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Price Data\"/>
    </mc:Choice>
  </mc:AlternateContent>
  <xr:revisionPtr revIDLastSave="0" documentId="13_ncr:1_{8F60C2D8-1D14-47AF-B597-99CB3A7C17CD}" xr6:coauthVersionLast="47" xr6:coauthVersionMax="47" xr10:uidLastSave="{00000000-0000-0000-0000-000000000000}"/>
  <bookViews>
    <workbookView xWindow="28680" yWindow="-120" windowWidth="29040" windowHeight="15720" activeTab="1" xr2:uid="{4D47A0A3-0891-46DE-87CB-ADF12435ED1F}"/>
  </bookViews>
  <sheets>
    <sheet name="SubSector Analysis" sheetId="3" r:id="rId1"/>
    <sheet name="Nifty 750 Analysis" sheetId="2" r:id="rId2"/>
    <sheet name="Price_Filter_29_08_2024" sheetId="1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3" l="1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I11" i="3"/>
  <c r="I22" i="3"/>
  <c r="I8" i="3"/>
  <c r="I35" i="3"/>
  <c r="I29" i="3"/>
  <c r="I73" i="3"/>
  <c r="I23" i="3"/>
  <c r="I40" i="3"/>
  <c r="I20" i="3"/>
  <c r="I33" i="3"/>
  <c r="I53" i="3"/>
  <c r="I82" i="3"/>
  <c r="I69" i="3"/>
  <c r="I90" i="3"/>
  <c r="I85" i="3"/>
  <c r="I76" i="3"/>
  <c r="I77" i="3"/>
  <c r="I60" i="3"/>
  <c r="I99" i="3"/>
  <c r="I101" i="3"/>
  <c r="I97" i="3"/>
  <c r="I111" i="3"/>
  <c r="I102" i="3"/>
  <c r="I118" i="3"/>
  <c r="B25" i="3"/>
  <c r="H25" i="3" s="1"/>
  <c r="B53" i="3"/>
  <c r="D53" i="3" s="1"/>
  <c r="B20" i="3"/>
  <c r="E20" i="3" s="1"/>
  <c r="B2" i="3"/>
  <c r="E2" i="3" s="1"/>
  <c r="B30" i="3"/>
  <c r="E30" i="3" s="1"/>
  <c r="B77" i="3"/>
  <c r="B83" i="3"/>
  <c r="I83" i="3" s="1"/>
  <c r="B41" i="3"/>
  <c r="I41" i="3" s="1"/>
  <c r="B88" i="3"/>
  <c r="H88" i="3" s="1"/>
  <c r="B21" i="3"/>
  <c r="I21" i="3" s="1"/>
  <c r="B19" i="3"/>
  <c r="I19" i="3" s="1"/>
  <c r="B66" i="3"/>
  <c r="I66" i="3" s="1"/>
  <c r="B64" i="3"/>
  <c r="E64" i="3" s="1"/>
  <c r="B34" i="3"/>
  <c r="D34" i="3" s="1"/>
  <c r="B24" i="3"/>
  <c r="I24" i="3" s="1"/>
  <c r="B40" i="3"/>
  <c r="B86" i="3"/>
  <c r="G86" i="3" s="1"/>
  <c r="B8" i="3"/>
  <c r="B54" i="3"/>
  <c r="I54" i="3" s="1"/>
  <c r="B9" i="3"/>
  <c r="F9" i="3" s="1"/>
  <c r="B87" i="3"/>
  <c r="I87" i="3" s="1"/>
  <c r="B29" i="3"/>
  <c r="B26" i="3"/>
  <c r="F26" i="3" s="1"/>
  <c r="B89" i="3"/>
  <c r="I89" i="3" s="1"/>
  <c r="B70" i="3"/>
  <c r="H70" i="3" s="1"/>
  <c r="B91" i="3"/>
  <c r="D91" i="3" s="1"/>
  <c r="B61" i="3"/>
  <c r="E61" i="3" s="1"/>
  <c r="B38" i="3"/>
  <c r="F38" i="3" s="1"/>
  <c r="B75" i="3"/>
  <c r="E75" i="3" s="1"/>
  <c r="B27" i="3"/>
  <c r="I27" i="3" s="1"/>
  <c r="B28" i="3"/>
  <c r="I28" i="3" s="1"/>
  <c r="B15" i="3"/>
  <c r="I15" i="3" s="1"/>
  <c r="B80" i="3"/>
  <c r="H80" i="3" s="1"/>
  <c r="B5" i="3"/>
  <c r="I5" i="3" s="1"/>
  <c r="B39" i="3"/>
  <c r="F39" i="3" s="1"/>
  <c r="B103" i="3"/>
  <c r="I103" i="3" s="1"/>
  <c r="B47" i="3"/>
  <c r="E47" i="3" s="1"/>
  <c r="B35" i="3"/>
  <c r="D35" i="3" s="1"/>
  <c r="B33" i="3"/>
  <c r="D33" i="3" s="1"/>
  <c r="B93" i="3"/>
  <c r="D93" i="3" s="1"/>
  <c r="B97" i="3"/>
  <c r="G97" i="3" s="1"/>
  <c r="B13" i="3"/>
  <c r="D13" i="3" s="1"/>
  <c r="B85" i="3"/>
  <c r="B71" i="3"/>
  <c r="I71" i="3" s="1"/>
  <c r="B76" i="3"/>
  <c r="B81" i="3"/>
  <c r="I81" i="3" s="1"/>
  <c r="B12" i="3"/>
  <c r="I12" i="3" s="1"/>
  <c r="B3" i="3"/>
  <c r="I3" i="3" s="1"/>
  <c r="B52" i="3"/>
  <c r="E52" i="3" s="1"/>
  <c r="B23" i="3"/>
  <c r="B43" i="3"/>
  <c r="I43" i="3" s="1"/>
  <c r="B84" i="3"/>
  <c r="E84" i="3" s="1"/>
  <c r="B50" i="3"/>
  <c r="E50" i="3" s="1"/>
  <c r="B65" i="3"/>
  <c r="H65" i="3" s="1"/>
  <c r="B48" i="3"/>
  <c r="I48" i="3" s="1"/>
  <c r="B37" i="3"/>
  <c r="H37" i="3" s="1"/>
  <c r="B101" i="3"/>
  <c r="H101" i="3" s="1"/>
  <c r="B63" i="3"/>
  <c r="I63" i="3" s="1"/>
  <c r="B45" i="3"/>
  <c r="I45" i="3" s="1"/>
  <c r="B102" i="3"/>
  <c r="B55" i="3"/>
  <c r="E55" i="3" s="1"/>
  <c r="B18" i="3"/>
  <c r="F18" i="3" s="1"/>
  <c r="B100" i="3"/>
  <c r="I100" i="3" s="1"/>
  <c r="B73" i="3"/>
  <c r="B11" i="3"/>
  <c r="G11" i="3" s="1"/>
  <c r="B104" i="3"/>
  <c r="I104" i="3" s="1"/>
  <c r="B78" i="3"/>
  <c r="I78" i="3" s="1"/>
  <c r="B56" i="3"/>
  <c r="I56" i="3" s="1"/>
  <c r="B79" i="3"/>
  <c r="D79" i="3" s="1"/>
  <c r="B16" i="3"/>
  <c r="I16" i="3" s="1"/>
  <c r="B36" i="3"/>
  <c r="I36" i="3" s="1"/>
  <c r="B82" i="3"/>
  <c r="B7" i="3"/>
  <c r="H7" i="3" s="1"/>
  <c r="B115" i="3"/>
  <c r="D115" i="3" s="1"/>
  <c r="B60" i="3"/>
  <c r="D60" i="3" s="1"/>
  <c r="B72" i="3"/>
  <c r="I72" i="3" s="1"/>
  <c r="B90" i="3"/>
  <c r="E90" i="3" s="1"/>
  <c r="B98" i="3"/>
  <c r="I98" i="3" s="1"/>
  <c r="B106" i="3"/>
  <c r="I106" i="3" s="1"/>
  <c r="B105" i="3"/>
  <c r="I105" i="3" s="1"/>
  <c r="B17" i="3"/>
  <c r="I17" i="3" s="1"/>
  <c r="B32" i="3"/>
  <c r="I32" i="3" s="1"/>
  <c r="B10" i="3"/>
  <c r="I10" i="3" s="1"/>
  <c r="B49" i="3"/>
  <c r="I49" i="3" s="1"/>
  <c r="B117" i="3"/>
  <c r="E117" i="3" s="1"/>
  <c r="B14" i="3"/>
  <c r="F14" i="3" s="1"/>
  <c r="B51" i="3"/>
  <c r="E51" i="3" s="1"/>
  <c r="B59" i="3"/>
  <c r="D59" i="3" s="1"/>
  <c r="B6" i="3"/>
  <c r="G6" i="3" s="1"/>
  <c r="B46" i="3"/>
  <c r="I46" i="3" s="1"/>
  <c r="B99" i="3"/>
  <c r="B69" i="3"/>
  <c r="D69" i="3" s="1"/>
  <c r="B31" i="3"/>
  <c r="D31" i="3" s="1"/>
  <c r="B96" i="3"/>
  <c r="I96" i="3" s="1"/>
  <c r="B95" i="3"/>
  <c r="F95" i="3" s="1"/>
  <c r="B22" i="3"/>
  <c r="B92" i="3"/>
  <c r="H92" i="3" s="1"/>
  <c r="B44" i="3"/>
  <c r="F44" i="3" s="1"/>
  <c r="B111" i="3"/>
  <c r="B42" i="3"/>
  <c r="I42" i="3" s="1"/>
  <c r="B107" i="3"/>
  <c r="E107" i="3" s="1"/>
  <c r="B74" i="3"/>
  <c r="I74" i="3" s="1"/>
  <c r="B120" i="3"/>
  <c r="I120" i="3" s="1"/>
  <c r="B62" i="3"/>
  <c r="I62" i="3" s="1"/>
  <c r="B118" i="3"/>
  <c r="B57" i="3"/>
  <c r="I57" i="3" s="1"/>
  <c r="B116" i="3"/>
  <c r="I116" i="3" s="1"/>
  <c r="B4" i="3"/>
  <c r="I4" i="3" s="1"/>
  <c r="B112" i="3"/>
  <c r="E112" i="3" s="1"/>
  <c r="B94" i="3"/>
  <c r="D94" i="3" s="1"/>
  <c r="B58" i="3"/>
  <c r="I58" i="3" s="1"/>
  <c r="B121" i="3"/>
  <c r="F121" i="3" s="1"/>
  <c r="B108" i="3"/>
  <c r="G108" i="3" s="1"/>
  <c r="B113" i="3"/>
  <c r="F113" i="3" s="1"/>
  <c r="B68" i="3"/>
  <c r="I68" i="3" s="1"/>
  <c r="B119" i="3"/>
  <c r="F119" i="3" s="1"/>
  <c r="B109" i="3"/>
  <c r="D109" i="3" s="1"/>
  <c r="B110" i="3"/>
  <c r="I110" i="3" s="1"/>
  <c r="B114" i="3"/>
  <c r="F114" i="3" s="1"/>
  <c r="B67" i="3"/>
  <c r="I67" i="3" s="1"/>
  <c r="B122" i="3"/>
  <c r="F122" i="3" s="1"/>
  <c r="AQ544" i="2"/>
  <c r="AQ545" i="2"/>
  <c r="AQ624" i="2"/>
  <c r="AQ99" i="2"/>
  <c r="AQ393" i="2"/>
  <c r="AQ515" i="2"/>
  <c r="AQ369" i="2"/>
  <c r="AQ495" i="2"/>
  <c r="AQ603" i="2"/>
  <c r="AQ327" i="2"/>
  <c r="AQ359" i="2"/>
  <c r="AQ443" i="2"/>
  <c r="AQ663" i="2"/>
  <c r="AQ253" i="2"/>
  <c r="AQ155" i="2"/>
  <c r="AQ145" i="2"/>
  <c r="AQ126" i="2"/>
  <c r="AQ425" i="2"/>
  <c r="AQ525" i="2"/>
  <c r="AQ672" i="2"/>
  <c r="AQ542" i="2"/>
  <c r="AQ79" i="2"/>
  <c r="AQ387" i="2"/>
  <c r="AQ117" i="2"/>
  <c r="AQ441" i="2"/>
  <c r="AQ310" i="2"/>
  <c r="AQ547" i="2"/>
  <c r="AQ210" i="2"/>
  <c r="AQ32" i="2"/>
  <c r="AQ66" i="2"/>
  <c r="AQ659" i="2"/>
  <c r="AQ379" i="2"/>
  <c r="AQ617" i="2"/>
  <c r="AQ601" i="2"/>
  <c r="AQ4" i="2"/>
  <c r="AQ254" i="2"/>
  <c r="AQ152" i="2"/>
  <c r="AQ93" i="2"/>
  <c r="AQ654" i="2"/>
  <c r="AQ82" i="2"/>
  <c r="AQ494" i="2"/>
  <c r="AQ121" i="2"/>
  <c r="AQ45" i="2"/>
  <c r="AQ228" i="2"/>
  <c r="AQ503" i="2"/>
  <c r="AQ360" i="2"/>
  <c r="AQ213" i="2"/>
  <c r="AQ565" i="2"/>
  <c r="AQ395" i="2"/>
  <c r="AQ104" i="2"/>
  <c r="AQ43" i="2"/>
  <c r="AQ554" i="2"/>
  <c r="AQ163" i="2"/>
  <c r="AQ317" i="2"/>
  <c r="AQ81" i="2"/>
  <c r="AQ38" i="2"/>
  <c r="AQ416" i="2"/>
  <c r="AQ533" i="2"/>
  <c r="AQ292" i="2"/>
  <c r="AQ556" i="2"/>
  <c r="AQ286" i="2"/>
  <c r="AQ158" i="2"/>
  <c r="AQ183" i="2"/>
  <c r="AQ417" i="2"/>
  <c r="AQ504" i="2"/>
  <c r="AQ456" i="2"/>
  <c r="AQ197" i="2"/>
  <c r="AQ300" i="2"/>
  <c r="AQ400" i="2"/>
  <c r="AQ149" i="2"/>
  <c r="AQ77" i="2"/>
  <c r="AQ448" i="2"/>
  <c r="AQ404" i="2"/>
  <c r="AQ308" i="2"/>
  <c r="AQ124" i="2"/>
  <c r="AQ299" i="2"/>
  <c r="AQ240" i="2"/>
  <c r="AQ2" i="2"/>
  <c r="AQ658" i="2"/>
  <c r="AQ175" i="2"/>
  <c r="AQ90" i="2"/>
  <c r="AQ9" i="2"/>
  <c r="AQ399" i="2"/>
  <c r="AQ501" i="2"/>
  <c r="AQ186" i="2"/>
  <c r="AQ537" i="2"/>
  <c r="AQ321" i="2"/>
  <c r="AQ575" i="2"/>
  <c r="AQ237" i="2"/>
  <c r="AQ243" i="2"/>
  <c r="AQ367" i="2"/>
  <c r="AQ623" i="2"/>
  <c r="AQ244" i="2"/>
  <c r="AQ422" i="2"/>
  <c r="AQ56" i="2"/>
  <c r="AQ380" i="2"/>
  <c r="AQ315" i="2"/>
  <c r="AQ8" i="2"/>
  <c r="AQ62" i="2"/>
  <c r="AQ330" i="2"/>
  <c r="AQ190" i="2"/>
  <c r="AQ74" i="2"/>
  <c r="AQ135" i="2"/>
  <c r="AQ295" i="2"/>
  <c r="AQ259" i="2"/>
  <c r="AQ242" i="2"/>
  <c r="AQ444" i="2"/>
  <c r="AQ132" i="2"/>
  <c r="AQ478" i="2"/>
  <c r="AQ269" i="2"/>
  <c r="AQ219" i="2"/>
  <c r="AQ338" i="2"/>
  <c r="AQ40" i="2"/>
  <c r="AQ407" i="2"/>
  <c r="AQ105" i="2"/>
  <c r="AQ255" i="2"/>
  <c r="AQ201" i="2"/>
  <c r="AQ645" i="2"/>
  <c r="AQ134" i="2"/>
  <c r="AQ699" i="2"/>
  <c r="AQ166" i="2"/>
  <c r="AQ514" i="2"/>
  <c r="AQ11" i="2"/>
  <c r="AQ349" i="2"/>
  <c r="AQ285" i="2"/>
  <c r="AQ49" i="2"/>
  <c r="AQ324" i="2"/>
  <c r="AQ34" i="2"/>
  <c r="AQ172" i="2"/>
  <c r="AQ170" i="2"/>
  <c r="AQ306" i="2"/>
  <c r="AQ289" i="2"/>
  <c r="AQ622" i="2"/>
  <c r="AQ216" i="2"/>
  <c r="AQ442" i="2"/>
  <c r="AQ484" i="2"/>
  <c r="AQ233" i="2"/>
  <c r="AQ362" i="2"/>
  <c r="AQ265" i="2"/>
  <c r="AQ301" i="2"/>
  <c r="AQ37" i="2"/>
  <c r="AQ714" i="2"/>
  <c r="AQ319" i="2"/>
  <c r="AQ473" i="2"/>
  <c r="AQ290" i="2"/>
  <c r="AQ721" i="2"/>
  <c r="AQ356" i="2"/>
  <c r="AQ78" i="2"/>
  <c r="AQ69" i="2"/>
  <c r="AQ519" i="2"/>
  <c r="AQ21" i="2"/>
  <c r="AQ224" i="2"/>
  <c r="AQ94" i="2"/>
  <c r="AQ487" i="2"/>
  <c r="AQ293" i="2"/>
  <c r="AQ375" i="2"/>
  <c r="AQ275" i="2"/>
  <c r="AQ189" i="2"/>
  <c r="AQ401" i="2"/>
  <c r="AQ140" i="2"/>
  <c r="AQ23" i="2"/>
  <c r="AQ491" i="2"/>
  <c r="AQ521" i="2"/>
  <c r="AQ368" i="2"/>
  <c r="AQ564" i="2"/>
  <c r="AQ480" i="2"/>
  <c r="AQ476" i="2"/>
  <c r="AQ589" i="2"/>
  <c r="AQ257" i="2"/>
  <c r="AQ646" i="2"/>
  <c r="AQ469" i="2"/>
  <c r="AQ643" i="2"/>
  <c r="AQ328" i="2"/>
  <c r="AQ511" i="2"/>
  <c r="AQ157" i="2"/>
  <c r="AQ307" i="2"/>
  <c r="AQ674" i="2"/>
  <c r="AQ3" i="2"/>
  <c r="AQ137" i="2"/>
  <c r="AQ179" i="2"/>
  <c r="AQ29" i="2"/>
  <c r="AQ569" i="2"/>
  <c r="AQ239" i="2"/>
  <c r="AQ241" i="2"/>
  <c r="AQ36" i="2"/>
  <c r="AQ48" i="2"/>
  <c r="AQ634" i="2"/>
  <c r="AQ670" i="2"/>
  <c r="AQ214" i="2"/>
  <c r="AQ551" i="2"/>
  <c r="AQ428" i="2"/>
  <c r="AQ287" i="2"/>
  <c r="AQ31" i="2"/>
  <c r="AQ687" i="2"/>
  <c r="AQ615" i="2"/>
  <c r="AQ364" i="2"/>
  <c r="AQ206" i="2"/>
  <c r="AQ436" i="2"/>
  <c r="AQ439" i="2"/>
  <c r="AQ408" i="2"/>
  <c r="AQ620" i="2"/>
  <c r="AQ599" i="2"/>
  <c r="AQ91" i="2"/>
  <c r="AQ588" i="2"/>
  <c r="AQ252" i="2"/>
  <c r="AQ76" i="2"/>
  <c r="AQ391" i="2"/>
  <c r="AQ250" i="2"/>
  <c r="AQ577" i="2"/>
  <c r="AQ385" i="2"/>
  <c r="AQ539" i="2"/>
  <c r="AQ153" i="2"/>
  <c r="AQ71" i="2"/>
  <c r="AQ392" i="2"/>
  <c r="AQ230" i="2"/>
  <c r="AQ490" i="2"/>
  <c r="AQ113" i="2"/>
  <c r="AQ92" i="2"/>
  <c r="AQ522" i="2"/>
  <c r="AQ402" i="2"/>
  <c r="AQ270" i="2"/>
  <c r="AQ193" i="2"/>
  <c r="AQ61" i="2"/>
  <c r="AQ629" i="2"/>
  <c r="AQ357" i="2"/>
  <c r="AQ245" i="2"/>
  <c r="AQ673" i="2"/>
  <c r="AQ584" i="2"/>
  <c r="AQ600" i="2"/>
  <c r="AQ304" i="2"/>
  <c r="AQ47" i="2"/>
  <c r="AQ65" i="2"/>
  <c r="AQ475" i="2"/>
  <c r="AQ724" i="2"/>
  <c r="AQ534" i="2"/>
  <c r="AQ508" i="2"/>
  <c r="AQ223" i="2"/>
  <c r="AQ256" i="2"/>
  <c r="AQ592" i="2"/>
  <c r="AQ347" i="2"/>
  <c r="AQ167" i="2"/>
  <c r="AQ12" i="2"/>
  <c r="AQ323" i="2"/>
  <c r="AQ19" i="2"/>
  <c r="AQ455" i="2"/>
  <c r="AQ713" i="2"/>
  <c r="AQ553" i="2"/>
  <c r="AQ123" i="2"/>
  <c r="AQ720" i="2"/>
  <c r="AQ594" i="2"/>
  <c r="AQ648" i="2"/>
  <c r="AQ273" i="2"/>
  <c r="AQ180" i="2"/>
  <c r="AQ555" i="2"/>
  <c r="AQ528" i="2"/>
  <c r="AQ348" i="2"/>
  <c r="AQ84" i="2"/>
  <c r="AQ87" i="2"/>
  <c r="AQ276" i="2"/>
  <c r="AQ470" i="2"/>
  <c r="AQ267" i="2"/>
  <c r="AQ302" i="2"/>
  <c r="AQ30" i="2"/>
  <c r="AQ481" i="2"/>
  <c r="AQ535" i="2"/>
  <c r="AQ421" i="2"/>
  <c r="AQ373" i="2"/>
  <c r="AQ371" i="2"/>
  <c r="AQ68" i="2"/>
  <c r="AQ340" i="2"/>
  <c r="AQ141" i="2"/>
  <c r="AQ557" i="2"/>
  <c r="AQ458" i="2"/>
  <c r="AQ103" i="2"/>
  <c r="AQ227" i="2"/>
  <c r="AQ51" i="2"/>
  <c r="AQ596" i="2"/>
  <c r="AQ217" i="2"/>
  <c r="AQ85" i="2"/>
  <c r="AQ73" i="2"/>
  <c r="AQ426" i="2"/>
  <c r="AQ532" i="2"/>
  <c r="AQ39" i="2"/>
  <c r="AQ460" i="2"/>
  <c r="AQ279" i="2"/>
  <c r="AQ80" i="2"/>
  <c r="AQ131" i="2"/>
  <c r="AQ606" i="2"/>
  <c r="AQ281" i="2"/>
  <c r="AQ346" i="2"/>
  <c r="AQ703" i="2"/>
  <c r="AQ277" i="2"/>
  <c r="AQ341" i="2"/>
  <c r="AQ75" i="2"/>
  <c r="AQ627" i="2"/>
  <c r="AQ450" i="2"/>
  <c r="AQ168" i="2"/>
  <c r="AQ457" i="2"/>
  <c r="AQ343" i="2"/>
  <c r="AQ566" i="2"/>
  <c r="AQ235" i="2"/>
  <c r="AQ184" i="2"/>
  <c r="AQ83" i="2"/>
  <c r="AQ639" i="2"/>
  <c r="AQ388" i="2"/>
  <c r="AQ119" i="2"/>
  <c r="AQ320" i="2"/>
  <c r="AQ322" i="2"/>
  <c r="AQ479" i="2"/>
  <c r="AQ171" i="2"/>
  <c r="AQ294" i="2"/>
  <c r="AQ625" i="2"/>
  <c r="AQ88" i="2"/>
  <c r="AQ647" i="2"/>
  <c r="AQ63" i="2"/>
  <c r="AQ298" i="2"/>
  <c r="AQ176" i="2"/>
  <c r="AQ562" i="2"/>
  <c r="AQ161" i="2"/>
  <c r="AQ271" i="2"/>
  <c r="AQ246" i="2"/>
  <c r="AQ352" i="2"/>
  <c r="AQ520" i="2"/>
  <c r="AQ10" i="2"/>
  <c r="AQ198" i="2"/>
  <c r="AQ20" i="2"/>
  <c r="AQ24" i="2"/>
  <c r="AQ97" i="2"/>
  <c r="AQ249" i="2"/>
  <c r="AQ523" i="2"/>
  <c r="AQ234" i="2"/>
  <c r="AQ433" i="2"/>
  <c r="AQ710" i="2"/>
  <c r="AQ283" i="2"/>
  <c r="AQ605" i="2"/>
  <c r="AQ413" i="2"/>
  <c r="AQ202" i="2"/>
  <c r="AQ664" i="2"/>
  <c r="AQ46" i="2"/>
  <c r="AQ657" i="2"/>
  <c r="AQ96" i="2"/>
  <c r="AQ7" i="2"/>
  <c r="AQ312" i="2"/>
  <c r="AQ530" i="2"/>
  <c r="AQ449" i="2"/>
  <c r="AQ636" i="2"/>
  <c r="AQ707" i="2"/>
  <c r="AQ44" i="2"/>
  <c r="AQ136" i="2"/>
  <c r="AQ64" i="2"/>
  <c r="AQ376" i="2"/>
  <c r="AQ314" i="2"/>
  <c r="AQ196" i="2"/>
  <c r="AQ531" i="2"/>
  <c r="AQ35" i="2"/>
  <c r="AQ637" i="2"/>
  <c r="AQ509" i="2"/>
  <c r="AQ127" i="2"/>
  <c r="AQ377" i="2"/>
  <c r="AQ540" i="2"/>
  <c r="AQ191" i="2"/>
  <c r="AQ86" i="2"/>
  <c r="AQ115" i="2"/>
  <c r="AQ331" i="2"/>
  <c r="AQ211" i="2"/>
  <c r="AQ258" i="2"/>
  <c r="AQ610" i="2"/>
  <c r="AQ305" i="2"/>
  <c r="AQ445" i="2"/>
  <c r="AQ192" i="2"/>
  <c r="AQ488" i="2"/>
  <c r="AQ101" i="2"/>
  <c r="AQ280" i="2"/>
  <c r="AQ386" i="2"/>
  <c r="AQ418" i="2"/>
  <c r="AQ215" i="2"/>
  <c r="AQ188" i="2"/>
  <c r="AQ691" i="2"/>
  <c r="AQ661" i="2"/>
  <c r="AQ221" i="2"/>
  <c r="AQ18" i="2"/>
  <c r="AQ671" i="2"/>
  <c r="AQ160" i="2"/>
  <c r="AQ182" i="2"/>
  <c r="AQ550" i="2"/>
  <c r="AQ468" i="2"/>
  <c r="AQ656" i="2"/>
  <c r="AQ453" i="2"/>
  <c r="AQ361" i="2"/>
  <c r="AQ22" i="2"/>
  <c r="AQ366" i="2"/>
  <c r="AQ144" i="2"/>
  <c r="AQ335" i="2"/>
  <c r="AQ353" i="2"/>
  <c r="AQ54" i="2"/>
  <c r="AQ151" i="2"/>
  <c r="AQ296" i="2"/>
  <c r="AQ272" i="2"/>
  <c r="AQ110" i="2"/>
  <c r="AQ641" i="2"/>
  <c r="AQ5" i="2"/>
  <c r="AQ177" i="2"/>
  <c r="AQ454" i="2"/>
  <c r="AQ14" i="2"/>
  <c r="AQ173" i="2"/>
  <c r="AQ220" i="2"/>
  <c r="AQ543" i="2"/>
  <c r="AQ212" i="2"/>
  <c r="AQ147" i="2"/>
  <c r="AQ405" i="2"/>
  <c r="AQ429" i="2"/>
  <c r="AQ15" i="2"/>
  <c r="AQ52" i="2"/>
  <c r="AQ187" i="2"/>
  <c r="AQ492" i="2"/>
  <c r="AQ649" i="2"/>
  <c r="AQ524" i="2"/>
  <c r="AQ106" i="2"/>
  <c r="AQ727" i="2"/>
  <c r="AQ229" i="2"/>
  <c r="AQ604" i="2"/>
  <c r="AQ205" i="2"/>
  <c r="AQ261" i="2"/>
  <c r="AQ325" i="2"/>
  <c r="AQ53" i="2"/>
  <c r="AQ548" i="2"/>
  <c r="AQ100" i="2"/>
  <c r="AQ516" i="2"/>
  <c r="AQ50" i="2"/>
  <c r="AQ432" i="2"/>
  <c r="AQ26" i="2"/>
  <c r="AQ6" i="2"/>
  <c r="AQ653" i="2"/>
  <c r="AQ345" i="2"/>
  <c r="AQ587" i="2"/>
  <c r="AQ482" i="2"/>
  <c r="AQ452" i="2"/>
  <c r="AQ203" i="2"/>
  <c r="AQ207" i="2"/>
  <c r="AQ370" i="2"/>
  <c r="AQ397" i="2"/>
  <c r="AQ238" i="2"/>
  <c r="AQ218" i="2"/>
  <c r="AQ485" i="2"/>
  <c r="AQ89" i="2"/>
  <c r="AQ688" i="2"/>
  <c r="AQ70" i="2"/>
  <c r="AQ730" i="2"/>
  <c r="AQ486" i="2"/>
  <c r="AQ493" i="2"/>
  <c r="AQ251" i="2"/>
  <c r="AQ686" i="2"/>
  <c r="AQ365" i="2"/>
  <c r="AQ288" i="2"/>
  <c r="AQ274" i="2"/>
  <c r="AQ477" i="2"/>
  <c r="AQ146" i="2"/>
  <c r="AQ497" i="2"/>
  <c r="AQ204" i="2"/>
  <c r="AQ125" i="2"/>
  <c r="AQ185" i="2"/>
  <c r="AQ297" i="2"/>
  <c r="AQ496" i="2"/>
  <c r="AQ723" i="2"/>
  <c r="AQ412" i="2"/>
  <c r="AQ67" i="2"/>
  <c r="AQ409" i="2"/>
  <c r="AQ102" i="2"/>
  <c r="AQ438" i="2"/>
  <c r="AQ313" i="2"/>
  <c r="AQ33" i="2"/>
  <c r="AQ128" i="2"/>
  <c r="AQ430" i="2"/>
  <c r="AQ483" i="2"/>
  <c r="AQ130" i="2"/>
  <c r="AQ609" i="2"/>
  <c r="AQ435" i="2"/>
  <c r="AQ60" i="2"/>
  <c r="AQ561" i="2"/>
  <c r="AQ700" i="2"/>
  <c r="AQ502" i="2"/>
  <c r="AQ463" i="2"/>
  <c r="AQ559" i="2"/>
  <c r="AQ733" i="2"/>
  <c r="AQ683" i="2"/>
  <c r="AQ678" i="2"/>
  <c r="AQ342" i="2"/>
  <c r="AQ118" i="2"/>
  <c r="AQ116" i="2"/>
  <c r="AQ681" i="2"/>
  <c r="AQ506" i="2"/>
  <c r="AQ336" i="2"/>
  <c r="AQ231" i="2"/>
  <c r="AQ451" i="2"/>
  <c r="AQ712" i="2"/>
  <c r="AQ13" i="2"/>
  <c r="AQ499" i="2"/>
  <c r="AQ55" i="2"/>
  <c r="AQ464" i="2"/>
  <c r="AQ410" i="2"/>
  <c r="AQ611" i="2"/>
  <c r="AQ655" i="2"/>
  <c r="AQ680" i="2"/>
  <c r="AQ133" i="2"/>
  <c r="AQ247" i="2"/>
  <c r="AQ583" i="2"/>
  <c r="AQ434" i="2"/>
  <c r="AQ72" i="2"/>
  <c r="AQ644" i="2"/>
  <c r="AQ372" i="2"/>
  <c r="AQ507" i="2"/>
  <c r="AQ398" i="2"/>
  <c r="AQ632" i="2"/>
  <c r="AQ27" i="2"/>
  <c r="AQ181" i="2"/>
  <c r="AQ232" i="2"/>
  <c r="AQ17" i="2"/>
  <c r="AQ517" i="2"/>
  <c r="AQ590" i="2"/>
  <c r="AQ735" i="2"/>
  <c r="AQ505" i="2"/>
  <c r="AQ382" i="2"/>
  <c r="AQ414" i="2"/>
  <c r="AQ431" i="2"/>
  <c r="AQ471" i="2"/>
  <c r="AQ58" i="2"/>
  <c r="AQ424" i="2"/>
  <c r="AQ732" i="2"/>
  <c r="AQ226" i="2"/>
  <c r="AQ621" i="2"/>
  <c r="AQ650" i="2"/>
  <c r="AQ512" i="2"/>
  <c r="AQ419" i="2"/>
  <c r="AQ500" i="2"/>
  <c r="AQ616" i="2"/>
  <c r="AQ415" i="2"/>
  <c r="AQ339" i="2"/>
  <c r="AQ579" i="2"/>
  <c r="AQ57" i="2"/>
  <c r="AQ571" i="2"/>
  <c r="AQ208" i="2"/>
  <c r="AQ41" i="2"/>
  <c r="AQ633" i="2"/>
  <c r="AQ311" i="2"/>
  <c r="AQ209" i="2"/>
  <c r="AQ28" i="2"/>
  <c r="AQ148" i="2"/>
  <c r="AQ329" i="2"/>
  <c r="AQ143" i="2"/>
  <c r="AQ263" i="2"/>
  <c r="AQ729" i="2"/>
  <c r="AQ378" i="2"/>
  <c r="AQ25" i="2"/>
  <c r="AQ95" i="2"/>
  <c r="AQ358" i="2"/>
  <c r="AQ355" i="2"/>
  <c r="AQ194" i="2"/>
  <c r="AQ16" i="2"/>
  <c r="AQ114" i="2"/>
  <c r="AQ129" i="2"/>
  <c r="AQ108" i="2"/>
  <c r="AQ675" i="2"/>
  <c r="AQ466" i="2"/>
  <c r="AQ665" i="2"/>
  <c r="AQ538" i="2"/>
  <c r="AQ568" i="2"/>
  <c r="AQ669" i="2"/>
  <c r="AQ122" i="2"/>
  <c r="AQ529" i="2"/>
  <c r="AQ722" i="2"/>
  <c r="AQ169" i="2"/>
  <c r="AQ248" i="2"/>
  <c r="AQ406" i="2"/>
  <c r="AQ390" i="2"/>
  <c r="AQ461" i="2"/>
  <c r="AQ42" i="2"/>
  <c r="AQ350" i="2"/>
  <c r="AQ264" i="2"/>
  <c r="AQ225" i="2"/>
  <c r="AQ698" i="2"/>
  <c r="AQ268" i="2"/>
  <c r="AQ580" i="2"/>
  <c r="AQ626" i="2"/>
  <c r="AQ200" i="2"/>
  <c r="AQ660" i="2"/>
  <c r="AQ165" i="2"/>
  <c r="AQ427" i="2"/>
  <c r="AQ316" i="2"/>
  <c r="AQ332" i="2"/>
  <c r="AQ701" i="2"/>
  <c r="AQ704" i="2"/>
  <c r="AQ120" i="2"/>
  <c r="AQ734" i="2"/>
  <c r="AQ541" i="2"/>
  <c r="AQ139" i="2"/>
  <c r="AQ527" i="2"/>
  <c r="AQ162" i="2"/>
  <c r="AQ363" i="2"/>
  <c r="AQ354" i="2"/>
  <c r="AQ112" i="2"/>
  <c r="AQ462" i="2"/>
  <c r="AQ640" i="2"/>
  <c r="AQ694" i="2"/>
  <c r="AQ164" i="2"/>
  <c r="AQ59" i="2"/>
  <c r="AQ607" i="2"/>
  <c r="AQ725" i="2"/>
  <c r="AQ138" i="2"/>
  <c r="AQ282" i="2"/>
  <c r="AQ685" i="2"/>
  <c r="AQ109" i="2"/>
  <c r="AQ396" i="2"/>
  <c r="AQ668" i="2"/>
  <c r="AQ154" i="2"/>
  <c r="AQ334" i="2"/>
  <c r="AQ560" i="2"/>
  <c r="AQ582" i="2"/>
  <c r="AQ326" i="2"/>
  <c r="AQ546" i="2"/>
  <c r="AQ437" i="2"/>
  <c r="AQ403" i="2"/>
  <c r="AQ351" i="2"/>
  <c r="AQ572" i="2"/>
  <c r="AQ344" i="2"/>
  <c r="AQ705" i="2"/>
  <c r="AQ552" i="2"/>
  <c r="AQ150" i="2"/>
  <c r="AQ702" i="2"/>
  <c r="AQ666" i="2"/>
  <c r="AQ693" i="2"/>
  <c r="AQ586" i="2"/>
  <c r="AQ662" i="2"/>
  <c r="AQ159" i="2"/>
  <c r="AQ581" i="2"/>
  <c r="AQ739" i="2"/>
  <c r="AQ689" i="2"/>
  <c r="AQ236" i="2"/>
  <c r="AQ595" i="2"/>
  <c r="AQ337" i="2"/>
  <c r="AQ98" i="2"/>
  <c r="AQ570" i="2"/>
  <c r="AQ612" i="2"/>
  <c r="AQ593" i="2"/>
  <c r="AQ107" i="2"/>
  <c r="AQ510" i="2"/>
  <c r="AQ284" i="2"/>
  <c r="AQ309" i="2"/>
  <c r="AQ573" i="2"/>
  <c r="AQ389" i="2"/>
  <c r="AQ381" i="2"/>
  <c r="AQ111" i="2"/>
  <c r="AQ156" i="2"/>
  <c r="AQ585" i="2"/>
  <c r="AQ420" i="2"/>
  <c r="AQ262" i="2"/>
  <c r="AQ291" i="2"/>
  <c r="AQ652" i="2"/>
  <c r="AQ472" i="2"/>
  <c r="AQ142" i="2"/>
  <c r="AQ563" i="2"/>
  <c r="AQ558" i="2"/>
  <c r="AQ260" i="2"/>
  <c r="AQ731" i="2"/>
  <c r="AQ222" i="2"/>
  <c r="AQ578" i="2"/>
  <c r="AQ465" i="2"/>
  <c r="AQ266" i="2"/>
  <c r="AQ489" i="2"/>
  <c r="AQ303" i="2"/>
  <c r="AQ679" i="2"/>
  <c r="AQ602" i="2"/>
  <c r="AQ195" i="2"/>
  <c r="AQ174" i="2"/>
  <c r="AQ513" i="2"/>
  <c r="AQ526" i="2"/>
  <c r="AQ199" i="2"/>
  <c r="AQ384" i="2"/>
  <c r="AQ440" i="2"/>
  <c r="AQ536" i="2"/>
  <c r="AQ474" i="2"/>
  <c r="AQ498" i="2"/>
  <c r="AQ630" i="2"/>
  <c r="AQ598" i="2"/>
  <c r="AQ618" i="2"/>
  <c r="AQ642" i="2"/>
  <c r="AQ178" i="2"/>
  <c r="AQ411" i="2"/>
  <c r="AQ467" i="2"/>
  <c r="AQ394" i="2"/>
  <c r="AQ374" i="2"/>
  <c r="AQ696" i="2"/>
  <c r="AQ333" i="2"/>
  <c r="AQ709" i="2"/>
  <c r="AQ549" i="2"/>
  <c r="AQ576" i="2"/>
  <c r="AQ567" i="2"/>
  <c r="AQ677" i="2"/>
  <c r="AQ278" i="2"/>
  <c r="AQ635" i="2"/>
  <c r="AQ719" i="2"/>
  <c r="AQ651" i="2"/>
  <c r="AQ608" i="2"/>
  <c r="AQ318" i="2"/>
  <c r="AQ383" i="2"/>
  <c r="AQ574" i="2"/>
  <c r="AQ447" i="2"/>
  <c r="AQ423" i="2"/>
  <c r="AQ518" i="2"/>
  <c r="AQ459" i="2"/>
  <c r="AQ628" i="2"/>
  <c r="AQ726" i="2"/>
  <c r="AQ446" i="2"/>
  <c r="AQ708" i="2"/>
  <c r="AQ695" i="2"/>
  <c r="AQ614" i="2"/>
  <c r="AQ690" i="2"/>
  <c r="AQ738" i="2"/>
  <c r="AQ697" i="2"/>
  <c r="AQ638" i="2"/>
  <c r="AQ716" i="2"/>
  <c r="AQ591" i="2"/>
  <c r="AQ597" i="2"/>
  <c r="AQ631" i="2"/>
  <c r="AQ715" i="2"/>
  <c r="AQ736" i="2"/>
  <c r="AQ619" i="2"/>
  <c r="AQ717" i="2"/>
  <c r="AQ718" i="2"/>
  <c r="AQ676" i="2"/>
  <c r="AQ682" i="2"/>
  <c r="AQ728" i="2"/>
  <c r="AQ711" i="2"/>
  <c r="AQ684" i="2"/>
  <c r="AQ613" i="2"/>
  <c r="AQ667" i="2"/>
  <c r="AQ706" i="2"/>
  <c r="AQ692" i="2"/>
  <c r="AQ737" i="2"/>
  <c r="AK544" i="2"/>
  <c r="AR544" i="2" s="1"/>
  <c r="AK545" i="2"/>
  <c r="AK624" i="2"/>
  <c r="AK99" i="2"/>
  <c r="AK393" i="2"/>
  <c r="AK515" i="2"/>
  <c r="AK369" i="2"/>
  <c r="AR369" i="2" s="1"/>
  <c r="AK495" i="2"/>
  <c r="AK603" i="2"/>
  <c r="AK327" i="2"/>
  <c r="AK359" i="2"/>
  <c r="AK443" i="2"/>
  <c r="AK663" i="2"/>
  <c r="AR663" i="2" s="1"/>
  <c r="AK253" i="2"/>
  <c r="AK155" i="2"/>
  <c r="AK145" i="2"/>
  <c r="AK126" i="2"/>
  <c r="AK425" i="2"/>
  <c r="AR425" i="2" s="1"/>
  <c r="AK525" i="2"/>
  <c r="AR525" i="2" s="1"/>
  <c r="AK672" i="2"/>
  <c r="AK542" i="2"/>
  <c r="AR542" i="2" s="1"/>
  <c r="AK79" i="2"/>
  <c r="AK387" i="2"/>
  <c r="AK117" i="2"/>
  <c r="AK441" i="2"/>
  <c r="AK310" i="2"/>
  <c r="AK547" i="2"/>
  <c r="AK210" i="2"/>
  <c r="AK32" i="2"/>
  <c r="AR32" i="2" s="1"/>
  <c r="AK66" i="2"/>
  <c r="AK659" i="2"/>
  <c r="AK379" i="2"/>
  <c r="AK617" i="2"/>
  <c r="AK601" i="2"/>
  <c r="AK4" i="2"/>
  <c r="AK254" i="2"/>
  <c r="AK152" i="2"/>
  <c r="AR152" i="2" s="1"/>
  <c r="AK93" i="2"/>
  <c r="AR93" i="2" s="1"/>
  <c r="AK654" i="2"/>
  <c r="AR654" i="2" s="1"/>
  <c r="AK82" i="2"/>
  <c r="AK494" i="2"/>
  <c r="AK121" i="2"/>
  <c r="AK45" i="2"/>
  <c r="AK228" i="2"/>
  <c r="AR228" i="2" s="1"/>
  <c r="AK503" i="2"/>
  <c r="AR503" i="2" s="1"/>
  <c r="AK360" i="2"/>
  <c r="AK213" i="2"/>
  <c r="AR213" i="2" s="1"/>
  <c r="AK565" i="2"/>
  <c r="AR565" i="2" s="1"/>
  <c r="AK395" i="2"/>
  <c r="AK104" i="2"/>
  <c r="AK43" i="2"/>
  <c r="AK554" i="2"/>
  <c r="AK163" i="2"/>
  <c r="AK317" i="2"/>
  <c r="AK81" i="2"/>
  <c r="AR81" i="2" s="1"/>
  <c r="AK38" i="2"/>
  <c r="AK416" i="2"/>
  <c r="AK533" i="2"/>
  <c r="AK292" i="2"/>
  <c r="AK556" i="2"/>
  <c r="AK286" i="2"/>
  <c r="AK158" i="2"/>
  <c r="AK183" i="2"/>
  <c r="AR183" i="2" s="1"/>
  <c r="AK417" i="2"/>
  <c r="AK504" i="2"/>
  <c r="AR504" i="2" s="1"/>
  <c r="AK456" i="2"/>
  <c r="AK197" i="2"/>
  <c r="AR197" i="2" s="1"/>
  <c r="AK300" i="2"/>
  <c r="AK400" i="2"/>
  <c r="AK149" i="2"/>
  <c r="AK77" i="2"/>
  <c r="AK448" i="2"/>
  <c r="AK404" i="2"/>
  <c r="AR404" i="2" s="1"/>
  <c r="AK308" i="2"/>
  <c r="AR308" i="2" s="1"/>
  <c r="AK124" i="2"/>
  <c r="AK299" i="2"/>
  <c r="AR299" i="2" s="1"/>
  <c r="AK240" i="2"/>
  <c r="AK2" i="2"/>
  <c r="AK658" i="2"/>
  <c r="AK175" i="2"/>
  <c r="AK90" i="2"/>
  <c r="AK9" i="2"/>
  <c r="AK399" i="2"/>
  <c r="AK501" i="2"/>
  <c r="AK186" i="2"/>
  <c r="AK537" i="2"/>
  <c r="AK321" i="2"/>
  <c r="AR321" i="2" s="1"/>
  <c r="AK575" i="2"/>
  <c r="AK237" i="2"/>
  <c r="AK243" i="2"/>
  <c r="AK367" i="2"/>
  <c r="AK623" i="2"/>
  <c r="AR623" i="2" s="1"/>
  <c r="AK244" i="2"/>
  <c r="AR244" i="2" s="1"/>
  <c r="AK422" i="2"/>
  <c r="AK56" i="2"/>
  <c r="AK380" i="2"/>
  <c r="AK315" i="2"/>
  <c r="AK8" i="2"/>
  <c r="AK62" i="2"/>
  <c r="AK330" i="2"/>
  <c r="C107" i="3" s="1"/>
  <c r="AK190" i="2"/>
  <c r="AK74" i="2"/>
  <c r="AR74" i="2" s="1"/>
  <c r="AK135" i="2"/>
  <c r="AK295" i="2"/>
  <c r="AR295" i="2" s="1"/>
  <c r="AK259" i="2"/>
  <c r="AK242" i="2"/>
  <c r="AK444" i="2"/>
  <c r="AK132" i="2"/>
  <c r="AK478" i="2"/>
  <c r="AK269" i="2"/>
  <c r="AR269" i="2" s="1"/>
  <c r="AK219" i="2"/>
  <c r="AR219" i="2" s="1"/>
  <c r="AK338" i="2"/>
  <c r="AK40" i="2"/>
  <c r="AK407" i="2"/>
  <c r="AR407" i="2" s="1"/>
  <c r="AK105" i="2"/>
  <c r="AK255" i="2"/>
  <c r="AR255" i="2" s="1"/>
  <c r="AK201" i="2"/>
  <c r="AK645" i="2"/>
  <c r="AR645" i="2" s="1"/>
  <c r="AK134" i="2"/>
  <c r="AK699" i="2"/>
  <c r="AR699" i="2" s="1"/>
  <c r="AK166" i="2"/>
  <c r="AK514" i="2"/>
  <c r="AK11" i="2"/>
  <c r="AK349" i="2"/>
  <c r="AR349" i="2" s="1"/>
  <c r="AK285" i="2"/>
  <c r="AR285" i="2" s="1"/>
  <c r="AK49" i="2"/>
  <c r="AK324" i="2"/>
  <c r="AK34" i="2"/>
  <c r="AK172" i="2"/>
  <c r="AK170" i="2"/>
  <c r="AK306" i="2"/>
  <c r="C111" i="3" s="1"/>
  <c r="AK289" i="2"/>
  <c r="AK622" i="2"/>
  <c r="AK216" i="2"/>
  <c r="AK442" i="2"/>
  <c r="AR442" i="2" s="1"/>
  <c r="AK484" i="2"/>
  <c r="AR484" i="2" s="1"/>
  <c r="AK233" i="2"/>
  <c r="AK362" i="2"/>
  <c r="AK265" i="2"/>
  <c r="AK301" i="2"/>
  <c r="AK37" i="2"/>
  <c r="AK714" i="2"/>
  <c r="AR714" i="2" s="1"/>
  <c r="AK319" i="2"/>
  <c r="AR319" i="2" s="1"/>
  <c r="AK473" i="2"/>
  <c r="AK290" i="2"/>
  <c r="AK721" i="2"/>
  <c r="AK356" i="2"/>
  <c r="AR356" i="2" s="1"/>
  <c r="AK78" i="2"/>
  <c r="AK69" i="2"/>
  <c r="AK519" i="2"/>
  <c r="AK21" i="2"/>
  <c r="AK224" i="2"/>
  <c r="AR224" i="2" s="1"/>
  <c r="AK94" i="2"/>
  <c r="AK487" i="2"/>
  <c r="AK293" i="2"/>
  <c r="AR293" i="2" s="1"/>
  <c r="AK375" i="2"/>
  <c r="AR375" i="2" s="1"/>
  <c r="AK275" i="2"/>
  <c r="AR275" i="2" s="1"/>
  <c r="AK189" i="2"/>
  <c r="AR189" i="2" s="1"/>
  <c r="AK401" i="2"/>
  <c r="AK140" i="2"/>
  <c r="AK23" i="2"/>
  <c r="AK491" i="2"/>
  <c r="AK521" i="2"/>
  <c r="AR521" i="2" s="1"/>
  <c r="AK368" i="2"/>
  <c r="AR368" i="2" s="1"/>
  <c r="AK564" i="2"/>
  <c r="AK480" i="2"/>
  <c r="AR480" i="2" s="1"/>
  <c r="AK476" i="2"/>
  <c r="AR476" i="2" s="1"/>
  <c r="AK589" i="2"/>
  <c r="AK257" i="2"/>
  <c r="AK646" i="2"/>
  <c r="AR646" i="2" s="1"/>
  <c r="AK469" i="2"/>
  <c r="AK643" i="2"/>
  <c r="AK328" i="2"/>
  <c r="AR328" i="2" s="1"/>
  <c r="AK511" i="2"/>
  <c r="AR511" i="2" s="1"/>
  <c r="AK157" i="2"/>
  <c r="AR157" i="2" s="1"/>
  <c r="AK307" i="2"/>
  <c r="AR307" i="2" s="1"/>
  <c r="AK674" i="2"/>
  <c r="AR674" i="2" s="1"/>
  <c r="AK3" i="2"/>
  <c r="AR3" i="2" s="1"/>
  <c r="AK137" i="2"/>
  <c r="AK179" i="2"/>
  <c r="AK29" i="2"/>
  <c r="AK569" i="2"/>
  <c r="AR569" i="2" s="1"/>
  <c r="AK239" i="2"/>
  <c r="AR239" i="2" s="1"/>
  <c r="AK241" i="2"/>
  <c r="AK36" i="2"/>
  <c r="AK48" i="2"/>
  <c r="AR48" i="2" s="1"/>
  <c r="AK634" i="2"/>
  <c r="AR634" i="2" s="1"/>
  <c r="AK670" i="2"/>
  <c r="AR670" i="2" s="1"/>
  <c r="AK214" i="2"/>
  <c r="AK551" i="2"/>
  <c r="AK428" i="2"/>
  <c r="AR428" i="2" s="1"/>
  <c r="AK287" i="2"/>
  <c r="AR287" i="2" s="1"/>
  <c r="AK31" i="2"/>
  <c r="AK687" i="2"/>
  <c r="AR687" i="2" s="1"/>
  <c r="AK615" i="2"/>
  <c r="AK364" i="2"/>
  <c r="AK206" i="2"/>
  <c r="AK436" i="2"/>
  <c r="AK439" i="2"/>
  <c r="C58" i="3" s="1"/>
  <c r="AK408" i="2"/>
  <c r="AR408" i="2" s="1"/>
  <c r="AK620" i="2"/>
  <c r="AK599" i="2"/>
  <c r="AR599" i="2" s="1"/>
  <c r="AK91" i="2"/>
  <c r="AR91" i="2" s="1"/>
  <c r="AK588" i="2"/>
  <c r="AR588" i="2" s="1"/>
  <c r="AK252" i="2"/>
  <c r="AR252" i="2" s="1"/>
  <c r="AK76" i="2"/>
  <c r="AK391" i="2"/>
  <c r="AK250" i="2"/>
  <c r="AK577" i="2"/>
  <c r="AK385" i="2"/>
  <c r="AK539" i="2"/>
  <c r="AR539" i="2" s="1"/>
  <c r="AK153" i="2"/>
  <c r="AK71" i="2"/>
  <c r="AK392" i="2"/>
  <c r="AK230" i="2"/>
  <c r="AR230" i="2" s="1"/>
  <c r="AK490" i="2"/>
  <c r="AK113" i="2"/>
  <c r="AK92" i="2"/>
  <c r="AK522" i="2"/>
  <c r="AK402" i="2"/>
  <c r="AR402" i="2" s="1"/>
  <c r="AK270" i="2"/>
  <c r="AR270" i="2" s="1"/>
  <c r="AK193" i="2"/>
  <c r="AK61" i="2"/>
  <c r="AK629" i="2"/>
  <c r="AK357" i="2"/>
  <c r="AK245" i="2"/>
  <c r="AK673" i="2"/>
  <c r="AK584" i="2"/>
  <c r="AR584" i="2" s="1"/>
  <c r="AK600" i="2"/>
  <c r="AR600" i="2" s="1"/>
  <c r="AK304" i="2"/>
  <c r="AK47" i="2"/>
  <c r="AK65" i="2"/>
  <c r="AK475" i="2"/>
  <c r="AK724" i="2"/>
  <c r="AR724" i="2" s="1"/>
  <c r="AK534" i="2"/>
  <c r="AK508" i="2"/>
  <c r="AK223" i="2"/>
  <c r="AK256" i="2"/>
  <c r="AR256" i="2" s="1"/>
  <c r="AK592" i="2"/>
  <c r="AK347" i="2"/>
  <c r="AK167" i="2"/>
  <c r="AR167" i="2" s="1"/>
  <c r="AK12" i="2"/>
  <c r="AK323" i="2"/>
  <c r="AK19" i="2"/>
  <c r="AK455" i="2"/>
  <c r="AR455" i="2" s="1"/>
  <c r="AK713" i="2"/>
  <c r="AR713" i="2" s="1"/>
  <c r="AK553" i="2"/>
  <c r="AR553" i="2" s="1"/>
  <c r="AK123" i="2"/>
  <c r="AK720" i="2"/>
  <c r="AR720" i="2" s="1"/>
  <c r="AK594" i="2"/>
  <c r="AR594" i="2" s="1"/>
  <c r="AK648" i="2"/>
  <c r="AR648" i="2" s="1"/>
  <c r="AK273" i="2"/>
  <c r="AK180" i="2"/>
  <c r="AK555" i="2"/>
  <c r="AR555" i="2" s="1"/>
  <c r="AK528" i="2"/>
  <c r="AK348" i="2"/>
  <c r="AK84" i="2"/>
  <c r="AK87" i="2"/>
  <c r="AK276" i="2"/>
  <c r="AK470" i="2"/>
  <c r="AR470" i="2" s="1"/>
  <c r="AK267" i="2"/>
  <c r="AR267" i="2" s="1"/>
  <c r="AK302" i="2"/>
  <c r="AR302" i="2" s="1"/>
  <c r="AK30" i="2"/>
  <c r="AK481" i="2"/>
  <c r="AK535" i="2"/>
  <c r="AK421" i="2"/>
  <c r="AK373" i="2"/>
  <c r="AK371" i="2"/>
  <c r="AK68" i="2"/>
  <c r="AK340" i="2"/>
  <c r="AR340" i="2" s="1"/>
  <c r="AK141" i="2"/>
  <c r="AR141" i="2" s="1"/>
  <c r="AK557" i="2"/>
  <c r="AR557" i="2" s="1"/>
  <c r="AK458" i="2"/>
  <c r="AR458" i="2" s="1"/>
  <c r="AK103" i="2"/>
  <c r="AK227" i="2"/>
  <c r="AK51" i="2"/>
  <c r="AK596" i="2"/>
  <c r="AK217" i="2"/>
  <c r="AK85" i="2"/>
  <c r="AR85" i="2" s="1"/>
  <c r="AK73" i="2"/>
  <c r="AK426" i="2"/>
  <c r="AK532" i="2"/>
  <c r="AR532" i="2" s="1"/>
  <c r="AK39" i="2"/>
  <c r="AK460" i="2"/>
  <c r="AK279" i="2"/>
  <c r="AK80" i="2"/>
  <c r="AK131" i="2"/>
  <c r="AR131" i="2" s="1"/>
  <c r="AK606" i="2"/>
  <c r="AK281" i="2"/>
  <c r="AK346" i="2"/>
  <c r="AK703" i="2"/>
  <c r="AR703" i="2" s="1"/>
  <c r="AK277" i="2"/>
  <c r="AK341" i="2"/>
  <c r="AR341" i="2" s="1"/>
  <c r="AK75" i="2"/>
  <c r="AR75" i="2" s="1"/>
  <c r="AK627" i="2"/>
  <c r="AK450" i="2"/>
  <c r="AK168" i="2"/>
  <c r="AK457" i="2"/>
  <c r="AR457" i="2" s="1"/>
  <c r="AK343" i="2"/>
  <c r="AK566" i="2"/>
  <c r="AK235" i="2"/>
  <c r="AK184" i="2"/>
  <c r="AK83" i="2"/>
  <c r="AK639" i="2"/>
  <c r="AR639" i="2" s="1"/>
  <c r="AK388" i="2"/>
  <c r="AR388" i="2" s="1"/>
  <c r="AK119" i="2"/>
  <c r="AK320" i="2"/>
  <c r="AK322" i="2"/>
  <c r="AK479" i="2"/>
  <c r="AK171" i="2"/>
  <c r="AK294" i="2"/>
  <c r="AK625" i="2"/>
  <c r="AR625" i="2" s="1"/>
  <c r="AK88" i="2"/>
  <c r="C97" i="3" s="1"/>
  <c r="AK647" i="2"/>
  <c r="AK63" i="2"/>
  <c r="AK298" i="2"/>
  <c r="AK176" i="2"/>
  <c r="AK562" i="2"/>
  <c r="AK161" i="2"/>
  <c r="AK271" i="2"/>
  <c r="AK246" i="2"/>
  <c r="AK352" i="2"/>
  <c r="AK520" i="2"/>
  <c r="AK10" i="2"/>
  <c r="AK198" i="2"/>
  <c r="AK20" i="2"/>
  <c r="AK24" i="2"/>
  <c r="AR24" i="2" s="1"/>
  <c r="AK97" i="2"/>
  <c r="AK249" i="2"/>
  <c r="AK523" i="2"/>
  <c r="AK234" i="2"/>
  <c r="AK433" i="2"/>
  <c r="AK710" i="2"/>
  <c r="AR710" i="2" s="1"/>
  <c r="AK283" i="2"/>
  <c r="AR283" i="2" s="1"/>
  <c r="AK605" i="2"/>
  <c r="AR605" i="2" s="1"/>
  <c r="AK413" i="2"/>
  <c r="AK202" i="2"/>
  <c r="AR202" i="2" s="1"/>
  <c r="AK664" i="2"/>
  <c r="AR664" i="2" s="1"/>
  <c r="AK46" i="2"/>
  <c r="AR46" i="2" s="1"/>
  <c r="AK657" i="2"/>
  <c r="AR657" i="2" s="1"/>
  <c r="AK96" i="2"/>
  <c r="AR96" i="2" s="1"/>
  <c r="AK7" i="2"/>
  <c r="AK312" i="2"/>
  <c r="AK530" i="2"/>
  <c r="AR530" i="2" s="1"/>
  <c r="AK449" i="2"/>
  <c r="AK636" i="2"/>
  <c r="AR636" i="2" s="1"/>
  <c r="AK707" i="2"/>
  <c r="AR707" i="2" s="1"/>
  <c r="AK44" i="2"/>
  <c r="AK136" i="2"/>
  <c r="AK64" i="2"/>
  <c r="AK376" i="2"/>
  <c r="AK314" i="2"/>
  <c r="AK196" i="2"/>
  <c r="AK531" i="2"/>
  <c r="AR531" i="2" s="1"/>
  <c r="AK35" i="2"/>
  <c r="AK637" i="2"/>
  <c r="AK509" i="2"/>
  <c r="AR509" i="2" s="1"/>
  <c r="AK127" i="2"/>
  <c r="AK377" i="2"/>
  <c r="AK540" i="2"/>
  <c r="AR540" i="2" s="1"/>
  <c r="AK191" i="2"/>
  <c r="AK86" i="2"/>
  <c r="AK115" i="2"/>
  <c r="AK331" i="2"/>
  <c r="AK211" i="2"/>
  <c r="AK258" i="2"/>
  <c r="AK610" i="2"/>
  <c r="AR610" i="2" s="1"/>
  <c r="AK305" i="2"/>
  <c r="AR305" i="2" s="1"/>
  <c r="AK445" i="2"/>
  <c r="AK192" i="2"/>
  <c r="AK488" i="2"/>
  <c r="AK101" i="2"/>
  <c r="AK280" i="2"/>
  <c r="AK386" i="2"/>
  <c r="AK418" i="2"/>
  <c r="AK215" i="2"/>
  <c r="AK188" i="2"/>
  <c r="AK691" i="2"/>
  <c r="AR691" i="2" s="1"/>
  <c r="AK661" i="2"/>
  <c r="AR661" i="2" s="1"/>
  <c r="AK221" i="2"/>
  <c r="AR221" i="2" s="1"/>
  <c r="AK18" i="2"/>
  <c r="AK671" i="2"/>
  <c r="AR671" i="2" s="1"/>
  <c r="AK160" i="2"/>
  <c r="AR160" i="2" s="1"/>
  <c r="AK182" i="2"/>
  <c r="AK550" i="2"/>
  <c r="AR550" i="2" s="1"/>
  <c r="AK468" i="2"/>
  <c r="AR468" i="2" s="1"/>
  <c r="AK656" i="2"/>
  <c r="AK453" i="2"/>
  <c r="AK361" i="2"/>
  <c r="AK22" i="2"/>
  <c r="AK366" i="2"/>
  <c r="AR366" i="2" s="1"/>
  <c r="AK144" i="2"/>
  <c r="AR144" i="2" s="1"/>
  <c r="AK335" i="2"/>
  <c r="AR335" i="2" s="1"/>
  <c r="AK353" i="2"/>
  <c r="AK54" i="2"/>
  <c r="AK151" i="2"/>
  <c r="AK296" i="2"/>
  <c r="AK272" i="2"/>
  <c r="AR272" i="2" s="1"/>
  <c r="AK110" i="2"/>
  <c r="AK641" i="2"/>
  <c r="AR641" i="2" s="1"/>
  <c r="AK5" i="2"/>
  <c r="AK177" i="2"/>
  <c r="AK454" i="2"/>
  <c r="AK14" i="2"/>
  <c r="AK173" i="2"/>
  <c r="AK220" i="2"/>
  <c r="AK543" i="2"/>
  <c r="AR543" i="2" s="1"/>
  <c r="AK212" i="2"/>
  <c r="AK147" i="2"/>
  <c r="AR147" i="2" s="1"/>
  <c r="AK405" i="2"/>
  <c r="AK429" i="2"/>
  <c r="AK15" i="2"/>
  <c r="AK52" i="2"/>
  <c r="AR52" i="2" s="1"/>
  <c r="AK187" i="2"/>
  <c r="AK492" i="2"/>
  <c r="AK649" i="2"/>
  <c r="AR649" i="2" s="1"/>
  <c r="AK524" i="2"/>
  <c r="AR524" i="2" s="1"/>
  <c r="AK106" i="2"/>
  <c r="AK727" i="2"/>
  <c r="AR727" i="2" s="1"/>
  <c r="AK229" i="2"/>
  <c r="AK604" i="2"/>
  <c r="AR604" i="2" s="1"/>
  <c r="AK205" i="2"/>
  <c r="AK261" i="2"/>
  <c r="AR261" i="2" s="1"/>
  <c r="AK325" i="2"/>
  <c r="AK53" i="2"/>
  <c r="AK548" i="2"/>
  <c r="AK100" i="2"/>
  <c r="AK516" i="2"/>
  <c r="AK50" i="2"/>
  <c r="AK432" i="2"/>
  <c r="AR432" i="2" s="1"/>
  <c r="AK26" i="2"/>
  <c r="AK6" i="2"/>
  <c r="AK653" i="2"/>
  <c r="AR653" i="2" s="1"/>
  <c r="AK345" i="2"/>
  <c r="AR345" i="2" s="1"/>
  <c r="AK587" i="2"/>
  <c r="AR587" i="2" s="1"/>
  <c r="AK482" i="2"/>
  <c r="AR482" i="2" s="1"/>
  <c r="AK452" i="2"/>
  <c r="AK203" i="2"/>
  <c r="AK207" i="2"/>
  <c r="AR207" i="2" s="1"/>
  <c r="AK370" i="2"/>
  <c r="AK397" i="2"/>
  <c r="AK238" i="2"/>
  <c r="AR238" i="2" s="1"/>
  <c r="AK218" i="2"/>
  <c r="AK485" i="2"/>
  <c r="AR485" i="2" s="1"/>
  <c r="AK89" i="2"/>
  <c r="AK688" i="2"/>
  <c r="AR688" i="2" s="1"/>
  <c r="AK70" i="2"/>
  <c r="AK730" i="2"/>
  <c r="AR730" i="2" s="1"/>
  <c r="AK486" i="2"/>
  <c r="AK493" i="2"/>
  <c r="AR493" i="2" s="1"/>
  <c r="AK251" i="2"/>
  <c r="AK686" i="2"/>
  <c r="AK365" i="2"/>
  <c r="AR365" i="2" s="1"/>
  <c r="AK288" i="2"/>
  <c r="AK274" i="2"/>
  <c r="AK477" i="2"/>
  <c r="AR477" i="2" s="1"/>
  <c r="AK146" i="2"/>
  <c r="AK497" i="2"/>
  <c r="AK204" i="2"/>
  <c r="AK125" i="2"/>
  <c r="AK185" i="2"/>
  <c r="AK297" i="2"/>
  <c r="AK496" i="2"/>
  <c r="AK723" i="2"/>
  <c r="AR723" i="2" s="1"/>
  <c r="AK412" i="2"/>
  <c r="AK67" i="2"/>
  <c r="AK409" i="2"/>
  <c r="AR409" i="2" s="1"/>
  <c r="AK102" i="2"/>
  <c r="AR102" i="2" s="1"/>
  <c r="AK438" i="2"/>
  <c r="AR438" i="2" s="1"/>
  <c r="AK313" i="2"/>
  <c r="AK33" i="2"/>
  <c r="AK128" i="2"/>
  <c r="AK430" i="2"/>
  <c r="AR430" i="2" s="1"/>
  <c r="AK483" i="2"/>
  <c r="AK130" i="2"/>
  <c r="AK609" i="2"/>
  <c r="AK435" i="2"/>
  <c r="AR435" i="2" s="1"/>
  <c r="AK60" i="2"/>
  <c r="AK561" i="2"/>
  <c r="AK700" i="2"/>
  <c r="AR700" i="2" s="1"/>
  <c r="AK502" i="2"/>
  <c r="AK463" i="2"/>
  <c r="AK559" i="2"/>
  <c r="AK733" i="2"/>
  <c r="AR733" i="2" s="1"/>
  <c r="AK683" i="2"/>
  <c r="AR683" i="2" s="1"/>
  <c r="AK678" i="2"/>
  <c r="AR678" i="2" s="1"/>
  <c r="AK342" i="2"/>
  <c r="AK118" i="2"/>
  <c r="AR118" i="2" s="1"/>
  <c r="AK116" i="2"/>
  <c r="AK681" i="2"/>
  <c r="AR681" i="2" s="1"/>
  <c r="AK506" i="2"/>
  <c r="AR506" i="2" s="1"/>
  <c r="AK336" i="2"/>
  <c r="AK231" i="2"/>
  <c r="AK451" i="2"/>
  <c r="AK712" i="2"/>
  <c r="AR712" i="2" s="1"/>
  <c r="AK13" i="2"/>
  <c r="AK499" i="2"/>
  <c r="AK55" i="2"/>
  <c r="AK464" i="2"/>
  <c r="AR464" i="2" s="1"/>
  <c r="AK410" i="2"/>
  <c r="AR410" i="2" s="1"/>
  <c r="AK611" i="2"/>
  <c r="AK655" i="2"/>
  <c r="AR655" i="2" s="1"/>
  <c r="AK680" i="2"/>
  <c r="AR680" i="2" s="1"/>
  <c r="AK133" i="2"/>
  <c r="AK247" i="2"/>
  <c r="AK583" i="2"/>
  <c r="AK434" i="2"/>
  <c r="AR434" i="2" s="1"/>
  <c r="AK72" i="2"/>
  <c r="AK644" i="2"/>
  <c r="AR644" i="2" s="1"/>
  <c r="AK372" i="2"/>
  <c r="AK507" i="2"/>
  <c r="AR507" i="2" s="1"/>
  <c r="AK398" i="2"/>
  <c r="AK632" i="2"/>
  <c r="AR632" i="2" s="1"/>
  <c r="AK27" i="2"/>
  <c r="AK181" i="2"/>
  <c r="AK232" i="2"/>
  <c r="AK17" i="2"/>
  <c r="AK517" i="2"/>
  <c r="AR517" i="2" s="1"/>
  <c r="AK590" i="2"/>
  <c r="AK735" i="2"/>
  <c r="AR735" i="2" s="1"/>
  <c r="AK505" i="2"/>
  <c r="AK382" i="2"/>
  <c r="AK414" i="2"/>
  <c r="AK431" i="2"/>
  <c r="AK471" i="2"/>
  <c r="AR471" i="2" s="1"/>
  <c r="AK58" i="2"/>
  <c r="AK424" i="2"/>
  <c r="AK732" i="2"/>
  <c r="AR732" i="2" s="1"/>
  <c r="AK226" i="2"/>
  <c r="AK621" i="2"/>
  <c r="AR621" i="2" s="1"/>
  <c r="AK650" i="2"/>
  <c r="AR650" i="2" s="1"/>
  <c r="AK512" i="2"/>
  <c r="AK419" i="2"/>
  <c r="AK500" i="2"/>
  <c r="AK616" i="2"/>
  <c r="AR616" i="2" s="1"/>
  <c r="AK415" i="2"/>
  <c r="AR415" i="2" s="1"/>
  <c r="AK339" i="2"/>
  <c r="AK579" i="2"/>
  <c r="AK57" i="2"/>
  <c r="AK571" i="2"/>
  <c r="AR571" i="2" s="1"/>
  <c r="AK208" i="2"/>
  <c r="C105" i="3" s="1"/>
  <c r="AK41" i="2"/>
  <c r="AK633" i="2"/>
  <c r="AK311" i="2"/>
  <c r="AK209" i="2"/>
  <c r="AK28" i="2"/>
  <c r="AK148" i="2"/>
  <c r="AK329" i="2"/>
  <c r="AR329" i="2" s="1"/>
  <c r="AK143" i="2"/>
  <c r="AR143" i="2" s="1"/>
  <c r="AK263" i="2"/>
  <c r="AK729" i="2"/>
  <c r="AR729" i="2" s="1"/>
  <c r="AK378" i="2"/>
  <c r="AK25" i="2"/>
  <c r="AK95" i="2"/>
  <c r="AK358" i="2"/>
  <c r="AK355" i="2"/>
  <c r="AR355" i="2" s="1"/>
  <c r="AK194" i="2"/>
  <c r="AK16" i="2"/>
  <c r="AK114" i="2"/>
  <c r="AK129" i="2"/>
  <c r="AK108" i="2"/>
  <c r="AK675" i="2"/>
  <c r="AR675" i="2" s="1"/>
  <c r="AK466" i="2"/>
  <c r="AK665" i="2"/>
  <c r="AR665" i="2" s="1"/>
  <c r="AK538" i="2"/>
  <c r="AR538" i="2" s="1"/>
  <c r="AK568" i="2"/>
  <c r="AR568" i="2" s="1"/>
  <c r="AK669" i="2"/>
  <c r="AR669" i="2" s="1"/>
  <c r="AK122" i="2"/>
  <c r="AK529" i="2"/>
  <c r="AK722" i="2"/>
  <c r="AR722" i="2" s="1"/>
  <c r="AK169" i="2"/>
  <c r="AK248" i="2"/>
  <c r="AK406" i="2"/>
  <c r="AR406" i="2" s="1"/>
  <c r="AK390" i="2"/>
  <c r="AK461" i="2"/>
  <c r="AK42" i="2"/>
  <c r="AK350" i="2"/>
  <c r="AK264" i="2"/>
  <c r="AK225" i="2"/>
  <c r="AR225" i="2" s="1"/>
  <c r="AK698" i="2"/>
  <c r="AR698" i="2" s="1"/>
  <c r="AK268" i="2"/>
  <c r="AK580" i="2"/>
  <c r="AR580" i="2" s="1"/>
  <c r="AK626" i="2"/>
  <c r="AR626" i="2" s="1"/>
  <c r="AK200" i="2"/>
  <c r="AK660" i="2"/>
  <c r="AR660" i="2" s="1"/>
  <c r="AK165" i="2"/>
  <c r="AK427" i="2"/>
  <c r="AK316" i="2"/>
  <c r="AK332" i="2"/>
  <c r="AK701" i="2"/>
  <c r="AR701" i="2" s="1"/>
  <c r="AK704" i="2"/>
  <c r="AK120" i="2"/>
  <c r="AK734" i="2"/>
  <c r="AR734" i="2" s="1"/>
  <c r="AK541" i="2"/>
  <c r="AK139" i="2"/>
  <c r="AK527" i="2"/>
  <c r="AR527" i="2" s="1"/>
  <c r="AK162" i="2"/>
  <c r="AR162" i="2" s="1"/>
  <c r="AK363" i="2"/>
  <c r="AK354" i="2"/>
  <c r="AK112" i="2"/>
  <c r="AK462" i="2"/>
  <c r="AK640" i="2"/>
  <c r="AR640" i="2" s="1"/>
  <c r="AK694" i="2"/>
  <c r="AR694" i="2" s="1"/>
  <c r="AK164" i="2"/>
  <c r="AK59" i="2"/>
  <c r="AK607" i="2"/>
  <c r="AK725" i="2"/>
  <c r="AR725" i="2" s="1"/>
  <c r="AK138" i="2"/>
  <c r="AK282" i="2"/>
  <c r="AK685" i="2"/>
  <c r="AR685" i="2" s="1"/>
  <c r="AK109" i="2"/>
  <c r="AK396" i="2"/>
  <c r="AR396" i="2" s="1"/>
  <c r="AK668" i="2"/>
  <c r="AR668" i="2" s="1"/>
  <c r="AK154" i="2"/>
  <c r="AK334" i="2"/>
  <c r="AK560" i="2"/>
  <c r="AR560" i="2" s="1"/>
  <c r="AK582" i="2"/>
  <c r="AK326" i="2"/>
  <c r="AK546" i="2"/>
  <c r="AK437" i="2"/>
  <c r="AR437" i="2" s="1"/>
  <c r="AK403" i="2"/>
  <c r="AR403" i="2" s="1"/>
  <c r="AK351" i="2"/>
  <c r="AK572" i="2"/>
  <c r="AR572" i="2" s="1"/>
  <c r="AK344" i="2"/>
  <c r="AR344" i="2" s="1"/>
  <c r="AK705" i="2"/>
  <c r="AR705" i="2" s="1"/>
  <c r="AK552" i="2"/>
  <c r="AK150" i="2"/>
  <c r="AK702" i="2"/>
  <c r="AR702" i="2" s="1"/>
  <c r="AK666" i="2"/>
  <c r="AR666" i="2" s="1"/>
  <c r="AK693" i="2"/>
  <c r="AR693" i="2" s="1"/>
  <c r="AK586" i="2"/>
  <c r="AK662" i="2"/>
  <c r="AR662" i="2" s="1"/>
  <c r="AK159" i="2"/>
  <c r="AK581" i="2"/>
  <c r="AK739" i="2"/>
  <c r="AR739" i="2" s="1"/>
  <c r="AK689" i="2"/>
  <c r="AR689" i="2" s="1"/>
  <c r="AK236" i="2"/>
  <c r="AK595" i="2"/>
  <c r="AK337" i="2"/>
  <c r="AK98" i="2"/>
  <c r="AK570" i="2"/>
  <c r="AR570" i="2" s="1"/>
  <c r="AK612" i="2"/>
  <c r="AR612" i="2" s="1"/>
  <c r="AK593" i="2"/>
  <c r="AK107" i="2"/>
  <c r="AK510" i="2"/>
  <c r="AK284" i="2"/>
  <c r="AK309" i="2"/>
  <c r="AK573" i="2"/>
  <c r="AK389" i="2"/>
  <c r="AK381" i="2"/>
  <c r="AK111" i="2"/>
  <c r="AK156" i="2"/>
  <c r="AK585" i="2"/>
  <c r="AK420" i="2"/>
  <c r="AR420" i="2" s="1"/>
  <c r="AK262" i="2"/>
  <c r="AK291" i="2"/>
  <c r="AR291" i="2" s="1"/>
  <c r="AK652" i="2"/>
  <c r="AR652" i="2" s="1"/>
  <c r="AK472" i="2"/>
  <c r="AK142" i="2"/>
  <c r="AK563" i="2"/>
  <c r="AK558" i="2"/>
  <c r="AK260" i="2"/>
  <c r="AK731" i="2"/>
  <c r="AR731" i="2" s="1"/>
  <c r="AK222" i="2"/>
  <c r="AK578" i="2"/>
  <c r="AR578" i="2" s="1"/>
  <c r="AK465" i="2"/>
  <c r="AR465" i="2" s="1"/>
  <c r="AK266" i="2"/>
  <c r="AR266" i="2" s="1"/>
  <c r="AK489" i="2"/>
  <c r="AR489" i="2" s="1"/>
  <c r="AK303" i="2"/>
  <c r="AK679" i="2"/>
  <c r="AR679" i="2" s="1"/>
  <c r="AK602" i="2"/>
  <c r="AK195" i="2"/>
  <c r="AK174" i="2"/>
  <c r="AK513" i="2"/>
  <c r="AK526" i="2"/>
  <c r="AR526" i="2" s="1"/>
  <c r="AK199" i="2"/>
  <c r="AK384" i="2"/>
  <c r="AK440" i="2"/>
  <c r="AK536" i="2"/>
  <c r="AK474" i="2"/>
  <c r="AR474" i="2" s="1"/>
  <c r="AK498" i="2"/>
  <c r="AK630" i="2"/>
  <c r="AR630" i="2" s="1"/>
  <c r="AK598" i="2"/>
  <c r="AK618" i="2"/>
  <c r="AR618" i="2" s="1"/>
  <c r="AK642" i="2"/>
  <c r="AR642" i="2" s="1"/>
  <c r="AK178" i="2"/>
  <c r="AK411" i="2"/>
  <c r="AR411" i="2" s="1"/>
  <c r="AK467" i="2"/>
  <c r="AR467" i="2" s="1"/>
  <c r="AK394" i="2"/>
  <c r="AK374" i="2"/>
  <c r="AK696" i="2"/>
  <c r="AR696" i="2" s="1"/>
  <c r="AK333" i="2"/>
  <c r="AR333" i="2" s="1"/>
  <c r="AK709" i="2"/>
  <c r="AR709" i="2" s="1"/>
  <c r="AK549" i="2"/>
  <c r="AK576" i="2"/>
  <c r="AK567" i="2"/>
  <c r="AK677" i="2"/>
  <c r="AR677" i="2" s="1"/>
  <c r="AK278" i="2"/>
  <c r="AK635" i="2"/>
  <c r="AR635" i="2" s="1"/>
  <c r="AK719" i="2"/>
  <c r="AR719" i="2" s="1"/>
  <c r="AK651" i="2"/>
  <c r="AR651" i="2" s="1"/>
  <c r="AK608" i="2"/>
  <c r="AR608" i="2" s="1"/>
  <c r="AK318" i="2"/>
  <c r="AK383" i="2"/>
  <c r="AK574" i="2"/>
  <c r="AR574" i="2" s="1"/>
  <c r="AK447" i="2"/>
  <c r="AK423" i="2"/>
  <c r="AK518" i="2"/>
  <c r="AK459" i="2"/>
  <c r="AR459" i="2" s="1"/>
  <c r="AK628" i="2"/>
  <c r="AR628" i="2" s="1"/>
  <c r="AK726" i="2"/>
  <c r="AR726" i="2" s="1"/>
  <c r="AK446" i="2"/>
  <c r="AR446" i="2" s="1"/>
  <c r="AK708" i="2"/>
  <c r="AR708" i="2" s="1"/>
  <c r="AK695" i="2"/>
  <c r="AR695" i="2" s="1"/>
  <c r="AK614" i="2"/>
  <c r="AR614" i="2" s="1"/>
  <c r="AK690" i="2"/>
  <c r="AR690" i="2" s="1"/>
  <c r="AK738" i="2"/>
  <c r="AR738" i="2" s="1"/>
  <c r="AK697" i="2"/>
  <c r="AR697" i="2" s="1"/>
  <c r="AK638" i="2"/>
  <c r="AR638" i="2" s="1"/>
  <c r="AK716" i="2"/>
  <c r="AR716" i="2" s="1"/>
  <c r="AK591" i="2"/>
  <c r="AK597" i="2"/>
  <c r="AK631" i="2"/>
  <c r="AK715" i="2"/>
  <c r="AR715" i="2" s="1"/>
  <c r="AK736" i="2"/>
  <c r="AR736" i="2" s="1"/>
  <c r="AK619" i="2"/>
  <c r="AR619" i="2" s="1"/>
  <c r="AK717" i="2"/>
  <c r="AR717" i="2" s="1"/>
  <c r="AK718" i="2"/>
  <c r="AR718" i="2" s="1"/>
  <c r="AK676" i="2"/>
  <c r="AR676" i="2" s="1"/>
  <c r="AK682" i="2"/>
  <c r="AR682" i="2" s="1"/>
  <c r="AK728" i="2"/>
  <c r="AR728" i="2" s="1"/>
  <c r="AK711" i="2"/>
  <c r="AR711" i="2" s="1"/>
  <c r="AK684" i="2"/>
  <c r="AR684" i="2" s="1"/>
  <c r="AK613" i="2"/>
  <c r="AK667" i="2"/>
  <c r="AR667" i="2" s="1"/>
  <c r="AK706" i="2"/>
  <c r="AR706" i="2" s="1"/>
  <c r="AK692" i="2"/>
  <c r="AR692" i="2" s="1"/>
  <c r="AK737" i="2"/>
  <c r="AR737" i="2" s="1"/>
  <c r="AH544" i="2"/>
  <c r="AH545" i="2"/>
  <c r="AH624" i="2"/>
  <c r="AH99" i="2"/>
  <c r="AH393" i="2"/>
  <c r="AH515" i="2"/>
  <c r="AH369" i="2"/>
  <c r="AH495" i="2"/>
  <c r="AH603" i="2"/>
  <c r="AH327" i="2"/>
  <c r="AH359" i="2"/>
  <c r="AH443" i="2"/>
  <c r="AH663" i="2"/>
  <c r="AH253" i="2"/>
  <c r="AH155" i="2"/>
  <c r="AH145" i="2"/>
  <c r="AH126" i="2"/>
  <c r="AH425" i="2"/>
  <c r="AH525" i="2"/>
  <c r="AH672" i="2"/>
  <c r="AH542" i="2"/>
  <c r="AH79" i="2"/>
  <c r="AH387" i="2"/>
  <c r="AH117" i="2"/>
  <c r="AH441" i="2"/>
  <c r="AH310" i="2"/>
  <c r="AH547" i="2"/>
  <c r="AH210" i="2"/>
  <c r="AH32" i="2"/>
  <c r="AH66" i="2"/>
  <c r="AH659" i="2"/>
  <c r="AH379" i="2"/>
  <c r="AH617" i="2"/>
  <c r="AH601" i="2"/>
  <c r="AH4" i="2"/>
  <c r="AH254" i="2"/>
  <c r="AH152" i="2"/>
  <c r="AH93" i="2"/>
  <c r="AH654" i="2"/>
  <c r="AH82" i="2"/>
  <c r="AH494" i="2"/>
  <c r="AH121" i="2"/>
  <c r="AH45" i="2"/>
  <c r="AH228" i="2"/>
  <c r="AH503" i="2"/>
  <c r="AH360" i="2"/>
  <c r="AH213" i="2"/>
  <c r="AH565" i="2"/>
  <c r="AH395" i="2"/>
  <c r="AH104" i="2"/>
  <c r="AH43" i="2"/>
  <c r="AH554" i="2"/>
  <c r="AH163" i="2"/>
  <c r="AH317" i="2"/>
  <c r="AH81" i="2"/>
  <c r="AH38" i="2"/>
  <c r="AH416" i="2"/>
  <c r="AH533" i="2"/>
  <c r="AH292" i="2"/>
  <c r="AH556" i="2"/>
  <c r="AH286" i="2"/>
  <c r="AH158" i="2"/>
  <c r="AH183" i="2"/>
  <c r="AH417" i="2"/>
  <c r="AH504" i="2"/>
  <c r="AH456" i="2"/>
  <c r="AH197" i="2"/>
  <c r="AH300" i="2"/>
  <c r="AH400" i="2"/>
  <c r="AH149" i="2"/>
  <c r="AH77" i="2"/>
  <c r="AH448" i="2"/>
  <c r="AH404" i="2"/>
  <c r="AH308" i="2"/>
  <c r="AH124" i="2"/>
  <c r="AH299" i="2"/>
  <c r="AH240" i="2"/>
  <c r="AH2" i="2"/>
  <c r="AH658" i="2"/>
  <c r="AH175" i="2"/>
  <c r="AH90" i="2"/>
  <c r="AH9" i="2"/>
  <c r="AH399" i="2"/>
  <c r="AH501" i="2"/>
  <c r="AH186" i="2"/>
  <c r="AH537" i="2"/>
  <c r="AH321" i="2"/>
  <c r="AH575" i="2"/>
  <c r="AH237" i="2"/>
  <c r="AH243" i="2"/>
  <c r="AH367" i="2"/>
  <c r="AH623" i="2"/>
  <c r="AH244" i="2"/>
  <c r="AH422" i="2"/>
  <c r="AH56" i="2"/>
  <c r="AH380" i="2"/>
  <c r="AH315" i="2"/>
  <c r="AH8" i="2"/>
  <c r="AH62" i="2"/>
  <c r="AH330" i="2"/>
  <c r="AH190" i="2"/>
  <c r="AH74" i="2"/>
  <c r="AH135" i="2"/>
  <c r="AH295" i="2"/>
  <c r="AH259" i="2"/>
  <c r="AH242" i="2"/>
  <c r="AH444" i="2"/>
  <c r="AH132" i="2"/>
  <c r="AH478" i="2"/>
  <c r="AH269" i="2"/>
  <c r="AH219" i="2"/>
  <c r="AH338" i="2"/>
  <c r="AH40" i="2"/>
  <c r="AH407" i="2"/>
  <c r="AH105" i="2"/>
  <c r="AH255" i="2"/>
  <c r="AH201" i="2"/>
  <c r="AH645" i="2"/>
  <c r="AH134" i="2"/>
  <c r="AH699" i="2"/>
  <c r="AH166" i="2"/>
  <c r="AH514" i="2"/>
  <c r="AH11" i="2"/>
  <c r="AH349" i="2"/>
  <c r="AH285" i="2"/>
  <c r="AH49" i="2"/>
  <c r="AH324" i="2"/>
  <c r="AH34" i="2"/>
  <c r="AH172" i="2"/>
  <c r="AH170" i="2"/>
  <c r="AH306" i="2"/>
  <c r="AH289" i="2"/>
  <c r="AH622" i="2"/>
  <c r="AH216" i="2"/>
  <c r="AH442" i="2"/>
  <c r="AH484" i="2"/>
  <c r="AH233" i="2"/>
  <c r="AH362" i="2"/>
  <c r="AH265" i="2"/>
  <c r="AH301" i="2"/>
  <c r="AH37" i="2"/>
  <c r="AH714" i="2"/>
  <c r="AH319" i="2"/>
  <c r="AH473" i="2"/>
  <c r="AH290" i="2"/>
  <c r="AH721" i="2"/>
  <c r="AH356" i="2"/>
  <c r="AH78" i="2"/>
  <c r="AH69" i="2"/>
  <c r="AH519" i="2"/>
  <c r="AH21" i="2"/>
  <c r="AH224" i="2"/>
  <c r="AH94" i="2"/>
  <c r="AH487" i="2"/>
  <c r="AH293" i="2"/>
  <c r="AH375" i="2"/>
  <c r="AH275" i="2"/>
  <c r="AH189" i="2"/>
  <c r="AH401" i="2"/>
  <c r="AH140" i="2"/>
  <c r="AH23" i="2"/>
  <c r="AH491" i="2"/>
  <c r="AH521" i="2"/>
  <c r="AH368" i="2"/>
  <c r="AH564" i="2"/>
  <c r="AH480" i="2"/>
  <c r="AH476" i="2"/>
  <c r="AH589" i="2"/>
  <c r="AH257" i="2"/>
  <c r="AH646" i="2"/>
  <c r="AH469" i="2"/>
  <c r="AH643" i="2"/>
  <c r="AH328" i="2"/>
  <c r="AH511" i="2"/>
  <c r="AH157" i="2"/>
  <c r="AH307" i="2"/>
  <c r="AH674" i="2"/>
  <c r="AH3" i="2"/>
  <c r="AH137" i="2"/>
  <c r="AH179" i="2"/>
  <c r="AH29" i="2"/>
  <c r="AH569" i="2"/>
  <c r="AH239" i="2"/>
  <c r="AH241" i="2"/>
  <c r="AH36" i="2"/>
  <c r="AH48" i="2"/>
  <c r="AH634" i="2"/>
  <c r="AH670" i="2"/>
  <c r="AH214" i="2"/>
  <c r="AH551" i="2"/>
  <c r="AH428" i="2"/>
  <c r="AH287" i="2"/>
  <c r="AH31" i="2"/>
  <c r="AH687" i="2"/>
  <c r="AH615" i="2"/>
  <c r="AH364" i="2"/>
  <c r="AH206" i="2"/>
  <c r="AH436" i="2"/>
  <c r="AH439" i="2"/>
  <c r="AH408" i="2"/>
  <c r="AH620" i="2"/>
  <c r="AH599" i="2"/>
  <c r="AH91" i="2"/>
  <c r="AH588" i="2"/>
  <c r="AH252" i="2"/>
  <c r="AH76" i="2"/>
  <c r="AH391" i="2"/>
  <c r="AH250" i="2"/>
  <c r="AH577" i="2"/>
  <c r="AH385" i="2"/>
  <c r="AH539" i="2"/>
  <c r="AH153" i="2"/>
  <c r="AH71" i="2"/>
  <c r="AH392" i="2"/>
  <c r="AH230" i="2"/>
  <c r="AH490" i="2"/>
  <c r="AH113" i="2"/>
  <c r="AH92" i="2"/>
  <c r="AH522" i="2"/>
  <c r="AH402" i="2"/>
  <c r="AH270" i="2"/>
  <c r="AH193" i="2"/>
  <c r="AH61" i="2"/>
  <c r="AH629" i="2"/>
  <c r="AH357" i="2"/>
  <c r="AH245" i="2"/>
  <c r="AH673" i="2"/>
  <c r="AH584" i="2"/>
  <c r="AH600" i="2"/>
  <c r="AH304" i="2"/>
  <c r="AH47" i="2"/>
  <c r="AH65" i="2"/>
  <c r="AH475" i="2"/>
  <c r="AH724" i="2"/>
  <c r="AH534" i="2"/>
  <c r="AH508" i="2"/>
  <c r="AH223" i="2"/>
  <c r="AH256" i="2"/>
  <c r="AH592" i="2"/>
  <c r="AH347" i="2"/>
  <c r="AH167" i="2"/>
  <c r="AH12" i="2"/>
  <c r="AH323" i="2"/>
  <c r="AH19" i="2"/>
  <c r="AH455" i="2"/>
  <c r="AH713" i="2"/>
  <c r="AH553" i="2"/>
  <c r="AH123" i="2"/>
  <c r="AH720" i="2"/>
  <c r="AH594" i="2"/>
  <c r="AH648" i="2"/>
  <c r="AH273" i="2"/>
  <c r="AH180" i="2"/>
  <c r="AH555" i="2"/>
  <c r="AH528" i="2"/>
  <c r="AH348" i="2"/>
  <c r="AH84" i="2"/>
  <c r="AH87" i="2"/>
  <c r="AH276" i="2"/>
  <c r="AH470" i="2"/>
  <c r="AH267" i="2"/>
  <c r="AH302" i="2"/>
  <c r="AH30" i="2"/>
  <c r="AH481" i="2"/>
  <c r="AH535" i="2"/>
  <c r="AH421" i="2"/>
  <c r="AH373" i="2"/>
  <c r="AH371" i="2"/>
  <c r="AH68" i="2"/>
  <c r="AH340" i="2"/>
  <c r="AH141" i="2"/>
  <c r="AH557" i="2"/>
  <c r="AH458" i="2"/>
  <c r="AH103" i="2"/>
  <c r="AH227" i="2"/>
  <c r="AH51" i="2"/>
  <c r="AH596" i="2"/>
  <c r="AH217" i="2"/>
  <c r="AH85" i="2"/>
  <c r="AH73" i="2"/>
  <c r="AH426" i="2"/>
  <c r="AH532" i="2"/>
  <c r="AH39" i="2"/>
  <c r="AH460" i="2"/>
  <c r="AH279" i="2"/>
  <c r="AH80" i="2"/>
  <c r="AH131" i="2"/>
  <c r="AH606" i="2"/>
  <c r="AH281" i="2"/>
  <c r="AH346" i="2"/>
  <c r="AH703" i="2"/>
  <c r="AH277" i="2"/>
  <c r="AH341" i="2"/>
  <c r="AH75" i="2"/>
  <c r="AH627" i="2"/>
  <c r="AH450" i="2"/>
  <c r="AH168" i="2"/>
  <c r="AH457" i="2"/>
  <c r="AH343" i="2"/>
  <c r="AH566" i="2"/>
  <c r="AH235" i="2"/>
  <c r="AH184" i="2"/>
  <c r="AH83" i="2"/>
  <c r="AH639" i="2"/>
  <c r="AH388" i="2"/>
  <c r="AH119" i="2"/>
  <c r="AH320" i="2"/>
  <c r="AH322" i="2"/>
  <c r="AH479" i="2"/>
  <c r="AH171" i="2"/>
  <c r="AH294" i="2"/>
  <c r="AH625" i="2"/>
  <c r="AH88" i="2"/>
  <c r="AH647" i="2"/>
  <c r="AH63" i="2"/>
  <c r="AH298" i="2"/>
  <c r="AH176" i="2"/>
  <c r="AH562" i="2"/>
  <c r="AH161" i="2"/>
  <c r="AH271" i="2"/>
  <c r="AH246" i="2"/>
  <c r="AH352" i="2"/>
  <c r="AH520" i="2"/>
  <c r="AH10" i="2"/>
  <c r="AH198" i="2"/>
  <c r="AH20" i="2"/>
  <c r="AH24" i="2"/>
  <c r="AH97" i="2"/>
  <c r="AH249" i="2"/>
  <c r="AH523" i="2"/>
  <c r="AH234" i="2"/>
  <c r="AH433" i="2"/>
  <c r="AH710" i="2"/>
  <c r="AH283" i="2"/>
  <c r="AH605" i="2"/>
  <c r="AH413" i="2"/>
  <c r="AH202" i="2"/>
  <c r="AH664" i="2"/>
  <c r="AH46" i="2"/>
  <c r="AH657" i="2"/>
  <c r="AH96" i="2"/>
  <c r="AH7" i="2"/>
  <c r="AH312" i="2"/>
  <c r="AH530" i="2"/>
  <c r="AH449" i="2"/>
  <c r="AH636" i="2"/>
  <c r="AH707" i="2"/>
  <c r="AH44" i="2"/>
  <c r="AH136" i="2"/>
  <c r="AH64" i="2"/>
  <c r="AH376" i="2"/>
  <c r="AH314" i="2"/>
  <c r="AH196" i="2"/>
  <c r="AH531" i="2"/>
  <c r="AH35" i="2"/>
  <c r="AH637" i="2"/>
  <c r="AH509" i="2"/>
  <c r="AH127" i="2"/>
  <c r="AH377" i="2"/>
  <c r="AH540" i="2"/>
  <c r="AH191" i="2"/>
  <c r="AH86" i="2"/>
  <c r="AH115" i="2"/>
  <c r="AH331" i="2"/>
  <c r="AH211" i="2"/>
  <c r="AH258" i="2"/>
  <c r="AH610" i="2"/>
  <c r="AH305" i="2"/>
  <c r="AH445" i="2"/>
  <c r="AH192" i="2"/>
  <c r="AH488" i="2"/>
  <c r="AH101" i="2"/>
  <c r="AH280" i="2"/>
  <c r="AH386" i="2"/>
  <c r="AH418" i="2"/>
  <c r="AH215" i="2"/>
  <c r="AH188" i="2"/>
  <c r="AH691" i="2"/>
  <c r="AH661" i="2"/>
  <c r="AH221" i="2"/>
  <c r="AH18" i="2"/>
  <c r="AH671" i="2"/>
  <c r="AH160" i="2"/>
  <c r="AH182" i="2"/>
  <c r="AH550" i="2"/>
  <c r="AH468" i="2"/>
  <c r="AH656" i="2"/>
  <c r="AH453" i="2"/>
  <c r="AH361" i="2"/>
  <c r="AH22" i="2"/>
  <c r="AH366" i="2"/>
  <c r="AH144" i="2"/>
  <c r="AH335" i="2"/>
  <c r="AH353" i="2"/>
  <c r="AH54" i="2"/>
  <c r="AH151" i="2"/>
  <c r="AH296" i="2"/>
  <c r="AH272" i="2"/>
  <c r="AH110" i="2"/>
  <c r="AH641" i="2"/>
  <c r="AH5" i="2"/>
  <c r="AH177" i="2"/>
  <c r="AH454" i="2"/>
  <c r="AH14" i="2"/>
  <c r="AH173" i="2"/>
  <c r="AH220" i="2"/>
  <c r="AH543" i="2"/>
  <c r="AH212" i="2"/>
  <c r="AH147" i="2"/>
  <c r="AH405" i="2"/>
  <c r="AH429" i="2"/>
  <c r="AH15" i="2"/>
  <c r="AH52" i="2"/>
  <c r="AH187" i="2"/>
  <c r="AH492" i="2"/>
  <c r="AH649" i="2"/>
  <c r="AH524" i="2"/>
  <c r="AH106" i="2"/>
  <c r="AH727" i="2"/>
  <c r="AH229" i="2"/>
  <c r="AH604" i="2"/>
  <c r="AH205" i="2"/>
  <c r="AH261" i="2"/>
  <c r="AH325" i="2"/>
  <c r="AH53" i="2"/>
  <c r="AH548" i="2"/>
  <c r="AH100" i="2"/>
  <c r="AH516" i="2"/>
  <c r="AH50" i="2"/>
  <c r="AH432" i="2"/>
  <c r="AH26" i="2"/>
  <c r="AH6" i="2"/>
  <c r="AH653" i="2"/>
  <c r="AH345" i="2"/>
  <c r="AH587" i="2"/>
  <c r="AH482" i="2"/>
  <c r="AH452" i="2"/>
  <c r="AH203" i="2"/>
  <c r="AH207" i="2"/>
  <c r="AH370" i="2"/>
  <c r="AH397" i="2"/>
  <c r="AH238" i="2"/>
  <c r="AH218" i="2"/>
  <c r="AH485" i="2"/>
  <c r="AH89" i="2"/>
  <c r="AH688" i="2"/>
  <c r="AH70" i="2"/>
  <c r="AH730" i="2"/>
  <c r="AH486" i="2"/>
  <c r="AH493" i="2"/>
  <c r="AH251" i="2"/>
  <c r="AH686" i="2"/>
  <c r="AH365" i="2"/>
  <c r="AH288" i="2"/>
  <c r="AH274" i="2"/>
  <c r="AH477" i="2"/>
  <c r="AH146" i="2"/>
  <c r="AH497" i="2"/>
  <c r="AH204" i="2"/>
  <c r="AH125" i="2"/>
  <c r="AH185" i="2"/>
  <c r="AH297" i="2"/>
  <c r="AH496" i="2"/>
  <c r="AH723" i="2"/>
  <c r="AH412" i="2"/>
  <c r="AH67" i="2"/>
  <c r="AH409" i="2"/>
  <c r="AH102" i="2"/>
  <c r="AH438" i="2"/>
  <c r="AH313" i="2"/>
  <c r="AH33" i="2"/>
  <c r="AH128" i="2"/>
  <c r="AH430" i="2"/>
  <c r="AH483" i="2"/>
  <c r="AH130" i="2"/>
  <c r="AH609" i="2"/>
  <c r="AH435" i="2"/>
  <c r="AH60" i="2"/>
  <c r="AH561" i="2"/>
  <c r="AH700" i="2"/>
  <c r="AH502" i="2"/>
  <c r="AH463" i="2"/>
  <c r="AH559" i="2"/>
  <c r="AH733" i="2"/>
  <c r="AH683" i="2"/>
  <c r="AH678" i="2"/>
  <c r="AH342" i="2"/>
  <c r="AH118" i="2"/>
  <c r="AH116" i="2"/>
  <c r="AH681" i="2"/>
  <c r="AH506" i="2"/>
  <c r="AH336" i="2"/>
  <c r="AH231" i="2"/>
  <c r="AH451" i="2"/>
  <c r="AH712" i="2"/>
  <c r="AH13" i="2"/>
  <c r="AH499" i="2"/>
  <c r="AH55" i="2"/>
  <c r="AH464" i="2"/>
  <c r="AH410" i="2"/>
  <c r="AH611" i="2"/>
  <c r="AH655" i="2"/>
  <c r="AH680" i="2"/>
  <c r="AH133" i="2"/>
  <c r="AH247" i="2"/>
  <c r="AH583" i="2"/>
  <c r="AH434" i="2"/>
  <c r="AH72" i="2"/>
  <c r="AH644" i="2"/>
  <c r="AH372" i="2"/>
  <c r="AH507" i="2"/>
  <c r="AH398" i="2"/>
  <c r="AH632" i="2"/>
  <c r="AH27" i="2"/>
  <c r="AH181" i="2"/>
  <c r="AH232" i="2"/>
  <c r="AH17" i="2"/>
  <c r="AH517" i="2"/>
  <c r="AH590" i="2"/>
  <c r="AH735" i="2"/>
  <c r="AH505" i="2"/>
  <c r="AH382" i="2"/>
  <c r="AH414" i="2"/>
  <c r="AH431" i="2"/>
  <c r="AH471" i="2"/>
  <c r="AH58" i="2"/>
  <c r="AH424" i="2"/>
  <c r="AH732" i="2"/>
  <c r="AH226" i="2"/>
  <c r="AH621" i="2"/>
  <c r="AH650" i="2"/>
  <c r="AH512" i="2"/>
  <c r="AH419" i="2"/>
  <c r="AH500" i="2"/>
  <c r="AH616" i="2"/>
  <c r="AH415" i="2"/>
  <c r="AH339" i="2"/>
  <c r="AH579" i="2"/>
  <c r="AH57" i="2"/>
  <c r="AH571" i="2"/>
  <c r="AH208" i="2"/>
  <c r="AH41" i="2"/>
  <c r="AH633" i="2"/>
  <c r="AH311" i="2"/>
  <c r="AH209" i="2"/>
  <c r="AH28" i="2"/>
  <c r="AH148" i="2"/>
  <c r="AH329" i="2"/>
  <c r="AH143" i="2"/>
  <c r="AH263" i="2"/>
  <c r="AH729" i="2"/>
  <c r="AH378" i="2"/>
  <c r="AH25" i="2"/>
  <c r="AH95" i="2"/>
  <c r="AH358" i="2"/>
  <c r="AH355" i="2"/>
  <c r="AH194" i="2"/>
  <c r="AH16" i="2"/>
  <c r="AH114" i="2"/>
  <c r="AH129" i="2"/>
  <c r="AH108" i="2"/>
  <c r="AH675" i="2"/>
  <c r="AH466" i="2"/>
  <c r="AH665" i="2"/>
  <c r="AH538" i="2"/>
  <c r="AH568" i="2"/>
  <c r="AH669" i="2"/>
  <c r="AH122" i="2"/>
  <c r="AH529" i="2"/>
  <c r="AH722" i="2"/>
  <c r="AH169" i="2"/>
  <c r="AH248" i="2"/>
  <c r="AH406" i="2"/>
  <c r="AH390" i="2"/>
  <c r="AH461" i="2"/>
  <c r="AH42" i="2"/>
  <c r="AH350" i="2"/>
  <c r="AH264" i="2"/>
  <c r="AH225" i="2"/>
  <c r="AH698" i="2"/>
  <c r="AH268" i="2"/>
  <c r="AH580" i="2"/>
  <c r="AH626" i="2"/>
  <c r="AH200" i="2"/>
  <c r="AH660" i="2"/>
  <c r="AH165" i="2"/>
  <c r="AH427" i="2"/>
  <c r="AH316" i="2"/>
  <c r="AH332" i="2"/>
  <c r="AH701" i="2"/>
  <c r="AH704" i="2"/>
  <c r="AH120" i="2"/>
  <c r="AH734" i="2"/>
  <c r="AH541" i="2"/>
  <c r="AH139" i="2"/>
  <c r="AH527" i="2"/>
  <c r="AH162" i="2"/>
  <c r="AH363" i="2"/>
  <c r="AH354" i="2"/>
  <c r="AH112" i="2"/>
  <c r="AH462" i="2"/>
  <c r="AH640" i="2"/>
  <c r="AH694" i="2"/>
  <c r="AH164" i="2"/>
  <c r="AH59" i="2"/>
  <c r="AH607" i="2"/>
  <c r="AH725" i="2"/>
  <c r="AH138" i="2"/>
  <c r="AH282" i="2"/>
  <c r="AH685" i="2"/>
  <c r="AH109" i="2"/>
  <c r="AH396" i="2"/>
  <c r="AH668" i="2"/>
  <c r="AH154" i="2"/>
  <c r="AH334" i="2"/>
  <c r="AH560" i="2"/>
  <c r="AH582" i="2"/>
  <c r="AH326" i="2"/>
  <c r="AH546" i="2"/>
  <c r="AH437" i="2"/>
  <c r="AH403" i="2"/>
  <c r="AH351" i="2"/>
  <c r="AH572" i="2"/>
  <c r="AH344" i="2"/>
  <c r="AH705" i="2"/>
  <c r="AH552" i="2"/>
  <c r="AH150" i="2"/>
  <c r="AH702" i="2"/>
  <c r="AH666" i="2"/>
  <c r="AH693" i="2"/>
  <c r="AH586" i="2"/>
  <c r="AH662" i="2"/>
  <c r="AH159" i="2"/>
  <c r="AH581" i="2"/>
  <c r="AH739" i="2"/>
  <c r="AH689" i="2"/>
  <c r="AH236" i="2"/>
  <c r="AH595" i="2"/>
  <c r="AH337" i="2"/>
  <c r="AH98" i="2"/>
  <c r="AH570" i="2"/>
  <c r="AH612" i="2"/>
  <c r="AH593" i="2"/>
  <c r="AH107" i="2"/>
  <c r="AH510" i="2"/>
  <c r="AH284" i="2"/>
  <c r="AH309" i="2"/>
  <c r="AH573" i="2"/>
  <c r="AH389" i="2"/>
  <c r="AH381" i="2"/>
  <c r="AH111" i="2"/>
  <c r="AH156" i="2"/>
  <c r="AH585" i="2"/>
  <c r="AH420" i="2"/>
  <c r="AH262" i="2"/>
  <c r="AH291" i="2"/>
  <c r="AH652" i="2"/>
  <c r="AH472" i="2"/>
  <c r="AH142" i="2"/>
  <c r="AH563" i="2"/>
  <c r="AH558" i="2"/>
  <c r="AH260" i="2"/>
  <c r="AH731" i="2"/>
  <c r="AH222" i="2"/>
  <c r="AH578" i="2"/>
  <c r="AH465" i="2"/>
  <c r="AH266" i="2"/>
  <c r="AH489" i="2"/>
  <c r="AH303" i="2"/>
  <c r="AH679" i="2"/>
  <c r="AH602" i="2"/>
  <c r="AH195" i="2"/>
  <c r="AH174" i="2"/>
  <c r="AH513" i="2"/>
  <c r="AH526" i="2"/>
  <c r="AH199" i="2"/>
  <c r="AH384" i="2"/>
  <c r="AH440" i="2"/>
  <c r="AH536" i="2"/>
  <c r="AH474" i="2"/>
  <c r="AH498" i="2"/>
  <c r="AH630" i="2"/>
  <c r="AH598" i="2"/>
  <c r="AH618" i="2"/>
  <c r="AH642" i="2"/>
  <c r="AH178" i="2"/>
  <c r="AH411" i="2"/>
  <c r="AH467" i="2"/>
  <c r="AH394" i="2"/>
  <c r="AH374" i="2"/>
  <c r="AH696" i="2"/>
  <c r="AH333" i="2"/>
  <c r="AH709" i="2"/>
  <c r="AH549" i="2"/>
  <c r="AH576" i="2"/>
  <c r="AH567" i="2"/>
  <c r="AH677" i="2"/>
  <c r="AH278" i="2"/>
  <c r="AH635" i="2"/>
  <c r="AH719" i="2"/>
  <c r="AH651" i="2"/>
  <c r="AH608" i="2"/>
  <c r="AH318" i="2"/>
  <c r="AH383" i="2"/>
  <c r="AH574" i="2"/>
  <c r="AH447" i="2"/>
  <c r="AH423" i="2"/>
  <c r="AH518" i="2"/>
  <c r="AH459" i="2"/>
  <c r="AH628" i="2"/>
  <c r="AH726" i="2"/>
  <c r="AH446" i="2"/>
  <c r="AH708" i="2"/>
  <c r="AH695" i="2"/>
  <c r="AH614" i="2"/>
  <c r="AH690" i="2"/>
  <c r="AH738" i="2"/>
  <c r="AH697" i="2"/>
  <c r="AH638" i="2"/>
  <c r="AH716" i="2"/>
  <c r="AH591" i="2"/>
  <c r="AH597" i="2"/>
  <c r="AH631" i="2"/>
  <c r="AH715" i="2"/>
  <c r="AH736" i="2"/>
  <c r="AH619" i="2"/>
  <c r="AH717" i="2"/>
  <c r="AH718" i="2"/>
  <c r="AH676" i="2"/>
  <c r="AH682" i="2"/>
  <c r="AH728" i="2"/>
  <c r="AH711" i="2"/>
  <c r="AH684" i="2"/>
  <c r="AH613" i="2"/>
  <c r="AH667" i="2"/>
  <c r="AH706" i="2"/>
  <c r="AH692" i="2"/>
  <c r="AH737" i="2"/>
  <c r="AG544" i="2"/>
  <c r="AG545" i="2"/>
  <c r="AG624" i="2"/>
  <c r="AG99" i="2"/>
  <c r="AG393" i="2"/>
  <c r="AG515" i="2"/>
  <c r="AG369" i="2"/>
  <c r="AG495" i="2"/>
  <c r="AG603" i="2"/>
  <c r="AG327" i="2"/>
  <c r="AG359" i="2"/>
  <c r="AG443" i="2"/>
  <c r="AG663" i="2"/>
  <c r="AG253" i="2"/>
  <c r="AG155" i="2"/>
  <c r="AG145" i="2"/>
  <c r="AG126" i="2"/>
  <c r="AG425" i="2"/>
  <c r="AG525" i="2"/>
  <c r="AG672" i="2"/>
  <c r="AG542" i="2"/>
  <c r="AG79" i="2"/>
  <c r="AG387" i="2"/>
  <c r="AG117" i="2"/>
  <c r="AG441" i="2"/>
  <c r="AG310" i="2"/>
  <c r="AG547" i="2"/>
  <c r="AG210" i="2"/>
  <c r="AG32" i="2"/>
  <c r="AG66" i="2"/>
  <c r="AG659" i="2"/>
  <c r="AG379" i="2"/>
  <c r="AG617" i="2"/>
  <c r="AG601" i="2"/>
  <c r="AG4" i="2"/>
  <c r="AG254" i="2"/>
  <c r="AG152" i="2"/>
  <c r="AG93" i="2"/>
  <c r="AG654" i="2"/>
  <c r="AG82" i="2"/>
  <c r="AG494" i="2"/>
  <c r="AG121" i="2"/>
  <c r="AG45" i="2"/>
  <c r="AG228" i="2"/>
  <c r="AG503" i="2"/>
  <c r="AG360" i="2"/>
  <c r="AG213" i="2"/>
  <c r="AG565" i="2"/>
  <c r="AG395" i="2"/>
  <c r="AG104" i="2"/>
  <c r="AG43" i="2"/>
  <c r="AG554" i="2"/>
  <c r="AG163" i="2"/>
  <c r="AG317" i="2"/>
  <c r="AG81" i="2"/>
  <c r="AG38" i="2"/>
  <c r="AG416" i="2"/>
  <c r="AG533" i="2"/>
  <c r="AG292" i="2"/>
  <c r="AG556" i="2"/>
  <c r="AG286" i="2"/>
  <c r="AG158" i="2"/>
  <c r="AG183" i="2"/>
  <c r="AG417" i="2"/>
  <c r="AG504" i="2"/>
  <c r="AG456" i="2"/>
  <c r="AG197" i="2"/>
  <c r="AG300" i="2"/>
  <c r="AG400" i="2"/>
  <c r="AG149" i="2"/>
  <c r="AG77" i="2"/>
  <c r="AG448" i="2"/>
  <c r="AG404" i="2"/>
  <c r="AG308" i="2"/>
  <c r="AG124" i="2"/>
  <c r="AG299" i="2"/>
  <c r="AG240" i="2"/>
  <c r="AG2" i="2"/>
  <c r="AG658" i="2"/>
  <c r="AG175" i="2"/>
  <c r="AG90" i="2"/>
  <c r="AG9" i="2"/>
  <c r="AG399" i="2"/>
  <c r="AG501" i="2"/>
  <c r="AG186" i="2"/>
  <c r="AG537" i="2"/>
  <c r="AG321" i="2"/>
  <c r="AG575" i="2"/>
  <c r="AG237" i="2"/>
  <c r="AG243" i="2"/>
  <c r="AG367" i="2"/>
  <c r="AG623" i="2"/>
  <c r="AG244" i="2"/>
  <c r="AG422" i="2"/>
  <c r="AG56" i="2"/>
  <c r="AG380" i="2"/>
  <c r="AG315" i="2"/>
  <c r="AG8" i="2"/>
  <c r="AG62" i="2"/>
  <c r="AG330" i="2"/>
  <c r="AG190" i="2"/>
  <c r="AG74" i="2"/>
  <c r="AG135" i="2"/>
  <c r="AG295" i="2"/>
  <c r="AG259" i="2"/>
  <c r="AG242" i="2"/>
  <c r="AG444" i="2"/>
  <c r="AG132" i="2"/>
  <c r="AG478" i="2"/>
  <c r="AG269" i="2"/>
  <c r="AG219" i="2"/>
  <c r="AG338" i="2"/>
  <c r="AG40" i="2"/>
  <c r="AG407" i="2"/>
  <c r="AG105" i="2"/>
  <c r="AG255" i="2"/>
  <c r="AG201" i="2"/>
  <c r="AG645" i="2"/>
  <c r="AG134" i="2"/>
  <c r="AG699" i="2"/>
  <c r="AG166" i="2"/>
  <c r="AG514" i="2"/>
  <c r="AG11" i="2"/>
  <c r="AG349" i="2"/>
  <c r="AG285" i="2"/>
  <c r="AG49" i="2"/>
  <c r="AG324" i="2"/>
  <c r="AG34" i="2"/>
  <c r="AG172" i="2"/>
  <c r="AG170" i="2"/>
  <c r="AG306" i="2"/>
  <c r="AG289" i="2"/>
  <c r="AG622" i="2"/>
  <c r="AG216" i="2"/>
  <c r="AG442" i="2"/>
  <c r="AG484" i="2"/>
  <c r="AG233" i="2"/>
  <c r="AG362" i="2"/>
  <c r="AG265" i="2"/>
  <c r="AG301" i="2"/>
  <c r="AG37" i="2"/>
  <c r="AG714" i="2"/>
  <c r="AG319" i="2"/>
  <c r="AG473" i="2"/>
  <c r="AG290" i="2"/>
  <c r="AG721" i="2"/>
  <c r="AG356" i="2"/>
  <c r="AG78" i="2"/>
  <c r="AG69" i="2"/>
  <c r="AG519" i="2"/>
  <c r="AG21" i="2"/>
  <c r="AG224" i="2"/>
  <c r="AG94" i="2"/>
  <c r="AG487" i="2"/>
  <c r="AG293" i="2"/>
  <c r="AG375" i="2"/>
  <c r="AG275" i="2"/>
  <c r="AG189" i="2"/>
  <c r="AG401" i="2"/>
  <c r="AG140" i="2"/>
  <c r="AG23" i="2"/>
  <c r="AG491" i="2"/>
  <c r="AG521" i="2"/>
  <c r="AG368" i="2"/>
  <c r="AG564" i="2"/>
  <c r="AG480" i="2"/>
  <c r="AG476" i="2"/>
  <c r="AG589" i="2"/>
  <c r="AG257" i="2"/>
  <c r="AG646" i="2"/>
  <c r="AG469" i="2"/>
  <c r="AG643" i="2"/>
  <c r="AG328" i="2"/>
  <c r="AG511" i="2"/>
  <c r="AG157" i="2"/>
  <c r="AG307" i="2"/>
  <c r="AG674" i="2"/>
  <c r="AG3" i="2"/>
  <c r="AG137" i="2"/>
  <c r="AG179" i="2"/>
  <c r="AG29" i="2"/>
  <c r="AG569" i="2"/>
  <c r="AG239" i="2"/>
  <c r="AG241" i="2"/>
  <c r="AG36" i="2"/>
  <c r="AG48" i="2"/>
  <c r="AG634" i="2"/>
  <c r="AG670" i="2"/>
  <c r="AG214" i="2"/>
  <c r="AG551" i="2"/>
  <c r="AG428" i="2"/>
  <c r="AG287" i="2"/>
  <c r="AG31" i="2"/>
  <c r="AG687" i="2"/>
  <c r="AG615" i="2"/>
  <c r="AG364" i="2"/>
  <c r="AG206" i="2"/>
  <c r="AG436" i="2"/>
  <c r="AG439" i="2"/>
  <c r="AG408" i="2"/>
  <c r="AG620" i="2"/>
  <c r="AG599" i="2"/>
  <c r="AG91" i="2"/>
  <c r="AG588" i="2"/>
  <c r="AG252" i="2"/>
  <c r="AG76" i="2"/>
  <c r="AG391" i="2"/>
  <c r="AG250" i="2"/>
  <c r="AG577" i="2"/>
  <c r="AG385" i="2"/>
  <c r="AG539" i="2"/>
  <c r="AG153" i="2"/>
  <c r="AG71" i="2"/>
  <c r="AG392" i="2"/>
  <c r="AG230" i="2"/>
  <c r="AG490" i="2"/>
  <c r="AG113" i="2"/>
  <c r="AG92" i="2"/>
  <c r="AG522" i="2"/>
  <c r="AG402" i="2"/>
  <c r="AG270" i="2"/>
  <c r="AG193" i="2"/>
  <c r="AG61" i="2"/>
  <c r="AG629" i="2"/>
  <c r="AG357" i="2"/>
  <c r="AG245" i="2"/>
  <c r="AG673" i="2"/>
  <c r="AG584" i="2"/>
  <c r="AG600" i="2"/>
  <c r="AG304" i="2"/>
  <c r="AG47" i="2"/>
  <c r="AG65" i="2"/>
  <c r="AG475" i="2"/>
  <c r="AG724" i="2"/>
  <c r="AG534" i="2"/>
  <c r="AG508" i="2"/>
  <c r="AG223" i="2"/>
  <c r="AG256" i="2"/>
  <c r="AG592" i="2"/>
  <c r="AG347" i="2"/>
  <c r="AG167" i="2"/>
  <c r="AG12" i="2"/>
  <c r="AG323" i="2"/>
  <c r="AG19" i="2"/>
  <c r="AG455" i="2"/>
  <c r="AG713" i="2"/>
  <c r="AG553" i="2"/>
  <c r="AG123" i="2"/>
  <c r="AG720" i="2"/>
  <c r="AG594" i="2"/>
  <c r="AG648" i="2"/>
  <c r="AG273" i="2"/>
  <c r="AG180" i="2"/>
  <c r="AG555" i="2"/>
  <c r="AG528" i="2"/>
  <c r="AG348" i="2"/>
  <c r="AG84" i="2"/>
  <c r="AG87" i="2"/>
  <c r="AG276" i="2"/>
  <c r="AG470" i="2"/>
  <c r="AG267" i="2"/>
  <c r="AG302" i="2"/>
  <c r="AG30" i="2"/>
  <c r="AG481" i="2"/>
  <c r="AG535" i="2"/>
  <c r="AG421" i="2"/>
  <c r="AG373" i="2"/>
  <c r="AG371" i="2"/>
  <c r="AG68" i="2"/>
  <c r="AG340" i="2"/>
  <c r="AG141" i="2"/>
  <c r="AG557" i="2"/>
  <c r="AG458" i="2"/>
  <c r="AG103" i="2"/>
  <c r="AG227" i="2"/>
  <c r="AG51" i="2"/>
  <c r="AG596" i="2"/>
  <c r="AG217" i="2"/>
  <c r="AG85" i="2"/>
  <c r="AG73" i="2"/>
  <c r="AG426" i="2"/>
  <c r="AG532" i="2"/>
  <c r="AG39" i="2"/>
  <c r="AG460" i="2"/>
  <c r="AG279" i="2"/>
  <c r="AG80" i="2"/>
  <c r="AG131" i="2"/>
  <c r="AG606" i="2"/>
  <c r="AG281" i="2"/>
  <c r="AG346" i="2"/>
  <c r="AG703" i="2"/>
  <c r="AG277" i="2"/>
  <c r="AG341" i="2"/>
  <c r="AG75" i="2"/>
  <c r="AG627" i="2"/>
  <c r="AG450" i="2"/>
  <c r="AG168" i="2"/>
  <c r="AG457" i="2"/>
  <c r="AG343" i="2"/>
  <c r="AG566" i="2"/>
  <c r="AG235" i="2"/>
  <c r="AG184" i="2"/>
  <c r="AG83" i="2"/>
  <c r="AG639" i="2"/>
  <c r="AG388" i="2"/>
  <c r="AG119" i="2"/>
  <c r="AG320" i="2"/>
  <c r="AG322" i="2"/>
  <c r="AG479" i="2"/>
  <c r="AG171" i="2"/>
  <c r="AG294" i="2"/>
  <c r="AG625" i="2"/>
  <c r="AG88" i="2"/>
  <c r="AG647" i="2"/>
  <c r="AG63" i="2"/>
  <c r="AG298" i="2"/>
  <c r="AG176" i="2"/>
  <c r="AG562" i="2"/>
  <c r="AG161" i="2"/>
  <c r="AG271" i="2"/>
  <c r="AG246" i="2"/>
  <c r="AG352" i="2"/>
  <c r="AG520" i="2"/>
  <c r="AG10" i="2"/>
  <c r="AG198" i="2"/>
  <c r="AG20" i="2"/>
  <c r="AG24" i="2"/>
  <c r="AG97" i="2"/>
  <c r="AG249" i="2"/>
  <c r="AG523" i="2"/>
  <c r="AG234" i="2"/>
  <c r="AG433" i="2"/>
  <c r="AG710" i="2"/>
  <c r="AG283" i="2"/>
  <c r="AG605" i="2"/>
  <c r="AG413" i="2"/>
  <c r="AG202" i="2"/>
  <c r="AG664" i="2"/>
  <c r="AG46" i="2"/>
  <c r="AG657" i="2"/>
  <c r="AG96" i="2"/>
  <c r="AG7" i="2"/>
  <c r="AG312" i="2"/>
  <c r="AG530" i="2"/>
  <c r="AG449" i="2"/>
  <c r="AG636" i="2"/>
  <c r="AG707" i="2"/>
  <c r="AG44" i="2"/>
  <c r="AG136" i="2"/>
  <c r="AG64" i="2"/>
  <c r="AG376" i="2"/>
  <c r="AG314" i="2"/>
  <c r="AG196" i="2"/>
  <c r="AG531" i="2"/>
  <c r="AG35" i="2"/>
  <c r="AG637" i="2"/>
  <c r="AG509" i="2"/>
  <c r="AG127" i="2"/>
  <c r="AG377" i="2"/>
  <c r="AG540" i="2"/>
  <c r="AG191" i="2"/>
  <c r="AG86" i="2"/>
  <c r="AG115" i="2"/>
  <c r="AG331" i="2"/>
  <c r="AG211" i="2"/>
  <c r="AG258" i="2"/>
  <c r="AG610" i="2"/>
  <c r="AG305" i="2"/>
  <c r="AG445" i="2"/>
  <c r="AG192" i="2"/>
  <c r="AG488" i="2"/>
  <c r="AG101" i="2"/>
  <c r="AG280" i="2"/>
  <c r="AG386" i="2"/>
  <c r="AG418" i="2"/>
  <c r="AG215" i="2"/>
  <c r="AG188" i="2"/>
  <c r="AG691" i="2"/>
  <c r="AG661" i="2"/>
  <c r="AG221" i="2"/>
  <c r="AG18" i="2"/>
  <c r="AG671" i="2"/>
  <c r="AG160" i="2"/>
  <c r="AG182" i="2"/>
  <c r="AG550" i="2"/>
  <c r="AG468" i="2"/>
  <c r="AG656" i="2"/>
  <c r="AG453" i="2"/>
  <c r="AG361" i="2"/>
  <c r="AG22" i="2"/>
  <c r="AG366" i="2"/>
  <c r="AG144" i="2"/>
  <c r="AG335" i="2"/>
  <c r="AG353" i="2"/>
  <c r="AG54" i="2"/>
  <c r="AG151" i="2"/>
  <c r="AG296" i="2"/>
  <c r="AG272" i="2"/>
  <c r="AG110" i="2"/>
  <c r="AG641" i="2"/>
  <c r="AG5" i="2"/>
  <c r="AG177" i="2"/>
  <c r="AG454" i="2"/>
  <c r="AG14" i="2"/>
  <c r="AG173" i="2"/>
  <c r="AG220" i="2"/>
  <c r="AG543" i="2"/>
  <c r="AG212" i="2"/>
  <c r="AG147" i="2"/>
  <c r="AG405" i="2"/>
  <c r="AG429" i="2"/>
  <c r="AG15" i="2"/>
  <c r="AG52" i="2"/>
  <c r="AG187" i="2"/>
  <c r="AG492" i="2"/>
  <c r="AG649" i="2"/>
  <c r="AG524" i="2"/>
  <c r="AG106" i="2"/>
  <c r="AG727" i="2"/>
  <c r="AG229" i="2"/>
  <c r="AG604" i="2"/>
  <c r="AG205" i="2"/>
  <c r="AG261" i="2"/>
  <c r="AG325" i="2"/>
  <c r="AG53" i="2"/>
  <c r="AG548" i="2"/>
  <c r="AG100" i="2"/>
  <c r="AG516" i="2"/>
  <c r="AG50" i="2"/>
  <c r="AG432" i="2"/>
  <c r="AG26" i="2"/>
  <c r="AG6" i="2"/>
  <c r="AG653" i="2"/>
  <c r="AG345" i="2"/>
  <c r="AG587" i="2"/>
  <c r="AG482" i="2"/>
  <c r="AG452" i="2"/>
  <c r="AG203" i="2"/>
  <c r="AG207" i="2"/>
  <c r="AG370" i="2"/>
  <c r="AG397" i="2"/>
  <c r="AG238" i="2"/>
  <c r="AG218" i="2"/>
  <c r="AG485" i="2"/>
  <c r="AG89" i="2"/>
  <c r="AG688" i="2"/>
  <c r="AG70" i="2"/>
  <c r="AG730" i="2"/>
  <c r="AG486" i="2"/>
  <c r="AG493" i="2"/>
  <c r="AG251" i="2"/>
  <c r="AG686" i="2"/>
  <c r="AG365" i="2"/>
  <c r="AG288" i="2"/>
  <c r="AG274" i="2"/>
  <c r="AG477" i="2"/>
  <c r="AG146" i="2"/>
  <c r="AG497" i="2"/>
  <c r="AG204" i="2"/>
  <c r="AG125" i="2"/>
  <c r="AG185" i="2"/>
  <c r="AG297" i="2"/>
  <c r="AG496" i="2"/>
  <c r="AG723" i="2"/>
  <c r="AG412" i="2"/>
  <c r="AG67" i="2"/>
  <c r="AG409" i="2"/>
  <c r="AG102" i="2"/>
  <c r="AG438" i="2"/>
  <c r="AG313" i="2"/>
  <c r="AG33" i="2"/>
  <c r="AG128" i="2"/>
  <c r="AG430" i="2"/>
  <c r="AG483" i="2"/>
  <c r="AG130" i="2"/>
  <c r="AG609" i="2"/>
  <c r="AG435" i="2"/>
  <c r="AG60" i="2"/>
  <c r="AG561" i="2"/>
  <c r="AG700" i="2"/>
  <c r="AG502" i="2"/>
  <c r="AG463" i="2"/>
  <c r="AG559" i="2"/>
  <c r="AG733" i="2"/>
  <c r="AG683" i="2"/>
  <c r="AG678" i="2"/>
  <c r="AG342" i="2"/>
  <c r="AG118" i="2"/>
  <c r="AG116" i="2"/>
  <c r="AG681" i="2"/>
  <c r="AG506" i="2"/>
  <c r="AG336" i="2"/>
  <c r="AG231" i="2"/>
  <c r="AG451" i="2"/>
  <c r="AG712" i="2"/>
  <c r="AG13" i="2"/>
  <c r="AG499" i="2"/>
  <c r="AG55" i="2"/>
  <c r="AG464" i="2"/>
  <c r="AG410" i="2"/>
  <c r="AG611" i="2"/>
  <c r="AG655" i="2"/>
  <c r="AG680" i="2"/>
  <c r="AG133" i="2"/>
  <c r="AG247" i="2"/>
  <c r="AG583" i="2"/>
  <c r="AG434" i="2"/>
  <c r="AG72" i="2"/>
  <c r="AG644" i="2"/>
  <c r="AG372" i="2"/>
  <c r="AG507" i="2"/>
  <c r="AG398" i="2"/>
  <c r="AG632" i="2"/>
  <c r="AG27" i="2"/>
  <c r="AG181" i="2"/>
  <c r="AG232" i="2"/>
  <c r="AG17" i="2"/>
  <c r="AG517" i="2"/>
  <c r="AG590" i="2"/>
  <c r="AG735" i="2"/>
  <c r="AG505" i="2"/>
  <c r="AG382" i="2"/>
  <c r="AG414" i="2"/>
  <c r="AG431" i="2"/>
  <c r="AG471" i="2"/>
  <c r="AG58" i="2"/>
  <c r="AG424" i="2"/>
  <c r="AG732" i="2"/>
  <c r="AG226" i="2"/>
  <c r="AG621" i="2"/>
  <c r="AG650" i="2"/>
  <c r="AG512" i="2"/>
  <c r="AG419" i="2"/>
  <c r="AG500" i="2"/>
  <c r="AG616" i="2"/>
  <c r="AG415" i="2"/>
  <c r="AG339" i="2"/>
  <c r="AG579" i="2"/>
  <c r="AG57" i="2"/>
  <c r="AG571" i="2"/>
  <c r="AG208" i="2"/>
  <c r="AG41" i="2"/>
  <c r="AG633" i="2"/>
  <c r="AG311" i="2"/>
  <c r="AG209" i="2"/>
  <c r="AG28" i="2"/>
  <c r="AG148" i="2"/>
  <c r="AG329" i="2"/>
  <c r="AG143" i="2"/>
  <c r="AG263" i="2"/>
  <c r="AG729" i="2"/>
  <c r="AG378" i="2"/>
  <c r="AG25" i="2"/>
  <c r="AG95" i="2"/>
  <c r="AG358" i="2"/>
  <c r="AG355" i="2"/>
  <c r="AG194" i="2"/>
  <c r="AG16" i="2"/>
  <c r="AG114" i="2"/>
  <c r="AG129" i="2"/>
  <c r="AG108" i="2"/>
  <c r="AG675" i="2"/>
  <c r="AG466" i="2"/>
  <c r="AG665" i="2"/>
  <c r="AG538" i="2"/>
  <c r="AG568" i="2"/>
  <c r="AG669" i="2"/>
  <c r="AG122" i="2"/>
  <c r="AG529" i="2"/>
  <c r="AG722" i="2"/>
  <c r="AG169" i="2"/>
  <c r="AG248" i="2"/>
  <c r="AG406" i="2"/>
  <c r="AG390" i="2"/>
  <c r="AG461" i="2"/>
  <c r="AG42" i="2"/>
  <c r="AG350" i="2"/>
  <c r="AG264" i="2"/>
  <c r="AG225" i="2"/>
  <c r="AG698" i="2"/>
  <c r="AG268" i="2"/>
  <c r="AG580" i="2"/>
  <c r="AG626" i="2"/>
  <c r="AG200" i="2"/>
  <c r="AG660" i="2"/>
  <c r="AG165" i="2"/>
  <c r="AG427" i="2"/>
  <c r="AG316" i="2"/>
  <c r="AG332" i="2"/>
  <c r="AG701" i="2"/>
  <c r="AG704" i="2"/>
  <c r="AG120" i="2"/>
  <c r="AG734" i="2"/>
  <c r="AG541" i="2"/>
  <c r="AG139" i="2"/>
  <c r="AG527" i="2"/>
  <c r="AG162" i="2"/>
  <c r="AG363" i="2"/>
  <c r="AG354" i="2"/>
  <c r="AG112" i="2"/>
  <c r="AG462" i="2"/>
  <c r="AG640" i="2"/>
  <c r="AG694" i="2"/>
  <c r="AG164" i="2"/>
  <c r="AG59" i="2"/>
  <c r="AG607" i="2"/>
  <c r="AG725" i="2"/>
  <c r="AG138" i="2"/>
  <c r="AG282" i="2"/>
  <c r="AG685" i="2"/>
  <c r="AG109" i="2"/>
  <c r="AG396" i="2"/>
  <c r="AG668" i="2"/>
  <c r="AG154" i="2"/>
  <c r="AG334" i="2"/>
  <c r="AG560" i="2"/>
  <c r="AG582" i="2"/>
  <c r="AG326" i="2"/>
  <c r="AG546" i="2"/>
  <c r="AG437" i="2"/>
  <c r="AG403" i="2"/>
  <c r="AG351" i="2"/>
  <c r="AG572" i="2"/>
  <c r="AG344" i="2"/>
  <c r="AG705" i="2"/>
  <c r="AG552" i="2"/>
  <c r="AG150" i="2"/>
  <c r="AG702" i="2"/>
  <c r="AG666" i="2"/>
  <c r="AG693" i="2"/>
  <c r="AG586" i="2"/>
  <c r="AG662" i="2"/>
  <c r="AG159" i="2"/>
  <c r="AG581" i="2"/>
  <c r="AG739" i="2"/>
  <c r="AG689" i="2"/>
  <c r="AG236" i="2"/>
  <c r="AG595" i="2"/>
  <c r="AG337" i="2"/>
  <c r="AG98" i="2"/>
  <c r="AG570" i="2"/>
  <c r="AG612" i="2"/>
  <c r="AG593" i="2"/>
  <c r="AG107" i="2"/>
  <c r="AG510" i="2"/>
  <c r="AG284" i="2"/>
  <c r="AG309" i="2"/>
  <c r="AG573" i="2"/>
  <c r="AG389" i="2"/>
  <c r="AG381" i="2"/>
  <c r="AG111" i="2"/>
  <c r="AG156" i="2"/>
  <c r="AG585" i="2"/>
  <c r="AG420" i="2"/>
  <c r="AG262" i="2"/>
  <c r="AG291" i="2"/>
  <c r="AG652" i="2"/>
  <c r="AG472" i="2"/>
  <c r="AG142" i="2"/>
  <c r="AG563" i="2"/>
  <c r="AG558" i="2"/>
  <c r="AG260" i="2"/>
  <c r="AG731" i="2"/>
  <c r="AG222" i="2"/>
  <c r="AG578" i="2"/>
  <c r="AG465" i="2"/>
  <c r="AG266" i="2"/>
  <c r="AG489" i="2"/>
  <c r="AG303" i="2"/>
  <c r="AG679" i="2"/>
  <c r="AG602" i="2"/>
  <c r="AG195" i="2"/>
  <c r="AG174" i="2"/>
  <c r="AG513" i="2"/>
  <c r="AG526" i="2"/>
  <c r="AG199" i="2"/>
  <c r="AG384" i="2"/>
  <c r="AG440" i="2"/>
  <c r="AG536" i="2"/>
  <c r="AG474" i="2"/>
  <c r="AG498" i="2"/>
  <c r="AG630" i="2"/>
  <c r="AG598" i="2"/>
  <c r="AG618" i="2"/>
  <c r="AG642" i="2"/>
  <c r="AG178" i="2"/>
  <c r="AG411" i="2"/>
  <c r="AG467" i="2"/>
  <c r="AG394" i="2"/>
  <c r="AG374" i="2"/>
  <c r="AG696" i="2"/>
  <c r="AG333" i="2"/>
  <c r="AG709" i="2"/>
  <c r="AG549" i="2"/>
  <c r="AG576" i="2"/>
  <c r="AG567" i="2"/>
  <c r="AG677" i="2"/>
  <c r="AG278" i="2"/>
  <c r="AG635" i="2"/>
  <c r="AG719" i="2"/>
  <c r="AG651" i="2"/>
  <c r="AG608" i="2"/>
  <c r="AG318" i="2"/>
  <c r="AG383" i="2"/>
  <c r="AG574" i="2"/>
  <c r="AG447" i="2"/>
  <c r="AG423" i="2"/>
  <c r="AG518" i="2"/>
  <c r="AG459" i="2"/>
  <c r="AG628" i="2"/>
  <c r="AG726" i="2"/>
  <c r="AG446" i="2"/>
  <c r="AG708" i="2"/>
  <c r="AG695" i="2"/>
  <c r="AG614" i="2"/>
  <c r="AG690" i="2"/>
  <c r="AG738" i="2"/>
  <c r="AG697" i="2"/>
  <c r="AG638" i="2"/>
  <c r="AG716" i="2"/>
  <c r="AG591" i="2"/>
  <c r="AG597" i="2"/>
  <c r="AG631" i="2"/>
  <c r="AG715" i="2"/>
  <c r="AG736" i="2"/>
  <c r="AG619" i="2"/>
  <c r="AG717" i="2"/>
  <c r="AG718" i="2"/>
  <c r="AG676" i="2"/>
  <c r="AG682" i="2"/>
  <c r="AG728" i="2"/>
  <c r="AG711" i="2"/>
  <c r="AG684" i="2"/>
  <c r="AG613" i="2"/>
  <c r="AG667" i="2"/>
  <c r="AG706" i="2"/>
  <c r="AG692" i="2"/>
  <c r="AG737" i="2"/>
  <c r="AF544" i="2"/>
  <c r="AF545" i="2"/>
  <c r="AF624" i="2"/>
  <c r="AF99" i="2"/>
  <c r="AF393" i="2"/>
  <c r="AF515" i="2"/>
  <c r="AF369" i="2"/>
  <c r="AF495" i="2"/>
  <c r="AF603" i="2"/>
  <c r="AF327" i="2"/>
  <c r="AF359" i="2"/>
  <c r="AF443" i="2"/>
  <c r="AF663" i="2"/>
  <c r="AF253" i="2"/>
  <c r="AF155" i="2"/>
  <c r="AF145" i="2"/>
  <c r="AF126" i="2"/>
  <c r="AF425" i="2"/>
  <c r="AF525" i="2"/>
  <c r="AF672" i="2"/>
  <c r="AF542" i="2"/>
  <c r="AF79" i="2"/>
  <c r="AF387" i="2"/>
  <c r="AF117" i="2"/>
  <c r="AF441" i="2"/>
  <c r="AF310" i="2"/>
  <c r="AF547" i="2"/>
  <c r="AF210" i="2"/>
  <c r="AF32" i="2"/>
  <c r="AF66" i="2"/>
  <c r="AF659" i="2"/>
  <c r="AF379" i="2"/>
  <c r="AF617" i="2"/>
  <c r="AF601" i="2"/>
  <c r="AF4" i="2"/>
  <c r="AF254" i="2"/>
  <c r="AF152" i="2"/>
  <c r="AF93" i="2"/>
  <c r="AF654" i="2"/>
  <c r="AF82" i="2"/>
  <c r="AF494" i="2"/>
  <c r="AF121" i="2"/>
  <c r="AF45" i="2"/>
  <c r="AF228" i="2"/>
  <c r="AF503" i="2"/>
  <c r="AF360" i="2"/>
  <c r="AF213" i="2"/>
  <c r="AF565" i="2"/>
  <c r="AF395" i="2"/>
  <c r="AF104" i="2"/>
  <c r="AF43" i="2"/>
  <c r="AF554" i="2"/>
  <c r="AF163" i="2"/>
  <c r="AF317" i="2"/>
  <c r="AF81" i="2"/>
  <c r="AF38" i="2"/>
  <c r="AF416" i="2"/>
  <c r="AF533" i="2"/>
  <c r="AF292" i="2"/>
  <c r="AF556" i="2"/>
  <c r="AF286" i="2"/>
  <c r="AF158" i="2"/>
  <c r="AF183" i="2"/>
  <c r="AF417" i="2"/>
  <c r="AF504" i="2"/>
  <c r="AF456" i="2"/>
  <c r="AF197" i="2"/>
  <c r="AF300" i="2"/>
  <c r="AF400" i="2"/>
  <c r="AF149" i="2"/>
  <c r="AF77" i="2"/>
  <c r="AF448" i="2"/>
  <c r="AF404" i="2"/>
  <c r="AF308" i="2"/>
  <c r="AF124" i="2"/>
  <c r="AF299" i="2"/>
  <c r="AF240" i="2"/>
  <c r="AF2" i="2"/>
  <c r="AF658" i="2"/>
  <c r="AF175" i="2"/>
  <c r="AF90" i="2"/>
  <c r="AF9" i="2"/>
  <c r="AF399" i="2"/>
  <c r="AF501" i="2"/>
  <c r="AF186" i="2"/>
  <c r="AF537" i="2"/>
  <c r="AF321" i="2"/>
  <c r="AF575" i="2"/>
  <c r="AF237" i="2"/>
  <c r="AF243" i="2"/>
  <c r="AF367" i="2"/>
  <c r="AF623" i="2"/>
  <c r="AF244" i="2"/>
  <c r="AF422" i="2"/>
  <c r="AF56" i="2"/>
  <c r="AF380" i="2"/>
  <c r="AF315" i="2"/>
  <c r="AF8" i="2"/>
  <c r="AF62" i="2"/>
  <c r="AF330" i="2"/>
  <c r="AF190" i="2"/>
  <c r="AF74" i="2"/>
  <c r="AF135" i="2"/>
  <c r="AF295" i="2"/>
  <c r="AF259" i="2"/>
  <c r="AF242" i="2"/>
  <c r="AF444" i="2"/>
  <c r="AF132" i="2"/>
  <c r="AF478" i="2"/>
  <c r="AF269" i="2"/>
  <c r="AF219" i="2"/>
  <c r="AF338" i="2"/>
  <c r="AF40" i="2"/>
  <c r="AF407" i="2"/>
  <c r="AF105" i="2"/>
  <c r="AF255" i="2"/>
  <c r="AF201" i="2"/>
  <c r="AF645" i="2"/>
  <c r="AF134" i="2"/>
  <c r="AF699" i="2"/>
  <c r="AF166" i="2"/>
  <c r="AF514" i="2"/>
  <c r="AF11" i="2"/>
  <c r="AF349" i="2"/>
  <c r="AF285" i="2"/>
  <c r="AF49" i="2"/>
  <c r="AF324" i="2"/>
  <c r="AF34" i="2"/>
  <c r="AF172" i="2"/>
  <c r="AF170" i="2"/>
  <c r="AF306" i="2"/>
  <c r="AF289" i="2"/>
  <c r="AF622" i="2"/>
  <c r="AF216" i="2"/>
  <c r="AF442" i="2"/>
  <c r="AF484" i="2"/>
  <c r="AF233" i="2"/>
  <c r="AF362" i="2"/>
  <c r="AF265" i="2"/>
  <c r="AF301" i="2"/>
  <c r="AF37" i="2"/>
  <c r="AF714" i="2"/>
  <c r="AF319" i="2"/>
  <c r="AF473" i="2"/>
  <c r="AF290" i="2"/>
  <c r="AF721" i="2"/>
  <c r="AF356" i="2"/>
  <c r="AF78" i="2"/>
  <c r="AF69" i="2"/>
  <c r="AF519" i="2"/>
  <c r="AF21" i="2"/>
  <c r="AF224" i="2"/>
  <c r="AF94" i="2"/>
  <c r="AF487" i="2"/>
  <c r="AF293" i="2"/>
  <c r="AF375" i="2"/>
  <c r="AF275" i="2"/>
  <c r="AF189" i="2"/>
  <c r="AF401" i="2"/>
  <c r="AF140" i="2"/>
  <c r="AF23" i="2"/>
  <c r="AF491" i="2"/>
  <c r="AF521" i="2"/>
  <c r="AF368" i="2"/>
  <c r="AF564" i="2"/>
  <c r="AF480" i="2"/>
  <c r="AF476" i="2"/>
  <c r="AF589" i="2"/>
  <c r="AF257" i="2"/>
  <c r="AF646" i="2"/>
  <c r="AF469" i="2"/>
  <c r="AF643" i="2"/>
  <c r="AF328" i="2"/>
  <c r="AF511" i="2"/>
  <c r="AF157" i="2"/>
  <c r="AF307" i="2"/>
  <c r="AF674" i="2"/>
  <c r="AF3" i="2"/>
  <c r="AF137" i="2"/>
  <c r="AF179" i="2"/>
  <c r="AF29" i="2"/>
  <c r="AF569" i="2"/>
  <c r="AF239" i="2"/>
  <c r="AF241" i="2"/>
  <c r="AF36" i="2"/>
  <c r="AF48" i="2"/>
  <c r="AF634" i="2"/>
  <c r="AF670" i="2"/>
  <c r="AF214" i="2"/>
  <c r="AF551" i="2"/>
  <c r="AF428" i="2"/>
  <c r="AF287" i="2"/>
  <c r="AF31" i="2"/>
  <c r="AF687" i="2"/>
  <c r="AF615" i="2"/>
  <c r="AF364" i="2"/>
  <c r="AF206" i="2"/>
  <c r="AF436" i="2"/>
  <c r="AF439" i="2"/>
  <c r="AF408" i="2"/>
  <c r="AF620" i="2"/>
  <c r="AF599" i="2"/>
  <c r="AF91" i="2"/>
  <c r="AF588" i="2"/>
  <c r="AF252" i="2"/>
  <c r="AF76" i="2"/>
  <c r="AF391" i="2"/>
  <c r="AF250" i="2"/>
  <c r="AF577" i="2"/>
  <c r="AF385" i="2"/>
  <c r="AF539" i="2"/>
  <c r="AF153" i="2"/>
  <c r="AF71" i="2"/>
  <c r="AF392" i="2"/>
  <c r="AF230" i="2"/>
  <c r="AF490" i="2"/>
  <c r="AF113" i="2"/>
  <c r="AF92" i="2"/>
  <c r="AF522" i="2"/>
  <c r="AF402" i="2"/>
  <c r="AF270" i="2"/>
  <c r="AF193" i="2"/>
  <c r="AF61" i="2"/>
  <c r="AF629" i="2"/>
  <c r="AF357" i="2"/>
  <c r="AF245" i="2"/>
  <c r="AF673" i="2"/>
  <c r="AF584" i="2"/>
  <c r="AF600" i="2"/>
  <c r="AF304" i="2"/>
  <c r="AF47" i="2"/>
  <c r="AF65" i="2"/>
  <c r="AF475" i="2"/>
  <c r="AF724" i="2"/>
  <c r="AF534" i="2"/>
  <c r="AF508" i="2"/>
  <c r="AF223" i="2"/>
  <c r="AF256" i="2"/>
  <c r="AF592" i="2"/>
  <c r="AF347" i="2"/>
  <c r="AF167" i="2"/>
  <c r="AF12" i="2"/>
  <c r="AF323" i="2"/>
  <c r="AF19" i="2"/>
  <c r="AF455" i="2"/>
  <c r="AF713" i="2"/>
  <c r="AF553" i="2"/>
  <c r="AF123" i="2"/>
  <c r="AF720" i="2"/>
  <c r="AF594" i="2"/>
  <c r="AF648" i="2"/>
  <c r="AF273" i="2"/>
  <c r="AF180" i="2"/>
  <c r="AF555" i="2"/>
  <c r="AF528" i="2"/>
  <c r="AF348" i="2"/>
  <c r="AF84" i="2"/>
  <c r="AF87" i="2"/>
  <c r="AF276" i="2"/>
  <c r="AF470" i="2"/>
  <c r="AF267" i="2"/>
  <c r="AF302" i="2"/>
  <c r="AF30" i="2"/>
  <c r="AF481" i="2"/>
  <c r="AF535" i="2"/>
  <c r="AF421" i="2"/>
  <c r="AF373" i="2"/>
  <c r="AF371" i="2"/>
  <c r="AF68" i="2"/>
  <c r="AF340" i="2"/>
  <c r="AF141" i="2"/>
  <c r="AF557" i="2"/>
  <c r="AF458" i="2"/>
  <c r="AF103" i="2"/>
  <c r="AF227" i="2"/>
  <c r="AF51" i="2"/>
  <c r="AF596" i="2"/>
  <c r="AF217" i="2"/>
  <c r="AF85" i="2"/>
  <c r="AF73" i="2"/>
  <c r="AF426" i="2"/>
  <c r="AF532" i="2"/>
  <c r="AF39" i="2"/>
  <c r="AF460" i="2"/>
  <c r="AF279" i="2"/>
  <c r="AF80" i="2"/>
  <c r="AF131" i="2"/>
  <c r="AF606" i="2"/>
  <c r="AF281" i="2"/>
  <c r="AF346" i="2"/>
  <c r="AF703" i="2"/>
  <c r="AF277" i="2"/>
  <c r="AF341" i="2"/>
  <c r="AF75" i="2"/>
  <c r="AF627" i="2"/>
  <c r="AF450" i="2"/>
  <c r="AF168" i="2"/>
  <c r="AF457" i="2"/>
  <c r="AF343" i="2"/>
  <c r="AF566" i="2"/>
  <c r="AF235" i="2"/>
  <c r="AF184" i="2"/>
  <c r="AF83" i="2"/>
  <c r="AF639" i="2"/>
  <c r="AF388" i="2"/>
  <c r="AF119" i="2"/>
  <c r="AF320" i="2"/>
  <c r="AF322" i="2"/>
  <c r="AF479" i="2"/>
  <c r="AF171" i="2"/>
  <c r="AF294" i="2"/>
  <c r="AF625" i="2"/>
  <c r="AF88" i="2"/>
  <c r="AF647" i="2"/>
  <c r="AF63" i="2"/>
  <c r="AF298" i="2"/>
  <c r="AF176" i="2"/>
  <c r="AF562" i="2"/>
  <c r="AF161" i="2"/>
  <c r="AF271" i="2"/>
  <c r="AF246" i="2"/>
  <c r="AF352" i="2"/>
  <c r="AF520" i="2"/>
  <c r="AF10" i="2"/>
  <c r="AF198" i="2"/>
  <c r="AF20" i="2"/>
  <c r="AF24" i="2"/>
  <c r="AF97" i="2"/>
  <c r="AF249" i="2"/>
  <c r="AF523" i="2"/>
  <c r="AF234" i="2"/>
  <c r="AF433" i="2"/>
  <c r="AF710" i="2"/>
  <c r="AF283" i="2"/>
  <c r="AF605" i="2"/>
  <c r="AF413" i="2"/>
  <c r="AF202" i="2"/>
  <c r="AF664" i="2"/>
  <c r="AF46" i="2"/>
  <c r="AF657" i="2"/>
  <c r="AF96" i="2"/>
  <c r="AF7" i="2"/>
  <c r="AF312" i="2"/>
  <c r="AF530" i="2"/>
  <c r="AF449" i="2"/>
  <c r="AF636" i="2"/>
  <c r="AF707" i="2"/>
  <c r="AF44" i="2"/>
  <c r="AF136" i="2"/>
  <c r="AF64" i="2"/>
  <c r="AF376" i="2"/>
  <c r="AF314" i="2"/>
  <c r="AF196" i="2"/>
  <c r="AF531" i="2"/>
  <c r="AF35" i="2"/>
  <c r="AF637" i="2"/>
  <c r="AF509" i="2"/>
  <c r="AF127" i="2"/>
  <c r="AF377" i="2"/>
  <c r="AF540" i="2"/>
  <c r="AF191" i="2"/>
  <c r="AF86" i="2"/>
  <c r="AF115" i="2"/>
  <c r="AF331" i="2"/>
  <c r="AF211" i="2"/>
  <c r="AF258" i="2"/>
  <c r="AF610" i="2"/>
  <c r="AF305" i="2"/>
  <c r="AF445" i="2"/>
  <c r="AF192" i="2"/>
  <c r="AF488" i="2"/>
  <c r="AF101" i="2"/>
  <c r="AF280" i="2"/>
  <c r="AF386" i="2"/>
  <c r="AF418" i="2"/>
  <c r="AF215" i="2"/>
  <c r="AF188" i="2"/>
  <c r="AF691" i="2"/>
  <c r="AF661" i="2"/>
  <c r="AF221" i="2"/>
  <c r="AF18" i="2"/>
  <c r="AF671" i="2"/>
  <c r="AF160" i="2"/>
  <c r="AF182" i="2"/>
  <c r="AF550" i="2"/>
  <c r="AF468" i="2"/>
  <c r="AF656" i="2"/>
  <c r="AF453" i="2"/>
  <c r="AF361" i="2"/>
  <c r="AF22" i="2"/>
  <c r="AF366" i="2"/>
  <c r="AF144" i="2"/>
  <c r="AF335" i="2"/>
  <c r="AF353" i="2"/>
  <c r="AF54" i="2"/>
  <c r="AF151" i="2"/>
  <c r="AF296" i="2"/>
  <c r="AF272" i="2"/>
  <c r="AF110" i="2"/>
  <c r="AF641" i="2"/>
  <c r="AF5" i="2"/>
  <c r="AF177" i="2"/>
  <c r="AF454" i="2"/>
  <c r="AF14" i="2"/>
  <c r="AF173" i="2"/>
  <c r="AF220" i="2"/>
  <c r="AF543" i="2"/>
  <c r="AF212" i="2"/>
  <c r="AF147" i="2"/>
  <c r="AF405" i="2"/>
  <c r="AF429" i="2"/>
  <c r="AF15" i="2"/>
  <c r="AF52" i="2"/>
  <c r="AF187" i="2"/>
  <c r="AF492" i="2"/>
  <c r="AF649" i="2"/>
  <c r="AF524" i="2"/>
  <c r="AF106" i="2"/>
  <c r="AF727" i="2"/>
  <c r="AF229" i="2"/>
  <c r="AF604" i="2"/>
  <c r="AF205" i="2"/>
  <c r="AF261" i="2"/>
  <c r="AF325" i="2"/>
  <c r="AF53" i="2"/>
  <c r="AF548" i="2"/>
  <c r="AF100" i="2"/>
  <c r="AF516" i="2"/>
  <c r="AF50" i="2"/>
  <c r="AF432" i="2"/>
  <c r="AF26" i="2"/>
  <c r="AF6" i="2"/>
  <c r="AF653" i="2"/>
  <c r="AF345" i="2"/>
  <c r="AF587" i="2"/>
  <c r="AF482" i="2"/>
  <c r="AF452" i="2"/>
  <c r="AF203" i="2"/>
  <c r="AF207" i="2"/>
  <c r="AF370" i="2"/>
  <c r="AF397" i="2"/>
  <c r="AF238" i="2"/>
  <c r="AF218" i="2"/>
  <c r="AF485" i="2"/>
  <c r="AF89" i="2"/>
  <c r="AF688" i="2"/>
  <c r="AF70" i="2"/>
  <c r="AF730" i="2"/>
  <c r="AF486" i="2"/>
  <c r="AF493" i="2"/>
  <c r="AF251" i="2"/>
  <c r="AF686" i="2"/>
  <c r="AF365" i="2"/>
  <c r="AF288" i="2"/>
  <c r="AF274" i="2"/>
  <c r="AF477" i="2"/>
  <c r="AF146" i="2"/>
  <c r="AF497" i="2"/>
  <c r="AF204" i="2"/>
  <c r="AF125" i="2"/>
  <c r="AF185" i="2"/>
  <c r="AF297" i="2"/>
  <c r="AF496" i="2"/>
  <c r="AF723" i="2"/>
  <c r="AF412" i="2"/>
  <c r="AF67" i="2"/>
  <c r="AF409" i="2"/>
  <c r="AF102" i="2"/>
  <c r="AF438" i="2"/>
  <c r="AF313" i="2"/>
  <c r="AF33" i="2"/>
  <c r="AF128" i="2"/>
  <c r="AF430" i="2"/>
  <c r="AF483" i="2"/>
  <c r="AF130" i="2"/>
  <c r="AF609" i="2"/>
  <c r="AF435" i="2"/>
  <c r="AF60" i="2"/>
  <c r="AF561" i="2"/>
  <c r="AF700" i="2"/>
  <c r="AF502" i="2"/>
  <c r="AF463" i="2"/>
  <c r="AF559" i="2"/>
  <c r="AF733" i="2"/>
  <c r="AF683" i="2"/>
  <c r="AF678" i="2"/>
  <c r="AF342" i="2"/>
  <c r="AF118" i="2"/>
  <c r="AF116" i="2"/>
  <c r="AF681" i="2"/>
  <c r="AF506" i="2"/>
  <c r="AF336" i="2"/>
  <c r="AF231" i="2"/>
  <c r="AF451" i="2"/>
  <c r="AF712" i="2"/>
  <c r="AF13" i="2"/>
  <c r="AF499" i="2"/>
  <c r="AF55" i="2"/>
  <c r="AF464" i="2"/>
  <c r="AF410" i="2"/>
  <c r="AF611" i="2"/>
  <c r="AF655" i="2"/>
  <c r="AF680" i="2"/>
  <c r="AF133" i="2"/>
  <c r="AF247" i="2"/>
  <c r="AF583" i="2"/>
  <c r="AF434" i="2"/>
  <c r="AF72" i="2"/>
  <c r="AF644" i="2"/>
  <c r="AF372" i="2"/>
  <c r="AF507" i="2"/>
  <c r="AF398" i="2"/>
  <c r="AF632" i="2"/>
  <c r="AF27" i="2"/>
  <c r="AF181" i="2"/>
  <c r="AF232" i="2"/>
  <c r="AF17" i="2"/>
  <c r="AF517" i="2"/>
  <c r="AF590" i="2"/>
  <c r="AF735" i="2"/>
  <c r="AF505" i="2"/>
  <c r="AF382" i="2"/>
  <c r="AF414" i="2"/>
  <c r="AF431" i="2"/>
  <c r="AF471" i="2"/>
  <c r="AF58" i="2"/>
  <c r="AF424" i="2"/>
  <c r="AF732" i="2"/>
  <c r="AF226" i="2"/>
  <c r="AF621" i="2"/>
  <c r="AF650" i="2"/>
  <c r="AF512" i="2"/>
  <c r="AF419" i="2"/>
  <c r="AF500" i="2"/>
  <c r="AF616" i="2"/>
  <c r="AF415" i="2"/>
  <c r="AF339" i="2"/>
  <c r="AF579" i="2"/>
  <c r="AF57" i="2"/>
  <c r="AF571" i="2"/>
  <c r="AF208" i="2"/>
  <c r="AF41" i="2"/>
  <c r="AF633" i="2"/>
  <c r="AF311" i="2"/>
  <c r="AF209" i="2"/>
  <c r="AF28" i="2"/>
  <c r="AF148" i="2"/>
  <c r="AF329" i="2"/>
  <c r="AF143" i="2"/>
  <c r="AF263" i="2"/>
  <c r="AF729" i="2"/>
  <c r="AF378" i="2"/>
  <c r="AF25" i="2"/>
  <c r="AF95" i="2"/>
  <c r="AF358" i="2"/>
  <c r="AF355" i="2"/>
  <c r="AF194" i="2"/>
  <c r="AF16" i="2"/>
  <c r="AF114" i="2"/>
  <c r="AF129" i="2"/>
  <c r="AF108" i="2"/>
  <c r="AF675" i="2"/>
  <c r="AF466" i="2"/>
  <c r="AF665" i="2"/>
  <c r="AF538" i="2"/>
  <c r="AF568" i="2"/>
  <c r="AF669" i="2"/>
  <c r="AF122" i="2"/>
  <c r="AF529" i="2"/>
  <c r="AF722" i="2"/>
  <c r="AF169" i="2"/>
  <c r="AF248" i="2"/>
  <c r="AF406" i="2"/>
  <c r="AF390" i="2"/>
  <c r="AF461" i="2"/>
  <c r="AF42" i="2"/>
  <c r="AF350" i="2"/>
  <c r="AF264" i="2"/>
  <c r="AF225" i="2"/>
  <c r="AF698" i="2"/>
  <c r="AF268" i="2"/>
  <c r="AF580" i="2"/>
  <c r="AF626" i="2"/>
  <c r="AF200" i="2"/>
  <c r="AF660" i="2"/>
  <c r="AF165" i="2"/>
  <c r="AF427" i="2"/>
  <c r="AF316" i="2"/>
  <c r="AF332" i="2"/>
  <c r="AF701" i="2"/>
  <c r="AF704" i="2"/>
  <c r="AF120" i="2"/>
  <c r="AF734" i="2"/>
  <c r="AF541" i="2"/>
  <c r="AF139" i="2"/>
  <c r="AF527" i="2"/>
  <c r="AF162" i="2"/>
  <c r="AF363" i="2"/>
  <c r="AF354" i="2"/>
  <c r="AF112" i="2"/>
  <c r="AF462" i="2"/>
  <c r="AF640" i="2"/>
  <c r="AF694" i="2"/>
  <c r="AF164" i="2"/>
  <c r="AF59" i="2"/>
  <c r="AF607" i="2"/>
  <c r="AF725" i="2"/>
  <c r="AF138" i="2"/>
  <c r="AF282" i="2"/>
  <c r="AF685" i="2"/>
  <c r="AF109" i="2"/>
  <c r="AF396" i="2"/>
  <c r="AF668" i="2"/>
  <c r="AF154" i="2"/>
  <c r="AF334" i="2"/>
  <c r="AF560" i="2"/>
  <c r="AF582" i="2"/>
  <c r="AF326" i="2"/>
  <c r="AF546" i="2"/>
  <c r="AF437" i="2"/>
  <c r="AF403" i="2"/>
  <c r="AF351" i="2"/>
  <c r="AF572" i="2"/>
  <c r="AF344" i="2"/>
  <c r="AF705" i="2"/>
  <c r="AF552" i="2"/>
  <c r="AF150" i="2"/>
  <c r="AF702" i="2"/>
  <c r="AF666" i="2"/>
  <c r="AF693" i="2"/>
  <c r="AF586" i="2"/>
  <c r="AF662" i="2"/>
  <c r="AF159" i="2"/>
  <c r="AF581" i="2"/>
  <c r="AF739" i="2"/>
  <c r="AF689" i="2"/>
  <c r="AF236" i="2"/>
  <c r="AF595" i="2"/>
  <c r="AF337" i="2"/>
  <c r="AF98" i="2"/>
  <c r="AF570" i="2"/>
  <c r="AF612" i="2"/>
  <c r="AF593" i="2"/>
  <c r="AF107" i="2"/>
  <c r="AF510" i="2"/>
  <c r="AF284" i="2"/>
  <c r="AF309" i="2"/>
  <c r="AF573" i="2"/>
  <c r="AF389" i="2"/>
  <c r="AF381" i="2"/>
  <c r="AF111" i="2"/>
  <c r="AF156" i="2"/>
  <c r="AF585" i="2"/>
  <c r="AF420" i="2"/>
  <c r="AF262" i="2"/>
  <c r="AF291" i="2"/>
  <c r="AF652" i="2"/>
  <c r="AF472" i="2"/>
  <c r="AF142" i="2"/>
  <c r="AF563" i="2"/>
  <c r="AF558" i="2"/>
  <c r="AF260" i="2"/>
  <c r="AF731" i="2"/>
  <c r="AF222" i="2"/>
  <c r="AF578" i="2"/>
  <c r="AF465" i="2"/>
  <c r="AF266" i="2"/>
  <c r="AF489" i="2"/>
  <c r="AF303" i="2"/>
  <c r="AF679" i="2"/>
  <c r="AF602" i="2"/>
  <c r="AF195" i="2"/>
  <c r="AF174" i="2"/>
  <c r="AF513" i="2"/>
  <c r="AF526" i="2"/>
  <c r="AF199" i="2"/>
  <c r="AF384" i="2"/>
  <c r="AF440" i="2"/>
  <c r="AF536" i="2"/>
  <c r="AF474" i="2"/>
  <c r="AF498" i="2"/>
  <c r="AF630" i="2"/>
  <c r="AF598" i="2"/>
  <c r="AF618" i="2"/>
  <c r="AF642" i="2"/>
  <c r="AF178" i="2"/>
  <c r="AF411" i="2"/>
  <c r="AF467" i="2"/>
  <c r="AF394" i="2"/>
  <c r="AF374" i="2"/>
  <c r="AF696" i="2"/>
  <c r="AF333" i="2"/>
  <c r="AF709" i="2"/>
  <c r="AF549" i="2"/>
  <c r="AF576" i="2"/>
  <c r="AF567" i="2"/>
  <c r="AF677" i="2"/>
  <c r="AF278" i="2"/>
  <c r="AF635" i="2"/>
  <c r="AF719" i="2"/>
  <c r="AF651" i="2"/>
  <c r="AF608" i="2"/>
  <c r="AF318" i="2"/>
  <c r="AF383" i="2"/>
  <c r="AF574" i="2"/>
  <c r="AF447" i="2"/>
  <c r="AF423" i="2"/>
  <c r="AF518" i="2"/>
  <c r="AF459" i="2"/>
  <c r="AF628" i="2"/>
  <c r="AF726" i="2"/>
  <c r="AF446" i="2"/>
  <c r="AF708" i="2"/>
  <c r="AF695" i="2"/>
  <c r="AF614" i="2"/>
  <c r="AF690" i="2"/>
  <c r="AF738" i="2"/>
  <c r="AF697" i="2"/>
  <c r="AF638" i="2"/>
  <c r="AF716" i="2"/>
  <c r="AF591" i="2"/>
  <c r="AF597" i="2"/>
  <c r="AF631" i="2"/>
  <c r="AF715" i="2"/>
  <c r="AF736" i="2"/>
  <c r="AF619" i="2"/>
  <c r="AF717" i="2"/>
  <c r="AF718" i="2"/>
  <c r="AF676" i="2"/>
  <c r="AF682" i="2"/>
  <c r="AF728" i="2"/>
  <c r="AF711" i="2"/>
  <c r="AF684" i="2"/>
  <c r="AF613" i="2"/>
  <c r="AF667" i="2"/>
  <c r="AF706" i="2"/>
  <c r="AF692" i="2"/>
  <c r="AF737" i="2"/>
  <c r="AE544" i="2"/>
  <c r="AE545" i="2"/>
  <c r="AE624" i="2"/>
  <c r="AE99" i="2"/>
  <c r="AE393" i="2"/>
  <c r="AE515" i="2"/>
  <c r="AE369" i="2"/>
  <c r="AE495" i="2"/>
  <c r="AE603" i="2"/>
  <c r="AE327" i="2"/>
  <c r="AE359" i="2"/>
  <c r="AE443" i="2"/>
  <c r="AE663" i="2"/>
  <c r="AE253" i="2"/>
  <c r="AE155" i="2"/>
  <c r="AE145" i="2"/>
  <c r="AE126" i="2"/>
  <c r="AE425" i="2"/>
  <c r="AE525" i="2"/>
  <c r="AE672" i="2"/>
  <c r="AE542" i="2"/>
  <c r="AE79" i="2"/>
  <c r="AE387" i="2"/>
  <c r="AE117" i="2"/>
  <c r="AE441" i="2"/>
  <c r="AE310" i="2"/>
  <c r="AE547" i="2"/>
  <c r="AE210" i="2"/>
  <c r="AE32" i="2"/>
  <c r="AE66" i="2"/>
  <c r="AE659" i="2"/>
  <c r="AE379" i="2"/>
  <c r="AE617" i="2"/>
  <c r="AE601" i="2"/>
  <c r="AE4" i="2"/>
  <c r="AE254" i="2"/>
  <c r="AE152" i="2"/>
  <c r="AE93" i="2"/>
  <c r="AE654" i="2"/>
  <c r="AE82" i="2"/>
  <c r="AE494" i="2"/>
  <c r="AE121" i="2"/>
  <c r="AE45" i="2"/>
  <c r="AE228" i="2"/>
  <c r="AE503" i="2"/>
  <c r="AE360" i="2"/>
  <c r="AE213" i="2"/>
  <c r="AE565" i="2"/>
  <c r="AE395" i="2"/>
  <c r="AE104" i="2"/>
  <c r="AE43" i="2"/>
  <c r="AE554" i="2"/>
  <c r="AE163" i="2"/>
  <c r="AE317" i="2"/>
  <c r="AE81" i="2"/>
  <c r="AE38" i="2"/>
  <c r="AE416" i="2"/>
  <c r="AE533" i="2"/>
  <c r="AE292" i="2"/>
  <c r="AE556" i="2"/>
  <c r="AE286" i="2"/>
  <c r="AE158" i="2"/>
  <c r="AE183" i="2"/>
  <c r="AE417" i="2"/>
  <c r="AE504" i="2"/>
  <c r="AE456" i="2"/>
  <c r="AE197" i="2"/>
  <c r="AE300" i="2"/>
  <c r="AE400" i="2"/>
  <c r="AE149" i="2"/>
  <c r="AE77" i="2"/>
  <c r="AE448" i="2"/>
  <c r="AE404" i="2"/>
  <c r="AE308" i="2"/>
  <c r="AE124" i="2"/>
  <c r="AE299" i="2"/>
  <c r="AE240" i="2"/>
  <c r="AE2" i="2"/>
  <c r="AE658" i="2"/>
  <c r="AE175" i="2"/>
  <c r="AE90" i="2"/>
  <c r="AE9" i="2"/>
  <c r="AE399" i="2"/>
  <c r="AE501" i="2"/>
  <c r="AE186" i="2"/>
  <c r="AE537" i="2"/>
  <c r="AE321" i="2"/>
  <c r="AE575" i="2"/>
  <c r="AE237" i="2"/>
  <c r="AE243" i="2"/>
  <c r="AE367" i="2"/>
  <c r="AE623" i="2"/>
  <c r="AE244" i="2"/>
  <c r="AE422" i="2"/>
  <c r="AE56" i="2"/>
  <c r="AE380" i="2"/>
  <c r="AE315" i="2"/>
  <c r="AE8" i="2"/>
  <c r="AE62" i="2"/>
  <c r="AE330" i="2"/>
  <c r="AE190" i="2"/>
  <c r="AE74" i="2"/>
  <c r="AE135" i="2"/>
  <c r="AE295" i="2"/>
  <c r="AE259" i="2"/>
  <c r="AE242" i="2"/>
  <c r="AE444" i="2"/>
  <c r="AE132" i="2"/>
  <c r="AE478" i="2"/>
  <c r="AE269" i="2"/>
  <c r="AE219" i="2"/>
  <c r="AE338" i="2"/>
  <c r="AE40" i="2"/>
  <c r="AE407" i="2"/>
  <c r="AE105" i="2"/>
  <c r="AE255" i="2"/>
  <c r="AE201" i="2"/>
  <c r="AE645" i="2"/>
  <c r="AE134" i="2"/>
  <c r="AE699" i="2"/>
  <c r="AE166" i="2"/>
  <c r="AE514" i="2"/>
  <c r="AE11" i="2"/>
  <c r="AE349" i="2"/>
  <c r="AE285" i="2"/>
  <c r="AE49" i="2"/>
  <c r="AE324" i="2"/>
  <c r="AE34" i="2"/>
  <c r="AE172" i="2"/>
  <c r="AE170" i="2"/>
  <c r="AE306" i="2"/>
  <c r="AE289" i="2"/>
  <c r="AE622" i="2"/>
  <c r="AE216" i="2"/>
  <c r="AE442" i="2"/>
  <c r="AE484" i="2"/>
  <c r="AE233" i="2"/>
  <c r="AE362" i="2"/>
  <c r="AE265" i="2"/>
  <c r="AE301" i="2"/>
  <c r="AE37" i="2"/>
  <c r="AE714" i="2"/>
  <c r="AE319" i="2"/>
  <c r="AE473" i="2"/>
  <c r="AE290" i="2"/>
  <c r="AE721" i="2"/>
  <c r="AE356" i="2"/>
  <c r="AE78" i="2"/>
  <c r="AE69" i="2"/>
  <c r="AE519" i="2"/>
  <c r="AE21" i="2"/>
  <c r="AE224" i="2"/>
  <c r="AE94" i="2"/>
  <c r="AE487" i="2"/>
  <c r="AE293" i="2"/>
  <c r="AE375" i="2"/>
  <c r="AE275" i="2"/>
  <c r="AE189" i="2"/>
  <c r="AE401" i="2"/>
  <c r="AE140" i="2"/>
  <c r="AE23" i="2"/>
  <c r="AE491" i="2"/>
  <c r="AE521" i="2"/>
  <c r="AE368" i="2"/>
  <c r="AE564" i="2"/>
  <c r="AE480" i="2"/>
  <c r="AE476" i="2"/>
  <c r="AE589" i="2"/>
  <c r="AE257" i="2"/>
  <c r="AE646" i="2"/>
  <c r="AE469" i="2"/>
  <c r="AE643" i="2"/>
  <c r="AE328" i="2"/>
  <c r="AE511" i="2"/>
  <c r="AE157" i="2"/>
  <c r="AE307" i="2"/>
  <c r="AE674" i="2"/>
  <c r="AE3" i="2"/>
  <c r="AE137" i="2"/>
  <c r="AE179" i="2"/>
  <c r="AE29" i="2"/>
  <c r="AE569" i="2"/>
  <c r="AE239" i="2"/>
  <c r="AE241" i="2"/>
  <c r="AE36" i="2"/>
  <c r="AE48" i="2"/>
  <c r="AE634" i="2"/>
  <c r="AE670" i="2"/>
  <c r="AE214" i="2"/>
  <c r="AE551" i="2"/>
  <c r="AE428" i="2"/>
  <c r="AE287" i="2"/>
  <c r="AE31" i="2"/>
  <c r="AE687" i="2"/>
  <c r="AE615" i="2"/>
  <c r="AE364" i="2"/>
  <c r="AE206" i="2"/>
  <c r="AE436" i="2"/>
  <c r="AE439" i="2"/>
  <c r="AE408" i="2"/>
  <c r="AE620" i="2"/>
  <c r="AE599" i="2"/>
  <c r="AE91" i="2"/>
  <c r="AE588" i="2"/>
  <c r="AE252" i="2"/>
  <c r="AE76" i="2"/>
  <c r="AE391" i="2"/>
  <c r="AE250" i="2"/>
  <c r="AE577" i="2"/>
  <c r="AE385" i="2"/>
  <c r="AE539" i="2"/>
  <c r="AE153" i="2"/>
  <c r="AE71" i="2"/>
  <c r="AE392" i="2"/>
  <c r="AE230" i="2"/>
  <c r="AE490" i="2"/>
  <c r="AE113" i="2"/>
  <c r="AE92" i="2"/>
  <c r="AE522" i="2"/>
  <c r="AE402" i="2"/>
  <c r="AE270" i="2"/>
  <c r="AE193" i="2"/>
  <c r="AE61" i="2"/>
  <c r="AE629" i="2"/>
  <c r="AE357" i="2"/>
  <c r="AE245" i="2"/>
  <c r="AE673" i="2"/>
  <c r="AE584" i="2"/>
  <c r="AE600" i="2"/>
  <c r="AE304" i="2"/>
  <c r="AE47" i="2"/>
  <c r="AE65" i="2"/>
  <c r="AE475" i="2"/>
  <c r="AE724" i="2"/>
  <c r="AE534" i="2"/>
  <c r="AE508" i="2"/>
  <c r="AE223" i="2"/>
  <c r="AE256" i="2"/>
  <c r="AE592" i="2"/>
  <c r="AE347" i="2"/>
  <c r="AE167" i="2"/>
  <c r="AE12" i="2"/>
  <c r="AE323" i="2"/>
  <c r="AE19" i="2"/>
  <c r="AE455" i="2"/>
  <c r="AE713" i="2"/>
  <c r="AE553" i="2"/>
  <c r="AE123" i="2"/>
  <c r="AE720" i="2"/>
  <c r="AE594" i="2"/>
  <c r="AE648" i="2"/>
  <c r="AE273" i="2"/>
  <c r="AE180" i="2"/>
  <c r="AE555" i="2"/>
  <c r="AE528" i="2"/>
  <c r="AE348" i="2"/>
  <c r="AE84" i="2"/>
  <c r="AE87" i="2"/>
  <c r="AE276" i="2"/>
  <c r="AE470" i="2"/>
  <c r="AE267" i="2"/>
  <c r="AE302" i="2"/>
  <c r="AE30" i="2"/>
  <c r="AE481" i="2"/>
  <c r="AE535" i="2"/>
  <c r="AE421" i="2"/>
  <c r="AE373" i="2"/>
  <c r="AE371" i="2"/>
  <c r="AE68" i="2"/>
  <c r="AE340" i="2"/>
  <c r="AE141" i="2"/>
  <c r="AE557" i="2"/>
  <c r="AE458" i="2"/>
  <c r="AE103" i="2"/>
  <c r="AE227" i="2"/>
  <c r="AE51" i="2"/>
  <c r="AE596" i="2"/>
  <c r="AE217" i="2"/>
  <c r="AE85" i="2"/>
  <c r="AE73" i="2"/>
  <c r="AE426" i="2"/>
  <c r="AE532" i="2"/>
  <c r="AE39" i="2"/>
  <c r="AE460" i="2"/>
  <c r="AE279" i="2"/>
  <c r="AE80" i="2"/>
  <c r="AE131" i="2"/>
  <c r="AE606" i="2"/>
  <c r="AE281" i="2"/>
  <c r="AE346" i="2"/>
  <c r="AE703" i="2"/>
  <c r="AE277" i="2"/>
  <c r="AE341" i="2"/>
  <c r="AE75" i="2"/>
  <c r="AE627" i="2"/>
  <c r="AE450" i="2"/>
  <c r="AE168" i="2"/>
  <c r="AE457" i="2"/>
  <c r="AE343" i="2"/>
  <c r="AE566" i="2"/>
  <c r="AE235" i="2"/>
  <c r="AE184" i="2"/>
  <c r="AE83" i="2"/>
  <c r="AE639" i="2"/>
  <c r="AE388" i="2"/>
  <c r="AE119" i="2"/>
  <c r="AE320" i="2"/>
  <c r="AE322" i="2"/>
  <c r="AE479" i="2"/>
  <c r="AE171" i="2"/>
  <c r="AE294" i="2"/>
  <c r="AE625" i="2"/>
  <c r="AE88" i="2"/>
  <c r="AE647" i="2"/>
  <c r="AE63" i="2"/>
  <c r="AE298" i="2"/>
  <c r="AE176" i="2"/>
  <c r="AE562" i="2"/>
  <c r="AE161" i="2"/>
  <c r="AE271" i="2"/>
  <c r="AE246" i="2"/>
  <c r="AE352" i="2"/>
  <c r="AE520" i="2"/>
  <c r="AE10" i="2"/>
  <c r="AE198" i="2"/>
  <c r="AE20" i="2"/>
  <c r="AE24" i="2"/>
  <c r="AE97" i="2"/>
  <c r="AE249" i="2"/>
  <c r="AE523" i="2"/>
  <c r="AE234" i="2"/>
  <c r="AE433" i="2"/>
  <c r="AE710" i="2"/>
  <c r="AE283" i="2"/>
  <c r="AE605" i="2"/>
  <c r="AE413" i="2"/>
  <c r="AE202" i="2"/>
  <c r="AE664" i="2"/>
  <c r="AE46" i="2"/>
  <c r="AE657" i="2"/>
  <c r="AE96" i="2"/>
  <c r="AE7" i="2"/>
  <c r="AE312" i="2"/>
  <c r="AE530" i="2"/>
  <c r="AE449" i="2"/>
  <c r="AE636" i="2"/>
  <c r="AE707" i="2"/>
  <c r="AE44" i="2"/>
  <c r="AE136" i="2"/>
  <c r="AE64" i="2"/>
  <c r="AE376" i="2"/>
  <c r="AE314" i="2"/>
  <c r="AE196" i="2"/>
  <c r="AE531" i="2"/>
  <c r="AE35" i="2"/>
  <c r="AE637" i="2"/>
  <c r="AE509" i="2"/>
  <c r="AE127" i="2"/>
  <c r="AE377" i="2"/>
  <c r="AE540" i="2"/>
  <c r="AE191" i="2"/>
  <c r="AE86" i="2"/>
  <c r="AE115" i="2"/>
  <c r="AE331" i="2"/>
  <c r="AE211" i="2"/>
  <c r="AE258" i="2"/>
  <c r="AE610" i="2"/>
  <c r="AE305" i="2"/>
  <c r="AE445" i="2"/>
  <c r="AE192" i="2"/>
  <c r="AE488" i="2"/>
  <c r="AE101" i="2"/>
  <c r="AE280" i="2"/>
  <c r="AE386" i="2"/>
  <c r="AE418" i="2"/>
  <c r="AE215" i="2"/>
  <c r="AE188" i="2"/>
  <c r="AE691" i="2"/>
  <c r="AE661" i="2"/>
  <c r="AE221" i="2"/>
  <c r="AE18" i="2"/>
  <c r="AE671" i="2"/>
  <c r="AE160" i="2"/>
  <c r="AE182" i="2"/>
  <c r="AE550" i="2"/>
  <c r="AE468" i="2"/>
  <c r="AE656" i="2"/>
  <c r="AE453" i="2"/>
  <c r="AE361" i="2"/>
  <c r="AE22" i="2"/>
  <c r="AE366" i="2"/>
  <c r="AE144" i="2"/>
  <c r="AE335" i="2"/>
  <c r="AE353" i="2"/>
  <c r="AE54" i="2"/>
  <c r="AE151" i="2"/>
  <c r="AE296" i="2"/>
  <c r="AE272" i="2"/>
  <c r="AE110" i="2"/>
  <c r="AE641" i="2"/>
  <c r="AE5" i="2"/>
  <c r="AE177" i="2"/>
  <c r="AE454" i="2"/>
  <c r="AE14" i="2"/>
  <c r="AE173" i="2"/>
  <c r="AE220" i="2"/>
  <c r="AE543" i="2"/>
  <c r="AE212" i="2"/>
  <c r="AE147" i="2"/>
  <c r="AE405" i="2"/>
  <c r="AE429" i="2"/>
  <c r="AE15" i="2"/>
  <c r="AE52" i="2"/>
  <c r="AE187" i="2"/>
  <c r="AE492" i="2"/>
  <c r="AE649" i="2"/>
  <c r="AE524" i="2"/>
  <c r="AE106" i="2"/>
  <c r="AE727" i="2"/>
  <c r="AE229" i="2"/>
  <c r="AE604" i="2"/>
  <c r="AE205" i="2"/>
  <c r="AE261" i="2"/>
  <c r="AE325" i="2"/>
  <c r="AE53" i="2"/>
  <c r="AE548" i="2"/>
  <c r="AE100" i="2"/>
  <c r="AE516" i="2"/>
  <c r="AE50" i="2"/>
  <c r="AE432" i="2"/>
  <c r="AE26" i="2"/>
  <c r="AE6" i="2"/>
  <c r="AE653" i="2"/>
  <c r="AE345" i="2"/>
  <c r="AE587" i="2"/>
  <c r="AE482" i="2"/>
  <c r="AE452" i="2"/>
  <c r="AE203" i="2"/>
  <c r="AE207" i="2"/>
  <c r="AE370" i="2"/>
  <c r="AE397" i="2"/>
  <c r="AE238" i="2"/>
  <c r="AE218" i="2"/>
  <c r="AE485" i="2"/>
  <c r="AE89" i="2"/>
  <c r="AE688" i="2"/>
  <c r="AE70" i="2"/>
  <c r="AE730" i="2"/>
  <c r="AE486" i="2"/>
  <c r="AE493" i="2"/>
  <c r="AE251" i="2"/>
  <c r="AE686" i="2"/>
  <c r="AE365" i="2"/>
  <c r="AE288" i="2"/>
  <c r="AE274" i="2"/>
  <c r="AE477" i="2"/>
  <c r="AE146" i="2"/>
  <c r="AE497" i="2"/>
  <c r="AE204" i="2"/>
  <c r="AE125" i="2"/>
  <c r="AE185" i="2"/>
  <c r="AE297" i="2"/>
  <c r="AE496" i="2"/>
  <c r="AE723" i="2"/>
  <c r="AE412" i="2"/>
  <c r="AE67" i="2"/>
  <c r="AE409" i="2"/>
  <c r="AE102" i="2"/>
  <c r="AE438" i="2"/>
  <c r="AE313" i="2"/>
  <c r="AE33" i="2"/>
  <c r="AE128" i="2"/>
  <c r="AE430" i="2"/>
  <c r="AE483" i="2"/>
  <c r="AE130" i="2"/>
  <c r="AE609" i="2"/>
  <c r="AE435" i="2"/>
  <c r="AE60" i="2"/>
  <c r="AE561" i="2"/>
  <c r="AE700" i="2"/>
  <c r="AE502" i="2"/>
  <c r="AE463" i="2"/>
  <c r="AE559" i="2"/>
  <c r="AE733" i="2"/>
  <c r="AE683" i="2"/>
  <c r="AE678" i="2"/>
  <c r="AE342" i="2"/>
  <c r="AE118" i="2"/>
  <c r="AE116" i="2"/>
  <c r="AE681" i="2"/>
  <c r="AE506" i="2"/>
  <c r="AE336" i="2"/>
  <c r="AE231" i="2"/>
  <c r="AE451" i="2"/>
  <c r="AE712" i="2"/>
  <c r="AE13" i="2"/>
  <c r="AE499" i="2"/>
  <c r="AE55" i="2"/>
  <c r="AE464" i="2"/>
  <c r="AE410" i="2"/>
  <c r="AE611" i="2"/>
  <c r="AE655" i="2"/>
  <c r="AE680" i="2"/>
  <c r="AE133" i="2"/>
  <c r="AE247" i="2"/>
  <c r="AE583" i="2"/>
  <c r="AE434" i="2"/>
  <c r="AE72" i="2"/>
  <c r="AE644" i="2"/>
  <c r="AE372" i="2"/>
  <c r="AE507" i="2"/>
  <c r="AE398" i="2"/>
  <c r="AE632" i="2"/>
  <c r="AE27" i="2"/>
  <c r="AE181" i="2"/>
  <c r="AE232" i="2"/>
  <c r="AE17" i="2"/>
  <c r="AE517" i="2"/>
  <c r="AE590" i="2"/>
  <c r="AE735" i="2"/>
  <c r="AE505" i="2"/>
  <c r="AE382" i="2"/>
  <c r="AE414" i="2"/>
  <c r="AE431" i="2"/>
  <c r="AE471" i="2"/>
  <c r="AE58" i="2"/>
  <c r="AE424" i="2"/>
  <c r="AE732" i="2"/>
  <c r="AE226" i="2"/>
  <c r="AE621" i="2"/>
  <c r="AE650" i="2"/>
  <c r="AE512" i="2"/>
  <c r="AE419" i="2"/>
  <c r="AE500" i="2"/>
  <c r="AE616" i="2"/>
  <c r="AE415" i="2"/>
  <c r="AE339" i="2"/>
  <c r="AE579" i="2"/>
  <c r="AE57" i="2"/>
  <c r="AE571" i="2"/>
  <c r="AE208" i="2"/>
  <c r="AE41" i="2"/>
  <c r="AE633" i="2"/>
  <c r="AE311" i="2"/>
  <c r="AE209" i="2"/>
  <c r="AE28" i="2"/>
  <c r="AE148" i="2"/>
  <c r="AE329" i="2"/>
  <c r="AE143" i="2"/>
  <c r="AE263" i="2"/>
  <c r="AE729" i="2"/>
  <c r="AE378" i="2"/>
  <c r="AE25" i="2"/>
  <c r="AE95" i="2"/>
  <c r="AE358" i="2"/>
  <c r="AE355" i="2"/>
  <c r="AE194" i="2"/>
  <c r="AE16" i="2"/>
  <c r="AE114" i="2"/>
  <c r="AE129" i="2"/>
  <c r="AE108" i="2"/>
  <c r="AE675" i="2"/>
  <c r="AE466" i="2"/>
  <c r="AE665" i="2"/>
  <c r="AE538" i="2"/>
  <c r="AE568" i="2"/>
  <c r="AE669" i="2"/>
  <c r="AE122" i="2"/>
  <c r="AE529" i="2"/>
  <c r="AE722" i="2"/>
  <c r="AE169" i="2"/>
  <c r="AE248" i="2"/>
  <c r="AE406" i="2"/>
  <c r="AE390" i="2"/>
  <c r="AE461" i="2"/>
  <c r="AE42" i="2"/>
  <c r="AE350" i="2"/>
  <c r="AE264" i="2"/>
  <c r="AE225" i="2"/>
  <c r="AE698" i="2"/>
  <c r="AE268" i="2"/>
  <c r="AE580" i="2"/>
  <c r="AE626" i="2"/>
  <c r="AE200" i="2"/>
  <c r="AE660" i="2"/>
  <c r="AE165" i="2"/>
  <c r="AE427" i="2"/>
  <c r="AE316" i="2"/>
  <c r="AE332" i="2"/>
  <c r="AE701" i="2"/>
  <c r="AE704" i="2"/>
  <c r="AE120" i="2"/>
  <c r="AE734" i="2"/>
  <c r="AE541" i="2"/>
  <c r="AE139" i="2"/>
  <c r="AE527" i="2"/>
  <c r="AE162" i="2"/>
  <c r="AE363" i="2"/>
  <c r="AE354" i="2"/>
  <c r="AE112" i="2"/>
  <c r="AE462" i="2"/>
  <c r="AE640" i="2"/>
  <c r="AE694" i="2"/>
  <c r="AE164" i="2"/>
  <c r="AE59" i="2"/>
  <c r="AE607" i="2"/>
  <c r="AE725" i="2"/>
  <c r="AE138" i="2"/>
  <c r="AE282" i="2"/>
  <c r="AE685" i="2"/>
  <c r="AE109" i="2"/>
  <c r="AE396" i="2"/>
  <c r="AE668" i="2"/>
  <c r="AE154" i="2"/>
  <c r="AE334" i="2"/>
  <c r="AE560" i="2"/>
  <c r="AE582" i="2"/>
  <c r="AE326" i="2"/>
  <c r="AE546" i="2"/>
  <c r="AE437" i="2"/>
  <c r="AE403" i="2"/>
  <c r="AE351" i="2"/>
  <c r="AE572" i="2"/>
  <c r="AE344" i="2"/>
  <c r="AE705" i="2"/>
  <c r="AE552" i="2"/>
  <c r="AE150" i="2"/>
  <c r="AE702" i="2"/>
  <c r="AE666" i="2"/>
  <c r="AE693" i="2"/>
  <c r="AE586" i="2"/>
  <c r="AE662" i="2"/>
  <c r="AE159" i="2"/>
  <c r="AE581" i="2"/>
  <c r="AE739" i="2"/>
  <c r="AE689" i="2"/>
  <c r="AE236" i="2"/>
  <c r="AE595" i="2"/>
  <c r="AE337" i="2"/>
  <c r="AE98" i="2"/>
  <c r="AE570" i="2"/>
  <c r="AE612" i="2"/>
  <c r="AE593" i="2"/>
  <c r="AE107" i="2"/>
  <c r="AE510" i="2"/>
  <c r="AE284" i="2"/>
  <c r="AE309" i="2"/>
  <c r="AE573" i="2"/>
  <c r="AE389" i="2"/>
  <c r="AE381" i="2"/>
  <c r="AE111" i="2"/>
  <c r="AE156" i="2"/>
  <c r="AE585" i="2"/>
  <c r="AE420" i="2"/>
  <c r="AE262" i="2"/>
  <c r="AE291" i="2"/>
  <c r="AE652" i="2"/>
  <c r="AE472" i="2"/>
  <c r="AE142" i="2"/>
  <c r="AE563" i="2"/>
  <c r="AE558" i="2"/>
  <c r="AE260" i="2"/>
  <c r="AE731" i="2"/>
  <c r="AE222" i="2"/>
  <c r="AE578" i="2"/>
  <c r="AE465" i="2"/>
  <c r="AE266" i="2"/>
  <c r="AE489" i="2"/>
  <c r="AE303" i="2"/>
  <c r="AE679" i="2"/>
  <c r="AE602" i="2"/>
  <c r="AE195" i="2"/>
  <c r="AE174" i="2"/>
  <c r="AE513" i="2"/>
  <c r="AE526" i="2"/>
  <c r="AE199" i="2"/>
  <c r="AE384" i="2"/>
  <c r="AE440" i="2"/>
  <c r="AE536" i="2"/>
  <c r="AE474" i="2"/>
  <c r="AE498" i="2"/>
  <c r="AE630" i="2"/>
  <c r="AE598" i="2"/>
  <c r="AE618" i="2"/>
  <c r="AE642" i="2"/>
  <c r="AE178" i="2"/>
  <c r="AE411" i="2"/>
  <c r="AE467" i="2"/>
  <c r="AE394" i="2"/>
  <c r="AE374" i="2"/>
  <c r="AE696" i="2"/>
  <c r="AE333" i="2"/>
  <c r="AE709" i="2"/>
  <c r="AE549" i="2"/>
  <c r="AE576" i="2"/>
  <c r="AE567" i="2"/>
  <c r="AE677" i="2"/>
  <c r="AE278" i="2"/>
  <c r="AE635" i="2"/>
  <c r="AE719" i="2"/>
  <c r="AE651" i="2"/>
  <c r="AE608" i="2"/>
  <c r="AE318" i="2"/>
  <c r="AE383" i="2"/>
  <c r="AE574" i="2"/>
  <c r="AE447" i="2"/>
  <c r="AE423" i="2"/>
  <c r="AE518" i="2"/>
  <c r="AE459" i="2"/>
  <c r="AE628" i="2"/>
  <c r="AE726" i="2"/>
  <c r="AE446" i="2"/>
  <c r="AE708" i="2"/>
  <c r="AE695" i="2"/>
  <c r="AE614" i="2"/>
  <c r="AE690" i="2"/>
  <c r="AE738" i="2"/>
  <c r="AE697" i="2"/>
  <c r="AE638" i="2"/>
  <c r="AE716" i="2"/>
  <c r="AE591" i="2"/>
  <c r="AE597" i="2"/>
  <c r="AE631" i="2"/>
  <c r="AE715" i="2"/>
  <c r="AE736" i="2"/>
  <c r="AE619" i="2"/>
  <c r="AE717" i="2"/>
  <c r="AE718" i="2"/>
  <c r="AE676" i="2"/>
  <c r="AE682" i="2"/>
  <c r="AE728" i="2"/>
  <c r="AE711" i="2"/>
  <c r="AE684" i="2"/>
  <c r="AE613" i="2"/>
  <c r="AE667" i="2"/>
  <c r="AE706" i="2"/>
  <c r="AE692" i="2"/>
  <c r="AE737" i="2"/>
  <c r="AD544" i="2"/>
  <c r="AD545" i="2"/>
  <c r="AD624" i="2"/>
  <c r="AD99" i="2"/>
  <c r="AD393" i="2"/>
  <c r="AD515" i="2"/>
  <c r="AD369" i="2"/>
  <c r="AD495" i="2"/>
  <c r="AD603" i="2"/>
  <c r="AD327" i="2"/>
  <c r="AD359" i="2"/>
  <c r="AD443" i="2"/>
  <c r="AD663" i="2"/>
  <c r="AD253" i="2"/>
  <c r="AD155" i="2"/>
  <c r="AD145" i="2"/>
  <c r="AD126" i="2"/>
  <c r="AD425" i="2"/>
  <c r="AD525" i="2"/>
  <c r="AD672" i="2"/>
  <c r="AD542" i="2"/>
  <c r="AD79" i="2"/>
  <c r="AD387" i="2"/>
  <c r="AD117" i="2"/>
  <c r="AD441" i="2"/>
  <c r="AD310" i="2"/>
  <c r="AD547" i="2"/>
  <c r="AD210" i="2"/>
  <c r="AD32" i="2"/>
  <c r="AD66" i="2"/>
  <c r="AD659" i="2"/>
  <c r="AD379" i="2"/>
  <c r="AD617" i="2"/>
  <c r="AD601" i="2"/>
  <c r="AD4" i="2"/>
  <c r="AD254" i="2"/>
  <c r="AD152" i="2"/>
  <c r="AD93" i="2"/>
  <c r="AD654" i="2"/>
  <c r="AD82" i="2"/>
  <c r="AD494" i="2"/>
  <c r="AD121" i="2"/>
  <c r="AD45" i="2"/>
  <c r="AD228" i="2"/>
  <c r="AD503" i="2"/>
  <c r="AD360" i="2"/>
  <c r="AD213" i="2"/>
  <c r="AD565" i="2"/>
  <c r="AD395" i="2"/>
  <c r="AD104" i="2"/>
  <c r="AD43" i="2"/>
  <c r="AD554" i="2"/>
  <c r="AD163" i="2"/>
  <c r="AD317" i="2"/>
  <c r="AD81" i="2"/>
  <c r="AD38" i="2"/>
  <c r="AD416" i="2"/>
  <c r="AD533" i="2"/>
  <c r="AD292" i="2"/>
  <c r="AD556" i="2"/>
  <c r="AD286" i="2"/>
  <c r="AD158" i="2"/>
  <c r="AD183" i="2"/>
  <c r="AD417" i="2"/>
  <c r="AD504" i="2"/>
  <c r="AD456" i="2"/>
  <c r="AD197" i="2"/>
  <c r="AD300" i="2"/>
  <c r="AD400" i="2"/>
  <c r="AD149" i="2"/>
  <c r="AD77" i="2"/>
  <c r="AD448" i="2"/>
  <c r="AD404" i="2"/>
  <c r="AD308" i="2"/>
  <c r="AD124" i="2"/>
  <c r="AD299" i="2"/>
  <c r="AD240" i="2"/>
  <c r="AD2" i="2"/>
  <c r="AD658" i="2"/>
  <c r="AD175" i="2"/>
  <c r="AD90" i="2"/>
  <c r="AD9" i="2"/>
  <c r="AD399" i="2"/>
  <c r="AD501" i="2"/>
  <c r="AD186" i="2"/>
  <c r="AD537" i="2"/>
  <c r="AD321" i="2"/>
  <c r="AD575" i="2"/>
  <c r="AD237" i="2"/>
  <c r="AD243" i="2"/>
  <c r="AD367" i="2"/>
  <c r="AD623" i="2"/>
  <c r="AD244" i="2"/>
  <c r="AD422" i="2"/>
  <c r="AD56" i="2"/>
  <c r="AD380" i="2"/>
  <c r="AD315" i="2"/>
  <c r="AD8" i="2"/>
  <c r="AD62" i="2"/>
  <c r="AD330" i="2"/>
  <c r="AD190" i="2"/>
  <c r="AD74" i="2"/>
  <c r="AD135" i="2"/>
  <c r="AD295" i="2"/>
  <c r="AD259" i="2"/>
  <c r="AD242" i="2"/>
  <c r="AD444" i="2"/>
  <c r="AD132" i="2"/>
  <c r="AD478" i="2"/>
  <c r="AD269" i="2"/>
  <c r="AD219" i="2"/>
  <c r="AD338" i="2"/>
  <c r="AD40" i="2"/>
  <c r="AD407" i="2"/>
  <c r="AD105" i="2"/>
  <c r="AD255" i="2"/>
  <c r="AD201" i="2"/>
  <c r="AD645" i="2"/>
  <c r="AD134" i="2"/>
  <c r="AD699" i="2"/>
  <c r="AD166" i="2"/>
  <c r="AD514" i="2"/>
  <c r="AD11" i="2"/>
  <c r="AD349" i="2"/>
  <c r="AD285" i="2"/>
  <c r="AD49" i="2"/>
  <c r="AD324" i="2"/>
  <c r="AD34" i="2"/>
  <c r="AD172" i="2"/>
  <c r="AD170" i="2"/>
  <c r="AD306" i="2"/>
  <c r="AD289" i="2"/>
  <c r="AD622" i="2"/>
  <c r="AD216" i="2"/>
  <c r="AD442" i="2"/>
  <c r="AD484" i="2"/>
  <c r="AD233" i="2"/>
  <c r="AD362" i="2"/>
  <c r="AD265" i="2"/>
  <c r="AD301" i="2"/>
  <c r="AD37" i="2"/>
  <c r="AD714" i="2"/>
  <c r="AD319" i="2"/>
  <c r="AD473" i="2"/>
  <c r="AD290" i="2"/>
  <c r="AD721" i="2"/>
  <c r="AD356" i="2"/>
  <c r="AD78" i="2"/>
  <c r="AD69" i="2"/>
  <c r="AD519" i="2"/>
  <c r="AD21" i="2"/>
  <c r="AD224" i="2"/>
  <c r="AD94" i="2"/>
  <c r="AD487" i="2"/>
  <c r="AD293" i="2"/>
  <c r="AD375" i="2"/>
  <c r="AD275" i="2"/>
  <c r="AD189" i="2"/>
  <c r="AD401" i="2"/>
  <c r="AD140" i="2"/>
  <c r="AD23" i="2"/>
  <c r="AD491" i="2"/>
  <c r="AD521" i="2"/>
  <c r="AD368" i="2"/>
  <c r="AD564" i="2"/>
  <c r="AD480" i="2"/>
  <c r="AD476" i="2"/>
  <c r="AD589" i="2"/>
  <c r="AD257" i="2"/>
  <c r="AD646" i="2"/>
  <c r="AD469" i="2"/>
  <c r="AD643" i="2"/>
  <c r="AD328" i="2"/>
  <c r="AD511" i="2"/>
  <c r="AD157" i="2"/>
  <c r="AD307" i="2"/>
  <c r="AD674" i="2"/>
  <c r="AD3" i="2"/>
  <c r="AD137" i="2"/>
  <c r="AD179" i="2"/>
  <c r="AD29" i="2"/>
  <c r="AD569" i="2"/>
  <c r="AD239" i="2"/>
  <c r="AD241" i="2"/>
  <c r="AD36" i="2"/>
  <c r="AD48" i="2"/>
  <c r="AD634" i="2"/>
  <c r="AD670" i="2"/>
  <c r="AD214" i="2"/>
  <c r="AD551" i="2"/>
  <c r="AD428" i="2"/>
  <c r="AD287" i="2"/>
  <c r="AD31" i="2"/>
  <c r="AD687" i="2"/>
  <c r="AD615" i="2"/>
  <c r="AD364" i="2"/>
  <c r="AD206" i="2"/>
  <c r="AD436" i="2"/>
  <c r="AD439" i="2"/>
  <c r="AD408" i="2"/>
  <c r="AD620" i="2"/>
  <c r="AD599" i="2"/>
  <c r="AD91" i="2"/>
  <c r="AD588" i="2"/>
  <c r="AD252" i="2"/>
  <c r="AD76" i="2"/>
  <c r="AD391" i="2"/>
  <c r="AD250" i="2"/>
  <c r="AD577" i="2"/>
  <c r="AD385" i="2"/>
  <c r="AD539" i="2"/>
  <c r="AD153" i="2"/>
  <c r="AD71" i="2"/>
  <c r="AD392" i="2"/>
  <c r="AD230" i="2"/>
  <c r="AD490" i="2"/>
  <c r="AD113" i="2"/>
  <c r="AD92" i="2"/>
  <c r="AD522" i="2"/>
  <c r="AD402" i="2"/>
  <c r="AD270" i="2"/>
  <c r="AD193" i="2"/>
  <c r="AD61" i="2"/>
  <c r="AD629" i="2"/>
  <c r="AD357" i="2"/>
  <c r="AD245" i="2"/>
  <c r="AD673" i="2"/>
  <c r="AD584" i="2"/>
  <c r="AD600" i="2"/>
  <c r="AD304" i="2"/>
  <c r="AD47" i="2"/>
  <c r="AD65" i="2"/>
  <c r="AD475" i="2"/>
  <c r="AD724" i="2"/>
  <c r="AD534" i="2"/>
  <c r="AD508" i="2"/>
  <c r="AD223" i="2"/>
  <c r="AD256" i="2"/>
  <c r="AD592" i="2"/>
  <c r="AD347" i="2"/>
  <c r="AD167" i="2"/>
  <c r="AD12" i="2"/>
  <c r="AD323" i="2"/>
  <c r="AD19" i="2"/>
  <c r="AD455" i="2"/>
  <c r="AD713" i="2"/>
  <c r="AD553" i="2"/>
  <c r="AD123" i="2"/>
  <c r="AD720" i="2"/>
  <c r="AD594" i="2"/>
  <c r="AD648" i="2"/>
  <c r="AD273" i="2"/>
  <c r="AD180" i="2"/>
  <c r="AD555" i="2"/>
  <c r="AD528" i="2"/>
  <c r="AD348" i="2"/>
  <c r="AD84" i="2"/>
  <c r="AD87" i="2"/>
  <c r="AD276" i="2"/>
  <c r="AD470" i="2"/>
  <c r="AD267" i="2"/>
  <c r="AD302" i="2"/>
  <c r="AD30" i="2"/>
  <c r="AD481" i="2"/>
  <c r="AD535" i="2"/>
  <c r="AD421" i="2"/>
  <c r="AD373" i="2"/>
  <c r="AD371" i="2"/>
  <c r="AD68" i="2"/>
  <c r="AD340" i="2"/>
  <c r="AD141" i="2"/>
  <c r="AD557" i="2"/>
  <c r="AD458" i="2"/>
  <c r="AD103" i="2"/>
  <c r="AD227" i="2"/>
  <c r="AD51" i="2"/>
  <c r="AD596" i="2"/>
  <c r="AD217" i="2"/>
  <c r="AD85" i="2"/>
  <c r="AD73" i="2"/>
  <c r="AD426" i="2"/>
  <c r="AD532" i="2"/>
  <c r="AD39" i="2"/>
  <c r="AD460" i="2"/>
  <c r="AD279" i="2"/>
  <c r="AD80" i="2"/>
  <c r="AD131" i="2"/>
  <c r="AD606" i="2"/>
  <c r="AD281" i="2"/>
  <c r="AD346" i="2"/>
  <c r="AD703" i="2"/>
  <c r="AD277" i="2"/>
  <c r="AD341" i="2"/>
  <c r="AD75" i="2"/>
  <c r="AD627" i="2"/>
  <c r="AD450" i="2"/>
  <c r="AD168" i="2"/>
  <c r="AD457" i="2"/>
  <c r="AD343" i="2"/>
  <c r="AD566" i="2"/>
  <c r="AD235" i="2"/>
  <c r="AD184" i="2"/>
  <c r="AD83" i="2"/>
  <c r="AD639" i="2"/>
  <c r="AD388" i="2"/>
  <c r="AD119" i="2"/>
  <c r="AD320" i="2"/>
  <c r="AD322" i="2"/>
  <c r="AD479" i="2"/>
  <c r="AD171" i="2"/>
  <c r="AD294" i="2"/>
  <c r="AD625" i="2"/>
  <c r="AD88" i="2"/>
  <c r="AD647" i="2"/>
  <c r="AD63" i="2"/>
  <c r="AD298" i="2"/>
  <c r="AD176" i="2"/>
  <c r="AD562" i="2"/>
  <c r="AD161" i="2"/>
  <c r="AD271" i="2"/>
  <c r="AD246" i="2"/>
  <c r="AD352" i="2"/>
  <c r="AD520" i="2"/>
  <c r="AD10" i="2"/>
  <c r="AD198" i="2"/>
  <c r="AD20" i="2"/>
  <c r="AD24" i="2"/>
  <c r="AD97" i="2"/>
  <c r="AD249" i="2"/>
  <c r="AD523" i="2"/>
  <c r="AD234" i="2"/>
  <c r="AD433" i="2"/>
  <c r="AD710" i="2"/>
  <c r="AD283" i="2"/>
  <c r="AD605" i="2"/>
  <c r="AD413" i="2"/>
  <c r="AD202" i="2"/>
  <c r="AD664" i="2"/>
  <c r="AD46" i="2"/>
  <c r="AD657" i="2"/>
  <c r="AD96" i="2"/>
  <c r="AD7" i="2"/>
  <c r="AD312" i="2"/>
  <c r="AD530" i="2"/>
  <c r="AD449" i="2"/>
  <c r="AD636" i="2"/>
  <c r="AD707" i="2"/>
  <c r="AD44" i="2"/>
  <c r="AD136" i="2"/>
  <c r="AD64" i="2"/>
  <c r="AD376" i="2"/>
  <c r="AD314" i="2"/>
  <c r="AD196" i="2"/>
  <c r="AD531" i="2"/>
  <c r="AD35" i="2"/>
  <c r="AD637" i="2"/>
  <c r="AD509" i="2"/>
  <c r="AD127" i="2"/>
  <c r="AD377" i="2"/>
  <c r="AD540" i="2"/>
  <c r="AD191" i="2"/>
  <c r="AD86" i="2"/>
  <c r="AD115" i="2"/>
  <c r="AD331" i="2"/>
  <c r="AD211" i="2"/>
  <c r="AD258" i="2"/>
  <c r="AD610" i="2"/>
  <c r="AD305" i="2"/>
  <c r="AD445" i="2"/>
  <c r="AD192" i="2"/>
  <c r="AD488" i="2"/>
  <c r="AD101" i="2"/>
  <c r="AD280" i="2"/>
  <c r="AD386" i="2"/>
  <c r="AD418" i="2"/>
  <c r="AD215" i="2"/>
  <c r="AD188" i="2"/>
  <c r="AD691" i="2"/>
  <c r="AD661" i="2"/>
  <c r="AD221" i="2"/>
  <c r="AD18" i="2"/>
  <c r="AD671" i="2"/>
  <c r="AD160" i="2"/>
  <c r="AD182" i="2"/>
  <c r="AD550" i="2"/>
  <c r="AD468" i="2"/>
  <c r="AD656" i="2"/>
  <c r="AD453" i="2"/>
  <c r="AD361" i="2"/>
  <c r="AD22" i="2"/>
  <c r="AD366" i="2"/>
  <c r="AD144" i="2"/>
  <c r="AD335" i="2"/>
  <c r="AD353" i="2"/>
  <c r="AD54" i="2"/>
  <c r="AD151" i="2"/>
  <c r="AD296" i="2"/>
  <c r="AD272" i="2"/>
  <c r="AD110" i="2"/>
  <c r="AD641" i="2"/>
  <c r="AD5" i="2"/>
  <c r="AD177" i="2"/>
  <c r="AD454" i="2"/>
  <c r="AD14" i="2"/>
  <c r="AD173" i="2"/>
  <c r="AD220" i="2"/>
  <c r="AD543" i="2"/>
  <c r="AD212" i="2"/>
  <c r="AD147" i="2"/>
  <c r="AD405" i="2"/>
  <c r="AD429" i="2"/>
  <c r="AD15" i="2"/>
  <c r="AD52" i="2"/>
  <c r="AD187" i="2"/>
  <c r="AD492" i="2"/>
  <c r="AD649" i="2"/>
  <c r="AD524" i="2"/>
  <c r="AD106" i="2"/>
  <c r="AD727" i="2"/>
  <c r="AD229" i="2"/>
  <c r="AD604" i="2"/>
  <c r="AD205" i="2"/>
  <c r="AD261" i="2"/>
  <c r="AD325" i="2"/>
  <c r="AD53" i="2"/>
  <c r="AD548" i="2"/>
  <c r="AD100" i="2"/>
  <c r="AD516" i="2"/>
  <c r="AD50" i="2"/>
  <c r="AD432" i="2"/>
  <c r="AD26" i="2"/>
  <c r="AD6" i="2"/>
  <c r="AD653" i="2"/>
  <c r="AD345" i="2"/>
  <c r="AD587" i="2"/>
  <c r="AD482" i="2"/>
  <c r="AD452" i="2"/>
  <c r="AD203" i="2"/>
  <c r="AD207" i="2"/>
  <c r="AD370" i="2"/>
  <c r="AD397" i="2"/>
  <c r="AD238" i="2"/>
  <c r="AD218" i="2"/>
  <c r="AD485" i="2"/>
  <c r="AD89" i="2"/>
  <c r="AD688" i="2"/>
  <c r="AD70" i="2"/>
  <c r="AD730" i="2"/>
  <c r="AD486" i="2"/>
  <c r="AD493" i="2"/>
  <c r="AD251" i="2"/>
  <c r="AD686" i="2"/>
  <c r="AD365" i="2"/>
  <c r="AD288" i="2"/>
  <c r="AD274" i="2"/>
  <c r="AD477" i="2"/>
  <c r="AD146" i="2"/>
  <c r="AD497" i="2"/>
  <c r="AD204" i="2"/>
  <c r="AD125" i="2"/>
  <c r="AD185" i="2"/>
  <c r="AD297" i="2"/>
  <c r="AD496" i="2"/>
  <c r="AD723" i="2"/>
  <c r="AD412" i="2"/>
  <c r="AD67" i="2"/>
  <c r="AD409" i="2"/>
  <c r="AD102" i="2"/>
  <c r="AD438" i="2"/>
  <c r="AD313" i="2"/>
  <c r="AD33" i="2"/>
  <c r="AD128" i="2"/>
  <c r="AD430" i="2"/>
  <c r="AD483" i="2"/>
  <c r="AD130" i="2"/>
  <c r="AD609" i="2"/>
  <c r="AD435" i="2"/>
  <c r="AD60" i="2"/>
  <c r="AD561" i="2"/>
  <c r="AD700" i="2"/>
  <c r="AD502" i="2"/>
  <c r="AD463" i="2"/>
  <c r="AD559" i="2"/>
  <c r="AD733" i="2"/>
  <c r="AD683" i="2"/>
  <c r="AD678" i="2"/>
  <c r="AD342" i="2"/>
  <c r="AD118" i="2"/>
  <c r="AD116" i="2"/>
  <c r="AD681" i="2"/>
  <c r="AD506" i="2"/>
  <c r="AD336" i="2"/>
  <c r="AD231" i="2"/>
  <c r="AD451" i="2"/>
  <c r="AD712" i="2"/>
  <c r="AD13" i="2"/>
  <c r="AD499" i="2"/>
  <c r="AD55" i="2"/>
  <c r="AD464" i="2"/>
  <c r="AD410" i="2"/>
  <c r="AD611" i="2"/>
  <c r="AD655" i="2"/>
  <c r="AD680" i="2"/>
  <c r="AD133" i="2"/>
  <c r="AD247" i="2"/>
  <c r="AD583" i="2"/>
  <c r="AD434" i="2"/>
  <c r="AD72" i="2"/>
  <c r="AD644" i="2"/>
  <c r="AD372" i="2"/>
  <c r="AD507" i="2"/>
  <c r="AD398" i="2"/>
  <c r="AD632" i="2"/>
  <c r="AD27" i="2"/>
  <c r="AD181" i="2"/>
  <c r="AD232" i="2"/>
  <c r="AD17" i="2"/>
  <c r="AD517" i="2"/>
  <c r="AD590" i="2"/>
  <c r="AD735" i="2"/>
  <c r="AD505" i="2"/>
  <c r="AD382" i="2"/>
  <c r="AD414" i="2"/>
  <c r="AD431" i="2"/>
  <c r="AD471" i="2"/>
  <c r="AD58" i="2"/>
  <c r="AD424" i="2"/>
  <c r="AD732" i="2"/>
  <c r="AD226" i="2"/>
  <c r="AD621" i="2"/>
  <c r="AD650" i="2"/>
  <c r="AD512" i="2"/>
  <c r="AD419" i="2"/>
  <c r="AD500" i="2"/>
  <c r="AD616" i="2"/>
  <c r="AD415" i="2"/>
  <c r="AD339" i="2"/>
  <c r="AD579" i="2"/>
  <c r="AD57" i="2"/>
  <c r="AD571" i="2"/>
  <c r="AD208" i="2"/>
  <c r="AD41" i="2"/>
  <c r="AD633" i="2"/>
  <c r="AD311" i="2"/>
  <c r="AD209" i="2"/>
  <c r="AD28" i="2"/>
  <c r="AD148" i="2"/>
  <c r="AD329" i="2"/>
  <c r="AD143" i="2"/>
  <c r="AD263" i="2"/>
  <c r="AD729" i="2"/>
  <c r="AD378" i="2"/>
  <c r="AD25" i="2"/>
  <c r="AD95" i="2"/>
  <c r="AD358" i="2"/>
  <c r="AD355" i="2"/>
  <c r="AD194" i="2"/>
  <c r="AD16" i="2"/>
  <c r="AD114" i="2"/>
  <c r="AD129" i="2"/>
  <c r="AD108" i="2"/>
  <c r="AD675" i="2"/>
  <c r="AD466" i="2"/>
  <c r="AD665" i="2"/>
  <c r="AD538" i="2"/>
  <c r="AD568" i="2"/>
  <c r="AD669" i="2"/>
  <c r="AD122" i="2"/>
  <c r="AD529" i="2"/>
  <c r="AD722" i="2"/>
  <c r="AD169" i="2"/>
  <c r="AD248" i="2"/>
  <c r="AD406" i="2"/>
  <c r="AD390" i="2"/>
  <c r="AD461" i="2"/>
  <c r="AD42" i="2"/>
  <c r="AD350" i="2"/>
  <c r="AD264" i="2"/>
  <c r="AD225" i="2"/>
  <c r="AD698" i="2"/>
  <c r="AD268" i="2"/>
  <c r="AD580" i="2"/>
  <c r="AD626" i="2"/>
  <c r="AD200" i="2"/>
  <c r="AD660" i="2"/>
  <c r="AD165" i="2"/>
  <c r="AD427" i="2"/>
  <c r="AD316" i="2"/>
  <c r="AD332" i="2"/>
  <c r="AD701" i="2"/>
  <c r="AD704" i="2"/>
  <c r="AD120" i="2"/>
  <c r="AD734" i="2"/>
  <c r="AD541" i="2"/>
  <c r="AD139" i="2"/>
  <c r="AD527" i="2"/>
  <c r="AD162" i="2"/>
  <c r="AD363" i="2"/>
  <c r="AD354" i="2"/>
  <c r="AD112" i="2"/>
  <c r="AD462" i="2"/>
  <c r="AD640" i="2"/>
  <c r="AD694" i="2"/>
  <c r="AD164" i="2"/>
  <c r="AD59" i="2"/>
  <c r="AD607" i="2"/>
  <c r="AD725" i="2"/>
  <c r="AD138" i="2"/>
  <c r="AD282" i="2"/>
  <c r="AD685" i="2"/>
  <c r="AD109" i="2"/>
  <c r="AD396" i="2"/>
  <c r="AD668" i="2"/>
  <c r="AD154" i="2"/>
  <c r="AD334" i="2"/>
  <c r="AD560" i="2"/>
  <c r="AD582" i="2"/>
  <c r="AD326" i="2"/>
  <c r="AD546" i="2"/>
  <c r="AD437" i="2"/>
  <c r="AD403" i="2"/>
  <c r="AD351" i="2"/>
  <c r="AD572" i="2"/>
  <c r="AD344" i="2"/>
  <c r="AD705" i="2"/>
  <c r="AD552" i="2"/>
  <c r="AD150" i="2"/>
  <c r="AD702" i="2"/>
  <c r="AD666" i="2"/>
  <c r="AD693" i="2"/>
  <c r="AD586" i="2"/>
  <c r="AD662" i="2"/>
  <c r="AD159" i="2"/>
  <c r="AD581" i="2"/>
  <c r="AD739" i="2"/>
  <c r="AD689" i="2"/>
  <c r="AD236" i="2"/>
  <c r="AD595" i="2"/>
  <c r="AD337" i="2"/>
  <c r="AD98" i="2"/>
  <c r="AD570" i="2"/>
  <c r="AD612" i="2"/>
  <c r="AD593" i="2"/>
  <c r="AD107" i="2"/>
  <c r="AD510" i="2"/>
  <c r="AD284" i="2"/>
  <c r="AD309" i="2"/>
  <c r="AD573" i="2"/>
  <c r="AD389" i="2"/>
  <c r="AD381" i="2"/>
  <c r="AD111" i="2"/>
  <c r="AD156" i="2"/>
  <c r="AD585" i="2"/>
  <c r="AD420" i="2"/>
  <c r="AD262" i="2"/>
  <c r="AD291" i="2"/>
  <c r="AD652" i="2"/>
  <c r="AD472" i="2"/>
  <c r="AD142" i="2"/>
  <c r="AD563" i="2"/>
  <c r="AD558" i="2"/>
  <c r="AD260" i="2"/>
  <c r="AD731" i="2"/>
  <c r="AD222" i="2"/>
  <c r="AD578" i="2"/>
  <c r="AD465" i="2"/>
  <c r="AD266" i="2"/>
  <c r="AD489" i="2"/>
  <c r="AD303" i="2"/>
  <c r="AD679" i="2"/>
  <c r="AD602" i="2"/>
  <c r="AD195" i="2"/>
  <c r="AD174" i="2"/>
  <c r="AD513" i="2"/>
  <c r="AD526" i="2"/>
  <c r="AD199" i="2"/>
  <c r="AD384" i="2"/>
  <c r="AD440" i="2"/>
  <c r="AD536" i="2"/>
  <c r="AD474" i="2"/>
  <c r="AD498" i="2"/>
  <c r="AD630" i="2"/>
  <c r="AD598" i="2"/>
  <c r="AD618" i="2"/>
  <c r="AD642" i="2"/>
  <c r="AD178" i="2"/>
  <c r="AD411" i="2"/>
  <c r="AD467" i="2"/>
  <c r="AD394" i="2"/>
  <c r="AD374" i="2"/>
  <c r="AD696" i="2"/>
  <c r="AD333" i="2"/>
  <c r="AD709" i="2"/>
  <c r="AD549" i="2"/>
  <c r="AD576" i="2"/>
  <c r="AD567" i="2"/>
  <c r="AD677" i="2"/>
  <c r="AD278" i="2"/>
  <c r="AD635" i="2"/>
  <c r="AD719" i="2"/>
  <c r="AD651" i="2"/>
  <c r="AD608" i="2"/>
  <c r="AD318" i="2"/>
  <c r="AD383" i="2"/>
  <c r="AD574" i="2"/>
  <c r="AD447" i="2"/>
  <c r="AD423" i="2"/>
  <c r="AD518" i="2"/>
  <c r="AD459" i="2"/>
  <c r="AD628" i="2"/>
  <c r="AD726" i="2"/>
  <c r="AD446" i="2"/>
  <c r="AD708" i="2"/>
  <c r="AD695" i="2"/>
  <c r="AD614" i="2"/>
  <c r="AD690" i="2"/>
  <c r="AD738" i="2"/>
  <c r="AD697" i="2"/>
  <c r="AD638" i="2"/>
  <c r="AD716" i="2"/>
  <c r="AD591" i="2"/>
  <c r="AD597" i="2"/>
  <c r="AD631" i="2"/>
  <c r="AD715" i="2"/>
  <c r="AD736" i="2"/>
  <c r="AD619" i="2"/>
  <c r="AD717" i="2"/>
  <c r="AD718" i="2"/>
  <c r="AD676" i="2"/>
  <c r="AD682" i="2"/>
  <c r="AD728" i="2"/>
  <c r="AD711" i="2"/>
  <c r="AD684" i="2"/>
  <c r="AD613" i="2"/>
  <c r="AD667" i="2"/>
  <c r="AD706" i="2"/>
  <c r="AD692" i="2"/>
  <c r="AD737" i="2"/>
  <c r="AC544" i="2"/>
  <c r="AC545" i="2"/>
  <c r="AC624" i="2"/>
  <c r="AC99" i="2"/>
  <c r="AC393" i="2"/>
  <c r="AC515" i="2"/>
  <c r="AC369" i="2"/>
  <c r="AC495" i="2"/>
  <c r="AC603" i="2"/>
  <c r="AC327" i="2"/>
  <c r="AC359" i="2"/>
  <c r="AC443" i="2"/>
  <c r="AC663" i="2"/>
  <c r="AC253" i="2"/>
  <c r="AC155" i="2"/>
  <c r="AC145" i="2"/>
  <c r="AC126" i="2"/>
  <c r="AC425" i="2"/>
  <c r="AC525" i="2"/>
  <c r="AC672" i="2"/>
  <c r="AC542" i="2"/>
  <c r="AC79" i="2"/>
  <c r="AC387" i="2"/>
  <c r="AC117" i="2"/>
  <c r="AC441" i="2"/>
  <c r="AC310" i="2"/>
  <c r="AC547" i="2"/>
  <c r="AC210" i="2"/>
  <c r="AC32" i="2"/>
  <c r="AC66" i="2"/>
  <c r="AC659" i="2"/>
  <c r="AC379" i="2"/>
  <c r="AC617" i="2"/>
  <c r="AC601" i="2"/>
  <c r="AC4" i="2"/>
  <c r="AC254" i="2"/>
  <c r="AC152" i="2"/>
  <c r="AC93" i="2"/>
  <c r="AC654" i="2"/>
  <c r="AC82" i="2"/>
  <c r="AC494" i="2"/>
  <c r="AC121" i="2"/>
  <c r="AC45" i="2"/>
  <c r="AC228" i="2"/>
  <c r="AC503" i="2"/>
  <c r="AC360" i="2"/>
  <c r="AC213" i="2"/>
  <c r="AC565" i="2"/>
  <c r="AC395" i="2"/>
  <c r="AC104" i="2"/>
  <c r="AC43" i="2"/>
  <c r="AC554" i="2"/>
  <c r="AC163" i="2"/>
  <c r="AC317" i="2"/>
  <c r="AC81" i="2"/>
  <c r="AC38" i="2"/>
  <c r="AC416" i="2"/>
  <c r="AC533" i="2"/>
  <c r="AC292" i="2"/>
  <c r="AC556" i="2"/>
  <c r="AC286" i="2"/>
  <c r="AC158" i="2"/>
  <c r="AC183" i="2"/>
  <c r="AC417" i="2"/>
  <c r="AC504" i="2"/>
  <c r="AC456" i="2"/>
  <c r="AC197" i="2"/>
  <c r="AC300" i="2"/>
  <c r="AC400" i="2"/>
  <c r="AC149" i="2"/>
  <c r="AC77" i="2"/>
  <c r="AC448" i="2"/>
  <c r="AC404" i="2"/>
  <c r="AC308" i="2"/>
  <c r="AC124" i="2"/>
  <c r="AC299" i="2"/>
  <c r="AC240" i="2"/>
  <c r="AC2" i="2"/>
  <c r="AC658" i="2"/>
  <c r="AC175" i="2"/>
  <c r="AC90" i="2"/>
  <c r="AC9" i="2"/>
  <c r="AC399" i="2"/>
  <c r="AC501" i="2"/>
  <c r="AC186" i="2"/>
  <c r="AC537" i="2"/>
  <c r="AC321" i="2"/>
  <c r="AC575" i="2"/>
  <c r="AC237" i="2"/>
  <c r="AC243" i="2"/>
  <c r="AC367" i="2"/>
  <c r="AC623" i="2"/>
  <c r="AC244" i="2"/>
  <c r="AC422" i="2"/>
  <c r="AC56" i="2"/>
  <c r="AC380" i="2"/>
  <c r="AC315" i="2"/>
  <c r="AC8" i="2"/>
  <c r="AC62" i="2"/>
  <c r="AC330" i="2"/>
  <c r="AC190" i="2"/>
  <c r="AC74" i="2"/>
  <c r="AC135" i="2"/>
  <c r="AC295" i="2"/>
  <c r="AC259" i="2"/>
  <c r="AC242" i="2"/>
  <c r="AC444" i="2"/>
  <c r="AC132" i="2"/>
  <c r="AC478" i="2"/>
  <c r="AC269" i="2"/>
  <c r="AC219" i="2"/>
  <c r="AC338" i="2"/>
  <c r="AC40" i="2"/>
  <c r="AC407" i="2"/>
  <c r="AC105" i="2"/>
  <c r="AC255" i="2"/>
  <c r="AC201" i="2"/>
  <c r="AC645" i="2"/>
  <c r="AC134" i="2"/>
  <c r="AC699" i="2"/>
  <c r="AC166" i="2"/>
  <c r="AC514" i="2"/>
  <c r="AC11" i="2"/>
  <c r="AC349" i="2"/>
  <c r="AC285" i="2"/>
  <c r="AC49" i="2"/>
  <c r="AC324" i="2"/>
  <c r="AC34" i="2"/>
  <c r="AC172" i="2"/>
  <c r="AC170" i="2"/>
  <c r="AC306" i="2"/>
  <c r="AC289" i="2"/>
  <c r="AC622" i="2"/>
  <c r="AC216" i="2"/>
  <c r="AC442" i="2"/>
  <c r="AC484" i="2"/>
  <c r="AC233" i="2"/>
  <c r="AC362" i="2"/>
  <c r="AC265" i="2"/>
  <c r="AC301" i="2"/>
  <c r="AC37" i="2"/>
  <c r="AC714" i="2"/>
  <c r="AC319" i="2"/>
  <c r="AC473" i="2"/>
  <c r="AC290" i="2"/>
  <c r="AC721" i="2"/>
  <c r="AC356" i="2"/>
  <c r="AC78" i="2"/>
  <c r="AC69" i="2"/>
  <c r="AC519" i="2"/>
  <c r="AC21" i="2"/>
  <c r="AC224" i="2"/>
  <c r="AC94" i="2"/>
  <c r="AC487" i="2"/>
  <c r="AC293" i="2"/>
  <c r="AC375" i="2"/>
  <c r="AC275" i="2"/>
  <c r="AC189" i="2"/>
  <c r="AC401" i="2"/>
  <c r="AC140" i="2"/>
  <c r="AC23" i="2"/>
  <c r="AC491" i="2"/>
  <c r="AC521" i="2"/>
  <c r="AC368" i="2"/>
  <c r="AC564" i="2"/>
  <c r="AC480" i="2"/>
  <c r="AC476" i="2"/>
  <c r="AC589" i="2"/>
  <c r="AC257" i="2"/>
  <c r="AC646" i="2"/>
  <c r="AC469" i="2"/>
  <c r="AC643" i="2"/>
  <c r="AC328" i="2"/>
  <c r="AC511" i="2"/>
  <c r="AC157" i="2"/>
  <c r="AC307" i="2"/>
  <c r="AC674" i="2"/>
  <c r="AC3" i="2"/>
  <c r="AC137" i="2"/>
  <c r="AC179" i="2"/>
  <c r="AC29" i="2"/>
  <c r="AC569" i="2"/>
  <c r="AC239" i="2"/>
  <c r="AC241" i="2"/>
  <c r="AC36" i="2"/>
  <c r="AC48" i="2"/>
  <c r="AC634" i="2"/>
  <c r="AC670" i="2"/>
  <c r="AC214" i="2"/>
  <c r="AC551" i="2"/>
  <c r="AC428" i="2"/>
  <c r="AC287" i="2"/>
  <c r="AC31" i="2"/>
  <c r="AC687" i="2"/>
  <c r="AC615" i="2"/>
  <c r="AC364" i="2"/>
  <c r="AC206" i="2"/>
  <c r="AC436" i="2"/>
  <c r="AC439" i="2"/>
  <c r="AC408" i="2"/>
  <c r="AC620" i="2"/>
  <c r="AC599" i="2"/>
  <c r="AC91" i="2"/>
  <c r="AC588" i="2"/>
  <c r="AC252" i="2"/>
  <c r="AC76" i="2"/>
  <c r="AC391" i="2"/>
  <c r="AC250" i="2"/>
  <c r="AC577" i="2"/>
  <c r="AC385" i="2"/>
  <c r="AC539" i="2"/>
  <c r="AC153" i="2"/>
  <c r="AC71" i="2"/>
  <c r="AC392" i="2"/>
  <c r="AC230" i="2"/>
  <c r="AC490" i="2"/>
  <c r="AC113" i="2"/>
  <c r="AC92" i="2"/>
  <c r="AC522" i="2"/>
  <c r="AC402" i="2"/>
  <c r="AC270" i="2"/>
  <c r="AC193" i="2"/>
  <c r="AC61" i="2"/>
  <c r="AC629" i="2"/>
  <c r="AC357" i="2"/>
  <c r="AC245" i="2"/>
  <c r="AC673" i="2"/>
  <c r="AC584" i="2"/>
  <c r="AC600" i="2"/>
  <c r="AC304" i="2"/>
  <c r="AC47" i="2"/>
  <c r="AC65" i="2"/>
  <c r="AC475" i="2"/>
  <c r="AC724" i="2"/>
  <c r="AC534" i="2"/>
  <c r="AC508" i="2"/>
  <c r="AC223" i="2"/>
  <c r="AC256" i="2"/>
  <c r="AC592" i="2"/>
  <c r="AC347" i="2"/>
  <c r="AC167" i="2"/>
  <c r="AC12" i="2"/>
  <c r="AC323" i="2"/>
  <c r="AC19" i="2"/>
  <c r="AC455" i="2"/>
  <c r="AC713" i="2"/>
  <c r="AC553" i="2"/>
  <c r="AC123" i="2"/>
  <c r="AC720" i="2"/>
  <c r="AC594" i="2"/>
  <c r="AC648" i="2"/>
  <c r="AC273" i="2"/>
  <c r="AC180" i="2"/>
  <c r="AC555" i="2"/>
  <c r="AC528" i="2"/>
  <c r="AC348" i="2"/>
  <c r="AC84" i="2"/>
  <c r="AC87" i="2"/>
  <c r="AC276" i="2"/>
  <c r="AC470" i="2"/>
  <c r="AC267" i="2"/>
  <c r="AC302" i="2"/>
  <c r="AC30" i="2"/>
  <c r="AC481" i="2"/>
  <c r="AC535" i="2"/>
  <c r="AC421" i="2"/>
  <c r="AC373" i="2"/>
  <c r="AC371" i="2"/>
  <c r="AC68" i="2"/>
  <c r="AC340" i="2"/>
  <c r="AC141" i="2"/>
  <c r="AC557" i="2"/>
  <c r="AC458" i="2"/>
  <c r="AC103" i="2"/>
  <c r="AC227" i="2"/>
  <c r="AC51" i="2"/>
  <c r="AC596" i="2"/>
  <c r="AC217" i="2"/>
  <c r="AC85" i="2"/>
  <c r="AC73" i="2"/>
  <c r="AC426" i="2"/>
  <c r="AC532" i="2"/>
  <c r="AC39" i="2"/>
  <c r="AC460" i="2"/>
  <c r="AC279" i="2"/>
  <c r="AC80" i="2"/>
  <c r="AC131" i="2"/>
  <c r="AC606" i="2"/>
  <c r="AC281" i="2"/>
  <c r="AC346" i="2"/>
  <c r="AC703" i="2"/>
  <c r="AC277" i="2"/>
  <c r="AC341" i="2"/>
  <c r="AC75" i="2"/>
  <c r="AC627" i="2"/>
  <c r="AC450" i="2"/>
  <c r="AC168" i="2"/>
  <c r="AC457" i="2"/>
  <c r="AC343" i="2"/>
  <c r="AC566" i="2"/>
  <c r="AC235" i="2"/>
  <c r="AC184" i="2"/>
  <c r="AC83" i="2"/>
  <c r="AC639" i="2"/>
  <c r="AC388" i="2"/>
  <c r="AC119" i="2"/>
  <c r="AC320" i="2"/>
  <c r="AC322" i="2"/>
  <c r="AC479" i="2"/>
  <c r="AC171" i="2"/>
  <c r="AC294" i="2"/>
  <c r="AC625" i="2"/>
  <c r="AC88" i="2"/>
  <c r="AC647" i="2"/>
  <c r="AC63" i="2"/>
  <c r="AC298" i="2"/>
  <c r="AC176" i="2"/>
  <c r="AC562" i="2"/>
  <c r="AC161" i="2"/>
  <c r="AC271" i="2"/>
  <c r="AC246" i="2"/>
  <c r="AC352" i="2"/>
  <c r="AC520" i="2"/>
  <c r="AC10" i="2"/>
  <c r="AC198" i="2"/>
  <c r="AC20" i="2"/>
  <c r="AC24" i="2"/>
  <c r="AC97" i="2"/>
  <c r="AC249" i="2"/>
  <c r="AC523" i="2"/>
  <c r="AC234" i="2"/>
  <c r="AC433" i="2"/>
  <c r="AC710" i="2"/>
  <c r="AC283" i="2"/>
  <c r="AC605" i="2"/>
  <c r="AC413" i="2"/>
  <c r="AC202" i="2"/>
  <c r="AC664" i="2"/>
  <c r="AC46" i="2"/>
  <c r="AC657" i="2"/>
  <c r="AC96" i="2"/>
  <c r="AC7" i="2"/>
  <c r="AC312" i="2"/>
  <c r="AC530" i="2"/>
  <c r="AC449" i="2"/>
  <c r="AC636" i="2"/>
  <c r="AC707" i="2"/>
  <c r="AC44" i="2"/>
  <c r="AC136" i="2"/>
  <c r="AC64" i="2"/>
  <c r="AC376" i="2"/>
  <c r="AC314" i="2"/>
  <c r="AC196" i="2"/>
  <c r="AC531" i="2"/>
  <c r="AC35" i="2"/>
  <c r="AC637" i="2"/>
  <c r="AC509" i="2"/>
  <c r="AC127" i="2"/>
  <c r="AC377" i="2"/>
  <c r="AC540" i="2"/>
  <c r="AC191" i="2"/>
  <c r="AC86" i="2"/>
  <c r="AC115" i="2"/>
  <c r="AC331" i="2"/>
  <c r="AC211" i="2"/>
  <c r="AC258" i="2"/>
  <c r="AC610" i="2"/>
  <c r="AC305" i="2"/>
  <c r="AC445" i="2"/>
  <c r="AC192" i="2"/>
  <c r="AC488" i="2"/>
  <c r="AC101" i="2"/>
  <c r="AC280" i="2"/>
  <c r="AC386" i="2"/>
  <c r="AC418" i="2"/>
  <c r="AC215" i="2"/>
  <c r="AC188" i="2"/>
  <c r="AC691" i="2"/>
  <c r="AC661" i="2"/>
  <c r="AC221" i="2"/>
  <c r="AC18" i="2"/>
  <c r="AC671" i="2"/>
  <c r="AC160" i="2"/>
  <c r="AC182" i="2"/>
  <c r="AC550" i="2"/>
  <c r="AC468" i="2"/>
  <c r="AC656" i="2"/>
  <c r="AC453" i="2"/>
  <c r="AC361" i="2"/>
  <c r="AC22" i="2"/>
  <c r="AC366" i="2"/>
  <c r="AC144" i="2"/>
  <c r="AC335" i="2"/>
  <c r="AC353" i="2"/>
  <c r="AC54" i="2"/>
  <c r="AC151" i="2"/>
  <c r="AC296" i="2"/>
  <c r="AC272" i="2"/>
  <c r="AC110" i="2"/>
  <c r="AC641" i="2"/>
  <c r="AC5" i="2"/>
  <c r="AC177" i="2"/>
  <c r="AC454" i="2"/>
  <c r="AC14" i="2"/>
  <c r="AC173" i="2"/>
  <c r="AC220" i="2"/>
  <c r="AC543" i="2"/>
  <c r="AC212" i="2"/>
  <c r="AC147" i="2"/>
  <c r="AC405" i="2"/>
  <c r="AC429" i="2"/>
  <c r="AC15" i="2"/>
  <c r="AC52" i="2"/>
  <c r="AC187" i="2"/>
  <c r="AC492" i="2"/>
  <c r="AC649" i="2"/>
  <c r="AC524" i="2"/>
  <c r="AC106" i="2"/>
  <c r="AC727" i="2"/>
  <c r="AC229" i="2"/>
  <c r="AC604" i="2"/>
  <c r="AC205" i="2"/>
  <c r="AC261" i="2"/>
  <c r="AC325" i="2"/>
  <c r="AC53" i="2"/>
  <c r="AC548" i="2"/>
  <c r="AC100" i="2"/>
  <c r="AC516" i="2"/>
  <c r="AC50" i="2"/>
  <c r="AC432" i="2"/>
  <c r="AC26" i="2"/>
  <c r="AC6" i="2"/>
  <c r="AC653" i="2"/>
  <c r="AC345" i="2"/>
  <c r="AC587" i="2"/>
  <c r="AC482" i="2"/>
  <c r="AC452" i="2"/>
  <c r="AC203" i="2"/>
  <c r="AC207" i="2"/>
  <c r="AC370" i="2"/>
  <c r="AC397" i="2"/>
  <c r="AC238" i="2"/>
  <c r="AC218" i="2"/>
  <c r="AC485" i="2"/>
  <c r="AC89" i="2"/>
  <c r="AC688" i="2"/>
  <c r="AC70" i="2"/>
  <c r="AC730" i="2"/>
  <c r="AC486" i="2"/>
  <c r="AC493" i="2"/>
  <c r="AC251" i="2"/>
  <c r="AC686" i="2"/>
  <c r="AC365" i="2"/>
  <c r="AC288" i="2"/>
  <c r="AC274" i="2"/>
  <c r="AC477" i="2"/>
  <c r="AC146" i="2"/>
  <c r="AC497" i="2"/>
  <c r="AC204" i="2"/>
  <c r="AC125" i="2"/>
  <c r="AC185" i="2"/>
  <c r="AC297" i="2"/>
  <c r="AC496" i="2"/>
  <c r="AC723" i="2"/>
  <c r="AC412" i="2"/>
  <c r="AC67" i="2"/>
  <c r="AC409" i="2"/>
  <c r="AC102" i="2"/>
  <c r="AC438" i="2"/>
  <c r="AC313" i="2"/>
  <c r="AC33" i="2"/>
  <c r="AC128" i="2"/>
  <c r="AC430" i="2"/>
  <c r="AC483" i="2"/>
  <c r="AC130" i="2"/>
  <c r="AC609" i="2"/>
  <c r="AC435" i="2"/>
  <c r="AC60" i="2"/>
  <c r="AC561" i="2"/>
  <c r="AC700" i="2"/>
  <c r="AC502" i="2"/>
  <c r="AC463" i="2"/>
  <c r="AC559" i="2"/>
  <c r="AC733" i="2"/>
  <c r="AC683" i="2"/>
  <c r="AC678" i="2"/>
  <c r="AC342" i="2"/>
  <c r="AC118" i="2"/>
  <c r="AC116" i="2"/>
  <c r="AC681" i="2"/>
  <c r="AC506" i="2"/>
  <c r="AC336" i="2"/>
  <c r="AC231" i="2"/>
  <c r="AC451" i="2"/>
  <c r="AC712" i="2"/>
  <c r="AC13" i="2"/>
  <c r="AC499" i="2"/>
  <c r="AC55" i="2"/>
  <c r="AC464" i="2"/>
  <c r="AC410" i="2"/>
  <c r="AC611" i="2"/>
  <c r="AC655" i="2"/>
  <c r="AC680" i="2"/>
  <c r="AC133" i="2"/>
  <c r="AC247" i="2"/>
  <c r="AC583" i="2"/>
  <c r="AC434" i="2"/>
  <c r="AC72" i="2"/>
  <c r="AC644" i="2"/>
  <c r="AC372" i="2"/>
  <c r="AC507" i="2"/>
  <c r="AC398" i="2"/>
  <c r="AC632" i="2"/>
  <c r="AC27" i="2"/>
  <c r="AC181" i="2"/>
  <c r="AC232" i="2"/>
  <c r="AC17" i="2"/>
  <c r="AC517" i="2"/>
  <c r="AC590" i="2"/>
  <c r="AC735" i="2"/>
  <c r="AC505" i="2"/>
  <c r="AC382" i="2"/>
  <c r="AC414" i="2"/>
  <c r="AC431" i="2"/>
  <c r="AC471" i="2"/>
  <c r="AC58" i="2"/>
  <c r="AC424" i="2"/>
  <c r="AC732" i="2"/>
  <c r="AC226" i="2"/>
  <c r="AC621" i="2"/>
  <c r="AC650" i="2"/>
  <c r="AC512" i="2"/>
  <c r="AC419" i="2"/>
  <c r="AC500" i="2"/>
  <c r="AC616" i="2"/>
  <c r="AC415" i="2"/>
  <c r="AC339" i="2"/>
  <c r="AC579" i="2"/>
  <c r="AC57" i="2"/>
  <c r="AC571" i="2"/>
  <c r="AC208" i="2"/>
  <c r="AC41" i="2"/>
  <c r="AC633" i="2"/>
  <c r="AC311" i="2"/>
  <c r="AC209" i="2"/>
  <c r="AC28" i="2"/>
  <c r="AC148" i="2"/>
  <c r="AC329" i="2"/>
  <c r="AC143" i="2"/>
  <c r="AC263" i="2"/>
  <c r="AC729" i="2"/>
  <c r="AC378" i="2"/>
  <c r="AC25" i="2"/>
  <c r="AC95" i="2"/>
  <c r="AC358" i="2"/>
  <c r="AC355" i="2"/>
  <c r="AC194" i="2"/>
  <c r="AC16" i="2"/>
  <c r="AC114" i="2"/>
  <c r="AC129" i="2"/>
  <c r="AC108" i="2"/>
  <c r="AC675" i="2"/>
  <c r="AC466" i="2"/>
  <c r="AC665" i="2"/>
  <c r="AC538" i="2"/>
  <c r="AC568" i="2"/>
  <c r="AC669" i="2"/>
  <c r="AC122" i="2"/>
  <c r="AC529" i="2"/>
  <c r="AC722" i="2"/>
  <c r="AC169" i="2"/>
  <c r="AC248" i="2"/>
  <c r="AC406" i="2"/>
  <c r="AC390" i="2"/>
  <c r="AC461" i="2"/>
  <c r="AC42" i="2"/>
  <c r="AC350" i="2"/>
  <c r="AC264" i="2"/>
  <c r="AC225" i="2"/>
  <c r="AC698" i="2"/>
  <c r="AC268" i="2"/>
  <c r="AC580" i="2"/>
  <c r="AC626" i="2"/>
  <c r="AC200" i="2"/>
  <c r="AC660" i="2"/>
  <c r="AC165" i="2"/>
  <c r="AC427" i="2"/>
  <c r="AC316" i="2"/>
  <c r="AC332" i="2"/>
  <c r="AC701" i="2"/>
  <c r="AC704" i="2"/>
  <c r="AC120" i="2"/>
  <c r="AC734" i="2"/>
  <c r="AC541" i="2"/>
  <c r="AC139" i="2"/>
  <c r="AC527" i="2"/>
  <c r="AC162" i="2"/>
  <c r="AC363" i="2"/>
  <c r="AC354" i="2"/>
  <c r="AC112" i="2"/>
  <c r="AC462" i="2"/>
  <c r="AC640" i="2"/>
  <c r="AC694" i="2"/>
  <c r="AC164" i="2"/>
  <c r="AC59" i="2"/>
  <c r="AC607" i="2"/>
  <c r="AC725" i="2"/>
  <c r="AC138" i="2"/>
  <c r="AC282" i="2"/>
  <c r="AC685" i="2"/>
  <c r="AC109" i="2"/>
  <c r="AC396" i="2"/>
  <c r="AC668" i="2"/>
  <c r="AC154" i="2"/>
  <c r="AC334" i="2"/>
  <c r="AC560" i="2"/>
  <c r="AC582" i="2"/>
  <c r="AC326" i="2"/>
  <c r="AC546" i="2"/>
  <c r="AC437" i="2"/>
  <c r="AC403" i="2"/>
  <c r="AC351" i="2"/>
  <c r="AC572" i="2"/>
  <c r="AC344" i="2"/>
  <c r="AC705" i="2"/>
  <c r="AC552" i="2"/>
  <c r="AC150" i="2"/>
  <c r="AC702" i="2"/>
  <c r="AC666" i="2"/>
  <c r="AC693" i="2"/>
  <c r="AC586" i="2"/>
  <c r="AC662" i="2"/>
  <c r="AC159" i="2"/>
  <c r="AC581" i="2"/>
  <c r="AC739" i="2"/>
  <c r="AC689" i="2"/>
  <c r="AC236" i="2"/>
  <c r="AC595" i="2"/>
  <c r="AC337" i="2"/>
  <c r="AC98" i="2"/>
  <c r="AC570" i="2"/>
  <c r="AC612" i="2"/>
  <c r="AC593" i="2"/>
  <c r="AC107" i="2"/>
  <c r="AC510" i="2"/>
  <c r="AC284" i="2"/>
  <c r="AC309" i="2"/>
  <c r="AC573" i="2"/>
  <c r="AC389" i="2"/>
  <c r="AC381" i="2"/>
  <c r="AC111" i="2"/>
  <c r="AC156" i="2"/>
  <c r="AC585" i="2"/>
  <c r="AC420" i="2"/>
  <c r="AC262" i="2"/>
  <c r="AC291" i="2"/>
  <c r="AC652" i="2"/>
  <c r="AC472" i="2"/>
  <c r="AC142" i="2"/>
  <c r="AC563" i="2"/>
  <c r="AC558" i="2"/>
  <c r="AC260" i="2"/>
  <c r="AC731" i="2"/>
  <c r="AC222" i="2"/>
  <c r="AC578" i="2"/>
  <c r="AC465" i="2"/>
  <c r="AC266" i="2"/>
  <c r="AC489" i="2"/>
  <c r="AC303" i="2"/>
  <c r="AC679" i="2"/>
  <c r="AC602" i="2"/>
  <c r="AC195" i="2"/>
  <c r="AC174" i="2"/>
  <c r="AC513" i="2"/>
  <c r="AC526" i="2"/>
  <c r="AC199" i="2"/>
  <c r="AC384" i="2"/>
  <c r="AC440" i="2"/>
  <c r="AC536" i="2"/>
  <c r="AC474" i="2"/>
  <c r="AC498" i="2"/>
  <c r="AC630" i="2"/>
  <c r="AC598" i="2"/>
  <c r="AC618" i="2"/>
  <c r="AC642" i="2"/>
  <c r="AC178" i="2"/>
  <c r="AC411" i="2"/>
  <c r="AC467" i="2"/>
  <c r="AC394" i="2"/>
  <c r="AC374" i="2"/>
  <c r="AC696" i="2"/>
  <c r="AC333" i="2"/>
  <c r="AC709" i="2"/>
  <c r="AC549" i="2"/>
  <c r="AC576" i="2"/>
  <c r="AC567" i="2"/>
  <c r="AC677" i="2"/>
  <c r="AC278" i="2"/>
  <c r="AC635" i="2"/>
  <c r="AC719" i="2"/>
  <c r="AC651" i="2"/>
  <c r="AC608" i="2"/>
  <c r="AC318" i="2"/>
  <c r="AC383" i="2"/>
  <c r="AC574" i="2"/>
  <c r="AC447" i="2"/>
  <c r="AC423" i="2"/>
  <c r="AC518" i="2"/>
  <c r="AC459" i="2"/>
  <c r="AC628" i="2"/>
  <c r="AC726" i="2"/>
  <c r="AC446" i="2"/>
  <c r="AC708" i="2"/>
  <c r="AC695" i="2"/>
  <c r="AC614" i="2"/>
  <c r="AC690" i="2"/>
  <c r="AC738" i="2"/>
  <c r="AC697" i="2"/>
  <c r="AC638" i="2"/>
  <c r="AC716" i="2"/>
  <c r="AC591" i="2"/>
  <c r="AC597" i="2"/>
  <c r="AC631" i="2"/>
  <c r="AC715" i="2"/>
  <c r="AC736" i="2"/>
  <c r="AC619" i="2"/>
  <c r="AC717" i="2"/>
  <c r="AC718" i="2"/>
  <c r="AC676" i="2"/>
  <c r="AC682" i="2"/>
  <c r="AC728" i="2"/>
  <c r="AC711" i="2"/>
  <c r="AC684" i="2"/>
  <c r="AC613" i="2"/>
  <c r="AC667" i="2"/>
  <c r="AC706" i="2"/>
  <c r="AC692" i="2"/>
  <c r="AC737" i="2"/>
  <c r="U544" i="2"/>
  <c r="U545" i="2"/>
  <c r="U624" i="2"/>
  <c r="U99" i="2"/>
  <c r="U393" i="2"/>
  <c r="U515" i="2"/>
  <c r="U369" i="2"/>
  <c r="U495" i="2"/>
  <c r="U603" i="2"/>
  <c r="U327" i="2"/>
  <c r="U359" i="2"/>
  <c r="U443" i="2"/>
  <c r="U663" i="2"/>
  <c r="U253" i="2"/>
  <c r="U155" i="2"/>
  <c r="U145" i="2"/>
  <c r="U126" i="2"/>
  <c r="U425" i="2"/>
  <c r="U525" i="2"/>
  <c r="U672" i="2"/>
  <c r="U542" i="2"/>
  <c r="U79" i="2"/>
  <c r="U387" i="2"/>
  <c r="U117" i="2"/>
  <c r="U441" i="2"/>
  <c r="U310" i="2"/>
  <c r="U547" i="2"/>
  <c r="U210" i="2"/>
  <c r="U32" i="2"/>
  <c r="U66" i="2"/>
  <c r="U659" i="2"/>
  <c r="U379" i="2"/>
  <c r="U617" i="2"/>
  <c r="U601" i="2"/>
  <c r="U4" i="2"/>
  <c r="U254" i="2"/>
  <c r="U152" i="2"/>
  <c r="U93" i="2"/>
  <c r="U654" i="2"/>
  <c r="U82" i="2"/>
  <c r="U494" i="2"/>
  <c r="U121" i="2"/>
  <c r="U45" i="2"/>
  <c r="U228" i="2"/>
  <c r="U503" i="2"/>
  <c r="U360" i="2"/>
  <c r="U213" i="2"/>
  <c r="U565" i="2"/>
  <c r="U395" i="2"/>
  <c r="U104" i="2"/>
  <c r="U43" i="2"/>
  <c r="U554" i="2"/>
  <c r="U163" i="2"/>
  <c r="U317" i="2"/>
  <c r="U81" i="2"/>
  <c r="U38" i="2"/>
  <c r="U416" i="2"/>
  <c r="U533" i="2"/>
  <c r="U292" i="2"/>
  <c r="U556" i="2"/>
  <c r="U286" i="2"/>
  <c r="U158" i="2"/>
  <c r="U183" i="2"/>
  <c r="U417" i="2"/>
  <c r="U504" i="2"/>
  <c r="U456" i="2"/>
  <c r="U197" i="2"/>
  <c r="U300" i="2"/>
  <c r="U400" i="2"/>
  <c r="U149" i="2"/>
  <c r="U77" i="2"/>
  <c r="U448" i="2"/>
  <c r="U404" i="2"/>
  <c r="U308" i="2"/>
  <c r="U124" i="2"/>
  <c r="U299" i="2"/>
  <c r="U240" i="2"/>
  <c r="U2" i="2"/>
  <c r="U658" i="2"/>
  <c r="U175" i="2"/>
  <c r="U90" i="2"/>
  <c r="U9" i="2"/>
  <c r="U399" i="2"/>
  <c r="U501" i="2"/>
  <c r="U186" i="2"/>
  <c r="U537" i="2"/>
  <c r="U321" i="2"/>
  <c r="U575" i="2"/>
  <c r="U237" i="2"/>
  <c r="U243" i="2"/>
  <c r="U367" i="2"/>
  <c r="U623" i="2"/>
  <c r="U244" i="2"/>
  <c r="U422" i="2"/>
  <c r="U56" i="2"/>
  <c r="U380" i="2"/>
  <c r="U315" i="2"/>
  <c r="U8" i="2"/>
  <c r="U62" i="2"/>
  <c r="U330" i="2"/>
  <c r="U190" i="2"/>
  <c r="U74" i="2"/>
  <c r="U135" i="2"/>
  <c r="U295" i="2"/>
  <c r="U259" i="2"/>
  <c r="U242" i="2"/>
  <c r="U444" i="2"/>
  <c r="U132" i="2"/>
  <c r="U478" i="2"/>
  <c r="U269" i="2"/>
  <c r="U219" i="2"/>
  <c r="U338" i="2"/>
  <c r="U40" i="2"/>
  <c r="U407" i="2"/>
  <c r="U105" i="2"/>
  <c r="U255" i="2"/>
  <c r="U201" i="2"/>
  <c r="U645" i="2"/>
  <c r="U134" i="2"/>
  <c r="U699" i="2"/>
  <c r="U166" i="2"/>
  <c r="U514" i="2"/>
  <c r="U11" i="2"/>
  <c r="U349" i="2"/>
  <c r="U285" i="2"/>
  <c r="U49" i="2"/>
  <c r="U324" i="2"/>
  <c r="U34" i="2"/>
  <c r="U172" i="2"/>
  <c r="U170" i="2"/>
  <c r="U306" i="2"/>
  <c r="U289" i="2"/>
  <c r="U622" i="2"/>
  <c r="U216" i="2"/>
  <c r="U442" i="2"/>
  <c r="U484" i="2"/>
  <c r="U233" i="2"/>
  <c r="U362" i="2"/>
  <c r="U265" i="2"/>
  <c r="U301" i="2"/>
  <c r="U37" i="2"/>
  <c r="U714" i="2"/>
  <c r="U319" i="2"/>
  <c r="U473" i="2"/>
  <c r="U290" i="2"/>
  <c r="U721" i="2"/>
  <c r="U356" i="2"/>
  <c r="U78" i="2"/>
  <c r="U69" i="2"/>
  <c r="U519" i="2"/>
  <c r="U21" i="2"/>
  <c r="U224" i="2"/>
  <c r="U94" i="2"/>
  <c r="U487" i="2"/>
  <c r="U293" i="2"/>
  <c r="U375" i="2"/>
  <c r="U275" i="2"/>
  <c r="U189" i="2"/>
  <c r="U401" i="2"/>
  <c r="U140" i="2"/>
  <c r="U23" i="2"/>
  <c r="U491" i="2"/>
  <c r="U521" i="2"/>
  <c r="U368" i="2"/>
  <c r="U564" i="2"/>
  <c r="U480" i="2"/>
  <c r="U476" i="2"/>
  <c r="U589" i="2"/>
  <c r="U257" i="2"/>
  <c r="U646" i="2"/>
  <c r="U469" i="2"/>
  <c r="U643" i="2"/>
  <c r="U328" i="2"/>
  <c r="U511" i="2"/>
  <c r="U157" i="2"/>
  <c r="U307" i="2"/>
  <c r="U674" i="2"/>
  <c r="U3" i="2"/>
  <c r="U137" i="2"/>
  <c r="U179" i="2"/>
  <c r="U29" i="2"/>
  <c r="U569" i="2"/>
  <c r="U239" i="2"/>
  <c r="U241" i="2"/>
  <c r="U36" i="2"/>
  <c r="U48" i="2"/>
  <c r="U634" i="2"/>
  <c r="U670" i="2"/>
  <c r="U214" i="2"/>
  <c r="U551" i="2"/>
  <c r="U428" i="2"/>
  <c r="U287" i="2"/>
  <c r="U31" i="2"/>
  <c r="U687" i="2"/>
  <c r="U615" i="2"/>
  <c r="U364" i="2"/>
  <c r="U206" i="2"/>
  <c r="U436" i="2"/>
  <c r="U439" i="2"/>
  <c r="U408" i="2"/>
  <c r="U620" i="2"/>
  <c r="U599" i="2"/>
  <c r="U91" i="2"/>
  <c r="U588" i="2"/>
  <c r="U252" i="2"/>
  <c r="U76" i="2"/>
  <c r="U391" i="2"/>
  <c r="U250" i="2"/>
  <c r="U577" i="2"/>
  <c r="U385" i="2"/>
  <c r="U539" i="2"/>
  <c r="U153" i="2"/>
  <c r="U71" i="2"/>
  <c r="U392" i="2"/>
  <c r="U230" i="2"/>
  <c r="U490" i="2"/>
  <c r="U113" i="2"/>
  <c r="U92" i="2"/>
  <c r="U522" i="2"/>
  <c r="U402" i="2"/>
  <c r="U270" i="2"/>
  <c r="U193" i="2"/>
  <c r="U61" i="2"/>
  <c r="U629" i="2"/>
  <c r="U357" i="2"/>
  <c r="U245" i="2"/>
  <c r="U673" i="2"/>
  <c r="U584" i="2"/>
  <c r="U600" i="2"/>
  <c r="U304" i="2"/>
  <c r="U47" i="2"/>
  <c r="U65" i="2"/>
  <c r="U475" i="2"/>
  <c r="U724" i="2"/>
  <c r="U534" i="2"/>
  <c r="U508" i="2"/>
  <c r="U223" i="2"/>
  <c r="U256" i="2"/>
  <c r="U592" i="2"/>
  <c r="U347" i="2"/>
  <c r="U167" i="2"/>
  <c r="U12" i="2"/>
  <c r="U323" i="2"/>
  <c r="U19" i="2"/>
  <c r="U455" i="2"/>
  <c r="U713" i="2"/>
  <c r="U553" i="2"/>
  <c r="U123" i="2"/>
  <c r="U720" i="2"/>
  <c r="U594" i="2"/>
  <c r="U648" i="2"/>
  <c r="U273" i="2"/>
  <c r="U180" i="2"/>
  <c r="U555" i="2"/>
  <c r="U528" i="2"/>
  <c r="U348" i="2"/>
  <c r="U84" i="2"/>
  <c r="U87" i="2"/>
  <c r="U276" i="2"/>
  <c r="U470" i="2"/>
  <c r="U267" i="2"/>
  <c r="U302" i="2"/>
  <c r="U30" i="2"/>
  <c r="U481" i="2"/>
  <c r="U535" i="2"/>
  <c r="U421" i="2"/>
  <c r="U373" i="2"/>
  <c r="U371" i="2"/>
  <c r="U68" i="2"/>
  <c r="U340" i="2"/>
  <c r="U141" i="2"/>
  <c r="U557" i="2"/>
  <c r="U458" i="2"/>
  <c r="U103" i="2"/>
  <c r="U227" i="2"/>
  <c r="U51" i="2"/>
  <c r="U596" i="2"/>
  <c r="U217" i="2"/>
  <c r="U85" i="2"/>
  <c r="U73" i="2"/>
  <c r="U426" i="2"/>
  <c r="U532" i="2"/>
  <c r="U39" i="2"/>
  <c r="U460" i="2"/>
  <c r="U279" i="2"/>
  <c r="U80" i="2"/>
  <c r="U131" i="2"/>
  <c r="U606" i="2"/>
  <c r="U281" i="2"/>
  <c r="U346" i="2"/>
  <c r="U703" i="2"/>
  <c r="U277" i="2"/>
  <c r="U341" i="2"/>
  <c r="U75" i="2"/>
  <c r="U627" i="2"/>
  <c r="U450" i="2"/>
  <c r="U168" i="2"/>
  <c r="U457" i="2"/>
  <c r="U343" i="2"/>
  <c r="U566" i="2"/>
  <c r="U235" i="2"/>
  <c r="U184" i="2"/>
  <c r="U83" i="2"/>
  <c r="U639" i="2"/>
  <c r="U388" i="2"/>
  <c r="U119" i="2"/>
  <c r="U320" i="2"/>
  <c r="U322" i="2"/>
  <c r="U479" i="2"/>
  <c r="U171" i="2"/>
  <c r="U294" i="2"/>
  <c r="U625" i="2"/>
  <c r="U88" i="2"/>
  <c r="U647" i="2"/>
  <c r="U63" i="2"/>
  <c r="U298" i="2"/>
  <c r="U176" i="2"/>
  <c r="U562" i="2"/>
  <c r="U161" i="2"/>
  <c r="U271" i="2"/>
  <c r="U246" i="2"/>
  <c r="U352" i="2"/>
  <c r="U520" i="2"/>
  <c r="U10" i="2"/>
  <c r="U198" i="2"/>
  <c r="U20" i="2"/>
  <c r="U24" i="2"/>
  <c r="U97" i="2"/>
  <c r="U249" i="2"/>
  <c r="U523" i="2"/>
  <c r="U234" i="2"/>
  <c r="U433" i="2"/>
  <c r="U710" i="2"/>
  <c r="U283" i="2"/>
  <c r="U605" i="2"/>
  <c r="U413" i="2"/>
  <c r="U202" i="2"/>
  <c r="U664" i="2"/>
  <c r="U46" i="2"/>
  <c r="U657" i="2"/>
  <c r="U96" i="2"/>
  <c r="U7" i="2"/>
  <c r="U312" i="2"/>
  <c r="U530" i="2"/>
  <c r="U449" i="2"/>
  <c r="U636" i="2"/>
  <c r="U707" i="2"/>
  <c r="U44" i="2"/>
  <c r="U136" i="2"/>
  <c r="U64" i="2"/>
  <c r="U376" i="2"/>
  <c r="U314" i="2"/>
  <c r="U196" i="2"/>
  <c r="U531" i="2"/>
  <c r="U35" i="2"/>
  <c r="U637" i="2"/>
  <c r="U509" i="2"/>
  <c r="U127" i="2"/>
  <c r="U377" i="2"/>
  <c r="U540" i="2"/>
  <c r="U191" i="2"/>
  <c r="U86" i="2"/>
  <c r="U115" i="2"/>
  <c r="U331" i="2"/>
  <c r="U211" i="2"/>
  <c r="U258" i="2"/>
  <c r="U610" i="2"/>
  <c r="U305" i="2"/>
  <c r="U445" i="2"/>
  <c r="U192" i="2"/>
  <c r="U488" i="2"/>
  <c r="U101" i="2"/>
  <c r="U280" i="2"/>
  <c r="U386" i="2"/>
  <c r="U418" i="2"/>
  <c r="U215" i="2"/>
  <c r="U188" i="2"/>
  <c r="U691" i="2"/>
  <c r="U661" i="2"/>
  <c r="U221" i="2"/>
  <c r="U18" i="2"/>
  <c r="U671" i="2"/>
  <c r="U160" i="2"/>
  <c r="U182" i="2"/>
  <c r="U550" i="2"/>
  <c r="U468" i="2"/>
  <c r="U656" i="2"/>
  <c r="U453" i="2"/>
  <c r="U361" i="2"/>
  <c r="U22" i="2"/>
  <c r="U366" i="2"/>
  <c r="U144" i="2"/>
  <c r="U335" i="2"/>
  <c r="U353" i="2"/>
  <c r="U54" i="2"/>
  <c r="U151" i="2"/>
  <c r="U296" i="2"/>
  <c r="U272" i="2"/>
  <c r="U110" i="2"/>
  <c r="U641" i="2"/>
  <c r="U5" i="2"/>
  <c r="U177" i="2"/>
  <c r="U454" i="2"/>
  <c r="U14" i="2"/>
  <c r="U173" i="2"/>
  <c r="U220" i="2"/>
  <c r="U543" i="2"/>
  <c r="U212" i="2"/>
  <c r="U147" i="2"/>
  <c r="U405" i="2"/>
  <c r="U429" i="2"/>
  <c r="U15" i="2"/>
  <c r="U52" i="2"/>
  <c r="U187" i="2"/>
  <c r="U492" i="2"/>
  <c r="U649" i="2"/>
  <c r="U524" i="2"/>
  <c r="U106" i="2"/>
  <c r="U727" i="2"/>
  <c r="U229" i="2"/>
  <c r="U604" i="2"/>
  <c r="U205" i="2"/>
  <c r="U261" i="2"/>
  <c r="U325" i="2"/>
  <c r="U53" i="2"/>
  <c r="U548" i="2"/>
  <c r="U100" i="2"/>
  <c r="U516" i="2"/>
  <c r="U50" i="2"/>
  <c r="U432" i="2"/>
  <c r="U26" i="2"/>
  <c r="U6" i="2"/>
  <c r="U653" i="2"/>
  <c r="U345" i="2"/>
  <c r="U587" i="2"/>
  <c r="U482" i="2"/>
  <c r="U452" i="2"/>
  <c r="U203" i="2"/>
  <c r="U207" i="2"/>
  <c r="U370" i="2"/>
  <c r="U397" i="2"/>
  <c r="U238" i="2"/>
  <c r="U218" i="2"/>
  <c r="U485" i="2"/>
  <c r="U89" i="2"/>
  <c r="U688" i="2"/>
  <c r="U70" i="2"/>
  <c r="U730" i="2"/>
  <c r="U486" i="2"/>
  <c r="U493" i="2"/>
  <c r="U251" i="2"/>
  <c r="U686" i="2"/>
  <c r="U365" i="2"/>
  <c r="U288" i="2"/>
  <c r="U274" i="2"/>
  <c r="U477" i="2"/>
  <c r="U146" i="2"/>
  <c r="U497" i="2"/>
  <c r="U204" i="2"/>
  <c r="U125" i="2"/>
  <c r="U185" i="2"/>
  <c r="U297" i="2"/>
  <c r="U496" i="2"/>
  <c r="U723" i="2"/>
  <c r="U412" i="2"/>
  <c r="U67" i="2"/>
  <c r="U409" i="2"/>
  <c r="U102" i="2"/>
  <c r="U438" i="2"/>
  <c r="U313" i="2"/>
  <c r="U33" i="2"/>
  <c r="U128" i="2"/>
  <c r="U430" i="2"/>
  <c r="U483" i="2"/>
  <c r="U130" i="2"/>
  <c r="U609" i="2"/>
  <c r="U435" i="2"/>
  <c r="U60" i="2"/>
  <c r="U561" i="2"/>
  <c r="U700" i="2"/>
  <c r="U502" i="2"/>
  <c r="U463" i="2"/>
  <c r="U559" i="2"/>
  <c r="U733" i="2"/>
  <c r="U683" i="2"/>
  <c r="U678" i="2"/>
  <c r="U342" i="2"/>
  <c r="U118" i="2"/>
  <c r="U116" i="2"/>
  <c r="U681" i="2"/>
  <c r="U506" i="2"/>
  <c r="U336" i="2"/>
  <c r="U231" i="2"/>
  <c r="U451" i="2"/>
  <c r="U712" i="2"/>
  <c r="U13" i="2"/>
  <c r="U499" i="2"/>
  <c r="U55" i="2"/>
  <c r="U464" i="2"/>
  <c r="U410" i="2"/>
  <c r="U611" i="2"/>
  <c r="U655" i="2"/>
  <c r="U680" i="2"/>
  <c r="U133" i="2"/>
  <c r="U247" i="2"/>
  <c r="U583" i="2"/>
  <c r="U434" i="2"/>
  <c r="U72" i="2"/>
  <c r="U644" i="2"/>
  <c r="U372" i="2"/>
  <c r="U507" i="2"/>
  <c r="U398" i="2"/>
  <c r="U632" i="2"/>
  <c r="U27" i="2"/>
  <c r="U181" i="2"/>
  <c r="U232" i="2"/>
  <c r="U17" i="2"/>
  <c r="U517" i="2"/>
  <c r="U590" i="2"/>
  <c r="U735" i="2"/>
  <c r="U505" i="2"/>
  <c r="U382" i="2"/>
  <c r="U414" i="2"/>
  <c r="U431" i="2"/>
  <c r="U471" i="2"/>
  <c r="U58" i="2"/>
  <c r="U424" i="2"/>
  <c r="U732" i="2"/>
  <c r="U226" i="2"/>
  <c r="U621" i="2"/>
  <c r="U650" i="2"/>
  <c r="U512" i="2"/>
  <c r="U419" i="2"/>
  <c r="U500" i="2"/>
  <c r="U616" i="2"/>
  <c r="U415" i="2"/>
  <c r="U339" i="2"/>
  <c r="U579" i="2"/>
  <c r="U57" i="2"/>
  <c r="U571" i="2"/>
  <c r="U208" i="2"/>
  <c r="U41" i="2"/>
  <c r="U633" i="2"/>
  <c r="U311" i="2"/>
  <c r="U209" i="2"/>
  <c r="U28" i="2"/>
  <c r="U148" i="2"/>
  <c r="U329" i="2"/>
  <c r="U143" i="2"/>
  <c r="U263" i="2"/>
  <c r="U729" i="2"/>
  <c r="U378" i="2"/>
  <c r="U25" i="2"/>
  <c r="U95" i="2"/>
  <c r="U358" i="2"/>
  <c r="U355" i="2"/>
  <c r="U194" i="2"/>
  <c r="U16" i="2"/>
  <c r="U114" i="2"/>
  <c r="U129" i="2"/>
  <c r="U108" i="2"/>
  <c r="U675" i="2"/>
  <c r="U466" i="2"/>
  <c r="U665" i="2"/>
  <c r="U538" i="2"/>
  <c r="U568" i="2"/>
  <c r="U669" i="2"/>
  <c r="U122" i="2"/>
  <c r="U529" i="2"/>
  <c r="U722" i="2"/>
  <c r="U169" i="2"/>
  <c r="U248" i="2"/>
  <c r="U406" i="2"/>
  <c r="U390" i="2"/>
  <c r="U461" i="2"/>
  <c r="U42" i="2"/>
  <c r="U350" i="2"/>
  <c r="U264" i="2"/>
  <c r="U225" i="2"/>
  <c r="U698" i="2"/>
  <c r="U268" i="2"/>
  <c r="U580" i="2"/>
  <c r="U626" i="2"/>
  <c r="U200" i="2"/>
  <c r="U660" i="2"/>
  <c r="U165" i="2"/>
  <c r="U427" i="2"/>
  <c r="U316" i="2"/>
  <c r="U332" i="2"/>
  <c r="U701" i="2"/>
  <c r="U704" i="2"/>
  <c r="U120" i="2"/>
  <c r="U734" i="2"/>
  <c r="U541" i="2"/>
  <c r="U139" i="2"/>
  <c r="U527" i="2"/>
  <c r="U162" i="2"/>
  <c r="U363" i="2"/>
  <c r="U354" i="2"/>
  <c r="U112" i="2"/>
  <c r="U462" i="2"/>
  <c r="U640" i="2"/>
  <c r="U694" i="2"/>
  <c r="U164" i="2"/>
  <c r="U59" i="2"/>
  <c r="U607" i="2"/>
  <c r="U725" i="2"/>
  <c r="U138" i="2"/>
  <c r="U282" i="2"/>
  <c r="U685" i="2"/>
  <c r="U109" i="2"/>
  <c r="U396" i="2"/>
  <c r="U668" i="2"/>
  <c r="U154" i="2"/>
  <c r="U334" i="2"/>
  <c r="U560" i="2"/>
  <c r="U582" i="2"/>
  <c r="U326" i="2"/>
  <c r="U546" i="2"/>
  <c r="U437" i="2"/>
  <c r="U403" i="2"/>
  <c r="U351" i="2"/>
  <c r="U572" i="2"/>
  <c r="U344" i="2"/>
  <c r="U705" i="2"/>
  <c r="U552" i="2"/>
  <c r="U150" i="2"/>
  <c r="U702" i="2"/>
  <c r="U666" i="2"/>
  <c r="U693" i="2"/>
  <c r="U586" i="2"/>
  <c r="U662" i="2"/>
  <c r="U159" i="2"/>
  <c r="U581" i="2"/>
  <c r="U739" i="2"/>
  <c r="U689" i="2"/>
  <c r="U236" i="2"/>
  <c r="U595" i="2"/>
  <c r="U337" i="2"/>
  <c r="U98" i="2"/>
  <c r="U570" i="2"/>
  <c r="U612" i="2"/>
  <c r="U593" i="2"/>
  <c r="U107" i="2"/>
  <c r="U510" i="2"/>
  <c r="U284" i="2"/>
  <c r="U309" i="2"/>
  <c r="U573" i="2"/>
  <c r="U389" i="2"/>
  <c r="U381" i="2"/>
  <c r="U111" i="2"/>
  <c r="U156" i="2"/>
  <c r="U585" i="2"/>
  <c r="U420" i="2"/>
  <c r="U262" i="2"/>
  <c r="U291" i="2"/>
  <c r="U652" i="2"/>
  <c r="U472" i="2"/>
  <c r="U142" i="2"/>
  <c r="U563" i="2"/>
  <c r="U558" i="2"/>
  <c r="U260" i="2"/>
  <c r="U731" i="2"/>
  <c r="U222" i="2"/>
  <c r="U578" i="2"/>
  <c r="U465" i="2"/>
  <c r="U266" i="2"/>
  <c r="U489" i="2"/>
  <c r="U303" i="2"/>
  <c r="U679" i="2"/>
  <c r="U602" i="2"/>
  <c r="U195" i="2"/>
  <c r="U174" i="2"/>
  <c r="U513" i="2"/>
  <c r="U526" i="2"/>
  <c r="U199" i="2"/>
  <c r="U384" i="2"/>
  <c r="U440" i="2"/>
  <c r="U536" i="2"/>
  <c r="U474" i="2"/>
  <c r="U498" i="2"/>
  <c r="U630" i="2"/>
  <c r="U598" i="2"/>
  <c r="U618" i="2"/>
  <c r="U642" i="2"/>
  <c r="U178" i="2"/>
  <c r="U411" i="2"/>
  <c r="U467" i="2"/>
  <c r="U394" i="2"/>
  <c r="U374" i="2"/>
  <c r="U696" i="2"/>
  <c r="U333" i="2"/>
  <c r="U709" i="2"/>
  <c r="U549" i="2"/>
  <c r="U576" i="2"/>
  <c r="U567" i="2"/>
  <c r="U677" i="2"/>
  <c r="U278" i="2"/>
  <c r="U635" i="2"/>
  <c r="U719" i="2"/>
  <c r="U651" i="2"/>
  <c r="U608" i="2"/>
  <c r="U318" i="2"/>
  <c r="U383" i="2"/>
  <c r="U574" i="2"/>
  <c r="U447" i="2"/>
  <c r="U423" i="2"/>
  <c r="U518" i="2"/>
  <c r="U459" i="2"/>
  <c r="U628" i="2"/>
  <c r="U726" i="2"/>
  <c r="U446" i="2"/>
  <c r="U708" i="2"/>
  <c r="U695" i="2"/>
  <c r="U614" i="2"/>
  <c r="U690" i="2"/>
  <c r="U738" i="2"/>
  <c r="U697" i="2"/>
  <c r="U638" i="2"/>
  <c r="U716" i="2"/>
  <c r="U591" i="2"/>
  <c r="U597" i="2"/>
  <c r="U631" i="2"/>
  <c r="U715" i="2"/>
  <c r="U736" i="2"/>
  <c r="U619" i="2"/>
  <c r="U717" i="2"/>
  <c r="U718" i="2"/>
  <c r="U676" i="2"/>
  <c r="U682" i="2"/>
  <c r="U728" i="2"/>
  <c r="U711" i="2"/>
  <c r="U684" i="2"/>
  <c r="U613" i="2"/>
  <c r="U667" i="2"/>
  <c r="U706" i="2"/>
  <c r="U692" i="2"/>
  <c r="U737" i="2"/>
  <c r="T544" i="2"/>
  <c r="T545" i="2"/>
  <c r="T624" i="2"/>
  <c r="T99" i="2"/>
  <c r="T393" i="2"/>
  <c r="T515" i="2"/>
  <c r="T369" i="2"/>
  <c r="T495" i="2"/>
  <c r="T603" i="2"/>
  <c r="T327" i="2"/>
  <c r="T359" i="2"/>
  <c r="T443" i="2"/>
  <c r="T663" i="2"/>
  <c r="T253" i="2"/>
  <c r="T155" i="2"/>
  <c r="T145" i="2"/>
  <c r="T126" i="2"/>
  <c r="T425" i="2"/>
  <c r="T525" i="2"/>
  <c r="T672" i="2"/>
  <c r="T542" i="2"/>
  <c r="T79" i="2"/>
  <c r="T387" i="2"/>
  <c r="T117" i="2"/>
  <c r="T441" i="2"/>
  <c r="T310" i="2"/>
  <c r="T547" i="2"/>
  <c r="T210" i="2"/>
  <c r="T32" i="2"/>
  <c r="T66" i="2"/>
  <c r="T659" i="2"/>
  <c r="T379" i="2"/>
  <c r="T617" i="2"/>
  <c r="T601" i="2"/>
  <c r="T4" i="2"/>
  <c r="T254" i="2"/>
  <c r="T152" i="2"/>
  <c r="T93" i="2"/>
  <c r="T654" i="2"/>
  <c r="T82" i="2"/>
  <c r="T494" i="2"/>
  <c r="T121" i="2"/>
  <c r="T45" i="2"/>
  <c r="T228" i="2"/>
  <c r="T503" i="2"/>
  <c r="T360" i="2"/>
  <c r="T213" i="2"/>
  <c r="T565" i="2"/>
  <c r="T395" i="2"/>
  <c r="T104" i="2"/>
  <c r="T43" i="2"/>
  <c r="T554" i="2"/>
  <c r="T163" i="2"/>
  <c r="T317" i="2"/>
  <c r="T81" i="2"/>
  <c r="T38" i="2"/>
  <c r="T416" i="2"/>
  <c r="T533" i="2"/>
  <c r="T292" i="2"/>
  <c r="T556" i="2"/>
  <c r="T286" i="2"/>
  <c r="T158" i="2"/>
  <c r="T183" i="2"/>
  <c r="T417" i="2"/>
  <c r="T504" i="2"/>
  <c r="T456" i="2"/>
  <c r="T197" i="2"/>
  <c r="T300" i="2"/>
  <c r="T400" i="2"/>
  <c r="T149" i="2"/>
  <c r="T77" i="2"/>
  <c r="T448" i="2"/>
  <c r="T404" i="2"/>
  <c r="T308" i="2"/>
  <c r="T124" i="2"/>
  <c r="T299" i="2"/>
  <c r="T240" i="2"/>
  <c r="T2" i="2"/>
  <c r="T658" i="2"/>
  <c r="T175" i="2"/>
  <c r="T90" i="2"/>
  <c r="T9" i="2"/>
  <c r="T399" i="2"/>
  <c r="T501" i="2"/>
  <c r="T186" i="2"/>
  <c r="T537" i="2"/>
  <c r="T321" i="2"/>
  <c r="T575" i="2"/>
  <c r="T237" i="2"/>
  <c r="T243" i="2"/>
  <c r="T367" i="2"/>
  <c r="T623" i="2"/>
  <c r="T244" i="2"/>
  <c r="T422" i="2"/>
  <c r="T56" i="2"/>
  <c r="T380" i="2"/>
  <c r="T315" i="2"/>
  <c r="T8" i="2"/>
  <c r="S83" i="3" s="1"/>
  <c r="T62" i="2"/>
  <c r="T330" i="2"/>
  <c r="S107" i="3" s="1"/>
  <c r="T190" i="2"/>
  <c r="T74" i="2"/>
  <c r="T135" i="2"/>
  <c r="T295" i="2"/>
  <c r="T259" i="2"/>
  <c r="T242" i="2"/>
  <c r="T444" i="2"/>
  <c r="T132" i="2"/>
  <c r="T478" i="2"/>
  <c r="T269" i="2"/>
  <c r="T219" i="2"/>
  <c r="T338" i="2"/>
  <c r="T40" i="2"/>
  <c r="T407" i="2"/>
  <c r="T105" i="2"/>
  <c r="T255" i="2"/>
  <c r="T201" i="2"/>
  <c r="T645" i="2"/>
  <c r="T134" i="2"/>
  <c r="T699" i="2"/>
  <c r="T166" i="2"/>
  <c r="T514" i="2"/>
  <c r="T11" i="2"/>
  <c r="T349" i="2"/>
  <c r="T285" i="2"/>
  <c r="T49" i="2"/>
  <c r="T324" i="2"/>
  <c r="T34" i="2"/>
  <c r="T172" i="2"/>
  <c r="T170" i="2"/>
  <c r="T306" i="2"/>
  <c r="S111" i="3" s="1"/>
  <c r="T289" i="2"/>
  <c r="T622" i="2"/>
  <c r="T216" i="2"/>
  <c r="T442" i="2"/>
  <c r="T484" i="2"/>
  <c r="T233" i="2"/>
  <c r="T362" i="2"/>
  <c r="T265" i="2"/>
  <c r="T301" i="2"/>
  <c r="T37" i="2"/>
  <c r="T714" i="2"/>
  <c r="T319" i="2"/>
  <c r="T473" i="2"/>
  <c r="T290" i="2"/>
  <c r="T721" i="2"/>
  <c r="T356" i="2"/>
  <c r="S62" i="3" s="1"/>
  <c r="T78" i="2"/>
  <c r="T69" i="2"/>
  <c r="T519" i="2"/>
  <c r="T21" i="2"/>
  <c r="T224" i="2"/>
  <c r="T94" i="2"/>
  <c r="T487" i="2"/>
  <c r="T293" i="2"/>
  <c r="T375" i="2"/>
  <c r="T275" i="2"/>
  <c r="T189" i="2"/>
  <c r="T401" i="2"/>
  <c r="T140" i="2"/>
  <c r="T23" i="2"/>
  <c r="T491" i="2"/>
  <c r="T521" i="2"/>
  <c r="T368" i="2"/>
  <c r="T564" i="2"/>
  <c r="T480" i="2"/>
  <c r="T476" i="2"/>
  <c r="T589" i="2"/>
  <c r="T257" i="2"/>
  <c r="T646" i="2"/>
  <c r="T469" i="2"/>
  <c r="T643" i="2"/>
  <c r="T328" i="2"/>
  <c r="T511" i="2"/>
  <c r="T157" i="2"/>
  <c r="T307" i="2"/>
  <c r="T674" i="2"/>
  <c r="T3" i="2"/>
  <c r="T137" i="2"/>
  <c r="T179" i="2"/>
  <c r="T29" i="2"/>
  <c r="T569" i="2"/>
  <c r="T239" i="2"/>
  <c r="T241" i="2"/>
  <c r="T36" i="2"/>
  <c r="T48" i="2"/>
  <c r="T634" i="2"/>
  <c r="T670" i="2"/>
  <c r="T214" i="2"/>
  <c r="T551" i="2"/>
  <c r="T428" i="2"/>
  <c r="T287" i="2"/>
  <c r="T31" i="2"/>
  <c r="T687" i="2"/>
  <c r="T615" i="2"/>
  <c r="T364" i="2"/>
  <c r="T206" i="2"/>
  <c r="T436" i="2"/>
  <c r="T439" i="2"/>
  <c r="S58" i="3" s="1"/>
  <c r="T408" i="2"/>
  <c r="T620" i="2"/>
  <c r="T599" i="2"/>
  <c r="T91" i="2"/>
  <c r="T588" i="2"/>
  <c r="T252" i="2"/>
  <c r="T76" i="2"/>
  <c r="T391" i="2"/>
  <c r="T250" i="2"/>
  <c r="T577" i="2"/>
  <c r="T385" i="2"/>
  <c r="T539" i="2"/>
  <c r="S121" i="3" s="1"/>
  <c r="T153" i="2"/>
  <c r="T71" i="2"/>
  <c r="T392" i="2"/>
  <c r="T230" i="2"/>
  <c r="T490" i="2"/>
  <c r="T113" i="2"/>
  <c r="T92" i="2"/>
  <c r="T522" i="2"/>
  <c r="T402" i="2"/>
  <c r="T270" i="2"/>
  <c r="T193" i="2"/>
  <c r="T61" i="2"/>
  <c r="T629" i="2"/>
  <c r="T357" i="2"/>
  <c r="T245" i="2"/>
  <c r="T673" i="2"/>
  <c r="T584" i="2"/>
  <c r="T600" i="2"/>
  <c r="T304" i="2"/>
  <c r="T47" i="2"/>
  <c r="T65" i="2"/>
  <c r="T475" i="2"/>
  <c r="T724" i="2"/>
  <c r="T534" i="2"/>
  <c r="T508" i="2"/>
  <c r="T223" i="2"/>
  <c r="T256" i="2"/>
  <c r="T592" i="2"/>
  <c r="T347" i="2"/>
  <c r="T167" i="2"/>
  <c r="T12" i="2"/>
  <c r="T323" i="2"/>
  <c r="T19" i="2"/>
  <c r="T455" i="2"/>
  <c r="T713" i="2"/>
  <c r="T553" i="2"/>
  <c r="T123" i="2"/>
  <c r="T720" i="2"/>
  <c r="T594" i="2"/>
  <c r="T648" i="2"/>
  <c r="T273" i="2"/>
  <c r="T180" i="2"/>
  <c r="T555" i="2"/>
  <c r="T528" i="2"/>
  <c r="T348" i="2"/>
  <c r="T84" i="2"/>
  <c r="T87" i="2"/>
  <c r="T276" i="2"/>
  <c r="T470" i="2"/>
  <c r="T267" i="2"/>
  <c r="T302" i="2"/>
  <c r="T30" i="2"/>
  <c r="T481" i="2"/>
  <c r="T535" i="2"/>
  <c r="T421" i="2"/>
  <c r="T373" i="2"/>
  <c r="T371" i="2"/>
  <c r="T68" i="2"/>
  <c r="T340" i="2"/>
  <c r="T141" i="2"/>
  <c r="T557" i="2"/>
  <c r="T458" i="2"/>
  <c r="T103" i="2"/>
  <c r="T227" i="2"/>
  <c r="T51" i="2"/>
  <c r="T596" i="2"/>
  <c r="T217" i="2"/>
  <c r="T85" i="2"/>
  <c r="S33" i="3" s="1"/>
  <c r="T73" i="2"/>
  <c r="T426" i="2"/>
  <c r="T532" i="2"/>
  <c r="T39" i="2"/>
  <c r="T460" i="2"/>
  <c r="T279" i="2"/>
  <c r="T80" i="2"/>
  <c r="T131" i="2"/>
  <c r="T606" i="2"/>
  <c r="T281" i="2"/>
  <c r="T346" i="2"/>
  <c r="T703" i="2"/>
  <c r="T277" i="2"/>
  <c r="T341" i="2"/>
  <c r="T75" i="2"/>
  <c r="T627" i="2"/>
  <c r="T450" i="2"/>
  <c r="T168" i="2"/>
  <c r="T457" i="2"/>
  <c r="T343" i="2"/>
  <c r="T566" i="2"/>
  <c r="T235" i="2"/>
  <c r="T184" i="2"/>
  <c r="T83" i="2"/>
  <c r="T639" i="2"/>
  <c r="T388" i="2"/>
  <c r="T119" i="2"/>
  <c r="T320" i="2"/>
  <c r="T322" i="2"/>
  <c r="T479" i="2"/>
  <c r="T171" i="2"/>
  <c r="T294" i="2"/>
  <c r="T625" i="2"/>
  <c r="T88" i="2"/>
  <c r="S97" i="3" s="1"/>
  <c r="T647" i="2"/>
  <c r="T63" i="2"/>
  <c r="T298" i="2"/>
  <c r="T176" i="2"/>
  <c r="T562" i="2"/>
  <c r="T161" i="2"/>
  <c r="T271" i="2"/>
  <c r="T246" i="2"/>
  <c r="T352" i="2"/>
  <c r="T520" i="2"/>
  <c r="T10" i="2"/>
  <c r="T198" i="2"/>
  <c r="T20" i="2"/>
  <c r="T24" i="2"/>
  <c r="T97" i="2"/>
  <c r="T249" i="2"/>
  <c r="T523" i="2"/>
  <c r="T234" i="2"/>
  <c r="T433" i="2"/>
  <c r="T710" i="2"/>
  <c r="T283" i="2"/>
  <c r="T605" i="2"/>
  <c r="T413" i="2"/>
  <c r="T202" i="2"/>
  <c r="T664" i="2"/>
  <c r="T46" i="2"/>
  <c r="T657" i="2"/>
  <c r="T96" i="2"/>
  <c r="T7" i="2"/>
  <c r="T312" i="2"/>
  <c r="T530" i="2"/>
  <c r="T449" i="2"/>
  <c r="T636" i="2"/>
  <c r="T707" i="2"/>
  <c r="T44" i="2"/>
  <c r="T136" i="2"/>
  <c r="T64" i="2"/>
  <c r="T376" i="2"/>
  <c r="T314" i="2"/>
  <c r="T196" i="2"/>
  <c r="T531" i="2"/>
  <c r="T35" i="2"/>
  <c r="T637" i="2"/>
  <c r="T509" i="2"/>
  <c r="T127" i="2"/>
  <c r="T377" i="2"/>
  <c r="T540" i="2"/>
  <c r="T191" i="2"/>
  <c r="T86" i="2"/>
  <c r="T115" i="2"/>
  <c r="S50" i="3" s="1"/>
  <c r="T331" i="2"/>
  <c r="T211" i="2"/>
  <c r="T258" i="2"/>
  <c r="T610" i="2"/>
  <c r="T305" i="2"/>
  <c r="T445" i="2"/>
  <c r="T192" i="2"/>
  <c r="T488" i="2"/>
  <c r="T101" i="2"/>
  <c r="T280" i="2"/>
  <c r="T386" i="2"/>
  <c r="T418" i="2"/>
  <c r="T215" i="2"/>
  <c r="T188" i="2"/>
  <c r="T691" i="2"/>
  <c r="T661" i="2"/>
  <c r="T221" i="2"/>
  <c r="T18" i="2"/>
  <c r="T671" i="2"/>
  <c r="T160" i="2"/>
  <c r="T182" i="2"/>
  <c r="T550" i="2"/>
  <c r="T468" i="2"/>
  <c r="T656" i="2"/>
  <c r="T453" i="2"/>
  <c r="T361" i="2"/>
  <c r="T22" i="2"/>
  <c r="T366" i="2"/>
  <c r="T144" i="2"/>
  <c r="T335" i="2"/>
  <c r="T353" i="2"/>
  <c r="T54" i="2"/>
  <c r="T151" i="2"/>
  <c r="T296" i="2"/>
  <c r="T272" i="2"/>
  <c r="T110" i="2"/>
  <c r="T641" i="2"/>
  <c r="S109" i="3" s="1"/>
  <c r="T5" i="2"/>
  <c r="S2" i="3" s="1"/>
  <c r="T177" i="2"/>
  <c r="T454" i="2"/>
  <c r="T14" i="2"/>
  <c r="T173" i="2"/>
  <c r="T220" i="2"/>
  <c r="T543" i="2"/>
  <c r="T212" i="2"/>
  <c r="T147" i="2"/>
  <c r="T405" i="2"/>
  <c r="T429" i="2"/>
  <c r="T15" i="2"/>
  <c r="T52" i="2"/>
  <c r="T187" i="2"/>
  <c r="T492" i="2"/>
  <c r="T649" i="2"/>
  <c r="T524" i="2"/>
  <c r="T106" i="2"/>
  <c r="T727" i="2"/>
  <c r="T229" i="2"/>
  <c r="T604" i="2"/>
  <c r="T205" i="2"/>
  <c r="T261" i="2"/>
  <c r="T325" i="2"/>
  <c r="T53" i="2"/>
  <c r="T548" i="2"/>
  <c r="T100" i="2"/>
  <c r="T516" i="2"/>
  <c r="T50" i="2"/>
  <c r="T432" i="2"/>
  <c r="T26" i="2"/>
  <c r="T6" i="2"/>
  <c r="T653" i="2"/>
  <c r="T345" i="2"/>
  <c r="T587" i="2"/>
  <c r="T482" i="2"/>
  <c r="T452" i="2"/>
  <c r="T203" i="2"/>
  <c r="T207" i="2"/>
  <c r="T370" i="2"/>
  <c r="T397" i="2"/>
  <c r="T238" i="2"/>
  <c r="T218" i="2"/>
  <c r="T485" i="2"/>
  <c r="T89" i="2"/>
  <c r="T688" i="2"/>
  <c r="T70" i="2"/>
  <c r="T730" i="2"/>
  <c r="T486" i="2"/>
  <c r="T493" i="2"/>
  <c r="T251" i="2"/>
  <c r="T686" i="2"/>
  <c r="T365" i="2"/>
  <c r="T288" i="2"/>
  <c r="T274" i="2"/>
  <c r="T477" i="2"/>
  <c r="T146" i="2"/>
  <c r="T497" i="2"/>
  <c r="T204" i="2"/>
  <c r="T125" i="2"/>
  <c r="T185" i="2"/>
  <c r="T297" i="2"/>
  <c r="T496" i="2"/>
  <c r="T723" i="2"/>
  <c r="T412" i="2"/>
  <c r="T67" i="2"/>
  <c r="T409" i="2"/>
  <c r="T102" i="2"/>
  <c r="T438" i="2"/>
  <c r="T313" i="2"/>
  <c r="T33" i="2"/>
  <c r="T128" i="2"/>
  <c r="T430" i="2"/>
  <c r="T483" i="2"/>
  <c r="T130" i="2"/>
  <c r="T609" i="2"/>
  <c r="T435" i="2"/>
  <c r="T60" i="2"/>
  <c r="T561" i="2"/>
  <c r="T700" i="2"/>
  <c r="T502" i="2"/>
  <c r="T463" i="2"/>
  <c r="T559" i="2"/>
  <c r="T733" i="2"/>
  <c r="T683" i="2"/>
  <c r="T678" i="2"/>
  <c r="T342" i="2"/>
  <c r="T118" i="2"/>
  <c r="T116" i="2"/>
  <c r="T681" i="2"/>
  <c r="T506" i="2"/>
  <c r="T336" i="2"/>
  <c r="T231" i="2"/>
  <c r="T451" i="2"/>
  <c r="T712" i="2"/>
  <c r="T13" i="2"/>
  <c r="T499" i="2"/>
  <c r="T55" i="2"/>
  <c r="T464" i="2"/>
  <c r="T410" i="2"/>
  <c r="T611" i="2"/>
  <c r="T655" i="2"/>
  <c r="T680" i="2"/>
  <c r="T133" i="2"/>
  <c r="T247" i="2"/>
  <c r="T583" i="2"/>
  <c r="T434" i="2"/>
  <c r="T72" i="2"/>
  <c r="T644" i="2"/>
  <c r="T372" i="2"/>
  <c r="T507" i="2"/>
  <c r="T398" i="2"/>
  <c r="T632" i="2"/>
  <c r="T27" i="2"/>
  <c r="T181" i="2"/>
  <c r="T232" i="2"/>
  <c r="T17" i="2"/>
  <c r="T517" i="2"/>
  <c r="T590" i="2"/>
  <c r="T735" i="2"/>
  <c r="T505" i="2"/>
  <c r="T382" i="2"/>
  <c r="T414" i="2"/>
  <c r="T431" i="2"/>
  <c r="T471" i="2"/>
  <c r="T58" i="2"/>
  <c r="T424" i="2"/>
  <c r="T732" i="2"/>
  <c r="T226" i="2"/>
  <c r="T621" i="2"/>
  <c r="T650" i="2"/>
  <c r="T512" i="2"/>
  <c r="T419" i="2"/>
  <c r="T500" i="2"/>
  <c r="T616" i="2"/>
  <c r="T415" i="2"/>
  <c r="T339" i="2"/>
  <c r="T579" i="2"/>
  <c r="T57" i="2"/>
  <c r="T571" i="2"/>
  <c r="T208" i="2"/>
  <c r="S105" i="3" s="1"/>
  <c r="T41" i="2"/>
  <c r="T633" i="2"/>
  <c r="T311" i="2"/>
  <c r="T209" i="2"/>
  <c r="T28" i="2"/>
  <c r="T148" i="2"/>
  <c r="T329" i="2"/>
  <c r="T143" i="2"/>
  <c r="T263" i="2"/>
  <c r="T729" i="2"/>
  <c r="T378" i="2"/>
  <c r="T25" i="2"/>
  <c r="T95" i="2"/>
  <c r="T358" i="2"/>
  <c r="T355" i="2"/>
  <c r="T194" i="2"/>
  <c r="T16" i="2"/>
  <c r="T114" i="2"/>
  <c r="T129" i="2"/>
  <c r="T108" i="2"/>
  <c r="T675" i="2"/>
  <c r="T466" i="2"/>
  <c r="T665" i="2"/>
  <c r="T538" i="2"/>
  <c r="T568" i="2"/>
  <c r="T669" i="2"/>
  <c r="T122" i="2"/>
  <c r="T529" i="2"/>
  <c r="T722" i="2"/>
  <c r="T169" i="2"/>
  <c r="T248" i="2"/>
  <c r="T406" i="2"/>
  <c r="T390" i="2"/>
  <c r="T461" i="2"/>
  <c r="T42" i="2"/>
  <c r="T350" i="2"/>
  <c r="T264" i="2"/>
  <c r="T225" i="2"/>
  <c r="T698" i="2"/>
  <c r="T268" i="2"/>
  <c r="T580" i="2"/>
  <c r="T626" i="2"/>
  <c r="T200" i="2"/>
  <c r="T660" i="2"/>
  <c r="T165" i="2"/>
  <c r="T427" i="2"/>
  <c r="T316" i="2"/>
  <c r="T332" i="2"/>
  <c r="T701" i="2"/>
  <c r="T704" i="2"/>
  <c r="T120" i="2"/>
  <c r="T734" i="2"/>
  <c r="T541" i="2"/>
  <c r="T139" i="2"/>
  <c r="T527" i="2"/>
  <c r="T162" i="2"/>
  <c r="T363" i="2"/>
  <c r="T354" i="2"/>
  <c r="T112" i="2"/>
  <c r="T462" i="2"/>
  <c r="T640" i="2"/>
  <c r="T694" i="2"/>
  <c r="T164" i="2"/>
  <c r="T59" i="2"/>
  <c r="T607" i="2"/>
  <c r="T725" i="2"/>
  <c r="T138" i="2"/>
  <c r="T282" i="2"/>
  <c r="T685" i="2"/>
  <c r="T109" i="2"/>
  <c r="T396" i="2"/>
  <c r="T668" i="2"/>
  <c r="T154" i="2"/>
  <c r="T334" i="2"/>
  <c r="T560" i="2"/>
  <c r="T582" i="2"/>
  <c r="T326" i="2"/>
  <c r="T546" i="2"/>
  <c r="T437" i="2"/>
  <c r="T403" i="2"/>
  <c r="T351" i="2"/>
  <c r="T572" i="2"/>
  <c r="T344" i="2"/>
  <c r="T705" i="2"/>
  <c r="T552" i="2"/>
  <c r="T150" i="2"/>
  <c r="S11" i="3" s="1"/>
  <c r="T702" i="2"/>
  <c r="T666" i="2"/>
  <c r="T693" i="2"/>
  <c r="T586" i="2"/>
  <c r="T662" i="2"/>
  <c r="T159" i="2"/>
  <c r="T581" i="2"/>
  <c r="T739" i="2"/>
  <c r="T689" i="2"/>
  <c r="T236" i="2"/>
  <c r="T595" i="2"/>
  <c r="T337" i="2"/>
  <c r="T98" i="2"/>
  <c r="T570" i="2"/>
  <c r="T612" i="2"/>
  <c r="T593" i="2"/>
  <c r="T107" i="2"/>
  <c r="T510" i="2"/>
  <c r="T284" i="2"/>
  <c r="T309" i="2"/>
  <c r="T573" i="2"/>
  <c r="T389" i="2"/>
  <c r="T381" i="2"/>
  <c r="T111" i="2"/>
  <c r="S43" i="3" s="1"/>
  <c r="T156" i="2"/>
  <c r="T585" i="2"/>
  <c r="T420" i="2"/>
  <c r="T262" i="2"/>
  <c r="T291" i="2"/>
  <c r="T652" i="2"/>
  <c r="T472" i="2"/>
  <c r="T142" i="2"/>
  <c r="T563" i="2"/>
  <c r="T558" i="2"/>
  <c r="T260" i="2"/>
  <c r="T731" i="2"/>
  <c r="T222" i="2"/>
  <c r="T578" i="2"/>
  <c r="T465" i="2"/>
  <c r="T266" i="2"/>
  <c r="T489" i="2"/>
  <c r="T303" i="2"/>
  <c r="T679" i="2"/>
  <c r="T602" i="2"/>
  <c r="T195" i="2"/>
  <c r="T174" i="2"/>
  <c r="T513" i="2"/>
  <c r="T526" i="2"/>
  <c r="T199" i="2"/>
  <c r="T384" i="2"/>
  <c r="T440" i="2"/>
  <c r="T536" i="2"/>
  <c r="T474" i="2"/>
  <c r="T498" i="2"/>
  <c r="T630" i="2"/>
  <c r="T598" i="2"/>
  <c r="T618" i="2"/>
  <c r="T642" i="2"/>
  <c r="T178" i="2"/>
  <c r="T411" i="2"/>
  <c r="T467" i="2"/>
  <c r="T394" i="2"/>
  <c r="T374" i="2"/>
  <c r="T696" i="2"/>
  <c r="T333" i="2"/>
  <c r="T709" i="2"/>
  <c r="T549" i="2"/>
  <c r="T576" i="2"/>
  <c r="T567" i="2"/>
  <c r="T677" i="2"/>
  <c r="T278" i="2"/>
  <c r="T635" i="2"/>
  <c r="T719" i="2"/>
  <c r="T651" i="2"/>
  <c r="T608" i="2"/>
  <c r="T318" i="2"/>
  <c r="T383" i="2"/>
  <c r="T574" i="2"/>
  <c r="T447" i="2"/>
  <c r="T423" i="2"/>
  <c r="T518" i="2"/>
  <c r="T459" i="2"/>
  <c r="T628" i="2"/>
  <c r="T726" i="2"/>
  <c r="T446" i="2"/>
  <c r="T708" i="2"/>
  <c r="T695" i="2"/>
  <c r="T614" i="2"/>
  <c r="T690" i="2"/>
  <c r="T738" i="2"/>
  <c r="T697" i="2"/>
  <c r="T638" i="2"/>
  <c r="T716" i="2"/>
  <c r="T591" i="2"/>
  <c r="T597" i="2"/>
  <c r="T631" i="2"/>
  <c r="T715" i="2"/>
  <c r="T736" i="2"/>
  <c r="T619" i="2"/>
  <c r="T717" i="2"/>
  <c r="T718" i="2"/>
  <c r="T676" i="2"/>
  <c r="T682" i="2"/>
  <c r="T728" i="2"/>
  <c r="T711" i="2"/>
  <c r="T684" i="2"/>
  <c r="T613" i="2"/>
  <c r="T667" i="2"/>
  <c r="T706" i="2"/>
  <c r="T692" i="2"/>
  <c r="T737" i="2"/>
  <c r="S544" i="2"/>
  <c r="S545" i="2"/>
  <c r="S624" i="2"/>
  <c r="S99" i="2"/>
  <c r="S393" i="2"/>
  <c r="S515" i="2"/>
  <c r="S369" i="2"/>
  <c r="S495" i="2"/>
  <c r="S603" i="2"/>
  <c r="S327" i="2"/>
  <c r="S359" i="2"/>
  <c r="S443" i="2"/>
  <c r="S663" i="2"/>
  <c r="S253" i="2"/>
  <c r="S155" i="2"/>
  <c r="S145" i="2"/>
  <c r="S126" i="2"/>
  <c r="S425" i="2"/>
  <c r="S525" i="2"/>
  <c r="S672" i="2"/>
  <c r="S542" i="2"/>
  <c r="S79" i="2"/>
  <c r="S387" i="2"/>
  <c r="S117" i="2"/>
  <c r="S441" i="2"/>
  <c r="S310" i="2"/>
  <c r="S547" i="2"/>
  <c r="S210" i="2"/>
  <c r="S32" i="2"/>
  <c r="S66" i="2"/>
  <c r="S659" i="2"/>
  <c r="S379" i="2"/>
  <c r="S617" i="2"/>
  <c r="S601" i="2"/>
  <c r="S4" i="2"/>
  <c r="S254" i="2"/>
  <c r="S152" i="2"/>
  <c r="S93" i="2"/>
  <c r="S654" i="2"/>
  <c r="S82" i="2"/>
  <c r="S494" i="2"/>
  <c r="S121" i="2"/>
  <c r="S45" i="2"/>
  <c r="S228" i="2"/>
  <c r="S503" i="2"/>
  <c r="S360" i="2"/>
  <c r="S213" i="2"/>
  <c r="S565" i="2"/>
  <c r="S395" i="2"/>
  <c r="S104" i="2"/>
  <c r="S43" i="2"/>
  <c r="S554" i="2"/>
  <c r="S163" i="2"/>
  <c r="S317" i="2"/>
  <c r="S81" i="2"/>
  <c r="S38" i="2"/>
  <c r="S416" i="2"/>
  <c r="S533" i="2"/>
  <c r="S292" i="2"/>
  <c r="S556" i="2"/>
  <c r="S286" i="2"/>
  <c r="S158" i="2"/>
  <c r="S183" i="2"/>
  <c r="S417" i="2"/>
  <c r="S504" i="2"/>
  <c r="S456" i="2"/>
  <c r="S197" i="2"/>
  <c r="S300" i="2"/>
  <c r="S400" i="2"/>
  <c r="S149" i="2"/>
  <c r="S77" i="2"/>
  <c r="S448" i="2"/>
  <c r="S404" i="2"/>
  <c r="S308" i="2"/>
  <c r="S124" i="2"/>
  <c r="S299" i="2"/>
  <c r="S240" i="2"/>
  <c r="S2" i="2"/>
  <c r="S658" i="2"/>
  <c r="S175" i="2"/>
  <c r="S90" i="2"/>
  <c r="S9" i="2"/>
  <c r="S399" i="2"/>
  <c r="S501" i="2"/>
  <c r="S186" i="2"/>
  <c r="S537" i="2"/>
  <c r="S321" i="2"/>
  <c r="S575" i="2"/>
  <c r="S237" i="2"/>
  <c r="S243" i="2"/>
  <c r="S367" i="2"/>
  <c r="S623" i="2"/>
  <c r="S244" i="2"/>
  <c r="S422" i="2"/>
  <c r="S56" i="2"/>
  <c r="S380" i="2"/>
  <c r="S315" i="2"/>
  <c r="S8" i="2"/>
  <c r="S62" i="2"/>
  <c r="S330" i="2"/>
  <c r="S190" i="2"/>
  <c r="S74" i="2"/>
  <c r="S135" i="2"/>
  <c r="S295" i="2"/>
  <c r="S259" i="2"/>
  <c r="S242" i="2"/>
  <c r="S444" i="2"/>
  <c r="S132" i="2"/>
  <c r="S478" i="2"/>
  <c r="S269" i="2"/>
  <c r="S219" i="2"/>
  <c r="S338" i="2"/>
  <c r="S40" i="2"/>
  <c r="S407" i="2"/>
  <c r="S105" i="2"/>
  <c r="S255" i="2"/>
  <c r="S201" i="2"/>
  <c r="S645" i="2"/>
  <c r="S134" i="2"/>
  <c r="S699" i="2"/>
  <c r="S166" i="2"/>
  <c r="S514" i="2"/>
  <c r="S11" i="2"/>
  <c r="S349" i="2"/>
  <c r="S285" i="2"/>
  <c r="S49" i="2"/>
  <c r="S324" i="2"/>
  <c r="S34" i="2"/>
  <c r="S172" i="2"/>
  <c r="S170" i="2"/>
  <c r="S306" i="2"/>
  <c r="S289" i="2"/>
  <c r="S622" i="2"/>
  <c r="S216" i="2"/>
  <c r="S442" i="2"/>
  <c r="S484" i="2"/>
  <c r="S233" i="2"/>
  <c r="S362" i="2"/>
  <c r="S265" i="2"/>
  <c r="S301" i="2"/>
  <c r="S37" i="2"/>
  <c r="S714" i="2"/>
  <c r="S319" i="2"/>
  <c r="S473" i="2"/>
  <c r="S290" i="2"/>
  <c r="S721" i="2"/>
  <c r="S356" i="2"/>
  <c r="S78" i="2"/>
  <c r="S69" i="2"/>
  <c r="S519" i="2"/>
  <c r="S21" i="2"/>
  <c r="S224" i="2"/>
  <c r="S94" i="2"/>
  <c r="S487" i="2"/>
  <c r="S293" i="2"/>
  <c r="S375" i="2"/>
  <c r="S275" i="2"/>
  <c r="S189" i="2"/>
  <c r="S401" i="2"/>
  <c r="S140" i="2"/>
  <c r="S23" i="2"/>
  <c r="S491" i="2"/>
  <c r="S521" i="2"/>
  <c r="S368" i="2"/>
  <c r="S564" i="2"/>
  <c r="S480" i="2"/>
  <c r="S476" i="2"/>
  <c r="S589" i="2"/>
  <c r="S257" i="2"/>
  <c r="S646" i="2"/>
  <c r="S469" i="2"/>
  <c r="S643" i="2"/>
  <c r="S328" i="2"/>
  <c r="S511" i="2"/>
  <c r="S157" i="2"/>
  <c r="S307" i="2"/>
  <c r="S674" i="2"/>
  <c r="S3" i="2"/>
  <c r="S137" i="2"/>
  <c r="S179" i="2"/>
  <c r="S29" i="2"/>
  <c r="S569" i="2"/>
  <c r="S239" i="2"/>
  <c r="S241" i="2"/>
  <c r="S36" i="2"/>
  <c r="S48" i="2"/>
  <c r="S634" i="2"/>
  <c r="S670" i="2"/>
  <c r="S214" i="2"/>
  <c r="S551" i="2"/>
  <c r="S428" i="2"/>
  <c r="S287" i="2"/>
  <c r="S31" i="2"/>
  <c r="S687" i="2"/>
  <c r="S615" i="2"/>
  <c r="S364" i="2"/>
  <c r="S206" i="2"/>
  <c r="S436" i="2"/>
  <c r="S439" i="2"/>
  <c r="S408" i="2"/>
  <c r="S620" i="2"/>
  <c r="S599" i="2"/>
  <c r="S91" i="2"/>
  <c r="S588" i="2"/>
  <c r="S252" i="2"/>
  <c r="S76" i="2"/>
  <c r="S391" i="2"/>
  <c r="S250" i="2"/>
  <c r="S577" i="2"/>
  <c r="S385" i="2"/>
  <c r="S539" i="2"/>
  <c r="S153" i="2"/>
  <c r="S71" i="2"/>
  <c r="S392" i="2"/>
  <c r="S230" i="2"/>
  <c r="S490" i="2"/>
  <c r="S113" i="2"/>
  <c r="S92" i="2"/>
  <c r="S522" i="2"/>
  <c r="S402" i="2"/>
  <c r="S270" i="2"/>
  <c r="S193" i="2"/>
  <c r="S61" i="2"/>
  <c r="S629" i="2"/>
  <c r="S357" i="2"/>
  <c r="S245" i="2"/>
  <c r="S673" i="2"/>
  <c r="S584" i="2"/>
  <c r="S600" i="2"/>
  <c r="S304" i="2"/>
  <c r="S47" i="2"/>
  <c r="S65" i="2"/>
  <c r="S475" i="2"/>
  <c r="S724" i="2"/>
  <c r="S534" i="2"/>
  <c r="S508" i="2"/>
  <c r="S223" i="2"/>
  <c r="S256" i="2"/>
  <c r="S592" i="2"/>
  <c r="S347" i="2"/>
  <c r="S167" i="2"/>
  <c r="S12" i="2"/>
  <c r="S323" i="2"/>
  <c r="S19" i="2"/>
  <c r="S455" i="2"/>
  <c r="S713" i="2"/>
  <c r="S553" i="2"/>
  <c r="S123" i="2"/>
  <c r="S720" i="2"/>
  <c r="S594" i="2"/>
  <c r="S648" i="2"/>
  <c r="S273" i="2"/>
  <c r="S180" i="2"/>
  <c r="S555" i="2"/>
  <c r="S528" i="2"/>
  <c r="S348" i="2"/>
  <c r="S84" i="2"/>
  <c r="S87" i="2"/>
  <c r="S276" i="2"/>
  <c r="S470" i="2"/>
  <c r="S267" i="2"/>
  <c r="S302" i="2"/>
  <c r="S30" i="2"/>
  <c r="S481" i="2"/>
  <c r="S535" i="2"/>
  <c r="S421" i="2"/>
  <c r="S373" i="2"/>
  <c r="S371" i="2"/>
  <c r="S68" i="2"/>
  <c r="S340" i="2"/>
  <c r="S141" i="2"/>
  <c r="S557" i="2"/>
  <c r="S458" i="2"/>
  <c r="S103" i="2"/>
  <c r="S227" i="2"/>
  <c r="S51" i="2"/>
  <c r="S596" i="2"/>
  <c r="S217" i="2"/>
  <c r="S85" i="2"/>
  <c r="S73" i="2"/>
  <c r="S426" i="2"/>
  <c r="S532" i="2"/>
  <c r="S39" i="2"/>
  <c r="S460" i="2"/>
  <c r="S279" i="2"/>
  <c r="S80" i="2"/>
  <c r="S131" i="2"/>
  <c r="S606" i="2"/>
  <c r="S281" i="2"/>
  <c r="S346" i="2"/>
  <c r="S703" i="2"/>
  <c r="S277" i="2"/>
  <c r="S341" i="2"/>
  <c r="S75" i="2"/>
  <c r="S627" i="2"/>
  <c r="S450" i="2"/>
  <c r="S168" i="2"/>
  <c r="S457" i="2"/>
  <c r="S343" i="2"/>
  <c r="S566" i="2"/>
  <c r="S235" i="2"/>
  <c r="S184" i="2"/>
  <c r="S83" i="2"/>
  <c r="S639" i="2"/>
  <c r="S388" i="2"/>
  <c r="S119" i="2"/>
  <c r="S320" i="2"/>
  <c r="S322" i="2"/>
  <c r="S479" i="2"/>
  <c r="S171" i="2"/>
  <c r="S294" i="2"/>
  <c r="S625" i="2"/>
  <c r="S88" i="2"/>
  <c r="S647" i="2"/>
  <c r="S63" i="2"/>
  <c r="S298" i="2"/>
  <c r="S176" i="2"/>
  <c r="S562" i="2"/>
  <c r="S161" i="2"/>
  <c r="S271" i="2"/>
  <c r="S246" i="2"/>
  <c r="S352" i="2"/>
  <c r="S520" i="2"/>
  <c r="S10" i="2"/>
  <c r="S198" i="2"/>
  <c r="S20" i="2"/>
  <c r="S24" i="2"/>
  <c r="S97" i="2"/>
  <c r="S249" i="2"/>
  <c r="S523" i="2"/>
  <c r="S234" i="2"/>
  <c r="S433" i="2"/>
  <c r="S710" i="2"/>
  <c r="S283" i="2"/>
  <c r="S605" i="2"/>
  <c r="S413" i="2"/>
  <c r="S202" i="2"/>
  <c r="S664" i="2"/>
  <c r="S46" i="2"/>
  <c r="S657" i="2"/>
  <c r="S96" i="2"/>
  <c r="S7" i="2"/>
  <c r="S312" i="2"/>
  <c r="S530" i="2"/>
  <c r="S449" i="2"/>
  <c r="S636" i="2"/>
  <c r="S707" i="2"/>
  <c r="S44" i="2"/>
  <c r="S136" i="2"/>
  <c r="S64" i="2"/>
  <c r="S376" i="2"/>
  <c r="S314" i="2"/>
  <c r="S196" i="2"/>
  <c r="S531" i="2"/>
  <c r="S35" i="2"/>
  <c r="S637" i="2"/>
  <c r="S509" i="2"/>
  <c r="S127" i="2"/>
  <c r="S377" i="2"/>
  <c r="S540" i="2"/>
  <c r="S191" i="2"/>
  <c r="S86" i="2"/>
  <c r="S115" i="2"/>
  <c r="S331" i="2"/>
  <c r="S211" i="2"/>
  <c r="S258" i="2"/>
  <c r="S610" i="2"/>
  <c r="S305" i="2"/>
  <c r="S445" i="2"/>
  <c r="S192" i="2"/>
  <c r="S488" i="2"/>
  <c r="S101" i="2"/>
  <c r="S280" i="2"/>
  <c r="S386" i="2"/>
  <c r="S418" i="2"/>
  <c r="S215" i="2"/>
  <c r="S188" i="2"/>
  <c r="S691" i="2"/>
  <c r="S661" i="2"/>
  <c r="S221" i="2"/>
  <c r="S18" i="2"/>
  <c r="S671" i="2"/>
  <c r="S160" i="2"/>
  <c r="S182" i="2"/>
  <c r="S550" i="2"/>
  <c r="S468" i="2"/>
  <c r="S656" i="2"/>
  <c r="S453" i="2"/>
  <c r="S361" i="2"/>
  <c r="S22" i="2"/>
  <c r="S366" i="2"/>
  <c r="S144" i="2"/>
  <c r="S335" i="2"/>
  <c r="S353" i="2"/>
  <c r="S54" i="2"/>
  <c r="S151" i="2"/>
  <c r="S296" i="2"/>
  <c r="S272" i="2"/>
  <c r="S110" i="2"/>
  <c r="S641" i="2"/>
  <c r="S5" i="2"/>
  <c r="S177" i="2"/>
  <c r="S454" i="2"/>
  <c r="S14" i="2"/>
  <c r="S173" i="2"/>
  <c r="S220" i="2"/>
  <c r="S543" i="2"/>
  <c r="S212" i="2"/>
  <c r="S147" i="2"/>
  <c r="S405" i="2"/>
  <c r="S429" i="2"/>
  <c r="S15" i="2"/>
  <c r="S52" i="2"/>
  <c r="S187" i="2"/>
  <c r="S492" i="2"/>
  <c r="S649" i="2"/>
  <c r="S524" i="2"/>
  <c r="S106" i="2"/>
  <c r="S727" i="2"/>
  <c r="S229" i="2"/>
  <c r="S604" i="2"/>
  <c r="S205" i="2"/>
  <c r="S261" i="2"/>
  <c r="S325" i="2"/>
  <c r="S53" i="2"/>
  <c r="S548" i="2"/>
  <c r="S100" i="2"/>
  <c r="S516" i="2"/>
  <c r="S50" i="2"/>
  <c r="S432" i="2"/>
  <c r="S26" i="2"/>
  <c r="S6" i="2"/>
  <c r="S653" i="2"/>
  <c r="S345" i="2"/>
  <c r="S587" i="2"/>
  <c r="S482" i="2"/>
  <c r="S452" i="2"/>
  <c r="S203" i="2"/>
  <c r="S207" i="2"/>
  <c r="S370" i="2"/>
  <c r="S397" i="2"/>
  <c r="S238" i="2"/>
  <c r="S218" i="2"/>
  <c r="S485" i="2"/>
  <c r="S89" i="2"/>
  <c r="S688" i="2"/>
  <c r="S70" i="2"/>
  <c r="S730" i="2"/>
  <c r="S486" i="2"/>
  <c r="S493" i="2"/>
  <c r="S251" i="2"/>
  <c r="S686" i="2"/>
  <c r="S365" i="2"/>
  <c r="S288" i="2"/>
  <c r="S274" i="2"/>
  <c r="S477" i="2"/>
  <c r="S146" i="2"/>
  <c r="S497" i="2"/>
  <c r="S204" i="2"/>
  <c r="S125" i="2"/>
  <c r="S185" i="2"/>
  <c r="S297" i="2"/>
  <c r="S496" i="2"/>
  <c r="S723" i="2"/>
  <c r="S412" i="2"/>
  <c r="S67" i="2"/>
  <c r="S409" i="2"/>
  <c r="S102" i="2"/>
  <c r="S438" i="2"/>
  <c r="S313" i="2"/>
  <c r="S33" i="2"/>
  <c r="S128" i="2"/>
  <c r="S430" i="2"/>
  <c r="S483" i="2"/>
  <c r="S130" i="2"/>
  <c r="S609" i="2"/>
  <c r="S435" i="2"/>
  <c r="S60" i="2"/>
  <c r="S561" i="2"/>
  <c r="S700" i="2"/>
  <c r="S502" i="2"/>
  <c r="S463" i="2"/>
  <c r="S559" i="2"/>
  <c r="S733" i="2"/>
  <c r="S683" i="2"/>
  <c r="S678" i="2"/>
  <c r="S342" i="2"/>
  <c r="S118" i="2"/>
  <c r="S116" i="2"/>
  <c r="S681" i="2"/>
  <c r="S506" i="2"/>
  <c r="S336" i="2"/>
  <c r="S231" i="2"/>
  <c r="S451" i="2"/>
  <c r="S712" i="2"/>
  <c r="S13" i="2"/>
  <c r="S499" i="2"/>
  <c r="S55" i="2"/>
  <c r="S464" i="2"/>
  <c r="S410" i="2"/>
  <c r="S611" i="2"/>
  <c r="S655" i="2"/>
  <c r="S680" i="2"/>
  <c r="S133" i="2"/>
  <c r="S247" i="2"/>
  <c r="S583" i="2"/>
  <c r="S434" i="2"/>
  <c r="S72" i="2"/>
  <c r="S644" i="2"/>
  <c r="S372" i="2"/>
  <c r="S507" i="2"/>
  <c r="S398" i="2"/>
  <c r="S632" i="2"/>
  <c r="S27" i="2"/>
  <c r="S181" i="2"/>
  <c r="S232" i="2"/>
  <c r="S17" i="2"/>
  <c r="S517" i="2"/>
  <c r="S590" i="2"/>
  <c r="S735" i="2"/>
  <c r="S505" i="2"/>
  <c r="S382" i="2"/>
  <c r="S414" i="2"/>
  <c r="S431" i="2"/>
  <c r="S471" i="2"/>
  <c r="S58" i="2"/>
  <c r="S424" i="2"/>
  <c r="S732" i="2"/>
  <c r="S226" i="2"/>
  <c r="S621" i="2"/>
  <c r="S650" i="2"/>
  <c r="S512" i="2"/>
  <c r="S419" i="2"/>
  <c r="S500" i="2"/>
  <c r="S616" i="2"/>
  <c r="S415" i="2"/>
  <c r="S339" i="2"/>
  <c r="S579" i="2"/>
  <c r="S57" i="2"/>
  <c r="S571" i="2"/>
  <c r="S208" i="2"/>
  <c r="S41" i="2"/>
  <c r="S633" i="2"/>
  <c r="S311" i="2"/>
  <c r="S209" i="2"/>
  <c r="S28" i="2"/>
  <c r="S148" i="2"/>
  <c r="S329" i="2"/>
  <c r="S143" i="2"/>
  <c r="S263" i="2"/>
  <c r="S729" i="2"/>
  <c r="S378" i="2"/>
  <c r="S25" i="2"/>
  <c r="S95" i="2"/>
  <c r="S358" i="2"/>
  <c r="S355" i="2"/>
  <c r="S194" i="2"/>
  <c r="S16" i="2"/>
  <c r="S114" i="2"/>
  <c r="S129" i="2"/>
  <c r="S108" i="2"/>
  <c r="S675" i="2"/>
  <c r="S466" i="2"/>
  <c r="S665" i="2"/>
  <c r="S538" i="2"/>
  <c r="S568" i="2"/>
  <c r="S669" i="2"/>
  <c r="S122" i="2"/>
  <c r="S529" i="2"/>
  <c r="S722" i="2"/>
  <c r="S169" i="2"/>
  <c r="S248" i="2"/>
  <c r="S406" i="2"/>
  <c r="S390" i="2"/>
  <c r="S461" i="2"/>
  <c r="S42" i="2"/>
  <c r="S350" i="2"/>
  <c r="S264" i="2"/>
  <c r="S225" i="2"/>
  <c r="S698" i="2"/>
  <c r="S268" i="2"/>
  <c r="S580" i="2"/>
  <c r="S626" i="2"/>
  <c r="S200" i="2"/>
  <c r="S660" i="2"/>
  <c r="S165" i="2"/>
  <c r="S427" i="2"/>
  <c r="S316" i="2"/>
  <c r="S332" i="2"/>
  <c r="S701" i="2"/>
  <c r="S704" i="2"/>
  <c r="S120" i="2"/>
  <c r="S734" i="2"/>
  <c r="S541" i="2"/>
  <c r="S139" i="2"/>
  <c r="S527" i="2"/>
  <c r="S162" i="2"/>
  <c r="S363" i="2"/>
  <c r="S354" i="2"/>
  <c r="S112" i="2"/>
  <c r="S462" i="2"/>
  <c r="S640" i="2"/>
  <c r="S694" i="2"/>
  <c r="S164" i="2"/>
  <c r="S59" i="2"/>
  <c r="S607" i="2"/>
  <c r="S725" i="2"/>
  <c r="S138" i="2"/>
  <c r="S282" i="2"/>
  <c r="S685" i="2"/>
  <c r="S109" i="2"/>
  <c r="S396" i="2"/>
  <c r="S668" i="2"/>
  <c r="S154" i="2"/>
  <c r="S334" i="2"/>
  <c r="S560" i="2"/>
  <c r="S582" i="2"/>
  <c r="S326" i="2"/>
  <c r="S546" i="2"/>
  <c r="S437" i="2"/>
  <c r="S403" i="2"/>
  <c r="S351" i="2"/>
  <c r="S572" i="2"/>
  <c r="S344" i="2"/>
  <c r="S705" i="2"/>
  <c r="S552" i="2"/>
  <c r="S150" i="2"/>
  <c r="S702" i="2"/>
  <c r="S666" i="2"/>
  <c r="S693" i="2"/>
  <c r="S586" i="2"/>
  <c r="S662" i="2"/>
  <c r="S159" i="2"/>
  <c r="S581" i="2"/>
  <c r="S739" i="2"/>
  <c r="S689" i="2"/>
  <c r="S236" i="2"/>
  <c r="S595" i="2"/>
  <c r="S337" i="2"/>
  <c r="S98" i="2"/>
  <c r="S570" i="2"/>
  <c r="S612" i="2"/>
  <c r="S593" i="2"/>
  <c r="S107" i="2"/>
  <c r="S510" i="2"/>
  <c r="S284" i="2"/>
  <c r="S309" i="2"/>
  <c r="S573" i="2"/>
  <c r="S389" i="2"/>
  <c r="S381" i="2"/>
  <c r="S111" i="2"/>
  <c r="S156" i="2"/>
  <c r="S585" i="2"/>
  <c r="S420" i="2"/>
  <c r="S262" i="2"/>
  <c r="S291" i="2"/>
  <c r="S652" i="2"/>
  <c r="S472" i="2"/>
  <c r="S142" i="2"/>
  <c r="S563" i="2"/>
  <c r="S558" i="2"/>
  <c r="S260" i="2"/>
  <c r="S731" i="2"/>
  <c r="S222" i="2"/>
  <c r="S578" i="2"/>
  <c r="S465" i="2"/>
  <c r="S266" i="2"/>
  <c r="S489" i="2"/>
  <c r="S303" i="2"/>
  <c r="S679" i="2"/>
  <c r="S602" i="2"/>
  <c r="S195" i="2"/>
  <c r="S174" i="2"/>
  <c r="S513" i="2"/>
  <c r="S526" i="2"/>
  <c r="S199" i="2"/>
  <c r="S384" i="2"/>
  <c r="S440" i="2"/>
  <c r="S536" i="2"/>
  <c r="S474" i="2"/>
  <c r="S498" i="2"/>
  <c r="S630" i="2"/>
  <c r="S598" i="2"/>
  <c r="S618" i="2"/>
  <c r="S642" i="2"/>
  <c r="S178" i="2"/>
  <c r="S411" i="2"/>
  <c r="S467" i="2"/>
  <c r="S394" i="2"/>
  <c r="S374" i="2"/>
  <c r="S696" i="2"/>
  <c r="S333" i="2"/>
  <c r="S709" i="2"/>
  <c r="S549" i="2"/>
  <c r="S576" i="2"/>
  <c r="S567" i="2"/>
  <c r="S677" i="2"/>
  <c r="S278" i="2"/>
  <c r="S635" i="2"/>
  <c r="S719" i="2"/>
  <c r="S651" i="2"/>
  <c r="S608" i="2"/>
  <c r="S318" i="2"/>
  <c r="S383" i="2"/>
  <c r="S574" i="2"/>
  <c r="S447" i="2"/>
  <c r="S423" i="2"/>
  <c r="S518" i="2"/>
  <c r="S459" i="2"/>
  <c r="S628" i="2"/>
  <c r="S726" i="2"/>
  <c r="S446" i="2"/>
  <c r="S708" i="2"/>
  <c r="S695" i="2"/>
  <c r="S614" i="2"/>
  <c r="S690" i="2"/>
  <c r="S738" i="2"/>
  <c r="S697" i="2"/>
  <c r="S638" i="2"/>
  <c r="S716" i="2"/>
  <c r="S591" i="2"/>
  <c r="S597" i="2"/>
  <c r="S631" i="2"/>
  <c r="S715" i="2"/>
  <c r="S736" i="2"/>
  <c r="S619" i="2"/>
  <c r="S717" i="2"/>
  <c r="S718" i="2"/>
  <c r="S676" i="2"/>
  <c r="S682" i="2"/>
  <c r="S728" i="2"/>
  <c r="S711" i="2"/>
  <c r="S684" i="2"/>
  <c r="S613" i="2"/>
  <c r="S667" i="2"/>
  <c r="S706" i="2"/>
  <c r="S692" i="2"/>
  <c r="S737" i="2"/>
  <c r="N544" i="2"/>
  <c r="N545" i="2"/>
  <c r="N624" i="2"/>
  <c r="N99" i="2"/>
  <c r="N393" i="2"/>
  <c r="N515" i="2"/>
  <c r="N369" i="2"/>
  <c r="N495" i="2"/>
  <c r="N603" i="2"/>
  <c r="N327" i="2"/>
  <c r="N359" i="2"/>
  <c r="N443" i="2"/>
  <c r="N663" i="2"/>
  <c r="N253" i="2"/>
  <c r="N155" i="2"/>
  <c r="N145" i="2"/>
  <c r="N126" i="2"/>
  <c r="N425" i="2"/>
  <c r="N525" i="2"/>
  <c r="N672" i="2"/>
  <c r="N542" i="2"/>
  <c r="N79" i="2"/>
  <c r="N387" i="2"/>
  <c r="N117" i="2"/>
  <c r="N441" i="2"/>
  <c r="N310" i="2"/>
  <c r="N547" i="2"/>
  <c r="N210" i="2"/>
  <c r="N32" i="2"/>
  <c r="N66" i="2"/>
  <c r="N659" i="2"/>
  <c r="N379" i="2"/>
  <c r="N617" i="2"/>
  <c r="N601" i="2"/>
  <c r="N4" i="2"/>
  <c r="N254" i="2"/>
  <c r="N152" i="2"/>
  <c r="N93" i="2"/>
  <c r="N654" i="2"/>
  <c r="N82" i="2"/>
  <c r="N494" i="2"/>
  <c r="N121" i="2"/>
  <c r="N45" i="2"/>
  <c r="N228" i="2"/>
  <c r="N503" i="2"/>
  <c r="N360" i="2"/>
  <c r="N213" i="2"/>
  <c r="N565" i="2"/>
  <c r="N395" i="2"/>
  <c r="N104" i="2"/>
  <c r="N43" i="2"/>
  <c r="N554" i="2"/>
  <c r="N163" i="2"/>
  <c r="N317" i="2"/>
  <c r="N81" i="2"/>
  <c r="N38" i="2"/>
  <c r="N416" i="2"/>
  <c r="N533" i="2"/>
  <c r="N292" i="2"/>
  <c r="N556" i="2"/>
  <c r="N286" i="2"/>
  <c r="N158" i="2"/>
  <c r="N183" i="2"/>
  <c r="N417" i="2"/>
  <c r="N504" i="2"/>
  <c r="N456" i="2"/>
  <c r="N197" i="2"/>
  <c r="N300" i="2"/>
  <c r="N400" i="2"/>
  <c r="N149" i="2"/>
  <c r="N77" i="2"/>
  <c r="N448" i="2"/>
  <c r="N404" i="2"/>
  <c r="N308" i="2"/>
  <c r="N124" i="2"/>
  <c r="N299" i="2"/>
  <c r="N240" i="2"/>
  <c r="N2" i="2"/>
  <c r="N658" i="2"/>
  <c r="N175" i="2"/>
  <c r="N90" i="2"/>
  <c r="N9" i="2"/>
  <c r="N399" i="2"/>
  <c r="N501" i="2"/>
  <c r="N186" i="2"/>
  <c r="N537" i="2"/>
  <c r="N321" i="2"/>
  <c r="N575" i="2"/>
  <c r="N237" i="2"/>
  <c r="N243" i="2"/>
  <c r="N367" i="2"/>
  <c r="N623" i="2"/>
  <c r="N244" i="2"/>
  <c r="N422" i="2"/>
  <c r="N56" i="2"/>
  <c r="N380" i="2"/>
  <c r="N315" i="2"/>
  <c r="N8" i="2"/>
  <c r="N62" i="2"/>
  <c r="N330" i="2"/>
  <c r="N190" i="2"/>
  <c r="N74" i="2"/>
  <c r="N135" i="2"/>
  <c r="N295" i="2"/>
  <c r="N259" i="2"/>
  <c r="N242" i="2"/>
  <c r="N444" i="2"/>
  <c r="N132" i="2"/>
  <c r="N478" i="2"/>
  <c r="N269" i="2"/>
  <c r="N219" i="2"/>
  <c r="N338" i="2"/>
  <c r="N40" i="2"/>
  <c r="N407" i="2"/>
  <c r="N105" i="2"/>
  <c r="N255" i="2"/>
  <c r="N201" i="2"/>
  <c r="N645" i="2"/>
  <c r="N134" i="2"/>
  <c r="N699" i="2"/>
  <c r="N166" i="2"/>
  <c r="N514" i="2"/>
  <c r="N11" i="2"/>
  <c r="N349" i="2"/>
  <c r="N285" i="2"/>
  <c r="N49" i="2"/>
  <c r="N324" i="2"/>
  <c r="N34" i="2"/>
  <c r="N172" i="2"/>
  <c r="N170" i="2"/>
  <c r="N306" i="2"/>
  <c r="N289" i="2"/>
  <c r="N622" i="2"/>
  <c r="N216" i="2"/>
  <c r="N442" i="2"/>
  <c r="N484" i="2"/>
  <c r="N233" i="2"/>
  <c r="N362" i="2"/>
  <c r="N265" i="2"/>
  <c r="N301" i="2"/>
  <c r="N37" i="2"/>
  <c r="N714" i="2"/>
  <c r="N319" i="2"/>
  <c r="N473" i="2"/>
  <c r="N290" i="2"/>
  <c r="N721" i="2"/>
  <c r="N356" i="2"/>
  <c r="N78" i="2"/>
  <c r="N69" i="2"/>
  <c r="N519" i="2"/>
  <c r="N21" i="2"/>
  <c r="N224" i="2"/>
  <c r="N94" i="2"/>
  <c r="N487" i="2"/>
  <c r="N293" i="2"/>
  <c r="N375" i="2"/>
  <c r="N275" i="2"/>
  <c r="N189" i="2"/>
  <c r="N401" i="2"/>
  <c r="N140" i="2"/>
  <c r="N23" i="2"/>
  <c r="N491" i="2"/>
  <c r="N521" i="2"/>
  <c r="N368" i="2"/>
  <c r="N564" i="2"/>
  <c r="N480" i="2"/>
  <c r="N476" i="2"/>
  <c r="N589" i="2"/>
  <c r="N257" i="2"/>
  <c r="N646" i="2"/>
  <c r="N469" i="2"/>
  <c r="N643" i="2"/>
  <c r="N328" i="2"/>
  <c r="N511" i="2"/>
  <c r="N157" i="2"/>
  <c r="N307" i="2"/>
  <c r="N674" i="2"/>
  <c r="N3" i="2"/>
  <c r="N137" i="2"/>
  <c r="N179" i="2"/>
  <c r="N29" i="2"/>
  <c r="N569" i="2"/>
  <c r="N239" i="2"/>
  <c r="N241" i="2"/>
  <c r="N36" i="2"/>
  <c r="N48" i="2"/>
  <c r="N634" i="2"/>
  <c r="N670" i="2"/>
  <c r="N214" i="2"/>
  <c r="N551" i="2"/>
  <c r="N428" i="2"/>
  <c r="N287" i="2"/>
  <c r="N31" i="2"/>
  <c r="N687" i="2"/>
  <c r="N615" i="2"/>
  <c r="N364" i="2"/>
  <c r="N206" i="2"/>
  <c r="N436" i="2"/>
  <c r="N439" i="2"/>
  <c r="N408" i="2"/>
  <c r="N620" i="2"/>
  <c r="N599" i="2"/>
  <c r="N91" i="2"/>
  <c r="N588" i="2"/>
  <c r="N252" i="2"/>
  <c r="N76" i="2"/>
  <c r="N391" i="2"/>
  <c r="N250" i="2"/>
  <c r="N577" i="2"/>
  <c r="N385" i="2"/>
  <c r="N539" i="2"/>
  <c r="N153" i="2"/>
  <c r="N71" i="2"/>
  <c r="N392" i="2"/>
  <c r="N230" i="2"/>
  <c r="N490" i="2"/>
  <c r="N113" i="2"/>
  <c r="N92" i="2"/>
  <c r="N522" i="2"/>
  <c r="N402" i="2"/>
  <c r="N270" i="2"/>
  <c r="N193" i="2"/>
  <c r="N61" i="2"/>
  <c r="N629" i="2"/>
  <c r="N357" i="2"/>
  <c r="N245" i="2"/>
  <c r="N673" i="2"/>
  <c r="N584" i="2"/>
  <c r="N600" i="2"/>
  <c r="N304" i="2"/>
  <c r="N47" i="2"/>
  <c r="N65" i="2"/>
  <c r="N475" i="2"/>
  <c r="N724" i="2"/>
  <c r="N534" i="2"/>
  <c r="N508" i="2"/>
  <c r="N223" i="2"/>
  <c r="N256" i="2"/>
  <c r="N592" i="2"/>
  <c r="N347" i="2"/>
  <c r="N167" i="2"/>
  <c r="N12" i="2"/>
  <c r="N323" i="2"/>
  <c r="N19" i="2"/>
  <c r="N455" i="2"/>
  <c r="N713" i="2"/>
  <c r="N553" i="2"/>
  <c r="N123" i="2"/>
  <c r="N720" i="2"/>
  <c r="N594" i="2"/>
  <c r="N648" i="2"/>
  <c r="N273" i="2"/>
  <c r="N180" i="2"/>
  <c r="N555" i="2"/>
  <c r="N528" i="2"/>
  <c r="N348" i="2"/>
  <c r="N84" i="2"/>
  <c r="N87" i="2"/>
  <c r="N276" i="2"/>
  <c r="N470" i="2"/>
  <c r="N267" i="2"/>
  <c r="N302" i="2"/>
  <c r="N30" i="2"/>
  <c r="N481" i="2"/>
  <c r="N535" i="2"/>
  <c r="N421" i="2"/>
  <c r="N373" i="2"/>
  <c r="N371" i="2"/>
  <c r="N68" i="2"/>
  <c r="N340" i="2"/>
  <c r="N141" i="2"/>
  <c r="N557" i="2"/>
  <c r="N458" i="2"/>
  <c r="N103" i="2"/>
  <c r="N227" i="2"/>
  <c r="N51" i="2"/>
  <c r="N596" i="2"/>
  <c r="N217" i="2"/>
  <c r="N85" i="2"/>
  <c r="N73" i="2"/>
  <c r="N426" i="2"/>
  <c r="N532" i="2"/>
  <c r="N39" i="2"/>
  <c r="N460" i="2"/>
  <c r="N279" i="2"/>
  <c r="N80" i="2"/>
  <c r="N131" i="2"/>
  <c r="N606" i="2"/>
  <c r="N281" i="2"/>
  <c r="N346" i="2"/>
  <c r="N703" i="2"/>
  <c r="N277" i="2"/>
  <c r="N341" i="2"/>
  <c r="N75" i="2"/>
  <c r="N627" i="2"/>
  <c r="N450" i="2"/>
  <c r="N168" i="2"/>
  <c r="N457" i="2"/>
  <c r="N343" i="2"/>
  <c r="N566" i="2"/>
  <c r="N235" i="2"/>
  <c r="N184" i="2"/>
  <c r="N83" i="2"/>
  <c r="N639" i="2"/>
  <c r="N388" i="2"/>
  <c r="N119" i="2"/>
  <c r="N320" i="2"/>
  <c r="N322" i="2"/>
  <c r="N479" i="2"/>
  <c r="N171" i="2"/>
  <c r="N294" i="2"/>
  <c r="N625" i="2"/>
  <c r="N88" i="2"/>
  <c r="N647" i="2"/>
  <c r="N63" i="2"/>
  <c r="N298" i="2"/>
  <c r="N176" i="2"/>
  <c r="N562" i="2"/>
  <c r="N161" i="2"/>
  <c r="N271" i="2"/>
  <c r="N246" i="2"/>
  <c r="N352" i="2"/>
  <c r="N520" i="2"/>
  <c r="N10" i="2"/>
  <c r="N198" i="2"/>
  <c r="N20" i="2"/>
  <c r="N24" i="2"/>
  <c r="N97" i="2"/>
  <c r="N249" i="2"/>
  <c r="N523" i="2"/>
  <c r="N234" i="2"/>
  <c r="N433" i="2"/>
  <c r="N710" i="2"/>
  <c r="N283" i="2"/>
  <c r="N605" i="2"/>
  <c r="N413" i="2"/>
  <c r="N202" i="2"/>
  <c r="N664" i="2"/>
  <c r="N46" i="2"/>
  <c r="N657" i="2"/>
  <c r="N96" i="2"/>
  <c r="N7" i="2"/>
  <c r="N312" i="2"/>
  <c r="N530" i="2"/>
  <c r="N449" i="2"/>
  <c r="N636" i="2"/>
  <c r="N707" i="2"/>
  <c r="N44" i="2"/>
  <c r="N136" i="2"/>
  <c r="N64" i="2"/>
  <c r="N376" i="2"/>
  <c r="N314" i="2"/>
  <c r="N196" i="2"/>
  <c r="N531" i="2"/>
  <c r="N35" i="2"/>
  <c r="N637" i="2"/>
  <c r="N509" i="2"/>
  <c r="N127" i="2"/>
  <c r="N377" i="2"/>
  <c r="N540" i="2"/>
  <c r="N191" i="2"/>
  <c r="N86" i="2"/>
  <c r="N115" i="2"/>
  <c r="N331" i="2"/>
  <c r="N211" i="2"/>
  <c r="N258" i="2"/>
  <c r="N610" i="2"/>
  <c r="N305" i="2"/>
  <c r="N445" i="2"/>
  <c r="N192" i="2"/>
  <c r="N488" i="2"/>
  <c r="N101" i="2"/>
  <c r="N280" i="2"/>
  <c r="N386" i="2"/>
  <c r="N418" i="2"/>
  <c r="N215" i="2"/>
  <c r="N188" i="2"/>
  <c r="N691" i="2"/>
  <c r="N661" i="2"/>
  <c r="N221" i="2"/>
  <c r="N18" i="2"/>
  <c r="N671" i="2"/>
  <c r="N160" i="2"/>
  <c r="N182" i="2"/>
  <c r="N550" i="2"/>
  <c r="N468" i="2"/>
  <c r="N656" i="2"/>
  <c r="N453" i="2"/>
  <c r="N361" i="2"/>
  <c r="N22" i="2"/>
  <c r="N366" i="2"/>
  <c r="N144" i="2"/>
  <c r="N335" i="2"/>
  <c r="N353" i="2"/>
  <c r="N54" i="2"/>
  <c r="N151" i="2"/>
  <c r="N296" i="2"/>
  <c r="N272" i="2"/>
  <c r="N110" i="2"/>
  <c r="N641" i="2"/>
  <c r="N5" i="2"/>
  <c r="N177" i="2"/>
  <c r="N454" i="2"/>
  <c r="N14" i="2"/>
  <c r="N173" i="2"/>
  <c r="N220" i="2"/>
  <c r="N543" i="2"/>
  <c r="N212" i="2"/>
  <c r="N147" i="2"/>
  <c r="N405" i="2"/>
  <c r="N429" i="2"/>
  <c r="N15" i="2"/>
  <c r="N52" i="2"/>
  <c r="N187" i="2"/>
  <c r="N492" i="2"/>
  <c r="N649" i="2"/>
  <c r="N524" i="2"/>
  <c r="N106" i="2"/>
  <c r="N727" i="2"/>
  <c r="N229" i="2"/>
  <c r="N604" i="2"/>
  <c r="N205" i="2"/>
  <c r="N261" i="2"/>
  <c r="N325" i="2"/>
  <c r="N53" i="2"/>
  <c r="N548" i="2"/>
  <c r="N100" i="2"/>
  <c r="N516" i="2"/>
  <c r="N50" i="2"/>
  <c r="N432" i="2"/>
  <c r="N26" i="2"/>
  <c r="N6" i="2"/>
  <c r="N653" i="2"/>
  <c r="N345" i="2"/>
  <c r="N587" i="2"/>
  <c r="N482" i="2"/>
  <c r="N452" i="2"/>
  <c r="N203" i="2"/>
  <c r="N207" i="2"/>
  <c r="N370" i="2"/>
  <c r="N397" i="2"/>
  <c r="N238" i="2"/>
  <c r="N218" i="2"/>
  <c r="N485" i="2"/>
  <c r="N89" i="2"/>
  <c r="N688" i="2"/>
  <c r="N70" i="2"/>
  <c r="N730" i="2"/>
  <c r="N486" i="2"/>
  <c r="N493" i="2"/>
  <c r="N251" i="2"/>
  <c r="N686" i="2"/>
  <c r="N365" i="2"/>
  <c r="N288" i="2"/>
  <c r="N274" i="2"/>
  <c r="N477" i="2"/>
  <c r="N146" i="2"/>
  <c r="N497" i="2"/>
  <c r="N204" i="2"/>
  <c r="N125" i="2"/>
  <c r="N185" i="2"/>
  <c r="N297" i="2"/>
  <c r="N496" i="2"/>
  <c r="N723" i="2"/>
  <c r="N412" i="2"/>
  <c r="N67" i="2"/>
  <c r="N409" i="2"/>
  <c r="N102" i="2"/>
  <c r="N438" i="2"/>
  <c r="N313" i="2"/>
  <c r="N33" i="2"/>
  <c r="N128" i="2"/>
  <c r="N430" i="2"/>
  <c r="N483" i="2"/>
  <c r="N130" i="2"/>
  <c r="N609" i="2"/>
  <c r="N435" i="2"/>
  <c r="N60" i="2"/>
  <c r="N561" i="2"/>
  <c r="N700" i="2"/>
  <c r="N502" i="2"/>
  <c r="N463" i="2"/>
  <c r="N559" i="2"/>
  <c r="N733" i="2"/>
  <c r="N683" i="2"/>
  <c r="N678" i="2"/>
  <c r="N342" i="2"/>
  <c r="N118" i="2"/>
  <c r="N116" i="2"/>
  <c r="N681" i="2"/>
  <c r="N506" i="2"/>
  <c r="N336" i="2"/>
  <c r="N231" i="2"/>
  <c r="N451" i="2"/>
  <c r="N712" i="2"/>
  <c r="N13" i="2"/>
  <c r="N499" i="2"/>
  <c r="N55" i="2"/>
  <c r="N464" i="2"/>
  <c r="N410" i="2"/>
  <c r="N611" i="2"/>
  <c r="N655" i="2"/>
  <c r="N680" i="2"/>
  <c r="N133" i="2"/>
  <c r="N247" i="2"/>
  <c r="N583" i="2"/>
  <c r="N434" i="2"/>
  <c r="N72" i="2"/>
  <c r="N644" i="2"/>
  <c r="N372" i="2"/>
  <c r="N507" i="2"/>
  <c r="N398" i="2"/>
  <c r="N632" i="2"/>
  <c r="N27" i="2"/>
  <c r="N181" i="2"/>
  <c r="N232" i="2"/>
  <c r="N17" i="2"/>
  <c r="N517" i="2"/>
  <c r="N590" i="2"/>
  <c r="N735" i="2"/>
  <c r="N505" i="2"/>
  <c r="N382" i="2"/>
  <c r="N414" i="2"/>
  <c r="N431" i="2"/>
  <c r="N471" i="2"/>
  <c r="N58" i="2"/>
  <c r="N424" i="2"/>
  <c r="N732" i="2"/>
  <c r="N226" i="2"/>
  <c r="N621" i="2"/>
  <c r="N650" i="2"/>
  <c r="N512" i="2"/>
  <c r="N419" i="2"/>
  <c r="N500" i="2"/>
  <c r="N616" i="2"/>
  <c r="N415" i="2"/>
  <c r="N339" i="2"/>
  <c r="N579" i="2"/>
  <c r="N57" i="2"/>
  <c r="N571" i="2"/>
  <c r="N208" i="2"/>
  <c r="N41" i="2"/>
  <c r="N633" i="2"/>
  <c r="N311" i="2"/>
  <c r="N209" i="2"/>
  <c r="N28" i="2"/>
  <c r="N148" i="2"/>
  <c r="N329" i="2"/>
  <c r="N143" i="2"/>
  <c r="N263" i="2"/>
  <c r="N729" i="2"/>
  <c r="N378" i="2"/>
  <c r="N25" i="2"/>
  <c r="N95" i="2"/>
  <c r="N358" i="2"/>
  <c r="N355" i="2"/>
  <c r="N194" i="2"/>
  <c r="N16" i="2"/>
  <c r="N114" i="2"/>
  <c r="N129" i="2"/>
  <c r="N108" i="2"/>
  <c r="N675" i="2"/>
  <c r="N466" i="2"/>
  <c r="N665" i="2"/>
  <c r="N538" i="2"/>
  <c r="N568" i="2"/>
  <c r="N669" i="2"/>
  <c r="N122" i="2"/>
  <c r="N529" i="2"/>
  <c r="N722" i="2"/>
  <c r="N169" i="2"/>
  <c r="N248" i="2"/>
  <c r="N406" i="2"/>
  <c r="N390" i="2"/>
  <c r="N461" i="2"/>
  <c r="N42" i="2"/>
  <c r="N350" i="2"/>
  <c r="N264" i="2"/>
  <c r="N225" i="2"/>
  <c r="N698" i="2"/>
  <c r="N268" i="2"/>
  <c r="N580" i="2"/>
  <c r="N626" i="2"/>
  <c r="N200" i="2"/>
  <c r="N660" i="2"/>
  <c r="N165" i="2"/>
  <c r="N427" i="2"/>
  <c r="N316" i="2"/>
  <c r="N332" i="2"/>
  <c r="N701" i="2"/>
  <c r="N704" i="2"/>
  <c r="N120" i="2"/>
  <c r="N734" i="2"/>
  <c r="N541" i="2"/>
  <c r="N139" i="2"/>
  <c r="N527" i="2"/>
  <c r="N162" i="2"/>
  <c r="N363" i="2"/>
  <c r="N354" i="2"/>
  <c r="N112" i="2"/>
  <c r="N462" i="2"/>
  <c r="N640" i="2"/>
  <c r="N694" i="2"/>
  <c r="N164" i="2"/>
  <c r="N59" i="2"/>
  <c r="N607" i="2"/>
  <c r="N725" i="2"/>
  <c r="N138" i="2"/>
  <c r="N282" i="2"/>
  <c r="N685" i="2"/>
  <c r="N109" i="2"/>
  <c r="N396" i="2"/>
  <c r="N668" i="2"/>
  <c r="N154" i="2"/>
  <c r="N334" i="2"/>
  <c r="N560" i="2"/>
  <c r="N582" i="2"/>
  <c r="N326" i="2"/>
  <c r="N546" i="2"/>
  <c r="N437" i="2"/>
  <c r="N403" i="2"/>
  <c r="N351" i="2"/>
  <c r="N572" i="2"/>
  <c r="N344" i="2"/>
  <c r="N705" i="2"/>
  <c r="N552" i="2"/>
  <c r="N150" i="2"/>
  <c r="N702" i="2"/>
  <c r="N666" i="2"/>
  <c r="N693" i="2"/>
  <c r="N586" i="2"/>
  <c r="N662" i="2"/>
  <c r="N159" i="2"/>
  <c r="N581" i="2"/>
  <c r="N739" i="2"/>
  <c r="N689" i="2"/>
  <c r="N236" i="2"/>
  <c r="N595" i="2"/>
  <c r="N337" i="2"/>
  <c r="N98" i="2"/>
  <c r="N570" i="2"/>
  <c r="N612" i="2"/>
  <c r="N593" i="2"/>
  <c r="N107" i="2"/>
  <c r="N510" i="2"/>
  <c r="N284" i="2"/>
  <c r="N309" i="2"/>
  <c r="N573" i="2"/>
  <c r="N389" i="2"/>
  <c r="N381" i="2"/>
  <c r="N111" i="2"/>
  <c r="N156" i="2"/>
  <c r="N585" i="2"/>
  <c r="N420" i="2"/>
  <c r="N262" i="2"/>
  <c r="N291" i="2"/>
  <c r="N652" i="2"/>
  <c r="N472" i="2"/>
  <c r="N142" i="2"/>
  <c r="N563" i="2"/>
  <c r="N558" i="2"/>
  <c r="N260" i="2"/>
  <c r="N731" i="2"/>
  <c r="N222" i="2"/>
  <c r="N578" i="2"/>
  <c r="N465" i="2"/>
  <c r="N266" i="2"/>
  <c r="N489" i="2"/>
  <c r="N303" i="2"/>
  <c r="N679" i="2"/>
  <c r="N602" i="2"/>
  <c r="N195" i="2"/>
  <c r="N174" i="2"/>
  <c r="N513" i="2"/>
  <c r="N526" i="2"/>
  <c r="N199" i="2"/>
  <c r="N384" i="2"/>
  <c r="N440" i="2"/>
  <c r="N536" i="2"/>
  <c r="N474" i="2"/>
  <c r="N498" i="2"/>
  <c r="N630" i="2"/>
  <c r="N598" i="2"/>
  <c r="N618" i="2"/>
  <c r="N642" i="2"/>
  <c r="N178" i="2"/>
  <c r="N411" i="2"/>
  <c r="N467" i="2"/>
  <c r="N394" i="2"/>
  <c r="N374" i="2"/>
  <c r="N696" i="2"/>
  <c r="N333" i="2"/>
  <c r="N709" i="2"/>
  <c r="N549" i="2"/>
  <c r="N576" i="2"/>
  <c r="N567" i="2"/>
  <c r="N677" i="2"/>
  <c r="N278" i="2"/>
  <c r="N635" i="2"/>
  <c r="N719" i="2"/>
  <c r="N651" i="2"/>
  <c r="N608" i="2"/>
  <c r="N318" i="2"/>
  <c r="N383" i="2"/>
  <c r="N574" i="2"/>
  <c r="N447" i="2"/>
  <c r="N423" i="2"/>
  <c r="N518" i="2"/>
  <c r="N459" i="2"/>
  <c r="N628" i="2"/>
  <c r="N726" i="2"/>
  <c r="N446" i="2"/>
  <c r="N708" i="2"/>
  <c r="N695" i="2"/>
  <c r="N614" i="2"/>
  <c r="N690" i="2"/>
  <c r="N738" i="2"/>
  <c r="N697" i="2"/>
  <c r="N638" i="2"/>
  <c r="N716" i="2"/>
  <c r="N591" i="2"/>
  <c r="N597" i="2"/>
  <c r="N631" i="2"/>
  <c r="N715" i="2"/>
  <c r="N736" i="2"/>
  <c r="N619" i="2"/>
  <c r="N717" i="2"/>
  <c r="N718" i="2"/>
  <c r="N676" i="2"/>
  <c r="N682" i="2"/>
  <c r="N728" i="2"/>
  <c r="N711" i="2"/>
  <c r="N684" i="2"/>
  <c r="N613" i="2"/>
  <c r="N667" i="2"/>
  <c r="N706" i="2"/>
  <c r="N692" i="2"/>
  <c r="N737" i="2"/>
  <c r="L544" i="2"/>
  <c r="L545" i="2"/>
  <c r="L624" i="2"/>
  <c r="L99" i="2"/>
  <c r="L393" i="2"/>
  <c r="L515" i="2"/>
  <c r="L369" i="2"/>
  <c r="L495" i="2"/>
  <c r="L603" i="2"/>
  <c r="L327" i="2"/>
  <c r="L359" i="2"/>
  <c r="L443" i="2"/>
  <c r="L663" i="2"/>
  <c r="L253" i="2"/>
  <c r="L155" i="2"/>
  <c r="L145" i="2"/>
  <c r="L126" i="2"/>
  <c r="L425" i="2"/>
  <c r="L525" i="2"/>
  <c r="L672" i="2"/>
  <c r="L542" i="2"/>
  <c r="L79" i="2"/>
  <c r="L387" i="2"/>
  <c r="L117" i="2"/>
  <c r="L441" i="2"/>
  <c r="L310" i="2"/>
  <c r="L547" i="2"/>
  <c r="L210" i="2"/>
  <c r="L32" i="2"/>
  <c r="L66" i="2"/>
  <c r="L659" i="2"/>
  <c r="L379" i="2"/>
  <c r="L617" i="2"/>
  <c r="L601" i="2"/>
  <c r="L4" i="2"/>
  <c r="L254" i="2"/>
  <c r="L152" i="2"/>
  <c r="L93" i="2"/>
  <c r="L654" i="2"/>
  <c r="L82" i="2"/>
  <c r="L494" i="2"/>
  <c r="L121" i="2"/>
  <c r="L45" i="2"/>
  <c r="L228" i="2"/>
  <c r="L503" i="2"/>
  <c r="L360" i="2"/>
  <c r="L213" i="2"/>
  <c r="L565" i="2"/>
  <c r="L395" i="2"/>
  <c r="L104" i="2"/>
  <c r="L43" i="2"/>
  <c r="L554" i="2"/>
  <c r="L163" i="2"/>
  <c r="L317" i="2"/>
  <c r="L81" i="2"/>
  <c r="L38" i="2"/>
  <c r="L416" i="2"/>
  <c r="L533" i="2"/>
  <c r="L292" i="2"/>
  <c r="L556" i="2"/>
  <c r="L286" i="2"/>
  <c r="L158" i="2"/>
  <c r="L183" i="2"/>
  <c r="L417" i="2"/>
  <c r="L504" i="2"/>
  <c r="L456" i="2"/>
  <c r="L197" i="2"/>
  <c r="L300" i="2"/>
  <c r="L400" i="2"/>
  <c r="L149" i="2"/>
  <c r="L77" i="2"/>
  <c r="L448" i="2"/>
  <c r="L404" i="2"/>
  <c r="L308" i="2"/>
  <c r="L124" i="2"/>
  <c r="L299" i="2"/>
  <c r="L240" i="2"/>
  <c r="L2" i="2"/>
  <c r="L658" i="2"/>
  <c r="L175" i="2"/>
  <c r="L90" i="2"/>
  <c r="L9" i="2"/>
  <c r="L399" i="2"/>
  <c r="L501" i="2"/>
  <c r="L186" i="2"/>
  <c r="L537" i="2"/>
  <c r="L321" i="2"/>
  <c r="L575" i="2"/>
  <c r="L237" i="2"/>
  <c r="L243" i="2"/>
  <c r="L367" i="2"/>
  <c r="L623" i="2"/>
  <c r="L244" i="2"/>
  <c r="L422" i="2"/>
  <c r="L56" i="2"/>
  <c r="L380" i="2"/>
  <c r="L315" i="2"/>
  <c r="L8" i="2"/>
  <c r="L62" i="2"/>
  <c r="L330" i="2"/>
  <c r="L190" i="2"/>
  <c r="L74" i="2"/>
  <c r="L135" i="2"/>
  <c r="L295" i="2"/>
  <c r="L259" i="2"/>
  <c r="L242" i="2"/>
  <c r="L444" i="2"/>
  <c r="L132" i="2"/>
  <c r="L478" i="2"/>
  <c r="L269" i="2"/>
  <c r="L219" i="2"/>
  <c r="L338" i="2"/>
  <c r="L40" i="2"/>
  <c r="L407" i="2"/>
  <c r="L105" i="2"/>
  <c r="L255" i="2"/>
  <c r="L201" i="2"/>
  <c r="L645" i="2"/>
  <c r="L134" i="2"/>
  <c r="L699" i="2"/>
  <c r="L166" i="2"/>
  <c r="L514" i="2"/>
  <c r="L11" i="2"/>
  <c r="L349" i="2"/>
  <c r="L285" i="2"/>
  <c r="L49" i="2"/>
  <c r="L324" i="2"/>
  <c r="L34" i="2"/>
  <c r="L172" i="2"/>
  <c r="L170" i="2"/>
  <c r="L306" i="2"/>
  <c r="L289" i="2"/>
  <c r="L622" i="2"/>
  <c r="L216" i="2"/>
  <c r="L442" i="2"/>
  <c r="L484" i="2"/>
  <c r="L233" i="2"/>
  <c r="L362" i="2"/>
  <c r="L265" i="2"/>
  <c r="L301" i="2"/>
  <c r="L37" i="2"/>
  <c r="L714" i="2"/>
  <c r="L319" i="2"/>
  <c r="L473" i="2"/>
  <c r="L290" i="2"/>
  <c r="L721" i="2"/>
  <c r="L356" i="2"/>
  <c r="L78" i="2"/>
  <c r="L69" i="2"/>
  <c r="L519" i="2"/>
  <c r="L21" i="2"/>
  <c r="L224" i="2"/>
  <c r="L94" i="2"/>
  <c r="L487" i="2"/>
  <c r="L293" i="2"/>
  <c r="L375" i="2"/>
  <c r="L275" i="2"/>
  <c r="L189" i="2"/>
  <c r="L401" i="2"/>
  <c r="L140" i="2"/>
  <c r="L23" i="2"/>
  <c r="L491" i="2"/>
  <c r="L521" i="2"/>
  <c r="L368" i="2"/>
  <c r="L564" i="2"/>
  <c r="L480" i="2"/>
  <c r="L476" i="2"/>
  <c r="L589" i="2"/>
  <c r="L257" i="2"/>
  <c r="L646" i="2"/>
  <c r="L469" i="2"/>
  <c r="L643" i="2"/>
  <c r="L328" i="2"/>
  <c r="L511" i="2"/>
  <c r="L157" i="2"/>
  <c r="L307" i="2"/>
  <c r="L674" i="2"/>
  <c r="L3" i="2"/>
  <c r="L137" i="2"/>
  <c r="L179" i="2"/>
  <c r="L29" i="2"/>
  <c r="L569" i="2"/>
  <c r="L239" i="2"/>
  <c r="L241" i="2"/>
  <c r="L36" i="2"/>
  <c r="L48" i="2"/>
  <c r="L634" i="2"/>
  <c r="L670" i="2"/>
  <c r="L214" i="2"/>
  <c r="L551" i="2"/>
  <c r="L428" i="2"/>
  <c r="L287" i="2"/>
  <c r="L31" i="2"/>
  <c r="L687" i="2"/>
  <c r="L615" i="2"/>
  <c r="L364" i="2"/>
  <c r="L206" i="2"/>
  <c r="L436" i="2"/>
  <c r="L439" i="2"/>
  <c r="L408" i="2"/>
  <c r="L620" i="2"/>
  <c r="L599" i="2"/>
  <c r="L91" i="2"/>
  <c r="L588" i="2"/>
  <c r="L252" i="2"/>
  <c r="L76" i="2"/>
  <c r="L391" i="2"/>
  <c r="L250" i="2"/>
  <c r="L577" i="2"/>
  <c r="L385" i="2"/>
  <c r="L539" i="2"/>
  <c r="L153" i="2"/>
  <c r="L71" i="2"/>
  <c r="L392" i="2"/>
  <c r="L230" i="2"/>
  <c r="L490" i="2"/>
  <c r="L113" i="2"/>
  <c r="L92" i="2"/>
  <c r="L522" i="2"/>
  <c r="L402" i="2"/>
  <c r="L270" i="2"/>
  <c r="L193" i="2"/>
  <c r="L61" i="2"/>
  <c r="L629" i="2"/>
  <c r="L357" i="2"/>
  <c r="L245" i="2"/>
  <c r="L673" i="2"/>
  <c r="L584" i="2"/>
  <c r="L600" i="2"/>
  <c r="L304" i="2"/>
  <c r="L47" i="2"/>
  <c r="L65" i="2"/>
  <c r="L475" i="2"/>
  <c r="L724" i="2"/>
  <c r="L534" i="2"/>
  <c r="L508" i="2"/>
  <c r="L223" i="2"/>
  <c r="L256" i="2"/>
  <c r="L592" i="2"/>
  <c r="L347" i="2"/>
  <c r="L167" i="2"/>
  <c r="L12" i="2"/>
  <c r="L323" i="2"/>
  <c r="L19" i="2"/>
  <c r="L455" i="2"/>
  <c r="L713" i="2"/>
  <c r="L553" i="2"/>
  <c r="L123" i="2"/>
  <c r="L720" i="2"/>
  <c r="L594" i="2"/>
  <c r="L648" i="2"/>
  <c r="L273" i="2"/>
  <c r="L180" i="2"/>
  <c r="L555" i="2"/>
  <c r="L528" i="2"/>
  <c r="L348" i="2"/>
  <c r="L84" i="2"/>
  <c r="L87" i="2"/>
  <c r="L276" i="2"/>
  <c r="L470" i="2"/>
  <c r="L267" i="2"/>
  <c r="L302" i="2"/>
  <c r="L30" i="2"/>
  <c r="L481" i="2"/>
  <c r="L535" i="2"/>
  <c r="L421" i="2"/>
  <c r="L373" i="2"/>
  <c r="L371" i="2"/>
  <c r="L68" i="2"/>
  <c r="L340" i="2"/>
  <c r="L141" i="2"/>
  <c r="L557" i="2"/>
  <c r="L458" i="2"/>
  <c r="L103" i="2"/>
  <c r="L227" i="2"/>
  <c r="L51" i="2"/>
  <c r="L596" i="2"/>
  <c r="L217" i="2"/>
  <c r="L85" i="2"/>
  <c r="L73" i="2"/>
  <c r="L426" i="2"/>
  <c r="L532" i="2"/>
  <c r="L39" i="2"/>
  <c r="L460" i="2"/>
  <c r="L279" i="2"/>
  <c r="L80" i="2"/>
  <c r="L131" i="2"/>
  <c r="L606" i="2"/>
  <c r="L281" i="2"/>
  <c r="L346" i="2"/>
  <c r="L703" i="2"/>
  <c r="L277" i="2"/>
  <c r="L341" i="2"/>
  <c r="L75" i="2"/>
  <c r="L627" i="2"/>
  <c r="L450" i="2"/>
  <c r="L168" i="2"/>
  <c r="L457" i="2"/>
  <c r="L343" i="2"/>
  <c r="L566" i="2"/>
  <c r="L235" i="2"/>
  <c r="L184" i="2"/>
  <c r="L83" i="2"/>
  <c r="L639" i="2"/>
  <c r="L388" i="2"/>
  <c r="L119" i="2"/>
  <c r="L320" i="2"/>
  <c r="L322" i="2"/>
  <c r="L479" i="2"/>
  <c r="L171" i="2"/>
  <c r="L294" i="2"/>
  <c r="L625" i="2"/>
  <c r="L88" i="2"/>
  <c r="L647" i="2"/>
  <c r="L63" i="2"/>
  <c r="L298" i="2"/>
  <c r="L176" i="2"/>
  <c r="L562" i="2"/>
  <c r="L161" i="2"/>
  <c r="L271" i="2"/>
  <c r="L246" i="2"/>
  <c r="L352" i="2"/>
  <c r="L520" i="2"/>
  <c r="L10" i="2"/>
  <c r="L198" i="2"/>
  <c r="L20" i="2"/>
  <c r="L24" i="2"/>
  <c r="L97" i="2"/>
  <c r="L249" i="2"/>
  <c r="L523" i="2"/>
  <c r="L234" i="2"/>
  <c r="L433" i="2"/>
  <c r="L710" i="2"/>
  <c r="L283" i="2"/>
  <c r="L605" i="2"/>
  <c r="L413" i="2"/>
  <c r="L202" i="2"/>
  <c r="L664" i="2"/>
  <c r="L46" i="2"/>
  <c r="L657" i="2"/>
  <c r="L96" i="2"/>
  <c r="L7" i="2"/>
  <c r="L312" i="2"/>
  <c r="L530" i="2"/>
  <c r="L449" i="2"/>
  <c r="L636" i="2"/>
  <c r="L707" i="2"/>
  <c r="L44" i="2"/>
  <c r="L136" i="2"/>
  <c r="L64" i="2"/>
  <c r="L376" i="2"/>
  <c r="L314" i="2"/>
  <c r="L196" i="2"/>
  <c r="L531" i="2"/>
  <c r="L35" i="2"/>
  <c r="L637" i="2"/>
  <c r="L509" i="2"/>
  <c r="L127" i="2"/>
  <c r="L377" i="2"/>
  <c r="L540" i="2"/>
  <c r="L191" i="2"/>
  <c r="L86" i="2"/>
  <c r="L115" i="2"/>
  <c r="L331" i="2"/>
  <c r="L211" i="2"/>
  <c r="L258" i="2"/>
  <c r="L610" i="2"/>
  <c r="L305" i="2"/>
  <c r="L445" i="2"/>
  <c r="L192" i="2"/>
  <c r="L488" i="2"/>
  <c r="L101" i="2"/>
  <c r="L280" i="2"/>
  <c r="L386" i="2"/>
  <c r="L418" i="2"/>
  <c r="L215" i="2"/>
  <c r="L188" i="2"/>
  <c r="L691" i="2"/>
  <c r="L661" i="2"/>
  <c r="L221" i="2"/>
  <c r="L18" i="2"/>
  <c r="L671" i="2"/>
  <c r="L160" i="2"/>
  <c r="L182" i="2"/>
  <c r="L550" i="2"/>
  <c r="L468" i="2"/>
  <c r="L656" i="2"/>
  <c r="L453" i="2"/>
  <c r="L361" i="2"/>
  <c r="L22" i="2"/>
  <c r="L366" i="2"/>
  <c r="L144" i="2"/>
  <c r="L335" i="2"/>
  <c r="L353" i="2"/>
  <c r="L54" i="2"/>
  <c r="L151" i="2"/>
  <c r="L296" i="2"/>
  <c r="L272" i="2"/>
  <c r="L110" i="2"/>
  <c r="L641" i="2"/>
  <c r="L5" i="2"/>
  <c r="L177" i="2"/>
  <c r="L454" i="2"/>
  <c r="L14" i="2"/>
  <c r="L173" i="2"/>
  <c r="L220" i="2"/>
  <c r="L543" i="2"/>
  <c r="L212" i="2"/>
  <c r="L147" i="2"/>
  <c r="L405" i="2"/>
  <c r="L429" i="2"/>
  <c r="L15" i="2"/>
  <c r="L52" i="2"/>
  <c r="L187" i="2"/>
  <c r="L492" i="2"/>
  <c r="L649" i="2"/>
  <c r="L524" i="2"/>
  <c r="L106" i="2"/>
  <c r="L727" i="2"/>
  <c r="L229" i="2"/>
  <c r="L604" i="2"/>
  <c r="L205" i="2"/>
  <c r="L261" i="2"/>
  <c r="L325" i="2"/>
  <c r="L53" i="2"/>
  <c r="L548" i="2"/>
  <c r="L100" i="2"/>
  <c r="L516" i="2"/>
  <c r="L50" i="2"/>
  <c r="L432" i="2"/>
  <c r="L26" i="2"/>
  <c r="L6" i="2"/>
  <c r="L653" i="2"/>
  <c r="L345" i="2"/>
  <c r="L587" i="2"/>
  <c r="L482" i="2"/>
  <c r="L452" i="2"/>
  <c r="L203" i="2"/>
  <c r="L207" i="2"/>
  <c r="L370" i="2"/>
  <c r="L397" i="2"/>
  <c r="L238" i="2"/>
  <c r="L218" i="2"/>
  <c r="L485" i="2"/>
  <c r="L89" i="2"/>
  <c r="L688" i="2"/>
  <c r="L70" i="2"/>
  <c r="L730" i="2"/>
  <c r="L486" i="2"/>
  <c r="L493" i="2"/>
  <c r="L251" i="2"/>
  <c r="L686" i="2"/>
  <c r="L365" i="2"/>
  <c r="L288" i="2"/>
  <c r="L274" i="2"/>
  <c r="L477" i="2"/>
  <c r="L146" i="2"/>
  <c r="L497" i="2"/>
  <c r="L204" i="2"/>
  <c r="L125" i="2"/>
  <c r="L185" i="2"/>
  <c r="L297" i="2"/>
  <c r="L496" i="2"/>
  <c r="L723" i="2"/>
  <c r="L412" i="2"/>
  <c r="L67" i="2"/>
  <c r="L409" i="2"/>
  <c r="L102" i="2"/>
  <c r="L438" i="2"/>
  <c r="L313" i="2"/>
  <c r="L33" i="2"/>
  <c r="L128" i="2"/>
  <c r="L430" i="2"/>
  <c r="L483" i="2"/>
  <c r="L130" i="2"/>
  <c r="L609" i="2"/>
  <c r="L435" i="2"/>
  <c r="L60" i="2"/>
  <c r="L561" i="2"/>
  <c r="L700" i="2"/>
  <c r="L502" i="2"/>
  <c r="L463" i="2"/>
  <c r="L559" i="2"/>
  <c r="L733" i="2"/>
  <c r="L683" i="2"/>
  <c r="L678" i="2"/>
  <c r="L342" i="2"/>
  <c r="L118" i="2"/>
  <c r="L116" i="2"/>
  <c r="L681" i="2"/>
  <c r="L506" i="2"/>
  <c r="L336" i="2"/>
  <c r="L231" i="2"/>
  <c r="L451" i="2"/>
  <c r="L712" i="2"/>
  <c r="L13" i="2"/>
  <c r="L499" i="2"/>
  <c r="L55" i="2"/>
  <c r="L464" i="2"/>
  <c r="L410" i="2"/>
  <c r="L611" i="2"/>
  <c r="L655" i="2"/>
  <c r="L680" i="2"/>
  <c r="L133" i="2"/>
  <c r="L247" i="2"/>
  <c r="L583" i="2"/>
  <c r="L434" i="2"/>
  <c r="L72" i="2"/>
  <c r="L644" i="2"/>
  <c r="L372" i="2"/>
  <c r="L507" i="2"/>
  <c r="L398" i="2"/>
  <c r="L632" i="2"/>
  <c r="L27" i="2"/>
  <c r="L181" i="2"/>
  <c r="L232" i="2"/>
  <c r="L17" i="2"/>
  <c r="L517" i="2"/>
  <c r="L590" i="2"/>
  <c r="L735" i="2"/>
  <c r="L505" i="2"/>
  <c r="L382" i="2"/>
  <c r="L414" i="2"/>
  <c r="L431" i="2"/>
  <c r="L471" i="2"/>
  <c r="L58" i="2"/>
  <c r="L424" i="2"/>
  <c r="L732" i="2"/>
  <c r="L226" i="2"/>
  <c r="L621" i="2"/>
  <c r="L650" i="2"/>
  <c r="L512" i="2"/>
  <c r="L419" i="2"/>
  <c r="L500" i="2"/>
  <c r="L616" i="2"/>
  <c r="L415" i="2"/>
  <c r="L339" i="2"/>
  <c r="L579" i="2"/>
  <c r="L57" i="2"/>
  <c r="L571" i="2"/>
  <c r="L208" i="2"/>
  <c r="L41" i="2"/>
  <c r="L633" i="2"/>
  <c r="L311" i="2"/>
  <c r="L209" i="2"/>
  <c r="L28" i="2"/>
  <c r="L148" i="2"/>
  <c r="L329" i="2"/>
  <c r="L143" i="2"/>
  <c r="L263" i="2"/>
  <c r="L729" i="2"/>
  <c r="L378" i="2"/>
  <c r="L25" i="2"/>
  <c r="L95" i="2"/>
  <c r="L358" i="2"/>
  <c r="L355" i="2"/>
  <c r="L194" i="2"/>
  <c r="L16" i="2"/>
  <c r="L114" i="2"/>
  <c r="L129" i="2"/>
  <c r="L108" i="2"/>
  <c r="L675" i="2"/>
  <c r="L466" i="2"/>
  <c r="L665" i="2"/>
  <c r="L538" i="2"/>
  <c r="L568" i="2"/>
  <c r="L669" i="2"/>
  <c r="L122" i="2"/>
  <c r="L529" i="2"/>
  <c r="L722" i="2"/>
  <c r="L169" i="2"/>
  <c r="L248" i="2"/>
  <c r="L406" i="2"/>
  <c r="L390" i="2"/>
  <c r="L461" i="2"/>
  <c r="L42" i="2"/>
  <c r="L350" i="2"/>
  <c r="L264" i="2"/>
  <c r="L225" i="2"/>
  <c r="L698" i="2"/>
  <c r="L268" i="2"/>
  <c r="L580" i="2"/>
  <c r="L626" i="2"/>
  <c r="L200" i="2"/>
  <c r="L660" i="2"/>
  <c r="L165" i="2"/>
  <c r="L427" i="2"/>
  <c r="L316" i="2"/>
  <c r="L332" i="2"/>
  <c r="L701" i="2"/>
  <c r="L704" i="2"/>
  <c r="L120" i="2"/>
  <c r="L734" i="2"/>
  <c r="L541" i="2"/>
  <c r="L139" i="2"/>
  <c r="L527" i="2"/>
  <c r="L162" i="2"/>
  <c r="L363" i="2"/>
  <c r="L354" i="2"/>
  <c r="L112" i="2"/>
  <c r="L462" i="2"/>
  <c r="L640" i="2"/>
  <c r="L694" i="2"/>
  <c r="L164" i="2"/>
  <c r="L59" i="2"/>
  <c r="L607" i="2"/>
  <c r="L725" i="2"/>
  <c r="L138" i="2"/>
  <c r="L282" i="2"/>
  <c r="L685" i="2"/>
  <c r="L109" i="2"/>
  <c r="L396" i="2"/>
  <c r="L668" i="2"/>
  <c r="L154" i="2"/>
  <c r="L334" i="2"/>
  <c r="L560" i="2"/>
  <c r="L582" i="2"/>
  <c r="L326" i="2"/>
  <c r="L546" i="2"/>
  <c r="L437" i="2"/>
  <c r="L403" i="2"/>
  <c r="L351" i="2"/>
  <c r="L572" i="2"/>
  <c r="L344" i="2"/>
  <c r="L705" i="2"/>
  <c r="L552" i="2"/>
  <c r="L150" i="2"/>
  <c r="L702" i="2"/>
  <c r="L666" i="2"/>
  <c r="L693" i="2"/>
  <c r="L586" i="2"/>
  <c r="L662" i="2"/>
  <c r="L159" i="2"/>
  <c r="L581" i="2"/>
  <c r="L739" i="2"/>
  <c r="L689" i="2"/>
  <c r="L236" i="2"/>
  <c r="L595" i="2"/>
  <c r="L337" i="2"/>
  <c r="L98" i="2"/>
  <c r="L570" i="2"/>
  <c r="L612" i="2"/>
  <c r="L593" i="2"/>
  <c r="L107" i="2"/>
  <c r="L510" i="2"/>
  <c r="L284" i="2"/>
  <c r="L309" i="2"/>
  <c r="L573" i="2"/>
  <c r="L389" i="2"/>
  <c r="L381" i="2"/>
  <c r="L111" i="2"/>
  <c r="L156" i="2"/>
  <c r="L585" i="2"/>
  <c r="L420" i="2"/>
  <c r="L262" i="2"/>
  <c r="L291" i="2"/>
  <c r="L652" i="2"/>
  <c r="L472" i="2"/>
  <c r="L142" i="2"/>
  <c r="L563" i="2"/>
  <c r="L558" i="2"/>
  <c r="L260" i="2"/>
  <c r="L731" i="2"/>
  <c r="L222" i="2"/>
  <c r="L578" i="2"/>
  <c r="L465" i="2"/>
  <c r="L266" i="2"/>
  <c r="L489" i="2"/>
  <c r="L303" i="2"/>
  <c r="L679" i="2"/>
  <c r="L602" i="2"/>
  <c r="L195" i="2"/>
  <c r="L174" i="2"/>
  <c r="L513" i="2"/>
  <c r="L526" i="2"/>
  <c r="L199" i="2"/>
  <c r="L384" i="2"/>
  <c r="L440" i="2"/>
  <c r="L536" i="2"/>
  <c r="L474" i="2"/>
  <c r="L498" i="2"/>
  <c r="L630" i="2"/>
  <c r="L598" i="2"/>
  <c r="L618" i="2"/>
  <c r="L642" i="2"/>
  <c r="L178" i="2"/>
  <c r="L411" i="2"/>
  <c r="L467" i="2"/>
  <c r="L394" i="2"/>
  <c r="L374" i="2"/>
  <c r="L696" i="2"/>
  <c r="L333" i="2"/>
  <c r="L709" i="2"/>
  <c r="L549" i="2"/>
  <c r="L576" i="2"/>
  <c r="L567" i="2"/>
  <c r="L677" i="2"/>
  <c r="L278" i="2"/>
  <c r="L635" i="2"/>
  <c r="L719" i="2"/>
  <c r="L651" i="2"/>
  <c r="L608" i="2"/>
  <c r="L318" i="2"/>
  <c r="L383" i="2"/>
  <c r="L574" i="2"/>
  <c r="L447" i="2"/>
  <c r="L423" i="2"/>
  <c r="L518" i="2"/>
  <c r="L459" i="2"/>
  <c r="L628" i="2"/>
  <c r="L726" i="2"/>
  <c r="L446" i="2"/>
  <c r="L708" i="2"/>
  <c r="L695" i="2"/>
  <c r="L614" i="2"/>
  <c r="L690" i="2"/>
  <c r="L738" i="2"/>
  <c r="L697" i="2"/>
  <c r="L638" i="2"/>
  <c r="L716" i="2"/>
  <c r="L591" i="2"/>
  <c r="L597" i="2"/>
  <c r="L631" i="2"/>
  <c r="L715" i="2"/>
  <c r="L736" i="2"/>
  <c r="L619" i="2"/>
  <c r="L717" i="2"/>
  <c r="L718" i="2"/>
  <c r="L676" i="2"/>
  <c r="L682" i="2"/>
  <c r="L728" i="2"/>
  <c r="L711" i="2"/>
  <c r="L684" i="2"/>
  <c r="L613" i="2"/>
  <c r="L667" i="2"/>
  <c r="L706" i="2"/>
  <c r="L692" i="2"/>
  <c r="L737" i="2"/>
  <c r="J544" i="2"/>
  <c r="J545" i="2"/>
  <c r="J624" i="2"/>
  <c r="J99" i="2"/>
  <c r="J393" i="2"/>
  <c r="J515" i="2"/>
  <c r="J369" i="2"/>
  <c r="J495" i="2"/>
  <c r="J603" i="2"/>
  <c r="J327" i="2"/>
  <c r="J359" i="2"/>
  <c r="J443" i="2"/>
  <c r="J663" i="2"/>
  <c r="J253" i="2"/>
  <c r="J155" i="2"/>
  <c r="J145" i="2"/>
  <c r="J126" i="2"/>
  <c r="J425" i="2"/>
  <c r="J525" i="2"/>
  <c r="J672" i="2"/>
  <c r="J542" i="2"/>
  <c r="J79" i="2"/>
  <c r="J387" i="2"/>
  <c r="J117" i="2"/>
  <c r="J441" i="2"/>
  <c r="J310" i="2"/>
  <c r="J547" i="2"/>
  <c r="J210" i="2"/>
  <c r="J32" i="2"/>
  <c r="J66" i="2"/>
  <c r="J659" i="2"/>
  <c r="J379" i="2"/>
  <c r="J617" i="2"/>
  <c r="J601" i="2"/>
  <c r="J4" i="2"/>
  <c r="J254" i="2"/>
  <c r="J152" i="2"/>
  <c r="J93" i="2"/>
  <c r="J654" i="2"/>
  <c r="J82" i="2"/>
  <c r="J494" i="2"/>
  <c r="J121" i="2"/>
  <c r="J45" i="2"/>
  <c r="J228" i="2"/>
  <c r="J503" i="2"/>
  <c r="J360" i="2"/>
  <c r="J213" i="2"/>
  <c r="J565" i="2"/>
  <c r="J395" i="2"/>
  <c r="J104" i="2"/>
  <c r="J43" i="2"/>
  <c r="J554" i="2"/>
  <c r="J163" i="2"/>
  <c r="J317" i="2"/>
  <c r="J81" i="2"/>
  <c r="J38" i="2"/>
  <c r="J416" i="2"/>
  <c r="J533" i="2"/>
  <c r="J292" i="2"/>
  <c r="J556" i="2"/>
  <c r="J286" i="2"/>
  <c r="J158" i="2"/>
  <c r="J183" i="2"/>
  <c r="J417" i="2"/>
  <c r="J504" i="2"/>
  <c r="J456" i="2"/>
  <c r="J197" i="2"/>
  <c r="J300" i="2"/>
  <c r="J400" i="2"/>
  <c r="J149" i="2"/>
  <c r="J77" i="2"/>
  <c r="J448" i="2"/>
  <c r="J404" i="2"/>
  <c r="J308" i="2"/>
  <c r="J124" i="2"/>
  <c r="J299" i="2"/>
  <c r="J240" i="2"/>
  <c r="J2" i="2"/>
  <c r="J658" i="2"/>
  <c r="J175" i="2"/>
  <c r="J90" i="2"/>
  <c r="J9" i="2"/>
  <c r="J399" i="2"/>
  <c r="J501" i="2"/>
  <c r="J186" i="2"/>
  <c r="J537" i="2"/>
  <c r="J321" i="2"/>
  <c r="J575" i="2"/>
  <c r="J237" i="2"/>
  <c r="J243" i="2"/>
  <c r="J367" i="2"/>
  <c r="J623" i="2"/>
  <c r="J244" i="2"/>
  <c r="J422" i="2"/>
  <c r="J56" i="2"/>
  <c r="J380" i="2"/>
  <c r="J315" i="2"/>
  <c r="J8" i="2"/>
  <c r="J62" i="2"/>
  <c r="J330" i="2"/>
  <c r="J190" i="2"/>
  <c r="J74" i="2"/>
  <c r="J135" i="2"/>
  <c r="J295" i="2"/>
  <c r="J259" i="2"/>
  <c r="J242" i="2"/>
  <c r="J444" i="2"/>
  <c r="J132" i="2"/>
  <c r="J478" i="2"/>
  <c r="J269" i="2"/>
  <c r="J219" i="2"/>
  <c r="J338" i="2"/>
  <c r="J40" i="2"/>
  <c r="J407" i="2"/>
  <c r="J105" i="2"/>
  <c r="J255" i="2"/>
  <c r="J201" i="2"/>
  <c r="J645" i="2"/>
  <c r="J134" i="2"/>
  <c r="J699" i="2"/>
  <c r="J166" i="2"/>
  <c r="J514" i="2"/>
  <c r="J11" i="2"/>
  <c r="J349" i="2"/>
  <c r="J285" i="2"/>
  <c r="J49" i="2"/>
  <c r="J324" i="2"/>
  <c r="J34" i="2"/>
  <c r="J172" i="2"/>
  <c r="J170" i="2"/>
  <c r="J306" i="2"/>
  <c r="J289" i="2"/>
  <c r="J622" i="2"/>
  <c r="J216" i="2"/>
  <c r="J442" i="2"/>
  <c r="J484" i="2"/>
  <c r="J233" i="2"/>
  <c r="J362" i="2"/>
  <c r="J265" i="2"/>
  <c r="J301" i="2"/>
  <c r="J37" i="2"/>
  <c r="J714" i="2"/>
  <c r="J319" i="2"/>
  <c r="J473" i="2"/>
  <c r="J290" i="2"/>
  <c r="J721" i="2"/>
  <c r="J356" i="2"/>
  <c r="J78" i="2"/>
  <c r="J69" i="2"/>
  <c r="J519" i="2"/>
  <c r="J21" i="2"/>
  <c r="J224" i="2"/>
  <c r="J94" i="2"/>
  <c r="J487" i="2"/>
  <c r="J293" i="2"/>
  <c r="J375" i="2"/>
  <c r="J275" i="2"/>
  <c r="J189" i="2"/>
  <c r="J401" i="2"/>
  <c r="J140" i="2"/>
  <c r="J23" i="2"/>
  <c r="J491" i="2"/>
  <c r="J521" i="2"/>
  <c r="J368" i="2"/>
  <c r="J564" i="2"/>
  <c r="J480" i="2"/>
  <c r="J476" i="2"/>
  <c r="J589" i="2"/>
  <c r="J257" i="2"/>
  <c r="J646" i="2"/>
  <c r="J469" i="2"/>
  <c r="J643" i="2"/>
  <c r="J328" i="2"/>
  <c r="J511" i="2"/>
  <c r="J157" i="2"/>
  <c r="J307" i="2"/>
  <c r="J674" i="2"/>
  <c r="J3" i="2"/>
  <c r="J137" i="2"/>
  <c r="J179" i="2"/>
  <c r="J29" i="2"/>
  <c r="J569" i="2"/>
  <c r="J239" i="2"/>
  <c r="J241" i="2"/>
  <c r="J36" i="2"/>
  <c r="J48" i="2"/>
  <c r="J634" i="2"/>
  <c r="J670" i="2"/>
  <c r="J214" i="2"/>
  <c r="J551" i="2"/>
  <c r="J428" i="2"/>
  <c r="J287" i="2"/>
  <c r="J31" i="2"/>
  <c r="J687" i="2"/>
  <c r="J615" i="2"/>
  <c r="J364" i="2"/>
  <c r="J206" i="2"/>
  <c r="J436" i="2"/>
  <c r="J439" i="2"/>
  <c r="J408" i="2"/>
  <c r="J620" i="2"/>
  <c r="J599" i="2"/>
  <c r="J91" i="2"/>
  <c r="J588" i="2"/>
  <c r="J252" i="2"/>
  <c r="J76" i="2"/>
  <c r="J391" i="2"/>
  <c r="J250" i="2"/>
  <c r="J577" i="2"/>
  <c r="J385" i="2"/>
  <c r="J539" i="2"/>
  <c r="J153" i="2"/>
  <c r="J71" i="2"/>
  <c r="J392" i="2"/>
  <c r="J230" i="2"/>
  <c r="J490" i="2"/>
  <c r="J113" i="2"/>
  <c r="J92" i="2"/>
  <c r="J522" i="2"/>
  <c r="J402" i="2"/>
  <c r="J270" i="2"/>
  <c r="J193" i="2"/>
  <c r="J61" i="2"/>
  <c r="J629" i="2"/>
  <c r="J357" i="2"/>
  <c r="J245" i="2"/>
  <c r="J673" i="2"/>
  <c r="J584" i="2"/>
  <c r="J600" i="2"/>
  <c r="J304" i="2"/>
  <c r="J47" i="2"/>
  <c r="J65" i="2"/>
  <c r="J475" i="2"/>
  <c r="J724" i="2"/>
  <c r="J534" i="2"/>
  <c r="J508" i="2"/>
  <c r="J223" i="2"/>
  <c r="J256" i="2"/>
  <c r="J592" i="2"/>
  <c r="J347" i="2"/>
  <c r="J167" i="2"/>
  <c r="J12" i="2"/>
  <c r="J323" i="2"/>
  <c r="J19" i="2"/>
  <c r="J455" i="2"/>
  <c r="J713" i="2"/>
  <c r="J553" i="2"/>
  <c r="J123" i="2"/>
  <c r="J720" i="2"/>
  <c r="J594" i="2"/>
  <c r="J648" i="2"/>
  <c r="J273" i="2"/>
  <c r="J180" i="2"/>
  <c r="J555" i="2"/>
  <c r="J528" i="2"/>
  <c r="J348" i="2"/>
  <c r="J84" i="2"/>
  <c r="J87" i="2"/>
  <c r="J276" i="2"/>
  <c r="J470" i="2"/>
  <c r="J267" i="2"/>
  <c r="J302" i="2"/>
  <c r="J30" i="2"/>
  <c r="J481" i="2"/>
  <c r="J535" i="2"/>
  <c r="J421" i="2"/>
  <c r="J373" i="2"/>
  <c r="J371" i="2"/>
  <c r="J68" i="2"/>
  <c r="J340" i="2"/>
  <c r="J141" i="2"/>
  <c r="J557" i="2"/>
  <c r="J458" i="2"/>
  <c r="J103" i="2"/>
  <c r="J227" i="2"/>
  <c r="J51" i="2"/>
  <c r="J596" i="2"/>
  <c r="J217" i="2"/>
  <c r="J85" i="2"/>
  <c r="J73" i="2"/>
  <c r="J426" i="2"/>
  <c r="J532" i="2"/>
  <c r="J39" i="2"/>
  <c r="J460" i="2"/>
  <c r="J279" i="2"/>
  <c r="J80" i="2"/>
  <c r="J131" i="2"/>
  <c r="J606" i="2"/>
  <c r="J281" i="2"/>
  <c r="J346" i="2"/>
  <c r="J703" i="2"/>
  <c r="J277" i="2"/>
  <c r="J341" i="2"/>
  <c r="J75" i="2"/>
  <c r="J627" i="2"/>
  <c r="J450" i="2"/>
  <c r="J168" i="2"/>
  <c r="J457" i="2"/>
  <c r="J343" i="2"/>
  <c r="J566" i="2"/>
  <c r="J235" i="2"/>
  <c r="J184" i="2"/>
  <c r="J83" i="2"/>
  <c r="J639" i="2"/>
  <c r="J388" i="2"/>
  <c r="J119" i="2"/>
  <c r="J320" i="2"/>
  <c r="J322" i="2"/>
  <c r="J479" i="2"/>
  <c r="J171" i="2"/>
  <c r="J294" i="2"/>
  <c r="J625" i="2"/>
  <c r="J88" i="2"/>
  <c r="J647" i="2"/>
  <c r="J63" i="2"/>
  <c r="J298" i="2"/>
  <c r="J176" i="2"/>
  <c r="J562" i="2"/>
  <c r="J161" i="2"/>
  <c r="J271" i="2"/>
  <c r="J246" i="2"/>
  <c r="J352" i="2"/>
  <c r="J520" i="2"/>
  <c r="J10" i="2"/>
  <c r="J198" i="2"/>
  <c r="J20" i="2"/>
  <c r="J24" i="2"/>
  <c r="J97" i="2"/>
  <c r="J249" i="2"/>
  <c r="J523" i="2"/>
  <c r="J234" i="2"/>
  <c r="J433" i="2"/>
  <c r="J710" i="2"/>
  <c r="J283" i="2"/>
  <c r="J605" i="2"/>
  <c r="J413" i="2"/>
  <c r="J202" i="2"/>
  <c r="J664" i="2"/>
  <c r="J46" i="2"/>
  <c r="J657" i="2"/>
  <c r="J96" i="2"/>
  <c r="J7" i="2"/>
  <c r="J312" i="2"/>
  <c r="J530" i="2"/>
  <c r="J449" i="2"/>
  <c r="J636" i="2"/>
  <c r="J707" i="2"/>
  <c r="J44" i="2"/>
  <c r="J136" i="2"/>
  <c r="J64" i="2"/>
  <c r="J376" i="2"/>
  <c r="J314" i="2"/>
  <c r="J196" i="2"/>
  <c r="J531" i="2"/>
  <c r="J35" i="2"/>
  <c r="J637" i="2"/>
  <c r="J509" i="2"/>
  <c r="J127" i="2"/>
  <c r="J377" i="2"/>
  <c r="J540" i="2"/>
  <c r="J191" i="2"/>
  <c r="J86" i="2"/>
  <c r="J115" i="2"/>
  <c r="J331" i="2"/>
  <c r="J211" i="2"/>
  <c r="J258" i="2"/>
  <c r="J610" i="2"/>
  <c r="J305" i="2"/>
  <c r="J445" i="2"/>
  <c r="J192" i="2"/>
  <c r="J488" i="2"/>
  <c r="J101" i="2"/>
  <c r="J280" i="2"/>
  <c r="J386" i="2"/>
  <c r="J418" i="2"/>
  <c r="J215" i="2"/>
  <c r="J188" i="2"/>
  <c r="J691" i="2"/>
  <c r="J661" i="2"/>
  <c r="J221" i="2"/>
  <c r="J18" i="2"/>
  <c r="J671" i="2"/>
  <c r="J160" i="2"/>
  <c r="J182" i="2"/>
  <c r="J550" i="2"/>
  <c r="J468" i="2"/>
  <c r="J656" i="2"/>
  <c r="J453" i="2"/>
  <c r="J361" i="2"/>
  <c r="J22" i="2"/>
  <c r="J366" i="2"/>
  <c r="J144" i="2"/>
  <c r="J335" i="2"/>
  <c r="J353" i="2"/>
  <c r="J54" i="2"/>
  <c r="J151" i="2"/>
  <c r="J296" i="2"/>
  <c r="J272" i="2"/>
  <c r="J110" i="2"/>
  <c r="J641" i="2"/>
  <c r="J5" i="2"/>
  <c r="J177" i="2"/>
  <c r="J454" i="2"/>
  <c r="J14" i="2"/>
  <c r="J173" i="2"/>
  <c r="J220" i="2"/>
  <c r="J543" i="2"/>
  <c r="J212" i="2"/>
  <c r="J147" i="2"/>
  <c r="J405" i="2"/>
  <c r="J429" i="2"/>
  <c r="J15" i="2"/>
  <c r="J52" i="2"/>
  <c r="J187" i="2"/>
  <c r="J492" i="2"/>
  <c r="J649" i="2"/>
  <c r="J524" i="2"/>
  <c r="J106" i="2"/>
  <c r="J727" i="2"/>
  <c r="J229" i="2"/>
  <c r="J604" i="2"/>
  <c r="J205" i="2"/>
  <c r="J261" i="2"/>
  <c r="J325" i="2"/>
  <c r="J53" i="2"/>
  <c r="J548" i="2"/>
  <c r="J100" i="2"/>
  <c r="J516" i="2"/>
  <c r="J50" i="2"/>
  <c r="J432" i="2"/>
  <c r="J26" i="2"/>
  <c r="J6" i="2"/>
  <c r="J653" i="2"/>
  <c r="J345" i="2"/>
  <c r="J587" i="2"/>
  <c r="J482" i="2"/>
  <c r="J452" i="2"/>
  <c r="J203" i="2"/>
  <c r="J207" i="2"/>
  <c r="J370" i="2"/>
  <c r="J397" i="2"/>
  <c r="J238" i="2"/>
  <c r="J218" i="2"/>
  <c r="J485" i="2"/>
  <c r="J89" i="2"/>
  <c r="J688" i="2"/>
  <c r="J70" i="2"/>
  <c r="J730" i="2"/>
  <c r="J486" i="2"/>
  <c r="J493" i="2"/>
  <c r="J251" i="2"/>
  <c r="J686" i="2"/>
  <c r="J365" i="2"/>
  <c r="J288" i="2"/>
  <c r="J274" i="2"/>
  <c r="J477" i="2"/>
  <c r="J146" i="2"/>
  <c r="J497" i="2"/>
  <c r="J204" i="2"/>
  <c r="J125" i="2"/>
  <c r="J185" i="2"/>
  <c r="J297" i="2"/>
  <c r="J496" i="2"/>
  <c r="J723" i="2"/>
  <c r="J412" i="2"/>
  <c r="J67" i="2"/>
  <c r="J409" i="2"/>
  <c r="J102" i="2"/>
  <c r="J438" i="2"/>
  <c r="J313" i="2"/>
  <c r="J33" i="2"/>
  <c r="J128" i="2"/>
  <c r="J430" i="2"/>
  <c r="J483" i="2"/>
  <c r="J130" i="2"/>
  <c r="J609" i="2"/>
  <c r="J435" i="2"/>
  <c r="J60" i="2"/>
  <c r="J561" i="2"/>
  <c r="J700" i="2"/>
  <c r="J502" i="2"/>
  <c r="J463" i="2"/>
  <c r="J559" i="2"/>
  <c r="J733" i="2"/>
  <c r="J683" i="2"/>
  <c r="J678" i="2"/>
  <c r="J342" i="2"/>
  <c r="J118" i="2"/>
  <c r="J116" i="2"/>
  <c r="J681" i="2"/>
  <c r="J506" i="2"/>
  <c r="J336" i="2"/>
  <c r="J231" i="2"/>
  <c r="J451" i="2"/>
  <c r="J712" i="2"/>
  <c r="J13" i="2"/>
  <c r="J499" i="2"/>
  <c r="J55" i="2"/>
  <c r="J464" i="2"/>
  <c r="J410" i="2"/>
  <c r="J611" i="2"/>
  <c r="J655" i="2"/>
  <c r="J680" i="2"/>
  <c r="J133" i="2"/>
  <c r="J247" i="2"/>
  <c r="J583" i="2"/>
  <c r="J434" i="2"/>
  <c r="J72" i="2"/>
  <c r="J644" i="2"/>
  <c r="J372" i="2"/>
  <c r="J507" i="2"/>
  <c r="J398" i="2"/>
  <c r="J632" i="2"/>
  <c r="J27" i="2"/>
  <c r="J181" i="2"/>
  <c r="J232" i="2"/>
  <c r="J17" i="2"/>
  <c r="J517" i="2"/>
  <c r="J590" i="2"/>
  <c r="J735" i="2"/>
  <c r="J505" i="2"/>
  <c r="J382" i="2"/>
  <c r="J414" i="2"/>
  <c r="J431" i="2"/>
  <c r="J471" i="2"/>
  <c r="J58" i="2"/>
  <c r="J424" i="2"/>
  <c r="J732" i="2"/>
  <c r="J226" i="2"/>
  <c r="J621" i="2"/>
  <c r="J650" i="2"/>
  <c r="J512" i="2"/>
  <c r="J419" i="2"/>
  <c r="J500" i="2"/>
  <c r="J616" i="2"/>
  <c r="J415" i="2"/>
  <c r="J339" i="2"/>
  <c r="J579" i="2"/>
  <c r="J57" i="2"/>
  <c r="J571" i="2"/>
  <c r="J208" i="2"/>
  <c r="J41" i="2"/>
  <c r="J633" i="2"/>
  <c r="J311" i="2"/>
  <c r="J209" i="2"/>
  <c r="J28" i="2"/>
  <c r="J148" i="2"/>
  <c r="J329" i="2"/>
  <c r="J143" i="2"/>
  <c r="J263" i="2"/>
  <c r="J729" i="2"/>
  <c r="J378" i="2"/>
  <c r="J25" i="2"/>
  <c r="J95" i="2"/>
  <c r="J358" i="2"/>
  <c r="J355" i="2"/>
  <c r="J194" i="2"/>
  <c r="J16" i="2"/>
  <c r="J114" i="2"/>
  <c r="J129" i="2"/>
  <c r="J108" i="2"/>
  <c r="J675" i="2"/>
  <c r="J466" i="2"/>
  <c r="J665" i="2"/>
  <c r="J538" i="2"/>
  <c r="J568" i="2"/>
  <c r="J669" i="2"/>
  <c r="J122" i="2"/>
  <c r="J529" i="2"/>
  <c r="J722" i="2"/>
  <c r="J169" i="2"/>
  <c r="J248" i="2"/>
  <c r="J406" i="2"/>
  <c r="J390" i="2"/>
  <c r="J461" i="2"/>
  <c r="J42" i="2"/>
  <c r="J350" i="2"/>
  <c r="J264" i="2"/>
  <c r="J225" i="2"/>
  <c r="J698" i="2"/>
  <c r="J268" i="2"/>
  <c r="J580" i="2"/>
  <c r="J626" i="2"/>
  <c r="J200" i="2"/>
  <c r="J660" i="2"/>
  <c r="J165" i="2"/>
  <c r="J427" i="2"/>
  <c r="J316" i="2"/>
  <c r="J332" i="2"/>
  <c r="J701" i="2"/>
  <c r="J704" i="2"/>
  <c r="J120" i="2"/>
  <c r="J734" i="2"/>
  <c r="J541" i="2"/>
  <c r="J139" i="2"/>
  <c r="J527" i="2"/>
  <c r="J162" i="2"/>
  <c r="J363" i="2"/>
  <c r="J354" i="2"/>
  <c r="J112" i="2"/>
  <c r="J462" i="2"/>
  <c r="J640" i="2"/>
  <c r="J694" i="2"/>
  <c r="J164" i="2"/>
  <c r="J59" i="2"/>
  <c r="J607" i="2"/>
  <c r="J725" i="2"/>
  <c r="J138" i="2"/>
  <c r="J282" i="2"/>
  <c r="J685" i="2"/>
  <c r="J109" i="2"/>
  <c r="J396" i="2"/>
  <c r="J668" i="2"/>
  <c r="J154" i="2"/>
  <c r="J334" i="2"/>
  <c r="J560" i="2"/>
  <c r="J582" i="2"/>
  <c r="J326" i="2"/>
  <c r="J546" i="2"/>
  <c r="J437" i="2"/>
  <c r="J403" i="2"/>
  <c r="J351" i="2"/>
  <c r="J572" i="2"/>
  <c r="J344" i="2"/>
  <c r="J705" i="2"/>
  <c r="J552" i="2"/>
  <c r="J150" i="2"/>
  <c r="J702" i="2"/>
  <c r="J666" i="2"/>
  <c r="J693" i="2"/>
  <c r="J586" i="2"/>
  <c r="J662" i="2"/>
  <c r="J159" i="2"/>
  <c r="J581" i="2"/>
  <c r="J739" i="2"/>
  <c r="J689" i="2"/>
  <c r="J236" i="2"/>
  <c r="J595" i="2"/>
  <c r="J337" i="2"/>
  <c r="J98" i="2"/>
  <c r="J570" i="2"/>
  <c r="J612" i="2"/>
  <c r="J593" i="2"/>
  <c r="J107" i="2"/>
  <c r="J510" i="2"/>
  <c r="J284" i="2"/>
  <c r="J309" i="2"/>
  <c r="J573" i="2"/>
  <c r="J389" i="2"/>
  <c r="J381" i="2"/>
  <c r="J111" i="2"/>
  <c r="J156" i="2"/>
  <c r="J585" i="2"/>
  <c r="J420" i="2"/>
  <c r="J262" i="2"/>
  <c r="J291" i="2"/>
  <c r="J652" i="2"/>
  <c r="J472" i="2"/>
  <c r="J142" i="2"/>
  <c r="J563" i="2"/>
  <c r="J558" i="2"/>
  <c r="J260" i="2"/>
  <c r="J731" i="2"/>
  <c r="J222" i="2"/>
  <c r="J578" i="2"/>
  <c r="J465" i="2"/>
  <c r="J266" i="2"/>
  <c r="J489" i="2"/>
  <c r="J303" i="2"/>
  <c r="J679" i="2"/>
  <c r="J602" i="2"/>
  <c r="J195" i="2"/>
  <c r="J174" i="2"/>
  <c r="J513" i="2"/>
  <c r="J526" i="2"/>
  <c r="J199" i="2"/>
  <c r="J384" i="2"/>
  <c r="J440" i="2"/>
  <c r="J536" i="2"/>
  <c r="J474" i="2"/>
  <c r="J498" i="2"/>
  <c r="J630" i="2"/>
  <c r="J598" i="2"/>
  <c r="J618" i="2"/>
  <c r="J642" i="2"/>
  <c r="J178" i="2"/>
  <c r="J411" i="2"/>
  <c r="J467" i="2"/>
  <c r="J394" i="2"/>
  <c r="J374" i="2"/>
  <c r="J696" i="2"/>
  <c r="J333" i="2"/>
  <c r="J709" i="2"/>
  <c r="J549" i="2"/>
  <c r="J576" i="2"/>
  <c r="J567" i="2"/>
  <c r="J677" i="2"/>
  <c r="J278" i="2"/>
  <c r="J635" i="2"/>
  <c r="J719" i="2"/>
  <c r="J651" i="2"/>
  <c r="J608" i="2"/>
  <c r="J318" i="2"/>
  <c r="J383" i="2"/>
  <c r="J574" i="2"/>
  <c r="J447" i="2"/>
  <c r="J423" i="2"/>
  <c r="J518" i="2"/>
  <c r="J459" i="2"/>
  <c r="J628" i="2"/>
  <c r="J726" i="2"/>
  <c r="J446" i="2"/>
  <c r="J708" i="2"/>
  <c r="J695" i="2"/>
  <c r="J614" i="2"/>
  <c r="J690" i="2"/>
  <c r="J738" i="2"/>
  <c r="J697" i="2"/>
  <c r="J638" i="2"/>
  <c r="J716" i="2"/>
  <c r="J591" i="2"/>
  <c r="J597" i="2"/>
  <c r="J631" i="2"/>
  <c r="J715" i="2"/>
  <c r="J736" i="2"/>
  <c r="J619" i="2"/>
  <c r="J717" i="2"/>
  <c r="J718" i="2"/>
  <c r="J676" i="2"/>
  <c r="J682" i="2"/>
  <c r="J728" i="2"/>
  <c r="J711" i="2"/>
  <c r="J684" i="2"/>
  <c r="J613" i="2"/>
  <c r="J667" i="2"/>
  <c r="J706" i="2"/>
  <c r="J692" i="2"/>
  <c r="J737" i="2"/>
  <c r="H544" i="2"/>
  <c r="H545" i="2"/>
  <c r="H624" i="2"/>
  <c r="H99" i="2"/>
  <c r="H393" i="2"/>
  <c r="H515" i="2"/>
  <c r="H369" i="2"/>
  <c r="H495" i="2"/>
  <c r="H603" i="2"/>
  <c r="H327" i="2"/>
  <c r="H359" i="2"/>
  <c r="H443" i="2"/>
  <c r="H663" i="2"/>
  <c r="H253" i="2"/>
  <c r="H155" i="2"/>
  <c r="H145" i="2"/>
  <c r="H126" i="2"/>
  <c r="H425" i="2"/>
  <c r="H525" i="2"/>
  <c r="H672" i="2"/>
  <c r="H542" i="2"/>
  <c r="H79" i="2"/>
  <c r="H387" i="2"/>
  <c r="H117" i="2"/>
  <c r="H441" i="2"/>
  <c r="H310" i="2"/>
  <c r="H547" i="2"/>
  <c r="H210" i="2"/>
  <c r="H32" i="2"/>
  <c r="H66" i="2"/>
  <c r="H659" i="2"/>
  <c r="H379" i="2"/>
  <c r="H617" i="2"/>
  <c r="H601" i="2"/>
  <c r="H4" i="2"/>
  <c r="H254" i="2"/>
  <c r="H152" i="2"/>
  <c r="H93" i="2"/>
  <c r="H654" i="2"/>
  <c r="H82" i="2"/>
  <c r="H494" i="2"/>
  <c r="H121" i="2"/>
  <c r="H45" i="2"/>
  <c r="H228" i="2"/>
  <c r="H503" i="2"/>
  <c r="H360" i="2"/>
  <c r="H213" i="2"/>
  <c r="H565" i="2"/>
  <c r="H395" i="2"/>
  <c r="H104" i="2"/>
  <c r="H43" i="2"/>
  <c r="H554" i="2"/>
  <c r="H163" i="2"/>
  <c r="H317" i="2"/>
  <c r="H81" i="2"/>
  <c r="H38" i="2"/>
  <c r="H416" i="2"/>
  <c r="H533" i="2"/>
  <c r="H292" i="2"/>
  <c r="H556" i="2"/>
  <c r="H286" i="2"/>
  <c r="H158" i="2"/>
  <c r="H183" i="2"/>
  <c r="H417" i="2"/>
  <c r="H504" i="2"/>
  <c r="H456" i="2"/>
  <c r="H197" i="2"/>
  <c r="H300" i="2"/>
  <c r="H400" i="2"/>
  <c r="H149" i="2"/>
  <c r="H77" i="2"/>
  <c r="H448" i="2"/>
  <c r="H404" i="2"/>
  <c r="H308" i="2"/>
  <c r="H124" i="2"/>
  <c r="H299" i="2"/>
  <c r="H240" i="2"/>
  <c r="H2" i="2"/>
  <c r="H658" i="2"/>
  <c r="H175" i="2"/>
  <c r="H90" i="2"/>
  <c r="H9" i="2"/>
  <c r="H399" i="2"/>
  <c r="H501" i="2"/>
  <c r="H186" i="2"/>
  <c r="H537" i="2"/>
  <c r="H321" i="2"/>
  <c r="H575" i="2"/>
  <c r="H237" i="2"/>
  <c r="H243" i="2"/>
  <c r="H367" i="2"/>
  <c r="H623" i="2"/>
  <c r="H244" i="2"/>
  <c r="H422" i="2"/>
  <c r="H56" i="2"/>
  <c r="H380" i="2"/>
  <c r="H315" i="2"/>
  <c r="H8" i="2"/>
  <c r="H62" i="2"/>
  <c r="H330" i="2"/>
  <c r="H190" i="2"/>
  <c r="H74" i="2"/>
  <c r="H135" i="2"/>
  <c r="H295" i="2"/>
  <c r="H259" i="2"/>
  <c r="H242" i="2"/>
  <c r="H444" i="2"/>
  <c r="H132" i="2"/>
  <c r="H478" i="2"/>
  <c r="H269" i="2"/>
  <c r="H219" i="2"/>
  <c r="H338" i="2"/>
  <c r="H40" i="2"/>
  <c r="H407" i="2"/>
  <c r="H105" i="2"/>
  <c r="H255" i="2"/>
  <c r="H201" i="2"/>
  <c r="H645" i="2"/>
  <c r="H134" i="2"/>
  <c r="H699" i="2"/>
  <c r="H166" i="2"/>
  <c r="H514" i="2"/>
  <c r="H11" i="2"/>
  <c r="H349" i="2"/>
  <c r="H285" i="2"/>
  <c r="H49" i="2"/>
  <c r="H324" i="2"/>
  <c r="H34" i="2"/>
  <c r="H172" i="2"/>
  <c r="H170" i="2"/>
  <c r="H306" i="2"/>
  <c r="H289" i="2"/>
  <c r="H622" i="2"/>
  <c r="H216" i="2"/>
  <c r="H442" i="2"/>
  <c r="H484" i="2"/>
  <c r="H233" i="2"/>
  <c r="H362" i="2"/>
  <c r="H265" i="2"/>
  <c r="H301" i="2"/>
  <c r="H37" i="2"/>
  <c r="H714" i="2"/>
  <c r="H319" i="2"/>
  <c r="H473" i="2"/>
  <c r="H290" i="2"/>
  <c r="H721" i="2"/>
  <c r="H356" i="2"/>
  <c r="H78" i="2"/>
  <c r="H69" i="2"/>
  <c r="H519" i="2"/>
  <c r="H21" i="2"/>
  <c r="H224" i="2"/>
  <c r="H94" i="2"/>
  <c r="H487" i="2"/>
  <c r="H293" i="2"/>
  <c r="H375" i="2"/>
  <c r="H275" i="2"/>
  <c r="H189" i="2"/>
  <c r="H401" i="2"/>
  <c r="H140" i="2"/>
  <c r="H23" i="2"/>
  <c r="H491" i="2"/>
  <c r="H521" i="2"/>
  <c r="H368" i="2"/>
  <c r="H564" i="2"/>
  <c r="H480" i="2"/>
  <c r="H476" i="2"/>
  <c r="H589" i="2"/>
  <c r="H257" i="2"/>
  <c r="H646" i="2"/>
  <c r="H469" i="2"/>
  <c r="H643" i="2"/>
  <c r="H328" i="2"/>
  <c r="H511" i="2"/>
  <c r="H157" i="2"/>
  <c r="H307" i="2"/>
  <c r="H674" i="2"/>
  <c r="H3" i="2"/>
  <c r="H137" i="2"/>
  <c r="H179" i="2"/>
  <c r="H29" i="2"/>
  <c r="H569" i="2"/>
  <c r="H239" i="2"/>
  <c r="H241" i="2"/>
  <c r="H36" i="2"/>
  <c r="H48" i="2"/>
  <c r="H634" i="2"/>
  <c r="H670" i="2"/>
  <c r="H214" i="2"/>
  <c r="H551" i="2"/>
  <c r="H428" i="2"/>
  <c r="H287" i="2"/>
  <c r="H31" i="2"/>
  <c r="H687" i="2"/>
  <c r="H615" i="2"/>
  <c r="H364" i="2"/>
  <c r="H206" i="2"/>
  <c r="H436" i="2"/>
  <c r="H439" i="2"/>
  <c r="H408" i="2"/>
  <c r="H620" i="2"/>
  <c r="H599" i="2"/>
  <c r="H91" i="2"/>
  <c r="H588" i="2"/>
  <c r="H252" i="2"/>
  <c r="H76" i="2"/>
  <c r="H391" i="2"/>
  <c r="H250" i="2"/>
  <c r="H577" i="2"/>
  <c r="H385" i="2"/>
  <c r="H539" i="2"/>
  <c r="H153" i="2"/>
  <c r="H71" i="2"/>
  <c r="H392" i="2"/>
  <c r="H230" i="2"/>
  <c r="H490" i="2"/>
  <c r="H113" i="2"/>
  <c r="H92" i="2"/>
  <c r="H522" i="2"/>
  <c r="H402" i="2"/>
  <c r="H270" i="2"/>
  <c r="H193" i="2"/>
  <c r="H61" i="2"/>
  <c r="H629" i="2"/>
  <c r="H357" i="2"/>
  <c r="H245" i="2"/>
  <c r="H673" i="2"/>
  <c r="H584" i="2"/>
  <c r="H600" i="2"/>
  <c r="H304" i="2"/>
  <c r="H47" i="2"/>
  <c r="H65" i="2"/>
  <c r="H475" i="2"/>
  <c r="H724" i="2"/>
  <c r="H534" i="2"/>
  <c r="H508" i="2"/>
  <c r="H223" i="2"/>
  <c r="H256" i="2"/>
  <c r="H592" i="2"/>
  <c r="H347" i="2"/>
  <c r="H167" i="2"/>
  <c r="H12" i="2"/>
  <c r="H323" i="2"/>
  <c r="H19" i="2"/>
  <c r="H455" i="2"/>
  <c r="H713" i="2"/>
  <c r="H553" i="2"/>
  <c r="H123" i="2"/>
  <c r="H720" i="2"/>
  <c r="H594" i="2"/>
  <c r="H648" i="2"/>
  <c r="H273" i="2"/>
  <c r="H180" i="2"/>
  <c r="H555" i="2"/>
  <c r="H528" i="2"/>
  <c r="H348" i="2"/>
  <c r="H84" i="2"/>
  <c r="H87" i="2"/>
  <c r="H276" i="2"/>
  <c r="H470" i="2"/>
  <c r="H267" i="2"/>
  <c r="H302" i="2"/>
  <c r="H30" i="2"/>
  <c r="H481" i="2"/>
  <c r="H535" i="2"/>
  <c r="H421" i="2"/>
  <c r="H373" i="2"/>
  <c r="H371" i="2"/>
  <c r="H68" i="2"/>
  <c r="H340" i="2"/>
  <c r="H141" i="2"/>
  <c r="H557" i="2"/>
  <c r="H458" i="2"/>
  <c r="H103" i="2"/>
  <c r="H227" i="2"/>
  <c r="H51" i="2"/>
  <c r="H596" i="2"/>
  <c r="H217" i="2"/>
  <c r="H85" i="2"/>
  <c r="H73" i="2"/>
  <c r="H426" i="2"/>
  <c r="H532" i="2"/>
  <c r="H39" i="2"/>
  <c r="H460" i="2"/>
  <c r="H279" i="2"/>
  <c r="H80" i="2"/>
  <c r="H131" i="2"/>
  <c r="H606" i="2"/>
  <c r="H281" i="2"/>
  <c r="H346" i="2"/>
  <c r="H703" i="2"/>
  <c r="H277" i="2"/>
  <c r="H341" i="2"/>
  <c r="H75" i="2"/>
  <c r="H627" i="2"/>
  <c r="H450" i="2"/>
  <c r="H168" i="2"/>
  <c r="H457" i="2"/>
  <c r="H343" i="2"/>
  <c r="H566" i="2"/>
  <c r="H235" i="2"/>
  <c r="H184" i="2"/>
  <c r="H83" i="2"/>
  <c r="H639" i="2"/>
  <c r="H388" i="2"/>
  <c r="H119" i="2"/>
  <c r="H320" i="2"/>
  <c r="H322" i="2"/>
  <c r="H479" i="2"/>
  <c r="H171" i="2"/>
  <c r="H294" i="2"/>
  <c r="H625" i="2"/>
  <c r="H88" i="2"/>
  <c r="H647" i="2"/>
  <c r="H63" i="2"/>
  <c r="H298" i="2"/>
  <c r="H176" i="2"/>
  <c r="H562" i="2"/>
  <c r="H161" i="2"/>
  <c r="H271" i="2"/>
  <c r="H246" i="2"/>
  <c r="H352" i="2"/>
  <c r="H520" i="2"/>
  <c r="H10" i="2"/>
  <c r="H198" i="2"/>
  <c r="H20" i="2"/>
  <c r="H24" i="2"/>
  <c r="H97" i="2"/>
  <c r="H249" i="2"/>
  <c r="H523" i="2"/>
  <c r="H234" i="2"/>
  <c r="H433" i="2"/>
  <c r="H710" i="2"/>
  <c r="H283" i="2"/>
  <c r="H605" i="2"/>
  <c r="H413" i="2"/>
  <c r="H202" i="2"/>
  <c r="H664" i="2"/>
  <c r="H46" i="2"/>
  <c r="H657" i="2"/>
  <c r="H96" i="2"/>
  <c r="H7" i="2"/>
  <c r="H312" i="2"/>
  <c r="H530" i="2"/>
  <c r="H449" i="2"/>
  <c r="H636" i="2"/>
  <c r="H707" i="2"/>
  <c r="H44" i="2"/>
  <c r="H136" i="2"/>
  <c r="H64" i="2"/>
  <c r="H376" i="2"/>
  <c r="H314" i="2"/>
  <c r="H196" i="2"/>
  <c r="H531" i="2"/>
  <c r="H35" i="2"/>
  <c r="H637" i="2"/>
  <c r="H509" i="2"/>
  <c r="H127" i="2"/>
  <c r="H377" i="2"/>
  <c r="H540" i="2"/>
  <c r="H191" i="2"/>
  <c r="H86" i="2"/>
  <c r="H115" i="2"/>
  <c r="H331" i="2"/>
  <c r="H211" i="2"/>
  <c r="H258" i="2"/>
  <c r="H610" i="2"/>
  <c r="H305" i="2"/>
  <c r="H445" i="2"/>
  <c r="H192" i="2"/>
  <c r="H488" i="2"/>
  <c r="H101" i="2"/>
  <c r="H280" i="2"/>
  <c r="H386" i="2"/>
  <c r="H418" i="2"/>
  <c r="H215" i="2"/>
  <c r="H188" i="2"/>
  <c r="H691" i="2"/>
  <c r="H661" i="2"/>
  <c r="H221" i="2"/>
  <c r="H18" i="2"/>
  <c r="H671" i="2"/>
  <c r="H160" i="2"/>
  <c r="H182" i="2"/>
  <c r="H550" i="2"/>
  <c r="H468" i="2"/>
  <c r="H656" i="2"/>
  <c r="H453" i="2"/>
  <c r="H361" i="2"/>
  <c r="H22" i="2"/>
  <c r="H366" i="2"/>
  <c r="H144" i="2"/>
  <c r="H335" i="2"/>
  <c r="H353" i="2"/>
  <c r="H54" i="2"/>
  <c r="H151" i="2"/>
  <c r="H296" i="2"/>
  <c r="H272" i="2"/>
  <c r="H110" i="2"/>
  <c r="H641" i="2"/>
  <c r="H5" i="2"/>
  <c r="H177" i="2"/>
  <c r="H454" i="2"/>
  <c r="H14" i="2"/>
  <c r="H173" i="2"/>
  <c r="H220" i="2"/>
  <c r="H543" i="2"/>
  <c r="H212" i="2"/>
  <c r="H147" i="2"/>
  <c r="H405" i="2"/>
  <c r="H429" i="2"/>
  <c r="H15" i="2"/>
  <c r="H52" i="2"/>
  <c r="H187" i="2"/>
  <c r="H492" i="2"/>
  <c r="H649" i="2"/>
  <c r="H524" i="2"/>
  <c r="H106" i="2"/>
  <c r="H727" i="2"/>
  <c r="H229" i="2"/>
  <c r="H604" i="2"/>
  <c r="H205" i="2"/>
  <c r="H261" i="2"/>
  <c r="H325" i="2"/>
  <c r="H53" i="2"/>
  <c r="H548" i="2"/>
  <c r="H100" i="2"/>
  <c r="H516" i="2"/>
  <c r="H50" i="2"/>
  <c r="H432" i="2"/>
  <c r="H26" i="2"/>
  <c r="H6" i="2"/>
  <c r="H653" i="2"/>
  <c r="H345" i="2"/>
  <c r="H587" i="2"/>
  <c r="H482" i="2"/>
  <c r="H452" i="2"/>
  <c r="H203" i="2"/>
  <c r="H207" i="2"/>
  <c r="H370" i="2"/>
  <c r="H397" i="2"/>
  <c r="H238" i="2"/>
  <c r="H218" i="2"/>
  <c r="H485" i="2"/>
  <c r="H89" i="2"/>
  <c r="H688" i="2"/>
  <c r="H70" i="2"/>
  <c r="H730" i="2"/>
  <c r="H486" i="2"/>
  <c r="H493" i="2"/>
  <c r="H251" i="2"/>
  <c r="H686" i="2"/>
  <c r="H365" i="2"/>
  <c r="H288" i="2"/>
  <c r="H274" i="2"/>
  <c r="H477" i="2"/>
  <c r="H146" i="2"/>
  <c r="H497" i="2"/>
  <c r="H204" i="2"/>
  <c r="H125" i="2"/>
  <c r="H185" i="2"/>
  <c r="H297" i="2"/>
  <c r="H496" i="2"/>
  <c r="H723" i="2"/>
  <c r="H412" i="2"/>
  <c r="H67" i="2"/>
  <c r="H409" i="2"/>
  <c r="H102" i="2"/>
  <c r="H438" i="2"/>
  <c r="H313" i="2"/>
  <c r="H33" i="2"/>
  <c r="H128" i="2"/>
  <c r="H430" i="2"/>
  <c r="H483" i="2"/>
  <c r="H130" i="2"/>
  <c r="H609" i="2"/>
  <c r="H435" i="2"/>
  <c r="H60" i="2"/>
  <c r="H561" i="2"/>
  <c r="H700" i="2"/>
  <c r="H502" i="2"/>
  <c r="H463" i="2"/>
  <c r="H559" i="2"/>
  <c r="H733" i="2"/>
  <c r="H683" i="2"/>
  <c r="H678" i="2"/>
  <c r="H342" i="2"/>
  <c r="H118" i="2"/>
  <c r="H116" i="2"/>
  <c r="H681" i="2"/>
  <c r="H506" i="2"/>
  <c r="H336" i="2"/>
  <c r="H231" i="2"/>
  <c r="H451" i="2"/>
  <c r="H712" i="2"/>
  <c r="H13" i="2"/>
  <c r="H499" i="2"/>
  <c r="H55" i="2"/>
  <c r="H464" i="2"/>
  <c r="H410" i="2"/>
  <c r="H611" i="2"/>
  <c r="H655" i="2"/>
  <c r="H680" i="2"/>
  <c r="H133" i="2"/>
  <c r="H247" i="2"/>
  <c r="H583" i="2"/>
  <c r="H434" i="2"/>
  <c r="H72" i="2"/>
  <c r="H644" i="2"/>
  <c r="H372" i="2"/>
  <c r="H507" i="2"/>
  <c r="H398" i="2"/>
  <c r="H632" i="2"/>
  <c r="H27" i="2"/>
  <c r="H181" i="2"/>
  <c r="H232" i="2"/>
  <c r="H17" i="2"/>
  <c r="H517" i="2"/>
  <c r="H590" i="2"/>
  <c r="H735" i="2"/>
  <c r="H505" i="2"/>
  <c r="H382" i="2"/>
  <c r="H414" i="2"/>
  <c r="H431" i="2"/>
  <c r="H471" i="2"/>
  <c r="H58" i="2"/>
  <c r="H424" i="2"/>
  <c r="H732" i="2"/>
  <c r="H226" i="2"/>
  <c r="H621" i="2"/>
  <c r="H650" i="2"/>
  <c r="H512" i="2"/>
  <c r="H419" i="2"/>
  <c r="H500" i="2"/>
  <c r="H616" i="2"/>
  <c r="H415" i="2"/>
  <c r="H339" i="2"/>
  <c r="H579" i="2"/>
  <c r="H57" i="2"/>
  <c r="H571" i="2"/>
  <c r="H208" i="2"/>
  <c r="H41" i="2"/>
  <c r="H633" i="2"/>
  <c r="H311" i="2"/>
  <c r="H209" i="2"/>
  <c r="H28" i="2"/>
  <c r="H148" i="2"/>
  <c r="H329" i="2"/>
  <c r="H143" i="2"/>
  <c r="H263" i="2"/>
  <c r="H729" i="2"/>
  <c r="H378" i="2"/>
  <c r="H25" i="2"/>
  <c r="H95" i="2"/>
  <c r="H358" i="2"/>
  <c r="H355" i="2"/>
  <c r="H194" i="2"/>
  <c r="H16" i="2"/>
  <c r="H114" i="2"/>
  <c r="H129" i="2"/>
  <c r="H108" i="2"/>
  <c r="H675" i="2"/>
  <c r="H466" i="2"/>
  <c r="H665" i="2"/>
  <c r="H538" i="2"/>
  <c r="H568" i="2"/>
  <c r="H669" i="2"/>
  <c r="H122" i="2"/>
  <c r="H529" i="2"/>
  <c r="H722" i="2"/>
  <c r="H169" i="2"/>
  <c r="H248" i="2"/>
  <c r="H406" i="2"/>
  <c r="H390" i="2"/>
  <c r="H461" i="2"/>
  <c r="H42" i="2"/>
  <c r="H350" i="2"/>
  <c r="H264" i="2"/>
  <c r="H225" i="2"/>
  <c r="H698" i="2"/>
  <c r="H268" i="2"/>
  <c r="H580" i="2"/>
  <c r="H626" i="2"/>
  <c r="H200" i="2"/>
  <c r="H660" i="2"/>
  <c r="H165" i="2"/>
  <c r="H427" i="2"/>
  <c r="H316" i="2"/>
  <c r="H332" i="2"/>
  <c r="H701" i="2"/>
  <c r="H704" i="2"/>
  <c r="H120" i="2"/>
  <c r="H734" i="2"/>
  <c r="H541" i="2"/>
  <c r="H139" i="2"/>
  <c r="H527" i="2"/>
  <c r="H162" i="2"/>
  <c r="H363" i="2"/>
  <c r="H354" i="2"/>
  <c r="H112" i="2"/>
  <c r="H462" i="2"/>
  <c r="H640" i="2"/>
  <c r="H694" i="2"/>
  <c r="H164" i="2"/>
  <c r="H59" i="2"/>
  <c r="H607" i="2"/>
  <c r="H725" i="2"/>
  <c r="H138" i="2"/>
  <c r="H282" i="2"/>
  <c r="H685" i="2"/>
  <c r="H109" i="2"/>
  <c r="H396" i="2"/>
  <c r="H668" i="2"/>
  <c r="H154" i="2"/>
  <c r="H334" i="2"/>
  <c r="H560" i="2"/>
  <c r="H582" i="2"/>
  <c r="H326" i="2"/>
  <c r="H546" i="2"/>
  <c r="H437" i="2"/>
  <c r="H403" i="2"/>
  <c r="H351" i="2"/>
  <c r="H572" i="2"/>
  <c r="H344" i="2"/>
  <c r="H705" i="2"/>
  <c r="H552" i="2"/>
  <c r="H150" i="2"/>
  <c r="H702" i="2"/>
  <c r="H666" i="2"/>
  <c r="H693" i="2"/>
  <c r="H586" i="2"/>
  <c r="H662" i="2"/>
  <c r="H159" i="2"/>
  <c r="H581" i="2"/>
  <c r="H739" i="2"/>
  <c r="H689" i="2"/>
  <c r="H236" i="2"/>
  <c r="H595" i="2"/>
  <c r="H337" i="2"/>
  <c r="H98" i="2"/>
  <c r="H570" i="2"/>
  <c r="H612" i="2"/>
  <c r="H593" i="2"/>
  <c r="H107" i="2"/>
  <c r="H510" i="2"/>
  <c r="H284" i="2"/>
  <c r="H309" i="2"/>
  <c r="H573" i="2"/>
  <c r="H389" i="2"/>
  <c r="H381" i="2"/>
  <c r="H111" i="2"/>
  <c r="H156" i="2"/>
  <c r="H585" i="2"/>
  <c r="H420" i="2"/>
  <c r="H262" i="2"/>
  <c r="H291" i="2"/>
  <c r="H652" i="2"/>
  <c r="H472" i="2"/>
  <c r="H142" i="2"/>
  <c r="H563" i="2"/>
  <c r="H558" i="2"/>
  <c r="H260" i="2"/>
  <c r="H731" i="2"/>
  <c r="H222" i="2"/>
  <c r="H578" i="2"/>
  <c r="H465" i="2"/>
  <c r="H266" i="2"/>
  <c r="H489" i="2"/>
  <c r="H303" i="2"/>
  <c r="H679" i="2"/>
  <c r="H602" i="2"/>
  <c r="H195" i="2"/>
  <c r="H174" i="2"/>
  <c r="H513" i="2"/>
  <c r="H526" i="2"/>
  <c r="H199" i="2"/>
  <c r="H384" i="2"/>
  <c r="H440" i="2"/>
  <c r="H536" i="2"/>
  <c r="H474" i="2"/>
  <c r="H498" i="2"/>
  <c r="H630" i="2"/>
  <c r="H598" i="2"/>
  <c r="H618" i="2"/>
  <c r="H642" i="2"/>
  <c r="H178" i="2"/>
  <c r="H411" i="2"/>
  <c r="H467" i="2"/>
  <c r="H394" i="2"/>
  <c r="H374" i="2"/>
  <c r="H696" i="2"/>
  <c r="H333" i="2"/>
  <c r="H709" i="2"/>
  <c r="H549" i="2"/>
  <c r="H576" i="2"/>
  <c r="H567" i="2"/>
  <c r="H677" i="2"/>
  <c r="H278" i="2"/>
  <c r="H635" i="2"/>
  <c r="H719" i="2"/>
  <c r="H651" i="2"/>
  <c r="H608" i="2"/>
  <c r="H318" i="2"/>
  <c r="H383" i="2"/>
  <c r="H574" i="2"/>
  <c r="H447" i="2"/>
  <c r="H423" i="2"/>
  <c r="H518" i="2"/>
  <c r="H459" i="2"/>
  <c r="H628" i="2"/>
  <c r="H726" i="2"/>
  <c r="H446" i="2"/>
  <c r="H708" i="2"/>
  <c r="H695" i="2"/>
  <c r="H614" i="2"/>
  <c r="H690" i="2"/>
  <c r="H738" i="2"/>
  <c r="H697" i="2"/>
  <c r="H638" i="2"/>
  <c r="H716" i="2"/>
  <c r="H591" i="2"/>
  <c r="H597" i="2"/>
  <c r="H631" i="2"/>
  <c r="H715" i="2"/>
  <c r="H736" i="2"/>
  <c r="H619" i="2"/>
  <c r="H717" i="2"/>
  <c r="H718" i="2"/>
  <c r="H676" i="2"/>
  <c r="H682" i="2"/>
  <c r="H728" i="2"/>
  <c r="H711" i="2"/>
  <c r="H684" i="2"/>
  <c r="H613" i="2"/>
  <c r="H667" i="2"/>
  <c r="H706" i="2"/>
  <c r="H692" i="2"/>
  <c r="H737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S70" i="3" l="1"/>
  <c r="I113" i="3"/>
  <c r="I107" i="3"/>
  <c r="I80" i="3"/>
  <c r="I61" i="3"/>
  <c r="I38" i="3"/>
  <c r="I86" i="3"/>
  <c r="I114" i="3"/>
  <c r="I121" i="3"/>
  <c r="I94" i="3"/>
  <c r="I39" i="3"/>
  <c r="I55" i="3"/>
  <c r="I25" i="3"/>
  <c r="S14" i="3"/>
  <c r="I112" i="3"/>
  <c r="I84" i="3"/>
  <c r="I26" i="3"/>
  <c r="I65" i="3"/>
  <c r="I92" i="3"/>
  <c r="I7" i="3"/>
  <c r="I52" i="3"/>
  <c r="I119" i="3"/>
  <c r="I79" i="3"/>
  <c r="I31" i="3"/>
  <c r="I6" i="3"/>
  <c r="I95" i="3"/>
  <c r="I91" i="3"/>
  <c r="I37" i="3"/>
  <c r="I18" i="3"/>
  <c r="S55" i="3"/>
  <c r="I117" i="3"/>
  <c r="I93" i="3"/>
  <c r="I51" i="3"/>
  <c r="I50" i="3"/>
  <c r="I115" i="3"/>
  <c r="I88" i="3"/>
  <c r="I44" i="3"/>
  <c r="I109" i="3"/>
  <c r="I30" i="3"/>
  <c r="I59" i="3"/>
  <c r="I14" i="3"/>
  <c r="I108" i="3"/>
  <c r="I47" i="3"/>
  <c r="I34" i="3"/>
  <c r="I9" i="3"/>
  <c r="I13" i="3"/>
  <c r="I122" i="3"/>
  <c r="I64" i="3"/>
  <c r="I75" i="3"/>
  <c r="I70" i="3"/>
  <c r="I2" i="3"/>
  <c r="S4" i="3"/>
  <c r="S74" i="3"/>
  <c r="S65" i="3"/>
  <c r="S76" i="3"/>
  <c r="S63" i="3"/>
  <c r="S66" i="3"/>
  <c r="S42" i="3"/>
  <c r="S81" i="3"/>
  <c r="S106" i="3"/>
  <c r="S57" i="3"/>
  <c r="S21" i="3"/>
  <c r="S103" i="3"/>
  <c r="S32" i="3"/>
  <c r="S3" i="3"/>
  <c r="S85" i="3"/>
  <c r="S73" i="3"/>
  <c r="S59" i="3"/>
  <c r="S67" i="3"/>
  <c r="S108" i="3"/>
  <c r="S34" i="3"/>
  <c r="S60" i="3"/>
  <c r="S12" i="3"/>
  <c r="S17" i="3"/>
  <c r="S44" i="3"/>
  <c r="S9" i="3"/>
  <c r="S114" i="3"/>
  <c r="S30" i="3"/>
  <c r="S38" i="3"/>
  <c r="C30" i="3"/>
  <c r="S28" i="3"/>
  <c r="S51" i="3"/>
  <c r="S84" i="3"/>
  <c r="S104" i="3"/>
  <c r="S86" i="3"/>
  <c r="S120" i="3"/>
  <c r="S8" i="3"/>
  <c r="S10" i="3"/>
  <c r="S35" i="3"/>
  <c r="S6" i="3"/>
  <c r="S47" i="3"/>
  <c r="S56" i="3"/>
  <c r="S31" i="3"/>
  <c r="S79" i="3"/>
  <c r="S116" i="3"/>
  <c r="S61" i="3"/>
  <c r="S24" i="3"/>
  <c r="S36" i="3"/>
  <c r="S118" i="3"/>
  <c r="S71" i="3"/>
  <c r="S90" i="3"/>
  <c r="S13" i="3"/>
  <c r="C56" i="3"/>
  <c r="S89" i="3"/>
  <c r="S45" i="3"/>
  <c r="S96" i="3"/>
  <c r="S15" i="3"/>
  <c r="S22" i="3"/>
  <c r="S101" i="3"/>
  <c r="S53" i="3"/>
  <c r="S41" i="3"/>
  <c r="S23" i="3"/>
  <c r="S102" i="3"/>
  <c r="S72" i="3"/>
  <c r="S19" i="3"/>
  <c r="S18" i="3"/>
  <c r="S29" i="3"/>
  <c r="S82" i="3"/>
  <c r="S49" i="3"/>
  <c r="S100" i="3"/>
  <c r="S69" i="3"/>
  <c r="S16" i="3"/>
  <c r="C92" i="3"/>
  <c r="S88" i="3"/>
  <c r="S20" i="3"/>
  <c r="S26" i="3"/>
  <c r="S117" i="3"/>
  <c r="S80" i="3"/>
  <c r="S40" i="3"/>
  <c r="S46" i="3"/>
  <c r="S52" i="3"/>
  <c r="S110" i="3"/>
  <c r="S78" i="3"/>
  <c r="S92" i="3"/>
  <c r="S122" i="3"/>
  <c r="S95" i="3"/>
  <c r="S119" i="3"/>
  <c r="S112" i="3"/>
  <c r="S68" i="3"/>
  <c r="S113" i="3"/>
  <c r="S64" i="3"/>
  <c r="S54" i="3"/>
  <c r="S27" i="3"/>
  <c r="S98" i="3"/>
  <c r="S77" i="3"/>
  <c r="S48" i="3"/>
  <c r="S93" i="3"/>
  <c r="S94" i="3"/>
  <c r="S91" i="3"/>
  <c r="S25" i="3"/>
  <c r="S37" i="3"/>
  <c r="S5" i="3"/>
  <c r="S99" i="3"/>
  <c r="S75" i="3"/>
  <c r="S115" i="3"/>
  <c r="S7" i="3"/>
  <c r="S39" i="3"/>
  <c r="S87" i="3"/>
  <c r="D18" i="3"/>
  <c r="C50" i="3"/>
  <c r="C45" i="3"/>
  <c r="C15" i="3"/>
  <c r="C41" i="3"/>
  <c r="C47" i="3"/>
  <c r="C116" i="3"/>
  <c r="C117" i="3"/>
  <c r="K114" i="3"/>
  <c r="C26" i="3"/>
  <c r="C52" i="3"/>
  <c r="C108" i="3"/>
  <c r="C64" i="3"/>
  <c r="C25" i="3"/>
  <c r="C37" i="3"/>
  <c r="L7" i="3"/>
  <c r="C75" i="3"/>
  <c r="C7" i="3"/>
  <c r="C39" i="3"/>
  <c r="K10" i="3"/>
  <c r="J33" i="3"/>
  <c r="C43" i="3"/>
  <c r="C11" i="3"/>
  <c r="C70" i="3"/>
  <c r="J60" i="3"/>
  <c r="C51" i="3"/>
  <c r="C10" i="3"/>
  <c r="C100" i="3"/>
  <c r="C60" i="3"/>
  <c r="C69" i="3"/>
  <c r="C9" i="3"/>
  <c r="J62" i="3"/>
  <c r="J56" i="3"/>
  <c r="J41" i="3"/>
  <c r="J20" i="3"/>
  <c r="C86" i="3"/>
  <c r="C61" i="3"/>
  <c r="C24" i="3"/>
  <c r="C36" i="3"/>
  <c r="C71" i="3"/>
  <c r="C90" i="3"/>
  <c r="C19" i="3"/>
  <c r="H52" i="3"/>
  <c r="J105" i="3"/>
  <c r="C112" i="3"/>
  <c r="D118" i="3"/>
  <c r="D101" i="3"/>
  <c r="D88" i="3"/>
  <c r="E70" i="3"/>
  <c r="J71" i="3"/>
  <c r="C74" i="3"/>
  <c r="C104" i="3"/>
  <c r="C77" i="3"/>
  <c r="D62" i="3"/>
  <c r="D37" i="3"/>
  <c r="D41" i="3"/>
  <c r="E17" i="3"/>
  <c r="F19" i="3"/>
  <c r="J15" i="3"/>
  <c r="C62" i="3"/>
  <c r="C12" i="3"/>
  <c r="D44" i="3"/>
  <c r="D23" i="3"/>
  <c r="E60" i="3"/>
  <c r="E19" i="3"/>
  <c r="F2" i="3"/>
  <c r="K42" i="3"/>
  <c r="K73" i="3"/>
  <c r="K38" i="3"/>
  <c r="D76" i="3"/>
  <c r="E122" i="3"/>
  <c r="E7" i="3"/>
  <c r="G107" i="3"/>
  <c r="J111" i="3"/>
  <c r="J51" i="3"/>
  <c r="J100" i="3"/>
  <c r="J43" i="3"/>
  <c r="L61" i="3"/>
  <c r="J24" i="3"/>
  <c r="L20" i="3"/>
  <c r="D71" i="3"/>
  <c r="E109" i="3"/>
  <c r="E79" i="3"/>
  <c r="G90" i="3"/>
  <c r="C33" i="3"/>
  <c r="D14" i="3"/>
  <c r="E58" i="3"/>
  <c r="E100" i="3"/>
  <c r="G50" i="3"/>
  <c r="C95" i="3"/>
  <c r="D17" i="3"/>
  <c r="D80" i="3"/>
  <c r="G75" i="3"/>
  <c r="C122" i="3"/>
  <c r="D105" i="3"/>
  <c r="D15" i="3"/>
  <c r="E118" i="3"/>
  <c r="E43" i="3"/>
  <c r="F105" i="3"/>
  <c r="G30" i="3"/>
  <c r="K95" i="3"/>
  <c r="K12" i="3"/>
  <c r="C114" i="3"/>
  <c r="C6" i="3"/>
  <c r="C55" i="3"/>
  <c r="E111" i="3"/>
  <c r="H122" i="3"/>
  <c r="C5" i="3"/>
  <c r="J21" i="3"/>
  <c r="C119" i="3"/>
  <c r="D87" i="3"/>
  <c r="E92" i="3"/>
  <c r="E33" i="3"/>
  <c r="F71" i="3"/>
  <c r="K31" i="3"/>
  <c r="D119" i="3"/>
  <c r="D56" i="3"/>
  <c r="D9" i="3"/>
  <c r="E31" i="3"/>
  <c r="V68" i="3"/>
  <c r="T68" i="3"/>
  <c r="R68" i="3"/>
  <c r="Q68" i="3"/>
  <c r="P68" i="3"/>
  <c r="O68" i="3"/>
  <c r="U68" i="3"/>
  <c r="M68" i="3"/>
  <c r="K68" i="3"/>
  <c r="J68" i="3"/>
  <c r="H68" i="3"/>
  <c r="E68" i="3"/>
  <c r="L68" i="3"/>
  <c r="D68" i="3"/>
  <c r="C68" i="3"/>
  <c r="G68" i="3"/>
  <c r="F68" i="3"/>
  <c r="V120" i="3"/>
  <c r="R120" i="3"/>
  <c r="Q120" i="3"/>
  <c r="T120" i="3"/>
  <c r="P120" i="3"/>
  <c r="O120" i="3"/>
  <c r="U120" i="3"/>
  <c r="M120" i="3"/>
  <c r="L120" i="3"/>
  <c r="K120" i="3"/>
  <c r="J120" i="3"/>
  <c r="H120" i="3"/>
  <c r="E120" i="3"/>
  <c r="D120" i="3"/>
  <c r="G120" i="3"/>
  <c r="F120" i="3"/>
  <c r="C120" i="3"/>
  <c r="V99" i="3"/>
  <c r="T99" i="3"/>
  <c r="R99" i="3"/>
  <c r="Q99" i="3"/>
  <c r="P99" i="3"/>
  <c r="O99" i="3"/>
  <c r="U99" i="3"/>
  <c r="L99" i="3"/>
  <c r="M99" i="3"/>
  <c r="K99" i="3"/>
  <c r="J99" i="3"/>
  <c r="H99" i="3"/>
  <c r="E99" i="3"/>
  <c r="C99" i="3"/>
  <c r="F99" i="3"/>
  <c r="D99" i="3"/>
  <c r="G99" i="3"/>
  <c r="V106" i="3"/>
  <c r="R106" i="3"/>
  <c r="Q106" i="3"/>
  <c r="P106" i="3"/>
  <c r="U106" i="3"/>
  <c r="O106" i="3"/>
  <c r="T106" i="3"/>
  <c r="M106" i="3"/>
  <c r="K106" i="3"/>
  <c r="L106" i="3"/>
  <c r="J106" i="3"/>
  <c r="H106" i="3"/>
  <c r="E106" i="3"/>
  <c r="C106" i="3"/>
  <c r="D106" i="3"/>
  <c r="F106" i="3"/>
  <c r="G106" i="3"/>
  <c r="V78" i="3"/>
  <c r="T78" i="3"/>
  <c r="R78" i="3"/>
  <c r="Q78" i="3"/>
  <c r="U78" i="3"/>
  <c r="P78" i="3"/>
  <c r="O78" i="3"/>
  <c r="L78" i="3"/>
  <c r="M78" i="3"/>
  <c r="K78" i="3"/>
  <c r="J78" i="3"/>
  <c r="H78" i="3"/>
  <c r="E78" i="3"/>
  <c r="D78" i="3"/>
  <c r="G78" i="3"/>
  <c r="F78" i="3"/>
  <c r="C78" i="3"/>
  <c r="V48" i="3"/>
  <c r="R48" i="3"/>
  <c r="U48" i="3"/>
  <c r="Q48" i="3"/>
  <c r="P48" i="3"/>
  <c r="O48" i="3"/>
  <c r="M48" i="3"/>
  <c r="T48" i="3"/>
  <c r="K48" i="3"/>
  <c r="J48" i="3"/>
  <c r="H48" i="3"/>
  <c r="E48" i="3"/>
  <c r="F48" i="3"/>
  <c r="D48" i="3"/>
  <c r="C48" i="3"/>
  <c r="L48" i="3"/>
  <c r="G48" i="3"/>
  <c r="V85" i="3"/>
  <c r="U85" i="3"/>
  <c r="R85" i="3"/>
  <c r="Q85" i="3"/>
  <c r="T85" i="3"/>
  <c r="P85" i="3"/>
  <c r="O85" i="3"/>
  <c r="K85" i="3"/>
  <c r="L85" i="3"/>
  <c r="J85" i="3"/>
  <c r="M85" i="3"/>
  <c r="H85" i="3"/>
  <c r="E85" i="3"/>
  <c r="D85" i="3"/>
  <c r="C85" i="3"/>
  <c r="G85" i="3"/>
  <c r="F85" i="3"/>
  <c r="V28" i="3"/>
  <c r="T28" i="3"/>
  <c r="U28" i="3"/>
  <c r="Q28" i="3"/>
  <c r="R28" i="3"/>
  <c r="P28" i="3"/>
  <c r="O28" i="3"/>
  <c r="L28" i="3"/>
  <c r="M28" i="3"/>
  <c r="K28" i="3"/>
  <c r="J28" i="3"/>
  <c r="H28" i="3"/>
  <c r="E28" i="3"/>
  <c r="D28" i="3"/>
  <c r="C28" i="3"/>
  <c r="G28" i="3"/>
  <c r="F28" i="3"/>
  <c r="T54" i="3"/>
  <c r="V54" i="3"/>
  <c r="U54" i="3"/>
  <c r="Q54" i="3"/>
  <c r="P54" i="3"/>
  <c r="R54" i="3"/>
  <c r="O54" i="3"/>
  <c r="L54" i="3"/>
  <c r="K54" i="3"/>
  <c r="J54" i="3"/>
  <c r="H54" i="3"/>
  <c r="C54" i="3"/>
  <c r="E54" i="3"/>
  <c r="D54" i="3"/>
  <c r="G54" i="3"/>
  <c r="F54" i="3"/>
  <c r="M54" i="3"/>
  <c r="T83" i="3"/>
  <c r="V83" i="3"/>
  <c r="U83" i="3"/>
  <c r="Q83" i="3"/>
  <c r="P83" i="3"/>
  <c r="O83" i="3"/>
  <c r="R83" i="3"/>
  <c r="L83" i="3"/>
  <c r="M83" i="3"/>
  <c r="J83" i="3"/>
  <c r="K83" i="3"/>
  <c r="H83" i="3"/>
  <c r="C83" i="3"/>
  <c r="D83" i="3"/>
  <c r="E83" i="3"/>
  <c r="G83" i="3"/>
  <c r="F83" i="3"/>
  <c r="V67" i="3"/>
  <c r="U67" i="3"/>
  <c r="T67" i="3"/>
  <c r="M67" i="3"/>
  <c r="R67" i="3"/>
  <c r="K67" i="3"/>
  <c r="L67" i="3"/>
  <c r="H67" i="3"/>
  <c r="O67" i="3"/>
  <c r="Q67" i="3"/>
  <c r="J67" i="3"/>
  <c r="P67" i="3"/>
  <c r="E67" i="3"/>
  <c r="G67" i="3"/>
  <c r="D67" i="3"/>
  <c r="C67" i="3"/>
  <c r="F67" i="3"/>
  <c r="V4" i="3"/>
  <c r="U4" i="3"/>
  <c r="M4" i="3"/>
  <c r="T4" i="3"/>
  <c r="R4" i="3"/>
  <c r="K4" i="3"/>
  <c r="H4" i="3"/>
  <c r="O4" i="3"/>
  <c r="L4" i="3"/>
  <c r="P4" i="3"/>
  <c r="Q4" i="3"/>
  <c r="G4" i="3"/>
  <c r="F4" i="3"/>
  <c r="D4" i="3"/>
  <c r="E4" i="3"/>
  <c r="C4" i="3"/>
  <c r="J4" i="3"/>
  <c r="V22" i="3"/>
  <c r="U22" i="3"/>
  <c r="M22" i="3"/>
  <c r="T22" i="3"/>
  <c r="R22" i="3"/>
  <c r="O22" i="3"/>
  <c r="K22" i="3"/>
  <c r="H22" i="3"/>
  <c r="P22" i="3"/>
  <c r="Q22" i="3"/>
  <c r="L22" i="3"/>
  <c r="J22" i="3"/>
  <c r="F22" i="3"/>
  <c r="E22" i="3"/>
  <c r="G22" i="3"/>
  <c r="D22" i="3"/>
  <c r="C22" i="3"/>
  <c r="V49" i="3"/>
  <c r="U49" i="3"/>
  <c r="T49" i="3"/>
  <c r="M49" i="3"/>
  <c r="R49" i="3"/>
  <c r="K49" i="3"/>
  <c r="P49" i="3"/>
  <c r="H49" i="3"/>
  <c r="Q49" i="3"/>
  <c r="O49" i="3"/>
  <c r="J49" i="3"/>
  <c r="G49" i="3"/>
  <c r="D49" i="3"/>
  <c r="E49" i="3"/>
  <c r="C49" i="3"/>
  <c r="F49" i="3"/>
  <c r="L49" i="3"/>
  <c r="V82" i="3"/>
  <c r="U82" i="3"/>
  <c r="P82" i="3"/>
  <c r="M82" i="3"/>
  <c r="T82" i="3"/>
  <c r="R82" i="3"/>
  <c r="K82" i="3"/>
  <c r="L82" i="3"/>
  <c r="H82" i="3"/>
  <c r="Q82" i="3"/>
  <c r="O82" i="3"/>
  <c r="F82" i="3"/>
  <c r="G82" i="3"/>
  <c r="E82" i="3"/>
  <c r="D82" i="3"/>
  <c r="J82" i="3"/>
  <c r="C82" i="3"/>
  <c r="V102" i="3"/>
  <c r="U102" i="3"/>
  <c r="P102" i="3"/>
  <c r="T102" i="3"/>
  <c r="M102" i="3"/>
  <c r="R102" i="3"/>
  <c r="K102" i="3"/>
  <c r="Q102" i="3"/>
  <c r="O102" i="3"/>
  <c r="H102" i="3"/>
  <c r="L102" i="3"/>
  <c r="G102" i="3"/>
  <c r="J102" i="3"/>
  <c r="F102" i="3"/>
  <c r="D102" i="3"/>
  <c r="E102" i="3"/>
  <c r="C102" i="3"/>
  <c r="V3" i="3"/>
  <c r="U3" i="3"/>
  <c r="P3" i="3"/>
  <c r="M3" i="3"/>
  <c r="T3" i="3"/>
  <c r="O3" i="3"/>
  <c r="K3" i="3"/>
  <c r="Q3" i="3"/>
  <c r="H3" i="3"/>
  <c r="R3" i="3"/>
  <c r="J3" i="3"/>
  <c r="G3" i="3"/>
  <c r="L3" i="3"/>
  <c r="E3" i="3"/>
  <c r="D3" i="3"/>
  <c r="C3" i="3"/>
  <c r="F3" i="3"/>
  <c r="V103" i="3"/>
  <c r="U103" i="3"/>
  <c r="R103" i="3"/>
  <c r="P103" i="3"/>
  <c r="M103" i="3"/>
  <c r="T103" i="3"/>
  <c r="K103" i="3"/>
  <c r="Q103" i="3"/>
  <c r="H103" i="3"/>
  <c r="O103" i="3"/>
  <c r="G103" i="3"/>
  <c r="F103" i="3"/>
  <c r="L103" i="3"/>
  <c r="D103" i="3"/>
  <c r="E103" i="3"/>
  <c r="J103" i="3"/>
  <c r="C103" i="3"/>
  <c r="V89" i="3"/>
  <c r="U89" i="3"/>
  <c r="T89" i="3"/>
  <c r="P89" i="3"/>
  <c r="R89" i="3"/>
  <c r="M89" i="3"/>
  <c r="Q89" i="3"/>
  <c r="K89" i="3"/>
  <c r="H89" i="3"/>
  <c r="O89" i="3"/>
  <c r="L89" i="3"/>
  <c r="J89" i="3"/>
  <c r="E89" i="3"/>
  <c r="G89" i="3"/>
  <c r="D89" i="3"/>
  <c r="F89" i="3"/>
  <c r="C89" i="3"/>
  <c r="V66" i="3"/>
  <c r="U66" i="3"/>
  <c r="T66" i="3"/>
  <c r="P66" i="3"/>
  <c r="R66" i="3"/>
  <c r="M66" i="3"/>
  <c r="K66" i="3"/>
  <c r="O66" i="3"/>
  <c r="H66" i="3"/>
  <c r="L66" i="3"/>
  <c r="J66" i="3"/>
  <c r="Q66" i="3"/>
  <c r="G66" i="3"/>
  <c r="F66" i="3"/>
  <c r="D66" i="3"/>
  <c r="E66" i="3"/>
  <c r="C66" i="3"/>
  <c r="V110" i="3"/>
  <c r="U110" i="3"/>
  <c r="T110" i="3"/>
  <c r="L110" i="3"/>
  <c r="R110" i="3"/>
  <c r="Q110" i="3"/>
  <c r="P110" i="3"/>
  <c r="G110" i="3"/>
  <c r="F110" i="3"/>
  <c r="O110" i="3"/>
  <c r="M110" i="3"/>
  <c r="K110" i="3"/>
  <c r="J110" i="3"/>
  <c r="E110" i="3"/>
  <c r="D110" i="3"/>
  <c r="H110" i="3"/>
  <c r="C110" i="3"/>
  <c r="V57" i="3"/>
  <c r="U57" i="3"/>
  <c r="T57" i="3"/>
  <c r="L57" i="3"/>
  <c r="R57" i="3"/>
  <c r="Q57" i="3"/>
  <c r="P57" i="3"/>
  <c r="O57" i="3"/>
  <c r="G57" i="3"/>
  <c r="M57" i="3"/>
  <c r="F57" i="3"/>
  <c r="K57" i="3"/>
  <c r="H57" i="3"/>
  <c r="E57" i="3"/>
  <c r="D57" i="3"/>
  <c r="J57" i="3"/>
  <c r="C57" i="3"/>
  <c r="V96" i="3"/>
  <c r="U96" i="3"/>
  <c r="T96" i="3"/>
  <c r="L96" i="3"/>
  <c r="R96" i="3"/>
  <c r="Q96" i="3"/>
  <c r="P96" i="3"/>
  <c r="G96" i="3"/>
  <c r="F96" i="3"/>
  <c r="M96" i="3"/>
  <c r="O96" i="3"/>
  <c r="K96" i="3"/>
  <c r="J96" i="3"/>
  <c r="E96" i="3"/>
  <c r="D96" i="3"/>
  <c r="H96" i="3"/>
  <c r="C96" i="3"/>
  <c r="V32" i="3"/>
  <c r="U32" i="3"/>
  <c r="T32" i="3"/>
  <c r="L32" i="3"/>
  <c r="R32" i="3"/>
  <c r="Q32" i="3"/>
  <c r="P32" i="3"/>
  <c r="G32" i="3"/>
  <c r="M32" i="3"/>
  <c r="F32" i="3"/>
  <c r="O32" i="3"/>
  <c r="K32" i="3"/>
  <c r="H32" i="3"/>
  <c r="E32" i="3"/>
  <c r="D32" i="3"/>
  <c r="C32" i="3"/>
  <c r="J32" i="3"/>
  <c r="V16" i="3"/>
  <c r="U16" i="3"/>
  <c r="T16" i="3"/>
  <c r="L16" i="3"/>
  <c r="R16" i="3"/>
  <c r="Q16" i="3"/>
  <c r="P16" i="3"/>
  <c r="G16" i="3"/>
  <c r="F16" i="3"/>
  <c r="O16" i="3"/>
  <c r="M16" i="3"/>
  <c r="K16" i="3"/>
  <c r="E16" i="3"/>
  <c r="D16" i="3"/>
  <c r="J16" i="3"/>
  <c r="H16" i="3"/>
  <c r="C16" i="3"/>
  <c r="V63" i="3"/>
  <c r="U63" i="3"/>
  <c r="T63" i="3"/>
  <c r="L63" i="3"/>
  <c r="R63" i="3"/>
  <c r="Q63" i="3"/>
  <c r="P63" i="3"/>
  <c r="O63" i="3"/>
  <c r="G63" i="3"/>
  <c r="F63" i="3"/>
  <c r="M63" i="3"/>
  <c r="K63" i="3"/>
  <c r="H63" i="3"/>
  <c r="J63" i="3"/>
  <c r="E63" i="3"/>
  <c r="D63" i="3"/>
  <c r="C63" i="3"/>
  <c r="V46" i="3"/>
  <c r="U46" i="3"/>
  <c r="T46" i="3"/>
  <c r="R46" i="3"/>
  <c r="Q46" i="3"/>
  <c r="P46" i="3"/>
  <c r="O46" i="3"/>
  <c r="M46" i="3"/>
  <c r="K46" i="3"/>
  <c r="J46" i="3"/>
  <c r="G46" i="3"/>
  <c r="V8" i="3"/>
  <c r="U8" i="3"/>
  <c r="T8" i="3"/>
  <c r="Q8" i="3"/>
  <c r="P8" i="3"/>
  <c r="R8" i="3"/>
  <c r="O8" i="3"/>
  <c r="M8" i="3"/>
  <c r="L8" i="3"/>
  <c r="K8" i="3"/>
  <c r="J8" i="3"/>
  <c r="G8" i="3"/>
  <c r="V72" i="3"/>
  <c r="U72" i="3"/>
  <c r="T72" i="3"/>
  <c r="R72" i="3"/>
  <c r="Q72" i="3"/>
  <c r="P72" i="3"/>
  <c r="O72" i="3"/>
  <c r="M72" i="3"/>
  <c r="L72" i="3"/>
  <c r="J72" i="3"/>
  <c r="H72" i="3"/>
  <c r="G72" i="3"/>
  <c r="V40" i="3"/>
  <c r="U40" i="3"/>
  <c r="T40" i="3"/>
  <c r="Q40" i="3"/>
  <c r="P40" i="3"/>
  <c r="R40" i="3"/>
  <c r="O40" i="3"/>
  <c r="M40" i="3"/>
  <c r="L40" i="3"/>
  <c r="J40" i="3"/>
  <c r="H40" i="3"/>
  <c r="G40" i="3"/>
  <c r="V44" i="3"/>
  <c r="U44" i="3"/>
  <c r="T44" i="3"/>
  <c r="R44" i="3"/>
  <c r="P44" i="3"/>
  <c r="O44" i="3"/>
  <c r="M44" i="3"/>
  <c r="K44" i="3"/>
  <c r="J44" i="3"/>
  <c r="G44" i="3"/>
  <c r="Q44" i="3"/>
  <c r="L44" i="3"/>
  <c r="V115" i="3"/>
  <c r="U115" i="3"/>
  <c r="T115" i="3"/>
  <c r="R115" i="3"/>
  <c r="Q115" i="3"/>
  <c r="P115" i="3"/>
  <c r="O115" i="3"/>
  <c r="M115" i="3"/>
  <c r="L115" i="3"/>
  <c r="K115" i="3"/>
  <c r="J115" i="3"/>
  <c r="G115" i="3"/>
  <c r="V35" i="3"/>
  <c r="U35" i="3"/>
  <c r="T35" i="3"/>
  <c r="Q35" i="3"/>
  <c r="R35" i="3"/>
  <c r="P35" i="3"/>
  <c r="O35" i="3"/>
  <c r="M35" i="3"/>
  <c r="L35" i="3"/>
  <c r="K35" i="3"/>
  <c r="J35" i="3"/>
  <c r="G35" i="3"/>
  <c r="F35" i="3"/>
  <c r="V34" i="3"/>
  <c r="U34" i="3"/>
  <c r="T34" i="3"/>
  <c r="Q34" i="3"/>
  <c r="P34" i="3"/>
  <c r="O34" i="3"/>
  <c r="R34" i="3"/>
  <c r="M34" i="3"/>
  <c r="L34" i="3"/>
  <c r="K34" i="3"/>
  <c r="J34" i="3"/>
  <c r="G34" i="3"/>
  <c r="F34" i="3"/>
  <c r="E34" i="3"/>
  <c r="C20" i="3"/>
  <c r="D121" i="3"/>
  <c r="D42" i="3"/>
  <c r="D72" i="3"/>
  <c r="D73" i="3"/>
  <c r="D84" i="3"/>
  <c r="D38" i="3"/>
  <c r="D40" i="3"/>
  <c r="D2" i="3"/>
  <c r="E108" i="3"/>
  <c r="E6" i="3"/>
  <c r="E11" i="3"/>
  <c r="E97" i="3"/>
  <c r="E40" i="3"/>
  <c r="F62" i="3"/>
  <c r="F56" i="3"/>
  <c r="F23" i="3"/>
  <c r="G62" i="3"/>
  <c r="G105" i="3"/>
  <c r="G37" i="3"/>
  <c r="G15" i="3"/>
  <c r="G41" i="3"/>
  <c r="H118" i="3"/>
  <c r="H17" i="3"/>
  <c r="J119" i="3"/>
  <c r="J81" i="3"/>
  <c r="K84" i="3"/>
  <c r="L46" i="3"/>
  <c r="V98" i="3"/>
  <c r="U98" i="3"/>
  <c r="R98" i="3"/>
  <c r="Q98" i="3"/>
  <c r="P98" i="3"/>
  <c r="O98" i="3"/>
  <c r="T98" i="3"/>
  <c r="M98" i="3"/>
  <c r="K98" i="3"/>
  <c r="L98" i="3"/>
  <c r="J98" i="3"/>
  <c r="G98" i="3"/>
  <c r="V27" i="3"/>
  <c r="U27" i="3"/>
  <c r="T27" i="3"/>
  <c r="Q27" i="3"/>
  <c r="R27" i="3"/>
  <c r="P27" i="3"/>
  <c r="O27" i="3"/>
  <c r="M27" i="3"/>
  <c r="L27" i="3"/>
  <c r="K27" i="3"/>
  <c r="J27" i="3"/>
  <c r="G27" i="3"/>
  <c r="V59" i="3"/>
  <c r="U59" i="3"/>
  <c r="T59" i="3"/>
  <c r="R59" i="3"/>
  <c r="Q59" i="3"/>
  <c r="P59" i="3"/>
  <c r="O59" i="3"/>
  <c r="L59" i="3"/>
  <c r="M59" i="3"/>
  <c r="J59" i="3"/>
  <c r="H59" i="3"/>
  <c r="G59" i="3"/>
  <c r="V93" i="3"/>
  <c r="U93" i="3"/>
  <c r="T93" i="3"/>
  <c r="R93" i="3"/>
  <c r="Q93" i="3"/>
  <c r="P93" i="3"/>
  <c r="O93" i="3"/>
  <c r="M93" i="3"/>
  <c r="L93" i="3"/>
  <c r="J93" i="3"/>
  <c r="H93" i="3"/>
  <c r="G93" i="3"/>
  <c r="V94" i="3"/>
  <c r="U94" i="3"/>
  <c r="T94" i="3"/>
  <c r="R94" i="3"/>
  <c r="P94" i="3"/>
  <c r="O94" i="3"/>
  <c r="M94" i="3"/>
  <c r="K94" i="3"/>
  <c r="J94" i="3"/>
  <c r="G94" i="3"/>
  <c r="L94" i="3"/>
  <c r="Q94" i="3"/>
  <c r="V14" i="3"/>
  <c r="U14" i="3"/>
  <c r="T14" i="3"/>
  <c r="R14" i="3"/>
  <c r="P14" i="3"/>
  <c r="O14" i="3"/>
  <c r="M14" i="3"/>
  <c r="L14" i="3"/>
  <c r="K14" i="3"/>
  <c r="J14" i="3"/>
  <c r="Q14" i="3"/>
  <c r="G14" i="3"/>
  <c r="V18" i="3"/>
  <c r="U18" i="3"/>
  <c r="T18" i="3"/>
  <c r="R18" i="3"/>
  <c r="Q18" i="3"/>
  <c r="P18" i="3"/>
  <c r="O18" i="3"/>
  <c r="M18" i="3"/>
  <c r="L18" i="3"/>
  <c r="K18" i="3"/>
  <c r="J18" i="3"/>
  <c r="G18" i="3"/>
  <c r="V23" i="3"/>
  <c r="U23" i="3"/>
  <c r="T23" i="3"/>
  <c r="R23" i="3"/>
  <c r="Q23" i="3"/>
  <c r="P23" i="3"/>
  <c r="O23" i="3"/>
  <c r="M23" i="3"/>
  <c r="L23" i="3"/>
  <c r="K23" i="3"/>
  <c r="J23" i="3"/>
  <c r="G23" i="3"/>
  <c r="V91" i="3"/>
  <c r="U91" i="3"/>
  <c r="T91" i="3"/>
  <c r="Q91" i="3"/>
  <c r="P91" i="3"/>
  <c r="R91" i="3"/>
  <c r="O91" i="3"/>
  <c r="M91" i="3"/>
  <c r="L91" i="3"/>
  <c r="K91" i="3"/>
  <c r="J91" i="3"/>
  <c r="G91" i="3"/>
  <c r="F91" i="3"/>
  <c r="V53" i="3"/>
  <c r="U53" i="3"/>
  <c r="T53" i="3"/>
  <c r="Q53" i="3"/>
  <c r="P53" i="3"/>
  <c r="O53" i="3"/>
  <c r="R53" i="3"/>
  <c r="M53" i="3"/>
  <c r="L53" i="3"/>
  <c r="J53" i="3"/>
  <c r="K53" i="3"/>
  <c r="G53" i="3"/>
  <c r="F53" i="3"/>
  <c r="E53" i="3"/>
  <c r="V122" i="3"/>
  <c r="U122" i="3"/>
  <c r="T122" i="3"/>
  <c r="Q122" i="3"/>
  <c r="O122" i="3"/>
  <c r="P122" i="3"/>
  <c r="J122" i="3"/>
  <c r="L122" i="3"/>
  <c r="R122" i="3"/>
  <c r="M122" i="3"/>
  <c r="V112" i="3"/>
  <c r="U112" i="3"/>
  <c r="T112" i="3"/>
  <c r="Q112" i="3"/>
  <c r="O112" i="3"/>
  <c r="J112" i="3"/>
  <c r="M112" i="3"/>
  <c r="L112" i="3"/>
  <c r="R112" i="3"/>
  <c r="P112" i="3"/>
  <c r="V92" i="3"/>
  <c r="U92" i="3"/>
  <c r="T92" i="3"/>
  <c r="Q92" i="3"/>
  <c r="O92" i="3"/>
  <c r="J92" i="3"/>
  <c r="P92" i="3"/>
  <c r="R92" i="3"/>
  <c r="L92" i="3"/>
  <c r="M92" i="3"/>
  <c r="V117" i="3"/>
  <c r="U117" i="3"/>
  <c r="T117" i="3"/>
  <c r="Q117" i="3"/>
  <c r="O117" i="3"/>
  <c r="L117" i="3"/>
  <c r="J117" i="3"/>
  <c r="P117" i="3"/>
  <c r="M117" i="3"/>
  <c r="R117" i="3"/>
  <c r="V7" i="3"/>
  <c r="U7" i="3"/>
  <c r="T7" i="3"/>
  <c r="Q7" i="3"/>
  <c r="O7" i="3"/>
  <c r="P7" i="3"/>
  <c r="J7" i="3"/>
  <c r="R7" i="3"/>
  <c r="V55" i="3"/>
  <c r="U55" i="3"/>
  <c r="T55" i="3"/>
  <c r="Q55" i="3"/>
  <c r="O55" i="3"/>
  <c r="J55" i="3"/>
  <c r="R55" i="3"/>
  <c r="M55" i="3"/>
  <c r="L55" i="3"/>
  <c r="P55" i="3"/>
  <c r="V52" i="3"/>
  <c r="U52" i="3"/>
  <c r="T52" i="3"/>
  <c r="R52" i="3"/>
  <c r="Q52" i="3"/>
  <c r="O52" i="3"/>
  <c r="L52" i="3"/>
  <c r="M52" i="3"/>
  <c r="K52" i="3"/>
  <c r="J52" i="3"/>
  <c r="P52" i="3"/>
  <c r="V47" i="3"/>
  <c r="U47" i="3"/>
  <c r="T47" i="3"/>
  <c r="Q47" i="3"/>
  <c r="R47" i="3"/>
  <c r="O47" i="3"/>
  <c r="K47" i="3"/>
  <c r="J47" i="3"/>
  <c r="L47" i="3"/>
  <c r="P47" i="3"/>
  <c r="M47" i="3"/>
  <c r="V70" i="3"/>
  <c r="U70" i="3"/>
  <c r="T70" i="3"/>
  <c r="Q70" i="3"/>
  <c r="R70" i="3"/>
  <c r="O70" i="3"/>
  <c r="L70" i="3"/>
  <c r="K70" i="3"/>
  <c r="J70" i="3"/>
  <c r="M70" i="3"/>
  <c r="P70" i="3"/>
  <c r="F70" i="3"/>
  <c r="V64" i="3"/>
  <c r="U64" i="3"/>
  <c r="T64" i="3"/>
  <c r="Q64" i="3"/>
  <c r="O64" i="3"/>
  <c r="R64" i="3"/>
  <c r="L64" i="3"/>
  <c r="P64" i="3"/>
  <c r="K64" i="3"/>
  <c r="J64" i="3"/>
  <c r="F64" i="3"/>
  <c r="M64" i="3"/>
  <c r="V25" i="3"/>
  <c r="U25" i="3"/>
  <c r="T25" i="3"/>
  <c r="Q25" i="3"/>
  <c r="O25" i="3"/>
  <c r="R25" i="3"/>
  <c r="L25" i="3"/>
  <c r="P25" i="3"/>
  <c r="J25" i="3"/>
  <c r="M25" i="3"/>
  <c r="F25" i="3"/>
  <c r="C94" i="3"/>
  <c r="C44" i="3"/>
  <c r="C14" i="3"/>
  <c r="C115" i="3"/>
  <c r="C18" i="3"/>
  <c r="C23" i="3"/>
  <c r="C35" i="3"/>
  <c r="C91" i="3"/>
  <c r="C34" i="3"/>
  <c r="C53" i="3"/>
  <c r="D58" i="3"/>
  <c r="D111" i="3"/>
  <c r="D51" i="3"/>
  <c r="D100" i="3"/>
  <c r="D43" i="3"/>
  <c r="D61" i="3"/>
  <c r="D24" i="3"/>
  <c r="D20" i="3"/>
  <c r="E121" i="3"/>
  <c r="E42" i="3"/>
  <c r="E59" i="3"/>
  <c r="E72" i="3"/>
  <c r="E73" i="3"/>
  <c r="E93" i="3"/>
  <c r="E38" i="3"/>
  <c r="E24" i="3"/>
  <c r="F117" i="3"/>
  <c r="F52" i="3"/>
  <c r="F27" i="3"/>
  <c r="F77" i="3"/>
  <c r="H62" i="3"/>
  <c r="H105" i="3"/>
  <c r="H15" i="3"/>
  <c r="H41" i="3"/>
  <c r="J58" i="3"/>
  <c r="F74" i="3"/>
  <c r="F104" i="3"/>
  <c r="H74" i="3"/>
  <c r="H98" i="3"/>
  <c r="H27" i="3"/>
  <c r="H77" i="3"/>
  <c r="K59" i="3"/>
  <c r="K93" i="3"/>
  <c r="V114" i="3"/>
  <c r="U114" i="3"/>
  <c r="T114" i="3"/>
  <c r="M114" i="3"/>
  <c r="L114" i="3"/>
  <c r="R114" i="3"/>
  <c r="Q114" i="3"/>
  <c r="H114" i="3"/>
  <c r="G114" i="3"/>
  <c r="O114" i="3"/>
  <c r="P114" i="3"/>
  <c r="V116" i="3"/>
  <c r="U116" i="3"/>
  <c r="T116" i="3"/>
  <c r="M116" i="3"/>
  <c r="L116" i="3"/>
  <c r="R116" i="3"/>
  <c r="Q116" i="3"/>
  <c r="H116" i="3"/>
  <c r="O116" i="3"/>
  <c r="G116" i="3"/>
  <c r="P116" i="3"/>
  <c r="V95" i="3"/>
  <c r="U95" i="3"/>
  <c r="T95" i="3"/>
  <c r="M95" i="3"/>
  <c r="L95" i="3"/>
  <c r="R95" i="3"/>
  <c r="Q95" i="3"/>
  <c r="J95" i="3"/>
  <c r="H95" i="3"/>
  <c r="G95" i="3"/>
  <c r="P95" i="3"/>
  <c r="V10" i="3"/>
  <c r="U10" i="3"/>
  <c r="T10" i="3"/>
  <c r="M10" i="3"/>
  <c r="L10" i="3"/>
  <c r="R10" i="3"/>
  <c r="Q10" i="3"/>
  <c r="J10" i="3"/>
  <c r="P10" i="3"/>
  <c r="H10" i="3"/>
  <c r="G10" i="3"/>
  <c r="O10" i="3"/>
  <c r="V36" i="3"/>
  <c r="U36" i="3"/>
  <c r="T36" i="3"/>
  <c r="M36" i="3"/>
  <c r="L36" i="3"/>
  <c r="R36" i="3"/>
  <c r="Q36" i="3"/>
  <c r="J36" i="3"/>
  <c r="H36" i="3"/>
  <c r="G36" i="3"/>
  <c r="O36" i="3"/>
  <c r="V45" i="3"/>
  <c r="U45" i="3"/>
  <c r="T45" i="3"/>
  <c r="M45" i="3"/>
  <c r="L45" i="3"/>
  <c r="R45" i="3"/>
  <c r="Q45" i="3"/>
  <c r="J45" i="3"/>
  <c r="O45" i="3"/>
  <c r="H45" i="3"/>
  <c r="G45" i="3"/>
  <c r="P45" i="3"/>
  <c r="V12" i="3"/>
  <c r="U12" i="3"/>
  <c r="T12" i="3"/>
  <c r="M12" i="3"/>
  <c r="L12" i="3"/>
  <c r="R12" i="3"/>
  <c r="Q12" i="3"/>
  <c r="J12" i="3"/>
  <c r="H12" i="3"/>
  <c r="G12" i="3"/>
  <c r="P12" i="3"/>
  <c r="V39" i="3"/>
  <c r="U39" i="3"/>
  <c r="T39" i="3"/>
  <c r="M39" i="3"/>
  <c r="L39" i="3"/>
  <c r="Q39" i="3"/>
  <c r="J39" i="3"/>
  <c r="H39" i="3"/>
  <c r="R39" i="3"/>
  <c r="G39" i="3"/>
  <c r="P39" i="3"/>
  <c r="O39" i="3"/>
  <c r="V26" i="3"/>
  <c r="U26" i="3"/>
  <c r="T26" i="3"/>
  <c r="R26" i="3"/>
  <c r="M26" i="3"/>
  <c r="L26" i="3"/>
  <c r="Q26" i="3"/>
  <c r="J26" i="3"/>
  <c r="H26" i="3"/>
  <c r="P26" i="3"/>
  <c r="G26" i="3"/>
  <c r="O26" i="3"/>
  <c r="V19" i="3"/>
  <c r="U19" i="3"/>
  <c r="T19" i="3"/>
  <c r="R19" i="3"/>
  <c r="M19" i="3"/>
  <c r="L19" i="3"/>
  <c r="Q19" i="3"/>
  <c r="K19" i="3"/>
  <c r="J19" i="3"/>
  <c r="P19" i="3"/>
  <c r="O19" i="3"/>
  <c r="H19" i="3"/>
  <c r="G19" i="3"/>
  <c r="D122" i="3"/>
  <c r="D112" i="3"/>
  <c r="D92" i="3"/>
  <c r="D117" i="3"/>
  <c r="D7" i="3"/>
  <c r="D55" i="3"/>
  <c r="D52" i="3"/>
  <c r="D47" i="3"/>
  <c r="D70" i="3"/>
  <c r="D64" i="3"/>
  <c r="D25" i="3"/>
  <c r="E94" i="3"/>
  <c r="E44" i="3"/>
  <c r="E14" i="3"/>
  <c r="E115" i="3"/>
  <c r="E18" i="3"/>
  <c r="E23" i="3"/>
  <c r="E35" i="3"/>
  <c r="E91" i="3"/>
  <c r="F42" i="3"/>
  <c r="F10" i="3"/>
  <c r="F73" i="3"/>
  <c r="F12" i="3"/>
  <c r="G122" i="3"/>
  <c r="G92" i="3"/>
  <c r="G7" i="3"/>
  <c r="G52" i="3"/>
  <c r="G70" i="3"/>
  <c r="G25" i="3"/>
  <c r="H44" i="3"/>
  <c r="H115" i="3"/>
  <c r="H23" i="3"/>
  <c r="H91" i="3"/>
  <c r="H53" i="3"/>
  <c r="J116" i="3"/>
  <c r="K122" i="3"/>
  <c r="K117" i="3"/>
  <c r="K39" i="3"/>
  <c r="L104" i="3"/>
  <c r="V81" i="3"/>
  <c r="U81" i="3"/>
  <c r="T81" i="3"/>
  <c r="L81" i="3"/>
  <c r="R81" i="3"/>
  <c r="Q81" i="3"/>
  <c r="P81" i="3"/>
  <c r="M81" i="3"/>
  <c r="G81" i="3"/>
  <c r="F81" i="3"/>
  <c r="O81" i="3"/>
  <c r="K81" i="3"/>
  <c r="V29" i="3"/>
  <c r="U29" i="3"/>
  <c r="T29" i="3"/>
  <c r="L29" i="3"/>
  <c r="Q29" i="3"/>
  <c r="P29" i="3"/>
  <c r="R29" i="3"/>
  <c r="M29" i="3"/>
  <c r="G29" i="3"/>
  <c r="F29" i="3"/>
  <c r="O29" i="3"/>
  <c r="K29" i="3"/>
  <c r="V21" i="3"/>
  <c r="U21" i="3"/>
  <c r="T21" i="3"/>
  <c r="R21" i="3"/>
  <c r="L21" i="3"/>
  <c r="Q21" i="3"/>
  <c r="P21" i="3"/>
  <c r="O21" i="3"/>
  <c r="G21" i="3"/>
  <c r="F21" i="3"/>
  <c r="M21" i="3"/>
  <c r="J5" i="3"/>
  <c r="V109" i="3"/>
  <c r="U109" i="3"/>
  <c r="T109" i="3"/>
  <c r="R109" i="3"/>
  <c r="Q109" i="3"/>
  <c r="P109" i="3"/>
  <c r="O109" i="3"/>
  <c r="L109" i="3"/>
  <c r="F109" i="3"/>
  <c r="M109" i="3"/>
  <c r="J109" i="3"/>
  <c r="V118" i="3"/>
  <c r="U118" i="3"/>
  <c r="R118" i="3"/>
  <c r="Q118" i="3"/>
  <c r="T118" i="3"/>
  <c r="P118" i="3"/>
  <c r="O118" i="3"/>
  <c r="M118" i="3"/>
  <c r="F118" i="3"/>
  <c r="J118" i="3"/>
  <c r="V31" i="3"/>
  <c r="U31" i="3"/>
  <c r="T31" i="3"/>
  <c r="R31" i="3"/>
  <c r="Q31" i="3"/>
  <c r="P31" i="3"/>
  <c r="O31" i="3"/>
  <c r="F31" i="3"/>
  <c r="L31" i="3"/>
  <c r="M31" i="3"/>
  <c r="J31" i="3"/>
  <c r="V17" i="3"/>
  <c r="U17" i="3"/>
  <c r="R17" i="3"/>
  <c r="Q17" i="3"/>
  <c r="P17" i="3"/>
  <c r="O17" i="3"/>
  <c r="M17" i="3"/>
  <c r="F17" i="3"/>
  <c r="T17" i="3"/>
  <c r="L17" i="3"/>
  <c r="J17" i="3"/>
  <c r="V79" i="3"/>
  <c r="U79" i="3"/>
  <c r="T79" i="3"/>
  <c r="R79" i="3"/>
  <c r="Q79" i="3"/>
  <c r="P79" i="3"/>
  <c r="O79" i="3"/>
  <c r="L79" i="3"/>
  <c r="F79" i="3"/>
  <c r="M79" i="3"/>
  <c r="K79" i="3"/>
  <c r="J79" i="3"/>
  <c r="V101" i="3"/>
  <c r="U101" i="3"/>
  <c r="T101" i="3"/>
  <c r="R101" i="3"/>
  <c r="Q101" i="3"/>
  <c r="P101" i="3"/>
  <c r="O101" i="3"/>
  <c r="F101" i="3"/>
  <c r="M101" i="3"/>
  <c r="L101" i="3"/>
  <c r="K101" i="3"/>
  <c r="J101" i="3"/>
  <c r="V76" i="3"/>
  <c r="U76" i="3"/>
  <c r="T76" i="3"/>
  <c r="R76" i="3"/>
  <c r="Q76" i="3"/>
  <c r="P76" i="3"/>
  <c r="O76" i="3"/>
  <c r="F76" i="3"/>
  <c r="K76" i="3"/>
  <c r="L76" i="3"/>
  <c r="J76" i="3"/>
  <c r="V80" i="3"/>
  <c r="U80" i="3"/>
  <c r="T80" i="3"/>
  <c r="Q80" i="3"/>
  <c r="R80" i="3"/>
  <c r="P80" i="3"/>
  <c r="O80" i="3"/>
  <c r="F80" i="3"/>
  <c r="L80" i="3"/>
  <c r="M80" i="3"/>
  <c r="K80" i="3"/>
  <c r="J80" i="3"/>
  <c r="V87" i="3"/>
  <c r="U87" i="3"/>
  <c r="T87" i="3"/>
  <c r="Q87" i="3"/>
  <c r="P87" i="3"/>
  <c r="R87" i="3"/>
  <c r="O87" i="3"/>
  <c r="M87" i="3"/>
  <c r="F87" i="3"/>
  <c r="E87" i="3"/>
  <c r="L87" i="3"/>
  <c r="K87" i="3"/>
  <c r="J87" i="3"/>
  <c r="V88" i="3"/>
  <c r="U88" i="3"/>
  <c r="T88" i="3"/>
  <c r="K88" i="3"/>
  <c r="Q88" i="3"/>
  <c r="P88" i="3"/>
  <c r="O88" i="3"/>
  <c r="R88" i="3"/>
  <c r="F88" i="3"/>
  <c r="L88" i="3"/>
  <c r="E88" i="3"/>
  <c r="M88" i="3"/>
  <c r="J88" i="3"/>
  <c r="C81" i="3"/>
  <c r="C29" i="3"/>
  <c r="C21" i="3"/>
  <c r="D114" i="3"/>
  <c r="D116" i="3"/>
  <c r="D95" i="3"/>
  <c r="D10" i="3"/>
  <c r="D36" i="3"/>
  <c r="D45" i="3"/>
  <c r="D12" i="3"/>
  <c r="D39" i="3"/>
  <c r="D26" i="3"/>
  <c r="D19" i="3"/>
  <c r="E21" i="3"/>
  <c r="F92" i="3"/>
  <c r="F55" i="3"/>
  <c r="G109" i="3"/>
  <c r="G31" i="3"/>
  <c r="G79" i="3"/>
  <c r="G76" i="3"/>
  <c r="G87" i="3"/>
  <c r="H81" i="3"/>
  <c r="H29" i="3"/>
  <c r="K109" i="3"/>
  <c r="K17" i="3"/>
  <c r="K26" i="3"/>
  <c r="O95" i="3"/>
  <c r="V5" i="3"/>
  <c r="U5" i="3"/>
  <c r="T5" i="3"/>
  <c r="L5" i="3"/>
  <c r="Q5" i="3"/>
  <c r="R5" i="3"/>
  <c r="P5" i="3"/>
  <c r="G5" i="3"/>
  <c r="F5" i="3"/>
  <c r="O5" i="3"/>
  <c r="M5" i="3"/>
  <c r="K5" i="3"/>
  <c r="U119" i="3"/>
  <c r="V119" i="3"/>
  <c r="T119" i="3"/>
  <c r="R119" i="3"/>
  <c r="Q119" i="3"/>
  <c r="P119" i="3"/>
  <c r="O119" i="3"/>
  <c r="L119" i="3"/>
  <c r="M119" i="3"/>
  <c r="K119" i="3"/>
  <c r="U62" i="3"/>
  <c r="V62" i="3"/>
  <c r="R62" i="3"/>
  <c r="Q62" i="3"/>
  <c r="T62" i="3"/>
  <c r="P62" i="3"/>
  <c r="O62" i="3"/>
  <c r="M62" i="3"/>
  <c r="L62" i="3"/>
  <c r="K62" i="3"/>
  <c r="U69" i="3"/>
  <c r="T69" i="3"/>
  <c r="R69" i="3"/>
  <c r="Q69" i="3"/>
  <c r="P69" i="3"/>
  <c r="O69" i="3"/>
  <c r="V69" i="3"/>
  <c r="L69" i="3"/>
  <c r="M69" i="3"/>
  <c r="K69" i="3"/>
  <c r="U105" i="3"/>
  <c r="R105" i="3"/>
  <c r="Q105" i="3"/>
  <c r="P105" i="3"/>
  <c r="O105" i="3"/>
  <c r="V105" i="3"/>
  <c r="T105" i="3"/>
  <c r="M105" i="3"/>
  <c r="K105" i="3"/>
  <c r="L105" i="3"/>
  <c r="U56" i="3"/>
  <c r="T56" i="3"/>
  <c r="R56" i="3"/>
  <c r="Q56" i="3"/>
  <c r="P56" i="3"/>
  <c r="V56" i="3"/>
  <c r="O56" i="3"/>
  <c r="L56" i="3"/>
  <c r="M56" i="3"/>
  <c r="K56" i="3"/>
  <c r="U37" i="3"/>
  <c r="T37" i="3"/>
  <c r="R37" i="3"/>
  <c r="Q37" i="3"/>
  <c r="V37" i="3"/>
  <c r="P37" i="3"/>
  <c r="O37" i="3"/>
  <c r="M37" i="3"/>
  <c r="L37" i="3"/>
  <c r="K37" i="3"/>
  <c r="U71" i="3"/>
  <c r="T71" i="3"/>
  <c r="V71" i="3"/>
  <c r="R71" i="3"/>
  <c r="Q71" i="3"/>
  <c r="P71" i="3"/>
  <c r="O71" i="3"/>
  <c r="K71" i="3"/>
  <c r="L71" i="3"/>
  <c r="M71" i="3"/>
  <c r="U15" i="3"/>
  <c r="T15" i="3"/>
  <c r="V15" i="3"/>
  <c r="Q15" i="3"/>
  <c r="R15" i="3"/>
  <c r="P15" i="3"/>
  <c r="O15" i="3"/>
  <c r="L15" i="3"/>
  <c r="M15" i="3"/>
  <c r="K15" i="3"/>
  <c r="U9" i="3"/>
  <c r="T9" i="3"/>
  <c r="V9" i="3"/>
  <c r="Q9" i="3"/>
  <c r="P9" i="3"/>
  <c r="R9" i="3"/>
  <c r="O9" i="3"/>
  <c r="M9" i="3"/>
  <c r="L9" i="3"/>
  <c r="K9" i="3"/>
  <c r="U41" i="3"/>
  <c r="T41" i="3"/>
  <c r="V41" i="3"/>
  <c r="Q41" i="3"/>
  <c r="P41" i="3"/>
  <c r="O41" i="3"/>
  <c r="R41" i="3"/>
  <c r="L41" i="3"/>
  <c r="E41" i="3"/>
  <c r="M41" i="3"/>
  <c r="K41" i="3"/>
  <c r="C109" i="3"/>
  <c r="C118" i="3"/>
  <c r="C31" i="3"/>
  <c r="C17" i="3"/>
  <c r="C79" i="3"/>
  <c r="C101" i="3"/>
  <c r="C76" i="3"/>
  <c r="C80" i="3"/>
  <c r="C87" i="3"/>
  <c r="C88" i="3"/>
  <c r="D81" i="3"/>
  <c r="D5" i="3"/>
  <c r="D29" i="3"/>
  <c r="D21" i="3"/>
  <c r="E114" i="3"/>
  <c r="E116" i="3"/>
  <c r="E95" i="3"/>
  <c r="E10" i="3"/>
  <c r="E36" i="3"/>
  <c r="E45" i="3"/>
  <c r="E12" i="3"/>
  <c r="E39" i="3"/>
  <c r="E26" i="3"/>
  <c r="F108" i="3"/>
  <c r="F98" i="3"/>
  <c r="F13" i="3"/>
  <c r="G119" i="3"/>
  <c r="G69" i="3"/>
  <c r="G56" i="3"/>
  <c r="G71" i="3"/>
  <c r="G9" i="3"/>
  <c r="H109" i="3"/>
  <c r="H31" i="3"/>
  <c r="H79" i="3"/>
  <c r="H76" i="3"/>
  <c r="H87" i="3"/>
  <c r="J61" i="3"/>
  <c r="K121" i="3"/>
  <c r="K72" i="3"/>
  <c r="K40" i="3"/>
  <c r="O12" i="3"/>
  <c r="E81" i="3"/>
  <c r="E5" i="3"/>
  <c r="E29" i="3"/>
  <c r="E77" i="3"/>
  <c r="F72" i="3"/>
  <c r="F45" i="3"/>
  <c r="F93" i="3"/>
  <c r="F8" i="3"/>
  <c r="H119" i="3"/>
  <c r="H69" i="3"/>
  <c r="H56" i="3"/>
  <c r="H71" i="3"/>
  <c r="H9" i="3"/>
  <c r="K112" i="3"/>
  <c r="K7" i="3"/>
  <c r="K21" i="3"/>
  <c r="V113" i="3"/>
  <c r="U113" i="3"/>
  <c r="R113" i="3"/>
  <c r="Q113" i="3"/>
  <c r="P113" i="3"/>
  <c r="O113" i="3"/>
  <c r="M113" i="3"/>
  <c r="K113" i="3"/>
  <c r="T113" i="3"/>
  <c r="J113" i="3"/>
  <c r="L113" i="3"/>
  <c r="G113" i="3"/>
  <c r="V65" i="3"/>
  <c r="U65" i="3"/>
  <c r="R65" i="3"/>
  <c r="Q65" i="3"/>
  <c r="P65" i="3"/>
  <c r="O65" i="3"/>
  <c r="M65" i="3"/>
  <c r="T65" i="3"/>
  <c r="L65" i="3"/>
  <c r="K65" i="3"/>
  <c r="J65" i="3"/>
  <c r="G65" i="3"/>
  <c r="E101" i="3"/>
  <c r="E76" i="3"/>
  <c r="E80" i="3"/>
  <c r="E9" i="3"/>
  <c r="F94" i="3"/>
  <c r="F69" i="3"/>
  <c r="F115" i="3"/>
  <c r="F37" i="3"/>
  <c r="F47" i="3"/>
  <c r="F40" i="3"/>
  <c r="H113" i="3"/>
  <c r="H46" i="3"/>
  <c r="H104" i="3"/>
  <c r="H13" i="3"/>
  <c r="H8" i="3"/>
  <c r="J29" i="3"/>
  <c r="K116" i="3"/>
  <c r="K36" i="3"/>
  <c r="K25" i="3"/>
  <c r="P36" i="3"/>
  <c r="V108" i="3"/>
  <c r="U108" i="3"/>
  <c r="T108" i="3"/>
  <c r="R108" i="3"/>
  <c r="Q108" i="3"/>
  <c r="P108" i="3"/>
  <c r="O108" i="3"/>
  <c r="M108" i="3"/>
  <c r="K108" i="3"/>
  <c r="J108" i="3"/>
  <c r="H108" i="3"/>
  <c r="L108" i="3"/>
  <c r="V107" i="3"/>
  <c r="U107" i="3"/>
  <c r="T107" i="3"/>
  <c r="R107" i="3"/>
  <c r="Q107" i="3"/>
  <c r="P107" i="3"/>
  <c r="O107" i="3"/>
  <c r="M107" i="3"/>
  <c r="L107" i="3"/>
  <c r="K107" i="3"/>
  <c r="J107" i="3"/>
  <c r="H107" i="3"/>
  <c r="F107" i="3"/>
  <c r="V6" i="3"/>
  <c r="U6" i="3"/>
  <c r="T6" i="3"/>
  <c r="R6" i="3"/>
  <c r="Q6" i="3"/>
  <c r="P6" i="3"/>
  <c r="O6" i="3"/>
  <c r="M6" i="3"/>
  <c r="L6" i="3"/>
  <c r="K6" i="3"/>
  <c r="J6" i="3"/>
  <c r="H6" i="3"/>
  <c r="F6" i="3"/>
  <c r="V90" i="3"/>
  <c r="U90" i="3"/>
  <c r="T90" i="3"/>
  <c r="R90" i="3"/>
  <c r="Q90" i="3"/>
  <c r="P90" i="3"/>
  <c r="O90" i="3"/>
  <c r="M90" i="3"/>
  <c r="K90" i="3"/>
  <c r="L90" i="3"/>
  <c r="J90" i="3"/>
  <c r="H90" i="3"/>
  <c r="F90" i="3"/>
  <c r="V11" i="3"/>
  <c r="U11" i="3"/>
  <c r="T11" i="3"/>
  <c r="R11" i="3"/>
  <c r="Q11" i="3"/>
  <c r="P11" i="3"/>
  <c r="O11" i="3"/>
  <c r="M11" i="3"/>
  <c r="K11" i="3"/>
  <c r="J11" i="3"/>
  <c r="H11" i="3"/>
  <c r="L11" i="3"/>
  <c r="F11" i="3"/>
  <c r="V50" i="3"/>
  <c r="U50" i="3"/>
  <c r="T50" i="3"/>
  <c r="R50" i="3"/>
  <c r="Q50" i="3"/>
  <c r="P50" i="3"/>
  <c r="O50" i="3"/>
  <c r="M50" i="3"/>
  <c r="L50" i="3"/>
  <c r="K50" i="3"/>
  <c r="J50" i="3"/>
  <c r="H50" i="3"/>
  <c r="F50" i="3"/>
  <c r="V97" i="3"/>
  <c r="U97" i="3"/>
  <c r="T97" i="3"/>
  <c r="R97" i="3"/>
  <c r="Q97" i="3"/>
  <c r="P97" i="3"/>
  <c r="O97" i="3"/>
  <c r="M97" i="3"/>
  <c r="L97" i="3"/>
  <c r="K97" i="3"/>
  <c r="J97" i="3"/>
  <c r="H97" i="3"/>
  <c r="F97" i="3"/>
  <c r="V75" i="3"/>
  <c r="U75" i="3"/>
  <c r="T75" i="3"/>
  <c r="Q75" i="3"/>
  <c r="R75" i="3"/>
  <c r="P75" i="3"/>
  <c r="O75" i="3"/>
  <c r="M75" i="3"/>
  <c r="L75" i="3"/>
  <c r="K75" i="3"/>
  <c r="J75" i="3"/>
  <c r="H75" i="3"/>
  <c r="F75" i="3"/>
  <c r="V86" i="3"/>
  <c r="U86" i="3"/>
  <c r="T86" i="3"/>
  <c r="Q86" i="3"/>
  <c r="P86" i="3"/>
  <c r="R86" i="3"/>
  <c r="O86" i="3"/>
  <c r="M86" i="3"/>
  <c r="L86" i="3"/>
  <c r="K86" i="3"/>
  <c r="J86" i="3"/>
  <c r="H86" i="3"/>
  <c r="F86" i="3"/>
  <c r="V30" i="3"/>
  <c r="U30" i="3"/>
  <c r="T30" i="3"/>
  <c r="Q30" i="3"/>
  <c r="P30" i="3"/>
  <c r="O30" i="3"/>
  <c r="R30" i="3"/>
  <c r="M30" i="3"/>
  <c r="L30" i="3"/>
  <c r="J30" i="3"/>
  <c r="K30" i="3"/>
  <c r="H30" i="3"/>
  <c r="F30" i="3"/>
  <c r="C113" i="3"/>
  <c r="C46" i="3"/>
  <c r="C98" i="3"/>
  <c r="C65" i="3"/>
  <c r="C13" i="3"/>
  <c r="C27" i="3"/>
  <c r="C8" i="3"/>
  <c r="E119" i="3"/>
  <c r="E62" i="3"/>
  <c r="E69" i="3"/>
  <c r="E105" i="3"/>
  <c r="E56" i="3"/>
  <c r="E37" i="3"/>
  <c r="E71" i="3"/>
  <c r="E15" i="3"/>
  <c r="F112" i="3"/>
  <c r="F7" i="3"/>
  <c r="G112" i="3"/>
  <c r="G117" i="3"/>
  <c r="G55" i="3"/>
  <c r="G47" i="3"/>
  <c r="G64" i="3"/>
  <c r="H94" i="3"/>
  <c r="H14" i="3"/>
  <c r="H18" i="3"/>
  <c r="H35" i="3"/>
  <c r="H34" i="3"/>
  <c r="J69" i="3"/>
  <c r="J37" i="3"/>
  <c r="J9" i="3"/>
  <c r="K118" i="3"/>
  <c r="M42" i="3"/>
  <c r="V104" i="3"/>
  <c r="U104" i="3"/>
  <c r="T104" i="3"/>
  <c r="R104" i="3"/>
  <c r="Q104" i="3"/>
  <c r="P104" i="3"/>
  <c r="O104" i="3"/>
  <c r="M104" i="3"/>
  <c r="K104" i="3"/>
  <c r="J104" i="3"/>
  <c r="G104" i="3"/>
  <c r="V77" i="3"/>
  <c r="U77" i="3"/>
  <c r="T77" i="3"/>
  <c r="Q77" i="3"/>
  <c r="P77" i="3"/>
  <c r="O77" i="3"/>
  <c r="R77" i="3"/>
  <c r="M77" i="3"/>
  <c r="L77" i="3"/>
  <c r="J77" i="3"/>
  <c r="K77" i="3"/>
  <c r="G77" i="3"/>
  <c r="V121" i="3"/>
  <c r="U121" i="3"/>
  <c r="T121" i="3"/>
  <c r="R121" i="3"/>
  <c r="Q121" i="3"/>
  <c r="P121" i="3"/>
  <c r="O121" i="3"/>
  <c r="L121" i="3"/>
  <c r="M121" i="3"/>
  <c r="J121" i="3"/>
  <c r="H121" i="3"/>
  <c r="G121" i="3"/>
  <c r="V73" i="3"/>
  <c r="U73" i="3"/>
  <c r="T73" i="3"/>
  <c r="R73" i="3"/>
  <c r="Q73" i="3"/>
  <c r="P73" i="3"/>
  <c r="O73" i="3"/>
  <c r="M73" i="3"/>
  <c r="L73" i="3"/>
  <c r="J73" i="3"/>
  <c r="H73" i="3"/>
  <c r="G73" i="3"/>
  <c r="V38" i="3"/>
  <c r="U38" i="3"/>
  <c r="T38" i="3"/>
  <c r="Q38" i="3"/>
  <c r="R38" i="3"/>
  <c r="P38" i="3"/>
  <c r="O38" i="3"/>
  <c r="M38" i="3"/>
  <c r="L38" i="3"/>
  <c r="J38" i="3"/>
  <c r="H38" i="3"/>
  <c r="G38" i="3"/>
  <c r="D113" i="3"/>
  <c r="D46" i="3"/>
  <c r="D104" i="3"/>
  <c r="D77" i="3"/>
  <c r="E8" i="3"/>
  <c r="H112" i="3"/>
  <c r="H117" i="3"/>
  <c r="H55" i="3"/>
  <c r="H47" i="3"/>
  <c r="H64" i="3"/>
  <c r="J114" i="3"/>
  <c r="K55" i="3"/>
  <c r="L118" i="3"/>
  <c r="M7" i="3"/>
  <c r="V74" i="3"/>
  <c r="U74" i="3"/>
  <c r="R74" i="3"/>
  <c r="Q74" i="3"/>
  <c r="T74" i="3"/>
  <c r="P74" i="3"/>
  <c r="O74" i="3"/>
  <c r="M74" i="3"/>
  <c r="L74" i="3"/>
  <c r="K74" i="3"/>
  <c r="J74" i="3"/>
  <c r="G74" i="3"/>
  <c r="V13" i="3"/>
  <c r="U13" i="3"/>
  <c r="R13" i="3"/>
  <c r="Q13" i="3"/>
  <c r="T13" i="3"/>
  <c r="P13" i="3"/>
  <c r="O13" i="3"/>
  <c r="M13" i="3"/>
  <c r="K13" i="3"/>
  <c r="L13" i="3"/>
  <c r="J13" i="3"/>
  <c r="G13" i="3"/>
  <c r="V42" i="3"/>
  <c r="U42" i="3"/>
  <c r="T42" i="3"/>
  <c r="R42" i="3"/>
  <c r="Q42" i="3"/>
  <c r="P42" i="3"/>
  <c r="O42" i="3"/>
  <c r="L42" i="3"/>
  <c r="J42" i="3"/>
  <c r="H42" i="3"/>
  <c r="G42" i="3"/>
  <c r="V84" i="3"/>
  <c r="U84" i="3"/>
  <c r="T84" i="3"/>
  <c r="R84" i="3"/>
  <c r="Q84" i="3"/>
  <c r="P84" i="3"/>
  <c r="O84" i="3"/>
  <c r="M84" i="3"/>
  <c r="L84" i="3"/>
  <c r="J84" i="3"/>
  <c r="H84" i="3"/>
  <c r="G84" i="3"/>
  <c r="V2" i="3"/>
  <c r="U2" i="3"/>
  <c r="T2" i="3"/>
  <c r="Q2" i="3"/>
  <c r="P2" i="3"/>
  <c r="O2" i="3"/>
  <c r="R2" i="3"/>
  <c r="M2" i="3"/>
  <c r="L2" i="3"/>
  <c r="J2" i="3"/>
  <c r="K2" i="3"/>
  <c r="H2" i="3"/>
  <c r="G2" i="3"/>
  <c r="D74" i="3"/>
  <c r="D98" i="3"/>
  <c r="D65" i="3"/>
  <c r="D27" i="3"/>
  <c r="D8" i="3"/>
  <c r="F46" i="3"/>
  <c r="F65" i="3"/>
  <c r="V58" i="3"/>
  <c r="U58" i="3"/>
  <c r="T58" i="3"/>
  <c r="R58" i="3"/>
  <c r="Q58" i="3"/>
  <c r="P58" i="3"/>
  <c r="M58" i="3"/>
  <c r="K58" i="3"/>
  <c r="O58" i="3"/>
  <c r="H58" i="3"/>
  <c r="G58" i="3"/>
  <c r="L58" i="3"/>
  <c r="F58" i="3"/>
  <c r="V111" i="3"/>
  <c r="U111" i="3"/>
  <c r="T111" i="3"/>
  <c r="R111" i="3"/>
  <c r="Q111" i="3"/>
  <c r="P111" i="3"/>
  <c r="M111" i="3"/>
  <c r="O111" i="3"/>
  <c r="K111" i="3"/>
  <c r="H111" i="3"/>
  <c r="G111" i="3"/>
  <c r="F111" i="3"/>
  <c r="V51" i="3"/>
  <c r="U51" i="3"/>
  <c r="T51" i="3"/>
  <c r="R51" i="3"/>
  <c r="Q51" i="3"/>
  <c r="P51" i="3"/>
  <c r="O51" i="3"/>
  <c r="M51" i="3"/>
  <c r="L51" i="3"/>
  <c r="K51" i="3"/>
  <c r="H51" i="3"/>
  <c r="G51" i="3"/>
  <c r="F51" i="3"/>
  <c r="V60" i="3"/>
  <c r="U60" i="3"/>
  <c r="T60" i="3"/>
  <c r="R60" i="3"/>
  <c r="Q60" i="3"/>
  <c r="P60" i="3"/>
  <c r="O60" i="3"/>
  <c r="M60" i="3"/>
  <c r="K60" i="3"/>
  <c r="L60" i="3"/>
  <c r="H60" i="3"/>
  <c r="G60" i="3"/>
  <c r="F60" i="3"/>
  <c r="V100" i="3"/>
  <c r="U100" i="3"/>
  <c r="T100" i="3"/>
  <c r="R100" i="3"/>
  <c r="Q100" i="3"/>
  <c r="P100" i="3"/>
  <c r="O100" i="3"/>
  <c r="M100" i="3"/>
  <c r="K100" i="3"/>
  <c r="H100" i="3"/>
  <c r="G100" i="3"/>
  <c r="F100" i="3"/>
  <c r="L100" i="3"/>
  <c r="V43" i="3"/>
  <c r="U43" i="3"/>
  <c r="T43" i="3"/>
  <c r="R43" i="3"/>
  <c r="Q43" i="3"/>
  <c r="P43" i="3"/>
  <c r="O43" i="3"/>
  <c r="M43" i="3"/>
  <c r="L43" i="3"/>
  <c r="K43" i="3"/>
  <c r="H43" i="3"/>
  <c r="G43" i="3"/>
  <c r="F43" i="3"/>
  <c r="V33" i="3"/>
  <c r="U33" i="3"/>
  <c r="T33" i="3"/>
  <c r="R33" i="3"/>
  <c r="Q33" i="3"/>
  <c r="P33" i="3"/>
  <c r="O33" i="3"/>
  <c r="M33" i="3"/>
  <c r="K33" i="3"/>
  <c r="L33" i="3"/>
  <c r="H33" i="3"/>
  <c r="G33" i="3"/>
  <c r="F33" i="3"/>
  <c r="V61" i="3"/>
  <c r="U61" i="3"/>
  <c r="T61" i="3"/>
  <c r="R61" i="3"/>
  <c r="Q61" i="3"/>
  <c r="P61" i="3"/>
  <c r="O61" i="3"/>
  <c r="M61" i="3"/>
  <c r="K61" i="3"/>
  <c r="H61" i="3"/>
  <c r="G61" i="3"/>
  <c r="F61" i="3"/>
  <c r="V24" i="3"/>
  <c r="U24" i="3"/>
  <c r="T24" i="3"/>
  <c r="R24" i="3"/>
  <c r="Q24" i="3"/>
  <c r="P24" i="3"/>
  <c r="O24" i="3"/>
  <c r="M24" i="3"/>
  <c r="K24" i="3"/>
  <c r="L24" i="3"/>
  <c r="H24" i="3"/>
  <c r="G24" i="3"/>
  <c r="F24" i="3"/>
  <c r="V20" i="3"/>
  <c r="U20" i="3"/>
  <c r="T20" i="3"/>
  <c r="R20" i="3"/>
  <c r="Q20" i="3"/>
  <c r="P20" i="3"/>
  <c r="O20" i="3"/>
  <c r="M20" i="3"/>
  <c r="K20" i="3"/>
  <c r="H20" i="3"/>
  <c r="G20" i="3"/>
  <c r="F20" i="3"/>
  <c r="C121" i="3"/>
  <c r="C42" i="3"/>
  <c r="C59" i="3"/>
  <c r="C72" i="3"/>
  <c r="C73" i="3"/>
  <c r="C84" i="3"/>
  <c r="C93" i="3"/>
  <c r="C38" i="3"/>
  <c r="C40" i="3"/>
  <c r="C2" i="3"/>
  <c r="D108" i="3"/>
  <c r="D107" i="3"/>
  <c r="D6" i="3"/>
  <c r="D90" i="3"/>
  <c r="D11" i="3"/>
  <c r="D50" i="3"/>
  <c r="D97" i="3"/>
  <c r="D75" i="3"/>
  <c r="D86" i="3"/>
  <c r="D30" i="3"/>
  <c r="E113" i="3"/>
  <c r="E74" i="3"/>
  <c r="E46" i="3"/>
  <c r="E98" i="3"/>
  <c r="E104" i="3"/>
  <c r="E65" i="3"/>
  <c r="E13" i="3"/>
  <c r="E27" i="3"/>
  <c r="E86" i="3"/>
  <c r="E25" i="3"/>
  <c r="F116" i="3"/>
  <c r="F59" i="3"/>
  <c r="F36" i="3"/>
  <c r="F84" i="3"/>
  <c r="F15" i="3"/>
  <c r="F41" i="3"/>
  <c r="G118" i="3"/>
  <c r="G17" i="3"/>
  <c r="G101" i="3"/>
  <c r="G80" i="3"/>
  <c r="G88" i="3"/>
  <c r="H5" i="3"/>
  <c r="H21" i="3"/>
  <c r="K92" i="3"/>
  <c r="K45" i="3"/>
  <c r="L111" i="3"/>
  <c r="M76" i="3"/>
  <c r="AS676" i="2"/>
  <c r="AS738" i="2"/>
  <c r="AS574" i="2"/>
  <c r="AS709" i="2"/>
  <c r="AS498" i="2"/>
  <c r="AT676" i="2"/>
  <c r="AT738" i="2"/>
  <c r="AU676" i="2"/>
  <c r="AU738" i="2"/>
  <c r="AU574" i="2"/>
  <c r="AU709" i="2"/>
  <c r="AU498" i="2"/>
  <c r="AU303" i="2"/>
  <c r="AS282" i="2"/>
  <c r="AS412" i="2"/>
  <c r="AS449" i="2"/>
  <c r="AS71" i="2"/>
  <c r="AS400" i="2"/>
  <c r="AT510" i="2"/>
  <c r="AT471" i="2"/>
  <c r="AT335" i="2"/>
  <c r="AT267" i="2"/>
  <c r="AT172" i="2"/>
  <c r="AU162" i="2"/>
  <c r="AU471" i="2"/>
  <c r="AS489" i="2"/>
  <c r="AS415" i="2"/>
  <c r="AS14" i="2"/>
  <c r="AS557" i="2"/>
  <c r="AS368" i="2"/>
  <c r="AS379" i="2"/>
  <c r="AS672" i="2"/>
  <c r="AS495" i="2"/>
  <c r="AT718" i="2"/>
  <c r="AT690" i="2"/>
  <c r="AT383" i="2"/>
  <c r="AT333" i="2"/>
  <c r="AT474" i="2"/>
  <c r="AT489" i="2"/>
  <c r="AT291" i="2"/>
  <c r="AT107" i="2"/>
  <c r="AT662" i="2"/>
  <c r="AT437" i="2"/>
  <c r="AT138" i="2"/>
  <c r="AT527" i="2"/>
  <c r="AT200" i="2"/>
  <c r="AT248" i="2"/>
  <c r="AT129" i="2"/>
  <c r="AT329" i="2"/>
  <c r="AT415" i="2"/>
  <c r="AT431" i="2"/>
  <c r="AT398" i="2"/>
  <c r="AT410" i="2"/>
  <c r="AT118" i="2"/>
  <c r="AT609" i="2"/>
  <c r="AT723" i="2"/>
  <c r="AT686" i="2"/>
  <c r="AT370" i="2"/>
  <c r="AT516" i="2"/>
  <c r="AT649" i="2"/>
  <c r="AT14" i="2"/>
  <c r="AT144" i="2"/>
  <c r="AT221" i="2"/>
  <c r="AT305" i="2"/>
  <c r="AT637" i="2"/>
  <c r="AT530" i="2"/>
  <c r="AT433" i="2"/>
  <c r="AT271" i="2"/>
  <c r="AT322" i="2"/>
  <c r="AT450" i="2"/>
  <c r="AT460" i="2"/>
  <c r="AT557" i="2"/>
  <c r="AT470" i="2"/>
  <c r="AT123" i="2"/>
  <c r="AT508" i="2"/>
  <c r="AT629" i="2"/>
  <c r="AT153" i="2"/>
  <c r="AT408" i="2"/>
  <c r="AT670" i="2"/>
  <c r="AT307" i="2"/>
  <c r="AT368" i="2"/>
  <c r="AT224" i="2"/>
  <c r="AT301" i="2"/>
  <c r="AT34" i="2"/>
  <c r="AT255" i="2"/>
  <c r="AT295" i="2"/>
  <c r="AT623" i="2"/>
  <c r="AT175" i="2"/>
  <c r="AT300" i="2"/>
  <c r="AT38" i="2"/>
  <c r="AT228" i="2"/>
  <c r="AT379" i="2"/>
  <c r="AT672" i="2"/>
  <c r="AT495" i="2"/>
  <c r="AR613" i="2"/>
  <c r="AR597" i="2"/>
  <c r="AR178" i="2"/>
  <c r="AR513" i="2"/>
  <c r="AR260" i="2"/>
  <c r="AR381" i="2"/>
  <c r="AR595" i="2"/>
  <c r="AR552" i="2"/>
  <c r="AR154" i="2"/>
  <c r="AR497" i="2"/>
  <c r="AS403" i="2"/>
  <c r="AS611" i="2"/>
  <c r="AS445" i="2"/>
  <c r="AS223" i="2"/>
  <c r="AS259" i="2"/>
  <c r="AT498" i="2"/>
  <c r="AT143" i="2"/>
  <c r="AT524" i="2"/>
  <c r="AT279" i="2"/>
  <c r="AT564" i="2"/>
  <c r="AT542" i="2"/>
  <c r="AR704" i="2"/>
  <c r="AR590" i="2"/>
  <c r="AR418" i="2"/>
  <c r="AR522" i="2"/>
  <c r="AR401" i="2"/>
  <c r="AR62" i="2"/>
  <c r="AR124" i="2"/>
  <c r="AR43" i="2"/>
  <c r="AR547" i="2"/>
  <c r="AR624" i="2"/>
  <c r="AU282" i="2"/>
  <c r="AS333" i="2"/>
  <c r="AS129" i="2"/>
  <c r="AS516" i="2"/>
  <c r="AS460" i="2"/>
  <c r="AS301" i="2"/>
  <c r="AS614" i="2"/>
  <c r="AS139" i="2"/>
  <c r="AS130" i="2"/>
  <c r="AS35" i="2"/>
  <c r="AS553" i="2"/>
  <c r="AS324" i="2"/>
  <c r="AS369" i="2"/>
  <c r="AT696" i="2"/>
  <c r="AT169" i="2"/>
  <c r="AT251" i="2"/>
  <c r="AT100" i="2"/>
  <c r="AT454" i="2"/>
  <c r="AT661" i="2"/>
  <c r="AT35" i="2"/>
  <c r="AT234" i="2"/>
  <c r="AT320" i="2"/>
  <c r="AT39" i="2"/>
  <c r="AT276" i="2"/>
  <c r="AT534" i="2"/>
  <c r="AT539" i="2"/>
  <c r="AT439" i="2"/>
  <c r="AT634" i="2"/>
  <c r="AT157" i="2"/>
  <c r="AT521" i="2"/>
  <c r="AT21" i="2"/>
  <c r="AT265" i="2"/>
  <c r="AT324" i="2"/>
  <c r="AT105" i="2"/>
  <c r="AT135" i="2"/>
  <c r="AT367" i="2"/>
  <c r="AT658" i="2"/>
  <c r="AT197" i="2"/>
  <c r="AT81" i="2"/>
  <c r="AT45" i="2"/>
  <c r="AT659" i="2"/>
  <c r="AT525" i="2"/>
  <c r="AT369" i="2"/>
  <c r="AR296" i="2"/>
  <c r="AR136" i="2"/>
  <c r="AR198" i="2"/>
  <c r="AR281" i="2"/>
  <c r="AR180" i="2"/>
  <c r="AR113" i="2"/>
  <c r="AS303" i="2"/>
  <c r="AS339" i="2"/>
  <c r="AS173" i="2"/>
  <c r="AS458" i="2"/>
  <c r="AS37" i="2"/>
  <c r="AS603" i="2"/>
  <c r="AT162" i="2"/>
  <c r="AT412" i="2"/>
  <c r="AT710" i="2"/>
  <c r="AT71" i="2"/>
  <c r="AT416" i="2"/>
  <c r="AU143" i="2"/>
  <c r="AS107" i="2"/>
  <c r="AS398" i="2"/>
  <c r="AS221" i="2"/>
  <c r="AS123" i="2"/>
  <c r="AS34" i="2"/>
  <c r="AS318" i="2"/>
  <c r="AS626" i="2"/>
  <c r="AS496" i="2"/>
  <c r="AS312" i="2"/>
  <c r="AS61" i="2"/>
  <c r="AS135" i="2"/>
  <c r="AT536" i="2"/>
  <c r="AT114" i="2"/>
  <c r="AT207" i="2"/>
  <c r="AT492" i="2"/>
  <c r="AT366" i="2"/>
  <c r="AT610" i="2"/>
  <c r="AT312" i="2"/>
  <c r="AT161" i="2"/>
  <c r="AT627" i="2"/>
  <c r="AT141" i="2"/>
  <c r="AT553" i="2"/>
  <c r="AT61" i="2"/>
  <c r="AS737" i="2"/>
  <c r="AS619" i="2"/>
  <c r="AS695" i="2"/>
  <c r="AS608" i="2"/>
  <c r="AS374" i="2"/>
  <c r="AS440" i="2"/>
  <c r="AS465" i="2"/>
  <c r="AS420" i="2"/>
  <c r="AS612" i="2"/>
  <c r="AS693" i="2"/>
  <c r="AS326" i="2"/>
  <c r="AS607" i="2"/>
  <c r="AS541" i="2"/>
  <c r="AS580" i="2"/>
  <c r="AS722" i="2"/>
  <c r="AS16" i="2"/>
  <c r="AS28" i="2"/>
  <c r="AS500" i="2"/>
  <c r="AS382" i="2"/>
  <c r="AS372" i="2"/>
  <c r="AS55" i="2"/>
  <c r="AS678" i="2"/>
  <c r="AS483" i="2"/>
  <c r="AS297" i="2"/>
  <c r="AS493" i="2"/>
  <c r="AS203" i="2"/>
  <c r="AS548" i="2"/>
  <c r="AS187" i="2"/>
  <c r="AS177" i="2"/>
  <c r="AS22" i="2"/>
  <c r="AS691" i="2"/>
  <c r="AS258" i="2"/>
  <c r="AS531" i="2"/>
  <c r="AS7" i="2"/>
  <c r="AS523" i="2"/>
  <c r="AS562" i="2"/>
  <c r="AS119" i="2"/>
  <c r="AS75" i="2"/>
  <c r="AS532" i="2"/>
  <c r="AS340" i="2"/>
  <c r="AS87" i="2"/>
  <c r="AS713" i="2"/>
  <c r="AS724" i="2"/>
  <c r="AS193" i="2"/>
  <c r="AS385" i="2"/>
  <c r="AS436" i="2"/>
  <c r="AS48" i="2"/>
  <c r="AS511" i="2"/>
  <c r="AS491" i="2"/>
  <c r="AS519" i="2"/>
  <c r="AS362" i="2"/>
  <c r="AS49" i="2"/>
  <c r="AS407" i="2"/>
  <c r="AS74" i="2"/>
  <c r="AS243" i="2"/>
  <c r="AS2" i="2"/>
  <c r="AS456" i="2"/>
  <c r="AS317" i="2"/>
  <c r="AS121" i="2"/>
  <c r="AS66" i="2"/>
  <c r="AS425" i="2"/>
  <c r="AS515" i="2"/>
  <c r="AT737" i="2"/>
  <c r="AT619" i="2"/>
  <c r="AT695" i="2"/>
  <c r="AT608" i="2"/>
  <c r="AT374" i="2"/>
  <c r="AT440" i="2"/>
  <c r="AT465" i="2"/>
  <c r="AT420" i="2"/>
  <c r="AT612" i="2"/>
  <c r="AT693" i="2"/>
  <c r="AT326" i="2"/>
  <c r="AT607" i="2"/>
  <c r="AT541" i="2"/>
  <c r="AT580" i="2"/>
  <c r="AT722" i="2"/>
  <c r="AT16" i="2"/>
  <c r="AT28" i="2"/>
  <c r="AT500" i="2"/>
  <c r="AT382" i="2"/>
  <c r="AT372" i="2"/>
  <c r="AT55" i="2"/>
  <c r="AT678" i="2"/>
  <c r="AT483" i="2"/>
  <c r="AT297" i="2"/>
  <c r="AT493" i="2"/>
  <c r="AT203" i="2"/>
  <c r="AT548" i="2"/>
  <c r="AT187" i="2"/>
  <c r="AT177" i="2"/>
  <c r="AT22" i="2"/>
  <c r="AT691" i="2"/>
  <c r="AT258" i="2"/>
  <c r="AT531" i="2"/>
  <c r="AT7" i="2"/>
  <c r="AT523" i="2"/>
  <c r="AT562" i="2"/>
  <c r="AT119" i="2"/>
  <c r="AT75" i="2"/>
  <c r="AT532" i="2"/>
  <c r="AT340" i="2"/>
  <c r="AT87" i="2"/>
  <c r="AT713" i="2"/>
  <c r="AT724" i="2"/>
  <c r="AT193" i="2"/>
  <c r="AT385" i="2"/>
  <c r="AT436" i="2"/>
  <c r="AR316" i="2"/>
  <c r="AR232" i="2"/>
  <c r="AS162" i="2"/>
  <c r="AS435" i="2"/>
  <c r="AS509" i="2"/>
  <c r="AS357" i="2"/>
  <c r="AS90" i="2"/>
  <c r="AT652" i="2"/>
  <c r="AT632" i="2"/>
  <c r="AT18" i="2"/>
  <c r="AT720" i="2"/>
  <c r="AT201" i="2"/>
  <c r="AU406" i="2"/>
  <c r="AS138" i="2"/>
  <c r="AS609" i="2"/>
  <c r="AS530" i="2"/>
  <c r="AS629" i="2"/>
  <c r="AS255" i="2"/>
  <c r="AS696" i="2"/>
  <c r="AS169" i="2"/>
  <c r="AS251" i="2"/>
  <c r="AS234" i="2"/>
  <c r="AS439" i="2"/>
  <c r="AS197" i="2"/>
  <c r="AT614" i="2"/>
  <c r="AT725" i="2"/>
  <c r="AT507" i="2"/>
  <c r="AS651" i="2"/>
  <c r="AS570" i="2"/>
  <c r="AS666" i="2"/>
  <c r="AS582" i="2"/>
  <c r="AS59" i="2"/>
  <c r="AS734" i="2"/>
  <c r="AS268" i="2"/>
  <c r="AS529" i="2"/>
  <c r="AS194" i="2"/>
  <c r="AS209" i="2"/>
  <c r="AS419" i="2"/>
  <c r="AS505" i="2"/>
  <c r="AS644" i="2"/>
  <c r="AS499" i="2"/>
  <c r="AS683" i="2"/>
  <c r="AS430" i="2"/>
  <c r="AS185" i="2"/>
  <c r="AS486" i="2"/>
  <c r="AS452" i="2"/>
  <c r="AS53" i="2"/>
  <c r="AS52" i="2"/>
  <c r="AS5" i="2"/>
  <c r="AS361" i="2"/>
  <c r="AS188" i="2"/>
  <c r="AS211" i="2"/>
  <c r="AS196" i="2"/>
  <c r="AS96" i="2"/>
  <c r="AS249" i="2"/>
  <c r="AS176" i="2"/>
  <c r="AS388" i="2"/>
  <c r="AS341" i="2"/>
  <c r="AS426" i="2"/>
  <c r="AS68" i="2"/>
  <c r="AS84" i="2"/>
  <c r="AS455" i="2"/>
  <c r="AS475" i="2"/>
  <c r="AS270" i="2"/>
  <c r="AS577" i="2"/>
  <c r="AS206" i="2"/>
  <c r="AS36" i="2"/>
  <c r="AS328" i="2"/>
  <c r="AS23" i="2"/>
  <c r="AS69" i="2"/>
  <c r="AS233" i="2"/>
  <c r="AS285" i="2"/>
  <c r="AS40" i="2"/>
  <c r="AS190" i="2"/>
  <c r="AS237" i="2"/>
  <c r="AS240" i="2"/>
  <c r="AS504" i="2"/>
  <c r="AS163" i="2"/>
  <c r="AS494" i="2"/>
  <c r="AS32" i="2"/>
  <c r="AS126" i="2"/>
  <c r="AS393" i="2"/>
  <c r="AT692" i="2"/>
  <c r="AT736" i="2"/>
  <c r="AT708" i="2"/>
  <c r="AT651" i="2"/>
  <c r="AT394" i="2"/>
  <c r="AT384" i="2"/>
  <c r="AT578" i="2"/>
  <c r="AT585" i="2"/>
  <c r="AT570" i="2"/>
  <c r="AT666" i="2"/>
  <c r="AT582" i="2"/>
  <c r="AT59" i="2"/>
  <c r="AT734" i="2"/>
  <c r="AT268" i="2"/>
  <c r="AT529" i="2"/>
  <c r="AT194" i="2"/>
  <c r="AT209" i="2"/>
  <c r="AT419" i="2"/>
  <c r="AT505" i="2"/>
  <c r="AT644" i="2"/>
  <c r="AT499" i="2"/>
  <c r="AT683" i="2"/>
  <c r="AT430" i="2"/>
  <c r="AT185" i="2"/>
  <c r="AT486" i="2"/>
  <c r="AT452" i="2"/>
  <c r="AT53" i="2"/>
  <c r="AT52" i="2"/>
  <c r="AT5" i="2"/>
  <c r="AT361" i="2"/>
  <c r="AT188" i="2"/>
  <c r="AT211" i="2"/>
  <c r="AT196" i="2"/>
  <c r="AT96" i="2"/>
  <c r="AT249" i="2"/>
  <c r="AT176" i="2"/>
  <c r="AT388" i="2"/>
  <c r="AT341" i="2"/>
  <c r="AT426" i="2"/>
  <c r="AT68" i="2"/>
  <c r="AT84" i="2"/>
  <c r="AT455" i="2"/>
  <c r="AT475" i="2"/>
  <c r="AT270" i="2"/>
  <c r="AT577" i="2"/>
  <c r="AT206" i="2"/>
  <c r="AT36" i="2"/>
  <c r="AT328" i="2"/>
  <c r="AT23" i="2"/>
  <c r="AS159" i="2"/>
  <c r="AS632" i="2"/>
  <c r="AS18" i="2"/>
  <c r="AS720" i="2"/>
  <c r="AS201" i="2"/>
  <c r="AT709" i="2"/>
  <c r="AT108" i="2"/>
  <c r="AT50" i="2"/>
  <c r="AT168" i="2"/>
  <c r="AT94" i="2"/>
  <c r="AT617" i="2"/>
  <c r="AR633" i="2"/>
  <c r="AR559" i="2"/>
  <c r="AR70" i="2"/>
  <c r="AR656" i="2"/>
  <c r="AR63" i="2"/>
  <c r="AR373" i="2"/>
  <c r="AR47" i="2"/>
  <c r="AR615" i="2"/>
  <c r="AR469" i="2"/>
  <c r="AR155" i="2"/>
  <c r="AU403" i="2"/>
  <c r="AS474" i="2"/>
  <c r="AS329" i="2"/>
  <c r="AS649" i="2"/>
  <c r="AS450" i="2"/>
  <c r="AS224" i="2"/>
  <c r="AS717" i="2"/>
  <c r="AS725" i="2"/>
  <c r="AS342" i="2"/>
  <c r="AS661" i="2"/>
  <c r="AS276" i="2"/>
  <c r="AS265" i="2"/>
  <c r="AS525" i="2"/>
  <c r="AT717" i="2"/>
  <c r="AT626" i="2"/>
  <c r="AT496" i="2"/>
  <c r="AS578" i="2"/>
  <c r="AS222" i="2"/>
  <c r="AS698" i="2"/>
  <c r="AS72" i="2"/>
  <c r="AS482" i="2"/>
  <c r="AS453" i="2"/>
  <c r="AS657" i="2"/>
  <c r="AS277" i="2"/>
  <c r="AS19" i="2"/>
  <c r="AS364" i="2"/>
  <c r="AS78" i="2"/>
  <c r="AS330" i="2"/>
  <c r="AS299" i="2"/>
  <c r="AS554" i="2"/>
  <c r="AS210" i="2"/>
  <c r="AS145" i="2"/>
  <c r="AS99" i="2"/>
  <c r="AT706" i="2"/>
  <c r="AT715" i="2"/>
  <c r="AT446" i="2"/>
  <c r="AT719" i="2"/>
  <c r="AT467" i="2"/>
  <c r="AT199" i="2"/>
  <c r="AT222" i="2"/>
  <c r="AT156" i="2"/>
  <c r="AT98" i="2"/>
  <c r="AT702" i="2"/>
  <c r="AT560" i="2"/>
  <c r="AT164" i="2"/>
  <c r="AT120" i="2"/>
  <c r="AT698" i="2"/>
  <c r="AT122" i="2"/>
  <c r="AT355" i="2"/>
  <c r="AT311" i="2"/>
  <c r="AT512" i="2"/>
  <c r="AT735" i="2"/>
  <c r="AT72" i="2"/>
  <c r="AT13" i="2"/>
  <c r="AT733" i="2"/>
  <c r="AT128" i="2"/>
  <c r="AT125" i="2"/>
  <c r="AT730" i="2"/>
  <c r="AT482" i="2"/>
  <c r="AT325" i="2"/>
  <c r="AT15" i="2"/>
  <c r="AT641" i="2"/>
  <c r="AT453" i="2"/>
  <c r="AT215" i="2"/>
  <c r="AT331" i="2"/>
  <c r="AT314" i="2"/>
  <c r="AT657" i="2"/>
  <c r="AT97" i="2"/>
  <c r="AT298" i="2"/>
  <c r="AT639" i="2"/>
  <c r="AT277" i="2"/>
  <c r="AT73" i="2"/>
  <c r="AT371" i="2"/>
  <c r="AT348" i="2"/>
  <c r="AT19" i="2"/>
  <c r="AT65" i="2"/>
  <c r="AT402" i="2"/>
  <c r="AT250" i="2"/>
  <c r="AT364" i="2"/>
  <c r="AT241" i="2"/>
  <c r="AT643" i="2"/>
  <c r="AT140" i="2"/>
  <c r="AT78" i="2"/>
  <c r="AT484" i="2"/>
  <c r="AT349" i="2"/>
  <c r="AT338" i="2"/>
  <c r="AT330" i="2"/>
  <c r="AT575" i="2"/>
  <c r="AT299" i="2"/>
  <c r="AT417" i="2"/>
  <c r="AT554" i="2"/>
  <c r="AT82" i="2"/>
  <c r="AT210" i="2"/>
  <c r="AT145" i="2"/>
  <c r="AT99" i="2"/>
  <c r="AR390" i="2"/>
  <c r="AS143" i="2"/>
  <c r="AS524" i="2"/>
  <c r="AS279" i="2"/>
  <c r="AS564" i="2"/>
  <c r="AS617" i="2"/>
  <c r="AT660" i="2"/>
  <c r="AT365" i="2"/>
  <c r="AT246" i="2"/>
  <c r="AT214" i="2"/>
  <c r="AT244" i="2"/>
  <c r="AR631" i="2"/>
  <c r="AR150" i="2"/>
  <c r="AR204" i="2"/>
  <c r="AR376" i="2"/>
  <c r="AR323" i="2"/>
  <c r="AU510" i="2"/>
  <c r="AS690" i="2"/>
  <c r="AS200" i="2"/>
  <c r="AS686" i="2"/>
  <c r="AS271" i="2"/>
  <c r="AS670" i="2"/>
  <c r="AS38" i="2"/>
  <c r="AS586" i="2"/>
  <c r="AS507" i="2"/>
  <c r="AS366" i="2"/>
  <c r="AS141" i="2"/>
  <c r="AS21" i="2"/>
  <c r="AS659" i="2"/>
  <c r="AT318" i="2"/>
  <c r="AT139" i="2"/>
  <c r="AT464" i="2"/>
  <c r="AS384" i="2"/>
  <c r="AS467" i="2"/>
  <c r="AS164" i="2"/>
  <c r="AS512" i="2"/>
  <c r="AS125" i="2"/>
  <c r="AS641" i="2"/>
  <c r="AS314" i="2"/>
  <c r="AS639" i="2"/>
  <c r="AS348" i="2"/>
  <c r="AS250" i="2"/>
  <c r="AS140" i="2"/>
  <c r="AS484" i="2"/>
  <c r="AS575" i="2"/>
  <c r="AS417" i="2"/>
  <c r="AS82" i="2"/>
  <c r="AS667" i="2"/>
  <c r="AS631" i="2"/>
  <c r="AS726" i="2"/>
  <c r="AS635" i="2"/>
  <c r="AS411" i="2"/>
  <c r="AS526" i="2"/>
  <c r="AS731" i="2"/>
  <c r="AS111" i="2"/>
  <c r="AS337" i="2"/>
  <c r="AS150" i="2"/>
  <c r="AS334" i="2"/>
  <c r="AS694" i="2"/>
  <c r="AS704" i="2"/>
  <c r="AS225" i="2"/>
  <c r="AS669" i="2"/>
  <c r="AS358" i="2"/>
  <c r="AS633" i="2"/>
  <c r="AS650" i="2"/>
  <c r="AS590" i="2"/>
  <c r="AS434" i="2"/>
  <c r="AS712" i="2"/>
  <c r="AS559" i="2"/>
  <c r="AS33" i="2"/>
  <c r="AS204" i="2"/>
  <c r="AS70" i="2"/>
  <c r="AS587" i="2"/>
  <c r="AS261" i="2"/>
  <c r="AS429" i="2"/>
  <c r="AS110" i="2"/>
  <c r="AS656" i="2"/>
  <c r="AS418" i="2"/>
  <c r="AS115" i="2"/>
  <c r="AS376" i="2"/>
  <c r="AS46" i="2"/>
  <c r="AS24" i="2"/>
  <c r="AS63" i="2"/>
  <c r="AS83" i="2"/>
  <c r="AS703" i="2"/>
  <c r="AS85" i="2"/>
  <c r="AS373" i="2"/>
  <c r="AS528" i="2"/>
  <c r="AS323" i="2"/>
  <c r="AS47" i="2"/>
  <c r="AS522" i="2"/>
  <c r="AS391" i="2"/>
  <c r="AS615" i="2"/>
  <c r="AS239" i="2"/>
  <c r="AS469" i="2"/>
  <c r="AS401" i="2"/>
  <c r="AS356" i="2"/>
  <c r="AS442" i="2"/>
  <c r="AS11" i="2"/>
  <c r="AS219" i="2"/>
  <c r="AS62" i="2"/>
  <c r="AS321" i="2"/>
  <c r="AS124" i="2"/>
  <c r="AS183" i="2"/>
  <c r="AS43" i="2"/>
  <c r="AS654" i="2"/>
  <c r="AS547" i="2"/>
  <c r="AS155" i="2"/>
  <c r="AS624" i="2"/>
  <c r="AT667" i="2"/>
  <c r="AT631" i="2"/>
  <c r="AT726" i="2"/>
  <c r="AT635" i="2"/>
  <c r="AT411" i="2"/>
  <c r="AT526" i="2"/>
  <c r="AT731" i="2"/>
  <c r="AT111" i="2"/>
  <c r="AT337" i="2"/>
  <c r="AT150" i="2"/>
  <c r="AT334" i="2"/>
  <c r="AT694" i="2"/>
  <c r="AT704" i="2"/>
  <c r="AT225" i="2"/>
  <c r="AT669" i="2"/>
  <c r="AT358" i="2"/>
  <c r="AT633" i="2"/>
  <c r="AT650" i="2"/>
  <c r="AT590" i="2"/>
  <c r="AT434" i="2"/>
  <c r="AT712" i="2"/>
  <c r="AT559" i="2"/>
  <c r="AT33" i="2"/>
  <c r="AT204" i="2"/>
  <c r="AT70" i="2"/>
  <c r="AT587" i="2"/>
  <c r="AT261" i="2"/>
  <c r="AT429" i="2"/>
  <c r="AT110" i="2"/>
  <c r="AT656" i="2"/>
  <c r="AT418" i="2"/>
  <c r="AT115" i="2"/>
  <c r="AT376" i="2"/>
  <c r="AT46" i="2"/>
  <c r="AT24" i="2"/>
  <c r="AT63" i="2"/>
  <c r="AT83" i="2"/>
  <c r="AT703" i="2"/>
  <c r="AS660" i="2"/>
  <c r="AS365" i="2"/>
  <c r="AS246" i="2"/>
  <c r="AS620" i="2"/>
  <c r="AS244" i="2"/>
  <c r="AT303" i="2"/>
  <c r="AT339" i="2"/>
  <c r="AT173" i="2"/>
  <c r="AT458" i="2"/>
  <c r="AT37" i="2"/>
  <c r="AT603" i="2"/>
  <c r="AR111" i="2"/>
  <c r="AR358" i="2"/>
  <c r="AR33" i="2"/>
  <c r="AR429" i="2"/>
  <c r="AR115" i="2"/>
  <c r="AR83" i="2"/>
  <c r="AR391" i="2"/>
  <c r="AR11" i="2"/>
  <c r="AU652" i="2"/>
  <c r="AS718" i="2"/>
  <c r="AS527" i="2"/>
  <c r="AS723" i="2"/>
  <c r="AS433" i="2"/>
  <c r="AS408" i="2"/>
  <c r="AS175" i="2"/>
  <c r="AS266" i="2"/>
  <c r="AS616" i="2"/>
  <c r="AS492" i="2"/>
  <c r="AS627" i="2"/>
  <c r="AS157" i="2"/>
  <c r="AS81" i="2"/>
  <c r="AT593" i="2"/>
  <c r="AT414" i="2"/>
  <c r="AS708" i="2"/>
  <c r="AS446" i="2"/>
  <c r="AS702" i="2"/>
  <c r="AS311" i="2"/>
  <c r="AS128" i="2"/>
  <c r="AS15" i="2"/>
  <c r="AS331" i="2"/>
  <c r="AS298" i="2"/>
  <c r="AS73" i="2"/>
  <c r="AS65" i="2"/>
  <c r="AS241" i="2"/>
  <c r="AS349" i="2"/>
  <c r="AS613" i="2"/>
  <c r="AS628" i="2"/>
  <c r="AS178" i="2"/>
  <c r="AS260" i="2"/>
  <c r="AS595" i="2"/>
  <c r="AS154" i="2"/>
  <c r="AS640" i="2"/>
  <c r="AS701" i="2"/>
  <c r="AS264" i="2"/>
  <c r="AS568" i="2"/>
  <c r="AS95" i="2"/>
  <c r="AS41" i="2"/>
  <c r="AS621" i="2"/>
  <c r="AS517" i="2"/>
  <c r="AS583" i="2"/>
  <c r="AS451" i="2"/>
  <c r="AS463" i="2"/>
  <c r="AS313" i="2"/>
  <c r="AS497" i="2"/>
  <c r="AS688" i="2"/>
  <c r="AS345" i="2"/>
  <c r="AS205" i="2"/>
  <c r="AS405" i="2"/>
  <c r="AS272" i="2"/>
  <c r="AS468" i="2"/>
  <c r="AS386" i="2"/>
  <c r="AS86" i="2"/>
  <c r="AS64" i="2"/>
  <c r="AS664" i="2"/>
  <c r="AS20" i="2"/>
  <c r="AS647" i="2"/>
  <c r="AS184" i="2"/>
  <c r="AS346" i="2"/>
  <c r="AS217" i="2"/>
  <c r="AS421" i="2"/>
  <c r="AS555" i="2"/>
  <c r="AS12" i="2"/>
  <c r="AS304" i="2"/>
  <c r="AS92" i="2"/>
  <c r="AS76" i="2"/>
  <c r="AS687" i="2"/>
  <c r="AS569" i="2"/>
  <c r="AS646" i="2"/>
  <c r="AS189" i="2"/>
  <c r="AS721" i="2"/>
  <c r="AS216" i="2"/>
  <c r="AS514" i="2"/>
  <c r="AS269" i="2"/>
  <c r="AS8" i="2"/>
  <c r="AS537" i="2"/>
  <c r="AS308" i="2"/>
  <c r="AS158" i="2"/>
  <c r="AS104" i="2"/>
  <c r="AS93" i="2"/>
  <c r="AS310" i="2"/>
  <c r="AS253" i="2"/>
  <c r="AS545" i="2"/>
  <c r="AT613" i="2"/>
  <c r="AT597" i="2"/>
  <c r="AT628" i="2"/>
  <c r="AT278" i="2"/>
  <c r="AT178" i="2"/>
  <c r="AT513" i="2"/>
  <c r="AT260" i="2"/>
  <c r="AT381" i="2"/>
  <c r="AT595" i="2"/>
  <c r="AT552" i="2"/>
  <c r="AT154" i="2"/>
  <c r="AT640" i="2"/>
  <c r="AT701" i="2"/>
  <c r="AT264" i="2"/>
  <c r="AT568" i="2"/>
  <c r="AT95" i="2"/>
  <c r="AT41" i="2"/>
  <c r="AT621" i="2"/>
  <c r="AT517" i="2"/>
  <c r="AT583" i="2"/>
  <c r="AT451" i="2"/>
  <c r="AT463" i="2"/>
  <c r="AT313" i="2"/>
  <c r="AT497" i="2"/>
  <c r="AT688" i="2"/>
  <c r="AT345" i="2"/>
  <c r="AT205" i="2"/>
  <c r="AT405" i="2"/>
  <c r="AT272" i="2"/>
  <c r="AT468" i="2"/>
  <c r="AT386" i="2"/>
  <c r="AT86" i="2"/>
  <c r="AT64" i="2"/>
  <c r="AT664" i="2"/>
  <c r="AT20" i="2"/>
  <c r="AT647" i="2"/>
  <c r="AT184" i="2"/>
  <c r="AT346" i="2"/>
  <c r="AT217" i="2"/>
  <c r="AR129" i="2"/>
  <c r="AS108" i="2"/>
  <c r="AS50" i="2"/>
  <c r="AS168" i="2"/>
  <c r="AS674" i="2"/>
  <c r="AS416" i="2"/>
  <c r="AT159" i="2"/>
  <c r="AT611" i="2"/>
  <c r="AT445" i="2"/>
  <c r="AT357" i="2"/>
  <c r="AT259" i="2"/>
  <c r="AR337" i="2"/>
  <c r="AU108" i="2"/>
  <c r="AS291" i="2"/>
  <c r="AS431" i="2"/>
  <c r="AS144" i="2"/>
  <c r="AS470" i="2"/>
  <c r="AS623" i="2"/>
  <c r="AS262" i="2"/>
  <c r="AS148" i="2"/>
  <c r="AS100" i="2"/>
  <c r="AS320" i="2"/>
  <c r="AS539" i="2"/>
  <c r="AS367" i="2"/>
  <c r="AT262" i="2"/>
  <c r="AT148" i="2"/>
  <c r="AS736" i="2"/>
  <c r="AS715" i="2"/>
  <c r="AS98" i="2"/>
  <c r="AS355" i="2"/>
  <c r="AS13" i="2"/>
  <c r="AS325" i="2"/>
  <c r="AS215" i="2"/>
  <c r="AS97" i="2"/>
  <c r="AS371" i="2"/>
  <c r="AS402" i="2"/>
  <c r="AS643" i="2"/>
  <c r="AS338" i="2"/>
  <c r="AS597" i="2"/>
  <c r="AS278" i="2"/>
  <c r="AS513" i="2"/>
  <c r="AS381" i="2"/>
  <c r="AS552" i="2"/>
  <c r="AS684" i="2"/>
  <c r="AS591" i="2"/>
  <c r="AS459" i="2"/>
  <c r="AS677" i="2"/>
  <c r="AS642" i="2"/>
  <c r="AS174" i="2"/>
  <c r="AS558" i="2"/>
  <c r="AS389" i="2"/>
  <c r="AS236" i="2"/>
  <c r="AS705" i="2"/>
  <c r="AS668" i="2"/>
  <c r="AS462" i="2"/>
  <c r="AS332" i="2"/>
  <c r="AS350" i="2"/>
  <c r="AS538" i="2"/>
  <c r="AS25" i="2"/>
  <c r="AS208" i="2"/>
  <c r="AS226" i="2"/>
  <c r="AS17" i="2"/>
  <c r="AS247" i="2"/>
  <c r="AS231" i="2"/>
  <c r="AS502" i="2"/>
  <c r="AS438" i="2"/>
  <c r="AS146" i="2"/>
  <c r="AS89" i="2"/>
  <c r="AS653" i="2"/>
  <c r="AS604" i="2"/>
  <c r="AS147" i="2"/>
  <c r="AS296" i="2"/>
  <c r="AS550" i="2"/>
  <c r="AS280" i="2"/>
  <c r="AS191" i="2"/>
  <c r="AS136" i="2"/>
  <c r="AS202" i="2"/>
  <c r="AS198" i="2"/>
  <c r="AS88" i="2"/>
  <c r="AS235" i="2"/>
  <c r="AS281" i="2"/>
  <c r="AS596" i="2"/>
  <c r="AS535" i="2"/>
  <c r="AS180" i="2"/>
  <c r="AS167" i="2"/>
  <c r="AS600" i="2"/>
  <c r="AS113" i="2"/>
  <c r="AS252" i="2"/>
  <c r="AS31" i="2"/>
  <c r="AS29" i="2"/>
  <c r="AS257" i="2"/>
  <c r="AS275" i="2"/>
  <c r="AS290" i="2"/>
  <c r="AS622" i="2"/>
  <c r="AS166" i="2"/>
  <c r="AS478" i="2"/>
  <c r="AS315" i="2"/>
  <c r="AS186" i="2"/>
  <c r="AS404" i="2"/>
  <c r="AS286" i="2"/>
  <c r="AS395" i="2"/>
  <c r="AS152" i="2"/>
  <c r="AS441" i="2"/>
  <c r="AS663" i="2"/>
  <c r="AS544" i="2"/>
  <c r="AT684" i="2"/>
  <c r="AT591" i="2"/>
  <c r="AT459" i="2"/>
  <c r="AT677" i="2"/>
  <c r="AT642" i="2"/>
  <c r="AT174" i="2"/>
  <c r="AT558" i="2"/>
  <c r="AT389" i="2"/>
  <c r="AT236" i="2"/>
  <c r="AT705" i="2"/>
  <c r="AT668" i="2"/>
  <c r="AT462" i="2"/>
  <c r="AT332" i="2"/>
  <c r="AT350" i="2"/>
  <c r="AT538" i="2"/>
  <c r="AT25" i="2"/>
  <c r="AT208" i="2"/>
  <c r="AT226" i="2"/>
  <c r="AT17" i="2"/>
  <c r="AT247" i="2"/>
  <c r="AT231" i="2"/>
  <c r="AT502" i="2"/>
  <c r="AT438" i="2"/>
  <c r="AT146" i="2"/>
  <c r="AT89" i="2"/>
  <c r="AT653" i="2"/>
  <c r="AT604" i="2"/>
  <c r="AT147" i="2"/>
  <c r="AT296" i="2"/>
  <c r="AT550" i="2"/>
  <c r="AT280" i="2"/>
  <c r="AT191" i="2"/>
  <c r="AT136" i="2"/>
  <c r="AT202" i="2"/>
  <c r="AT198" i="2"/>
  <c r="AT88" i="2"/>
  <c r="AT235" i="2"/>
  <c r="AT281" i="2"/>
  <c r="AS510" i="2"/>
  <c r="AS116" i="2"/>
  <c r="AS710" i="2"/>
  <c r="AS94" i="2"/>
  <c r="AS542" i="2"/>
  <c r="AT574" i="2"/>
  <c r="AT406" i="2"/>
  <c r="AT397" i="2"/>
  <c r="AT479" i="2"/>
  <c r="AT674" i="2"/>
  <c r="AT503" i="2"/>
  <c r="AR110" i="2"/>
  <c r="AR528" i="2"/>
  <c r="AU159" i="2"/>
  <c r="AS383" i="2"/>
  <c r="AS248" i="2"/>
  <c r="AS370" i="2"/>
  <c r="AS322" i="2"/>
  <c r="AS307" i="2"/>
  <c r="AS228" i="2"/>
  <c r="AS546" i="2"/>
  <c r="AS464" i="2"/>
  <c r="AS610" i="2"/>
  <c r="AS534" i="2"/>
  <c r="AS105" i="2"/>
  <c r="AT586" i="2"/>
  <c r="AT130" i="2"/>
  <c r="AS585" i="2"/>
  <c r="AS199" i="2"/>
  <c r="AS120" i="2"/>
  <c r="AS733" i="2"/>
  <c r="AS716" i="2"/>
  <c r="AS618" i="2"/>
  <c r="AS573" i="2"/>
  <c r="AS396" i="2"/>
  <c r="AS42" i="2"/>
  <c r="AS665" i="2"/>
  <c r="AS378" i="2"/>
  <c r="AS571" i="2"/>
  <c r="AS732" i="2"/>
  <c r="AS232" i="2"/>
  <c r="AS133" i="2"/>
  <c r="AS336" i="2"/>
  <c r="AS700" i="2"/>
  <c r="AS102" i="2"/>
  <c r="AS477" i="2"/>
  <c r="AS485" i="2"/>
  <c r="AS6" i="2"/>
  <c r="AS229" i="2"/>
  <c r="AS212" i="2"/>
  <c r="AS151" i="2"/>
  <c r="AS182" i="2"/>
  <c r="AS101" i="2"/>
  <c r="AS540" i="2"/>
  <c r="AS44" i="2"/>
  <c r="AS413" i="2"/>
  <c r="AS10" i="2"/>
  <c r="AS625" i="2"/>
  <c r="AS566" i="2"/>
  <c r="AS606" i="2"/>
  <c r="AS51" i="2"/>
  <c r="AS481" i="2"/>
  <c r="AS273" i="2"/>
  <c r="AS347" i="2"/>
  <c r="AS584" i="2"/>
  <c r="AS490" i="2"/>
  <c r="AS588" i="2"/>
  <c r="AS287" i="2"/>
  <c r="AS179" i="2"/>
  <c r="AS589" i="2"/>
  <c r="AS375" i="2"/>
  <c r="AS473" i="2"/>
  <c r="AS289" i="2"/>
  <c r="AS699" i="2"/>
  <c r="AS132" i="2"/>
  <c r="AS380" i="2"/>
  <c r="AS501" i="2"/>
  <c r="AS448" i="2"/>
  <c r="AS556" i="2"/>
  <c r="AS565" i="2"/>
  <c r="AS254" i="2"/>
  <c r="AS117" i="2"/>
  <c r="AS443" i="2"/>
  <c r="AT711" i="2"/>
  <c r="AT716" i="2"/>
  <c r="AT518" i="2"/>
  <c r="AT567" i="2"/>
  <c r="AT618" i="2"/>
  <c r="AT195" i="2"/>
  <c r="AT563" i="2"/>
  <c r="AT573" i="2"/>
  <c r="AT689" i="2"/>
  <c r="AT344" i="2"/>
  <c r="AT396" i="2"/>
  <c r="AT112" i="2"/>
  <c r="AT316" i="2"/>
  <c r="AT42" i="2"/>
  <c r="AT665" i="2"/>
  <c r="AT378" i="2"/>
  <c r="AT571" i="2"/>
  <c r="AT732" i="2"/>
  <c r="AT232" i="2"/>
  <c r="AT133" i="2"/>
  <c r="AT336" i="2"/>
  <c r="AT700" i="2"/>
  <c r="AT102" i="2"/>
  <c r="AT477" i="2"/>
  <c r="AT485" i="2"/>
  <c r="AT6" i="2"/>
  <c r="AT229" i="2"/>
  <c r="AT212" i="2"/>
  <c r="AT151" i="2"/>
  <c r="AT182" i="2"/>
  <c r="AT101" i="2"/>
  <c r="AT540" i="2"/>
  <c r="AT44" i="2"/>
  <c r="AT413" i="2"/>
  <c r="AT10" i="2"/>
  <c r="AT625" i="2"/>
  <c r="AT566" i="2"/>
  <c r="AT606" i="2"/>
  <c r="AT51" i="2"/>
  <c r="AT481" i="2"/>
  <c r="AT273" i="2"/>
  <c r="AT347" i="2"/>
  <c r="AT584" i="2"/>
  <c r="AR278" i="2"/>
  <c r="AS652" i="2"/>
  <c r="AS471" i="2"/>
  <c r="AS335" i="2"/>
  <c r="AS267" i="2"/>
  <c r="AS172" i="2"/>
  <c r="AT282" i="2"/>
  <c r="AT435" i="2"/>
  <c r="AT509" i="2"/>
  <c r="AT223" i="2"/>
  <c r="AT90" i="2"/>
  <c r="AU660" i="2"/>
  <c r="AS662" i="2"/>
  <c r="AS118" i="2"/>
  <c r="AS637" i="2"/>
  <c r="AS153" i="2"/>
  <c r="AS300" i="2"/>
  <c r="AS593" i="2"/>
  <c r="AS414" i="2"/>
  <c r="AS454" i="2"/>
  <c r="AS39" i="2"/>
  <c r="AS521" i="2"/>
  <c r="AS45" i="2"/>
  <c r="AT546" i="2"/>
  <c r="AT342" i="2"/>
  <c r="AS394" i="2"/>
  <c r="AS719" i="2"/>
  <c r="AS560" i="2"/>
  <c r="AS735" i="2"/>
  <c r="AS711" i="2"/>
  <c r="AS567" i="2"/>
  <c r="AS563" i="2"/>
  <c r="AS344" i="2"/>
  <c r="AS316" i="2"/>
  <c r="AS638" i="2"/>
  <c r="AS576" i="2"/>
  <c r="AS602" i="2"/>
  <c r="AS309" i="2"/>
  <c r="AS572" i="2"/>
  <c r="AS354" i="2"/>
  <c r="AS427" i="2"/>
  <c r="AS466" i="2"/>
  <c r="AS729" i="2"/>
  <c r="AS57" i="2"/>
  <c r="AS424" i="2"/>
  <c r="AS181" i="2"/>
  <c r="AS680" i="2"/>
  <c r="AS506" i="2"/>
  <c r="AS561" i="2"/>
  <c r="AS409" i="2"/>
  <c r="AS274" i="2"/>
  <c r="AS218" i="2"/>
  <c r="AS26" i="2"/>
  <c r="AS727" i="2"/>
  <c r="AS543" i="2"/>
  <c r="AS54" i="2"/>
  <c r="AS160" i="2"/>
  <c r="AS488" i="2"/>
  <c r="AS377" i="2"/>
  <c r="AS707" i="2"/>
  <c r="AS605" i="2"/>
  <c r="AS520" i="2"/>
  <c r="AS294" i="2"/>
  <c r="AS343" i="2"/>
  <c r="AS131" i="2"/>
  <c r="AS227" i="2"/>
  <c r="AS30" i="2"/>
  <c r="AS648" i="2"/>
  <c r="AS592" i="2"/>
  <c r="AS673" i="2"/>
  <c r="AS230" i="2"/>
  <c r="AS91" i="2"/>
  <c r="AS428" i="2"/>
  <c r="AS137" i="2"/>
  <c r="AS476" i="2"/>
  <c r="AS293" i="2"/>
  <c r="AS319" i="2"/>
  <c r="AS306" i="2"/>
  <c r="AS134" i="2"/>
  <c r="AS444" i="2"/>
  <c r="AS56" i="2"/>
  <c r="AS399" i="2"/>
  <c r="AS77" i="2"/>
  <c r="AS292" i="2"/>
  <c r="AS213" i="2"/>
  <c r="AS4" i="2"/>
  <c r="AS387" i="2"/>
  <c r="AS359" i="2"/>
  <c r="AT728" i="2"/>
  <c r="AT638" i="2"/>
  <c r="AT423" i="2"/>
  <c r="AT576" i="2"/>
  <c r="AT598" i="2"/>
  <c r="AT602" i="2"/>
  <c r="AT142" i="2"/>
  <c r="AT309" i="2"/>
  <c r="AT739" i="2"/>
  <c r="AT572" i="2"/>
  <c r="AT109" i="2"/>
  <c r="AT354" i="2"/>
  <c r="AT427" i="2"/>
  <c r="AT461" i="2"/>
  <c r="AT466" i="2"/>
  <c r="AT729" i="2"/>
  <c r="AT57" i="2"/>
  <c r="AT424" i="2"/>
  <c r="AT181" i="2"/>
  <c r="AT680" i="2"/>
  <c r="AT506" i="2"/>
  <c r="AT561" i="2"/>
  <c r="AT409" i="2"/>
  <c r="AT274" i="2"/>
  <c r="AT218" i="2"/>
  <c r="AT26" i="2"/>
  <c r="AT727" i="2"/>
  <c r="AT543" i="2"/>
  <c r="AT54" i="2"/>
  <c r="AT160" i="2"/>
  <c r="AT488" i="2"/>
  <c r="AT377" i="2"/>
  <c r="AT707" i="2"/>
  <c r="AT605" i="2"/>
  <c r="AT520" i="2"/>
  <c r="AT294" i="2"/>
  <c r="AT343" i="2"/>
  <c r="AT131" i="2"/>
  <c r="AT227" i="2"/>
  <c r="AT30" i="2"/>
  <c r="AT648" i="2"/>
  <c r="AT592" i="2"/>
  <c r="AT673" i="2"/>
  <c r="AR311" i="2"/>
  <c r="AS406" i="2"/>
  <c r="AS397" i="2"/>
  <c r="AS479" i="2"/>
  <c r="AS214" i="2"/>
  <c r="AS503" i="2"/>
  <c r="AT403" i="2"/>
  <c r="AT116" i="2"/>
  <c r="AT449" i="2"/>
  <c r="AT620" i="2"/>
  <c r="AT400" i="2"/>
  <c r="AR334" i="2"/>
  <c r="AU339" i="2"/>
  <c r="AS437" i="2"/>
  <c r="AS410" i="2"/>
  <c r="AS305" i="2"/>
  <c r="AS508" i="2"/>
  <c r="AS295" i="2"/>
  <c r="AS536" i="2"/>
  <c r="AS114" i="2"/>
  <c r="AS207" i="2"/>
  <c r="AS161" i="2"/>
  <c r="AS634" i="2"/>
  <c r="AS658" i="2"/>
  <c r="AT266" i="2"/>
  <c r="AT616" i="2"/>
  <c r="AS692" i="2"/>
  <c r="AS706" i="2"/>
  <c r="AS156" i="2"/>
  <c r="AS122" i="2"/>
  <c r="AS730" i="2"/>
  <c r="AS518" i="2"/>
  <c r="AS195" i="2"/>
  <c r="AS689" i="2"/>
  <c r="AS112" i="2"/>
  <c r="AS728" i="2"/>
  <c r="AS423" i="2"/>
  <c r="AS598" i="2"/>
  <c r="AS142" i="2"/>
  <c r="AS739" i="2"/>
  <c r="AS109" i="2"/>
  <c r="AS461" i="2"/>
  <c r="AS682" i="2"/>
  <c r="AS697" i="2"/>
  <c r="AS447" i="2"/>
  <c r="AS549" i="2"/>
  <c r="AS630" i="2"/>
  <c r="AS679" i="2"/>
  <c r="AS472" i="2"/>
  <c r="AS284" i="2"/>
  <c r="AS581" i="2"/>
  <c r="AS351" i="2"/>
  <c r="AS685" i="2"/>
  <c r="AS363" i="2"/>
  <c r="AS165" i="2"/>
  <c r="AS390" i="2"/>
  <c r="AS675" i="2"/>
  <c r="AS263" i="2"/>
  <c r="AS579" i="2"/>
  <c r="AS58" i="2"/>
  <c r="AS27" i="2"/>
  <c r="AS655" i="2"/>
  <c r="AS681" i="2"/>
  <c r="AS60" i="2"/>
  <c r="AS67" i="2"/>
  <c r="AS288" i="2"/>
  <c r="AS238" i="2"/>
  <c r="AS432" i="2"/>
  <c r="AS106" i="2"/>
  <c r="AS220" i="2"/>
  <c r="AS353" i="2"/>
  <c r="AS671" i="2"/>
  <c r="AS192" i="2"/>
  <c r="AS127" i="2"/>
  <c r="AS636" i="2"/>
  <c r="AS283" i="2"/>
  <c r="AS352" i="2"/>
  <c r="AS171" i="2"/>
  <c r="AS457" i="2"/>
  <c r="AS80" i="2"/>
  <c r="AS103" i="2"/>
  <c r="AS302" i="2"/>
  <c r="AS594" i="2"/>
  <c r="AS256" i="2"/>
  <c r="AS245" i="2"/>
  <c r="AS392" i="2"/>
  <c r="AS599" i="2"/>
  <c r="AS551" i="2"/>
  <c r="AS3" i="2"/>
  <c r="AS480" i="2"/>
  <c r="AS487" i="2"/>
  <c r="AS714" i="2"/>
  <c r="AS170" i="2"/>
  <c r="AS645" i="2"/>
  <c r="AS242" i="2"/>
  <c r="AS422" i="2"/>
  <c r="AS9" i="2"/>
  <c r="AS149" i="2"/>
  <c r="AS533" i="2"/>
  <c r="AS360" i="2"/>
  <c r="AS601" i="2"/>
  <c r="AS79" i="2"/>
  <c r="AS327" i="2"/>
  <c r="AT682" i="2"/>
  <c r="AT697" i="2"/>
  <c r="AT447" i="2"/>
  <c r="AT549" i="2"/>
  <c r="AT630" i="2"/>
  <c r="AT679" i="2"/>
  <c r="AT472" i="2"/>
  <c r="AT284" i="2"/>
  <c r="AT581" i="2"/>
  <c r="AT351" i="2"/>
  <c r="AT685" i="2"/>
  <c r="AT363" i="2"/>
  <c r="AT165" i="2"/>
  <c r="AT390" i="2"/>
  <c r="AT675" i="2"/>
  <c r="AT263" i="2"/>
  <c r="AT579" i="2"/>
  <c r="AT58" i="2"/>
  <c r="AT27" i="2"/>
  <c r="AT655" i="2"/>
  <c r="AT681" i="2"/>
  <c r="AT60" i="2"/>
  <c r="AT67" i="2"/>
  <c r="AT288" i="2"/>
  <c r="AT238" i="2"/>
  <c r="AT432" i="2"/>
  <c r="AT106" i="2"/>
  <c r="AT220" i="2"/>
  <c r="AT353" i="2"/>
  <c r="AT671" i="2"/>
  <c r="AT192" i="2"/>
  <c r="AT127" i="2"/>
  <c r="AT636" i="2"/>
  <c r="AT283" i="2"/>
  <c r="AT352" i="2"/>
  <c r="AT171" i="2"/>
  <c r="AT457" i="2"/>
  <c r="AT80" i="2"/>
  <c r="AR128" i="2"/>
  <c r="AR15" i="2"/>
  <c r="AR554" i="2"/>
  <c r="AR331" i="2"/>
  <c r="AR264" i="2"/>
  <c r="AR95" i="2"/>
  <c r="AR41" i="2"/>
  <c r="AR583" i="2"/>
  <c r="AR451" i="2"/>
  <c r="AR463" i="2"/>
  <c r="AR313" i="2"/>
  <c r="AR205" i="2"/>
  <c r="AR405" i="2"/>
  <c r="AR386" i="2"/>
  <c r="AR86" i="2"/>
  <c r="AR64" i="2"/>
  <c r="AR20" i="2"/>
  <c r="AR647" i="2"/>
  <c r="AR184" i="2"/>
  <c r="AR346" i="2"/>
  <c r="AR217" i="2"/>
  <c r="AR421" i="2"/>
  <c r="AR12" i="2"/>
  <c r="AR304" i="2"/>
  <c r="AR92" i="2"/>
  <c r="AR76" i="2"/>
  <c r="AR721" i="2"/>
  <c r="AR216" i="2"/>
  <c r="AR514" i="2"/>
  <c r="AR8" i="2"/>
  <c r="AR537" i="2"/>
  <c r="AR158" i="2"/>
  <c r="AR104" i="2"/>
  <c r="AR310" i="2"/>
  <c r="AR253" i="2"/>
  <c r="AR545" i="2"/>
  <c r="AU718" i="2"/>
  <c r="AU690" i="2"/>
  <c r="AU383" i="2"/>
  <c r="AU333" i="2"/>
  <c r="AU474" i="2"/>
  <c r="AU489" i="2"/>
  <c r="AU291" i="2"/>
  <c r="AU107" i="2"/>
  <c r="AU662" i="2"/>
  <c r="AU437" i="2"/>
  <c r="AU138" i="2"/>
  <c r="AU527" i="2"/>
  <c r="AU200" i="2"/>
  <c r="AU248" i="2"/>
  <c r="AU129" i="2"/>
  <c r="AU329" i="2"/>
  <c r="AU415" i="2"/>
  <c r="AU431" i="2"/>
  <c r="AU398" i="2"/>
  <c r="AU410" i="2"/>
  <c r="AU118" i="2"/>
  <c r="AU609" i="2"/>
  <c r="AU723" i="2"/>
  <c r="AU686" i="2"/>
  <c r="AU370" i="2"/>
  <c r="AU516" i="2"/>
  <c r="AU649" i="2"/>
  <c r="AU14" i="2"/>
  <c r="AU144" i="2"/>
  <c r="AU221" i="2"/>
  <c r="AU305" i="2"/>
  <c r="AU637" i="2"/>
  <c r="AU530" i="2"/>
  <c r="AU433" i="2"/>
  <c r="AU271" i="2"/>
  <c r="AU322" i="2"/>
  <c r="AU450" i="2"/>
  <c r="AU460" i="2"/>
  <c r="AU557" i="2"/>
  <c r="AU470" i="2"/>
  <c r="AU123" i="2"/>
  <c r="AU508" i="2"/>
  <c r="AU629" i="2"/>
  <c r="AU153" i="2"/>
  <c r="AU408" i="2"/>
  <c r="AU670" i="2"/>
  <c r="AU307" i="2"/>
  <c r="AU368" i="2"/>
  <c r="AU224" i="2"/>
  <c r="AU301" i="2"/>
  <c r="AU34" i="2"/>
  <c r="AU255" i="2"/>
  <c r="AU295" i="2"/>
  <c r="AU623" i="2"/>
  <c r="AU175" i="2"/>
  <c r="AU300" i="2"/>
  <c r="AU38" i="2"/>
  <c r="AU228" i="2"/>
  <c r="AU379" i="2"/>
  <c r="AU672" i="2"/>
  <c r="AU495" i="2"/>
  <c r="AR591" i="2"/>
  <c r="AR174" i="2"/>
  <c r="AR558" i="2"/>
  <c r="AR389" i="2"/>
  <c r="AR236" i="2"/>
  <c r="AR462" i="2"/>
  <c r="AR332" i="2"/>
  <c r="AR350" i="2"/>
  <c r="AR25" i="2"/>
  <c r="AR208" i="2"/>
  <c r="AR226" i="2"/>
  <c r="AR17" i="2"/>
  <c r="AR247" i="2"/>
  <c r="AR231" i="2"/>
  <c r="AR502" i="2"/>
  <c r="AR146" i="2"/>
  <c r="AR89" i="2"/>
  <c r="AR280" i="2"/>
  <c r="AR191" i="2"/>
  <c r="AR88" i="2"/>
  <c r="AR235" i="2"/>
  <c r="AR596" i="2"/>
  <c r="AR535" i="2"/>
  <c r="AR31" i="2"/>
  <c r="AR29" i="2"/>
  <c r="AR257" i="2"/>
  <c r="AR290" i="2"/>
  <c r="AR622" i="2"/>
  <c r="AR166" i="2"/>
  <c r="AR478" i="2"/>
  <c r="AR315" i="2"/>
  <c r="AR186" i="2"/>
  <c r="AR286" i="2"/>
  <c r="AR395" i="2"/>
  <c r="AR441" i="2"/>
  <c r="AU717" i="2"/>
  <c r="AU614" i="2"/>
  <c r="AU318" i="2"/>
  <c r="AU696" i="2"/>
  <c r="AU536" i="2"/>
  <c r="AU266" i="2"/>
  <c r="AU262" i="2"/>
  <c r="AU593" i="2"/>
  <c r="AU586" i="2"/>
  <c r="AU546" i="2"/>
  <c r="AU725" i="2"/>
  <c r="AU139" i="2"/>
  <c r="AU626" i="2"/>
  <c r="AU169" i="2"/>
  <c r="AU114" i="2"/>
  <c r="AU148" i="2"/>
  <c r="AU616" i="2"/>
  <c r="AU414" i="2"/>
  <c r="AU507" i="2"/>
  <c r="AU464" i="2"/>
  <c r="AU342" i="2"/>
  <c r="AU130" i="2"/>
  <c r="AU496" i="2"/>
  <c r="AU251" i="2"/>
  <c r="AT48" i="2"/>
  <c r="AT511" i="2"/>
  <c r="AT491" i="2"/>
  <c r="AT519" i="2"/>
  <c r="AT362" i="2"/>
  <c r="AT49" i="2"/>
  <c r="AT407" i="2"/>
  <c r="AT74" i="2"/>
  <c r="AT243" i="2"/>
  <c r="AT2" i="2"/>
  <c r="AT456" i="2"/>
  <c r="AT317" i="2"/>
  <c r="AT121" i="2"/>
  <c r="AT66" i="2"/>
  <c r="AT425" i="2"/>
  <c r="AT515" i="2"/>
  <c r="AR518" i="2"/>
  <c r="AR567" i="2"/>
  <c r="AR195" i="2"/>
  <c r="AR563" i="2"/>
  <c r="AR573" i="2"/>
  <c r="AR112" i="2"/>
  <c r="AR42" i="2"/>
  <c r="AR378" i="2"/>
  <c r="AR133" i="2"/>
  <c r="AR336" i="2"/>
  <c r="AR6" i="2"/>
  <c r="AR229" i="2"/>
  <c r="AR212" i="2"/>
  <c r="AR151" i="2"/>
  <c r="AR182" i="2"/>
  <c r="AR101" i="2"/>
  <c r="AR44" i="2"/>
  <c r="AR413" i="2"/>
  <c r="AR10" i="2"/>
  <c r="AR566" i="2"/>
  <c r="AR606" i="2"/>
  <c r="AR51" i="2"/>
  <c r="AR481" i="2"/>
  <c r="AR273" i="2"/>
  <c r="AR347" i="2"/>
  <c r="AR490" i="2"/>
  <c r="AR179" i="2"/>
  <c r="AR589" i="2"/>
  <c r="AR473" i="2"/>
  <c r="AR289" i="2"/>
  <c r="AR132" i="2"/>
  <c r="AR380" i="2"/>
  <c r="AR501" i="2"/>
  <c r="AR448" i="2"/>
  <c r="AR556" i="2"/>
  <c r="AR254" i="2"/>
  <c r="AR117" i="2"/>
  <c r="AR443" i="2"/>
  <c r="AU737" i="2"/>
  <c r="AU619" i="2"/>
  <c r="AU695" i="2"/>
  <c r="AU608" i="2"/>
  <c r="AU374" i="2"/>
  <c r="AU440" i="2"/>
  <c r="AU465" i="2"/>
  <c r="AU420" i="2"/>
  <c r="AU612" i="2"/>
  <c r="AU693" i="2"/>
  <c r="AU326" i="2"/>
  <c r="AU607" i="2"/>
  <c r="AU541" i="2"/>
  <c r="AU580" i="2"/>
  <c r="AU722" i="2"/>
  <c r="AU16" i="2"/>
  <c r="AU28" i="2"/>
  <c r="AU500" i="2"/>
  <c r="AU382" i="2"/>
  <c r="AU372" i="2"/>
  <c r="AU55" i="2"/>
  <c r="AU678" i="2"/>
  <c r="AU483" i="2"/>
  <c r="AU297" i="2"/>
  <c r="AU493" i="2"/>
  <c r="AU203" i="2"/>
  <c r="AU548" i="2"/>
  <c r="AU187" i="2"/>
  <c r="AT69" i="2"/>
  <c r="AT233" i="2"/>
  <c r="AT285" i="2"/>
  <c r="AT40" i="2"/>
  <c r="AT190" i="2"/>
  <c r="AT237" i="2"/>
  <c r="AT240" i="2"/>
  <c r="AT504" i="2"/>
  <c r="AT163" i="2"/>
  <c r="AT494" i="2"/>
  <c r="AT32" i="2"/>
  <c r="AT126" i="2"/>
  <c r="AT393" i="2"/>
  <c r="AR423" i="2"/>
  <c r="AR576" i="2"/>
  <c r="AR598" i="2"/>
  <c r="AR602" i="2"/>
  <c r="AR142" i="2"/>
  <c r="AR309" i="2"/>
  <c r="AR109" i="2"/>
  <c r="AR354" i="2"/>
  <c r="AR427" i="2"/>
  <c r="AR461" i="2"/>
  <c r="AR466" i="2"/>
  <c r="AR57" i="2"/>
  <c r="AR424" i="2"/>
  <c r="AR181" i="2"/>
  <c r="AR561" i="2"/>
  <c r="AR274" i="2"/>
  <c r="AR218" i="2"/>
  <c r="AR26" i="2"/>
  <c r="AR54" i="2"/>
  <c r="AR488" i="2"/>
  <c r="AR377" i="2"/>
  <c r="AR520" i="2"/>
  <c r="AR294" i="2"/>
  <c r="AR343" i="2"/>
  <c r="AR227" i="2"/>
  <c r="AR30" i="2"/>
  <c r="AR592" i="2"/>
  <c r="AR673" i="2"/>
  <c r="AR137" i="2"/>
  <c r="AR306" i="2"/>
  <c r="AR134" i="2"/>
  <c r="AR444" i="2"/>
  <c r="AR56" i="2"/>
  <c r="AR399" i="2"/>
  <c r="AR77" i="2"/>
  <c r="AR292" i="2"/>
  <c r="AR4" i="2"/>
  <c r="AR387" i="2"/>
  <c r="AR359" i="2"/>
  <c r="AU692" i="2"/>
  <c r="AU736" i="2"/>
  <c r="AU708" i="2"/>
  <c r="AU651" i="2"/>
  <c r="AU394" i="2"/>
  <c r="AU384" i="2"/>
  <c r="AU578" i="2"/>
  <c r="AU585" i="2"/>
  <c r="AU570" i="2"/>
  <c r="AU666" i="2"/>
  <c r="AU582" i="2"/>
  <c r="AU59" i="2"/>
  <c r="AU734" i="2"/>
  <c r="AU268" i="2"/>
  <c r="AU529" i="2"/>
  <c r="AU194" i="2"/>
  <c r="AU209" i="2"/>
  <c r="AU419" i="2"/>
  <c r="AU505" i="2"/>
  <c r="AU644" i="2"/>
  <c r="AU499" i="2"/>
  <c r="AU683" i="2"/>
  <c r="AU430" i="2"/>
  <c r="AU185" i="2"/>
  <c r="AU486" i="2"/>
  <c r="AU452" i="2"/>
  <c r="AU53" i="2"/>
  <c r="AU52" i="2"/>
  <c r="AU5" i="2"/>
  <c r="AU361" i="2"/>
  <c r="AR447" i="2"/>
  <c r="AR549" i="2"/>
  <c r="AR472" i="2"/>
  <c r="AR284" i="2"/>
  <c r="AR581" i="2"/>
  <c r="AR351" i="2"/>
  <c r="AR363" i="2"/>
  <c r="AR165" i="2"/>
  <c r="AR263" i="2"/>
  <c r="AR579" i="2"/>
  <c r="AR58" i="2"/>
  <c r="AR27" i="2"/>
  <c r="AR60" i="2"/>
  <c r="AR67" i="2"/>
  <c r="AR288" i="2"/>
  <c r="AR106" i="2"/>
  <c r="AR220" i="2"/>
  <c r="AR353" i="2"/>
  <c r="AR192" i="2"/>
  <c r="AR127" i="2"/>
  <c r="AR352" i="2"/>
  <c r="AR171" i="2"/>
  <c r="AR80" i="2"/>
  <c r="AR103" i="2"/>
  <c r="AR245" i="2"/>
  <c r="AR392" i="2"/>
  <c r="AR551" i="2"/>
  <c r="AR487" i="2"/>
  <c r="AR170" i="2"/>
  <c r="AR242" i="2"/>
  <c r="AR422" i="2"/>
  <c r="AR9" i="2"/>
  <c r="AR149" i="2"/>
  <c r="AR533" i="2"/>
  <c r="AR360" i="2"/>
  <c r="AR601" i="2"/>
  <c r="AR79" i="2"/>
  <c r="AR327" i="2"/>
  <c r="AU706" i="2"/>
  <c r="AU715" i="2"/>
  <c r="AU446" i="2"/>
  <c r="AU719" i="2"/>
  <c r="AU467" i="2"/>
  <c r="AU199" i="2"/>
  <c r="AU222" i="2"/>
  <c r="AU156" i="2"/>
  <c r="AU98" i="2"/>
  <c r="AU702" i="2"/>
  <c r="AU560" i="2"/>
  <c r="AU164" i="2"/>
  <c r="AU120" i="2"/>
  <c r="AU698" i="2"/>
  <c r="AU122" i="2"/>
  <c r="AU355" i="2"/>
  <c r="AU311" i="2"/>
  <c r="AU512" i="2"/>
  <c r="AU735" i="2"/>
  <c r="AU72" i="2"/>
  <c r="AU13" i="2"/>
  <c r="AU733" i="2"/>
  <c r="AU128" i="2"/>
  <c r="AU125" i="2"/>
  <c r="AU730" i="2"/>
  <c r="AU482" i="2"/>
  <c r="AU325" i="2"/>
  <c r="AU15" i="2"/>
  <c r="AT85" i="2"/>
  <c r="AT373" i="2"/>
  <c r="AT528" i="2"/>
  <c r="AT323" i="2"/>
  <c r="AT47" i="2"/>
  <c r="AT522" i="2"/>
  <c r="AT391" i="2"/>
  <c r="AT615" i="2"/>
  <c r="AT239" i="2"/>
  <c r="AT469" i="2"/>
  <c r="AT401" i="2"/>
  <c r="AT356" i="2"/>
  <c r="AT442" i="2"/>
  <c r="AT11" i="2"/>
  <c r="AT219" i="2"/>
  <c r="AT62" i="2"/>
  <c r="AT321" i="2"/>
  <c r="AT124" i="2"/>
  <c r="AT183" i="2"/>
  <c r="AT43" i="2"/>
  <c r="AT654" i="2"/>
  <c r="AT547" i="2"/>
  <c r="AT155" i="2"/>
  <c r="AT624" i="2"/>
  <c r="AR498" i="2"/>
  <c r="AR303" i="2"/>
  <c r="AR510" i="2"/>
  <c r="AR159" i="2"/>
  <c r="AR282" i="2"/>
  <c r="AR108" i="2"/>
  <c r="AR339" i="2"/>
  <c r="AR611" i="2"/>
  <c r="AR116" i="2"/>
  <c r="AR412" i="2"/>
  <c r="AR397" i="2"/>
  <c r="AR50" i="2"/>
  <c r="AR173" i="2"/>
  <c r="AR18" i="2"/>
  <c r="AR445" i="2"/>
  <c r="AR449" i="2"/>
  <c r="AR246" i="2"/>
  <c r="AR479" i="2"/>
  <c r="AR168" i="2"/>
  <c r="AR279" i="2"/>
  <c r="AR223" i="2"/>
  <c r="AR357" i="2"/>
  <c r="AR71" i="2"/>
  <c r="AR620" i="2"/>
  <c r="AR214" i="2"/>
  <c r="AR564" i="2"/>
  <c r="AR94" i="2"/>
  <c r="AR37" i="2"/>
  <c r="AR172" i="2"/>
  <c r="AR201" i="2"/>
  <c r="AR259" i="2"/>
  <c r="AR90" i="2"/>
  <c r="AR400" i="2"/>
  <c r="AR416" i="2"/>
  <c r="AR617" i="2"/>
  <c r="AR603" i="2"/>
  <c r="AU667" i="2"/>
  <c r="AU631" i="2"/>
  <c r="AU726" i="2"/>
  <c r="AU635" i="2"/>
  <c r="AU411" i="2"/>
  <c r="AU526" i="2"/>
  <c r="AU731" i="2"/>
  <c r="AU111" i="2"/>
  <c r="AU337" i="2"/>
  <c r="AU150" i="2"/>
  <c r="AU334" i="2"/>
  <c r="AU694" i="2"/>
  <c r="AU704" i="2"/>
  <c r="AU225" i="2"/>
  <c r="AU669" i="2"/>
  <c r="AU358" i="2"/>
  <c r="AU633" i="2"/>
  <c r="AU650" i="2"/>
  <c r="AU590" i="2"/>
  <c r="AU434" i="2"/>
  <c r="AU712" i="2"/>
  <c r="AU559" i="2"/>
  <c r="AU33" i="2"/>
  <c r="AU204" i="2"/>
  <c r="AT421" i="2"/>
  <c r="AT555" i="2"/>
  <c r="AT12" i="2"/>
  <c r="AT304" i="2"/>
  <c r="AT92" i="2"/>
  <c r="AT76" i="2"/>
  <c r="AT687" i="2"/>
  <c r="AT569" i="2"/>
  <c r="AT646" i="2"/>
  <c r="AT189" i="2"/>
  <c r="AT721" i="2"/>
  <c r="AT216" i="2"/>
  <c r="AT514" i="2"/>
  <c r="AT269" i="2"/>
  <c r="AT8" i="2"/>
  <c r="AT537" i="2"/>
  <c r="AT308" i="2"/>
  <c r="AT158" i="2"/>
  <c r="AT104" i="2"/>
  <c r="AT93" i="2"/>
  <c r="AT310" i="2"/>
  <c r="AT253" i="2"/>
  <c r="AT545" i="2"/>
  <c r="AR383" i="2"/>
  <c r="AR107" i="2"/>
  <c r="AR138" i="2"/>
  <c r="AR200" i="2"/>
  <c r="AR248" i="2"/>
  <c r="AR431" i="2"/>
  <c r="AR398" i="2"/>
  <c r="AR609" i="2"/>
  <c r="AR686" i="2"/>
  <c r="AR370" i="2"/>
  <c r="AR516" i="2"/>
  <c r="AR14" i="2"/>
  <c r="AR637" i="2"/>
  <c r="AR433" i="2"/>
  <c r="AR271" i="2"/>
  <c r="AR322" i="2"/>
  <c r="AR450" i="2"/>
  <c r="AR460" i="2"/>
  <c r="AR123" i="2"/>
  <c r="AR508" i="2"/>
  <c r="AR629" i="2"/>
  <c r="AR153" i="2"/>
  <c r="AR301" i="2"/>
  <c r="AR34" i="2"/>
  <c r="AR175" i="2"/>
  <c r="AR300" i="2"/>
  <c r="AR38" i="2"/>
  <c r="AR379" i="2"/>
  <c r="AR672" i="2"/>
  <c r="AR495" i="2"/>
  <c r="AU613" i="2"/>
  <c r="AU597" i="2"/>
  <c r="AU628" i="2"/>
  <c r="AU278" i="2"/>
  <c r="AU178" i="2"/>
  <c r="AU513" i="2"/>
  <c r="AU260" i="2"/>
  <c r="AU381" i="2"/>
  <c r="AU595" i="2"/>
  <c r="AU552" i="2"/>
  <c r="AU154" i="2"/>
  <c r="AU640" i="2"/>
  <c r="AU701" i="2"/>
  <c r="AU264" i="2"/>
  <c r="AU568" i="2"/>
  <c r="AU95" i="2"/>
  <c r="AT596" i="2"/>
  <c r="AT535" i="2"/>
  <c r="AT180" i="2"/>
  <c r="AT167" i="2"/>
  <c r="AT600" i="2"/>
  <c r="AT113" i="2"/>
  <c r="AT252" i="2"/>
  <c r="AT31" i="2"/>
  <c r="AT29" i="2"/>
  <c r="AT257" i="2"/>
  <c r="AT275" i="2"/>
  <c r="AT290" i="2"/>
  <c r="AT622" i="2"/>
  <c r="AT166" i="2"/>
  <c r="AT478" i="2"/>
  <c r="AT315" i="2"/>
  <c r="AT186" i="2"/>
  <c r="AT404" i="2"/>
  <c r="AT286" i="2"/>
  <c r="AT395" i="2"/>
  <c r="AT152" i="2"/>
  <c r="AT441" i="2"/>
  <c r="AT663" i="2"/>
  <c r="AT544" i="2"/>
  <c r="AR318" i="2"/>
  <c r="AR536" i="2"/>
  <c r="AR262" i="2"/>
  <c r="AR593" i="2"/>
  <c r="AR586" i="2"/>
  <c r="AR546" i="2"/>
  <c r="AR139" i="2"/>
  <c r="AR169" i="2"/>
  <c r="AR114" i="2"/>
  <c r="AR148" i="2"/>
  <c r="AR414" i="2"/>
  <c r="AR342" i="2"/>
  <c r="AR130" i="2"/>
  <c r="AR496" i="2"/>
  <c r="AR251" i="2"/>
  <c r="AR100" i="2"/>
  <c r="AR492" i="2"/>
  <c r="AR454" i="2"/>
  <c r="AR35" i="2"/>
  <c r="AR312" i="2"/>
  <c r="AR234" i="2"/>
  <c r="AR161" i="2"/>
  <c r="AR320" i="2"/>
  <c r="AR627" i="2"/>
  <c r="AR39" i="2"/>
  <c r="AR276" i="2"/>
  <c r="AR534" i="2"/>
  <c r="AR61" i="2"/>
  <c r="AR439" i="2"/>
  <c r="AR21" i="2"/>
  <c r="AR265" i="2"/>
  <c r="AR324" i="2"/>
  <c r="AR105" i="2"/>
  <c r="AR135" i="2"/>
  <c r="AR367" i="2"/>
  <c r="AR658" i="2"/>
  <c r="AR45" i="2"/>
  <c r="AR659" i="2"/>
  <c r="AU684" i="2"/>
  <c r="AU591" i="2"/>
  <c r="AU459" i="2"/>
  <c r="AU677" i="2"/>
  <c r="AU642" i="2"/>
  <c r="AU174" i="2"/>
  <c r="AU558" i="2"/>
  <c r="AU389" i="2"/>
  <c r="AU236" i="2"/>
  <c r="AU705" i="2"/>
  <c r="AU668" i="2"/>
  <c r="AU462" i="2"/>
  <c r="AU332" i="2"/>
  <c r="AU350" i="2"/>
  <c r="AU538" i="2"/>
  <c r="AU25" i="2"/>
  <c r="AU208" i="2"/>
  <c r="AU226" i="2"/>
  <c r="AT490" i="2"/>
  <c r="AT588" i="2"/>
  <c r="AT287" i="2"/>
  <c r="AT179" i="2"/>
  <c r="AT589" i="2"/>
  <c r="AT375" i="2"/>
  <c r="AT473" i="2"/>
  <c r="AT289" i="2"/>
  <c r="AT699" i="2"/>
  <c r="AT132" i="2"/>
  <c r="AT380" i="2"/>
  <c r="AT501" i="2"/>
  <c r="AT448" i="2"/>
  <c r="AT556" i="2"/>
  <c r="AT565" i="2"/>
  <c r="AT254" i="2"/>
  <c r="AT117" i="2"/>
  <c r="AT443" i="2"/>
  <c r="AR374" i="2"/>
  <c r="AR440" i="2"/>
  <c r="AR326" i="2"/>
  <c r="AR607" i="2"/>
  <c r="AR541" i="2"/>
  <c r="AR16" i="2"/>
  <c r="AR28" i="2"/>
  <c r="AR500" i="2"/>
  <c r="AR382" i="2"/>
  <c r="AR372" i="2"/>
  <c r="AR55" i="2"/>
  <c r="AR483" i="2"/>
  <c r="AR297" i="2"/>
  <c r="AR203" i="2"/>
  <c r="AR548" i="2"/>
  <c r="AR187" i="2"/>
  <c r="AR177" i="2"/>
  <c r="AR22" i="2"/>
  <c r="AR258" i="2"/>
  <c r="AR7" i="2"/>
  <c r="AR523" i="2"/>
  <c r="AR562" i="2"/>
  <c r="AR119" i="2"/>
  <c r="AR87" i="2"/>
  <c r="AR193" i="2"/>
  <c r="AR385" i="2"/>
  <c r="AR436" i="2"/>
  <c r="AR491" i="2"/>
  <c r="AR519" i="2"/>
  <c r="AR362" i="2"/>
  <c r="AR49" i="2"/>
  <c r="AR243" i="2"/>
  <c r="AR2" i="2"/>
  <c r="AR456" i="2"/>
  <c r="AR317" i="2"/>
  <c r="AR121" i="2"/>
  <c r="AR66" i="2"/>
  <c r="AR515" i="2"/>
  <c r="AU711" i="2"/>
  <c r="AU716" i="2"/>
  <c r="AU518" i="2"/>
  <c r="AU567" i="2"/>
  <c r="AU618" i="2"/>
  <c r="AU195" i="2"/>
  <c r="AU563" i="2"/>
  <c r="AU573" i="2"/>
  <c r="AU689" i="2"/>
  <c r="AU344" i="2"/>
  <c r="AU396" i="2"/>
  <c r="AU112" i="2"/>
  <c r="AU316" i="2"/>
  <c r="AU42" i="2"/>
  <c r="AU665" i="2"/>
  <c r="AU378" i="2"/>
  <c r="AU571" i="2"/>
  <c r="AU732" i="2"/>
  <c r="AU232" i="2"/>
  <c r="AU133" i="2"/>
  <c r="AU336" i="2"/>
  <c r="AU700" i="2"/>
  <c r="AU102" i="2"/>
  <c r="AU477" i="2"/>
  <c r="AU485" i="2"/>
  <c r="AU6" i="2"/>
  <c r="AU229" i="2"/>
  <c r="AT230" i="2"/>
  <c r="AT91" i="2"/>
  <c r="AT428" i="2"/>
  <c r="AT137" i="2"/>
  <c r="AT476" i="2"/>
  <c r="AT293" i="2"/>
  <c r="AT319" i="2"/>
  <c r="AT306" i="2"/>
  <c r="AT134" i="2"/>
  <c r="AT444" i="2"/>
  <c r="AT56" i="2"/>
  <c r="AT399" i="2"/>
  <c r="AT77" i="2"/>
  <c r="AT292" i="2"/>
  <c r="AT213" i="2"/>
  <c r="AT4" i="2"/>
  <c r="AT387" i="2"/>
  <c r="AT359" i="2"/>
  <c r="AR394" i="2"/>
  <c r="AR384" i="2"/>
  <c r="AR585" i="2"/>
  <c r="AR582" i="2"/>
  <c r="AR59" i="2"/>
  <c r="AR268" i="2"/>
  <c r="AR529" i="2"/>
  <c r="AR194" i="2"/>
  <c r="AR209" i="2"/>
  <c r="AR419" i="2"/>
  <c r="AR505" i="2"/>
  <c r="AR499" i="2"/>
  <c r="AR185" i="2"/>
  <c r="AR486" i="2"/>
  <c r="AR452" i="2"/>
  <c r="AR53" i="2"/>
  <c r="AR5" i="2"/>
  <c r="AR361" i="2"/>
  <c r="AR188" i="2"/>
  <c r="AR211" i="2"/>
  <c r="AR196" i="2"/>
  <c r="AR249" i="2"/>
  <c r="AR176" i="2"/>
  <c r="AR426" i="2"/>
  <c r="AR68" i="2"/>
  <c r="AR84" i="2"/>
  <c r="AR475" i="2"/>
  <c r="AR577" i="2"/>
  <c r="AR206" i="2"/>
  <c r="AR36" i="2"/>
  <c r="AR23" i="2"/>
  <c r="AR69" i="2"/>
  <c r="AR233" i="2"/>
  <c r="AR40" i="2"/>
  <c r="AR190" i="2"/>
  <c r="AR237" i="2"/>
  <c r="AR240" i="2"/>
  <c r="AR163" i="2"/>
  <c r="AR494" i="2"/>
  <c r="AR126" i="2"/>
  <c r="AR393" i="2"/>
  <c r="AU728" i="2"/>
  <c r="AU638" i="2"/>
  <c r="AU423" i="2"/>
  <c r="AU576" i="2"/>
  <c r="AU598" i="2"/>
  <c r="AU602" i="2"/>
  <c r="AU142" i="2"/>
  <c r="AU309" i="2"/>
  <c r="AU739" i="2"/>
  <c r="AU572" i="2"/>
  <c r="AU109" i="2"/>
  <c r="AU354" i="2"/>
  <c r="AU427" i="2"/>
  <c r="AU461" i="2"/>
  <c r="AU466" i="2"/>
  <c r="AU729" i="2"/>
  <c r="AU57" i="2"/>
  <c r="AU424" i="2"/>
  <c r="AU181" i="2"/>
  <c r="AU680" i="2"/>
  <c r="AU506" i="2"/>
  <c r="AU561" i="2"/>
  <c r="AU409" i="2"/>
  <c r="AU274" i="2"/>
  <c r="AU218" i="2"/>
  <c r="AU26" i="2"/>
  <c r="AU727" i="2"/>
  <c r="AU543" i="2"/>
  <c r="AT103" i="2"/>
  <c r="AT302" i="2"/>
  <c r="AT594" i="2"/>
  <c r="AT256" i="2"/>
  <c r="AT245" i="2"/>
  <c r="AT392" i="2"/>
  <c r="AT599" i="2"/>
  <c r="AT551" i="2"/>
  <c r="AT3" i="2"/>
  <c r="AT480" i="2"/>
  <c r="AT487" i="2"/>
  <c r="AT714" i="2"/>
  <c r="AT170" i="2"/>
  <c r="AT645" i="2"/>
  <c r="AT242" i="2"/>
  <c r="AT422" i="2"/>
  <c r="AT9" i="2"/>
  <c r="AT149" i="2"/>
  <c r="AT533" i="2"/>
  <c r="AT360" i="2"/>
  <c r="AT601" i="2"/>
  <c r="AT79" i="2"/>
  <c r="AT327" i="2"/>
  <c r="AR199" i="2"/>
  <c r="AR222" i="2"/>
  <c r="AR156" i="2"/>
  <c r="AR98" i="2"/>
  <c r="AR164" i="2"/>
  <c r="AR120" i="2"/>
  <c r="AR122" i="2"/>
  <c r="AR512" i="2"/>
  <c r="AR72" i="2"/>
  <c r="AR13" i="2"/>
  <c r="AR125" i="2"/>
  <c r="AR325" i="2"/>
  <c r="AR453" i="2"/>
  <c r="AR215" i="2"/>
  <c r="AR314" i="2"/>
  <c r="AR97" i="2"/>
  <c r="AR298" i="2"/>
  <c r="AR277" i="2"/>
  <c r="AR73" i="2"/>
  <c r="AR371" i="2"/>
  <c r="AR348" i="2"/>
  <c r="AR19" i="2"/>
  <c r="AR65" i="2"/>
  <c r="AR250" i="2"/>
  <c r="AR364" i="2"/>
  <c r="AR241" i="2"/>
  <c r="AR643" i="2"/>
  <c r="AR140" i="2"/>
  <c r="AR78" i="2"/>
  <c r="AR338" i="2"/>
  <c r="AR330" i="2"/>
  <c r="AR575" i="2"/>
  <c r="AR417" i="2"/>
  <c r="AR82" i="2"/>
  <c r="AR210" i="2"/>
  <c r="AR145" i="2"/>
  <c r="AR99" i="2"/>
  <c r="AU682" i="2"/>
  <c r="AU697" i="2"/>
  <c r="AU447" i="2"/>
  <c r="AU549" i="2"/>
  <c r="AU630" i="2"/>
  <c r="AU679" i="2"/>
  <c r="AU472" i="2"/>
  <c r="AU284" i="2"/>
  <c r="AU581" i="2"/>
  <c r="AU351" i="2"/>
  <c r="AU685" i="2"/>
  <c r="AU363" i="2"/>
  <c r="AU165" i="2"/>
  <c r="AU390" i="2"/>
  <c r="AU675" i="2"/>
  <c r="AU263" i="2"/>
  <c r="AU579" i="2"/>
  <c r="AU58" i="2"/>
  <c r="AU27" i="2"/>
  <c r="AU655" i="2"/>
  <c r="AU681" i="2"/>
  <c r="AU60" i="2"/>
  <c r="AU67" i="2"/>
  <c r="AU288" i="2"/>
  <c r="AU207" i="2"/>
  <c r="AU100" i="2"/>
  <c r="AU492" i="2"/>
  <c r="AU454" i="2"/>
  <c r="AU366" i="2"/>
  <c r="AU661" i="2"/>
  <c r="AU610" i="2"/>
  <c r="AU35" i="2"/>
  <c r="AU312" i="2"/>
  <c r="AU234" i="2"/>
  <c r="AU161" i="2"/>
  <c r="AU320" i="2"/>
  <c r="AU627" i="2"/>
  <c r="AU39" i="2"/>
  <c r="AU141" i="2"/>
  <c r="AU276" i="2"/>
  <c r="AU553" i="2"/>
  <c r="AU534" i="2"/>
  <c r="AU61" i="2"/>
  <c r="AU539" i="2"/>
  <c r="AU439" i="2"/>
  <c r="AU634" i="2"/>
  <c r="AU157" i="2"/>
  <c r="AU521" i="2"/>
  <c r="AU21" i="2"/>
  <c r="AU265" i="2"/>
  <c r="AU324" i="2"/>
  <c r="AU105" i="2"/>
  <c r="AU135" i="2"/>
  <c r="AU367" i="2"/>
  <c r="AU658" i="2"/>
  <c r="AU197" i="2"/>
  <c r="AU81" i="2"/>
  <c r="AU45" i="2"/>
  <c r="AU659" i="2"/>
  <c r="AU525" i="2"/>
  <c r="AU369" i="2"/>
  <c r="AU177" i="2"/>
  <c r="AU22" i="2"/>
  <c r="AU691" i="2"/>
  <c r="AU258" i="2"/>
  <c r="AU531" i="2"/>
  <c r="AU7" i="2"/>
  <c r="AU523" i="2"/>
  <c r="AU562" i="2"/>
  <c r="AU119" i="2"/>
  <c r="AU75" i="2"/>
  <c r="AU532" i="2"/>
  <c r="AU340" i="2"/>
  <c r="AU87" i="2"/>
  <c r="AU713" i="2"/>
  <c r="AU724" i="2"/>
  <c r="AU193" i="2"/>
  <c r="AU385" i="2"/>
  <c r="AU436" i="2"/>
  <c r="AU48" i="2"/>
  <c r="AU511" i="2"/>
  <c r="AU491" i="2"/>
  <c r="AU519" i="2"/>
  <c r="AU362" i="2"/>
  <c r="AU49" i="2"/>
  <c r="AU407" i="2"/>
  <c r="AU74" i="2"/>
  <c r="AU243" i="2"/>
  <c r="AU2" i="2"/>
  <c r="AU456" i="2"/>
  <c r="AU317" i="2"/>
  <c r="AU121" i="2"/>
  <c r="AU66" i="2"/>
  <c r="AU425" i="2"/>
  <c r="AU515" i="2"/>
  <c r="AU188" i="2"/>
  <c r="AU211" i="2"/>
  <c r="AU196" i="2"/>
  <c r="AU96" i="2"/>
  <c r="AU249" i="2"/>
  <c r="AU176" i="2"/>
  <c r="AU388" i="2"/>
  <c r="AU341" i="2"/>
  <c r="AU426" i="2"/>
  <c r="AU68" i="2"/>
  <c r="AU84" i="2"/>
  <c r="AU455" i="2"/>
  <c r="AU475" i="2"/>
  <c r="AU270" i="2"/>
  <c r="AU577" i="2"/>
  <c r="AU206" i="2"/>
  <c r="AU36" i="2"/>
  <c r="AU328" i="2"/>
  <c r="AU23" i="2"/>
  <c r="AU69" i="2"/>
  <c r="AU233" i="2"/>
  <c r="AU285" i="2"/>
  <c r="AU40" i="2"/>
  <c r="AU190" i="2"/>
  <c r="AU237" i="2"/>
  <c r="AU240" i="2"/>
  <c r="AU504" i="2"/>
  <c r="AU163" i="2"/>
  <c r="AU494" i="2"/>
  <c r="AU32" i="2"/>
  <c r="AU126" i="2"/>
  <c r="AU393" i="2"/>
  <c r="AU641" i="2"/>
  <c r="AU453" i="2"/>
  <c r="AU215" i="2"/>
  <c r="AU331" i="2"/>
  <c r="AU314" i="2"/>
  <c r="AU657" i="2"/>
  <c r="AU97" i="2"/>
  <c r="AU298" i="2"/>
  <c r="AU639" i="2"/>
  <c r="AU277" i="2"/>
  <c r="AU73" i="2"/>
  <c r="AU371" i="2"/>
  <c r="AU348" i="2"/>
  <c r="AU19" i="2"/>
  <c r="AU65" i="2"/>
  <c r="AU402" i="2"/>
  <c r="AU250" i="2"/>
  <c r="AU364" i="2"/>
  <c r="AU241" i="2"/>
  <c r="AU643" i="2"/>
  <c r="AU140" i="2"/>
  <c r="AU78" i="2"/>
  <c r="AU484" i="2"/>
  <c r="AU349" i="2"/>
  <c r="AU338" i="2"/>
  <c r="AU330" i="2"/>
  <c r="AU575" i="2"/>
  <c r="AU299" i="2"/>
  <c r="AU417" i="2"/>
  <c r="AU554" i="2"/>
  <c r="AU82" i="2"/>
  <c r="AU210" i="2"/>
  <c r="AU145" i="2"/>
  <c r="AU99" i="2"/>
  <c r="AU70" i="2"/>
  <c r="AU587" i="2"/>
  <c r="AU261" i="2"/>
  <c r="AU429" i="2"/>
  <c r="AU110" i="2"/>
  <c r="AU656" i="2"/>
  <c r="AU418" i="2"/>
  <c r="AU115" i="2"/>
  <c r="AU376" i="2"/>
  <c r="AU46" i="2"/>
  <c r="AU24" i="2"/>
  <c r="AU63" i="2"/>
  <c r="AU83" i="2"/>
  <c r="AU703" i="2"/>
  <c r="AU85" i="2"/>
  <c r="AU373" i="2"/>
  <c r="AU528" i="2"/>
  <c r="AU323" i="2"/>
  <c r="AU47" i="2"/>
  <c r="AU522" i="2"/>
  <c r="AU391" i="2"/>
  <c r="AU615" i="2"/>
  <c r="AU239" i="2"/>
  <c r="AU469" i="2"/>
  <c r="AU401" i="2"/>
  <c r="AU356" i="2"/>
  <c r="AU442" i="2"/>
  <c r="AU11" i="2"/>
  <c r="AU219" i="2"/>
  <c r="AU62" i="2"/>
  <c r="AU321" i="2"/>
  <c r="AU124" i="2"/>
  <c r="AU183" i="2"/>
  <c r="AU43" i="2"/>
  <c r="AU654" i="2"/>
  <c r="AU547" i="2"/>
  <c r="AU155" i="2"/>
  <c r="AU624" i="2"/>
  <c r="AU41" i="2"/>
  <c r="AU621" i="2"/>
  <c r="AU517" i="2"/>
  <c r="AU583" i="2"/>
  <c r="AU451" i="2"/>
  <c r="AU463" i="2"/>
  <c r="AU313" i="2"/>
  <c r="AU497" i="2"/>
  <c r="AU688" i="2"/>
  <c r="AU345" i="2"/>
  <c r="AU205" i="2"/>
  <c r="AU405" i="2"/>
  <c r="AU272" i="2"/>
  <c r="AU468" i="2"/>
  <c r="AU386" i="2"/>
  <c r="AU86" i="2"/>
  <c r="AU64" i="2"/>
  <c r="AU664" i="2"/>
  <c r="AU20" i="2"/>
  <c r="AU647" i="2"/>
  <c r="AU184" i="2"/>
  <c r="AU346" i="2"/>
  <c r="AU217" i="2"/>
  <c r="AU421" i="2"/>
  <c r="AU555" i="2"/>
  <c r="AU12" i="2"/>
  <c r="AU304" i="2"/>
  <c r="AU92" i="2"/>
  <c r="AU76" i="2"/>
  <c r="AU687" i="2"/>
  <c r="AU569" i="2"/>
  <c r="AU646" i="2"/>
  <c r="AU189" i="2"/>
  <c r="AU721" i="2"/>
  <c r="AU216" i="2"/>
  <c r="AU514" i="2"/>
  <c r="AU269" i="2"/>
  <c r="AU8" i="2"/>
  <c r="AU537" i="2"/>
  <c r="AU308" i="2"/>
  <c r="AU158" i="2"/>
  <c r="AU104" i="2"/>
  <c r="AU93" i="2"/>
  <c r="AU310" i="2"/>
  <c r="AU253" i="2"/>
  <c r="AU545" i="2"/>
  <c r="AU17" i="2"/>
  <c r="AU247" i="2"/>
  <c r="AU231" i="2"/>
  <c r="AU502" i="2"/>
  <c r="AU438" i="2"/>
  <c r="AU146" i="2"/>
  <c r="AU89" i="2"/>
  <c r="AU653" i="2"/>
  <c r="AU604" i="2"/>
  <c r="AU147" i="2"/>
  <c r="AU296" i="2"/>
  <c r="AU550" i="2"/>
  <c r="AU280" i="2"/>
  <c r="AU191" i="2"/>
  <c r="AU136" i="2"/>
  <c r="AU202" i="2"/>
  <c r="AU198" i="2"/>
  <c r="AU88" i="2"/>
  <c r="AU235" i="2"/>
  <c r="AU281" i="2"/>
  <c r="AU596" i="2"/>
  <c r="AU535" i="2"/>
  <c r="AU180" i="2"/>
  <c r="AU167" i="2"/>
  <c r="AU600" i="2"/>
  <c r="AU113" i="2"/>
  <c r="AU252" i="2"/>
  <c r="AU31" i="2"/>
  <c r="AU29" i="2"/>
  <c r="AU257" i="2"/>
  <c r="AU275" i="2"/>
  <c r="AU290" i="2"/>
  <c r="AU622" i="2"/>
  <c r="AU166" i="2"/>
  <c r="AU478" i="2"/>
  <c r="AU315" i="2"/>
  <c r="AU186" i="2"/>
  <c r="AU404" i="2"/>
  <c r="AU286" i="2"/>
  <c r="AU395" i="2"/>
  <c r="AU152" i="2"/>
  <c r="AU441" i="2"/>
  <c r="AU663" i="2"/>
  <c r="AU544" i="2"/>
  <c r="AU212" i="2"/>
  <c r="AU151" i="2"/>
  <c r="AU182" i="2"/>
  <c r="AU101" i="2"/>
  <c r="AU540" i="2"/>
  <c r="AU44" i="2"/>
  <c r="AU413" i="2"/>
  <c r="AU10" i="2"/>
  <c r="AU625" i="2"/>
  <c r="AU566" i="2"/>
  <c r="AU606" i="2"/>
  <c r="AU51" i="2"/>
  <c r="AU481" i="2"/>
  <c r="AU273" i="2"/>
  <c r="AU347" i="2"/>
  <c r="AU584" i="2"/>
  <c r="AU490" i="2"/>
  <c r="AU588" i="2"/>
  <c r="AU287" i="2"/>
  <c r="AU179" i="2"/>
  <c r="AU589" i="2"/>
  <c r="AU375" i="2"/>
  <c r="AU473" i="2"/>
  <c r="AU289" i="2"/>
  <c r="AU699" i="2"/>
  <c r="AU132" i="2"/>
  <c r="AU380" i="2"/>
  <c r="AU501" i="2"/>
  <c r="AU448" i="2"/>
  <c r="AU556" i="2"/>
  <c r="AU565" i="2"/>
  <c r="AU254" i="2"/>
  <c r="AU117" i="2"/>
  <c r="AU443" i="2"/>
  <c r="AU54" i="2"/>
  <c r="AU160" i="2"/>
  <c r="AU488" i="2"/>
  <c r="AU377" i="2"/>
  <c r="AU707" i="2"/>
  <c r="AU605" i="2"/>
  <c r="AU520" i="2"/>
  <c r="AU294" i="2"/>
  <c r="AU343" i="2"/>
  <c r="AU131" i="2"/>
  <c r="AU227" i="2"/>
  <c r="AU30" i="2"/>
  <c r="AU648" i="2"/>
  <c r="AU592" i="2"/>
  <c r="AU673" i="2"/>
  <c r="AU230" i="2"/>
  <c r="AU91" i="2"/>
  <c r="AU428" i="2"/>
  <c r="AU137" i="2"/>
  <c r="AU476" i="2"/>
  <c r="AU293" i="2"/>
  <c r="AU319" i="2"/>
  <c r="AU306" i="2"/>
  <c r="AU134" i="2"/>
  <c r="AU444" i="2"/>
  <c r="AU56" i="2"/>
  <c r="AU399" i="2"/>
  <c r="AU77" i="2"/>
  <c r="AU292" i="2"/>
  <c r="AU213" i="2"/>
  <c r="AU4" i="2"/>
  <c r="AU387" i="2"/>
  <c r="AU359" i="2"/>
  <c r="AU238" i="2"/>
  <c r="AU432" i="2"/>
  <c r="AU106" i="2"/>
  <c r="AU220" i="2"/>
  <c r="AU353" i="2"/>
  <c r="AU671" i="2"/>
  <c r="AU192" i="2"/>
  <c r="AU127" i="2"/>
  <c r="AU636" i="2"/>
  <c r="AU283" i="2"/>
  <c r="AU352" i="2"/>
  <c r="AU171" i="2"/>
  <c r="AU457" i="2"/>
  <c r="AU80" i="2"/>
  <c r="AU103" i="2"/>
  <c r="AU302" i="2"/>
  <c r="AU594" i="2"/>
  <c r="AU256" i="2"/>
  <c r="AU245" i="2"/>
  <c r="AU392" i="2"/>
  <c r="AU599" i="2"/>
  <c r="AU551" i="2"/>
  <c r="AU3" i="2"/>
  <c r="AU480" i="2"/>
  <c r="AU487" i="2"/>
  <c r="AU714" i="2"/>
  <c r="AU170" i="2"/>
  <c r="AU645" i="2"/>
  <c r="AU242" i="2"/>
  <c r="AU422" i="2"/>
  <c r="AU9" i="2"/>
  <c r="AU149" i="2"/>
  <c r="AU533" i="2"/>
  <c r="AU360" i="2"/>
  <c r="AU601" i="2"/>
  <c r="AU79" i="2"/>
  <c r="AU327" i="2"/>
  <c r="AU632" i="2"/>
  <c r="AU611" i="2"/>
  <c r="AU116" i="2"/>
  <c r="AU435" i="2"/>
  <c r="AU412" i="2"/>
  <c r="AU365" i="2"/>
  <c r="AU397" i="2"/>
  <c r="AU50" i="2"/>
  <c r="AU524" i="2"/>
  <c r="AU173" i="2"/>
  <c r="AU335" i="2"/>
  <c r="AU18" i="2"/>
  <c r="AU445" i="2"/>
  <c r="AU509" i="2"/>
  <c r="AU449" i="2"/>
  <c r="AU710" i="2"/>
  <c r="AU246" i="2"/>
  <c r="AU479" i="2"/>
  <c r="AU168" i="2"/>
  <c r="AU279" i="2"/>
  <c r="AU458" i="2"/>
  <c r="AU267" i="2"/>
  <c r="AU720" i="2"/>
  <c r="AU223" i="2"/>
  <c r="AU357" i="2"/>
  <c r="AU71" i="2"/>
  <c r="AU620" i="2"/>
  <c r="AU214" i="2"/>
  <c r="AU674" i="2"/>
  <c r="AU564" i="2"/>
  <c r="AU94" i="2"/>
  <c r="AU37" i="2"/>
  <c r="AU172" i="2"/>
  <c r="AU201" i="2"/>
  <c r="AU259" i="2"/>
  <c r="AU244" i="2"/>
  <c r="AU90" i="2"/>
  <c r="AU400" i="2"/>
  <c r="AU416" i="2"/>
  <c r="AU503" i="2"/>
  <c r="AU617" i="2"/>
  <c r="AU542" i="2"/>
  <c r="AU603" i="2"/>
  <c r="AV406" i="2" l="1"/>
  <c r="AV510" i="2"/>
  <c r="Y15" i="3"/>
  <c r="AV143" i="2"/>
  <c r="W5" i="3"/>
  <c r="Y122" i="3"/>
  <c r="W76" i="3"/>
  <c r="W112" i="3"/>
  <c r="Y99" i="3"/>
  <c r="Y84" i="3"/>
  <c r="W2" i="3"/>
  <c r="Y43" i="3"/>
  <c r="Y51" i="3"/>
  <c r="W101" i="3"/>
  <c r="W45" i="3"/>
  <c r="W29" i="3"/>
  <c r="Y10" i="3"/>
  <c r="Y25" i="3"/>
  <c r="W75" i="3"/>
  <c r="Y23" i="3"/>
  <c r="W63" i="3"/>
  <c r="Y32" i="3"/>
  <c r="W96" i="3"/>
  <c r="W74" i="3"/>
  <c r="W89" i="3"/>
  <c r="W102" i="3"/>
  <c r="W22" i="3"/>
  <c r="Y4" i="3"/>
  <c r="Y121" i="3"/>
  <c r="Y83" i="3"/>
  <c r="Y85" i="3"/>
  <c r="Y48" i="3"/>
  <c r="W99" i="3"/>
  <c r="Y68" i="3"/>
  <c r="W95" i="3"/>
  <c r="Y114" i="3"/>
  <c r="Y86" i="3"/>
  <c r="Y50" i="3"/>
  <c r="Y6" i="3"/>
  <c r="Y40" i="3"/>
  <c r="W17" i="3"/>
  <c r="W116" i="3"/>
  <c r="Y76" i="3"/>
  <c r="Y29" i="3"/>
  <c r="W53" i="3"/>
  <c r="Y62" i="3"/>
  <c r="Y35" i="3"/>
  <c r="W55" i="3"/>
  <c r="W47" i="3"/>
  <c r="W54" i="3"/>
  <c r="Y106" i="3"/>
  <c r="W68" i="3"/>
  <c r="W21" i="3"/>
  <c r="Y24" i="3"/>
  <c r="Y42" i="3"/>
  <c r="Y89" i="3"/>
  <c r="Y116" i="3"/>
  <c r="W93" i="3"/>
  <c r="W8" i="3"/>
  <c r="Y47" i="3"/>
  <c r="W41" i="3"/>
  <c r="W31" i="3"/>
  <c r="W114" i="3"/>
  <c r="Y101" i="3"/>
  <c r="W34" i="3"/>
  <c r="Y64" i="3"/>
  <c r="W122" i="3"/>
  <c r="Y102" i="3"/>
  <c r="W85" i="3"/>
  <c r="W94" i="3"/>
  <c r="Y39" i="3"/>
  <c r="Y21" i="3"/>
  <c r="W84" i="3"/>
  <c r="Y111" i="3"/>
  <c r="W27" i="3"/>
  <c r="Y37" i="3"/>
  <c r="W9" i="3"/>
  <c r="Y13" i="3"/>
  <c r="W118" i="3"/>
  <c r="Y81" i="3"/>
  <c r="W91" i="3"/>
  <c r="W61" i="3"/>
  <c r="W20" i="3"/>
  <c r="Y57" i="3"/>
  <c r="W110" i="3"/>
  <c r="W66" i="3"/>
  <c r="Y3" i="3"/>
  <c r="Y22" i="3"/>
  <c r="Y67" i="3"/>
  <c r="Y113" i="3"/>
  <c r="Y28" i="3"/>
  <c r="W78" i="3"/>
  <c r="W106" i="3"/>
  <c r="W120" i="3"/>
  <c r="Y92" i="3"/>
  <c r="Y36" i="3"/>
  <c r="W81" i="3"/>
  <c r="Y103" i="3"/>
  <c r="W73" i="3"/>
  <c r="Y61" i="3"/>
  <c r="Y100" i="3"/>
  <c r="W30" i="3"/>
  <c r="Y7" i="3"/>
  <c r="W13" i="3"/>
  <c r="Y115" i="3"/>
  <c r="W15" i="3"/>
  <c r="Y98" i="3"/>
  <c r="W109" i="3"/>
  <c r="Y79" i="3"/>
  <c r="W35" i="3"/>
  <c r="Y70" i="3"/>
  <c r="W33" i="3"/>
  <c r="W24" i="3"/>
  <c r="W32" i="3"/>
  <c r="W3" i="3"/>
  <c r="Y49" i="3"/>
  <c r="W67" i="3"/>
  <c r="W92" i="3"/>
  <c r="W83" i="3"/>
  <c r="Y78" i="3"/>
  <c r="Y120" i="3"/>
  <c r="Y82" i="3"/>
  <c r="Y112" i="3"/>
  <c r="W65" i="3"/>
  <c r="Y75" i="3"/>
  <c r="Y11" i="3"/>
  <c r="Y107" i="3"/>
  <c r="Y69" i="3"/>
  <c r="Y8" i="3"/>
  <c r="W71" i="3"/>
  <c r="Y108" i="3"/>
  <c r="Y17" i="3"/>
  <c r="Y118" i="3"/>
  <c r="Y109" i="3"/>
  <c r="Y71" i="3"/>
  <c r="Y77" i="3"/>
  <c r="W23" i="3"/>
  <c r="W43" i="3"/>
  <c r="W60" i="3"/>
  <c r="Y16" i="3"/>
  <c r="W49" i="3"/>
  <c r="Y14" i="3"/>
  <c r="W28" i="3"/>
  <c r="W40" i="3"/>
  <c r="W79" i="3"/>
  <c r="W10" i="3"/>
  <c r="Y56" i="3"/>
  <c r="W50" i="3"/>
  <c r="W59" i="3"/>
  <c r="W90" i="3"/>
  <c r="W86" i="3"/>
  <c r="W98" i="3"/>
  <c r="Y94" i="3"/>
  <c r="Y93" i="3"/>
  <c r="W37" i="3"/>
  <c r="Y26" i="3"/>
  <c r="Y88" i="3"/>
  <c r="Y31" i="3"/>
  <c r="Y105" i="3"/>
  <c r="Y2" i="3"/>
  <c r="Y27" i="3"/>
  <c r="W18" i="3"/>
  <c r="W100" i="3"/>
  <c r="W51" i="3"/>
  <c r="Y66" i="3"/>
  <c r="W64" i="3"/>
  <c r="Y73" i="3"/>
  <c r="Y80" i="3"/>
  <c r="Y110" i="3"/>
  <c r="W77" i="3"/>
  <c r="Y58" i="3"/>
  <c r="W42" i="3"/>
  <c r="Y33" i="3"/>
  <c r="Y60" i="3"/>
  <c r="W107" i="3"/>
  <c r="W11" i="3"/>
  <c r="W46" i="3"/>
  <c r="Y45" i="3"/>
  <c r="W56" i="3"/>
  <c r="W88" i="3"/>
  <c r="Y18" i="3"/>
  <c r="Y5" i="3"/>
  <c r="W26" i="3"/>
  <c r="Y38" i="3"/>
  <c r="Y52" i="3"/>
  <c r="W115" i="3"/>
  <c r="W111" i="3"/>
  <c r="W58" i="3"/>
  <c r="W97" i="3"/>
  <c r="W117" i="3"/>
  <c r="Y63" i="3"/>
  <c r="W103" i="3"/>
  <c r="W82" i="3"/>
  <c r="W7" i="3"/>
  <c r="W70" i="3"/>
  <c r="Y46" i="3"/>
  <c r="Y91" i="3"/>
  <c r="W38" i="3"/>
  <c r="W121" i="3"/>
  <c r="Y19" i="3"/>
  <c r="W6" i="3"/>
  <c r="W113" i="3"/>
  <c r="Y72" i="3"/>
  <c r="W105" i="3"/>
  <c r="W87" i="3"/>
  <c r="Y44" i="3"/>
  <c r="Y87" i="3"/>
  <c r="W12" i="3"/>
  <c r="Y104" i="3"/>
  <c r="Y117" i="3"/>
  <c r="W14" i="3"/>
  <c r="W104" i="3"/>
  <c r="W16" i="3"/>
  <c r="W57" i="3"/>
  <c r="W4" i="3"/>
  <c r="W62" i="3"/>
  <c r="Y9" i="3"/>
  <c r="W39" i="3"/>
  <c r="Y53" i="3"/>
  <c r="W25" i="3"/>
  <c r="Y59" i="3"/>
  <c r="W72" i="3"/>
  <c r="Y41" i="3"/>
  <c r="Y20" i="3"/>
  <c r="Y65" i="3"/>
  <c r="W108" i="3"/>
  <c r="Y30" i="3"/>
  <c r="Y97" i="3"/>
  <c r="Y90" i="3"/>
  <c r="Y95" i="3"/>
  <c r="W69" i="3"/>
  <c r="W80" i="3"/>
  <c r="W19" i="3"/>
  <c r="Y55" i="3"/>
  <c r="W36" i="3"/>
  <c r="Y12" i="3"/>
  <c r="Y74" i="3"/>
  <c r="W44" i="3"/>
  <c r="Y34" i="3"/>
  <c r="W119" i="3"/>
  <c r="Y96" i="3"/>
  <c r="W52" i="3"/>
  <c r="Y54" i="3"/>
  <c r="W48" i="3"/>
  <c r="Y119" i="3"/>
  <c r="AV574" i="2"/>
  <c r="AV709" i="2"/>
  <c r="AV498" i="2"/>
  <c r="AV738" i="2"/>
  <c r="AV601" i="2"/>
  <c r="AV3" i="2"/>
  <c r="AV352" i="2"/>
  <c r="AV109" i="2"/>
  <c r="AV156" i="2"/>
  <c r="AV508" i="2"/>
  <c r="AV214" i="2"/>
  <c r="AV319" i="2"/>
  <c r="AV131" i="2"/>
  <c r="AV26" i="2"/>
  <c r="AV735" i="2"/>
  <c r="AV267" i="2"/>
  <c r="AV485" i="2"/>
  <c r="AV396" i="2"/>
  <c r="AV610" i="2"/>
  <c r="AV622" i="2"/>
  <c r="AV596" i="2"/>
  <c r="AV604" i="2"/>
  <c r="AV538" i="2"/>
  <c r="AV459" i="2"/>
  <c r="AV97" i="2"/>
  <c r="AV320" i="2"/>
  <c r="AV514" i="2"/>
  <c r="AV421" i="2"/>
  <c r="AV405" i="2"/>
  <c r="AV95" i="2"/>
  <c r="AV241" i="2"/>
  <c r="AV718" i="2"/>
  <c r="AV155" i="2"/>
  <c r="AV401" i="2"/>
  <c r="AV83" i="2"/>
  <c r="AV70" i="2"/>
  <c r="AV704" i="2"/>
  <c r="AV667" i="2"/>
  <c r="AV512" i="2"/>
  <c r="AV586" i="2"/>
  <c r="AV265" i="2"/>
  <c r="AV185" i="2"/>
  <c r="AV59" i="2"/>
  <c r="AV169" i="2"/>
  <c r="AV372" i="2"/>
  <c r="AV420" i="2"/>
  <c r="AV139" i="2"/>
  <c r="AV676" i="2"/>
  <c r="AV685" i="2"/>
  <c r="AV277" i="2"/>
  <c r="AV32" i="2"/>
  <c r="AV328" i="2"/>
  <c r="AV176" i="2"/>
  <c r="AV2" i="2"/>
  <c r="AV193" i="2"/>
  <c r="AV258" i="2"/>
  <c r="AV626" i="2"/>
  <c r="AV259" i="2"/>
  <c r="AV360" i="2"/>
  <c r="AV551" i="2"/>
  <c r="AV283" i="2"/>
  <c r="AV60" i="2"/>
  <c r="AV351" i="2"/>
  <c r="AV739" i="2"/>
  <c r="AV706" i="2"/>
  <c r="AV305" i="2"/>
  <c r="AV479" i="2"/>
  <c r="AV359" i="2"/>
  <c r="AV293" i="2"/>
  <c r="AV343" i="2"/>
  <c r="AV218" i="2"/>
  <c r="AV354" i="2"/>
  <c r="AV560" i="2"/>
  <c r="AV153" i="2"/>
  <c r="AV335" i="2"/>
  <c r="AV117" i="2"/>
  <c r="AV589" i="2"/>
  <c r="AV625" i="2"/>
  <c r="AV477" i="2"/>
  <c r="AV573" i="2"/>
  <c r="AV464" i="2"/>
  <c r="AV544" i="2"/>
  <c r="AV290" i="2"/>
  <c r="AV281" i="2"/>
  <c r="AV653" i="2"/>
  <c r="AV350" i="2"/>
  <c r="AV591" i="2"/>
  <c r="AV215" i="2"/>
  <c r="AV100" i="2"/>
  <c r="AV216" i="2"/>
  <c r="AV217" i="2"/>
  <c r="AV205" i="2"/>
  <c r="AV568" i="2"/>
  <c r="AV65" i="2"/>
  <c r="AV81" i="2"/>
  <c r="AV547" i="2"/>
  <c r="AV469" i="2"/>
  <c r="AV63" i="2"/>
  <c r="AV204" i="2"/>
  <c r="AV694" i="2"/>
  <c r="AV82" i="2"/>
  <c r="AV164" i="2"/>
  <c r="AV38" i="2"/>
  <c r="AV657" i="2"/>
  <c r="AV276" i="2"/>
  <c r="AV494" i="2"/>
  <c r="AV36" i="2"/>
  <c r="AV249" i="2"/>
  <c r="AV430" i="2"/>
  <c r="AV582" i="2"/>
  <c r="AV696" i="2"/>
  <c r="AV90" i="2"/>
  <c r="AV243" i="2"/>
  <c r="AV724" i="2"/>
  <c r="AV691" i="2"/>
  <c r="AV382" i="2"/>
  <c r="AV465" i="2"/>
  <c r="AV318" i="2"/>
  <c r="AV603" i="2"/>
  <c r="AV614" i="2"/>
  <c r="AV223" i="2"/>
  <c r="AV375" i="2"/>
  <c r="AV533" i="2"/>
  <c r="AV599" i="2"/>
  <c r="AV636" i="2"/>
  <c r="AV681" i="2"/>
  <c r="AV581" i="2"/>
  <c r="AV142" i="2"/>
  <c r="AV692" i="2"/>
  <c r="AV410" i="2"/>
  <c r="AV397" i="2"/>
  <c r="AV387" i="2"/>
  <c r="AV476" i="2"/>
  <c r="AV294" i="2"/>
  <c r="AV274" i="2"/>
  <c r="AV572" i="2"/>
  <c r="AV719" i="2"/>
  <c r="AV637" i="2"/>
  <c r="AV471" i="2"/>
  <c r="AV254" i="2"/>
  <c r="AV179" i="2"/>
  <c r="AV10" i="2"/>
  <c r="AV102" i="2"/>
  <c r="AV618" i="2"/>
  <c r="AV546" i="2"/>
  <c r="AV663" i="2"/>
  <c r="AV275" i="2"/>
  <c r="AV235" i="2"/>
  <c r="AV89" i="2"/>
  <c r="AV332" i="2"/>
  <c r="AV684" i="2"/>
  <c r="AV325" i="2"/>
  <c r="AV148" i="2"/>
  <c r="AV545" i="2"/>
  <c r="AV721" i="2"/>
  <c r="AV346" i="2"/>
  <c r="AV345" i="2"/>
  <c r="AV264" i="2"/>
  <c r="AV73" i="2"/>
  <c r="AV157" i="2"/>
  <c r="AV654" i="2"/>
  <c r="AV239" i="2"/>
  <c r="AV24" i="2"/>
  <c r="AV33" i="2"/>
  <c r="AV334" i="2"/>
  <c r="AV417" i="2"/>
  <c r="AV467" i="2"/>
  <c r="AV670" i="2"/>
  <c r="AV453" i="2"/>
  <c r="AV661" i="2"/>
  <c r="AV163" i="2"/>
  <c r="AV206" i="2"/>
  <c r="AV96" i="2"/>
  <c r="AV683" i="2"/>
  <c r="AV666" i="2"/>
  <c r="AV255" i="2"/>
  <c r="AV357" i="2"/>
  <c r="AV74" i="2"/>
  <c r="AV713" i="2"/>
  <c r="AV22" i="2"/>
  <c r="AV500" i="2"/>
  <c r="AV440" i="2"/>
  <c r="AV34" i="2"/>
  <c r="AV37" i="2"/>
  <c r="AV301" i="2"/>
  <c r="AV445" i="2"/>
  <c r="AV149" i="2"/>
  <c r="AV392" i="2"/>
  <c r="AV127" i="2"/>
  <c r="AV655" i="2"/>
  <c r="AV284" i="2"/>
  <c r="AV598" i="2"/>
  <c r="AV437" i="2"/>
  <c r="AV4" i="2"/>
  <c r="AV137" i="2"/>
  <c r="AV520" i="2"/>
  <c r="AV409" i="2"/>
  <c r="AV309" i="2"/>
  <c r="AV394" i="2"/>
  <c r="AV118" i="2"/>
  <c r="AV652" i="2"/>
  <c r="AV565" i="2"/>
  <c r="AV287" i="2"/>
  <c r="AV413" i="2"/>
  <c r="AV700" i="2"/>
  <c r="AV716" i="2"/>
  <c r="AV228" i="2"/>
  <c r="AV441" i="2"/>
  <c r="AV257" i="2"/>
  <c r="AV88" i="2"/>
  <c r="AV146" i="2"/>
  <c r="AV462" i="2"/>
  <c r="AV552" i="2"/>
  <c r="AV13" i="2"/>
  <c r="AV262" i="2"/>
  <c r="AV253" i="2"/>
  <c r="AV189" i="2"/>
  <c r="AV184" i="2"/>
  <c r="AV688" i="2"/>
  <c r="AV701" i="2"/>
  <c r="AV298" i="2"/>
  <c r="AV627" i="2"/>
  <c r="AV43" i="2"/>
  <c r="AV615" i="2"/>
  <c r="AV46" i="2"/>
  <c r="AV559" i="2"/>
  <c r="AV150" i="2"/>
  <c r="AV575" i="2"/>
  <c r="AV384" i="2"/>
  <c r="AV271" i="2"/>
  <c r="AV99" i="2"/>
  <c r="AV482" i="2"/>
  <c r="AV342" i="2"/>
  <c r="AV504" i="2"/>
  <c r="AV577" i="2"/>
  <c r="AV196" i="2"/>
  <c r="AV499" i="2"/>
  <c r="AV570" i="2"/>
  <c r="AV629" i="2"/>
  <c r="AV509" i="2"/>
  <c r="AV407" i="2"/>
  <c r="AV87" i="2"/>
  <c r="AV177" i="2"/>
  <c r="AV28" i="2"/>
  <c r="AV374" i="2"/>
  <c r="AV123" i="2"/>
  <c r="AV458" i="2"/>
  <c r="AV460" i="2"/>
  <c r="AV611" i="2"/>
  <c r="AV9" i="2"/>
  <c r="AV245" i="2"/>
  <c r="AV192" i="2"/>
  <c r="AV27" i="2"/>
  <c r="AV472" i="2"/>
  <c r="AV423" i="2"/>
  <c r="AV213" i="2"/>
  <c r="AV428" i="2"/>
  <c r="AV605" i="2"/>
  <c r="AV561" i="2"/>
  <c r="AV602" i="2"/>
  <c r="AV662" i="2"/>
  <c r="AV556" i="2"/>
  <c r="AV588" i="2"/>
  <c r="AV44" i="2"/>
  <c r="AV336" i="2"/>
  <c r="AV733" i="2"/>
  <c r="AV307" i="2"/>
  <c r="AV152" i="2"/>
  <c r="AV29" i="2"/>
  <c r="AV198" i="2"/>
  <c r="AV438" i="2"/>
  <c r="AV668" i="2"/>
  <c r="AV381" i="2"/>
  <c r="AV355" i="2"/>
  <c r="AV623" i="2"/>
  <c r="AV416" i="2"/>
  <c r="AV310" i="2"/>
  <c r="AV646" i="2"/>
  <c r="AV647" i="2"/>
  <c r="AV497" i="2"/>
  <c r="AV640" i="2"/>
  <c r="AV331" i="2"/>
  <c r="AV492" i="2"/>
  <c r="AV244" i="2"/>
  <c r="AV183" i="2"/>
  <c r="AV391" i="2"/>
  <c r="AV376" i="2"/>
  <c r="AV712" i="2"/>
  <c r="AV337" i="2"/>
  <c r="AV484" i="2"/>
  <c r="AV686" i="2"/>
  <c r="AV145" i="2"/>
  <c r="AV72" i="2"/>
  <c r="AV725" i="2"/>
  <c r="AV201" i="2"/>
  <c r="AV240" i="2"/>
  <c r="AV270" i="2"/>
  <c r="AV211" i="2"/>
  <c r="AV644" i="2"/>
  <c r="AV651" i="2"/>
  <c r="AV530" i="2"/>
  <c r="AV435" i="2"/>
  <c r="AV49" i="2"/>
  <c r="AV340" i="2"/>
  <c r="AV187" i="2"/>
  <c r="AV16" i="2"/>
  <c r="AV608" i="2"/>
  <c r="AV221" i="2"/>
  <c r="AV173" i="2"/>
  <c r="AV516" i="2"/>
  <c r="AV403" i="2"/>
  <c r="AV495" i="2"/>
  <c r="AV566" i="2"/>
  <c r="AV422" i="2"/>
  <c r="AV256" i="2"/>
  <c r="AV671" i="2"/>
  <c r="AV58" i="2"/>
  <c r="AV679" i="2"/>
  <c r="AV728" i="2"/>
  <c r="AV658" i="2"/>
  <c r="AV292" i="2"/>
  <c r="AV91" i="2"/>
  <c r="AV707" i="2"/>
  <c r="AV506" i="2"/>
  <c r="AV576" i="2"/>
  <c r="AV448" i="2"/>
  <c r="AV490" i="2"/>
  <c r="AV540" i="2"/>
  <c r="AV133" i="2"/>
  <c r="AV120" i="2"/>
  <c r="AV322" i="2"/>
  <c r="AV395" i="2"/>
  <c r="AV31" i="2"/>
  <c r="AV202" i="2"/>
  <c r="AV502" i="2"/>
  <c r="AV705" i="2"/>
  <c r="AV513" i="2"/>
  <c r="AV98" i="2"/>
  <c r="AV470" i="2"/>
  <c r="AV674" i="2"/>
  <c r="AV93" i="2"/>
  <c r="AV569" i="2"/>
  <c r="AV20" i="2"/>
  <c r="AV313" i="2"/>
  <c r="AV154" i="2"/>
  <c r="AV15" i="2"/>
  <c r="AV616" i="2"/>
  <c r="AV620" i="2"/>
  <c r="AV124" i="2"/>
  <c r="AV522" i="2"/>
  <c r="AV115" i="2"/>
  <c r="AV434" i="2"/>
  <c r="AV111" i="2"/>
  <c r="AV140" i="2"/>
  <c r="AV200" i="2"/>
  <c r="AV210" i="2"/>
  <c r="AV698" i="2"/>
  <c r="AV717" i="2"/>
  <c r="AV720" i="2"/>
  <c r="AV237" i="2"/>
  <c r="AV475" i="2"/>
  <c r="AV188" i="2"/>
  <c r="AV505" i="2"/>
  <c r="AV609" i="2"/>
  <c r="AV162" i="2"/>
  <c r="AV362" i="2"/>
  <c r="AV532" i="2"/>
  <c r="AV548" i="2"/>
  <c r="AV722" i="2"/>
  <c r="AV695" i="2"/>
  <c r="AV398" i="2"/>
  <c r="AV339" i="2"/>
  <c r="AV129" i="2"/>
  <c r="AV672" i="2"/>
  <c r="AV242" i="2"/>
  <c r="AV594" i="2"/>
  <c r="AV353" i="2"/>
  <c r="AV579" i="2"/>
  <c r="AV630" i="2"/>
  <c r="AV112" i="2"/>
  <c r="AV634" i="2"/>
  <c r="AV77" i="2"/>
  <c r="AV230" i="2"/>
  <c r="AV377" i="2"/>
  <c r="AV680" i="2"/>
  <c r="AV638" i="2"/>
  <c r="AV45" i="2"/>
  <c r="AV501" i="2"/>
  <c r="AV584" i="2"/>
  <c r="AV101" i="2"/>
  <c r="AV232" i="2"/>
  <c r="AV199" i="2"/>
  <c r="AV370" i="2"/>
  <c r="AV542" i="2"/>
  <c r="AV286" i="2"/>
  <c r="AV252" i="2"/>
  <c r="AV136" i="2"/>
  <c r="AV231" i="2"/>
  <c r="AV236" i="2"/>
  <c r="AV278" i="2"/>
  <c r="AV715" i="2"/>
  <c r="AV144" i="2"/>
  <c r="AV168" i="2"/>
  <c r="AV104" i="2"/>
  <c r="AV687" i="2"/>
  <c r="AV664" i="2"/>
  <c r="AV463" i="2"/>
  <c r="AV595" i="2"/>
  <c r="AV128" i="2"/>
  <c r="AV266" i="2"/>
  <c r="AV246" i="2"/>
  <c r="AV321" i="2"/>
  <c r="AV47" i="2"/>
  <c r="AV418" i="2"/>
  <c r="AV590" i="2"/>
  <c r="AV731" i="2"/>
  <c r="AV250" i="2"/>
  <c r="AV690" i="2"/>
  <c r="AV617" i="2"/>
  <c r="AV554" i="2"/>
  <c r="AV222" i="2"/>
  <c r="AV224" i="2"/>
  <c r="AV18" i="2"/>
  <c r="AV190" i="2"/>
  <c r="AV455" i="2"/>
  <c r="AV361" i="2"/>
  <c r="AV419" i="2"/>
  <c r="AV138" i="2"/>
  <c r="AV515" i="2"/>
  <c r="AV519" i="2"/>
  <c r="AV75" i="2"/>
  <c r="AV203" i="2"/>
  <c r="AV580" i="2"/>
  <c r="AV619" i="2"/>
  <c r="AV107" i="2"/>
  <c r="AV303" i="2"/>
  <c r="AV333" i="2"/>
  <c r="AV379" i="2"/>
  <c r="AV67" i="2"/>
  <c r="AV427" i="2"/>
  <c r="AV645" i="2"/>
  <c r="AV302" i="2"/>
  <c r="AV220" i="2"/>
  <c r="AV263" i="2"/>
  <c r="AV549" i="2"/>
  <c r="AV689" i="2"/>
  <c r="AV161" i="2"/>
  <c r="AV399" i="2"/>
  <c r="AV673" i="2"/>
  <c r="AV488" i="2"/>
  <c r="AV181" i="2"/>
  <c r="AV316" i="2"/>
  <c r="AV521" i="2"/>
  <c r="AV380" i="2"/>
  <c r="AV347" i="2"/>
  <c r="AV182" i="2"/>
  <c r="AV732" i="2"/>
  <c r="AV585" i="2"/>
  <c r="AV248" i="2"/>
  <c r="AV94" i="2"/>
  <c r="AV404" i="2"/>
  <c r="AV113" i="2"/>
  <c r="AV191" i="2"/>
  <c r="AV247" i="2"/>
  <c r="AV389" i="2"/>
  <c r="AV597" i="2"/>
  <c r="AV736" i="2"/>
  <c r="AV431" i="2"/>
  <c r="AV50" i="2"/>
  <c r="AV158" i="2"/>
  <c r="AV76" i="2"/>
  <c r="AV64" i="2"/>
  <c r="AV451" i="2"/>
  <c r="AV260" i="2"/>
  <c r="AV311" i="2"/>
  <c r="AV175" i="2"/>
  <c r="AV365" i="2"/>
  <c r="AV62" i="2"/>
  <c r="AV323" i="2"/>
  <c r="AV656" i="2"/>
  <c r="AV650" i="2"/>
  <c r="AV526" i="2"/>
  <c r="AV348" i="2"/>
  <c r="AV659" i="2"/>
  <c r="AV564" i="2"/>
  <c r="AV299" i="2"/>
  <c r="AV578" i="2"/>
  <c r="AV450" i="2"/>
  <c r="AV632" i="2"/>
  <c r="AV40" i="2"/>
  <c r="AV84" i="2"/>
  <c r="AV5" i="2"/>
  <c r="AV209" i="2"/>
  <c r="AV425" i="2"/>
  <c r="AV491" i="2"/>
  <c r="AV119" i="2"/>
  <c r="AV493" i="2"/>
  <c r="AV541" i="2"/>
  <c r="AV737" i="2"/>
  <c r="AV369" i="2"/>
  <c r="AV368" i="2"/>
  <c r="AV400" i="2"/>
  <c r="AV443" i="2"/>
  <c r="AV170" i="2"/>
  <c r="AV103" i="2"/>
  <c r="AV106" i="2"/>
  <c r="AV675" i="2"/>
  <c r="AV447" i="2"/>
  <c r="AV195" i="2"/>
  <c r="AV207" i="2"/>
  <c r="AV56" i="2"/>
  <c r="AV592" i="2"/>
  <c r="AV160" i="2"/>
  <c r="AV424" i="2"/>
  <c r="AV344" i="2"/>
  <c r="AV39" i="2"/>
  <c r="AV132" i="2"/>
  <c r="AV273" i="2"/>
  <c r="AV151" i="2"/>
  <c r="AV571" i="2"/>
  <c r="AV383" i="2"/>
  <c r="AV710" i="2"/>
  <c r="AV186" i="2"/>
  <c r="AV600" i="2"/>
  <c r="AV280" i="2"/>
  <c r="AV17" i="2"/>
  <c r="AV558" i="2"/>
  <c r="AV338" i="2"/>
  <c r="AV291" i="2"/>
  <c r="AV108" i="2"/>
  <c r="AV308" i="2"/>
  <c r="AV92" i="2"/>
  <c r="AV86" i="2"/>
  <c r="AV583" i="2"/>
  <c r="AV178" i="2"/>
  <c r="AV702" i="2"/>
  <c r="AV408" i="2"/>
  <c r="AV660" i="2"/>
  <c r="AV219" i="2"/>
  <c r="AV528" i="2"/>
  <c r="AV110" i="2"/>
  <c r="AV633" i="2"/>
  <c r="AV411" i="2"/>
  <c r="AV639" i="2"/>
  <c r="AV21" i="2"/>
  <c r="AV279" i="2"/>
  <c r="AV330" i="2"/>
  <c r="AV649" i="2"/>
  <c r="AV159" i="2"/>
  <c r="AV285" i="2"/>
  <c r="AV68" i="2"/>
  <c r="AV52" i="2"/>
  <c r="AV194" i="2"/>
  <c r="AV197" i="2"/>
  <c r="AV66" i="2"/>
  <c r="AV511" i="2"/>
  <c r="AV562" i="2"/>
  <c r="AV297" i="2"/>
  <c r="AV607" i="2"/>
  <c r="AV135" i="2"/>
  <c r="AV324" i="2"/>
  <c r="AV557" i="2"/>
  <c r="AV71" i="2"/>
  <c r="AV300" i="2"/>
  <c r="AV714" i="2"/>
  <c r="AV80" i="2"/>
  <c r="AV432" i="2"/>
  <c r="AV390" i="2"/>
  <c r="AV697" i="2"/>
  <c r="AV518" i="2"/>
  <c r="AV114" i="2"/>
  <c r="AV444" i="2"/>
  <c r="AV648" i="2"/>
  <c r="AV54" i="2"/>
  <c r="AV57" i="2"/>
  <c r="AV563" i="2"/>
  <c r="AV454" i="2"/>
  <c r="AV699" i="2"/>
  <c r="AV481" i="2"/>
  <c r="AV212" i="2"/>
  <c r="AV378" i="2"/>
  <c r="AV116" i="2"/>
  <c r="AV315" i="2"/>
  <c r="AV167" i="2"/>
  <c r="AV550" i="2"/>
  <c r="AV226" i="2"/>
  <c r="AV174" i="2"/>
  <c r="AV643" i="2"/>
  <c r="AV537" i="2"/>
  <c r="AV304" i="2"/>
  <c r="AV386" i="2"/>
  <c r="AV517" i="2"/>
  <c r="AV628" i="2"/>
  <c r="AV446" i="2"/>
  <c r="AV433" i="2"/>
  <c r="AV11" i="2"/>
  <c r="AV373" i="2"/>
  <c r="AV429" i="2"/>
  <c r="AV358" i="2"/>
  <c r="AV635" i="2"/>
  <c r="AV314" i="2"/>
  <c r="AV141" i="2"/>
  <c r="AV524" i="2"/>
  <c r="AV78" i="2"/>
  <c r="AV329" i="2"/>
  <c r="AV233" i="2"/>
  <c r="AV426" i="2"/>
  <c r="AV53" i="2"/>
  <c r="AV529" i="2"/>
  <c r="AV439" i="2"/>
  <c r="AV121" i="2"/>
  <c r="AV48" i="2"/>
  <c r="AV523" i="2"/>
  <c r="AV483" i="2"/>
  <c r="AV326" i="2"/>
  <c r="AV61" i="2"/>
  <c r="AV553" i="2"/>
  <c r="AV14" i="2"/>
  <c r="AV449" i="2"/>
  <c r="AV327" i="2"/>
  <c r="AV487" i="2"/>
  <c r="AV457" i="2"/>
  <c r="AV238" i="2"/>
  <c r="AV165" i="2"/>
  <c r="AV682" i="2"/>
  <c r="AV730" i="2"/>
  <c r="AV536" i="2"/>
  <c r="AV134" i="2"/>
  <c r="AV30" i="2"/>
  <c r="AV543" i="2"/>
  <c r="AV729" i="2"/>
  <c r="AV567" i="2"/>
  <c r="AV414" i="2"/>
  <c r="AV289" i="2"/>
  <c r="AV51" i="2"/>
  <c r="AV229" i="2"/>
  <c r="AV665" i="2"/>
  <c r="AV105" i="2"/>
  <c r="AV478" i="2"/>
  <c r="AV180" i="2"/>
  <c r="AV296" i="2"/>
  <c r="AV208" i="2"/>
  <c r="AV642" i="2"/>
  <c r="AV402" i="2"/>
  <c r="AV367" i="2"/>
  <c r="AV8" i="2"/>
  <c r="AV12" i="2"/>
  <c r="AV468" i="2"/>
  <c r="AV621" i="2"/>
  <c r="AV613" i="2"/>
  <c r="AV708" i="2"/>
  <c r="AV723" i="2"/>
  <c r="AV442" i="2"/>
  <c r="AV85" i="2"/>
  <c r="AV261" i="2"/>
  <c r="AV669" i="2"/>
  <c r="AV726" i="2"/>
  <c r="AV641" i="2"/>
  <c r="AV366" i="2"/>
  <c r="AV364" i="2"/>
  <c r="AV474" i="2"/>
  <c r="AV393" i="2"/>
  <c r="AV69" i="2"/>
  <c r="AV341" i="2"/>
  <c r="AV452" i="2"/>
  <c r="AV268" i="2"/>
  <c r="AV234" i="2"/>
  <c r="AV317" i="2"/>
  <c r="AV436" i="2"/>
  <c r="AV7" i="2"/>
  <c r="AV678" i="2"/>
  <c r="AV693" i="2"/>
  <c r="AV312" i="2"/>
  <c r="AV35" i="2"/>
  <c r="AV415" i="2"/>
  <c r="AV412" i="2"/>
  <c r="AV79" i="2"/>
  <c r="AV480" i="2"/>
  <c r="AV171" i="2"/>
  <c r="AV288" i="2"/>
  <c r="AV363" i="2"/>
  <c r="AV461" i="2"/>
  <c r="AV122" i="2"/>
  <c r="AV295" i="2"/>
  <c r="AV503" i="2"/>
  <c r="AV306" i="2"/>
  <c r="AV227" i="2"/>
  <c r="AV727" i="2"/>
  <c r="AV466" i="2"/>
  <c r="AV711" i="2"/>
  <c r="AV593" i="2"/>
  <c r="AV172" i="2"/>
  <c r="AV473" i="2"/>
  <c r="AV606" i="2"/>
  <c r="AV6" i="2"/>
  <c r="AV42" i="2"/>
  <c r="AV534" i="2"/>
  <c r="AV166" i="2"/>
  <c r="AV535" i="2"/>
  <c r="AV147" i="2"/>
  <c r="AV25" i="2"/>
  <c r="AV677" i="2"/>
  <c r="AV371" i="2"/>
  <c r="AV539" i="2"/>
  <c r="AV269" i="2"/>
  <c r="AV555" i="2"/>
  <c r="AV272" i="2"/>
  <c r="AV41" i="2"/>
  <c r="AV349" i="2"/>
  <c r="AV527" i="2"/>
  <c r="AV624" i="2"/>
  <c r="AV356" i="2"/>
  <c r="AV703" i="2"/>
  <c r="AV587" i="2"/>
  <c r="AV225" i="2"/>
  <c r="AV631" i="2"/>
  <c r="AV125" i="2"/>
  <c r="AV507" i="2"/>
  <c r="AV19" i="2"/>
  <c r="AV525" i="2"/>
  <c r="AV126" i="2"/>
  <c r="AV23" i="2"/>
  <c r="AV388" i="2"/>
  <c r="AV486" i="2"/>
  <c r="AV734" i="2"/>
  <c r="AV251" i="2"/>
  <c r="AV456" i="2"/>
  <c r="AV385" i="2"/>
  <c r="AV531" i="2"/>
  <c r="AV55" i="2"/>
  <c r="AV612" i="2"/>
  <c r="AV496" i="2"/>
  <c r="AV130" i="2"/>
  <c r="AV489" i="2"/>
  <c r="AV282" i="2"/>
  <c r="X69" i="3" l="1"/>
  <c r="Z53" i="3"/>
  <c r="Z2" i="3"/>
  <c r="Z37" i="3"/>
  <c r="Z87" i="3"/>
  <c r="X114" i="3"/>
  <c r="Z46" i="3"/>
  <c r="Z22" i="3"/>
  <c r="X26" i="3"/>
  <c r="X22" i="3"/>
  <c r="X10" i="3"/>
  <c r="X54" i="3"/>
  <c r="X101" i="3"/>
  <c r="X119" i="3"/>
  <c r="Z97" i="3"/>
  <c r="Z9" i="3"/>
  <c r="X87" i="3"/>
  <c r="X82" i="3"/>
  <c r="Z18" i="3"/>
  <c r="Z110" i="3"/>
  <c r="Z88" i="3"/>
  <c r="X79" i="3"/>
  <c r="Z118" i="3"/>
  <c r="Z120" i="3"/>
  <c r="Z79" i="3"/>
  <c r="X81" i="3"/>
  <c r="X110" i="3"/>
  <c r="X84" i="3"/>
  <c r="X41" i="3"/>
  <c r="X47" i="3"/>
  <c r="Z86" i="3"/>
  <c r="X89" i="3"/>
  <c r="Z51" i="3"/>
  <c r="X42" i="3"/>
  <c r="Z40" i="3"/>
  <c r="Z70" i="3"/>
  <c r="X31" i="3"/>
  <c r="Z34" i="3"/>
  <c r="Z30" i="3"/>
  <c r="X62" i="3"/>
  <c r="X105" i="3"/>
  <c r="X103" i="3"/>
  <c r="X88" i="3"/>
  <c r="Z80" i="3"/>
  <c r="Z26" i="3"/>
  <c r="X40" i="3"/>
  <c r="Z17" i="3"/>
  <c r="Z78" i="3"/>
  <c r="X109" i="3"/>
  <c r="Z36" i="3"/>
  <c r="Z57" i="3"/>
  <c r="Z21" i="3"/>
  <c r="Z47" i="3"/>
  <c r="X55" i="3"/>
  <c r="Z114" i="3"/>
  <c r="X74" i="3"/>
  <c r="Z43" i="3"/>
  <c r="Z54" i="3"/>
  <c r="Z77" i="3"/>
  <c r="X52" i="3"/>
  <c r="X73" i="3"/>
  <c r="X7" i="3"/>
  <c r="Z31" i="3"/>
  <c r="X102" i="3"/>
  <c r="X44" i="3"/>
  <c r="X108" i="3"/>
  <c r="X4" i="3"/>
  <c r="Z72" i="3"/>
  <c r="Z63" i="3"/>
  <c r="X56" i="3"/>
  <c r="Z73" i="3"/>
  <c r="X37" i="3"/>
  <c r="X28" i="3"/>
  <c r="Z108" i="3"/>
  <c r="X83" i="3"/>
  <c r="Z98" i="3"/>
  <c r="Z92" i="3"/>
  <c r="X20" i="3"/>
  <c r="Z39" i="3"/>
  <c r="X8" i="3"/>
  <c r="Z35" i="3"/>
  <c r="X95" i="3"/>
  <c r="X96" i="3"/>
  <c r="X2" i="3"/>
  <c r="X33" i="3"/>
  <c r="X39" i="3"/>
  <c r="X27" i="3"/>
  <c r="X113" i="3"/>
  <c r="X117" i="3"/>
  <c r="Z45" i="3"/>
  <c r="X64" i="3"/>
  <c r="Z93" i="3"/>
  <c r="Z14" i="3"/>
  <c r="X71" i="3"/>
  <c r="X92" i="3"/>
  <c r="X15" i="3"/>
  <c r="X120" i="3"/>
  <c r="X61" i="3"/>
  <c r="X94" i="3"/>
  <c r="X93" i="3"/>
  <c r="Z62" i="3"/>
  <c r="Z68" i="3"/>
  <c r="Z32" i="3"/>
  <c r="Z84" i="3"/>
  <c r="X68" i="3"/>
  <c r="Z71" i="3"/>
  <c r="Z90" i="3"/>
  <c r="Z15" i="3"/>
  <c r="X66" i="3"/>
  <c r="Z12" i="3"/>
  <c r="X97" i="3"/>
  <c r="X46" i="3"/>
  <c r="Z66" i="3"/>
  <c r="Z94" i="3"/>
  <c r="X49" i="3"/>
  <c r="Z8" i="3"/>
  <c r="X67" i="3"/>
  <c r="Z115" i="3"/>
  <c r="X106" i="3"/>
  <c r="X91" i="3"/>
  <c r="X85" i="3"/>
  <c r="Z116" i="3"/>
  <c r="X53" i="3"/>
  <c r="X99" i="3"/>
  <c r="X63" i="3"/>
  <c r="Z99" i="3"/>
  <c r="X50" i="3"/>
  <c r="Z101" i="3"/>
  <c r="Z95" i="3"/>
  <c r="Z56" i="3"/>
  <c r="Z106" i="3"/>
  <c r="Z44" i="3"/>
  <c r="X35" i="3"/>
  <c r="X57" i="3"/>
  <c r="X6" i="3"/>
  <c r="X36" i="3"/>
  <c r="Z41" i="3"/>
  <c r="X104" i="3"/>
  <c r="Z19" i="3"/>
  <c r="X58" i="3"/>
  <c r="X11" i="3"/>
  <c r="X51" i="3"/>
  <c r="X98" i="3"/>
  <c r="Z16" i="3"/>
  <c r="Z69" i="3"/>
  <c r="Z49" i="3"/>
  <c r="X13" i="3"/>
  <c r="X78" i="3"/>
  <c r="Z81" i="3"/>
  <c r="Z102" i="3"/>
  <c r="Z89" i="3"/>
  <c r="Z29" i="3"/>
  <c r="Z48" i="3"/>
  <c r="Z23" i="3"/>
  <c r="X112" i="3"/>
  <c r="Z38" i="3"/>
  <c r="X29" i="3"/>
  <c r="Z105" i="3"/>
  <c r="Z3" i="3"/>
  <c r="Z96" i="3"/>
  <c r="Z82" i="3"/>
  <c r="Z50" i="3"/>
  <c r="Z20" i="3"/>
  <c r="X72" i="3"/>
  <c r="X14" i="3"/>
  <c r="X121" i="3"/>
  <c r="X111" i="3"/>
  <c r="X107" i="3"/>
  <c r="X100" i="3"/>
  <c r="X86" i="3"/>
  <c r="X60" i="3"/>
  <c r="Z107" i="3"/>
  <c r="X3" i="3"/>
  <c r="Z7" i="3"/>
  <c r="Z28" i="3"/>
  <c r="X118" i="3"/>
  <c r="X122" i="3"/>
  <c r="Z42" i="3"/>
  <c r="Z76" i="3"/>
  <c r="Z85" i="3"/>
  <c r="X75" i="3"/>
  <c r="X76" i="3"/>
  <c r="X65" i="3"/>
  <c r="Z4" i="3"/>
  <c r="Z58" i="3"/>
  <c r="X45" i="3"/>
  <c r="Z5" i="3"/>
  <c r="Z109" i="3"/>
  <c r="Z111" i="3"/>
  <c r="Z65" i="3"/>
  <c r="Z55" i="3"/>
  <c r="Z119" i="3"/>
  <c r="X19" i="3"/>
  <c r="Z59" i="3"/>
  <c r="Z117" i="3"/>
  <c r="X38" i="3"/>
  <c r="X115" i="3"/>
  <c r="Z60" i="3"/>
  <c r="X18" i="3"/>
  <c r="X90" i="3"/>
  <c r="X43" i="3"/>
  <c r="Z11" i="3"/>
  <c r="X32" i="3"/>
  <c r="X30" i="3"/>
  <c r="Z113" i="3"/>
  <c r="Z13" i="3"/>
  <c r="Z64" i="3"/>
  <c r="Z24" i="3"/>
  <c r="X116" i="3"/>
  <c r="Z83" i="3"/>
  <c r="Z25" i="3"/>
  <c r="Z122" i="3"/>
  <c r="X12" i="3"/>
  <c r="Z61" i="3"/>
  <c r="X70" i="3"/>
  <c r="Z112" i="3"/>
  <c r="Z6" i="3"/>
  <c r="X77" i="3"/>
  <c r="Z103" i="3"/>
  <c r="Z74" i="3"/>
  <c r="X16" i="3"/>
  <c r="X48" i="3"/>
  <c r="X80" i="3"/>
  <c r="X25" i="3"/>
  <c r="Z104" i="3"/>
  <c r="Z91" i="3"/>
  <c r="Z52" i="3"/>
  <c r="Z33" i="3"/>
  <c r="Z27" i="3"/>
  <c r="X59" i="3"/>
  <c r="X23" i="3"/>
  <c r="Z75" i="3"/>
  <c r="X24" i="3"/>
  <c r="Z100" i="3"/>
  <c r="Z67" i="3"/>
  <c r="X9" i="3"/>
  <c r="X34" i="3"/>
  <c r="X21" i="3"/>
  <c r="X17" i="3"/>
  <c r="Z121" i="3"/>
  <c r="Z10" i="3"/>
  <c r="X5" i="3"/>
</calcChain>
</file>

<file path=xl/sharedStrings.xml><?xml version="1.0" encoding="utf-8"?>
<sst xmlns="http://schemas.openxmlformats.org/spreadsheetml/2006/main" count="19537" uniqueCount="10363">
  <si>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</si>
  <si>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</si>
  <si>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</si>
  <si>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</si>
  <si>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</si>
  <si>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</si>
  <si>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</si>
  <si>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</si>
  <si>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</si>
  <si>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</si>
  <si>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</si>
  <si>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</si>
  <si>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</si>
  <si>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</si>
  <si>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</si>
  <si>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</si>
  <si>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</si>
  <si>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</si>
  <si>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</si>
  <si>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</si>
  <si>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</si>
  <si>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</si>
  <si>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</si>
  <si>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</si>
  <si>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</si>
  <si>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Bharti Airtel Ltd</t>
  </si>
  <si>
    <t>BHARTIARTL</t>
  </si>
  <si>
    <t>Telecom Services</t>
  </si>
  <si>
    <t>ICICI Bank Ltd</t>
  </si>
  <si>
    <t>ICICIBANK</t>
  </si>
  <si>
    <t>Infosys Ltd</t>
  </si>
  <si>
    <t>INFY</t>
  </si>
  <si>
    <t>State Bank of India</t>
  </si>
  <si>
    <t>SBIN</t>
  </si>
  <si>
    <t>Public Banks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</si>
  <si>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</si>
  <si>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</si>
  <si>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</si>
  <si>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</si>
  <si>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</si>
  <si>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</si>
  <si>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</si>
  <si>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</si>
  <si>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</si>
  <si>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</si>
  <si>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</si>
  <si>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</si>
  <si>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HCL Technologies Ltd</t>
  </si>
  <si>
    <t>HCLTECH</t>
  </si>
  <si>
    <t>Bajaj Finance Ltd</t>
  </si>
  <si>
    <t>BAJFINANCE</t>
  </si>
  <si>
    <t>Consumer Finance</t>
  </si>
  <si>
    <t>Sun Pharmaceutical Industries Ltd</t>
  </si>
  <si>
    <t>SUNPHARMA</t>
  </si>
  <si>
    <t>Pharmaceuticals</t>
  </si>
  <si>
    <t>Oil and Natural Gas Corporation Ltd</t>
  </si>
  <si>
    <t>ONGC</t>
  </si>
  <si>
    <t>Oil &amp; Gas - Exploration &amp; Production</t>
  </si>
  <si>
    <t>Tata Motors Ltd</t>
  </si>
  <si>
    <t>TATAMOTORS</t>
  </si>
  <si>
    <t>Four Wheelers</t>
  </si>
  <si>
    <t>NTPC Ltd</t>
  </si>
  <si>
    <t>NTPC</t>
  </si>
  <si>
    <t>Power Generation</t>
  </si>
  <si>
    <t>Maruti Suzuki India Ltd</t>
  </si>
  <si>
    <t>MARUTI</t>
  </si>
  <si>
    <t>Axis Bank Ltd</t>
  </si>
  <si>
    <t>AXISBANK</t>
  </si>
  <si>
    <t>Kotak Mahindra Bank Ltd</t>
  </si>
  <si>
    <t>KOTAKBANK</t>
  </si>
  <si>
    <t>Adani Enterprises Ltd</t>
  </si>
  <si>
    <t>ADANIENT</t>
  </si>
  <si>
    <t>Commodities Trading</t>
  </si>
  <si>
    <t>Mahindra and Mahindra Ltd</t>
  </si>
  <si>
    <t>M&amp;M</t>
  </si>
  <si>
    <t>Avenue Supermarts Ltd</t>
  </si>
  <si>
    <t>DMART</t>
  </si>
  <si>
    <t>Retail - Department Stores</t>
  </si>
  <si>
    <t>Coal India Ltd</t>
  </si>
  <si>
    <t>COALINDIA</t>
  </si>
  <si>
    <t>Mining - Coal</t>
  </si>
  <si>
    <t>UltraTech Cement Ltd</t>
  </si>
  <si>
    <t>ULTRACEMCO</t>
  </si>
  <si>
    <t>Cement</t>
  </si>
  <si>
    <t>Adani Ports and Special Economic Zone Ltd</t>
  </si>
  <si>
    <t>ADANIPORTS</t>
  </si>
  <si>
    <t>Ports</t>
  </si>
  <si>
    <t>Titan Company Ltd</t>
  </si>
  <si>
    <t>TITAN</t>
  </si>
  <si>
    <t>Precious Metals, Jewellery &amp; Watches</t>
  </si>
  <si>
    <t>Power Grid Corporation of India Ltd</t>
  </si>
  <si>
    <t>POWERGRID</t>
  </si>
  <si>
    <t>Power Transmission &amp; Distribution</t>
  </si>
  <si>
    <t>Hindustan Aeronautics Ltd</t>
  </si>
  <si>
    <t>HAL</t>
  </si>
  <si>
    <t>Aerospace &amp; Defense Equipments</t>
  </si>
  <si>
    <t>Bajaj Auto Ltd</t>
  </si>
  <si>
    <t>BAJAJ-AUTO</t>
  </si>
  <si>
    <t>Two Wheelers</t>
  </si>
  <si>
    <t>Asian Paints Ltd</t>
  </si>
  <si>
    <t>ASIANPAINT</t>
  </si>
  <si>
    <t>Paints</t>
  </si>
  <si>
    <t>Adani Green Energy Ltd</t>
  </si>
  <si>
    <t>ADANIGREEN</t>
  </si>
  <si>
    <t>Renewable Energy</t>
  </si>
  <si>
    <t>Wipro Ltd</t>
  </si>
  <si>
    <t>WIPRO</t>
  </si>
  <si>
    <t>Bajaj Finserv Ltd</t>
  </si>
  <si>
    <t>BAJAJFINSV</t>
  </si>
  <si>
    <t>Trent Ltd</t>
  </si>
  <si>
    <t>TRENT</t>
  </si>
  <si>
    <t>Retail - Apparel</t>
  </si>
  <si>
    <t>Indian Oil Corporation Ltd</t>
  </si>
  <si>
    <t>IOC</t>
  </si>
  <si>
    <t>Adani Power Ltd</t>
  </si>
  <si>
    <t>ADANIPOWER</t>
  </si>
  <si>
    <t>Siemens Ltd</t>
  </si>
  <si>
    <t>SIEMENS</t>
  </si>
  <si>
    <t>Conglomerates</t>
  </si>
  <si>
    <t>Nestle India Ltd</t>
  </si>
  <si>
    <t>NESTLEIND</t>
  </si>
  <si>
    <t>FMCG - Foods</t>
  </si>
  <si>
    <t>Indian Railway Finance Corp Ltd</t>
  </si>
  <si>
    <t>IRFC</t>
  </si>
  <si>
    <t>Specialized Finance</t>
  </si>
  <si>
    <t>JSW Steel Ltd</t>
  </si>
  <si>
    <t>JSWSTEEL</t>
  </si>
  <si>
    <t>Iron &amp; Steel</t>
  </si>
  <si>
    <t>Zomato Ltd</t>
  </si>
  <si>
    <t>ZOMATO</t>
  </si>
  <si>
    <t>Online Services</t>
  </si>
  <si>
    <t>Bharat Electronics Ltd</t>
  </si>
  <si>
    <t>BEL</t>
  </si>
  <si>
    <t>Electronic Equipments</t>
  </si>
  <si>
    <t>Hindustan Zinc Ltd</t>
  </si>
  <si>
    <t>HINDZINC</t>
  </si>
  <si>
    <t>Mining - Diversified</t>
  </si>
  <si>
    <t>Jio Financial Services Ltd</t>
  </si>
  <si>
    <t>JIOFIN</t>
  </si>
  <si>
    <t>DLF Ltd</t>
  </si>
  <si>
    <t>DLF</t>
  </si>
  <si>
    <t>Real Estate</t>
  </si>
  <si>
    <t>Varun Beverages Ltd</t>
  </si>
  <si>
    <t>VBL</t>
  </si>
  <si>
    <t>Soft Drinks</t>
  </si>
  <si>
    <t>Tata Steel Ltd</t>
  </si>
  <si>
    <t>TATASTEEL</t>
  </si>
  <si>
    <t>SBI Life Insurance Company Ltd</t>
  </si>
  <si>
    <t>SBILIFE</t>
  </si>
  <si>
    <t>Interglobe Aviation Ltd</t>
  </si>
  <si>
    <t>INDIGO</t>
  </si>
  <si>
    <t>Airlines</t>
  </si>
  <si>
    <t>Power Finance Corporation Ltd</t>
  </si>
  <si>
    <t>PFC</t>
  </si>
  <si>
    <t>LTIMindtree Ltd</t>
  </si>
  <si>
    <t>LTIM</t>
  </si>
  <si>
    <t>Vedanta Ltd</t>
  </si>
  <si>
    <t>VEDL</t>
  </si>
  <si>
    <t>Metals - Diversified</t>
  </si>
  <si>
    <t>Grasim Industries Ltd</t>
  </si>
  <si>
    <t>GRASIM</t>
  </si>
  <si>
    <t>ABB India Ltd</t>
  </si>
  <si>
    <t>ABB</t>
  </si>
  <si>
    <t>Heavy Electrical Equipments</t>
  </si>
  <si>
    <t>REC Limited</t>
  </si>
  <si>
    <t>RECLTD</t>
  </si>
  <si>
    <t>Tech Mahindra Ltd</t>
  </si>
  <si>
    <t>TECHM</t>
  </si>
  <si>
    <t>HDFC Life Insurance Company Ltd</t>
  </si>
  <si>
    <t>HDFCLIFE</t>
  </si>
  <si>
    <t>Hindalco Industries Ltd</t>
  </si>
  <si>
    <t>HINDALCO</t>
  </si>
  <si>
    <t>Metals - Aluminium</t>
  </si>
  <si>
    <t>Pidilite Industries Ltd</t>
  </si>
  <si>
    <t>PIDILITIND</t>
  </si>
  <si>
    <t>Diversified Chemicals</t>
  </si>
  <si>
    <t>Bharat Petroleum Corporation Ltd</t>
  </si>
  <si>
    <t>BPCL</t>
  </si>
  <si>
    <t>Gail (India) Ltd</t>
  </si>
  <si>
    <t>GAIL</t>
  </si>
  <si>
    <t>Gas Distribution</t>
  </si>
  <si>
    <t>TATAMTRDVR</t>
  </si>
  <si>
    <t>Godrej Consumer Products Ltd</t>
  </si>
  <si>
    <t>GODREJCP</t>
  </si>
  <si>
    <t>FMCG - Personal Products</t>
  </si>
  <si>
    <t>Ambuja Cements Ltd</t>
  </si>
  <si>
    <t>AMBUJACEM</t>
  </si>
  <si>
    <t>Britannia Industries Ltd</t>
  </si>
  <si>
    <t>BRITANNIA</t>
  </si>
  <si>
    <t>Tata Power Company Ltd</t>
  </si>
  <si>
    <t>TATAPOWER</t>
  </si>
  <si>
    <t>Eicher Motors Ltd</t>
  </si>
  <si>
    <t>EICHERMOT</t>
  </si>
  <si>
    <t>Trucks &amp; Buses</t>
  </si>
  <si>
    <t>Divi's Laboratories Ltd</t>
  </si>
  <si>
    <t>DIVISLAB</t>
  </si>
  <si>
    <t>Labs &amp; Life Sciences Services</t>
  </si>
  <si>
    <t>Samvardhana Motherson International Ltd</t>
  </si>
  <si>
    <t>MOTHERSON</t>
  </si>
  <si>
    <t>Auto Parts</t>
  </si>
  <si>
    <t>TVS Motor Company Ltd</t>
  </si>
  <si>
    <t>TVSMOTOR</t>
  </si>
  <si>
    <t>Cipla Ltd</t>
  </si>
  <si>
    <t>CIPLA</t>
  </si>
  <si>
    <t>Bank of Baroda Ltd</t>
  </si>
  <si>
    <t>BANKBARODA</t>
  </si>
  <si>
    <t>Punjab National Bank</t>
  </si>
  <si>
    <t>PNB</t>
  </si>
  <si>
    <t>JSW Energy Ltd</t>
  </si>
  <si>
    <t>JSWENERGY</t>
  </si>
  <si>
    <t>Macrotech Developers Ltd</t>
  </si>
  <si>
    <t>LODHA</t>
  </si>
  <si>
    <t>Cholamandalam Investment and Finance Company Ltd</t>
  </si>
  <si>
    <t>CHOLAFIN</t>
  </si>
  <si>
    <t>Rail Vikas Nigam Ltd</t>
  </si>
  <si>
    <t>RVNL</t>
  </si>
  <si>
    <t>Adani Energy Solutions Ltd</t>
  </si>
  <si>
    <t>ADANIENSOL</t>
  </si>
  <si>
    <t>Power Infrastructure</t>
  </si>
  <si>
    <t>Shriram Finance Ltd</t>
  </si>
  <si>
    <t>SHRIRAMFIN</t>
  </si>
  <si>
    <t>Indus Towers Ltd</t>
  </si>
  <si>
    <t>INDUSTOWER</t>
  </si>
  <si>
    <t>Telecom Infrastructure</t>
  </si>
  <si>
    <t>Oil India Ltd</t>
  </si>
  <si>
    <t>OIL</t>
  </si>
  <si>
    <t>Havells India Ltd</t>
  </si>
  <si>
    <t>HAVELLS</t>
  </si>
  <si>
    <t>Electrical Components &amp; Equipments</t>
  </si>
  <si>
    <t>Tata Consumer Products Ltd</t>
  </si>
  <si>
    <t>TATACONSUM</t>
  </si>
  <si>
    <t>Tea &amp; Coffee</t>
  </si>
  <si>
    <t>Torrent Pharmaceuticals Ltd</t>
  </si>
  <si>
    <t>TORNTPHARM</t>
  </si>
  <si>
    <t>Dr Reddy's Laboratories Ltd</t>
  </si>
  <si>
    <t>DRREDDY</t>
  </si>
  <si>
    <t>Indian Overseas Bank</t>
  </si>
  <si>
    <t>IOB</t>
  </si>
  <si>
    <t>Dabur India Ltd</t>
  </si>
  <si>
    <t>DABUR</t>
  </si>
  <si>
    <t>Zydus Lifesciences Ltd</t>
  </si>
  <si>
    <t>ZYDUSLIFE</t>
  </si>
  <si>
    <t>Vodafone Idea Ltd</t>
  </si>
  <si>
    <t>IDEA</t>
  </si>
  <si>
    <t>Bajaj Holdings and Investment Ltd</t>
  </si>
  <si>
    <t>BAJAJHLDNG</t>
  </si>
  <si>
    <t>Asset Management</t>
  </si>
  <si>
    <t>Indusind Bank Ltd</t>
  </si>
  <si>
    <t>INDUSINDBK</t>
  </si>
  <si>
    <t>Hero MotoCorp Ltd</t>
  </si>
  <si>
    <t>HEROMOTOCO</t>
  </si>
  <si>
    <t>ICICI Prudential Life Insurance Company Ltd</t>
  </si>
  <si>
    <t>ICICIPRULI</t>
  </si>
  <si>
    <t>CG Power and Industrial Solutions Ltd</t>
  </si>
  <si>
    <t>CGPOWER</t>
  </si>
  <si>
    <t>ICICI Lombard General Insurance Company Ltd</t>
  </si>
  <si>
    <t>ICICIGI</t>
  </si>
  <si>
    <t>United Spirits Ltd</t>
  </si>
  <si>
    <t>UNITDSPR</t>
  </si>
  <si>
    <t>Alcoholic Beverages</t>
  </si>
  <si>
    <t>Suzlon Energy Ltd</t>
  </si>
  <si>
    <t>SUZLON</t>
  </si>
  <si>
    <t>Renewable Energy Equipment &amp; Services</t>
  </si>
  <si>
    <t>Cummins India Ltd</t>
  </si>
  <si>
    <t>CUMMINSIND</t>
  </si>
  <si>
    <t>Industrial Machinery</t>
  </si>
  <si>
    <t>IDBI Bank Ltd</t>
  </si>
  <si>
    <t>IDBI</t>
  </si>
  <si>
    <t>Private Bank</t>
  </si>
  <si>
    <t>Polycab India Ltd</t>
  </si>
  <si>
    <t>POLYCAB</t>
  </si>
  <si>
    <t>Bharat Heavy Electricals Ltd</t>
  </si>
  <si>
    <t>BHEL</t>
  </si>
  <si>
    <t>Lupin Ltd</t>
  </si>
  <si>
    <t>LUPIN</t>
  </si>
  <si>
    <t>Canara Bank Ltd</t>
  </si>
  <si>
    <t>CANBK</t>
  </si>
  <si>
    <t>GMR Airports Infrastructure Ltd</t>
  </si>
  <si>
    <t>GMRINFRA</t>
  </si>
  <si>
    <t>Info Edge (India) Ltd</t>
  </si>
  <si>
    <t>NAUKRI</t>
  </si>
  <si>
    <t>Apollo Hospitals Enterprise Ltd</t>
  </si>
  <si>
    <t>APOLLOHOSP</t>
  </si>
  <si>
    <t>Hospitals &amp; Diagnostic Centres</t>
  </si>
  <si>
    <t>Colgate-Palmolive (India) Ltd</t>
  </si>
  <si>
    <t>COLPAL</t>
  </si>
  <si>
    <t>Mankind Pharma Ltd</t>
  </si>
  <si>
    <t>MANKIND</t>
  </si>
  <si>
    <t>Jindal Steel And Power Ltd</t>
  </si>
  <si>
    <t>JINDALSTEL</t>
  </si>
  <si>
    <t>NHPC Ltd</t>
  </si>
  <si>
    <t>NHPC</t>
  </si>
  <si>
    <t>HDFC Asset Management Company Ltd</t>
  </si>
  <si>
    <t>HDFCAMC</t>
  </si>
  <si>
    <t>Solar Industries India Ltd</t>
  </si>
  <si>
    <t>SOLARINDS</t>
  </si>
  <si>
    <t>Commodity Chemicals</t>
  </si>
  <si>
    <t>Union Bank of India Ltd</t>
  </si>
  <si>
    <t>UNIONBANK</t>
  </si>
  <si>
    <t>Oracle Financial Services Software Ltd</t>
  </si>
  <si>
    <t>OFSS</t>
  </si>
  <si>
    <t>Software Services</t>
  </si>
  <si>
    <t>Bosch Ltd</t>
  </si>
  <si>
    <t>BOSCHLTD</t>
  </si>
  <si>
    <t>Indian Hotels Company Ltd</t>
  </si>
  <si>
    <t>INDHOTEL</t>
  </si>
  <si>
    <t>Hotels, Resorts &amp; Cruise Lines</t>
  </si>
  <si>
    <t>Adani Total Gas Ltd</t>
  </si>
  <si>
    <t>ATGL</t>
  </si>
  <si>
    <t>Aurobindo Pharma Ltd</t>
  </si>
  <si>
    <t>AUROPHARMA</t>
  </si>
  <si>
    <t>Shree Cement Ltd</t>
  </si>
  <si>
    <t>SHREECEM</t>
  </si>
  <si>
    <t>Hindustan Petroleum Corp Ltd</t>
  </si>
  <si>
    <t>HINDPETRO</t>
  </si>
  <si>
    <t>Marico Ltd</t>
  </si>
  <si>
    <t>MARICO</t>
  </si>
  <si>
    <t>Mazagon Dock Shipbuilders Ltd</t>
  </si>
  <si>
    <t>MAZDOCK</t>
  </si>
  <si>
    <t>Shipbuilding</t>
  </si>
  <si>
    <t>Max Healthcare Institute Ltd</t>
  </si>
  <si>
    <t>MAXHEALTH</t>
  </si>
  <si>
    <t>Godrej Properties Ltd</t>
  </si>
  <si>
    <t>GODREJPROP</t>
  </si>
  <si>
    <t>Torrent Power Ltd</t>
  </si>
  <si>
    <t>TORNTPOWER</t>
  </si>
  <si>
    <t>Muthoot Finance Ltd</t>
  </si>
  <si>
    <t>MUTHOOTFIN</t>
  </si>
  <si>
    <t>Dixon Technologies (India) Ltd</t>
  </si>
  <si>
    <t>DIXON</t>
  </si>
  <si>
    <t>Home Electronics &amp; Appliances</t>
  </si>
  <si>
    <t>PB Fintech Ltd</t>
  </si>
  <si>
    <t>POLICYBZR</t>
  </si>
  <si>
    <t>Persistent Systems Ltd</t>
  </si>
  <si>
    <t>PERSISTENT</t>
  </si>
  <si>
    <t>Tube Investments of India Ltd</t>
  </si>
  <si>
    <t>TIINDIA</t>
  </si>
  <si>
    <t>Cycles</t>
  </si>
  <si>
    <t>Indian Bank</t>
  </si>
  <si>
    <t>INDIANB</t>
  </si>
  <si>
    <t>SRF Ltd</t>
  </si>
  <si>
    <t>SRF</t>
  </si>
  <si>
    <t>Ashok Leyland Ltd</t>
  </si>
  <si>
    <t>ASHOKLEY</t>
  </si>
  <si>
    <t>Yes Bank Ltd</t>
  </si>
  <si>
    <t>YESBANK</t>
  </si>
  <si>
    <t>Indian Railway Catering and Tourism Corporation Ltd</t>
  </si>
  <si>
    <t>IRCTC</t>
  </si>
  <si>
    <t>Bharat Forge Ltd</t>
  </si>
  <si>
    <t>BHARATFORG</t>
  </si>
  <si>
    <t>Alkem Laboratories Ltd</t>
  </si>
  <si>
    <t>ALKEM</t>
  </si>
  <si>
    <t>General Insurance Corporation of India</t>
  </si>
  <si>
    <t>GICRE</t>
  </si>
  <si>
    <t>Patanjali Foods Ltd</t>
  </si>
  <si>
    <t>PATANJALI</t>
  </si>
  <si>
    <t>Packaged Foods &amp; Meats</t>
  </si>
  <si>
    <t>Prestige Estates Projects Ltd</t>
  </si>
  <si>
    <t>PRESTIGE</t>
  </si>
  <si>
    <t>SBI Cards and Payment Services Ltd</t>
  </si>
  <si>
    <t>SBICARD</t>
  </si>
  <si>
    <t>Payment Infrastructure</t>
  </si>
  <si>
    <t>Indian Renewable Energy Development Agency Ltd</t>
  </si>
  <si>
    <t>IREDA</t>
  </si>
  <si>
    <t>Supreme Industries Ltd</t>
  </si>
  <si>
    <t>SUPREMEIND</t>
  </si>
  <si>
    <t>Plastic Products</t>
  </si>
  <si>
    <t>PI Industries Ltd</t>
  </si>
  <si>
    <t>PIIND</t>
  </si>
  <si>
    <t>JSW Infrastructure Ltd</t>
  </si>
  <si>
    <t>JSWINFRA</t>
  </si>
  <si>
    <t>Berger Paints India Ltd</t>
  </si>
  <si>
    <t>BERGEPAINT</t>
  </si>
  <si>
    <t>NMDC Ltd</t>
  </si>
  <si>
    <t>NMDC</t>
  </si>
  <si>
    <t>Mining - Iron Ore</t>
  </si>
  <si>
    <t>Phoenix Mills Ltd</t>
  </si>
  <si>
    <t>PHOENIXLTD</t>
  </si>
  <si>
    <t>UNO Minda Ltd</t>
  </si>
  <si>
    <t>UNOMINDA</t>
  </si>
  <si>
    <t>Abbott India Ltd</t>
  </si>
  <si>
    <t>ABBOTINDIA</t>
  </si>
  <si>
    <t>Kalyan Jewellers India Ltd</t>
  </si>
  <si>
    <t>KALYANKJIL</t>
  </si>
  <si>
    <t>Oberoi Realty Ltd</t>
  </si>
  <si>
    <t>OBEROIRLTY</t>
  </si>
  <si>
    <t>Fertilisers And Chemicals Travancore Ltd</t>
  </si>
  <si>
    <t>FACT</t>
  </si>
  <si>
    <t>Fertilizers &amp; Agro Chemicals</t>
  </si>
  <si>
    <t>L&amp;T Technology Services Ltd</t>
  </si>
  <si>
    <t>LTTS</t>
  </si>
  <si>
    <t>Linde India Ltd</t>
  </si>
  <si>
    <t>LINDEINDIA</t>
  </si>
  <si>
    <t>UCO Bank</t>
  </si>
  <si>
    <t>UCOBANK</t>
  </si>
  <si>
    <t>Schaeffler India Ltd</t>
  </si>
  <si>
    <t>SCHAEFFLER</t>
  </si>
  <si>
    <t>Jindal Stainless Ltd</t>
  </si>
  <si>
    <t>JSL</t>
  </si>
  <si>
    <t>Fsn E-Commerce Ventures Ltd</t>
  </si>
  <si>
    <t>NYKAA</t>
  </si>
  <si>
    <t>Wellness Services</t>
  </si>
  <si>
    <t>Voltas Ltd</t>
  </si>
  <si>
    <t>VOLTAS</t>
  </si>
  <si>
    <t>Housing and Urban Development Corporation Ltd</t>
  </si>
  <si>
    <t>HUDCO</t>
  </si>
  <si>
    <t>Bharti Hexacom Ltd</t>
  </si>
  <si>
    <t>BHARTIHEXA</t>
  </si>
  <si>
    <t>Mphasis Ltd</t>
  </si>
  <si>
    <t>MPHASIS</t>
  </si>
  <si>
    <t>Container Corporation of India Ltd</t>
  </si>
  <si>
    <t>CONCOR</t>
  </si>
  <si>
    <t>Logistics</t>
  </si>
  <si>
    <t>Aditya Birla Capital Ltd</t>
  </si>
  <si>
    <t>ABCAPITAL</t>
  </si>
  <si>
    <t>Diversified Financials</t>
  </si>
  <si>
    <t>MRF Ltd</t>
  </si>
  <si>
    <t>MRF</t>
  </si>
  <si>
    <t>Tires &amp; Rubber</t>
  </si>
  <si>
    <t>Steel Authority of India Ltd</t>
  </si>
  <si>
    <t>SAIL</t>
  </si>
  <si>
    <t>Balkrishna Industries Ltd</t>
  </si>
  <si>
    <t>BALKRISIND</t>
  </si>
  <si>
    <t>Tata Communications Ltd</t>
  </si>
  <si>
    <t>TATACOMM</t>
  </si>
  <si>
    <t>Petronet LNG Ltd</t>
  </si>
  <si>
    <t>PETRONET</t>
  </si>
  <si>
    <t>Oil &amp; Gas - Storage &amp; Transportation</t>
  </si>
  <si>
    <t>IDFC First Bank Ltd</t>
  </si>
  <si>
    <t>IDFCFIRSTB</t>
  </si>
  <si>
    <t>United Breweries Ltd</t>
  </si>
  <si>
    <t>UBL</t>
  </si>
  <si>
    <t>Procter &amp; Gamble Hygiene and Health Care Ltd</t>
  </si>
  <si>
    <t>PGHH</t>
  </si>
  <si>
    <t>Central Bank of India Ltd</t>
  </si>
  <si>
    <t>CENTRALBK</t>
  </si>
  <si>
    <t>Bank of India Ltd</t>
  </si>
  <si>
    <t>BANKINDIA</t>
  </si>
  <si>
    <t>Ola Electric Mobility Ltd</t>
  </si>
  <si>
    <t>OLAELEC</t>
  </si>
  <si>
    <t>SJVN Ltd</t>
  </si>
  <si>
    <t>SJVN</t>
  </si>
  <si>
    <t>Sundaram Finance Ltd</t>
  </si>
  <si>
    <t>SUNDARMFIN</t>
  </si>
  <si>
    <t>Astral Ltd</t>
  </si>
  <si>
    <t>ASTRAL</t>
  </si>
  <si>
    <t>Building Products - Pipes</t>
  </si>
  <si>
    <t>Cochin Shipyard Ltd</t>
  </si>
  <si>
    <t>COCHINSHIP</t>
  </si>
  <si>
    <t>Coromandel International Ltd</t>
  </si>
  <si>
    <t>COROMANDEL</t>
  </si>
  <si>
    <t>KPIT Technologies Ltd</t>
  </si>
  <si>
    <t>KPITTECH</t>
  </si>
  <si>
    <t>Hitachi Energy India Ltd</t>
  </si>
  <si>
    <t>POWERINDIA</t>
  </si>
  <si>
    <t>Tata Elxsi Ltd</t>
  </si>
  <si>
    <t>TATAELXSI</t>
  </si>
  <si>
    <t>Thermax Limited</t>
  </si>
  <si>
    <t>THERMAX</t>
  </si>
  <si>
    <t>Federal Bank Ltd</t>
  </si>
  <si>
    <t>FEDERALBNK</t>
  </si>
  <si>
    <t>Glenmark Pharmaceuticals Ltd</t>
  </si>
  <si>
    <t>GLENMARK</t>
  </si>
  <si>
    <t>Bharat Dynamics Ltd</t>
  </si>
  <si>
    <t>BDL</t>
  </si>
  <si>
    <t>AU Small Finance Bank Ltd</t>
  </si>
  <si>
    <t>AUBANK</t>
  </si>
  <si>
    <t>Adani Wilmar Ltd</t>
  </si>
  <si>
    <t>AWL</t>
  </si>
  <si>
    <t>GlaxoSmithKline Pharmaceuticals Ltd</t>
  </si>
  <si>
    <t>GLAXO</t>
  </si>
  <si>
    <t>Page Industries Ltd</t>
  </si>
  <si>
    <t>PAGEIND</t>
  </si>
  <si>
    <t>Apparel &amp; Accessories</t>
  </si>
  <si>
    <t>Honeywell Automation India Ltd</t>
  </si>
  <si>
    <t>HONAUT</t>
  </si>
  <si>
    <t>Bank of Maharashtra Ltd</t>
  </si>
  <si>
    <t>MAHABANK</t>
  </si>
  <si>
    <t>Motilal Oswal Financial Services Ltd</t>
  </si>
  <si>
    <t>MOTILALOFS</t>
  </si>
  <si>
    <t>ACC Ltd</t>
  </si>
  <si>
    <t>ACC</t>
  </si>
  <si>
    <t>UPL Ltd</t>
  </si>
  <si>
    <t>UPL</t>
  </si>
  <si>
    <t>New India Assurance Company Ltd</t>
  </si>
  <si>
    <t>NIACL</t>
  </si>
  <si>
    <t>Tata Technologies Ltd</t>
  </si>
  <si>
    <t>TATATECH</t>
  </si>
  <si>
    <t>Nippon Life India Asset Management Ltd</t>
  </si>
  <si>
    <t>NAM-INDIA</t>
  </si>
  <si>
    <t>Jubilant Foodworks Ltd</t>
  </si>
  <si>
    <t>JUBLFOOD</t>
  </si>
  <si>
    <t>Restaurants &amp; Cafes</t>
  </si>
  <si>
    <t>Biocon Ltd</t>
  </si>
  <si>
    <t>BIOCON</t>
  </si>
  <si>
    <t>Biotechnology</t>
  </si>
  <si>
    <t>L&amp;T Finance Ltd</t>
  </si>
  <si>
    <t>LTF</t>
  </si>
  <si>
    <t>Ge T&amp;D India Ltd</t>
  </si>
  <si>
    <t>GET&amp;D</t>
  </si>
  <si>
    <t>Coforge Ltd</t>
  </si>
  <si>
    <t>COFORGE</t>
  </si>
  <si>
    <t>APL Apollo Tubes Ltd</t>
  </si>
  <si>
    <t>APLAPOLLO</t>
  </si>
  <si>
    <t>Exide Industries Ltd</t>
  </si>
  <si>
    <t>EXIDEIND</t>
  </si>
  <si>
    <t>Batteries</t>
  </si>
  <si>
    <t>Gujarat Gas Ltd</t>
  </si>
  <si>
    <t>GUJGASLTD</t>
  </si>
  <si>
    <t>Escorts Kubota Ltd</t>
  </si>
  <si>
    <t>ESCORTS</t>
  </si>
  <si>
    <t>Tractors</t>
  </si>
  <si>
    <t>KEI Industries Ltd</t>
  </si>
  <si>
    <t>KEI</t>
  </si>
  <si>
    <t>Cables</t>
  </si>
  <si>
    <t>AIA Engineering Ltd</t>
  </si>
  <si>
    <t>AIAENG</t>
  </si>
  <si>
    <t>Fortis Healthcare Ltd</t>
  </si>
  <si>
    <t>FORTIS</t>
  </si>
  <si>
    <t>Sona BLW Precision Forgings Ltd</t>
  </si>
  <si>
    <t>SONACOMS</t>
  </si>
  <si>
    <t>Punjab &amp; Sind Bank</t>
  </si>
  <si>
    <t>PSB</t>
  </si>
  <si>
    <t>Lloyds Metals And Energy Ltd</t>
  </si>
  <si>
    <t>LLOYDSME</t>
  </si>
  <si>
    <t>3M India Ltd</t>
  </si>
  <si>
    <t>3MINDIA</t>
  </si>
  <si>
    <t>Stationery</t>
  </si>
  <si>
    <t>Ajanta Pharma Ltd</t>
  </si>
  <si>
    <t>AJANTPHARM</t>
  </si>
  <si>
    <t>360 One Wam Ltd</t>
  </si>
  <si>
    <t>360ONE</t>
  </si>
  <si>
    <t>Investment Banking &amp; Brokerage</t>
  </si>
  <si>
    <t>Deepak Nitrite Ltd</t>
  </si>
  <si>
    <t>DEEPAKNTR</t>
  </si>
  <si>
    <t>IRB Infrastructure Developers Ltd</t>
  </si>
  <si>
    <t>IRB</t>
  </si>
  <si>
    <t>Mahindra and Mahindra Financial Services Ltd</t>
  </si>
  <si>
    <t>M&amp;MFIN</t>
  </si>
  <si>
    <t>NLC India Ltd</t>
  </si>
  <si>
    <t>NLCINDIA</t>
  </si>
  <si>
    <t>BSE Ltd</t>
  </si>
  <si>
    <t>BSE</t>
  </si>
  <si>
    <t>Stock Exchanges &amp; Ratings</t>
  </si>
  <si>
    <t>Indraprastha Gas Ltd</t>
  </si>
  <si>
    <t>IGL</t>
  </si>
  <si>
    <t>LIC Housing Finance Ltd</t>
  </si>
  <si>
    <t>LICHSGFIN</t>
  </si>
  <si>
    <t>Home Financing</t>
  </si>
  <si>
    <t>Mangalore Refinery and Petrochemicals Ltd</t>
  </si>
  <si>
    <t>MRPL</t>
  </si>
  <si>
    <t>Tata Investment Corporation Ltd</t>
  </si>
  <si>
    <t>TATAINVEST</t>
  </si>
  <si>
    <t>Apar Industries Ltd</t>
  </si>
  <si>
    <t>APARINDS</t>
  </si>
  <si>
    <t>Max Financial Services Ltd</t>
  </si>
  <si>
    <t>MFSL</t>
  </si>
  <si>
    <t>Metro Brands Ltd</t>
  </si>
  <si>
    <t>METROBRAND</t>
  </si>
  <si>
    <t>Footwear</t>
  </si>
  <si>
    <t>Emami Ltd</t>
  </si>
  <si>
    <t>EMAMILTD</t>
  </si>
  <si>
    <t>Star Health and Allied Insurance Company Ltd</t>
  </si>
  <si>
    <t>STARHEALTH</t>
  </si>
  <si>
    <t>One 97 Communications Ltd</t>
  </si>
  <si>
    <t>PAYTM</t>
  </si>
  <si>
    <t>Business Support Services</t>
  </si>
  <si>
    <t>Gujarat Fluorochemicals Ltd</t>
  </si>
  <si>
    <t>FLUOROCHEM</t>
  </si>
  <si>
    <t>Specialty Chemicals</t>
  </si>
  <si>
    <t>Endurance Technologies Ltd</t>
  </si>
  <si>
    <t>ENDURANCE</t>
  </si>
  <si>
    <t>NBCC (India) Ltd</t>
  </si>
  <si>
    <t>NBCC</t>
  </si>
  <si>
    <t>Blue Star Ltd</t>
  </si>
  <si>
    <t>BLUESTARCO</t>
  </si>
  <si>
    <t>IPCA Laboratories Ltd</t>
  </si>
  <si>
    <t>IPCALAB</t>
  </si>
  <si>
    <t>Dalmia Bharat Ltd</t>
  </si>
  <si>
    <t>DALBHARAT</t>
  </si>
  <si>
    <t>J K Cement Ltd</t>
  </si>
  <si>
    <t>JKCEMENT</t>
  </si>
  <si>
    <t>Syngene International Ltd</t>
  </si>
  <si>
    <t>SYNGENE</t>
  </si>
  <si>
    <t>Godrej Industries Ltd</t>
  </si>
  <si>
    <t>GODREJIND</t>
  </si>
  <si>
    <t>Go Digit General Insurance Ltd</t>
  </si>
  <si>
    <t>GODIGIT</t>
  </si>
  <si>
    <t>National Aluminium Co Ltd</t>
  </si>
  <si>
    <t>NATIONALUM</t>
  </si>
  <si>
    <t>CRISIL Ltd</t>
  </si>
  <si>
    <t>CRISIL</t>
  </si>
  <si>
    <t>Brainbees Solutions Ltd</t>
  </si>
  <si>
    <t>FIRSTCRY</t>
  </si>
  <si>
    <t>Embassy Office Parks REIT</t>
  </si>
  <si>
    <t>EMBASSY</t>
  </si>
  <si>
    <t>Sun Tv Network Ltd</t>
  </si>
  <si>
    <t>SUNTV</t>
  </si>
  <si>
    <t>TV Channels &amp; Broadcasters</t>
  </si>
  <si>
    <t>Hindustan Copper Ltd</t>
  </si>
  <si>
    <t>HINDCOPPER</t>
  </si>
  <si>
    <t>Mining - Copper</t>
  </si>
  <si>
    <t>Godfrey Phillips India Ltd</t>
  </si>
  <si>
    <t>GODFRYPHLP</t>
  </si>
  <si>
    <t>Aditya Birla Fashion and Retail Ltd</t>
  </si>
  <si>
    <t>ABFRL</t>
  </si>
  <si>
    <t>TVS Holdings Ltd</t>
  </si>
  <si>
    <t>TVSHLTD</t>
  </si>
  <si>
    <t>Apollo Tyres Ltd</t>
  </si>
  <si>
    <t>APOLLOTYRE</t>
  </si>
  <si>
    <t>Bandhan Bank Ltd</t>
  </si>
  <si>
    <t>BANDHANBNK</t>
  </si>
  <si>
    <t>Motherson Sumi Wiring India Ltd</t>
  </si>
  <si>
    <t>MSUMI</t>
  </si>
  <si>
    <t>Cholamandalam Financial Holdings Ltd</t>
  </si>
  <si>
    <t>CHOLAHLDNG</t>
  </si>
  <si>
    <t>Delhivery Ltd</t>
  </si>
  <si>
    <t>DELHIVERY</t>
  </si>
  <si>
    <t>Poonawalla Fincorp Ltd</t>
  </si>
  <si>
    <t>POONAWALLA</t>
  </si>
  <si>
    <t>Gland Pharma Ltd</t>
  </si>
  <si>
    <t>GLAND</t>
  </si>
  <si>
    <t>J B Chemicals and Pharmaceuticals Ltd</t>
  </si>
  <si>
    <t>JBCHEPHARM</t>
  </si>
  <si>
    <t>Kaynes Technology India Ltd</t>
  </si>
  <si>
    <t>KAYNES</t>
  </si>
  <si>
    <t>Global Health Ltd</t>
  </si>
  <si>
    <t>MEDANTA</t>
  </si>
  <si>
    <t>Vedant Fashions Ltd</t>
  </si>
  <si>
    <t>MANYAVAR</t>
  </si>
  <si>
    <t>Textiles</t>
  </si>
  <si>
    <t>Crompton Greaves Consumer Electricals Ltd</t>
  </si>
  <si>
    <t>CROMPTON</t>
  </si>
  <si>
    <t>Central Depository Services (India) Ltd</t>
  </si>
  <si>
    <t>CDSL</t>
  </si>
  <si>
    <t>BASF India Ltd</t>
  </si>
  <si>
    <t>BASF</t>
  </si>
  <si>
    <t>Gillette India Ltd</t>
  </si>
  <si>
    <t>GILLETTE</t>
  </si>
  <si>
    <t>Hatsun Agro Product Ltd</t>
  </si>
  <si>
    <t>HATSUN</t>
  </si>
  <si>
    <t>ZF Commercial Vehicle Control Systems India Ltd</t>
  </si>
  <si>
    <t>ZFCVINDIA</t>
  </si>
  <si>
    <t>ITI Ltd</t>
  </si>
  <si>
    <t>ITI</t>
  </si>
  <si>
    <t>Telecom Equipments</t>
  </si>
  <si>
    <t>Carborundum Universal Ltd</t>
  </si>
  <si>
    <t>CARBORUNIV</t>
  </si>
  <si>
    <t>Inox Wind Ltd</t>
  </si>
  <si>
    <t>INOXWIND</t>
  </si>
  <si>
    <t>KPR Mill Ltd</t>
  </si>
  <si>
    <t>KPRMILL</t>
  </si>
  <si>
    <t>Jyoti CNC Automation Ltd</t>
  </si>
  <si>
    <t>JYOTICNC</t>
  </si>
  <si>
    <t>Computer Hardware</t>
  </si>
  <si>
    <t>Bayer Cropscience Ltd</t>
  </si>
  <si>
    <t>BAYERCROP</t>
  </si>
  <si>
    <t>Sundram Fasteners Ltd</t>
  </si>
  <si>
    <t>SUNDRMFAST</t>
  </si>
  <si>
    <t>Dr. Lal PathLabs Ltd</t>
  </si>
  <si>
    <t>LALPATHLAB</t>
  </si>
  <si>
    <t>Whirlpool of India Ltd</t>
  </si>
  <si>
    <t>WHIRLPOOL</t>
  </si>
  <si>
    <t>Amara Raja Energy &amp; Mobility Ltd</t>
  </si>
  <si>
    <t>ARE&amp;M</t>
  </si>
  <si>
    <t>Timken India Ltd</t>
  </si>
  <si>
    <t>TIMKEN</t>
  </si>
  <si>
    <t>Brigade Enterprises Ltd</t>
  </si>
  <si>
    <t>BRIGADE</t>
  </si>
  <si>
    <t>Tata Chemicals Ltd</t>
  </si>
  <si>
    <t>TATACHEM</t>
  </si>
  <si>
    <t>Pfizer Ltd</t>
  </si>
  <si>
    <t>PFIZER</t>
  </si>
  <si>
    <t>Grindwell Norton Ltd</t>
  </si>
  <si>
    <t>GRINDWELL</t>
  </si>
  <si>
    <t>Suven Pharmaceuticals Ltd</t>
  </si>
  <si>
    <t>SUVENPHAR</t>
  </si>
  <si>
    <t>Natco Pharma Ltd</t>
  </si>
  <si>
    <t>NATCOPHARM</t>
  </si>
  <si>
    <t>Century Textiles and Industries Ltd</t>
  </si>
  <si>
    <t>CENTURYTEX</t>
  </si>
  <si>
    <t>Paper Products</t>
  </si>
  <si>
    <t>ICICI Securities Ltd</t>
  </si>
  <si>
    <t>ISEC</t>
  </si>
  <si>
    <t>Castrol India Ltd</t>
  </si>
  <si>
    <t>CASTROLIND</t>
  </si>
  <si>
    <t>Aegis Logistics Ltd</t>
  </si>
  <si>
    <t>AEGISLOG</t>
  </si>
  <si>
    <t>CESC Ltd</t>
  </si>
  <si>
    <t>CESC</t>
  </si>
  <si>
    <t>Sumitomo Chemical India Ltd</t>
  </si>
  <si>
    <t>SUMICHEM</t>
  </si>
  <si>
    <t>Emcure Pharmaceuticals Ltd</t>
  </si>
  <si>
    <t>EMCURE</t>
  </si>
  <si>
    <t>SKF India Ltd</t>
  </si>
  <si>
    <t>SKFINDIA</t>
  </si>
  <si>
    <t>Himadri Speciality Chemical Ltd</t>
  </si>
  <si>
    <t>HSCL</t>
  </si>
  <si>
    <t>Narayana Hrudayalaya Ltd</t>
  </si>
  <si>
    <t>NH</t>
  </si>
  <si>
    <t>Authum Investment &amp; Infrastructure Ltd</t>
  </si>
  <si>
    <t>AIIL</t>
  </si>
  <si>
    <t>Ratnamani Metals and Tubes Ltd</t>
  </si>
  <si>
    <t>RATNAMANI</t>
  </si>
  <si>
    <t>Multi Commodity Exchange of India Ltd</t>
  </si>
  <si>
    <t>MCX</t>
  </si>
  <si>
    <t>KIOCL Ltd</t>
  </si>
  <si>
    <t>KIOCL</t>
  </si>
  <si>
    <t>Ircon International Ltd</t>
  </si>
  <si>
    <t>IRCON</t>
  </si>
  <si>
    <t>Laurus Labs Ltd</t>
  </si>
  <si>
    <t>LAURUSLABS</t>
  </si>
  <si>
    <t>PNB Housing Finance Ltd</t>
  </si>
  <si>
    <t>PNBHOUSING</t>
  </si>
  <si>
    <t>Radico Khaitan Ltd</t>
  </si>
  <si>
    <t>RADICO</t>
  </si>
  <si>
    <t>Kansai Nerolac Paints Ltd</t>
  </si>
  <si>
    <t>KANSAINER</t>
  </si>
  <si>
    <t>Piramal Pharma Ltd</t>
  </si>
  <si>
    <t>PPLPHARMA</t>
  </si>
  <si>
    <t>EIH Ltd</t>
  </si>
  <si>
    <t>EIHOTEL</t>
  </si>
  <si>
    <t>Jupiter Wagons Ltd</t>
  </si>
  <si>
    <t>JWL</t>
  </si>
  <si>
    <t>Rail</t>
  </si>
  <si>
    <t>Piramal Enterprises Ltd</t>
  </si>
  <si>
    <t>PEL</t>
  </si>
  <si>
    <t>Gujarat State Petronet Ltd</t>
  </si>
  <si>
    <t>GSPL</t>
  </si>
  <si>
    <t>Poly Medicure Ltd</t>
  </si>
  <si>
    <t>POLYMED</t>
  </si>
  <si>
    <t>Health Care Equipment &amp; Supplies</t>
  </si>
  <si>
    <t>Angel One Ltd</t>
  </si>
  <si>
    <t>ANGELONE</t>
  </si>
  <si>
    <t>KEC International Ltd</t>
  </si>
  <si>
    <t>KEC</t>
  </si>
  <si>
    <t>Atul Ltd</t>
  </si>
  <si>
    <t>ATUL</t>
  </si>
  <si>
    <t>Affle (India) Ltd</t>
  </si>
  <si>
    <t>AFFLE</t>
  </si>
  <si>
    <t>Advertising</t>
  </si>
  <si>
    <t>CPSE ETF</t>
  </si>
  <si>
    <t>CPSEETF</t>
  </si>
  <si>
    <t>Equity</t>
  </si>
  <si>
    <t>Nuvama Wealth Management Ltd</t>
  </si>
  <si>
    <t>NUVAMA</t>
  </si>
  <si>
    <t>Triveni Turbine Ltd</t>
  </si>
  <si>
    <t>TRITURBINE</t>
  </si>
  <si>
    <t>Aarti Industries Ltd</t>
  </si>
  <si>
    <t>AARTIIND</t>
  </si>
  <si>
    <t>JBM Auto Ltd</t>
  </si>
  <si>
    <t>JBMA</t>
  </si>
  <si>
    <t>Tejas Networks Ltd</t>
  </si>
  <si>
    <t>TEJASNET</t>
  </si>
  <si>
    <t>Elgi Equipments Ltd</t>
  </si>
  <si>
    <t>ELGIEQUIP</t>
  </si>
  <si>
    <t>CIE Automotive India Ltd</t>
  </si>
  <si>
    <t>CIEINDIA</t>
  </si>
  <si>
    <t>Cyient Ltd</t>
  </si>
  <si>
    <t>CYIENT</t>
  </si>
  <si>
    <t>Finolex Cables Ltd</t>
  </si>
  <si>
    <t>FINCABLES</t>
  </si>
  <si>
    <t>Shyam Metalics and Energy Ltd</t>
  </si>
  <si>
    <t>SHYAMMETL</t>
  </si>
  <si>
    <t>Five-Star Business Finance Ltd</t>
  </si>
  <si>
    <t>FIVESTAR</t>
  </si>
  <si>
    <t>Kalpataru Projects International Ltd</t>
  </si>
  <si>
    <t>KPIL</t>
  </si>
  <si>
    <t>Kajaria Ceramics Ltd</t>
  </si>
  <si>
    <t>KAJARIACER</t>
  </si>
  <si>
    <t>Building Products - Ceramics</t>
  </si>
  <si>
    <t>Jindal SAW Ltd</t>
  </si>
  <si>
    <t>JINDALSAW</t>
  </si>
  <si>
    <t>Computer Age Management Services Ltd</t>
  </si>
  <si>
    <t>CAMS</t>
  </si>
  <si>
    <t>Firstsource Solutions Ltd</t>
  </si>
  <si>
    <t>FSL</t>
  </si>
  <si>
    <t>Outsourced services</t>
  </si>
  <si>
    <t>Devyani International Ltd</t>
  </si>
  <si>
    <t>DEVYANI</t>
  </si>
  <si>
    <t>HFCL Ltd</t>
  </si>
  <si>
    <t>HFCL</t>
  </si>
  <si>
    <t>Swan Energy Ltd</t>
  </si>
  <si>
    <t>SWANENERGY</t>
  </si>
  <si>
    <t>Bikaji Foods International Ltd</t>
  </si>
  <si>
    <t>BIKAJI</t>
  </si>
  <si>
    <t>Aditya Birla Sun Life Amc Ltd</t>
  </si>
  <si>
    <t>ABSLAMC</t>
  </si>
  <si>
    <t>Signatureglobal (India) Ltd</t>
  </si>
  <si>
    <t>SIGNATURE</t>
  </si>
  <si>
    <t>Alembic Pharmaceuticals Ltd</t>
  </si>
  <si>
    <t>APLLTD</t>
  </si>
  <si>
    <t>Anant Raj Ltd</t>
  </si>
  <si>
    <t>ANANTRAJ</t>
  </si>
  <si>
    <t>Vinati Organics Ltd</t>
  </si>
  <si>
    <t>VINATIORGA</t>
  </si>
  <si>
    <t>Chambal Fertilisers and Chemicals Ltd</t>
  </si>
  <si>
    <t>CHAMBLFERT</t>
  </si>
  <si>
    <t>IFCI Ltd</t>
  </si>
  <si>
    <t>IFCI</t>
  </si>
  <si>
    <t>Nexus Select Trust</t>
  </si>
  <si>
    <t>NXST</t>
  </si>
  <si>
    <t>Mindspace Business Parks REIT</t>
  </si>
  <si>
    <t>MINDSPACE</t>
  </si>
  <si>
    <t>Garden Reach Shipbuilders &amp; Engineers Ltd</t>
  </si>
  <si>
    <t>GRSE</t>
  </si>
  <si>
    <t>NCC Ltd</t>
  </si>
  <si>
    <t>NCC</t>
  </si>
  <si>
    <t>V Guard Industries Ltd</t>
  </si>
  <si>
    <t>VGUARD</t>
  </si>
  <si>
    <t>Aster DM Healthcare Ltd</t>
  </si>
  <si>
    <t>ASTERDM</t>
  </si>
  <si>
    <t>Relaxo Footwears Ltd</t>
  </si>
  <si>
    <t>RELAXO</t>
  </si>
  <si>
    <t>Jyothy Labs Ltd</t>
  </si>
  <si>
    <t>JYOTHYLAB</t>
  </si>
  <si>
    <t>Krishna Institute of Medical Sciences Ltd</t>
  </si>
  <si>
    <t>KIMS</t>
  </si>
  <si>
    <t>PTC Industries Ltd</t>
  </si>
  <si>
    <t>PTCIL</t>
  </si>
  <si>
    <t>Ramco Cements Limited</t>
  </si>
  <si>
    <t>RAMCOCEM</t>
  </si>
  <si>
    <t>Finolex Industries Ltd</t>
  </si>
  <si>
    <t>FINPIPE</t>
  </si>
  <si>
    <t>Cello World Ltd</t>
  </si>
  <si>
    <t>CELLO</t>
  </si>
  <si>
    <t>Blue Dart Express Ltd</t>
  </si>
  <si>
    <t>BLUEDART</t>
  </si>
  <si>
    <t>Sobha Ltd</t>
  </si>
  <si>
    <t>SOBHA</t>
  </si>
  <si>
    <t>IIFL Finance Ltd</t>
  </si>
  <si>
    <t>IIFL</t>
  </si>
  <si>
    <t>Titagarh Rail Systems Ltd</t>
  </si>
  <si>
    <t>TITAGARH</t>
  </si>
  <si>
    <t>CreditAccess Grameen Ltd</t>
  </si>
  <si>
    <t>CREDITACC</t>
  </si>
  <si>
    <t>Schneider Electric Infrastructure Ltd</t>
  </si>
  <si>
    <t>SCHNEIDER</t>
  </si>
  <si>
    <t>Techno Electric &amp; Engineering Company Ltd</t>
  </si>
  <si>
    <t>TECHNOE</t>
  </si>
  <si>
    <t>Welspun Living Ltd</t>
  </si>
  <si>
    <t>WELSPUNLIV</t>
  </si>
  <si>
    <t>Birlasoft Ltd</t>
  </si>
  <si>
    <t>BSOFT</t>
  </si>
  <si>
    <t>Tata Teleservices (Maharashtra) Ltd</t>
  </si>
  <si>
    <t>TTML</t>
  </si>
  <si>
    <t>Trident Ltd</t>
  </si>
  <si>
    <t>TRIDENT</t>
  </si>
  <si>
    <t>Bata India Ltd</t>
  </si>
  <si>
    <t>BATAINDIA</t>
  </si>
  <si>
    <t>Kirloskar Oil Engines Ltd</t>
  </si>
  <si>
    <t>KIRLOSENG</t>
  </si>
  <si>
    <t>Great Eastern Shipping Company Ltd</t>
  </si>
  <si>
    <t>GESHIP</t>
  </si>
  <si>
    <t>Welspun Corp Ltd</t>
  </si>
  <si>
    <t>WELCORP</t>
  </si>
  <si>
    <t>Manappuram Finance Ltd</t>
  </si>
  <si>
    <t>MANAPPURAM</t>
  </si>
  <si>
    <t>Indian Energy Exchange Ltd</t>
  </si>
  <si>
    <t>IEX</t>
  </si>
  <si>
    <t>Power Trading &amp; Consultancy</t>
  </si>
  <si>
    <t>Eris Lifesciences Ltd</t>
  </si>
  <si>
    <t>ERIS</t>
  </si>
  <si>
    <t>Sonata Software Ltd</t>
  </si>
  <si>
    <t>SONATSOFTW</t>
  </si>
  <si>
    <t>PCBL Ltd</t>
  </si>
  <si>
    <t>PCBL</t>
  </si>
  <si>
    <t>Indiamart Intermesh Ltd</t>
  </si>
  <si>
    <t>INDIAMART</t>
  </si>
  <si>
    <t>R R Kabel Ltd</t>
  </si>
  <si>
    <t>RRKABEL</t>
  </si>
  <si>
    <t>Tbo Tek Ltd</t>
  </si>
  <si>
    <t>TBOTEK</t>
  </si>
  <si>
    <t>Tour &amp; Travel Services</t>
  </si>
  <si>
    <t>Karur Vysya Bank Ltd</t>
  </si>
  <si>
    <t>KARURVYSYA</t>
  </si>
  <si>
    <t>Concord Biotech Ltd</t>
  </si>
  <si>
    <t>CONCORDBIO</t>
  </si>
  <si>
    <t>IDFC Ltd</t>
  </si>
  <si>
    <t>IDFC</t>
  </si>
  <si>
    <t>Kfin Technologies Ltd</t>
  </si>
  <si>
    <t>KFINTECH</t>
  </si>
  <si>
    <t>HBL Power Systems Ltd</t>
  </si>
  <si>
    <t>HBLPOWER</t>
  </si>
  <si>
    <t>Bombay Burmah Trading Corporation Ltd</t>
  </si>
  <si>
    <t>BBTC</t>
  </si>
  <si>
    <t>Mahanagar Gas Ltd</t>
  </si>
  <si>
    <t>MGL</t>
  </si>
  <si>
    <t>Bls International Services Ltd</t>
  </si>
  <si>
    <t>BLS</t>
  </si>
  <si>
    <t>Zensar Technologies Ltd</t>
  </si>
  <si>
    <t>ZENSARTECH</t>
  </si>
  <si>
    <t>Capri Global Capital Ltd</t>
  </si>
  <si>
    <t>CGCL</t>
  </si>
  <si>
    <t>Chalet Hotels Ltd</t>
  </si>
  <si>
    <t>CHALET</t>
  </si>
  <si>
    <t>Century Plyboards (India) Ltd</t>
  </si>
  <si>
    <t>CENTURYPLY</t>
  </si>
  <si>
    <t>Wood Products</t>
  </si>
  <si>
    <t>Ramkrishna Forgings Ltd</t>
  </si>
  <si>
    <t>RKFORGE</t>
  </si>
  <si>
    <t>DCM Shriram Ltd</t>
  </si>
  <si>
    <t>DCMSHRIRAM</t>
  </si>
  <si>
    <t>Granules India Ltd</t>
  </si>
  <si>
    <t>GRANULES</t>
  </si>
  <si>
    <t>Astrazeneca Pharma India Ltd</t>
  </si>
  <si>
    <t>ASTRAZEN</t>
  </si>
  <si>
    <t>Honasa Consumer Ltd</t>
  </si>
  <si>
    <t>HONASA</t>
  </si>
  <si>
    <t>Fine Organic Industries Ltd</t>
  </si>
  <si>
    <t>FINEORG</t>
  </si>
  <si>
    <t>Jai Balaji Industries Ltd</t>
  </si>
  <si>
    <t>JAIBALAJI</t>
  </si>
  <si>
    <t>Aadhar Housing Finance Ltd</t>
  </si>
  <si>
    <t>AADHARHFC</t>
  </si>
  <si>
    <t>Supreme Petrochem Ltd</t>
  </si>
  <si>
    <t>SPLPETRO</t>
  </si>
  <si>
    <t>Navin Fluorine International Ltd</t>
  </si>
  <si>
    <t>NAVINFLUOR</t>
  </si>
  <si>
    <t>Aptus Value Housing Finance India Ltd</t>
  </si>
  <si>
    <t>APTUS</t>
  </si>
  <si>
    <t>BEML Ltd</t>
  </si>
  <si>
    <t>BEML</t>
  </si>
  <si>
    <t>Neuland Laboratories Ltd</t>
  </si>
  <si>
    <t>NEULANDLAB</t>
  </si>
  <si>
    <t>NMDC Steel Ltd</t>
  </si>
  <si>
    <t>NSLNISP</t>
  </si>
  <si>
    <t>KSB Ltd</t>
  </si>
  <si>
    <t>KSB</t>
  </si>
  <si>
    <t>Railtel Corporation of India Ltd</t>
  </si>
  <si>
    <t>RAILTEL</t>
  </si>
  <si>
    <t>Communication &amp; Networking</t>
  </si>
  <si>
    <t>Akzo Nobel India Ltd</t>
  </si>
  <si>
    <t>AKZOINDIA</t>
  </si>
  <si>
    <t>Redington Ltd</t>
  </si>
  <si>
    <t>REDINGTON</t>
  </si>
  <si>
    <t>Technology Hardware</t>
  </si>
  <si>
    <t>Lakshmi Machine Works Ltd</t>
  </si>
  <si>
    <t>LAXMIMACH</t>
  </si>
  <si>
    <t>Waaree Renewable Technologies Ltd</t>
  </si>
  <si>
    <t>WAAREERTL</t>
  </si>
  <si>
    <t>RITES Ltd</t>
  </si>
  <si>
    <t>RITES</t>
  </si>
  <si>
    <t>Clean Science and Technology Ltd</t>
  </si>
  <si>
    <t>CLEAN</t>
  </si>
  <si>
    <t>Asahi India Glass Ltd</t>
  </si>
  <si>
    <t>ASAHIINDIA</t>
  </si>
  <si>
    <t>Sanofi India Ltd</t>
  </si>
  <si>
    <t>SANOFI</t>
  </si>
  <si>
    <t>Zen Technologies Ltd</t>
  </si>
  <si>
    <t>ZENTEC</t>
  </si>
  <si>
    <t>Data Patterns (India) Ltd</t>
  </si>
  <si>
    <t>DATAPATTNS</t>
  </si>
  <si>
    <t>UTI S&amp;P BSE Sensex ETF</t>
  </si>
  <si>
    <t>UTISENSETF</t>
  </si>
  <si>
    <t>Anand Rathi Wealth Ltd</t>
  </si>
  <si>
    <t>ANANDRATHI</t>
  </si>
  <si>
    <t>Sterling and Wilson Renewable Energy Ltd</t>
  </si>
  <si>
    <t>SWSOLAR</t>
  </si>
  <si>
    <t>Amber Enterprises India Ltd</t>
  </si>
  <si>
    <t>AMBER</t>
  </si>
  <si>
    <t>Wockhardt Ltd</t>
  </si>
  <si>
    <t>WOCKPHARMA</t>
  </si>
  <si>
    <t>MMTC Ltd</t>
  </si>
  <si>
    <t>MMTC</t>
  </si>
  <si>
    <t>Godrej Agrovet Ltd</t>
  </si>
  <si>
    <t>GODREJAGRO</t>
  </si>
  <si>
    <t>Agro Products</t>
  </si>
  <si>
    <t>Doms Industries Ltd</t>
  </si>
  <si>
    <t>DOMS</t>
  </si>
  <si>
    <t>Office Supplies</t>
  </si>
  <si>
    <t>Action Construction Equipment Ltd</t>
  </si>
  <si>
    <t>ACE</t>
  </si>
  <si>
    <t>Heavy Machinery</t>
  </si>
  <si>
    <t>Newgen Software Technologies Ltd</t>
  </si>
  <si>
    <t>NEWGEN</t>
  </si>
  <si>
    <t>PVR INOX Ltd</t>
  </si>
  <si>
    <t>PVRINOX</t>
  </si>
  <si>
    <t>Theatres</t>
  </si>
  <si>
    <t>Gravita India Ltd</t>
  </si>
  <si>
    <t>GRAVITA</t>
  </si>
  <si>
    <t>Metals - Lead</t>
  </si>
  <si>
    <t>Jubilant Pharmova Ltd</t>
  </si>
  <si>
    <t>JUBLPHARMA</t>
  </si>
  <si>
    <t>Vardhman Textiles Ltd</t>
  </si>
  <si>
    <t>VTL</t>
  </si>
  <si>
    <t>Voltamp Transformers Ltd</t>
  </si>
  <si>
    <t>VOLTAMP</t>
  </si>
  <si>
    <t>Netweb Technologies India Ltd</t>
  </si>
  <si>
    <t>NETWEB</t>
  </si>
  <si>
    <t>E I D-Parry (India) Ltd</t>
  </si>
  <si>
    <t>EIDPARRY</t>
  </si>
  <si>
    <t>Sugar</t>
  </si>
  <si>
    <t>G R Infraprojects Ltd</t>
  </si>
  <si>
    <t>GRINFRA</t>
  </si>
  <si>
    <t>Craftsman Automation Ltd</t>
  </si>
  <si>
    <t>CRAFTSMAN</t>
  </si>
  <si>
    <t>Chennai Petroleum Corporation Ltd</t>
  </si>
  <si>
    <t>CHENNPETRO</t>
  </si>
  <si>
    <t>Zydus Wellness Ltd</t>
  </si>
  <si>
    <t>ZYDUSWELL</t>
  </si>
  <si>
    <t>UTI Asset Management Company Ltd</t>
  </si>
  <si>
    <t>UTIAMC</t>
  </si>
  <si>
    <t>Genus Power Infrastructures Ltd</t>
  </si>
  <si>
    <t>GENUSPOWER</t>
  </si>
  <si>
    <t>Inox Wind Energy Ltd</t>
  </si>
  <si>
    <t>IWEL</t>
  </si>
  <si>
    <t>Nava Limited</t>
  </si>
  <si>
    <t>NAVA</t>
  </si>
  <si>
    <t>Kirloskar Brothers Ltd</t>
  </si>
  <si>
    <t>KIRLOSBROS</t>
  </si>
  <si>
    <t>Elecon Engineering Company Ltd</t>
  </si>
  <si>
    <t>ELECON</t>
  </si>
  <si>
    <t>Alok Industries Ltd</t>
  </si>
  <si>
    <t>ALOKINDS</t>
  </si>
  <si>
    <t>RBL Bank Ltd</t>
  </si>
  <si>
    <t>RBLBANK</t>
  </si>
  <si>
    <t>Intellect Design Arena Ltd</t>
  </si>
  <si>
    <t>INTELLECT</t>
  </si>
  <si>
    <t>Indegene Ltd</t>
  </si>
  <si>
    <t>INDGN</t>
  </si>
  <si>
    <t>Minda Corporation Ltd</t>
  </si>
  <si>
    <t>MINDACORP</t>
  </si>
  <si>
    <t>Zee Entertainment Enterprises Ltd</t>
  </si>
  <si>
    <t>ZEEL</t>
  </si>
  <si>
    <t>Caplin Point Laboratories Ltd</t>
  </si>
  <si>
    <t>CAPLIPOINT</t>
  </si>
  <si>
    <t>Akums Drugs and Pharmaceuticals Ltd</t>
  </si>
  <si>
    <t>AKUMS</t>
  </si>
  <si>
    <t>Aavas Financiers Ltd</t>
  </si>
  <si>
    <t>AAVAS</t>
  </si>
  <si>
    <t>Praj Industries Ltd</t>
  </si>
  <si>
    <t>PRAJIND</t>
  </si>
  <si>
    <t>Ingersoll-Rand (India) Ltd</t>
  </si>
  <si>
    <t>INGERRAND</t>
  </si>
  <si>
    <t>eClerx Services Limited</t>
  </si>
  <si>
    <t>ECLERX</t>
  </si>
  <si>
    <t>Raymond Ltd</t>
  </si>
  <si>
    <t>RAYMOND</t>
  </si>
  <si>
    <t>Westlife Foodworld Ltd</t>
  </si>
  <si>
    <t>WESTLIFE</t>
  </si>
  <si>
    <t>Deepak Fertilisers and Petrochemicals Corp Ltd</t>
  </si>
  <si>
    <t>DEEPAKFERT</t>
  </si>
  <si>
    <t>TTK Prestige Ltd</t>
  </si>
  <si>
    <t>TTKPRESTIG</t>
  </si>
  <si>
    <t>Electrosteel Castings Ltd</t>
  </si>
  <si>
    <t>ELECTCAST</t>
  </si>
  <si>
    <t>Cube Highways Trust</t>
  </si>
  <si>
    <t>CUBEINVIT</t>
  </si>
  <si>
    <t>Roads</t>
  </si>
  <si>
    <t>Olectra Greentech Ltd</t>
  </si>
  <si>
    <t>OLECTRA</t>
  </si>
  <si>
    <t>LT Foods Ltd</t>
  </si>
  <si>
    <t>LTFOODS</t>
  </si>
  <si>
    <t>PG Electroplast Ltd</t>
  </si>
  <si>
    <t>PGEL</t>
  </si>
  <si>
    <t>Tanla Platforms Ltd</t>
  </si>
  <si>
    <t>TANLA</t>
  </si>
  <si>
    <t>Engineers India Ltd</t>
  </si>
  <si>
    <t>ENGINERSIN</t>
  </si>
  <si>
    <t>RHI Magnesita India Ltd</t>
  </si>
  <si>
    <t>RHIM</t>
  </si>
  <si>
    <t>Rainbow Children's Medicare Ltd</t>
  </si>
  <si>
    <t>RAINBOW</t>
  </si>
  <si>
    <t>City Union Bank Ltd</t>
  </si>
  <si>
    <t>CUB</t>
  </si>
  <si>
    <t>shipping corporation of India Ltd</t>
  </si>
  <si>
    <t>SCI</t>
  </si>
  <si>
    <t>Godawari Power and Ispat Ltd</t>
  </si>
  <si>
    <t>GPIL</t>
  </si>
  <si>
    <t>Glenmark Life Sciences Ltd</t>
  </si>
  <si>
    <t>GLS</t>
  </si>
  <si>
    <t>Cera Sanitaryware Ltd</t>
  </si>
  <si>
    <t>CERA</t>
  </si>
  <si>
    <t>Jaiprakash Power Ventures Ltd</t>
  </si>
  <si>
    <t>JPPOWER</t>
  </si>
  <si>
    <t>Reliance Power Ltd</t>
  </si>
  <si>
    <t>RPOWER</t>
  </si>
  <si>
    <t>Jammu and Kashmir Bank Ltd</t>
  </si>
  <si>
    <t>J&amp;KBANK</t>
  </si>
  <si>
    <t>Sarda Energy &amp; Minerals Ltd</t>
  </si>
  <si>
    <t>SARDAEN</t>
  </si>
  <si>
    <t>Nuvoco Vistas Corporation Ltd</t>
  </si>
  <si>
    <t>NUVOCO</t>
  </si>
  <si>
    <t>Strides Pharma Science Ltd</t>
  </si>
  <si>
    <t>STAR</t>
  </si>
  <si>
    <t>Happiest Minds Technologies Ltd</t>
  </si>
  <si>
    <t>HAPPSTMNDS</t>
  </si>
  <si>
    <t>Can Fin Homes Ltd</t>
  </si>
  <si>
    <t>CANFINHOME</t>
  </si>
  <si>
    <t>PNC Infratech Ltd</t>
  </si>
  <si>
    <t>PNCINFRA</t>
  </si>
  <si>
    <t>Balrampur Chini Mills Ltd</t>
  </si>
  <si>
    <t>BALRAMCHIN</t>
  </si>
  <si>
    <t>Aether Industries Ltd</t>
  </si>
  <si>
    <t>AETHER</t>
  </si>
  <si>
    <t>Gujarat Mineral Development Corporation Ltd</t>
  </si>
  <si>
    <t>GMDCLTD</t>
  </si>
  <si>
    <t>Quess Corp Ltd</t>
  </si>
  <si>
    <t>QUESS</t>
  </si>
  <si>
    <t>Employment Services</t>
  </si>
  <si>
    <t>Powergrid Infrastructure Investment Trust</t>
  </si>
  <si>
    <t>PGINVIT</t>
  </si>
  <si>
    <t>Safari Industries (India) Ltd</t>
  </si>
  <si>
    <t>SAFARI</t>
  </si>
  <si>
    <t>CE Info Systems Ltd</t>
  </si>
  <si>
    <t>MAPMYINDIA</t>
  </si>
  <si>
    <t>Bengal &amp; Assam Company Ltd</t>
  </si>
  <si>
    <t>BENGALASM</t>
  </si>
  <si>
    <t>KPI Green Energy Ltd</t>
  </si>
  <si>
    <t>KPIGREEN</t>
  </si>
  <si>
    <t>Kirloskar Ferrous Industries Ltd</t>
  </si>
  <si>
    <t>KIRLFER</t>
  </si>
  <si>
    <t>CEAT Ltd</t>
  </si>
  <si>
    <t>CEATLTD</t>
  </si>
  <si>
    <t>India Cements Ltd</t>
  </si>
  <si>
    <t>INDIACEM</t>
  </si>
  <si>
    <t>Tega Industries Ltd</t>
  </si>
  <si>
    <t>TEGA</t>
  </si>
  <si>
    <t>Maharashtra Scooters Ltd</t>
  </si>
  <si>
    <t>MAHSCOOTER</t>
  </si>
  <si>
    <t>Happy Forgings Ltd</t>
  </si>
  <si>
    <t>HAPPYFORGE</t>
  </si>
  <si>
    <t>Auto, Truck &amp; Motorcycle Parts</t>
  </si>
  <si>
    <t>Bajaj Electricals Ltd</t>
  </si>
  <si>
    <t>BAJAJELEC</t>
  </si>
  <si>
    <t>Rashtriya Chemicals and Fertilizers Ltd</t>
  </si>
  <si>
    <t>RCF</t>
  </si>
  <si>
    <t>Gujarat Pipavav Port Ltd</t>
  </si>
  <si>
    <t>GPPL</t>
  </si>
  <si>
    <t>Rattanindia Enterprises Ltd</t>
  </si>
  <si>
    <t>RTNINDIA</t>
  </si>
  <si>
    <t>Aurionpro Solutions Ltd</t>
  </si>
  <si>
    <t>AURIONPRO</t>
  </si>
  <si>
    <t>Alkyl Amines Chemicals Ltd</t>
  </si>
  <si>
    <t>ALKYLAMINE</t>
  </si>
  <si>
    <t>Bharat 22 ETF</t>
  </si>
  <si>
    <t>ICICIB22</t>
  </si>
  <si>
    <t>Force Motors Ltd</t>
  </si>
  <si>
    <t>FORCEMOT</t>
  </si>
  <si>
    <t>Metropolis Healthcare Ltd</t>
  </si>
  <si>
    <t>METROPOLIS</t>
  </si>
  <si>
    <t>Transformers and Rectifiers (India) Ltd</t>
  </si>
  <si>
    <t>TARIL</t>
  </si>
  <si>
    <t>Nippon India ETF Nifty Bank BeES</t>
  </si>
  <si>
    <t>BANKBEES</t>
  </si>
  <si>
    <t>Inox India Ltd</t>
  </si>
  <si>
    <t>INOXINDIA</t>
  </si>
  <si>
    <t>Sea-Borne Tankers</t>
  </si>
  <si>
    <t>Marksans Pharma Ltd</t>
  </si>
  <si>
    <t>MARKSANS</t>
  </si>
  <si>
    <t>Lemon Tree Hotels Ltd</t>
  </si>
  <si>
    <t>LEMONTREE</t>
  </si>
  <si>
    <t>Thomas Cook (India) Ltd</t>
  </si>
  <si>
    <t>THOMASCOOK</t>
  </si>
  <si>
    <t>JK Tyre &amp; Industries Ltd</t>
  </si>
  <si>
    <t>JKTYRE</t>
  </si>
  <si>
    <t>Just Dial Ltd</t>
  </si>
  <si>
    <t>JUSTDIAL</t>
  </si>
  <si>
    <t>Puravankara Ltd</t>
  </si>
  <si>
    <t>PURVA</t>
  </si>
  <si>
    <t>Symphony Ltd</t>
  </si>
  <si>
    <t>SYMPHONY</t>
  </si>
  <si>
    <t>Isgec Heavy Engineering Ltd</t>
  </si>
  <si>
    <t>ISGEC</t>
  </si>
  <si>
    <t>Valor Estate Ltd</t>
  </si>
  <si>
    <t>DBREALTY</t>
  </si>
  <si>
    <t>Network18 Media &amp; Investments Ltd</t>
  </si>
  <si>
    <t>NETWORK18</t>
  </si>
  <si>
    <t>Movies &amp; TV Serials</t>
  </si>
  <si>
    <t>Power Mech Projects Ltd</t>
  </si>
  <si>
    <t>POWERMECH</t>
  </si>
  <si>
    <t>Vesuvius India Ltd</t>
  </si>
  <si>
    <t>VESUVIUS</t>
  </si>
  <si>
    <t>Galaxy Surfactants Ltd</t>
  </si>
  <si>
    <t>GALAXYSURF</t>
  </si>
  <si>
    <t>HMT Ltd</t>
  </si>
  <si>
    <t>HMT</t>
  </si>
  <si>
    <t>Usha Martin Ltd</t>
  </si>
  <si>
    <t>USHAMART</t>
  </si>
  <si>
    <t>Arvind Ltd</t>
  </si>
  <si>
    <t>ARVIND</t>
  </si>
  <si>
    <t>Sapphire Foods India Ltd</t>
  </si>
  <si>
    <t>SAPPHIRE</t>
  </si>
  <si>
    <t>Graphite India Ltd</t>
  </si>
  <si>
    <t>GRAPHITE</t>
  </si>
  <si>
    <t>JM Financial Ltd</t>
  </si>
  <si>
    <t>JMFINANCIL</t>
  </si>
  <si>
    <t>Jubilant Ingrevia Ltd</t>
  </si>
  <si>
    <t>JUBLINGREA</t>
  </si>
  <si>
    <t>Shree Renuka Sugars Ltd</t>
  </si>
  <si>
    <t>RENUKA</t>
  </si>
  <si>
    <t>Sheela Foam Ltd</t>
  </si>
  <si>
    <t>SFL</t>
  </si>
  <si>
    <t>Home Furnishing</t>
  </si>
  <si>
    <t>Birla Corporation Ltd</t>
  </si>
  <si>
    <t>BIRLACORPN</t>
  </si>
  <si>
    <t>Max Estates Ltd</t>
  </si>
  <si>
    <t>MAXESTATES</t>
  </si>
  <si>
    <t>Latent View Analytics Ltd</t>
  </si>
  <si>
    <t>LATENTVIEW</t>
  </si>
  <si>
    <t>Saregama India Ltd</t>
  </si>
  <si>
    <t>SAREGAMA</t>
  </si>
  <si>
    <t>Prudent Corporate Advisory Services Ltd</t>
  </si>
  <si>
    <t>PRUDENT</t>
  </si>
  <si>
    <t>HG Infra Engineering Ltd</t>
  </si>
  <si>
    <t>HGINFRA</t>
  </si>
  <si>
    <t>Edelweiss Financial Services Ltd</t>
  </si>
  <si>
    <t>EDELWEISS</t>
  </si>
  <si>
    <t>Route Mobile Ltd</t>
  </si>
  <si>
    <t>ROUTE</t>
  </si>
  <si>
    <t>Gujarat Narmada Valley Fertilizers &amp; Chemicals Ltd</t>
  </si>
  <si>
    <t>GNFC</t>
  </si>
  <si>
    <t>Home First Finance Company India Ltd</t>
  </si>
  <si>
    <t>HOMEFIRST</t>
  </si>
  <si>
    <t>GMR Power and Urban Infra Ltd</t>
  </si>
  <si>
    <t>GMRP&amp;UI</t>
  </si>
  <si>
    <t>Brookfield India Real Estate Trust</t>
  </si>
  <si>
    <t>BIRET</t>
  </si>
  <si>
    <t>Allied Blenders and Distillers Ltd</t>
  </si>
  <si>
    <t>ABDL</t>
  </si>
  <si>
    <t>ELANTAS Beck India Ltd</t>
  </si>
  <si>
    <t>ELANTAS</t>
  </si>
  <si>
    <t>Triveni Engineering and Industries Ltd</t>
  </si>
  <si>
    <t>TRIVENI</t>
  </si>
  <si>
    <t>CCL Products (India) Ltd</t>
  </si>
  <si>
    <t>CCL</t>
  </si>
  <si>
    <t>Eureka Forbes Ltd</t>
  </si>
  <si>
    <t>EUREKAFORBE</t>
  </si>
  <si>
    <t>Household Appliances</t>
  </si>
  <si>
    <t>India Grid Trust</t>
  </si>
  <si>
    <t>INDIGRID</t>
  </si>
  <si>
    <t>Sammaan Capital Ltd</t>
  </si>
  <si>
    <t>SAMMAANCAP</t>
  </si>
  <si>
    <t>Keystone Realtors Ltd</t>
  </si>
  <si>
    <t>RUSTOMJEE</t>
  </si>
  <si>
    <t>ITD Cementation India Ltd</t>
  </si>
  <si>
    <t>ITDCEM</t>
  </si>
  <si>
    <t>KNR Constructions Ltd</t>
  </si>
  <si>
    <t>KNRCON</t>
  </si>
  <si>
    <t>National Standard (India) Ltd</t>
  </si>
  <si>
    <t>NATIONSTD</t>
  </si>
  <si>
    <t>ESAB India Ltd</t>
  </si>
  <si>
    <t>ESABINDIA</t>
  </si>
  <si>
    <t>Azad Engineering Ltd</t>
  </si>
  <si>
    <t>AZAD</t>
  </si>
  <si>
    <t>Tips Industries Ltd</t>
  </si>
  <si>
    <t>TIPSINDLTD</t>
  </si>
  <si>
    <t>RedTape</t>
  </si>
  <si>
    <t>REDTAPE</t>
  </si>
  <si>
    <t>Gujarat State Fertilizers &amp; Chemicals Ltd</t>
  </si>
  <si>
    <t>GSFC</t>
  </si>
  <si>
    <t>Archean Chemical Industries Ltd</t>
  </si>
  <si>
    <t>ACI</t>
  </si>
  <si>
    <t>JK Lakshmi Cement Ltd</t>
  </si>
  <si>
    <t>JKLAKSHMI</t>
  </si>
  <si>
    <t>Equitas Small Finance Bank Ltd</t>
  </si>
  <si>
    <t>EQUITASBNK</t>
  </si>
  <si>
    <t>Mrs. Bectors Food Specialities Ltd</t>
  </si>
  <si>
    <t>BECTORFOOD</t>
  </si>
  <si>
    <t>Vijaya Diagnostic Centre Ltd</t>
  </si>
  <si>
    <t>VIJAYA</t>
  </si>
  <si>
    <t>Shriram Pistons &amp; Rings Ltd</t>
  </si>
  <si>
    <t>SHRIPISTON</t>
  </si>
  <si>
    <t>Gallantt Ispat Ltd</t>
  </si>
  <si>
    <t>GALLANTT</t>
  </si>
  <si>
    <t>Mastek Ltd</t>
  </si>
  <si>
    <t>MASTEK</t>
  </si>
  <si>
    <t>ASK Automotive Ltd</t>
  </si>
  <si>
    <t>ASKAUTOLTD</t>
  </si>
  <si>
    <t>Maharashtra Seamless Ltd</t>
  </si>
  <si>
    <t>MAHSEAMLES</t>
  </si>
  <si>
    <t>Lloyds Engineering Works Ltd</t>
  </si>
  <si>
    <t>LLOYDSENGG</t>
  </si>
  <si>
    <t>SBFC Finance Ltd</t>
  </si>
  <si>
    <t>SBFC</t>
  </si>
  <si>
    <t>Avanti Feeds Ltd</t>
  </si>
  <si>
    <t>AVANTIFEED</t>
  </si>
  <si>
    <t>Mahindra Lifespace Developers Ltd</t>
  </si>
  <si>
    <t>MAHLIFE</t>
  </si>
  <si>
    <t>Star Cement Ltd</t>
  </si>
  <si>
    <t>STARCEMENT</t>
  </si>
  <si>
    <t>TV18 Broadcast Ltd</t>
  </si>
  <si>
    <t>TV18BRDCST</t>
  </si>
  <si>
    <t>Time Technoplast Ltd</t>
  </si>
  <si>
    <t>TIMETECHNO</t>
  </si>
  <si>
    <t>CMS Info Systems Ltd</t>
  </si>
  <si>
    <t>CMSINFO</t>
  </si>
  <si>
    <t>Kama Holdings Ltd</t>
  </si>
  <si>
    <t>KAMAHOLD</t>
  </si>
  <si>
    <t>Ahluwalia Contracts (India) Ltd</t>
  </si>
  <si>
    <t>AHLUCONT</t>
  </si>
  <si>
    <t>Choice International Ltd</t>
  </si>
  <si>
    <t>CHOICEIN</t>
  </si>
  <si>
    <t>Rategain Travel Technologies Ltd</t>
  </si>
  <si>
    <t>RATEGAIN</t>
  </si>
  <si>
    <t>Jupiter Life Line Hospitals Ltd</t>
  </si>
  <si>
    <t>JLHL</t>
  </si>
  <si>
    <t>Rajesh Exports Ltd</t>
  </si>
  <si>
    <t>RAJESHEXPO</t>
  </si>
  <si>
    <t>Juniper Hotels Ltd</t>
  </si>
  <si>
    <t>JUNIPER</t>
  </si>
  <si>
    <t>Religare Enterprises Ltd</t>
  </si>
  <si>
    <t>RELIGARE</t>
  </si>
  <si>
    <t>Black Box Ltd</t>
  </si>
  <si>
    <t>BBOX</t>
  </si>
  <si>
    <t>Protean eGov Technologies Ltd</t>
  </si>
  <si>
    <t>PROTEAN</t>
  </si>
  <si>
    <t>IT Consulting &amp; Other Services</t>
  </si>
  <si>
    <t>Shakti Pumps (India) Ltd</t>
  </si>
  <si>
    <t>SHAKTIPUMP</t>
  </si>
  <si>
    <t>Procter &amp; Gamble Health Ltd</t>
  </si>
  <si>
    <t>PGHL</t>
  </si>
  <si>
    <t>Kotak Nifty Bank ETF</t>
  </si>
  <si>
    <t>BANKNIFTY1</t>
  </si>
  <si>
    <t>F D C Ltd</t>
  </si>
  <si>
    <t>FDC</t>
  </si>
  <si>
    <t>Equinox India Developments Ltd</t>
  </si>
  <si>
    <t>EMBDL</t>
  </si>
  <si>
    <t>Infibeam Avenues Ltd</t>
  </si>
  <si>
    <t>INFIBEAM</t>
  </si>
  <si>
    <t>Karnataka Bank Ltd</t>
  </si>
  <si>
    <t>KTKBANK</t>
  </si>
  <si>
    <t>RattanIndia Power Ltd</t>
  </si>
  <si>
    <t>RTNPOWER</t>
  </si>
  <si>
    <t>Shoppers Stop Ltd</t>
  </si>
  <si>
    <t>SHOPERSTOP</t>
  </si>
  <si>
    <t>Anupam Rasayan India Ltd</t>
  </si>
  <si>
    <t>ANURAS</t>
  </si>
  <si>
    <t>Senco Gold Ltd</t>
  </si>
  <si>
    <t>SENCO</t>
  </si>
  <si>
    <t>TVS Supply Chain Solutions Ltd</t>
  </si>
  <si>
    <t>TVSSCS</t>
  </si>
  <si>
    <t>Campus Activewear Ltd</t>
  </si>
  <si>
    <t>CAMPUS</t>
  </si>
  <si>
    <t>Electronics Mart India Ltd</t>
  </si>
  <si>
    <t>EMIL</t>
  </si>
  <si>
    <t>Blue Jet Healthcare Ltd</t>
  </si>
  <si>
    <t>BLUEJET</t>
  </si>
  <si>
    <t>Transport Corporation of India Ltd</t>
  </si>
  <si>
    <t>TCI</t>
  </si>
  <si>
    <t>Reliance Infrastructure Ltd</t>
  </si>
  <si>
    <t>RELINFRA</t>
  </si>
  <si>
    <t>Ujjivan Small Finance Bank Ltd</t>
  </si>
  <si>
    <t>UJJIVANSFB</t>
  </si>
  <si>
    <t>SBI Nifty 50 ETF</t>
  </si>
  <si>
    <t>SETFNIF50</t>
  </si>
  <si>
    <t>Varroc Engineering Ltd</t>
  </si>
  <si>
    <t>VARROC</t>
  </si>
  <si>
    <t>BHARAT Bond ETF-April 2023-Growth</t>
  </si>
  <si>
    <t>EBBETF0423</t>
  </si>
  <si>
    <t>Debt</t>
  </si>
  <si>
    <t>Sunteck Realty Ltd</t>
  </si>
  <si>
    <t>SUNTECK</t>
  </si>
  <si>
    <t>Prism Johnson Ltd</t>
  </si>
  <si>
    <t>PRSMJOHNSN</t>
  </si>
  <si>
    <t>Astra Microwave Products Ltd</t>
  </si>
  <si>
    <t>ASTRAMICRO</t>
  </si>
  <si>
    <t>Mahindra Holidays and Resorts India Ltd</t>
  </si>
  <si>
    <t>MHRIL</t>
  </si>
  <si>
    <t>Ion Exchange (India) Ltd</t>
  </si>
  <si>
    <t>IONEXCHANG</t>
  </si>
  <si>
    <t>Environmental Services</t>
  </si>
  <si>
    <t>IIFL Securities Ltd</t>
  </si>
  <si>
    <t>IIFLSEC</t>
  </si>
  <si>
    <t>Laxmi Organic Industries Ltd</t>
  </si>
  <si>
    <t>LXCHEM</t>
  </si>
  <si>
    <t>LS Industries Ltd</t>
  </si>
  <si>
    <t>LSIND</t>
  </si>
  <si>
    <t>Kirloskar Pneumatic Company Ltd</t>
  </si>
  <si>
    <t>KIRLPNU</t>
  </si>
  <si>
    <t>Indo Count Industries Ltd</t>
  </si>
  <si>
    <t>ICIL</t>
  </si>
  <si>
    <t>Sansera Engineering Ltd</t>
  </si>
  <si>
    <t>SANSERA</t>
  </si>
  <si>
    <t>Diamond Power Infrastructure Ltd</t>
  </si>
  <si>
    <t>DIACABS</t>
  </si>
  <si>
    <t>Va Tech Wabag Ltd</t>
  </si>
  <si>
    <t>WABAG</t>
  </si>
  <si>
    <t>Water Management</t>
  </si>
  <si>
    <t>IFB Industries Ltd</t>
  </si>
  <si>
    <t>IFBIND</t>
  </si>
  <si>
    <t>Sandur Manganese and Iron Ores Ltd</t>
  </si>
  <si>
    <t>SANDUMA</t>
  </si>
  <si>
    <t>Moil Ltd</t>
  </si>
  <si>
    <t>MOIL</t>
  </si>
  <si>
    <t>Mining - Manganese</t>
  </si>
  <si>
    <t>PDS Limited</t>
  </si>
  <si>
    <t>PDSL</t>
  </si>
  <si>
    <t>MedPlus Health Services Ltd</t>
  </si>
  <si>
    <t>MEDPLUS</t>
  </si>
  <si>
    <t>JSW Holdings Ltd</t>
  </si>
  <si>
    <t>JSWHL</t>
  </si>
  <si>
    <t>Welspun Enterprises Ltd</t>
  </si>
  <si>
    <t>WELENT</t>
  </si>
  <si>
    <t>Dhanuka Agritech Ltd</t>
  </si>
  <si>
    <t>DHANUKA</t>
  </si>
  <si>
    <t>Dilip Buildcon Ltd</t>
  </si>
  <si>
    <t>DBL</t>
  </si>
  <si>
    <t>JK Paper Ltd</t>
  </si>
  <si>
    <t>JKPAPER</t>
  </si>
  <si>
    <t>Hindustan Construction Company Ltd</t>
  </si>
  <si>
    <t>HCC</t>
  </si>
  <si>
    <t>Technocraft Industries (India) Ltd</t>
  </si>
  <si>
    <t>TIIL</t>
  </si>
  <si>
    <t>Sharda Motor Industries Ltd</t>
  </si>
  <si>
    <t>SHARDAMOTR</t>
  </si>
  <si>
    <t>Balu Forge Industries Ltd</t>
  </si>
  <si>
    <t>BALUFORGE</t>
  </si>
  <si>
    <t>Ethos Ltd</t>
  </si>
  <si>
    <t>ETHOSLTD</t>
  </si>
  <si>
    <t>Texmaco Rail &amp; Engineering Ltd</t>
  </si>
  <si>
    <t>TEXRAIL</t>
  </si>
  <si>
    <t>Epigral Ltd</t>
  </si>
  <si>
    <t>EPIGRAL</t>
  </si>
  <si>
    <t>Syrma SGS Technology Ltd</t>
  </si>
  <si>
    <t>SYRMA</t>
  </si>
  <si>
    <t>EPL Ltd</t>
  </si>
  <si>
    <t>EPL</t>
  </si>
  <si>
    <t>Packaging</t>
  </si>
  <si>
    <t>Chemplast Sanmar Ltd</t>
  </si>
  <si>
    <t>CHEMPLASTS</t>
  </si>
  <si>
    <t>India Shelter Finance Corporation Ltd</t>
  </si>
  <si>
    <t>INDIASHLTR</t>
  </si>
  <si>
    <t>HEG Ltd</t>
  </si>
  <si>
    <t>HEG</t>
  </si>
  <si>
    <t>Insolation Energy Ltd</t>
  </si>
  <si>
    <t>INA</t>
  </si>
  <si>
    <t>Semiconductors</t>
  </si>
  <si>
    <t>Sundaram Finance Holdings Ltd</t>
  </si>
  <si>
    <t>SUNDARMHLD</t>
  </si>
  <si>
    <t>Garware Technical Fibres Ltd</t>
  </si>
  <si>
    <t>GARFIBRES</t>
  </si>
  <si>
    <t>Mishra Dhatu Nigam Ltd</t>
  </si>
  <si>
    <t>MIDHANI</t>
  </si>
  <si>
    <t>Magellanic Cloud Ltd</t>
  </si>
  <si>
    <t>MCLOUD</t>
  </si>
  <si>
    <t>Tamilnad Mercantile Bank Ltd</t>
  </si>
  <si>
    <t>TMB</t>
  </si>
  <si>
    <t>Bondada Engineering Ltd</t>
  </si>
  <si>
    <t>BONDADA</t>
  </si>
  <si>
    <t>Gabriel India Ltd</t>
  </si>
  <si>
    <t>GABRIEL</t>
  </si>
  <si>
    <t>Jindal Worldwide Ltd</t>
  </si>
  <si>
    <t>JINDWORLD</t>
  </si>
  <si>
    <t>VST Industries Ltd</t>
  </si>
  <si>
    <t>VSTIND</t>
  </si>
  <si>
    <t>Sun Pharma Advanced Research Co Ltd</t>
  </si>
  <si>
    <t>SPARC</t>
  </si>
  <si>
    <t>Shilpa Medicare Ltd</t>
  </si>
  <si>
    <t>SHILPAMED</t>
  </si>
  <si>
    <t>Dodla Dairy Ltd</t>
  </si>
  <si>
    <t>DODLA</t>
  </si>
  <si>
    <t>Man Infraconstruction Ltd</t>
  </si>
  <si>
    <t>MANINFRA</t>
  </si>
  <si>
    <t>Suprajit Engineering Ltd</t>
  </si>
  <si>
    <t>SUPRAJIT</t>
  </si>
  <si>
    <t>Inox Green Energy Services Ltd</t>
  </si>
  <si>
    <t>INOXGREEN</t>
  </si>
  <si>
    <t>Nazara Technologies Ltd</t>
  </si>
  <si>
    <t>NAZARA</t>
  </si>
  <si>
    <t>Theme Parks &amp; Gaming</t>
  </si>
  <si>
    <t>Garware Hi-Tech Films Ltd</t>
  </si>
  <si>
    <t>GRWRHITECH</t>
  </si>
  <si>
    <t>Surya Roshni Ltd</t>
  </si>
  <si>
    <t>SURYAROSNI</t>
  </si>
  <si>
    <t>Piccadily Agro Industries Ltd</t>
  </si>
  <si>
    <t>PICCADIL</t>
  </si>
  <si>
    <t>Arvind Fashions Ltd</t>
  </si>
  <si>
    <t>ARVINDFASN</t>
  </si>
  <si>
    <t>Ganesh Housing Corp Ltd</t>
  </si>
  <si>
    <t>GANESHHOUC</t>
  </si>
  <si>
    <t>Balaji Amines Ltd</t>
  </si>
  <si>
    <t>BALAMINES</t>
  </si>
  <si>
    <t>Greenlam Industries Ltd</t>
  </si>
  <si>
    <t>GREENLAM</t>
  </si>
  <si>
    <t>Building Products - Laminates</t>
  </si>
  <si>
    <t>Orchid Pharma Ltd</t>
  </si>
  <si>
    <t>ORCHPHARMA</t>
  </si>
  <si>
    <t>V-mart Retail Ltd</t>
  </si>
  <si>
    <t>VMART</t>
  </si>
  <si>
    <t>Responsive Industries Ltd</t>
  </si>
  <si>
    <t>RESPONIND</t>
  </si>
  <si>
    <t>Building Products - Granite</t>
  </si>
  <si>
    <t>Allcargo Logistics Ltd</t>
  </si>
  <si>
    <t>ALLCARGO</t>
  </si>
  <si>
    <t>Jai Corp Ltd</t>
  </si>
  <si>
    <t>JAICORPLTD</t>
  </si>
  <si>
    <t>Easy Trip Planners Ltd</t>
  </si>
  <si>
    <t>EASEMYTRIP</t>
  </si>
  <si>
    <t>Sudarshan Chemical Industries Ltd</t>
  </si>
  <si>
    <t>SUDARSCHEM</t>
  </si>
  <si>
    <t>Paradeep Phosphates Ltd</t>
  </si>
  <si>
    <t>PARADEEP</t>
  </si>
  <si>
    <t>Rallis India Ltd</t>
  </si>
  <si>
    <t>RALLIS</t>
  </si>
  <si>
    <t>Kennametal India Ltd</t>
  </si>
  <si>
    <t>KENNAMET</t>
  </si>
  <si>
    <t>Lux Industries Ltd</t>
  </si>
  <si>
    <t>LUXIND</t>
  </si>
  <si>
    <t>KRBL Ltd</t>
  </si>
  <si>
    <t>KRBL</t>
  </si>
  <si>
    <t>Indigo Paints Ltd</t>
  </si>
  <si>
    <t>INDIGOPNTS</t>
  </si>
  <si>
    <t>Gulf Oil Lubricants India Ltd</t>
  </si>
  <si>
    <t>GULFOILLUB</t>
  </si>
  <si>
    <t>V I P Industries Ltd</t>
  </si>
  <si>
    <t>VIPIND</t>
  </si>
  <si>
    <t>Borosil Renewables Ltd</t>
  </si>
  <si>
    <t>BORORENEW</t>
  </si>
  <si>
    <t>Housewares</t>
  </si>
  <si>
    <t>Ceigall India Ltd</t>
  </si>
  <si>
    <t>CEIGALL</t>
  </si>
  <si>
    <t>National Fertilizers Ltd</t>
  </si>
  <si>
    <t>NFL</t>
  </si>
  <si>
    <t>National Highways Infra Trust</t>
  </si>
  <si>
    <t>NHIT</t>
  </si>
  <si>
    <t>South Indian Bank Ltd</t>
  </si>
  <si>
    <t>SOUTHBANK</t>
  </si>
  <si>
    <t>Rolex Rings Ltd</t>
  </si>
  <si>
    <t>ROLEXRINGS</t>
  </si>
  <si>
    <t>eMudhra Ltd</t>
  </si>
  <si>
    <t>EMUDHRA</t>
  </si>
  <si>
    <t>BHARAT Bond ETF-April 2030-Growth</t>
  </si>
  <si>
    <t>EBBETF0430</t>
  </si>
  <si>
    <t>GHCL Ltd</t>
  </si>
  <si>
    <t>GHCL</t>
  </si>
  <si>
    <t>Gokaldas Exports Ltd</t>
  </si>
  <si>
    <t>GOKEX</t>
  </si>
  <si>
    <t>TD Power Systems Ltd</t>
  </si>
  <si>
    <t>TDPOWERSYS</t>
  </si>
  <si>
    <t>Nesco Ltd</t>
  </si>
  <si>
    <t>NESCO</t>
  </si>
  <si>
    <t>Hindustan Foods Ltd</t>
  </si>
  <si>
    <t>HNDFDS</t>
  </si>
  <si>
    <t>Gujarat Ambuja Exports Ltd</t>
  </si>
  <si>
    <t>GAEL</t>
  </si>
  <si>
    <t>Prince Pipes and Fittings Ltd</t>
  </si>
  <si>
    <t>PRINCEPIPE</t>
  </si>
  <si>
    <t>BHARAT Bond ETF-April 2032</t>
  </si>
  <si>
    <t>BBETF0432</t>
  </si>
  <si>
    <t>Ashoka Buildcon Ltd</t>
  </si>
  <si>
    <t>ASHOKA</t>
  </si>
  <si>
    <t>Tarc Ltd</t>
  </si>
  <si>
    <t>TARC</t>
  </si>
  <si>
    <t>Niit Learning Systems Ltd</t>
  </si>
  <si>
    <t>NIITMTS</t>
  </si>
  <si>
    <t>Education Services</t>
  </si>
  <si>
    <t>Sterlite Technologies Ltd</t>
  </si>
  <si>
    <t>STLTECH</t>
  </si>
  <si>
    <t>Kesoram Industries Ltd</t>
  </si>
  <si>
    <t>KESORAMIND</t>
  </si>
  <si>
    <t>Le Travenues Technology Ltd</t>
  </si>
  <si>
    <t>IXIGO</t>
  </si>
  <si>
    <t>India Infrastructure Trust</t>
  </si>
  <si>
    <t>INFRATRUST</t>
  </si>
  <si>
    <t>Aarti Pharmalabs Ltd</t>
  </si>
  <si>
    <t>AARTIPHARM</t>
  </si>
  <si>
    <t>Bansal Wire Industries Ltd</t>
  </si>
  <si>
    <t>BANSALWIRE</t>
  </si>
  <si>
    <t>Go Fashion (India) Ltd</t>
  </si>
  <si>
    <t>GOCOLORS</t>
  </si>
  <si>
    <t>J Kumar Infraprojects Ltd</t>
  </si>
  <si>
    <t>JKIL</t>
  </si>
  <si>
    <t>Indinfravit Trust</t>
  </si>
  <si>
    <t>INDINFR</t>
  </si>
  <si>
    <t>PTC India Ltd</t>
  </si>
  <si>
    <t>PTC</t>
  </si>
  <si>
    <t>Aditya Vision Ltd</t>
  </si>
  <si>
    <t>AVL</t>
  </si>
  <si>
    <t>Retail - Speciality</t>
  </si>
  <si>
    <t>GMM Pfaudler Ltd</t>
  </si>
  <si>
    <t>GMMPFAUDLR</t>
  </si>
  <si>
    <t>India Tourism Development Corp Ltd</t>
  </si>
  <si>
    <t>ITDC</t>
  </si>
  <si>
    <t>Jana Small Finance Bank Ltd</t>
  </si>
  <si>
    <t>JSFB</t>
  </si>
  <si>
    <t>Network People Services Technologies Ltd</t>
  </si>
  <si>
    <t>NPST</t>
  </si>
  <si>
    <t>Pilani Investment And Industries Corporation Ltd</t>
  </si>
  <si>
    <t>PILANIINVS</t>
  </si>
  <si>
    <t>Pricol Ltd</t>
  </si>
  <si>
    <t>PRICOLLTD</t>
  </si>
  <si>
    <t>AGI Greenpac Ltd</t>
  </si>
  <si>
    <t>AGI</t>
  </si>
  <si>
    <t>Share India Securities Ltd</t>
  </si>
  <si>
    <t>SHAREINDIA</t>
  </si>
  <si>
    <t>Bharat Bijlee Ltd</t>
  </si>
  <si>
    <t>BBL</t>
  </si>
  <si>
    <t>Kovai Medical Center and Hospital Ltd</t>
  </si>
  <si>
    <t>KOVAI</t>
  </si>
  <si>
    <t>Cyient DLM Ltd</t>
  </si>
  <si>
    <t>CYIENTDLM</t>
  </si>
  <si>
    <t>Entero Healthcare Solutions Ltd</t>
  </si>
  <si>
    <t>ENTERO</t>
  </si>
  <si>
    <t>R Systems International Ltd</t>
  </si>
  <si>
    <t>RSYSTEMS</t>
  </si>
  <si>
    <t>Orient Cement Ltd</t>
  </si>
  <si>
    <t>ORIENTCEM</t>
  </si>
  <si>
    <t>SIS Ltd</t>
  </si>
  <si>
    <t>SIS</t>
  </si>
  <si>
    <t>Privi Speciality Chemicals Ltd</t>
  </si>
  <si>
    <t>PRIVISCL</t>
  </si>
  <si>
    <t>Orient Electric Ltd</t>
  </si>
  <si>
    <t>ORIENTELEC</t>
  </si>
  <si>
    <t>Hemisphere Properties India Ltd</t>
  </si>
  <si>
    <t>HEMIPROP</t>
  </si>
  <si>
    <t>Paisalo Digital Ltd</t>
  </si>
  <si>
    <t>PAISALO</t>
  </si>
  <si>
    <t>DB Corp Ltd</t>
  </si>
  <si>
    <t>DBCORP</t>
  </si>
  <si>
    <t>Publishing</t>
  </si>
  <si>
    <t>Kirloskar Industries Ltd</t>
  </si>
  <si>
    <t>KIRLOSIND</t>
  </si>
  <si>
    <t>Gujarat Alkalies And Chemicals Ltd</t>
  </si>
  <si>
    <t>GUJALKALI</t>
  </si>
  <si>
    <t>MSTC Ltd</t>
  </si>
  <si>
    <t>MSTCLTD</t>
  </si>
  <si>
    <t>Rain Industries Ltd</t>
  </si>
  <si>
    <t>RAIN</t>
  </si>
  <si>
    <t>ICRA Ltd</t>
  </si>
  <si>
    <t>ICRA</t>
  </si>
  <si>
    <t>Thangamayil Jewellery Ltd</t>
  </si>
  <si>
    <t>THANGAMAYL</t>
  </si>
  <si>
    <t>Ami Organics Ltd</t>
  </si>
  <si>
    <t>AMIORG</t>
  </si>
  <si>
    <t>Uflex Ltd</t>
  </si>
  <si>
    <t>UFLEX</t>
  </si>
  <si>
    <t>Restaurant Brands Asia Ltd</t>
  </si>
  <si>
    <t>RBA</t>
  </si>
  <si>
    <t>MTAR Technologies Ltd</t>
  </si>
  <si>
    <t>MTARTECH</t>
  </si>
  <si>
    <t>CSB Bank Ltd</t>
  </si>
  <si>
    <t>CSBBANK</t>
  </si>
  <si>
    <t>Bharat Rasayan Ltd</t>
  </si>
  <si>
    <t>BHARATRAS</t>
  </si>
  <si>
    <t>Aarti Drugs Ltd</t>
  </si>
  <si>
    <t>AARTIDRUGS</t>
  </si>
  <si>
    <t>Utkarsh Small Finance Bank Ltd</t>
  </si>
  <si>
    <t>UTKARSHBNK</t>
  </si>
  <si>
    <t>Kaveri Seed Company Ltd</t>
  </si>
  <si>
    <t>KSCL</t>
  </si>
  <si>
    <t>Seeds</t>
  </si>
  <si>
    <t>Lloyds Enterprises Ltd</t>
  </si>
  <si>
    <t>LLOYDSENT</t>
  </si>
  <si>
    <t>Trading Companies &amp; Distributors</t>
  </si>
  <si>
    <t>Healthcare Global Enterprises Ltd</t>
  </si>
  <si>
    <t>HCG</t>
  </si>
  <si>
    <t>TeamLease Services Ltd</t>
  </si>
  <si>
    <t>TEAMLEASE</t>
  </si>
  <si>
    <t>Awfis Space Solutions Ltd</t>
  </si>
  <si>
    <t>AWFIS</t>
  </si>
  <si>
    <t>Spicejet Ltd</t>
  </si>
  <si>
    <t>SPICEJET</t>
  </si>
  <si>
    <t>Vaibhav Global Ltd</t>
  </si>
  <si>
    <t>VAIBHAVGBL</t>
  </si>
  <si>
    <t>MAS Financial Services Ltd</t>
  </si>
  <si>
    <t>MASFIN</t>
  </si>
  <si>
    <t>Ujaas Energy Ltd</t>
  </si>
  <si>
    <t>UEL</t>
  </si>
  <si>
    <t>Bajaj Hindusthan Sugar Ltd</t>
  </si>
  <si>
    <t>BAJAJHIND</t>
  </si>
  <si>
    <t>Dynamatic Technologies Ltd</t>
  </si>
  <si>
    <t>DYNAMATECH</t>
  </si>
  <si>
    <t>Heidelbergcement India Ltd</t>
  </si>
  <si>
    <t>HEIDELBERG</t>
  </si>
  <si>
    <t>Nippon India ETF Gold BeES</t>
  </si>
  <si>
    <t>GOLDBEES</t>
  </si>
  <si>
    <t>Gold</t>
  </si>
  <si>
    <t>Subros Ltd</t>
  </si>
  <si>
    <t>SUBROS</t>
  </si>
  <si>
    <t>Borosil Ltd</t>
  </si>
  <si>
    <t>BOROLTD</t>
  </si>
  <si>
    <t>Johnson Controls-Hitachi Air Conditioning India Ltd</t>
  </si>
  <si>
    <t>JCHAC</t>
  </si>
  <si>
    <t>Heritage Foods Ltd</t>
  </si>
  <si>
    <t>HERITGFOOD</t>
  </si>
  <si>
    <t>PC Jeweller Ltd</t>
  </si>
  <si>
    <t>PCJEWELLER</t>
  </si>
  <si>
    <t>Sharda Cropchem Ltd</t>
  </si>
  <si>
    <t>SHARDACROP</t>
  </si>
  <si>
    <t>Jamna Auto Industries Ltd</t>
  </si>
  <si>
    <t>JAMNAAUTO</t>
  </si>
  <si>
    <t>Imagicaaworld Entertainment Ltd</t>
  </si>
  <si>
    <t>IMAGICAA</t>
  </si>
  <si>
    <t>Gateway Distriparks Ltd</t>
  </si>
  <si>
    <t>GATEWAY</t>
  </si>
  <si>
    <t>Rossari Biotech Ltd</t>
  </si>
  <si>
    <t>ROSSARI</t>
  </si>
  <si>
    <t>Optiemus Infracom Ltd</t>
  </si>
  <si>
    <t>OPTIEMUS</t>
  </si>
  <si>
    <t>Advanced Enzyme Technologies Ltd</t>
  </si>
  <si>
    <t>ADVENZYMES</t>
  </si>
  <si>
    <t>Tilaknagar Industries Ltd</t>
  </si>
  <si>
    <t>TI</t>
  </si>
  <si>
    <t>Manorama Industries Ltd</t>
  </si>
  <si>
    <t>MANORAMA</t>
  </si>
  <si>
    <t>Bhagiradha Chemicals and Industries Ltd</t>
  </si>
  <si>
    <t>BHAGCHEM</t>
  </si>
  <si>
    <t>Ramky Infrastructure Ltd</t>
  </si>
  <si>
    <t>RAMKY</t>
  </si>
  <si>
    <t>Pitti Engineering Ltd</t>
  </si>
  <si>
    <t>PITTIENG</t>
  </si>
  <si>
    <t>Venus Pipes and Tubes Ltd</t>
  </si>
  <si>
    <t>VENUSPIPES</t>
  </si>
  <si>
    <t>Greenpanel Industries Ltd</t>
  </si>
  <si>
    <t>GREENPANEL</t>
  </si>
  <si>
    <t>Banco Products (India) Ltd</t>
  </si>
  <si>
    <t>BANCOINDIA</t>
  </si>
  <si>
    <t>Jain Irrigation Systems Ltd</t>
  </si>
  <si>
    <t>JISLJALEQS</t>
  </si>
  <si>
    <t>Agricultural &amp; Farm Machinery</t>
  </si>
  <si>
    <t>EMS Ltd</t>
  </si>
  <si>
    <t>EMSLIMITED</t>
  </si>
  <si>
    <t>Harsha Engineers International Ltd</t>
  </si>
  <si>
    <t>HARSHA</t>
  </si>
  <si>
    <t>Greenply Industries Ltd</t>
  </si>
  <si>
    <t>GREENPLY</t>
  </si>
  <si>
    <t>Paras Defence and Space Technologies Ltd</t>
  </si>
  <si>
    <t>PARAS</t>
  </si>
  <si>
    <t>Nocil Ltd</t>
  </si>
  <si>
    <t>NOCIL</t>
  </si>
  <si>
    <t>Grauer And Weil (India) Ltd</t>
  </si>
  <si>
    <t>GRAUWEIL</t>
  </si>
  <si>
    <t>Wonderla Holidays Ltd</t>
  </si>
  <si>
    <t>WONDERLA</t>
  </si>
  <si>
    <t>Pearl Global Industries Ltd</t>
  </si>
  <si>
    <t>PGIL</t>
  </si>
  <si>
    <t>Styrenix Performance Materials Ltd</t>
  </si>
  <si>
    <t>STYRENIX</t>
  </si>
  <si>
    <t>Orissa Minerals Development Company Ltd</t>
  </si>
  <si>
    <t>ORISSAMINE</t>
  </si>
  <si>
    <t>Blue Cloud Softech Solutions Ltd</t>
  </si>
  <si>
    <t>BLUECLOUDS</t>
  </si>
  <si>
    <t>Shaily Engineering Plastics Ltd</t>
  </si>
  <si>
    <t>SHAILY</t>
  </si>
  <si>
    <t>Balmer Lawrie and Company Ltd</t>
  </si>
  <si>
    <t>BALMLAWRIE</t>
  </si>
  <si>
    <t>SG Mart Ltd</t>
  </si>
  <si>
    <t>SGMART</t>
  </si>
  <si>
    <t>Renewable Electricity</t>
  </si>
  <si>
    <t>Shilchar Technologies Ltd</t>
  </si>
  <si>
    <t>SHILCTECH</t>
  </si>
  <si>
    <t>Ganesha Ecosphere Ltd</t>
  </si>
  <si>
    <t>GANECOS</t>
  </si>
  <si>
    <t>Shanthi Gears Ltd</t>
  </si>
  <si>
    <t>SHANTIGEAR</t>
  </si>
  <si>
    <t>VRL Logistics Ltd</t>
  </si>
  <si>
    <t>VRLLOG</t>
  </si>
  <si>
    <t>Exicom Tele-Systems Ltd</t>
  </si>
  <si>
    <t>EXICOM</t>
  </si>
  <si>
    <t>Skipper Ltd</t>
  </si>
  <si>
    <t>SKIPPER</t>
  </si>
  <si>
    <t>Thyrocare Technologies Ltd</t>
  </si>
  <si>
    <t>THYROCARE</t>
  </si>
  <si>
    <t>Jayaswal Neco Industries Ltd</t>
  </si>
  <si>
    <t>JAYNECOIND</t>
  </si>
  <si>
    <t>Yatharth Hospital &amp; Trauma Care Services Ltd</t>
  </si>
  <si>
    <t>YATHARTH</t>
  </si>
  <si>
    <t>Tide Water Oil Co India Ltd</t>
  </si>
  <si>
    <t>TIDEWATER</t>
  </si>
  <si>
    <t>Tinplate Company of India Ltd</t>
  </si>
  <si>
    <t>TINPLATE</t>
  </si>
  <si>
    <t>Samhi Hotels Ltd</t>
  </si>
  <si>
    <t>SAMHI</t>
  </si>
  <si>
    <t>JTL Industries Ltd</t>
  </si>
  <si>
    <t>JTLIND</t>
  </si>
  <si>
    <t>Nippon India ETF Nifty 50 BeES</t>
  </si>
  <si>
    <t>NIFTYBEES</t>
  </si>
  <si>
    <t>Fedbank Financial Services Ltd</t>
  </si>
  <si>
    <t>FEDFINA</t>
  </si>
  <si>
    <t>WPIL Ltd</t>
  </si>
  <si>
    <t>WPIL</t>
  </si>
  <si>
    <t>Hawkins Cookers Ltd</t>
  </si>
  <si>
    <t>HAWKINCOOK</t>
  </si>
  <si>
    <t>Bombay Dyeing and Mfg Co Ltd</t>
  </si>
  <si>
    <t>BOMDYEING</t>
  </si>
  <si>
    <t>Anup Engineering Ltd</t>
  </si>
  <si>
    <t>ANUP</t>
  </si>
  <si>
    <t>Spandana Sphoorty Financial Ltd</t>
  </si>
  <si>
    <t>SPANDANA</t>
  </si>
  <si>
    <t>Supriya Lifescience Ltd</t>
  </si>
  <si>
    <t>SUPRIYA</t>
  </si>
  <si>
    <t>Moschip Technologies Ltd</t>
  </si>
  <si>
    <t>MOSCHIP</t>
  </si>
  <si>
    <t>Zaggle Prepaid Ocean Services Ltd</t>
  </si>
  <si>
    <t>ZAGGLE</t>
  </si>
  <si>
    <t>Prime Focus Ltd</t>
  </si>
  <si>
    <t>PFOCUS</t>
  </si>
  <si>
    <t>Animation</t>
  </si>
  <si>
    <t>Patel Engineering Ltd</t>
  </si>
  <si>
    <t>PATELENG</t>
  </si>
  <si>
    <t>TCI Express Ltd</t>
  </si>
  <si>
    <t>TCIEXP</t>
  </si>
  <si>
    <t>Avantel Ltd</t>
  </si>
  <si>
    <t>AVANTEL</t>
  </si>
  <si>
    <t>JTEKT India Ltd</t>
  </si>
  <si>
    <t>JTEKTINDIA</t>
  </si>
  <si>
    <t>Hinduja Global Solutions Ltd</t>
  </si>
  <si>
    <t>HGS</t>
  </si>
  <si>
    <t>LG Balakrishnan &amp; Bros Ltd</t>
  </si>
  <si>
    <t>LGBBROSLTD</t>
  </si>
  <si>
    <t>Morepen Laboratories Ltd</t>
  </si>
  <si>
    <t>MOREPENLAB</t>
  </si>
  <si>
    <t>Fineotex Chemical Ltd</t>
  </si>
  <si>
    <t>FCL</t>
  </si>
  <si>
    <t>Gopal Snacks Ltd</t>
  </si>
  <si>
    <t>GOPAL</t>
  </si>
  <si>
    <t>JNK India Ltd</t>
  </si>
  <si>
    <t>JNKINDIA</t>
  </si>
  <si>
    <t>Medi Assist Healthcare Services Ltd</t>
  </si>
  <si>
    <t>MEDIASSIST</t>
  </si>
  <si>
    <t>Gufic Biosciences Ltd</t>
  </si>
  <si>
    <t>GUFICBIO</t>
  </si>
  <si>
    <t>Savita Oil Technologies Ltd</t>
  </si>
  <si>
    <t>SOTL</t>
  </si>
  <si>
    <t>HPL Electric &amp; Power Ltd</t>
  </si>
  <si>
    <t>HPL</t>
  </si>
  <si>
    <t>Sula Vineyards Ltd</t>
  </si>
  <si>
    <t>SULA</t>
  </si>
  <si>
    <t>Shrem InvIT</t>
  </si>
  <si>
    <t>SHREMINVIT</t>
  </si>
  <si>
    <t>Prakash Industries Ltd</t>
  </si>
  <si>
    <t>PRAKASH</t>
  </si>
  <si>
    <t>Hikal Ltd</t>
  </si>
  <si>
    <t>HIKAL</t>
  </si>
  <si>
    <t>V2 Retail Ltd</t>
  </si>
  <si>
    <t>V2RETAIL</t>
  </si>
  <si>
    <t>Fiem Industries Ltd</t>
  </si>
  <si>
    <t>FIEMIND</t>
  </si>
  <si>
    <t>Bhansali Engg Polymers Ltd</t>
  </si>
  <si>
    <t>BEPL</t>
  </si>
  <si>
    <t>Seamec Ltd</t>
  </si>
  <si>
    <t>SEAMECLTD</t>
  </si>
  <si>
    <t>Oil &amp; Gas - Equipment &amp; Services</t>
  </si>
  <si>
    <t>MPS Ltd</t>
  </si>
  <si>
    <t>MPSLTD</t>
  </si>
  <si>
    <t>Cartrade Tech Ltd</t>
  </si>
  <si>
    <t>CARTRADE</t>
  </si>
  <si>
    <t>Swaraj Engines Ltd</t>
  </si>
  <si>
    <t>SWARAJENG</t>
  </si>
  <si>
    <t>RPSG Ventures Ltd</t>
  </si>
  <si>
    <t>RPSGVENT</t>
  </si>
  <si>
    <t>Shipping Corporation of India Land and Assets Ltd</t>
  </si>
  <si>
    <t>SCILAL</t>
  </si>
  <si>
    <t>Websol Energy System Ltd</t>
  </si>
  <si>
    <t>WEBELSOLAR</t>
  </si>
  <si>
    <t>West Coast Paper Mills Ltd</t>
  </si>
  <si>
    <t>WSTCSTPAPR</t>
  </si>
  <si>
    <t>Neogen Chemicals Ltd</t>
  </si>
  <si>
    <t>NEOGEN</t>
  </si>
  <si>
    <t>Alembic Ltd</t>
  </si>
  <si>
    <t>ALEMBICLTD</t>
  </si>
  <si>
    <t>India Glycols Ltd</t>
  </si>
  <si>
    <t>INDIAGLYCO</t>
  </si>
  <si>
    <t>SeQuent Scientific Ltd</t>
  </si>
  <si>
    <t>SEQUENT</t>
  </si>
  <si>
    <t>Unichem Laboratories Ltd</t>
  </si>
  <si>
    <t>UNICHEMLAB</t>
  </si>
  <si>
    <t>Honda India Power Products Ltd</t>
  </si>
  <si>
    <t>HONDAPOWER</t>
  </si>
  <si>
    <t>Nirlon Ltd</t>
  </si>
  <si>
    <t>NIRLON</t>
  </si>
  <si>
    <t>Datamatics Global Services Ltd</t>
  </si>
  <si>
    <t>DATAMATICS</t>
  </si>
  <si>
    <t>KDDL Ltd</t>
  </si>
  <si>
    <t>KDDL</t>
  </si>
  <si>
    <t>Greaves Cotton Ltd</t>
  </si>
  <si>
    <t>GREAVESCOT</t>
  </si>
  <si>
    <t>Sunflag Iron and Steel Co Ltd</t>
  </si>
  <si>
    <t>SUNFLAG</t>
  </si>
  <si>
    <t>Kingfa Science and Technology (India) Ltd</t>
  </si>
  <si>
    <t>KINGFA</t>
  </si>
  <si>
    <t>Oriana Power Ltd</t>
  </si>
  <si>
    <t>ORIANA</t>
  </si>
  <si>
    <t>Bannari Amman Sugars Ltd</t>
  </si>
  <si>
    <t>BANARISUG</t>
  </si>
  <si>
    <t>Gokul Agro Resources Ltd</t>
  </si>
  <si>
    <t>GOKULAGRO</t>
  </si>
  <si>
    <t>Gujarat Themis Biosyn Ltd</t>
  </si>
  <si>
    <t>GUJTHEM</t>
  </si>
  <si>
    <t>Muthoot Microfin Ltd</t>
  </si>
  <si>
    <t>MUTHOOTMF</t>
  </si>
  <si>
    <t>Microfinancing</t>
  </si>
  <si>
    <t>SEPC Ltd</t>
  </si>
  <si>
    <t>SEPC</t>
  </si>
  <si>
    <t>Polyplex Corp Ltd</t>
  </si>
  <si>
    <t>POLYPLEX</t>
  </si>
  <si>
    <t>DCB Bank Ltd</t>
  </si>
  <si>
    <t>DCBBANK</t>
  </si>
  <si>
    <t>Bajaj Consumer Care Ltd</t>
  </si>
  <si>
    <t>BAJAJCON</t>
  </si>
  <si>
    <t>Mahanagar Telephone Nigam Ltd</t>
  </si>
  <si>
    <t>MTNL</t>
  </si>
  <si>
    <t>Kewal Kiran Clothing Ltd</t>
  </si>
  <si>
    <t>KKCL</t>
  </si>
  <si>
    <t>Quick Heal Technologies Ltd</t>
  </si>
  <si>
    <t>QUICKHEAL</t>
  </si>
  <si>
    <t>Goodluck India Ltd</t>
  </si>
  <si>
    <t>GOODLUCK</t>
  </si>
  <si>
    <t>DCX Systems Ltd</t>
  </si>
  <si>
    <t>DCXINDIA</t>
  </si>
  <si>
    <t>Hathway Cable and Datacom Ltd</t>
  </si>
  <si>
    <t>HATHWAY</t>
  </si>
  <si>
    <t>Cable &amp; D2H</t>
  </si>
  <si>
    <t>Apeejay Surrendra Park Hotels Ltd</t>
  </si>
  <si>
    <t>PARKHOTELS</t>
  </si>
  <si>
    <t>Cigniti Technologies Ltd</t>
  </si>
  <si>
    <t>CIGNITITEC</t>
  </si>
  <si>
    <t>Nucleus Software Exports Ltd</t>
  </si>
  <si>
    <t>NUCLEUS</t>
  </si>
  <si>
    <t>IRB InvIT Fund</t>
  </si>
  <si>
    <t>IRBINVIT</t>
  </si>
  <si>
    <t>PTC India Financial Services Ltd</t>
  </si>
  <si>
    <t>PFS</t>
  </si>
  <si>
    <t>Innova Captab Ltd</t>
  </si>
  <si>
    <t>INNOVACAP</t>
  </si>
  <si>
    <t>Motilal Oswal NASDAQ 100 ETF</t>
  </si>
  <si>
    <t>MON100</t>
  </si>
  <si>
    <t>Sanghvi Movers Ltd</t>
  </si>
  <si>
    <t>SANGHVIMOV</t>
  </si>
  <si>
    <t>IndoStar Capital Finance Ltd</t>
  </si>
  <si>
    <t>INDOSTAR</t>
  </si>
  <si>
    <t>Refex Industries Ltd</t>
  </si>
  <si>
    <t>REFEX</t>
  </si>
  <si>
    <t>Gujarat Industries Power Company Ltd</t>
  </si>
  <si>
    <t>GIPCL</t>
  </si>
  <si>
    <t>Gensol Engineering Ltd</t>
  </si>
  <si>
    <t>GENSOL</t>
  </si>
  <si>
    <t>VST Tillers Tractors Ltd</t>
  </si>
  <si>
    <t>VSTTILLERS</t>
  </si>
  <si>
    <t>Artemis Medicare Services Ltd</t>
  </si>
  <si>
    <t>ARTEMISMED</t>
  </si>
  <si>
    <t>Sandhar Technologies Ltd</t>
  </si>
  <si>
    <t>SANDHAR</t>
  </si>
  <si>
    <t>TCNS Clothing Co Ltd</t>
  </si>
  <si>
    <t>TCNSBRANDS</t>
  </si>
  <si>
    <t>La Opala R G Ltd</t>
  </si>
  <si>
    <t>LAOPALA</t>
  </si>
  <si>
    <t>Indian Metals and Ferro Alloys Ltd</t>
  </si>
  <si>
    <t>IMFA</t>
  </si>
  <si>
    <t>Delta Corp Ltd</t>
  </si>
  <si>
    <t>DELTACORP</t>
  </si>
  <si>
    <t>Lumax AutoTechnologies Ltd</t>
  </si>
  <si>
    <t>LUMAXTECH</t>
  </si>
  <si>
    <t>TVS Srichakra Ltd</t>
  </si>
  <si>
    <t>TVSSRICHAK</t>
  </si>
  <si>
    <t>Dalmia Bharat Sugar and Industries Ltd</t>
  </si>
  <si>
    <t>DALMIASUG</t>
  </si>
  <si>
    <t>Navneet Education Ltd</t>
  </si>
  <si>
    <t>NAVNETEDUL</t>
  </si>
  <si>
    <t>Indraprastha Medical Corporation Ltd</t>
  </si>
  <si>
    <t>INDRAMEDCO</t>
  </si>
  <si>
    <t>Tasty Bite Eatables Ltd</t>
  </si>
  <si>
    <t>TASTYBITE</t>
  </si>
  <si>
    <t>Mahindra Logistics Ltd</t>
  </si>
  <si>
    <t>MAHLOG</t>
  </si>
  <si>
    <t>Marine Electricals (India) Ltd</t>
  </si>
  <si>
    <t>MARINE</t>
  </si>
  <si>
    <t>Steel Strips Wheels Ltd</t>
  </si>
  <si>
    <t>SSWL</t>
  </si>
  <si>
    <t>E2E Networks Ltd</t>
  </si>
  <si>
    <t>E2E</t>
  </si>
  <si>
    <t>Suraj Estate Developers Ltd</t>
  </si>
  <si>
    <t>SURAJEST</t>
  </si>
  <si>
    <t>Real Estate Rental, Development &amp; Operations</t>
  </si>
  <si>
    <t>Sundaram Clayton Ltd</t>
  </si>
  <si>
    <t>SUNCLAY</t>
  </si>
  <si>
    <t>S H Kelkar and Company Ltd</t>
  </si>
  <si>
    <t>SHK</t>
  </si>
  <si>
    <t>Sky Gold Ltd</t>
  </si>
  <si>
    <t>SKYGOLD</t>
  </si>
  <si>
    <t>Jeena Sikho Lifecare Ltd</t>
  </si>
  <si>
    <t>JSLL</t>
  </si>
  <si>
    <t>Thirumalai Chemicals Ltd</t>
  </si>
  <si>
    <t>TIRUMALCHM</t>
  </si>
  <si>
    <t>Jindal Poly Films Ltd</t>
  </si>
  <si>
    <t>JINDALPOLY</t>
  </si>
  <si>
    <t>RPG Life Sciences Limited</t>
  </si>
  <si>
    <t>RPGLIFE</t>
  </si>
  <si>
    <t>GTL Infrastructure Ltd</t>
  </si>
  <si>
    <t>GTLINFRA</t>
  </si>
  <si>
    <t>Goldiam International Ltd</t>
  </si>
  <si>
    <t>GOLDIAM</t>
  </si>
  <si>
    <t>Fino Payments Bank Ltd</t>
  </si>
  <si>
    <t>FINOPB</t>
  </si>
  <si>
    <t>Ddev Plastiks Industries Ltd</t>
  </si>
  <si>
    <t>DDEVPLASTIK</t>
  </si>
  <si>
    <t>Avalon Technologies Ltd</t>
  </si>
  <si>
    <t>AVALON</t>
  </si>
  <si>
    <t>Kalyani Steels Ltd</t>
  </si>
  <si>
    <t>KSL</t>
  </si>
  <si>
    <t>Sindhu Trade Links Ltd</t>
  </si>
  <si>
    <t>SINDHUTRAD</t>
  </si>
  <si>
    <t>Indoco Remedies Ltd</t>
  </si>
  <si>
    <t>INDOCO</t>
  </si>
  <si>
    <t>Kolte-Patil Developers Ltd</t>
  </si>
  <si>
    <t>KOLTEPATIL</t>
  </si>
  <si>
    <t>Hindustan Oil Exploration Company Ltd</t>
  </si>
  <si>
    <t>HINDOILEXP</t>
  </si>
  <si>
    <t>Stylam Industries Ltd</t>
  </si>
  <si>
    <t>STYLAMIND</t>
  </si>
  <si>
    <t>Maithan Alloys Ltd</t>
  </si>
  <si>
    <t>MAITHANALL</t>
  </si>
  <si>
    <t>Eveready Industries India Ltd</t>
  </si>
  <si>
    <t>EVEREADY</t>
  </si>
  <si>
    <t>Ashiana Housing Ltd</t>
  </si>
  <si>
    <t>ASHIANA</t>
  </si>
  <si>
    <t>Dhani Services Ltd</t>
  </si>
  <si>
    <t>DHANI</t>
  </si>
  <si>
    <t>Precision Wires India Ltd</t>
  </si>
  <si>
    <t>PRECWIRE</t>
  </si>
  <si>
    <t>Ashapura Minechem Ltd</t>
  </si>
  <si>
    <t>ASHAPURMIN</t>
  </si>
  <si>
    <t>Hi-Tech Pipes Ltd</t>
  </si>
  <si>
    <t>HITECH</t>
  </si>
  <si>
    <t>Fischer Medical Ventures Ltd</t>
  </si>
  <si>
    <t>FISCHER</t>
  </si>
  <si>
    <t>Repco Home Finance Ltd</t>
  </si>
  <si>
    <t>REPCOHOME</t>
  </si>
  <si>
    <t>Arvind Smartspaces Ltd</t>
  </si>
  <si>
    <t>ARVSMART</t>
  </si>
  <si>
    <t>Flair Writing Industries Ltd</t>
  </si>
  <si>
    <t>FLAIR</t>
  </si>
  <si>
    <t>Apollo Micro Systems Ltd</t>
  </si>
  <si>
    <t>APOLLO</t>
  </si>
  <si>
    <t>Servotech Power Systems Ltd</t>
  </si>
  <si>
    <t>SERVOTECH</t>
  </si>
  <si>
    <t>Genesys International Corporation Ltd</t>
  </si>
  <si>
    <t>GENESYS</t>
  </si>
  <si>
    <t>Venky's (India) Ltd</t>
  </si>
  <si>
    <t>VENKEYS</t>
  </si>
  <si>
    <t>Capacite Infraprojects Ltd</t>
  </si>
  <si>
    <t>CAPACITE</t>
  </si>
  <si>
    <t>Shivalik Bimetal Controls Ltd</t>
  </si>
  <si>
    <t>SBCL</t>
  </si>
  <si>
    <t>Max Ventures and Industries Ltd</t>
  </si>
  <si>
    <t>MAXVIL</t>
  </si>
  <si>
    <t>Dishman Carbogen Amcis Ltd</t>
  </si>
  <si>
    <t>DCAL</t>
  </si>
  <si>
    <t>Vishnu Prakash R Punglia Ltd</t>
  </si>
  <si>
    <t>VPRPL</t>
  </si>
  <si>
    <t>Spright Agro Ltd</t>
  </si>
  <si>
    <t>SPRIGHT</t>
  </si>
  <si>
    <t>Fusion Finance Ltd</t>
  </si>
  <si>
    <t>FUSION</t>
  </si>
  <si>
    <t>Suven Life Sciences Ltd</t>
  </si>
  <si>
    <t>SUVEN</t>
  </si>
  <si>
    <t>Bajel Projects Ltd</t>
  </si>
  <si>
    <t>BAJEL</t>
  </si>
  <si>
    <t>Electric Utilities</t>
  </si>
  <si>
    <t>Rajoo Engineers Ltd</t>
  </si>
  <si>
    <t>RAJOOENG</t>
  </si>
  <si>
    <t>NRB Bearings Ltd</t>
  </si>
  <si>
    <t>NRBBEARING</t>
  </si>
  <si>
    <t>Geojit Financial Services Ltd</t>
  </si>
  <si>
    <t>GEOJITFSL</t>
  </si>
  <si>
    <t>Premier Explosives Ltd</t>
  </si>
  <si>
    <t>PREMEXPLN</t>
  </si>
  <si>
    <t>Huhtamaki India Ltd</t>
  </si>
  <si>
    <t>HUHTAMAKI</t>
  </si>
  <si>
    <t>Foseco India Ltd</t>
  </si>
  <si>
    <t>FOSECOIND</t>
  </si>
  <si>
    <t>Salasar Techno Engineering Ltd</t>
  </si>
  <si>
    <t>SALASAR</t>
  </si>
  <si>
    <t>Monarch Networth Capital Ltd</t>
  </si>
  <si>
    <t>MONARCH</t>
  </si>
  <si>
    <t>Automotive Axles Ltd</t>
  </si>
  <si>
    <t>AUTOAXLES</t>
  </si>
  <si>
    <t>Vadilal Industries Ltd</t>
  </si>
  <si>
    <t>VADILALIND</t>
  </si>
  <si>
    <t>ideaForge Technology Ltd</t>
  </si>
  <si>
    <t>IDEAFORGE</t>
  </si>
  <si>
    <t>TCPL Packaging Ltd</t>
  </si>
  <si>
    <t>TCPLPACK</t>
  </si>
  <si>
    <t>Rajratan Global Wire Ltd</t>
  </si>
  <si>
    <t>RAJRATAN</t>
  </si>
  <si>
    <t>SJS Enterprises Ltd</t>
  </si>
  <si>
    <t>SJS</t>
  </si>
  <si>
    <t>Solara Active Pharma Sciences Ltd</t>
  </si>
  <si>
    <t>SOLARA</t>
  </si>
  <si>
    <t>Tinna Rubber and Infrastructure Ltd</t>
  </si>
  <si>
    <t>TINNARUBR</t>
  </si>
  <si>
    <t>Saksoft Ltd</t>
  </si>
  <si>
    <t>SAKSOFT</t>
  </si>
  <si>
    <t>Sagar Cements Ltd</t>
  </si>
  <si>
    <t>SAGCEM</t>
  </si>
  <si>
    <t>Insecticides (India) Ltd</t>
  </si>
  <si>
    <t>INSECTICID</t>
  </si>
  <si>
    <t>Pokarna Ltd</t>
  </si>
  <si>
    <t>POKARNA</t>
  </si>
  <si>
    <t>BF Utilities Ltd</t>
  </si>
  <si>
    <t>BFUTILITIE</t>
  </si>
  <si>
    <t>Somany Ceramics Ltd</t>
  </si>
  <si>
    <t>SOMANYCERA</t>
  </si>
  <si>
    <t>CARE Ratings Ltd</t>
  </si>
  <si>
    <t>CARERATING</t>
  </si>
  <si>
    <t>ADF Foods Ltd</t>
  </si>
  <si>
    <t>ADFFOODS</t>
  </si>
  <si>
    <t>Marathon Nextgen Realty Ltd</t>
  </si>
  <si>
    <t>MARATHON</t>
  </si>
  <si>
    <t>Confidence Petroleum India Ltd</t>
  </si>
  <si>
    <t>CONFIPET</t>
  </si>
  <si>
    <t>KCP Ltd</t>
  </si>
  <si>
    <t>KCP</t>
  </si>
  <si>
    <t>D P Abhushan Ltd</t>
  </si>
  <si>
    <t>DPABHUSHAN</t>
  </si>
  <si>
    <t>Abans Holdings Ltd</t>
  </si>
  <si>
    <t>AHL</t>
  </si>
  <si>
    <t>Thejo Engineering Ltd</t>
  </si>
  <si>
    <t>THEJO</t>
  </si>
  <si>
    <t>Shalby Ltd</t>
  </si>
  <si>
    <t>SHALBY</t>
  </si>
  <si>
    <t>Vertoz Advertising Ltd</t>
  </si>
  <si>
    <t>VERTOZ</t>
  </si>
  <si>
    <t>Vindhya Telelinks Ltd</t>
  </si>
  <si>
    <t>VINDHYATEL</t>
  </si>
  <si>
    <t>MM Forgings Ltd</t>
  </si>
  <si>
    <t>MMFL</t>
  </si>
  <si>
    <t>Stanley Lifestyles Ltd</t>
  </si>
  <si>
    <t>STANLEY</t>
  </si>
  <si>
    <t>SMS Pharmaceuticals Ltd</t>
  </si>
  <si>
    <t>SMSPHARMA</t>
  </si>
  <si>
    <t>Dollar Industries Ltd</t>
  </si>
  <si>
    <t>DOLLAR</t>
  </si>
  <si>
    <t>Ge Power India Ltd</t>
  </si>
  <si>
    <t>GEPIL</t>
  </si>
  <si>
    <t>SML Isuzu Ltd</t>
  </si>
  <si>
    <t>SMLISUZU</t>
  </si>
  <si>
    <t>Dolat Algotech Ltd</t>
  </si>
  <si>
    <t>DOLATALGO</t>
  </si>
  <si>
    <t>Veritas (India) Ltd</t>
  </si>
  <si>
    <t>VERITAS</t>
  </si>
  <si>
    <t>Rane Holdings Ltd</t>
  </si>
  <si>
    <t>RANEHOLDIN</t>
  </si>
  <si>
    <t>Wendt (India) Limited</t>
  </si>
  <si>
    <t>WENDT</t>
  </si>
  <si>
    <t>Mangalam Cement Ltd</t>
  </si>
  <si>
    <t>MANGLMCEM</t>
  </si>
  <si>
    <t>Nelco Ltd</t>
  </si>
  <si>
    <t>NELCO</t>
  </si>
  <si>
    <t>JITF Infralogistics Ltd</t>
  </si>
  <si>
    <t>JITFINFRA</t>
  </si>
  <si>
    <t>Spectrum Electrical Industries Ltd</t>
  </si>
  <si>
    <t>SPECTRUM</t>
  </si>
  <si>
    <t>TIL Ltd</t>
  </si>
  <si>
    <t>TIL</t>
  </si>
  <si>
    <t>HLE Glascoat Ltd</t>
  </si>
  <si>
    <t>HLEGLAS</t>
  </si>
  <si>
    <t>Indian Hume Pipe Company Ltd</t>
  </si>
  <si>
    <t>INDIANHUME</t>
  </si>
  <si>
    <t>Rashi Peripherals Ltd</t>
  </si>
  <si>
    <t>RPTECH</t>
  </si>
  <si>
    <t>Nilkamal Ltd</t>
  </si>
  <si>
    <t>NILKAMAL</t>
  </si>
  <si>
    <t>Novartis India Ltd</t>
  </si>
  <si>
    <t>NOVARTIND</t>
  </si>
  <si>
    <t>Mayur Uniquoters Ltd</t>
  </si>
  <si>
    <t>MAYURUNIQ</t>
  </si>
  <si>
    <t>Welspun Specialty Solutions Ltd</t>
  </si>
  <si>
    <t>WELSPLSOL</t>
  </si>
  <si>
    <t>Raghav Productivity Enhancers Ltd</t>
  </si>
  <si>
    <t>RPEL</t>
  </si>
  <si>
    <t>TechNVision Ventures Ltd</t>
  </si>
  <si>
    <t>TECHNVISN</t>
  </si>
  <si>
    <t>Lumax Industries Ltd</t>
  </si>
  <si>
    <t>LUMAXIND</t>
  </si>
  <si>
    <t>Dish TV India Ltd</t>
  </si>
  <si>
    <t>DISHTV</t>
  </si>
  <si>
    <t>Axiscades Technologies Ltd</t>
  </si>
  <si>
    <t>AXISCADES</t>
  </si>
  <si>
    <t>Goodyear India Ltd</t>
  </si>
  <si>
    <t>GOODYEAR</t>
  </si>
  <si>
    <t>PSP Projects Ltd</t>
  </si>
  <si>
    <t>PSPPROJECT</t>
  </si>
  <si>
    <t>Man Industries (India) Ltd</t>
  </si>
  <si>
    <t>MANINDS</t>
  </si>
  <si>
    <t>Paramount Communications Ltd</t>
  </si>
  <si>
    <t>PARACABLES</t>
  </si>
  <si>
    <t>Hindware Home Innovation Ltd</t>
  </si>
  <si>
    <t>HINDWAREAP</t>
  </si>
  <si>
    <t>Jash Engineering Ltd</t>
  </si>
  <si>
    <t>JASH</t>
  </si>
  <si>
    <t>Dolphin Offshore Enterprises (India) Ltd</t>
  </si>
  <si>
    <t>DOLPHIN</t>
  </si>
  <si>
    <t>Andrew Yule &amp; Co Ltd</t>
  </si>
  <si>
    <t>ANDREWYU</t>
  </si>
  <si>
    <t>Vishnu Chemicals Ltd</t>
  </si>
  <si>
    <t>VISHNU</t>
  </si>
  <si>
    <t>Stove Kraft Ltd</t>
  </si>
  <si>
    <t>STOVEKRAFT</t>
  </si>
  <si>
    <t>SBI Gold ETF</t>
  </si>
  <si>
    <t>SETFGOLD</t>
  </si>
  <si>
    <t>Accelya Solutions India Ltd</t>
  </si>
  <si>
    <t>ACCELYA</t>
  </si>
  <si>
    <t>K.P. Energy Ltd</t>
  </si>
  <si>
    <t>KPEL</t>
  </si>
  <si>
    <t>DISA India Ltd</t>
  </si>
  <si>
    <t>DISAQ</t>
  </si>
  <si>
    <t>Xpro India Ltd</t>
  </si>
  <si>
    <t>XPROINDIA</t>
  </si>
  <si>
    <t>Jubilant Industries Ltd</t>
  </si>
  <si>
    <t>JUBLINDS</t>
  </si>
  <si>
    <t>NIBE Ltd</t>
  </si>
  <si>
    <t>NIBE</t>
  </si>
  <si>
    <t>Summit Securities Ltd</t>
  </si>
  <si>
    <t>SUMMITSEC</t>
  </si>
  <si>
    <t>Globus Spirits Ltd</t>
  </si>
  <si>
    <t>GLOBUSSPR</t>
  </si>
  <si>
    <t>Lotus Chocolate Company Ltd</t>
  </si>
  <si>
    <t>LOTUSCHO</t>
  </si>
  <si>
    <t>IOL Chemicals and Pharmaceuticals Ltd</t>
  </si>
  <si>
    <t>IOLCP</t>
  </si>
  <si>
    <t>Kalyani Investment Company Ltd</t>
  </si>
  <si>
    <t>KICL</t>
  </si>
  <si>
    <t>Nippon India ETF Nifty 1D Rate Liquid BeES</t>
  </si>
  <si>
    <t>LIQUIDBEES</t>
  </si>
  <si>
    <t>Rupa &amp; Company Ltd</t>
  </si>
  <si>
    <t>RUPA</t>
  </si>
  <si>
    <t>ESAF Small Finance Bank Limited</t>
  </si>
  <si>
    <t>ESAFSFB</t>
  </si>
  <si>
    <t>Meghmani Organics Ltd</t>
  </si>
  <si>
    <t>MOL</t>
  </si>
  <si>
    <t>KKRRAFTON Developers Limited</t>
  </si>
  <si>
    <t>KDL</t>
  </si>
  <si>
    <t>India Pesticides Ltd</t>
  </si>
  <si>
    <t>IPL</t>
  </si>
  <si>
    <t>Mold-Tek Packaging Ltd</t>
  </si>
  <si>
    <t>MOLDTKPAC</t>
  </si>
  <si>
    <t>B L Kashyap and Sons Ltd</t>
  </si>
  <si>
    <t>BLKASHYAP</t>
  </si>
  <si>
    <t>Oriental Hotels Ltd</t>
  </si>
  <si>
    <t>ORIENTHOT</t>
  </si>
  <si>
    <t>DEN Networks Ltd</t>
  </si>
  <si>
    <t>DEN</t>
  </si>
  <si>
    <t>Jyoti Structures Ltd</t>
  </si>
  <si>
    <t>JYOTISTRUC</t>
  </si>
  <si>
    <t>Hariom Pipe Industries Ltd</t>
  </si>
  <si>
    <t>HARIOMPIPE</t>
  </si>
  <si>
    <t>HMA Agro Industries Ltd</t>
  </si>
  <si>
    <t>HMAAGRO</t>
  </si>
  <si>
    <t>Epack Durable Ltd</t>
  </si>
  <si>
    <t>EPACK</t>
  </si>
  <si>
    <t>Carysil Ltd</t>
  </si>
  <si>
    <t>CARYSIL</t>
  </si>
  <si>
    <t>John Cockerill India Ltd</t>
  </si>
  <si>
    <t>COCKERILL</t>
  </si>
  <si>
    <t>Industrial Machinery &amp; Supplies &amp; Components</t>
  </si>
  <si>
    <t>Ram Ratna Wires Ltd</t>
  </si>
  <si>
    <t>RAMRAT</t>
  </si>
  <si>
    <t>Apollo Pipes Ltd</t>
  </si>
  <si>
    <t>APOLLOPIPE</t>
  </si>
  <si>
    <t>KP Green Engineering Ltd</t>
  </si>
  <si>
    <t>KPGEL</t>
  </si>
  <si>
    <t>Heavy Electrical Equipment</t>
  </si>
  <si>
    <t>Panama Petrochem Ltd</t>
  </si>
  <si>
    <t>PANAMAPET</t>
  </si>
  <si>
    <t>Sai Silks (Kalamandir) Ltd</t>
  </si>
  <si>
    <t>KALAMANDIR</t>
  </si>
  <si>
    <t>Dreamfolks Services Ltd</t>
  </si>
  <si>
    <t>DREAMFOLKS</t>
  </si>
  <si>
    <t>Barbeque-Nation Hospitality Ltd</t>
  </si>
  <si>
    <t>BARBEQUE</t>
  </si>
  <si>
    <t>Ajmera Realty &amp; Infra India Ltd</t>
  </si>
  <si>
    <t>AJMERA</t>
  </si>
  <si>
    <t>Dredging Corporation of India Ltd</t>
  </si>
  <si>
    <t>DREDGECORP</t>
  </si>
  <si>
    <t>Dredging</t>
  </si>
  <si>
    <t>Deep Industries Ltd</t>
  </si>
  <si>
    <t>DEEPINDS</t>
  </si>
  <si>
    <t>Orient Green Power Company Ltd</t>
  </si>
  <si>
    <t>GREENPOWER</t>
  </si>
  <si>
    <t>Unitech Ltd</t>
  </si>
  <si>
    <t>UNITECH</t>
  </si>
  <si>
    <t>EFC (I) Ltd</t>
  </si>
  <si>
    <t>EFCIL</t>
  </si>
  <si>
    <t>Distributors</t>
  </si>
  <si>
    <t>Universal Cables Ltd</t>
  </si>
  <si>
    <t>UNIVCABLES</t>
  </si>
  <si>
    <t>Owais Metal and Mineral Processing Ltd</t>
  </si>
  <si>
    <t>OWAIS</t>
  </si>
  <si>
    <t>DCW Ltd</t>
  </si>
  <si>
    <t>DCW</t>
  </si>
  <si>
    <t>Kitex Garments Ltd</t>
  </si>
  <si>
    <t>KITEX</t>
  </si>
  <si>
    <t>Federal-Mogul Goetze (India) Ltd</t>
  </si>
  <si>
    <t>FMGOETZE</t>
  </si>
  <si>
    <t>Pennar Industries Ltd</t>
  </si>
  <si>
    <t>PENIND</t>
  </si>
  <si>
    <t>EIH Associated Hotels Ltd</t>
  </si>
  <si>
    <t>EIHAHOTELS</t>
  </si>
  <si>
    <t>DEE Development Engineers Ltd</t>
  </si>
  <si>
    <t>DEEDEV</t>
  </si>
  <si>
    <t>Amrutanjan Health Care Ltd</t>
  </si>
  <si>
    <t>AMRUTANJAN</t>
  </si>
  <si>
    <t>Tarsons Products Ltd</t>
  </si>
  <si>
    <t>TARSONS</t>
  </si>
  <si>
    <t>Landmark Cars Ltd</t>
  </si>
  <si>
    <t>LANDMARK</t>
  </si>
  <si>
    <t>Gocl Corporation Ltd</t>
  </si>
  <si>
    <t>GOCLCORP</t>
  </si>
  <si>
    <t>Precision Camshafts Ltd</t>
  </si>
  <si>
    <t>PRECAM</t>
  </si>
  <si>
    <t>Nitin Spinners Ltd</t>
  </si>
  <si>
    <t>NITINSPIN</t>
  </si>
  <si>
    <t>Astec Lifesciences Ltd</t>
  </si>
  <si>
    <t>ASTEC</t>
  </si>
  <si>
    <t>Nalwa Sons Investments Ltd</t>
  </si>
  <si>
    <t>NSIL</t>
  </si>
  <si>
    <t>Pnb Gilts Ltd</t>
  </si>
  <si>
    <t>PNBGILTS</t>
  </si>
  <si>
    <t>Sasken Technologies Ltd</t>
  </si>
  <si>
    <t>SASKEN</t>
  </si>
  <si>
    <t>Alicon Castalloy Ltd</t>
  </si>
  <si>
    <t>ALICON</t>
  </si>
  <si>
    <t>Themis Medicare Ltd</t>
  </si>
  <si>
    <t>THEMISMED</t>
  </si>
  <si>
    <t>Apcotex Industries Ltd</t>
  </si>
  <si>
    <t>APCOTEXIND</t>
  </si>
  <si>
    <t>Sanstar Ltd</t>
  </si>
  <si>
    <t>SANSTAR</t>
  </si>
  <si>
    <t>Satin Creditcare Network Ltd</t>
  </si>
  <si>
    <t>SATIN</t>
  </si>
  <si>
    <t>Cupid Ltd</t>
  </si>
  <si>
    <t>CUPID</t>
  </si>
  <si>
    <t>Vardhman Special Steels Ltd</t>
  </si>
  <si>
    <t>VSSL</t>
  </si>
  <si>
    <t>Praveg Ltd</t>
  </si>
  <si>
    <t>PRAVEG</t>
  </si>
  <si>
    <t>Sanghi Industries Ltd</t>
  </si>
  <si>
    <t>SANGHIIND</t>
  </si>
  <si>
    <t>Krsnaa Diagnostics Ltd</t>
  </si>
  <si>
    <t>KRSNAA</t>
  </si>
  <si>
    <t>Platinum Industries Ltd</t>
  </si>
  <si>
    <t>PLATIND</t>
  </si>
  <si>
    <t>IFGL Refractories Ltd</t>
  </si>
  <si>
    <t>IFGLEXPOR</t>
  </si>
  <si>
    <t>Updater Services Ltd</t>
  </si>
  <si>
    <t>UDS</t>
  </si>
  <si>
    <t>SG Finserve Ltd</t>
  </si>
  <si>
    <t>SGFIN</t>
  </si>
  <si>
    <t>Parag Milk Foods Ltd</t>
  </si>
  <si>
    <t>PARAGMILK</t>
  </si>
  <si>
    <t>Omaxe Ltd</t>
  </si>
  <si>
    <t>OMAXE</t>
  </si>
  <si>
    <t>Shriram Properties Ltd</t>
  </si>
  <si>
    <t>SHRIRAMPPS</t>
  </si>
  <si>
    <t>Igarashi Motors India Ltd</t>
  </si>
  <si>
    <t>IGARASHI</t>
  </si>
  <si>
    <t>Mukand Ltd</t>
  </si>
  <si>
    <t>MUKANDLTD</t>
  </si>
  <si>
    <t>Tatva Chintan Pharma Chem Ltd</t>
  </si>
  <si>
    <t>TATVA</t>
  </si>
  <si>
    <t>Aaswa Trading and Exports Ltd</t>
  </si>
  <si>
    <t>TCC</t>
  </si>
  <si>
    <t>Real Estate Services</t>
  </si>
  <si>
    <t>Vakrangee Limited</t>
  </si>
  <si>
    <t>VAKRANGEE</t>
  </si>
  <si>
    <t>BLS E-Services Ltd</t>
  </si>
  <si>
    <t>BLSE</t>
  </si>
  <si>
    <t>Pondy Oxides and Chemicals Ltd</t>
  </si>
  <si>
    <t>POCL</t>
  </si>
  <si>
    <t>Andhra Paper Ltd</t>
  </si>
  <si>
    <t>ANDHRAPAP</t>
  </si>
  <si>
    <t>TTK Healthcare Ltd</t>
  </si>
  <si>
    <t>TTKHLTCARE</t>
  </si>
  <si>
    <t>Advait Infratech Ltd</t>
  </si>
  <si>
    <t>ADVAIT</t>
  </si>
  <si>
    <t>Electrical Components &amp; Equipment</t>
  </si>
  <si>
    <t>Yatra Online Ltd</t>
  </si>
  <si>
    <t>YATRA</t>
  </si>
  <si>
    <t>Navkar Corporation Ltd</t>
  </si>
  <si>
    <t>NAVKARCORP</t>
  </si>
  <si>
    <t>Vidhi Specialty Food Ingredients Ltd</t>
  </si>
  <si>
    <t>VIDHIING</t>
  </si>
  <si>
    <t>IKIO Lighting Ltd</t>
  </si>
  <si>
    <t>IKIO</t>
  </si>
  <si>
    <t>NIIT Ltd</t>
  </si>
  <si>
    <t>NIITLTD</t>
  </si>
  <si>
    <t>S.P.Apparels Ltd</t>
  </si>
  <si>
    <t>SPAL</t>
  </si>
  <si>
    <t>Seshasayee Paper and Boards Ltd</t>
  </si>
  <si>
    <t>SESHAPAPER</t>
  </si>
  <si>
    <t>Uniparts India Ltd</t>
  </si>
  <si>
    <t>UNIPARTS</t>
  </si>
  <si>
    <t>Yasho Industries Ltd</t>
  </si>
  <si>
    <t>YASHO</t>
  </si>
  <si>
    <t>BF Investment Ltd</t>
  </si>
  <si>
    <t>BFINVEST</t>
  </si>
  <si>
    <t>Alpex Solar Ltd</t>
  </si>
  <si>
    <t>ALPEXSOLAR</t>
  </si>
  <si>
    <t>Gandhar Oil Refinery (INDIA) Ltd</t>
  </si>
  <si>
    <t>GANDHAR</t>
  </si>
  <si>
    <t>Balmer Lawrie Investments Ltd</t>
  </si>
  <si>
    <t>BLIL</t>
  </si>
  <si>
    <t>Siyaram Silk Mills Ltd</t>
  </si>
  <si>
    <t>SIYSIL</t>
  </si>
  <si>
    <t>Tanfac Industries Ltd</t>
  </si>
  <si>
    <t>TANFACIND</t>
  </si>
  <si>
    <t>HIL Ltd</t>
  </si>
  <si>
    <t>HIL</t>
  </si>
  <si>
    <t>ICICI Prudential Nifty 50 ETF</t>
  </si>
  <si>
    <t>NIFTYIETF</t>
  </si>
  <si>
    <t>Ugro Capital Ltd</t>
  </si>
  <si>
    <t>UGROCAP</t>
  </si>
  <si>
    <t>Kody Technolab Ltd</t>
  </si>
  <si>
    <t>KODYTECH</t>
  </si>
  <si>
    <t>Hubtown Ltd</t>
  </si>
  <si>
    <t>HUBTOWN</t>
  </si>
  <si>
    <t>Aeroflex Industries Ltd</t>
  </si>
  <si>
    <t>AEROFLEX</t>
  </si>
  <si>
    <t>Rossell India Ltd</t>
  </si>
  <si>
    <t>ROSSELLIND</t>
  </si>
  <si>
    <t>63 Moons Technologies Ltd</t>
  </si>
  <si>
    <t>63MOONS</t>
  </si>
  <si>
    <t>Talbros Automotive Components Ltd</t>
  </si>
  <si>
    <t>TALBROAUTO</t>
  </si>
  <si>
    <t>Marsons Ltd</t>
  </si>
  <si>
    <t>MARSONS</t>
  </si>
  <si>
    <t>Eco Recycling Ltd</t>
  </si>
  <si>
    <t>ECORECO</t>
  </si>
  <si>
    <t>Suratwwala Business Group Ltd</t>
  </si>
  <si>
    <t>SBGLP</t>
  </si>
  <si>
    <t>Indo Tech Transformers Ltd</t>
  </si>
  <si>
    <t>INDOTECH</t>
  </si>
  <si>
    <t>Unicommerce eSolutions Ltd</t>
  </si>
  <si>
    <t>UNIECOM</t>
  </si>
  <si>
    <t>Ramco Industries Ltd</t>
  </si>
  <si>
    <t>RAMCOIND</t>
  </si>
  <si>
    <t>Expleo Solutions Ltd</t>
  </si>
  <si>
    <t>EXPLEOSOL</t>
  </si>
  <si>
    <t>Everest Kanto Cylinder Ltd</t>
  </si>
  <si>
    <t>EKC</t>
  </si>
  <si>
    <t>D Link (India) Limited</t>
  </si>
  <si>
    <t>DLINKINDIA</t>
  </si>
  <si>
    <t>Deccan Gold Mines Ltd</t>
  </si>
  <si>
    <t>DECNGOLD</t>
  </si>
  <si>
    <t>JISLDVREQS</t>
  </si>
  <si>
    <t>GPT Infraprojects Ltd</t>
  </si>
  <si>
    <t>GPTINFRA</t>
  </si>
  <si>
    <t>Master Trust Ltd</t>
  </si>
  <si>
    <t>MASTERTR</t>
  </si>
  <si>
    <t>Mufin Green Finance Ltd</t>
  </si>
  <si>
    <t>MUFIN</t>
  </si>
  <si>
    <t>Cantabil Retail India Ltd</t>
  </si>
  <si>
    <t>CANTABIL</t>
  </si>
  <si>
    <t>Kokuyo Camlin Ltd</t>
  </si>
  <si>
    <t>KOKUYOCMLN</t>
  </si>
  <si>
    <t>Centum Electronics Ltd</t>
  </si>
  <si>
    <t>CENTUM</t>
  </si>
  <si>
    <t>Som Distilleries and Breweries Ltd</t>
  </si>
  <si>
    <t>SDBL</t>
  </si>
  <si>
    <t>Jagran Prakashan Ltd</t>
  </si>
  <si>
    <t>JAGRAN</t>
  </si>
  <si>
    <t>I G Petrochemicals Ltd</t>
  </si>
  <si>
    <t>IGPL</t>
  </si>
  <si>
    <t>TAJ GVK Hotels and Resorts Ltd</t>
  </si>
  <si>
    <t>TAJGVK</t>
  </si>
  <si>
    <t>Bombay Super Hybrid Seeds Ltd</t>
  </si>
  <si>
    <t>BSHSL</t>
  </si>
  <si>
    <t>Prataap Snacks Ltd</t>
  </si>
  <si>
    <t>DIAMONDYD</t>
  </si>
  <si>
    <t>Rane (Madras) Ltd</t>
  </si>
  <si>
    <t>RML</t>
  </si>
  <si>
    <t>Veranda Learning Solutions Ltd</t>
  </si>
  <si>
    <t>VERANDA</t>
  </si>
  <si>
    <t>Agro Tech Foods Ltd</t>
  </si>
  <si>
    <t>ATFL</t>
  </si>
  <si>
    <t>Jaiprakash Associates Ltd</t>
  </si>
  <si>
    <t>JPASSOCIAT</t>
  </si>
  <si>
    <t>Sangam (India) Ltd</t>
  </si>
  <si>
    <t>SANGAMIND</t>
  </si>
  <si>
    <t>Suryoday Small Finance Bank Ltd</t>
  </si>
  <si>
    <t>SURYODAY</t>
  </si>
  <si>
    <t>Hester Biosciences Ltd</t>
  </si>
  <si>
    <t>HESTERBIO</t>
  </si>
  <si>
    <t>GKW Ltd</t>
  </si>
  <si>
    <t>GKWLIMITED</t>
  </si>
  <si>
    <t>Kiri Industries Ltd</t>
  </si>
  <si>
    <t>KIRIINDUS</t>
  </si>
  <si>
    <t>Cosmo First Ltd</t>
  </si>
  <si>
    <t>COSMOFIRST</t>
  </si>
  <si>
    <t>Shanti Educational Initiatives Ltd</t>
  </si>
  <si>
    <t>SEIL</t>
  </si>
  <si>
    <t>Kotak Gold Etf</t>
  </si>
  <si>
    <t>GOLD1</t>
  </si>
  <si>
    <t>Bharat Wire Ropes Ltd</t>
  </si>
  <si>
    <t>BHARATWIRE</t>
  </si>
  <si>
    <t>Wheels India Ltd</t>
  </si>
  <si>
    <t>WHEELS</t>
  </si>
  <si>
    <t>Heranba Industries Ltd</t>
  </si>
  <si>
    <t>HERANBA</t>
  </si>
  <si>
    <t>Udaipur Cement Works Ltd</t>
  </si>
  <si>
    <t>UDAICEMENT</t>
  </si>
  <si>
    <t>Antony Waste Handling Cell Ltd</t>
  </si>
  <si>
    <t>AWHCL</t>
  </si>
  <si>
    <t>Kilburn Engineering Ltd</t>
  </si>
  <si>
    <t>KLBRENG-B</t>
  </si>
  <si>
    <t>Systematix Corporate Services Ltd</t>
  </si>
  <si>
    <t>SYSTMTXC</t>
  </si>
  <si>
    <t>Sigachi Industries Ltd</t>
  </si>
  <si>
    <t>SIGACHI</t>
  </si>
  <si>
    <t>Oriental Rail Infrastructure Ltd</t>
  </si>
  <si>
    <t>ORIRAIL</t>
  </si>
  <si>
    <t>PIX Transmissions Ltd</t>
  </si>
  <si>
    <t>PIXTRANS</t>
  </si>
  <si>
    <t>Madhya Bharat Agro Products Ltd</t>
  </si>
  <si>
    <t>MBAPL</t>
  </si>
  <si>
    <t>Interarch Building Products Ltd</t>
  </si>
  <si>
    <t>INTERARCH</t>
  </si>
  <si>
    <t>Building Products - Prefab Structures</t>
  </si>
  <si>
    <t>Salzer Electronics Ltd</t>
  </si>
  <si>
    <t>SALZERELEC</t>
  </si>
  <si>
    <t>Dynacons Systems and Solutions Ltd</t>
  </si>
  <si>
    <t>DSSL</t>
  </si>
  <si>
    <t>Hi-Tech Gears Ltd</t>
  </si>
  <si>
    <t>HITECHGEAR</t>
  </si>
  <si>
    <t>Walchandnagar Industries Ltd</t>
  </si>
  <si>
    <t>WALCHANNAG</t>
  </si>
  <si>
    <t>Wonder Electricals Ltd</t>
  </si>
  <si>
    <t>WEL</t>
  </si>
  <si>
    <t>HDFC Gold Exchange Traded Fund</t>
  </si>
  <si>
    <t>HDFCGOLD</t>
  </si>
  <si>
    <t>ICICI Prudential Gold ETF</t>
  </si>
  <si>
    <t>GOLDIETF</t>
  </si>
  <si>
    <t>Nippon India ETF Nifty Next 50 Junior BeES</t>
  </si>
  <si>
    <t>JUNIORBEES</t>
  </si>
  <si>
    <t>NDR Auto Components Ltd</t>
  </si>
  <si>
    <t>NDRAUTO</t>
  </si>
  <si>
    <t>G M Breweries Ltd</t>
  </si>
  <si>
    <t>GMBREW</t>
  </si>
  <si>
    <t>Jindal Drilling and Industries Ltd</t>
  </si>
  <si>
    <t>JINDRILL</t>
  </si>
  <si>
    <t>Divgi TorqTransfer Systems Ltd</t>
  </si>
  <si>
    <t>DIVGIITTS</t>
  </si>
  <si>
    <t>GRP Ltd</t>
  </si>
  <si>
    <t>GRPLTD</t>
  </si>
  <si>
    <t>GNA Axles Ltd</t>
  </si>
  <si>
    <t>GNA</t>
  </si>
  <si>
    <t>Paushak Ltd</t>
  </si>
  <si>
    <t>PAUSHAKLTD</t>
  </si>
  <si>
    <t>GTPL Hathway Ltd</t>
  </si>
  <si>
    <t>GTPL</t>
  </si>
  <si>
    <t>Dr Agarwal's Eye Hospital Ltd</t>
  </si>
  <si>
    <t>DRAGARWQ</t>
  </si>
  <si>
    <t>Elpro International Ltd</t>
  </si>
  <si>
    <t>ELPROINTL</t>
  </si>
  <si>
    <t>Roto Pumps Ltd</t>
  </si>
  <si>
    <t>ROTO</t>
  </si>
  <si>
    <t>Excel Industries Ltd</t>
  </si>
  <si>
    <t>EXCELINDUS</t>
  </si>
  <si>
    <t>Hercules Hoists Ltd</t>
  </si>
  <si>
    <t>HERCULES</t>
  </si>
  <si>
    <t>Sterling Tools Ltd</t>
  </si>
  <si>
    <t>STERTOOLS</t>
  </si>
  <si>
    <t>Agarwal Industrial Corporation Ltd</t>
  </si>
  <si>
    <t>AGARIND</t>
  </si>
  <si>
    <t>MIC Electronics Ltd</t>
  </si>
  <si>
    <t>MICEL</t>
  </si>
  <si>
    <t>Reliance Industrial Infrastructure Ltd</t>
  </si>
  <si>
    <t>RIIL</t>
  </si>
  <si>
    <t>India Power Corporation Ltd</t>
  </si>
  <si>
    <t>DPSCLTD</t>
  </si>
  <si>
    <t>India Nippon Electricals Ltd</t>
  </si>
  <si>
    <t>INDNIPPON</t>
  </si>
  <si>
    <t>Peninsula Land Ltd</t>
  </si>
  <si>
    <t>PENINLAND</t>
  </si>
  <si>
    <t>Om Infra Ltd</t>
  </si>
  <si>
    <t>OMINFRAL</t>
  </si>
  <si>
    <t>Fedders Holding Ltd</t>
  </si>
  <si>
    <t>FEDDERSHOL</t>
  </si>
  <si>
    <t>Asian Energy Services Ltd</t>
  </si>
  <si>
    <t>ASIANENE</t>
  </si>
  <si>
    <t>Jyoti Resins and Adhesives Ltd</t>
  </si>
  <si>
    <t>JYOTIRES</t>
  </si>
  <si>
    <t>Sirca Paints India Ltd</t>
  </si>
  <si>
    <t>SIRCA</t>
  </si>
  <si>
    <t>Sadhana Nitro Chem Ltd</t>
  </si>
  <si>
    <t>SADHNANIQ</t>
  </si>
  <si>
    <t>Media Matrix Worldwide Ltd</t>
  </si>
  <si>
    <t>MMWL</t>
  </si>
  <si>
    <t>Borosil Scientific Ltd</t>
  </si>
  <si>
    <t>BOROSCI</t>
  </si>
  <si>
    <t>Ador Welding Ltd</t>
  </si>
  <si>
    <t>ADORWELD</t>
  </si>
  <si>
    <t>Arman Financial Services Ltd</t>
  </si>
  <si>
    <t>ARMANFIN</t>
  </si>
  <si>
    <t>Southern Petrochemical Industries Corporation Ltd</t>
  </si>
  <si>
    <t>SPIC</t>
  </si>
  <si>
    <t>Hexa Tradex Ltd</t>
  </si>
  <si>
    <t>HEXATRADEX</t>
  </si>
  <si>
    <t>Zota Health Care Ltd</t>
  </si>
  <si>
    <t>ZOTA</t>
  </si>
  <si>
    <t>Atul Auto Ltd</t>
  </si>
  <si>
    <t>ATULAUTO</t>
  </si>
  <si>
    <t>Three Wheelers</t>
  </si>
  <si>
    <t>Everest Industries Ltd</t>
  </si>
  <si>
    <t>EVERESTIND</t>
  </si>
  <si>
    <t>AMIC Forging Ltd</t>
  </si>
  <si>
    <t>AMIC</t>
  </si>
  <si>
    <t>Steel</t>
  </si>
  <si>
    <t>Oriental Aromatics Ltd</t>
  </si>
  <si>
    <t>OAL</t>
  </si>
  <si>
    <t>Amines and Plasticizers Ltd</t>
  </si>
  <si>
    <t>AMNPLST</t>
  </si>
  <si>
    <t>Fairchem Organics Ltd</t>
  </si>
  <si>
    <t>FAIRCHEMOR</t>
  </si>
  <si>
    <t>ASM Technologies Ltd</t>
  </si>
  <si>
    <t>ASMTEC</t>
  </si>
  <si>
    <t>Madras Fertilizers Ltd</t>
  </si>
  <si>
    <t>MADRASFERT</t>
  </si>
  <si>
    <t>Automobile Corp Of Goa Ltd</t>
  </si>
  <si>
    <t>ACGL</t>
  </si>
  <si>
    <t>Syncom Formulations (India) Ltd</t>
  </si>
  <si>
    <t>SYNCOMF</t>
  </si>
  <si>
    <t>Motisons Jewellers Ltd</t>
  </si>
  <si>
    <t>MOTISONS</t>
  </si>
  <si>
    <t>Apparel &amp; Accessories Retailers</t>
  </si>
  <si>
    <t>Likhitha Infrastructure Ltd</t>
  </si>
  <si>
    <t>LIKHITHA</t>
  </si>
  <si>
    <t>Camlin Fine Sciences Ltd</t>
  </si>
  <si>
    <t>CAMLINFINE</t>
  </si>
  <si>
    <t>BCL Industries Ltd</t>
  </si>
  <si>
    <t>BCLIND</t>
  </si>
  <si>
    <t>Yamuna Syndicate Ltd</t>
  </si>
  <si>
    <t>YSL</t>
  </si>
  <si>
    <t>Saraswati Commercial (India) Ltd</t>
  </si>
  <si>
    <t>ZSARACOM</t>
  </si>
  <si>
    <t>Dcm Shriram Industries Ltd</t>
  </si>
  <si>
    <t>DCMSRIND</t>
  </si>
  <si>
    <t>Irm Energy Ltd</t>
  </si>
  <si>
    <t>IRMENERGY</t>
  </si>
  <si>
    <t>Sportking India Ltd</t>
  </si>
  <si>
    <t>SPORTKING</t>
  </si>
  <si>
    <t>Steel Exchange India Ltd</t>
  </si>
  <si>
    <t>STEELXIND</t>
  </si>
  <si>
    <t>Windlas Biotech Ltd</t>
  </si>
  <si>
    <t>WINDLAS</t>
  </si>
  <si>
    <t>Bigbloc Construction Ltd</t>
  </si>
  <si>
    <t>BIGBLOC</t>
  </si>
  <si>
    <t>Last Mile Enterprises Ltd</t>
  </si>
  <si>
    <t>LASTMILE</t>
  </si>
  <si>
    <t>Real Estate Development</t>
  </si>
  <si>
    <t>Filatex India Ltd</t>
  </si>
  <si>
    <t>FILATEX</t>
  </si>
  <si>
    <t>Butterfly Gandhimathi Appliances Ltd</t>
  </si>
  <si>
    <t>BUTTERFLY</t>
  </si>
  <si>
    <t>Texmaco Infrastructure &amp; Holdings Ltd</t>
  </si>
  <si>
    <t>TEXINFRA</t>
  </si>
  <si>
    <t>Eimco Elecon (India) Ltd</t>
  </si>
  <si>
    <t>EIMCOELECO</t>
  </si>
  <si>
    <t>Forbes Precision Tools and Machine Parts Ltd</t>
  </si>
  <si>
    <t>TOTEM</t>
  </si>
  <si>
    <t>Subex Ltd</t>
  </si>
  <si>
    <t>SUBEXLTD</t>
  </si>
  <si>
    <t>Allsec Technologies Ltd</t>
  </si>
  <si>
    <t>ALLSEC</t>
  </si>
  <si>
    <t>Fratelli Vineyards Ltd</t>
  </si>
  <si>
    <t>TINNATFL</t>
  </si>
  <si>
    <t>Tourism Finance Corporation of India Ltd</t>
  </si>
  <si>
    <t>TFCILTD</t>
  </si>
  <si>
    <t>Eraaya Lifespaces Ltd</t>
  </si>
  <si>
    <t>ERAAYA</t>
  </si>
  <si>
    <t>Yuken India Ltd</t>
  </si>
  <si>
    <t>YUKEN</t>
  </si>
  <si>
    <t>Century Enka Ltd</t>
  </si>
  <si>
    <t>CENTENKA</t>
  </si>
  <si>
    <t>Hind Rectifiers Ltd</t>
  </si>
  <si>
    <t>HIRECT</t>
  </si>
  <si>
    <t>BMW Industries Ltd</t>
  </si>
  <si>
    <t>BMW</t>
  </si>
  <si>
    <t>Rico Auto Industries Ltd</t>
  </si>
  <si>
    <t>RICOAUTO</t>
  </si>
  <si>
    <t>India Motor Parts &amp; Accessories Ltd</t>
  </si>
  <si>
    <t>IMPAL</t>
  </si>
  <si>
    <t>Rama Steel Tubes Ltd</t>
  </si>
  <si>
    <t>RAMASTEEL</t>
  </si>
  <si>
    <t>Mishtann Foods Ltd</t>
  </si>
  <si>
    <t>MISHTANN</t>
  </si>
  <si>
    <t>Popular Vehicles and Services Ltd</t>
  </si>
  <si>
    <t>PVSL</t>
  </si>
  <si>
    <t>TV Today Network Limited</t>
  </si>
  <si>
    <t>TVTODAY</t>
  </si>
  <si>
    <t>Matrimony.Com Ltd</t>
  </si>
  <si>
    <t>MATRIMONY</t>
  </si>
  <si>
    <t>Cosmic CRF Ltd</t>
  </si>
  <si>
    <t>COSMICCRF</t>
  </si>
  <si>
    <t>RIR Power Electronics Ltd</t>
  </si>
  <si>
    <t>RIR</t>
  </si>
  <si>
    <t>Brightcom Group Ltd</t>
  </si>
  <si>
    <t>BCG</t>
  </si>
  <si>
    <t>Beta Drugs Ltd</t>
  </si>
  <si>
    <t>BETA</t>
  </si>
  <si>
    <t>Punjab Chemicals and Crop Protection Ltd</t>
  </si>
  <si>
    <t>PUNJABCHEM</t>
  </si>
  <si>
    <t>5Paisa Capital Ltd</t>
  </si>
  <si>
    <t>5PAISA</t>
  </si>
  <si>
    <t>Manali Petrochemicals Ltd</t>
  </si>
  <si>
    <t>MANALIPETC</t>
  </si>
  <si>
    <t>Tamilnadu Newsprint &amp; Papers Ltd</t>
  </si>
  <si>
    <t>TNPL</t>
  </si>
  <si>
    <t>GRM Overseas Ltd</t>
  </si>
  <si>
    <t>GRMOVER</t>
  </si>
  <si>
    <t>Mangalore Chemicals and Fertilisers Ltd</t>
  </si>
  <si>
    <t>MANGCHEFER</t>
  </si>
  <si>
    <t>Knowledge Marine &amp; Engineering Works Ltd</t>
  </si>
  <si>
    <t>KMEW</t>
  </si>
  <si>
    <t>Marine Transportation</t>
  </si>
  <si>
    <t>Suyog Telematics Ltd</t>
  </si>
  <si>
    <t>SUYOG</t>
  </si>
  <si>
    <t>Vascon Engineers Ltd</t>
  </si>
  <si>
    <t>VASCONEQ</t>
  </si>
  <si>
    <t>Associated Alcohols &amp; Breweries Ltd</t>
  </si>
  <si>
    <t>ASALCBR</t>
  </si>
  <si>
    <t>Best Agrolife Ltd</t>
  </si>
  <si>
    <t>BESTAGRO</t>
  </si>
  <si>
    <t>Timex Group India Ltd</t>
  </si>
  <si>
    <t>TIMEX</t>
  </si>
  <si>
    <t>Kamdhenu Ltd</t>
  </si>
  <si>
    <t>KAMDHENU</t>
  </si>
  <si>
    <t>MSP Steel &amp; Power Ltd</t>
  </si>
  <si>
    <t>MSPL</t>
  </si>
  <si>
    <t>Andhra Sugars Ltd</t>
  </si>
  <si>
    <t>ANDHRSUGAR</t>
  </si>
  <si>
    <t>Allcargo Gati Ltd</t>
  </si>
  <si>
    <t>ACLGATI</t>
  </si>
  <si>
    <t>One Point One Solutions Ltd</t>
  </si>
  <si>
    <t>ONEPOINT</t>
  </si>
  <si>
    <t>SMC Global Securities Ltd</t>
  </si>
  <si>
    <t>SMCGLOBAL</t>
  </si>
  <si>
    <t>Remus Pharmaceuticals Ltd</t>
  </si>
  <si>
    <t>REMUS</t>
  </si>
  <si>
    <t>Kellton Tech Solutions Ltd</t>
  </si>
  <si>
    <t>KELLTONTEC</t>
  </si>
  <si>
    <t>Dhunseri Ventures Ltd</t>
  </si>
  <si>
    <t>DVL</t>
  </si>
  <si>
    <t>Polo Queen Industrial and Fintech Ltd</t>
  </si>
  <si>
    <t>PQIF</t>
  </si>
  <si>
    <t>Swelect Energy Systems Ltd</t>
  </si>
  <si>
    <t>SWELECTES</t>
  </si>
  <si>
    <t>Krishana Phoschem Ltd</t>
  </si>
  <si>
    <t>KRISHANA</t>
  </si>
  <si>
    <t>Kesar India Ltd</t>
  </si>
  <si>
    <t>KESAR</t>
  </si>
  <si>
    <t>JG Chemicals Ltd</t>
  </si>
  <si>
    <t>JGCHEM</t>
  </si>
  <si>
    <t>Monte Carlo Fashions Ltd</t>
  </si>
  <si>
    <t>MONTECARLO</t>
  </si>
  <si>
    <t>GPT Healthcare Ltd</t>
  </si>
  <si>
    <t>GPTHEALTH</t>
  </si>
  <si>
    <t>ULTRAMARINE &amp; PIGMENTS Ltd</t>
  </si>
  <si>
    <t>ULTRAMAR</t>
  </si>
  <si>
    <t>Kotak Nifty 50 ETF</t>
  </si>
  <si>
    <t>NIFTY1</t>
  </si>
  <si>
    <t>Prakash Pipes Ltd</t>
  </si>
  <si>
    <t>PPL</t>
  </si>
  <si>
    <t>Centrum Capital Ltd</t>
  </si>
  <si>
    <t>CENTRUM</t>
  </si>
  <si>
    <t>Shree Digvijay Cement Co Ltd</t>
  </si>
  <si>
    <t>SHREDIGCEM</t>
  </si>
  <si>
    <t>Shiva Cement Ltd</t>
  </si>
  <si>
    <t>SHIVACEM</t>
  </si>
  <si>
    <t>Selan Exploration Technology Ltd</t>
  </si>
  <si>
    <t>SELAN</t>
  </si>
  <si>
    <t>Kabra Extrusion Technik Ltd</t>
  </si>
  <si>
    <t>KABRAEXTRU</t>
  </si>
  <si>
    <t>Ramco Systems Ltd</t>
  </si>
  <si>
    <t>RAMCOSYS</t>
  </si>
  <si>
    <t>Finkurve Financial Services Ltd</t>
  </si>
  <si>
    <t>FINKURVE</t>
  </si>
  <si>
    <t>KMC Speciality Hospitals (India) Ltd</t>
  </si>
  <si>
    <t>KMCSHIL</t>
  </si>
  <si>
    <t>Himatsingka Seide Ltd</t>
  </si>
  <si>
    <t>HIMATSEIDE</t>
  </si>
  <si>
    <t>Spacenet Enterprises India Ltd</t>
  </si>
  <si>
    <t>SPCENET</t>
  </si>
  <si>
    <t>Kernex Microsystems (India) Ltd</t>
  </si>
  <si>
    <t>KERNEX</t>
  </si>
  <si>
    <t>Shankara Building Products Ltd</t>
  </si>
  <si>
    <t>SHANKARA</t>
  </si>
  <si>
    <t>Veefin Solutions Ltd</t>
  </si>
  <si>
    <t>VEEFIN</t>
  </si>
  <si>
    <t>Application Software</t>
  </si>
  <si>
    <t>Asian Star Co Ltd</t>
  </si>
  <si>
    <t>ASTAR</t>
  </si>
  <si>
    <t>Kopran Ltd</t>
  </si>
  <si>
    <t>KOPRAN</t>
  </si>
  <si>
    <t>Vimta Labs Ltd</t>
  </si>
  <si>
    <t>VIMTALABS</t>
  </si>
  <si>
    <t>SPML Infra Ltd</t>
  </si>
  <si>
    <t>SPMLINFRA</t>
  </si>
  <si>
    <t>Avadh Sugar &amp; Energy Ltd</t>
  </si>
  <si>
    <t>AVADHSUGAR</t>
  </si>
  <si>
    <t>Dynamic Cables Ltd</t>
  </si>
  <si>
    <t>DYCL</t>
  </si>
  <si>
    <t>Panacea Biotec Ltd</t>
  </si>
  <si>
    <t>PANACEABIO</t>
  </si>
  <si>
    <t>Mukka Proteins Ltd</t>
  </si>
  <si>
    <t>MUKKA</t>
  </si>
  <si>
    <t>Sri Adhikari Brothers Television Network Ltd</t>
  </si>
  <si>
    <t>SABTNL</t>
  </si>
  <si>
    <t>Rishabh Instruments Ltd</t>
  </si>
  <si>
    <t>RISHABH</t>
  </si>
  <si>
    <t>Taneja Aerospace and Aviation Ltd</t>
  </si>
  <si>
    <t>TANAA</t>
  </si>
  <si>
    <t>Xchanging Solutions Ltd</t>
  </si>
  <si>
    <t>XCHANGING</t>
  </si>
  <si>
    <t>AVT Natural Products Ltd</t>
  </si>
  <si>
    <t>AVTNPL</t>
  </si>
  <si>
    <t>Z F Steering Gear (India) Ltd</t>
  </si>
  <si>
    <t>ZFSTEERING</t>
  </si>
  <si>
    <t>Wardwizard Innovations &amp; Mobility Ltd</t>
  </si>
  <si>
    <t>WARDINMOBI</t>
  </si>
  <si>
    <t>Raj Rayon Industries Ltd</t>
  </si>
  <si>
    <t>RAJRILTD</t>
  </si>
  <si>
    <t>Lincoln Pharmaceuticals Ltd</t>
  </si>
  <si>
    <t>LINCOLN</t>
  </si>
  <si>
    <t>Macpower CNC Machines Ltd</t>
  </si>
  <si>
    <t>MACPOWER</t>
  </si>
  <si>
    <t>HLV Ltd</t>
  </si>
  <si>
    <t>HLVLTD</t>
  </si>
  <si>
    <t>Snowman Logistics Ltd</t>
  </si>
  <si>
    <t>SNOWMAN</t>
  </si>
  <si>
    <t>Solex Energy Ltd</t>
  </si>
  <si>
    <t>SOLEX</t>
  </si>
  <si>
    <t>Wealth First Portfolio Managers Ltd</t>
  </si>
  <si>
    <t>WEALTH</t>
  </si>
  <si>
    <t>Dhampur Sugar Mills Ltd</t>
  </si>
  <si>
    <t>DHAMPURSUG</t>
  </si>
  <si>
    <t>Dwarikesh Sugar Industries Ltd</t>
  </si>
  <si>
    <t>DWARKESH</t>
  </si>
  <si>
    <t>Saurashtra Cement Ltd</t>
  </si>
  <si>
    <t>SAURASHCEM</t>
  </si>
  <si>
    <t>Ngl Fine Chem Ltd</t>
  </si>
  <si>
    <t>NGLFINE</t>
  </si>
  <si>
    <t>Gulshan Polyols Ltd</t>
  </si>
  <si>
    <t>GULPOLY</t>
  </si>
  <si>
    <t>Kirloskar Electric Company Ltd</t>
  </si>
  <si>
    <t>KECL</t>
  </si>
  <si>
    <t>Kamdhenu Ventures Ltd</t>
  </si>
  <si>
    <t>KAMOPAINTS</t>
  </si>
  <si>
    <t>Aurum Proptech Ltd</t>
  </si>
  <si>
    <t>AURUM</t>
  </si>
  <si>
    <t>CFF Fluid Control Ltd</t>
  </si>
  <si>
    <t>CFF</t>
  </si>
  <si>
    <t>Aerospace &amp; Defense</t>
  </si>
  <si>
    <t>Sat Industries Ltd</t>
  </si>
  <si>
    <t>SATINDLTD</t>
  </si>
  <si>
    <t>Aptech Ltd</t>
  </si>
  <si>
    <t>APTECHT</t>
  </si>
  <si>
    <t>Kothari Petrochemicals Ltd</t>
  </si>
  <si>
    <t>KOTHARIPET</t>
  </si>
  <si>
    <t>Capital Small Finance Bank Ltd</t>
  </si>
  <si>
    <t>CAPITALSFB</t>
  </si>
  <si>
    <t>Steelcast Ltd</t>
  </si>
  <si>
    <t>STEELCAS</t>
  </si>
  <si>
    <t>Credo Brands Marketing Ltd</t>
  </si>
  <si>
    <t>MUFTI</t>
  </si>
  <si>
    <t>Men's Clothing</t>
  </si>
  <si>
    <t>Ester Industries Ltd</t>
  </si>
  <si>
    <t>ESTER</t>
  </si>
  <si>
    <t>Tribhovandas Bhimji Zaveri Ltd</t>
  </si>
  <si>
    <t>TBZ</t>
  </si>
  <si>
    <t>Allied Digital Services Ltd</t>
  </si>
  <si>
    <t>ADSL</t>
  </si>
  <si>
    <t>Saint-Gobain Sekurit India Ltd</t>
  </si>
  <si>
    <t>SAINTGOBAIN</t>
  </si>
  <si>
    <t>Bliss GVS Pharma Ltd</t>
  </si>
  <si>
    <t>BLISSGVS</t>
  </si>
  <si>
    <t>Orient Technologies Ltd</t>
  </si>
  <si>
    <t>ORIENTTECH</t>
  </si>
  <si>
    <t>VLS Finance Ltd</t>
  </si>
  <si>
    <t>VLSFINANCE</t>
  </si>
  <si>
    <t>Vardhman Holdings Ltd</t>
  </si>
  <si>
    <t>VHL</t>
  </si>
  <si>
    <t>Beekay Steel Industries Ltd</t>
  </si>
  <si>
    <t>BEEKAY</t>
  </si>
  <si>
    <t>New Delhi Television Ltd</t>
  </si>
  <si>
    <t>NDTV</t>
  </si>
  <si>
    <t>Chemfab Alkalis Ltd</t>
  </si>
  <si>
    <t>CHEMFAB</t>
  </si>
  <si>
    <t>Basilic Fly Studio Ltd</t>
  </si>
  <si>
    <t>BASILIC</t>
  </si>
  <si>
    <t>Arrow Greentech Ltd</t>
  </si>
  <si>
    <t>ARROWGREEN</t>
  </si>
  <si>
    <t>Automotive Stampings and Assemblies Ltd</t>
  </si>
  <si>
    <t>ASAL</t>
  </si>
  <si>
    <t>Khazanchi Jewellers Ltd</t>
  </si>
  <si>
    <t>KHAZANCHI</t>
  </si>
  <si>
    <t>Apparel, Accessories &amp; Luxury Goods</t>
  </si>
  <si>
    <t>GIC Housing Finance Ltd</t>
  </si>
  <si>
    <t>GICHSGFIN</t>
  </si>
  <si>
    <t>Uttam Sugar Mills Ltd</t>
  </si>
  <si>
    <t>UTTAMSUGAR</t>
  </si>
  <si>
    <t>Mafatlal Industries Ltd</t>
  </si>
  <si>
    <t>MAFATIND</t>
  </si>
  <si>
    <t>Crest Ventures Ltd</t>
  </si>
  <si>
    <t>CREST</t>
  </si>
  <si>
    <t>Mercury Ev-Tech Ltd</t>
  </si>
  <si>
    <t>MERCURYEV</t>
  </si>
  <si>
    <t>R K Swamy Ltd</t>
  </si>
  <si>
    <t>RKSWAMY</t>
  </si>
  <si>
    <t>Panorama Studios International Ltd</t>
  </si>
  <si>
    <t>PANORAMA</t>
  </si>
  <si>
    <t>Nelcast Ltd</t>
  </si>
  <si>
    <t>NELCAST</t>
  </si>
  <si>
    <t>Kuantum Papers Ltd</t>
  </si>
  <si>
    <t>KUANTUM</t>
  </si>
  <si>
    <t>Electrotherm (India) Ltd</t>
  </si>
  <si>
    <t>ELECTHERM</t>
  </si>
  <si>
    <t>Indo Rama Synthetics (India) Ltd</t>
  </si>
  <si>
    <t>INDORAMA</t>
  </si>
  <si>
    <t>Faze Three Ltd</t>
  </si>
  <si>
    <t>FAZE3Q</t>
  </si>
  <si>
    <t>Windsor Machines Ltd</t>
  </si>
  <si>
    <t>WINDMACHIN</t>
  </si>
  <si>
    <t>Sandesh Ltd</t>
  </si>
  <si>
    <t>SANDESH</t>
  </si>
  <si>
    <t>AGS Transact Technologies Ltd</t>
  </si>
  <si>
    <t>AGSTRA</t>
  </si>
  <si>
    <t>Signpost India Ltd</t>
  </si>
  <si>
    <t>SIGNPOST</t>
  </si>
  <si>
    <t>Ksolves India Ltd</t>
  </si>
  <si>
    <t>KSOLVES</t>
  </si>
  <si>
    <t>Pakka Limited</t>
  </si>
  <si>
    <t>PAKKA</t>
  </si>
  <si>
    <t>Trident Techlabs Ltd</t>
  </si>
  <si>
    <t>TECHLABS</t>
  </si>
  <si>
    <t>Voith Paper Fabrics India Ltd</t>
  </si>
  <si>
    <t>VOITHPAPR</t>
  </si>
  <si>
    <t>Enkei Wheels (India) Ltd</t>
  </si>
  <si>
    <t>ENKEIWHEL</t>
  </si>
  <si>
    <t>Control Print Ltd</t>
  </si>
  <si>
    <t>CONTROLPR</t>
  </si>
  <si>
    <t>Magadh Sugar &amp; Energy Ltd</t>
  </si>
  <si>
    <t>MAGADSUGAR</t>
  </si>
  <si>
    <t>Arihant Superstructures Ltd</t>
  </si>
  <si>
    <t>ARIHANTSUP</t>
  </si>
  <si>
    <t>Allcargo Terminals Ltd</t>
  </si>
  <si>
    <t>ATL</t>
  </si>
  <si>
    <t>3B Blackbio DX Ltd</t>
  </si>
  <si>
    <t>3BBLACKBIO</t>
  </si>
  <si>
    <t>Fertilizers &amp; Agricultural Chemicals</t>
  </si>
  <si>
    <t>Heubach Colorants India Ltd</t>
  </si>
  <si>
    <t>HEUBACHIND</t>
  </si>
  <si>
    <t>Oswal Greentech Ltd</t>
  </si>
  <si>
    <t>OSWALGREEN</t>
  </si>
  <si>
    <t>Radhika Jeweltech Ltd</t>
  </si>
  <si>
    <t>RADHIKAJWE</t>
  </si>
  <si>
    <t>Dharmaj Crop Guard Ltd</t>
  </si>
  <si>
    <t>DHARMAJ</t>
  </si>
  <si>
    <t>Ganesh Benzoplast Ltd</t>
  </si>
  <si>
    <t>GANESHBE</t>
  </si>
  <si>
    <t>Nahar Spinning Mills Ltd</t>
  </si>
  <si>
    <t>NAHARSPING</t>
  </si>
  <si>
    <t>Transindia Real Estate Ltd</t>
  </si>
  <si>
    <t>TREL</t>
  </si>
  <si>
    <t>SAR Televenture Ltd</t>
  </si>
  <si>
    <t>SARTELE</t>
  </si>
  <si>
    <t>Sathlokhar Synergys E&amp;C Global Ltd</t>
  </si>
  <si>
    <t>SSEGL</t>
  </si>
  <si>
    <t>Satia Industries Ltd</t>
  </si>
  <si>
    <t>SATIA</t>
  </si>
  <si>
    <t>Ceinsys Tech Ltd</t>
  </si>
  <si>
    <t>CEINSYSTECH</t>
  </si>
  <si>
    <t>Manoj Vaibhav Gems N Jewellers Ltd</t>
  </si>
  <si>
    <t>MVGJL</t>
  </si>
  <si>
    <t>Vintage Coffee and Beverages Ltd</t>
  </si>
  <si>
    <t>VINCOFE</t>
  </si>
  <si>
    <t>Jagatjit Industries Ltd</t>
  </si>
  <si>
    <t>JAGAJITIND</t>
  </si>
  <si>
    <t>State Trading Corporation of India Ltd</t>
  </si>
  <si>
    <t>STCINDIA</t>
  </si>
  <si>
    <t>Vinyas Innovative Technologies Ltd</t>
  </si>
  <si>
    <t>VINYAS</t>
  </si>
  <si>
    <t>Chaman Lal Setia Exports Ltd</t>
  </si>
  <si>
    <t>CLSEL</t>
  </si>
  <si>
    <t>Elin Electronics Ltd</t>
  </si>
  <si>
    <t>ELIN</t>
  </si>
  <si>
    <t>AGI Infra Ltd</t>
  </si>
  <si>
    <t>AGIIL</t>
  </si>
  <si>
    <t>IST Ltd</t>
  </si>
  <si>
    <t>ISTLTD</t>
  </si>
  <si>
    <t>Uniphos Enterprises Ltd</t>
  </si>
  <si>
    <t>UNIENTER</t>
  </si>
  <si>
    <t>Sutlej Textiles and Industries Ltd</t>
  </si>
  <si>
    <t>SUTLEJTEX</t>
  </si>
  <si>
    <t>BEML Land Assets Ltd</t>
  </si>
  <si>
    <t>BLAL</t>
  </si>
  <si>
    <t>Tuticorin Alkali Chemicals and Fertilizers Ltd</t>
  </si>
  <si>
    <t>TUTIALKA</t>
  </si>
  <si>
    <t>VL E-Governance &amp; IT Solutions Ltd</t>
  </si>
  <si>
    <t>VLEGOV</t>
  </si>
  <si>
    <t>Pudumjee Paper Products Ltd</t>
  </si>
  <si>
    <t>PDMJEPAPER</t>
  </si>
  <si>
    <t>Indo Amines Ltd</t>
  </si>
  <si>
    <t>INDOAMIN</t>
  </si>
  <si>
    <t>Urja Global Ltd</t>
  </si>
  <si>
    <t>URJA</t>
  </si>
  <si>
    <t>Asian Granito India Ltd</t>
  </si>
  <si>
    <t>ASIANTILES</t>
  </si>
  <si>
    <t>Infobeans Technologies Ltd</t>
  </si>
  <si>
    <t>INFOBEAN</t>
  </si>
  <si>
    <t>Jay Bharat Maruti Ltd</t>
  </si>
  <si>
    <t>JAYBARMARU</t>
  </si>
  <si>
    <t>Industrial and Prudential Investment Co Ltd</t>
  </si>
  <si>
    <t>INDPRUD</t>
  </si>
  <si>
    <t>Shalimar Paints Ltd</t>
  </si>
  <si>
    <t>SHALPAINTS</t>
  </si>
  <si>
    <t>Sika Interplant Systems Ltd</t>
  </si>
  <si>
    <t>SIKA</t>
  </si>
  <si>
    <t>Creative Newtech Ltd</t>
  </si>
  <si>
    <t>CREATIVE</t>
  </si>
  <si>
    <t>Kriti Industries (India) Limited</t>
  </si>
  <si>
    <t>KRITI</t>
  </si>
  <si>
    <t>Aimtron Electronics Ltd</t>
  </si>
  <si>
    <t>AIMTRON</t>
  </si>
  <si>
    <t>Valiant Organics Ltd</t>
  </si>
  <si>
    <t>VALIANTORG</t>
  </si>
  <si>
    <t>Sahana System Ltd</t>
  </si>
  <si>
    <t>SAHANA</t>
  </si>
  <si>
    <t>20 Microns Ltd</t>
  </si>
  <si>
    <t>20MICRONS</t>
  </si>
  <si>
    <t>Ravindra Energy Ltd</t>
  </si>
  <si>
    <t>RELTD</t>
  </si>
  <si>
    <t>Alphalogic Techsys Ltd</t>
  </si>
  <si>
    <t>ALPHALOGIC</t>
  </si>
  <si>
    <t>Sunshine Capital Ltd</t>
  </si>
  <si>
    <t>SCL</t>
  </si>
  <si>
    <t>Lancer Container Lines Ltd</t>
  </si>
  <si>
    <t>LANCER</t>
  </si>
  <si>
    <t>Vashu Bhagnani Industries Ltd</t>
  </si>
  <si>
    <t>POOJAENT</t>
  </si>
  <si>
    <t>Jaykay Enterprises Ltd</t>
  </si>
  <si>
    <t>JAYKAY</t>
  </si>
  <si>
    <t>Ice Make Refrigeration Ltd</t>
  </si>
  <si>
    <t>ICEMAKE</t>
  </si>
  <si>
    <t>Ganesh Green Bharat Ltd</t>
  </si>
  <si>
    <t>GGBL</t>
  </si>
  <si>
    <t>NACL Industries Ltd</t>
  </si>
  <si>
    <t>NACLIND</t>
  </si>
  <si>
    <t>Rhetan TMT Ltd</t>
  </si>
  <si>
    <t>RHETAN</t>
  </si>
  <si>
    <t>Bharat Parenterals Ltd</t>
  </si>
  <si>
    <t>BPLPHARMA</t>
  </si>
  <si>
    <t>Zuari Industries Ltd</t>
  </si>
  <si>
    <t>ZUARIIND</t>
  </si>
  <si>
    <t>Krystal Integrated Services Ltd</t>
  </si>
  <si>
    <t>KRYSTAL</t>
  </si>
  <si>
    <t>RACL Geartech Ltd</t>
  </si>
  <si>
    <t>RACLGEAR</t>
  </si>
  <si>
    <t>Bajaj Healthcare Ltd</t>
  </si>
  <si>
    <t>BAJAJHCARE</t>
  </si>
  <si>
    <t>Jagsonpal Pharmaceuticals Ltd</t>
  </si>
  <si>
    <t>JAGSNPHARM</t>
  </si>
  <si>
    <t>Max India Ltd</t>
  </si>
  <si>
    <t>MAXIND</t>
  </si>
  <si>
    <t>Munjal Auto Industries Ltd</t>
  </si>
  <si>
    <t>MUNJALAU</t>
  </si>
  <si>
    <t>Bajaj Steel Industries Ltd</t>
  </si>
  <si>
    <t>BAJAJST</t>
  </si>
  <si>
    <t>AFCOM Holdings Ltd</t>
  </si>
  <si>
    <t>AFCOM</t>
  </si>
  <si>
    <t>Renaissance Global Ltd</t>
  </si>
  <si>
    <t>RGL</t>
  </si>
  <si>
    <t>TGV SRAAC Ltd</t>
  </si>
  <si>
    <t>TGVSL</t>
  </si>
  <si>
    <t>Concord Control Systems Ltd</t>
  </si>
  <si>
    <t>CNCRD</t>
  </si>
  <si>
    <t>Innovana Thinklabs Ltd</t>
  </si>
  <si>
    <t>INNOVANA</t>
  </si>
  <si>
    <t>Sree Rayalaseema Hi-Strength Hypo Ltd</t>
  </si>
  <si>
    <t>SRHHYPOLTD</t>
  </si>
  <si>
    <t>Bhageria Industries Ltd</t>
  </si>
  <si>
    <t>BHAGERIA</t>
  </si>
  <si>
    <t>Krishna Defence &amp; Allied Industries Ltd</t>
  </si>
  <si>
    <t>KRISHNADEF</t>
  </si>
  <si>
    <t>GHCL Textiles Ltd</t>
  </si>
  <si>
    <t>GHCLTEXTIL</t>
  </si>
  <si>
    <t>Orient Paper and Industries Ltd</t>
  </si>
  <si>
    <t>ORIENTPPR</t>
  </si>
  <si>
    <t>Vilas Transcore Ltd</t>
  </si>
  <si>
    <t>VILAS</t>
  </si>
  <si>
    <t>Bodal Chemicals Ltd</t>
  </si>
  <si>
    <t>BODALCHEM</t>
  </si>
  <si>
    <t>Transpek Industry Ltd</t>
  </si>
  <si>
    <t>TRANSPEK</t>
  </si>
  <si>
    <t>Entertainment Network (India) Ltd</t>
  </si>
  <si>
    <t>ENIL</t>
  </si>
  <si>
    <t>Radio</t>
  </si>
  <si>
    <t>Alliance Integrated Metaliks Ltd</t>
  </si>
  <si>
    <t>AIML</t>
  </si>
  <si>
    <t>RSWM Ltd</t>
  </si>
  <si>
    <t>RSWM</t>
  </si>
  <si>
    <t>Anuh Pharma Ltd</t>
  </si>
  <si>
    <t>ANUHPHR</t>
  </si>
  <si>
    <t>Benares Hotels Ltd</t>
  </si>
  <si>
    <t>BENARAS</t>
  </si>
  <si>
    <t>Hardwyn India Ltd</t>
  </si>
  <si>
    <t>HARDWYN</t>
  </si>
  <si>
    <t>Building Products - Glass</t>
  </si>
  <si>
    <t>Algoquant Fintech Ltd</t>
  </si>
  <si>
    <t>AQFINTECH</t>
  </si>
  <si>
    <t>Primo Chemicals Ltd</t>
  </si>
  <si>
    <t>PRIMO</t>
  </si>
  <si>
    <t>Sastasundar Ventures Ltd</t>
  </si>
  <si>
    <t>SASTASUNDR</t>
  </si>
  <si>
    <t>Shree Ganesh Remedies Ltd</t>
  </si>
  <si>
    <t>SGRL</t>
  </si>
  <si>
    <t>NCL Industries Ltd</t>
  </si>
  <si>
    <t>NCLIND</t>
  </si>
  <si>
    <t>Royal Orchid Hotels Ltd</t>
  </si>
  <si>
    <t>ROHLTD</t>
  </si>
  <si>
    <t>Onward Technologies Ltd</t>
  </si>
  <si>
    <t>ONWARDTEC</t>
  </si>
  <si>
    <t>Rushil Decor Ltd</t>
  </si>
  <si>
    <t>RUSHIL</t>
  </si>
  <si>
    <t>Waaree Technologies Ltd</t>
  </si>
  <si>
    <t>WAAREE</t>
  </si>
  <si>
    <t>Emkay Taps and Cutting Tools Ltd</t>
  </si>
  <si>
    <t>EMKAYTOOLS</t>
  </si>
  <si>
    <t>Prime Securities Ltd</t>
  </si>
  <si>
    <t>PRIMESECU</t>
  </si>
  <si>
    <t>The Ruby Mills Ltd</t>
  </si>
  <si>
    <t>RUBYMILLS</t>
  </si>
  <si>
    <t>Tracxn Technologies Ltd</t>
  </si>
  <si>
    <t>TRACXN</t>
  </si>
  <si>
    <t>Dhanlaxmi Bank Ltd</t>
  </si>
  <si>
    <t>DHANBANK</t>
  </si>
  <si>
    <t>MMP Industries Ltd</t>
  </si>
  <si>
    <t>MMP</t>
  </si>
  <si>
    <t>Mindteck (India) Ltd</t>
  </si>
  <si>
    <t>MINDTECK</t>
  </si>
  <si>
    <t>Foods and Inns Ltd</t>
  </si>
  <si>
    <t>FOODSIN</t>
  </si>
  <si>
    <t>Chemcon Speciality Chemicals Ltd</t>
  </si>
  <si>
    <t>CHEMCON</t>
  </si>
  <si>
    <t>W S Industries (India) Ltd</t>
  </si>
  <si>
    <t>WSI</t>
  </si>
  <si>
    <t>Ambika Cotton Mills Ltd</t>
  </si>
  <si>
    <t>AMBIKCO</t>
  </si>
  <si>
    <t>Investment Trust of India Ltd</t>
  </si>
  <si>
    <t>THEINVEST</t>
  </si>
  <si>
    <t>Visaka Industries Ltd</t>
  </si>
  <si>
    <t>VISAKAIND</t>
  </si>
  <si>
    <t>TAAL Enterprises Ltd</t>
  </si>
  <si>
    <t>TAALENT</t>
  </si>
  <si>
    <t>Morganite Crucible (India) Ltd</t>
  </si>
  <si>
    <t>MORGANITE</t>
  </si>
  <si>
    <t>Filatex Fashions Ltd</t>
  </si>
  <si>
    <t>FILATFASH</t>
  </si>
  <si>
    <t>SBC Exports Ltd</t>
  </si>
  <si>
    <t>SBC</t>
  </si>
  <si>
    <t>Rajapalayam Mills Ltd</t>
  </si>
  <si>
    <t>RAJPALAYAM</t>
  </si>
  <si>
    <t>Eldeco Housing and Industries Ltd</t>
  </si>
  <si>
    <t>ELDEHSG</t>
  </si>
  <si>
    <t>Capital India Finance Ltd</t>
  </si>
  <si>
    <t>CIFL</t>
  </si>
  <si>
    <t>V-Marc India Ltd</t>
  </si>
  <si>
    <t>VMARCIND</t>
  </si>
  <si>
    <t>Silver Touch Technologies Ltd</t>
  </si>
  <si>
    <t>SILVERTUC</t>
  </si>
  <si>
    <t>Rane Brake Linings Ltd</t>
  </si>
  <si>
    <t>RBL</t>
  </si>
  <si>
    <t>Linc Ltd</t>
  </si>
  <si>
    <t>LINC</t>
  </si>
  <si>
    <t>NINtec Systems Ltd</t>
  </si>
  <si>
    <t>NINSYS</t>
  </si>
  <si>
    <t>Gandhi Special Tubes Ltd</t>
  </si>
  <si>
    <t>GANDHITUBE</t>
  </si>
  <si>
    <t>RMC Switchgears Ltd</t>
  </si>
  <si>
    <t>RMC</t>
  </si>
  <si>
    <t>K&amp;R Rail Engineering Ltd</t>
  </si>
  <si>
    <t>KRRAIL</t>
  </si>
  <si>
    <t>Career Point Ltd</t>
  </si>
  <si>
    <t>CAREERP</t>
  </si>
  <si>
    <t>Australian Premium Solar (India) Ltd</t>
  </si>
  <si>
    <t>APS</t>
  </si>
  <si>
    <t>Photovoltaic Solar Systems &amp; Equipment</t>
  </si>
  <si>
    <t>Zodiac Energy Ltd</t>
  </si>
  <si>
    <t>ZODIAC</t>
  </si>
  <si>
    <t>PNGS Gargi Fashion Jewellery Ltd</t>
  </si>
  <si>
    <t>GARGI</t>
  </si>
  <si>
    <t>Apparel Retail</t>
  </si>
  <si>
    <t>Dhunseri Investments Ltd</t>
  </si>
  <si>
    <t>DHUNINV</t>
  </si>
  <si>
    <t>Ugar Sugar Works Ltd</t>
  </si>
  <si>
    <t>UGARSUGAR</t>
  </si>
  <si>
    <t>Simplex Infrastructures Ltd</t>
  </si>
  <si>
    <t>SIMPLEXINF</t>
  </si>
  <si>
    <t>Giriraj Civil Developers Ltd</t>
  </si>
  <si>
    <t>GIRIRAJ</t>
  </si>
  <si>
    <t>CSL Finance Ltd</t>
  </si>
  <si>
    <t>CSLFINANCE</t>
  </si>
  <si>
    <t>Jayant Agro-Organics Ltd</t>
  </si>
  <si>
    <t>JAYAGROGN</t>
  </si>
  <si>
    <t>Davangere Sugar Company Ltd</t>
  </si>
  <si>
    <t>DAVANGERE</t>
  </si>
  <si>
    <t>STEL Holdings Ltd</t>
  </si>
  <si>
    <t>STEL</t>
  </si>
  <si>
    <t>Albert David Ltd</t>
  </si>
  <si>
    <t>ALBERTDAVD</t>
  </si>
  <si>
    <t>Essar Shipping Ltd</t>
  </si>
  <si>
    <t>ESSARSHPNG</t>
  </si>
  <si>
    <t>Sar Auto Products Ltd</t>
  </si>
  <si>
    <t>SAPL</t>
  </si>
  <si>
    <t>Meson Valves India Ltd</t>
  </si>
  <si>
    <t>MESON</t>
  </si>
  <si>
    <t>Spencer's Retail Ltd</t>
  </si>
  <si>
    <t>SPENCERS</t>
  </si>
  <si>
    <t>EKI Energy Services Ltd</t>
  </si>
  <si>
    <t>EKI</t>
  </si>
  <si>
    <t>Environmental &amp; Facilities Services</t>
  </si>
  <si>
    <t>ADC India Communications Ltd</t>
  </si>
  <si>
    <t>ADCINDIA</t>
  </si>
  <si>
    <t>Vikas Lifecare Ltd</t>
  </si>
  <si>
    <t>VIKASLIFE</t>
  </si>
  <si>
    <t>Hp Adhesives Ltd</t>
  </si>
  <si>
    <t>HPAL</t>
  </si>
  <si>
    <t>Sakuma Exports Ltd</t>
  </si>
  <si>
    <t>SAKUMA</t>
  </si>
  <si>
    <t>Kotyark Industries Ltd</t>
  </si>
  <si>
    <t>KOTYARK</t>
  </si>
  <si>
    <t>Ritco Logistics Ltd</t>
  </si>
  <si>
    <t>RITCO</t>
  </si>
  <si>
    <t>Gloster Ltd</t>
  </si>
  <si>
    <t>GLOSTERLTD</t>
  </si>
  <si>
    <t>Cheviot Co Ltd</t>
  </si>
  <si>
    <t>CHEVIOT</t>
  </si>
  <si>
    <t>Deccan Cements Ltd</t>
  </si>
  <si>
    <t>DECCANCE</t>
  </si>
  <si>
    <t>Onmobile Global Ltd</t>
  </si>
  <si>
    <t>ONMOBILE</t>
  </si>
  <si>
    <t>Kore Digital Ltd</t>
  </si>
  <si>
    <t>Dhampur Bio Organics Ltd</t>
  </si>
  <si>
    <t>DBOL</t>
  </si>
  <si>
    <t>Aditya Birla Money Ltd</t>
  </si>
  <si>
    <t>BIRLAMONEY</t>
  </si>
  <si>
    <t>Tamilnadu Petroproducts Ltd</t>
  </si>
  <si>
    <t>TNPETRO</t>
  </si>
  <si>
    <t>Jindal Poly Investment and Finance Company Ltd</t>
  </si>
  <si>
    <t>JPOLYINVST</t>
  </si>
  <si>
    <t>Integra Engineering India Ltd</t>
  </si>
  <si>
    <t>INTEGRAEN</t>
  </si>
  <si>
    <t>TVS Electronics Ltd</t>
  </si>
  <si>
    <t>TVSELECT</t>
  </si>
  <si>
    <t>Radiant Cash Management Services Ltd</t>
  </si>
  <si>
    <t>RADIANTCMS</t>
  </si>
  <si>
    <t>Vasa Denticity Ltd</t>
  </si>
  <si>
    <t>DENTALKART</t>
  </si>
  <si>
    <t>Repro India Ltd</t>
  </si>
  <si>
    <t>REPRO</t>
  </si>
  <si>
    <t>Moneyboxx Finance Ltd</t>
  </si>
  <si>
    <t>MONEYBOXX</t>
  </si>
  <si>
    <t>Nectar Lifesciences Ltd</t>
  </si>
  <si>
    <t>NECLIFE</t>
  </si>
  <si>
    <t>GVK Power &amp; Infrastructure Ltd</t>
  </si>
  <si>
    <t>GVKPIL</t>
  </si>
  <si>
    <t>Airports</t>
  </si>
  <si>
    <t>Speciality Restaurants Ltd</t>
  </si>
  <si>
    <t>SPECIALITY</t>
  </si>
  <si>
    <t>Fermenta Biotech Ltd</t>
  </si>
  <si>
    <t>FERMENTA</t>
  </si>
  <si>
    <t>GFL Ltd</t>
  </si>
  <si>
    <t>GFLLIMITED</t>
  </si>
  <si>
    <t>KSE Ltd</t>
  </si>
  <si>
    <t>KSE</t>
  </si>
  <si>
    <t>HDFC Nifty 50 ETF</t>
  </si>
  <si>
    <t>HDFCNIFTY</t>
  </si>
  <si>
    <t>SPEL Semiconductor Ltd</t>
  </si>
  <si>
    <t>SPELS</t>
  </si>
  <si>
    <t>Vishnusurya Projects and Infra Ltd</t>
  </si>
  <si>
    <t>VISHNUINFR</t>
  </si>
  <si>
    <t>Jindal Photo Ltd</t>
  </si>
  <si>
    <t>JINDALPHOT</t>
  </si>
  <si>
    <t>IND Swift Laboratories Ltd</t>
  </si>
  <si>
    <t>INDSWFTLAB</t>
  </si>
  <si>
    <t>TPL Plastech Ltd</t>
  </si>
  <si>
    <t>TPLPLASTEH</t>
  </si>
  <si>
    <t>Hindustan Composites Ltd</t>
  </si>
  <si>
    <t>HINDCOMPOS</t>
  </si>
  <si>
    <t>Sical Logistics Ltd</t>
  </si>
  <si>
    <t>SICALLOG</t>
  </si>
  <si>
    <t>Shivalik Rasayan Ltd</t>
  </si>
  <si>
    <t>SHIVALIK</t>
  </si>
  <si>
    <t>PVP Ventures Ltd</t>
  </si>
  <si>
    <t>PVP</t>
  </si>
  <si>
    <t>Hazoor Multi Projects Ltd</t>
  </si>
  <si>
    <t>HAZOOR</t>
  </si>
  <si>
    <t>Kaycee Industries Ltd</t>
  </si>
  <si>
    <t>KAYCEEI</t>
  </si>
  <si>
    <t>Zuari Agro Chemicals Ltd</t>
  </si>
  <si>
    <t>ZUARI</t>
  </si>
  <si>
    <t>EFFWA Infra &amp; Research Ltd</t>
  </si>
  <si>
    <t>EFFWA</t>
  </si>
  <si>
    <t>Sarveshwar Foods Ltd</t>
  </si>
  <si>
    <t>SARVESHWAR</t>
  </si>
  <si>
    <t>De Nora India Ltd</t>
  </si>
  <si>
    <t>DENORA</t>
  </si>
  <si>
    <t>Zee Media Corporation Ltd</t>
  </si>
  <si>
    <t>ZEEMEDIA</t>
  </si>
  <si>
    <t>Axtel Industries Ltd</t>
  </si>
  <si>
    <t>AXTEL</t>
  </si>
  <si>
    <t>Chembond Chemicals Ltd</t>
  </si>
  <si>
    <t>CHEMBOND</t>
  </si>
  <si>
    <t>Permanent Magnets Ltd</t>
  </si>
  <si>
    <t>PERMAGN</t>
  </si>
  <si>
    <t>Andhra Petrochemicals Ltd</t>
  </si>
  <si>
    <t>ANDHRAPET</t>
  </si>
  <si>
    <t>Ratnaveer Precision Engineering Ltd</t>
  </si>
  <si>
    <t>RATNAVEER</t>
  </si>
  <si>
    <t>S J Logistics (India) Ltd</t>
  </si>
  <si>
    <t>SJLOGISTIC</t>
  </si>
  <si>
    <t>Global Surfaces Ltd</t>
  </si>
  <si>
    <t>GSLSU</t>
  </si>
  <si>
    <t>Plastiblends India Ltd</t>
  </si>
  <si>
    <t>PLASTIBLEN</t>
  </si>
  <si>
    <t>Khaitan Chemicals and Fertilizers Ltd</t>
  </si>
  <si>
    <t>KHAICHEM</t>
  </si>
  <si>
    <t>Andhra Cements Ltd</t>
  </si>
  <si>
    <t>ACL</t>
  </si>
  <si>
    <t>Mallcom (India) Ltd</t>
  </si>
  <si>
    <t>MALLCOM</t>
  </si>
  <si>
    <t>Integrated Industries Ltd</t>
  </si>
  <si>
    <t>IIL</t>
  </si>
  <si>
    <t>Electronic Components</t>
  </si>
  <si>
    <t>All e Technologies Ltd</t>
  </si>
  <si>
    <t>ALLETEC</t>
  </si>
  <si>
    <t>Digispice Technologies Ltd</t>
  </si>
  <si>
    <t>DIGISPICE</t>
  </si>
  <si>
    <t>Forbes &amp; Company Ltd</t>
  </si>
  <si>
    <t>FORBESCO</t>
  </si>
  <si>
    <t>Shree Pushkar Chemicals &amp; Fertilisers Ltd</t>
  </si>
  <si>
    <t>SHREEPUSHK</t>
  </si>
  <si>
    <t>Birla Cable Ltd</t>
  </si>
  <si>
    <t>BIRLACABLE</t>
  </si>
  <si>
    <t>Cropster Agro Ltd</t>
  </si>
  <si>
    <t>CROPSTER</t>
  </si>
  <si>
    <t>Emami Paper Mills Ltd</t>
  </si>
  <si>
    <t>EMAMIPAP</t>
  </si>
  <si>
    <t>S Chand and Company Ltd</t>
  </si>
  <si>
    <t>SCHAND</t>
  </si>
  <si>
    <t>Apex Frozen Foods Ltd</t>
  </si>
  <si>
    <t>APEX</t>
  </si>
  <si>
    <t>RPP Infra Projects Ltd</t>
  </si>
  <si>
    <t>RPPINFRA</t>
  </si>
  <si>
    <t>Race Eco Chain Ltd</t>
  </si>
  <si>
    <t>RACE</t>
  </si>
  <si>
    <t>R S Software (India) Ltd</t>
  </si>
  <si>
    <t>RSSOFTWARE</t>
  </si>
  <si>
    <t>TAC Infosec Ltd</t>
  </si>
  <si>
    <t>TAC</t>
  </si>
  <si>
    <t>GeeCee Ventures Ltd</t>
  </si>
  <si>
    <t>GEECEE</t>
  </si>
  <si>
    <t>Coffee Day Enterprises Ltd</t>
  </si>
  <si>
    <t>COFFEEDAY</t>
  </si>
  <si>
    <t>Annapurna Swadisht Ltd</t>
  </si>
  <si>
    <t>ANNAPURNA</t>
  </si>
  <si>
    <t>Shankar Lal Rampal Dye-Chem Ltd</t>
  </si>
  <si>
    <t>SRD</t>
  </si>
  <si>
    <t>Sukhjit Starch and Chemicals Ltd</t>
  </si>
  <si>
    <t>SUKHJITS</t>
  </si>
  <si>
    <t>Frontier Springs Ltd</t>
  </si>
  <si>
    <t>FRONTSP</t>
  </si>
  <si>
    <t>Virtuoso Optoelectronics Ltd</t>
  </si>
  <si>
    <t>VOEPL</t>
  </si>
  <si>
    <t>Arihant Capital Markets Ltd</t>
  </si>
  <si>
    <t>ARIHANTCAP</t>
  </si>
  <si>
    <t>Oswal Agro Mills Ltd</t>
  </si>
  <si>
    <t>OSWALAGRO</t>
  </si>
  <si>
    <t>Liberty Shoes Ltd</t>
  </si>
  <si>
    <t>LIBERTSHOE</t>
  </si>
  <si>
    <t>Hampton Sky Realty Ltd</t>
  </si>
  <si>
    <t>HAMPTON</t>
  </si>
  <si>
    <t>Shree Tirupati Balajee FIBC Ltd</t>
  </si>
  <si>
    <t>TIRUPATI</t>
  </si>
  <si>
    <t>Kriti Nutrients Ltd</t>
  </si>
  <si>
    <t>KRITINUT</t>
  </si>
  <si>
    <t>Macfos Ltd</t>
  </si>
  <si>
    <t>ROBU</t>
  </si>
  <si>
    <t>Computer &amp; Electronics Retail</t>
  </si>
  <si>
    <t>Artemis Electricals and Projects Ltd</t>
  </si>
  <si>
    <t>AEPL</t>
  </si>
  <si>
    <t>IIRM Holdings India Ltd</t>
  </si>
  <si>
    <t>IIRM</t>
  </si>
  <si>
    <t>U. P. Hotels Ltd</t>
  </si>
  <si>
    <t>UPHOT</t>
  </si>
  <si>
    <t>Sahaj Solar Ltd</t>
  </si>
  <si>
    <t>SAHAJSOLAR</t>
  </si>
  <si>
    <t>Mkventures Capital Ltd</t>
  </si>
  <si>
    <t>MKVENTURES</t>
  </si>
  <si>
    <t>Wanbury Ltd</t>
  </si>
  <si>
    <t>WANBURY</t>
  </si>
  <si>
    <t>Wim Plast Ltd</t>
  </si>
  <si>
    <t>WIMPLAST</t>
  </si>
  <si>
    <t>Sarla Performance Fibers Ltd</t>
  </si>
  <si>
    <t>SARLAPOLY</t>
  </si>
  <si>
    <t>Mac Charles (India) Ltd</t>
  </si>
  <si>
    <t>MCCHRLS-B</t>
  </si>
  <si>
    <t>Shardul Securities Ltd</t>
  </si>
  <si>
    <t>SHARDUL</t>
  </si>
  <si>
    <t>Kisan Mouldings Ltd</t>
  </si>
  <si>
    <t>KISAN</t>
  </si>
  <si>
    <t>MBL Infrastructure Ltd</t>
  </si>
  <si>
    <t>MBLINFRA</t>
  </si>
  <si>
    <t>Vinyl Chemicals (India) Ltd</t>
  </si>
  <si>
    <t>VINYLINDIA</t>
  </si>
  <si>
    <t>Shriram Asset Management Co Ltd</t>
  </si>
  <si>
    <t>SRAMSET</t>
  </si>
  <si>
    <t>Uni-Abex Alloy Products Ltd</t>
  </si>
  <si>
    <t>UNIABEXAL</t>
  </si>
  <si>
    <t>Kwality Pharmaceuticals Ltd</t>
  </si>
  <si>
    <t>KPL</t>
  </si>
  <si>
    <t>Nitta Gelatin India Ltd</t>
  </si>
  <si>
    <t>NITTAGELA</t>
  </si>
  <si>
    <t>Nile Ltd</t>
  </si>
  <si>
    <t>NILE</t>
  </si>
  <si>
    <t>Shri Jagdamba Polymers Ltd</t>
  </si>
  <si>
    <t>SHRJAGP</t>
  </si>
  <si>
    <t>Alankit Ltd</t>
  </si>
  <si>
    <t>ALANKIT</t>
  </si>
  <si>
    <t>Parsvnath Developers Ltd</t>
  </si>
  <si>
    <t>PARSVNATH</t>
  </si>
  <si>
    <t>Foce India Ltd</t>
  </si>
  <si>
    <t>FOCE</t>
  </si>
  <si>
    <t>Maan Aluminium Ltd</t>
  </si>
  <si>
    <t>MAANALU</t>
  </si>
  <si>
    <t>Pashupati Cotspin Ltd</t>
  </si>
  <si>
    <t>PASHUPATI</t>
  </si>
  <si>
    <t>Veljan Denison Ltd</t>
  </si>
  <si>
    <t>VELJAN</t>
  </si>
  <si>
    <t>Teerth Gopicon Ltd</t>
  </si>
  <si>
    <t>TGL</t>
  </si>
  <si>
    <t>Bedmutha Industries Ltd</t>
  </si>
  <si>
    <t>BEDMUTHA</t>
  </si>
  <si>
    <t>SKM Egg Products Export India Ltd</t>
  </si>
  <si>
    <t>SKMEGGPROD</t>
  </si>
  <si>
    <t>Goa Carbon Ltd</t>
  </si>
  <si>
    <t>GOACARBON</t>
  </si>
  <si>
    <t>Metals - Coke</t>
  </si>
  <si>
    <t>Brand Concepts Ltd</t>
  </si>
  <si>
    <t>BCONCEPTS</t>
  </si>
  <si>
    <t>Stovec Industries Ltd</t>
  </si>
  <si>
    <t>STOVACQ</t>
  </si>
  <si>
    <t>Danlaw Technologies India Ltd</t>
  </si>
  <si>
    <t>DANLAW</t>
  </si>
  <si>
    <t>Newtime Infrastructure Ltd</t>
  </si>
  <si>
    <t>NEWINFRA</t>
  </si>
  <si>
    <t>Bella Casa Fashion &amp; Retail Ltd</t>
  </si>
  <si>
    <t>BELLACASA</t>
  </si>
  <si>
    <t>Shreyas Shipping and Logistics Ltd</t>
  </si>
  <si>
    <t>SHREYAS</t>
  </si>
  <si>
    <t>Consolidated Finvest &amp; Holdings Ltd</t>
  </si>
  <si>
    <t>CONSOFINVT</t>
  </si>
  <si>
    <t>Bright Outdoor Media Ltd</t>
  </si>
  <si>
    <t>BRIGHT</t>
  </si>
  <si>
    <t>RBM Infracon Ltd</t>
  </si>
  <si>
    <t>RBMINFRA</t>
  </si>
  <si>
    <t>Rudra Ecovation Ltd</t>
  </si>
  <si>
    <t>RUDRAECO</t>
  </si>
  <si>
    <t>Jay Jalaram Technologies Ltd</t>
  </si>
  <si>
    <t>KORE</t>
  </si>
  <si>
    <t>Petro Carbon and Chemicals Ltd</t>
  </si>
  <si>
    <t>PCCL</t>
  </si>
  <si>
    <t>Vraj Iron and Steel Ltd</t>
  </si>
  <si>
    <t>VRAJ</t>
  </si>
  <si>
    <t>Viceroy Hotels Ltd</t>
  </si>
  <si>
    <t>VHLTD</t>
  </si>
  <si>
    <t>Bharat Seats Ltd</t>
  </si>
  <si>
    <t>BHARATSE</t>
  </si>
  <si>
    <t>Menon Bearings Ltd</t>
  </si>
  <si>
    <t>MENONBE</t>
  </si>
  <si>
    <t>Cybertech Systems and Software Ltd</t>
  </si>
  <si>
    <t>CYBERTECH</t>
  </si>
  <si>
    <t>Cellecor Gadgets Ltd</t>
  </si>
  <si>
    <t>CELLECOR</t>
  </si>
  <si>
    <t>A K Capital Services Ltd</t>
  </si>
  <si>
    <t>AKCAPIT</t>
  </si>
  <si>
    <t>Black Rose Industries Ltd</t>
  </si>
  <si>
    <t>BLACKROSE</t>
  </si>
  <si>
    <t>Balaji Telefilms Ltd</t>
  </si>
  <si>
    <t>BALAJITELE</t>
  </si>
  <si>
    <t>Affordable Robotic &amp; Automation Ltd</t>
  </si>
  <si>
    <t>AFFORDABLE</t>
  </si>
  <si>
    <t>Focus Lighting and Fixtures Ltd</t>
  </si>
  <si>
    <t>FOCUS</t>
  </si>
  <si>
    <t>N R Agarwal Industries Ltd</t>
  </si>
  <si>
    <t>NRAIL</t>
  </si>
  <si>
    <t>Deep Energy Resources Ltd</t>
  </si>
  <si>
    <t>DEEPENR</t>
  </si>
  <si>
    <t>Vantage Knowledge Academy Ltd</t>
  </si>
  <si>
    <t>VKAL</t>
  </si>
  <si>
    <t>Empire Industries Ltd</t>
  </si>
  <si>
    <t>EMPIND</t>
  </si>
  <si>
    <t>Nupur Recyclers Ltd</t>
  </si>
  <si>
    <t>NRL</t>
  </si>
  <si>
    <t>RDB Realty &amp; Infrastructure Ltd</t>
  </si>
  <si>
    <t>RDBRIL</t>
  </si>
  <si>
    <t>Hindustan Media Ventures Ltd</t>
  </si>
  <si>
    <t>HMVL</t>
  </si>
  <si>
    <t>Aym Syntex Ltd</t>
  </si>
  <si>
    <t>AYMSYNTEX</t>
  </si>
  <si>
    <t>ABS Marine Services Ltd</t>
  </si>
  <si>
    <t>ABSMARINE</t>
  </si>
  <si>
    <t>Advani Hotels and Resorts (India) Ltd</t>
  </si>
  <si>
    <t>ADVANIHOTR</t>
  </si>
  <si>
    <t>Munjal Showa Ltd</t>
  </si>
  <si>
    <t>MUNJALSHOW</t>
  </si>
  <si>
    <t>Nova Agritech Ltd</t>
  </si>
  <si>
    <t>NOVAAGRI</t>
  </si>
  <si>
    <t>DMCC Speciality Chemicals Ltd</t>
  </si>
  <si>
    <t>DMCC</t>
  </si>
  <si>
    <t>Haldyn Glass Ltd</t>
  </si>
  <si>
    <t>HALDYNGL</t>
  </si>
  <si>
    <t>Sreeleathers Ltd</t>
  </si>
  <si>
    <t>SREEL</t>
  </si>
  <si>
    <t>PREVEST DENPRO LTD</t>
  </si>
  <si>
    <t>PREVEST</t>
  </si>
  <si>
    <t>Health Care Supplies</t>
  </si>
  <si>
    <t>Nahar Poly Films Ltd</t>
  </si>
  <si>
    <t>NAHARPOLY</t>
  </si>
  <si>
    <t>Sayaji Hotels Ltd</t>
  </si>
  <si>
    <t>SAYAJIHOTL</t>
  </si>
  <si>
    <t>Kaya Ltd</t>
  </si>
  <si>
    <t>KAYA</t>
  </si>
  <si>
    <t>Nicco Parks &amp; Resorts Ltd</t>
  </si>
  <si>
    <t>NICCOPAR</t>
  </si>
  <si>
    <t>Mold-Tek Technologies Ltd</t>
  </si>
  <si>
    <t>MOLDTECH</t>
  </si>
  <si>
    <t>Ashima Ltd</t>
  </si>
  <si>
    <t>ASHIMASYN</t>
  </si>
  <si>
    <t>LIC MF S&amp;P BSE Sensex ETF</t>
  </si>
  <si>
    <t>LICNETFSEN</t>
  </si>
  <si>
    <t>Genus Paper &amp; Boards Ltd</t>
  </si>
  <si>
    <t>GENUSPAPER</t>
  </si>
  <si>
    <t>Nahar Industrial Enterprises Ltd</t>
  </si>
  <si>
    <t>NAHARINDUS</t>
  </si>
  <si>
    <t>Kronox Lab Sciences Ltd</t>
  </si>
  <si>
    <t>KRONOX</t>
  </si>
  <si>
    <t>Sunshield Chemicals Ltd</t>
  </si>
  <si>
    <t>SUNSHIEL</t>
  </si>
  <si>
    <t>Swiss Military Consumer Goods Ltd</t>
  </si>
  <si>
    <t>SWISSMLTRY</t>
  </si>
  <si>
    <t>Sakar Healthcare Ltd</t>
  </si>
  <si>
    <t>SAKAR</t>
  </si>
  <si>
    <t>Nandan Denim Ltd</t>
  </si>
  <si>
    <t>NDL</t>
  </si>
  <si>
    <t>Vikas Ecotech Ltd</t>
  </si>
  <si>
    <t>VIKASECO</t>
  </si>
  <si>
    <t>Drone Destination Ltd</t>
  </si>
  <si>
    <t>DRONE</t>
  </si>
  <si>
    <t>Worth Investment &amp; Trading Co Ltd</t>
  </si>
  <si>
    <t>WORTH</t>
  </si>
  <si>
    <t>Megatherm Induction Ltd</t>
  </si>
  <si>
    <t>MEGATHERM</t>
  </si>
  <si>
    <t>Tara Chand Infralogistic Solutions Ltd</t>
  </si>
  <si>
    <t>TARACHAND</t>
  </si>
  <si>
    <t>DIC India Ltd</t>
  </si>
  <si>
    <t>DICIND</t>
  </si>
  <si>
    <t>VVIP Infratech Ltd</t>
  </si>
  <si>
    <t>VVIPIL</t>
  </si>
  <si>
    <t>Modern Insulators Ltd</t>
  </si>
  <si>
    <t>MODINSU</t>
  </si>
  <si>
    <t>Khadim India Ltd</t>
  </si>
  <si>
    <t>KHADIM</t>
  </si>
  <si>
    <t>ATMASTCO Ltd</t>
  </si>
  <si>
    <t>ATMASTCO</t>
  </si>
  <si>
    <t>Orient Ceratech Ltd</t>
  </si>
  <si>
    <t>ORIENTCER</t>
  </si>
  <si>
    <t>Donear Industries Ltd</t>
  </si>
  <si>
    <t>DONEAR</t>
  </si>
  <si>
    <t>Saraswati Saree Depot Ltd</t>
  </si>
  <si>
    <t>SSDL</t>
  </si>
  <si>
    <t>Music Broadcast Ltd</t>
  </si>
  <si>
    <t>RADIOCITY</t>
  </si>
  <si>
    <t>UTI Gold Exchange Traded Fund</t>
  </si>
  <si>
    <t>GOLDSHARE</t>
  </si>
  <si>
    <t>Lokesh Machines Ltd</t>
  </si>
  <si>
    <t>LOKESHMACH</t>
  </si>
  <si>
    <t>Indo Borax and Chemicals Ltd</t>
  </si>
  <si>
    <t>INDOBORAX</t>
  </si>
  <si>
    <t>Pyramid Technoplast Ltd</t>
  </si>
  <si>
    <t>PYRAMID</t>
  </si>
  <si>
    <t>R &amp; B Denims Ltd</t>
  </si>
  <si>
    <t>RNBDENIMS</t>
  </si>
  <si>
    <t>Arfin India Ltd</t>
  </si>
  <si>
    <t>ARFIN</t>
  </si>
  <si>
    <t>Wise Travel India Ltd</t>
  </si>
  <si>
    <t>WTICAB</t>
  </si>
  <si>
    <t>Inspirisys Solutions Ltd</t>
  </si>
  <si>
    <t>INSPIRISYS</t>
  </si>
  <si>
    <t>FCS Software Solutions Ltd</t>
  </si>
  <si>
    <t>FCSSOFT</t>
  </si>
  <si>
    <t>D P Wires Ltd</t>
  </si>
  <si>
    <t>DPWIRES</t>
  </si>
  <si>
    <t>Naperol Investments Ltd</t>
  </si>
  <si>
    <t>NAPEROL</t>
  </si>
  <si>
    <t>Asset Management &amp; Custody Banks</t>
  </si>
  <si>
    <t>Tantia Constructions Ltd</t>
  </si>
  <si>
    <t>TCLCONS</t>
  </si>
  <si>
    <t>Reliance Communications Ltd</t>
  </si>
  <si>
    <t>RCOM</t>
  </si>
  <si>
    <t>High Energy Batteries (India) Ltd</t>
  </si>
  <si>
    <t>HIGHENE</t>
  </si>
  <si>
    <t>Sil Investments Ltd</t>
  </si>
  <si>
    <t>SILINV</t>
  </si>
  <si>
    <t>MIRC Electronics Ltd</t>
  </si>
  <si>
    <t>MIRCELECTR</t>
  </si>
  <si>
    <t>Trust Fintech Ltd</t>
  </si>
  <si>
    <t>TRUST</t>
  </si>
  <si>
    <t>Axita Cotton Ltd</t>
  </si>
  <si>
    <t>AXITA</t>
  </si>
  <si>
    <t>Manaksia Ltd</t>
  </si>
  <si>
    <t>MANAKSIA</t>
  </si>
  <si>
    <t>Geekay Wires Ltd</t>
  </si>
  <si>
    <t>GEEKAYWIRE</t>
  </si>
  <si>
    <t>Shivam Autotech Ltd</t>
  </si>
  <si>
    <t>SHIVAMAUTO</t>
  </si>
  <si>
    <t>AVG Logistics Ltd</t>
  </si>
  <si>
    <t>AVG</t>
  </si>
  <si>
    <t>Indag Rubber Ltd</t>
  </si>
  <si>
    <t>INDAG</t>
  </si>
  <si>
    <t>Hindustan Motors Ltd</t>
  </si>
  <si>
    <t>HINDMOTORS</t>
  </si>
  <si>
    <t>Suraj Products Ltd</t>
  </si>
  <si>
    <t>SURAJ</t>
  </si>
  <si>
    <t>Laxmi Goldorna House Ltd</t>
  </si>
  <si>
    <t>LGHL</t>
  </si>
  <si>
    <t>TRF Ltd</t>
  </si>
  <si>
    <t>TRF</t>
  </si>
  <si>
    <t>KN Agri Resources Ltd</t>
  </si>
  <si>
    <t>KNAGRI</t>
  </si>
  <si>
    <t>Shivalic Power Control Ltd</t>
  </si>
  <si>
    <t>SPCL</t>
  </si>
  <si>
    <t>Remsons Industries Ltd</t>
  </si>
  <si>
    <t>REMSONSIND</t>
  </si>
  <si>
    <t>Nagarjuna Fertilizers and Chemicals Ltd</t>
  </si>
  <si>
    <t>NAGAFERT</t>
  </si>
  <si>
    <t>PTL Enterprises Ltd</t>
  </si>
  <si>
    <t>PTL</t>
  </si>
  <si>
    <t>Bhartiya International Ltd</t>
  </si>
  <si>
    <t>BIL</t>
  </si>
  <si>
    <t>KCP Sugar and Industries Corp Ltd</t>
  </si>
  <si>
    <t>KCPSUGIND</t>
  </si>
  <si>
    <t>Mirza International Ltd</t>
  </si>
  <si>
    <t>MIRZAINT</t>
  </si>
  <si>
    <t>RBZ Jewellers Ltd</t>
  </si>
  <si>
    <t>RBZJEWEL</t>
  </si>
  <si>
    <t>Jewelry &amp; Watch Retailers</t>
  </si>
  <si>
    <t>SRM Contractors Ltd</t>
  </si>
  <si>
    <t>SRM</t>
  </si>
  <si>
    <t>Rathi Steel and Power Ltd</t>
  </si>
  <si>
    <t>RATHIST</t>
  </si>
  <si>
    <t>Nitco Ltd</t>
  </si>
  <si>
    <t>NITCO</t>
  </si>
  <si>
    <t>Nahar Capital and Financial Services Ltd</t>
  </si>
  <si>
    <t>NAHARCAP</t>
  </si>
  <si>
    <t>Asahi Songwon Colors Ltd</t>
  </si>
  <si>
    <t>ASAHISONG</t>
  </si>
  <si>
    <t>Gretex Corporate Services Ltd</t>
  </si>
  <si>
    <t>GCSL</t>
  </si>
  <si>
    <t>Jost's Engineering Company Ltd</t>
  </si>
  <si>
    <t>JOSTS</t>
  </si>
  <si>
    <t>Kamat Hotels (India) Ltd</t>
  </si>
  <si>
    <t>KAMATHOTEL</t>
  </si>
  <si>
    <t>Oricon Enterprises Ltd</t>
  </si>
  <si>
    <t>ORICONENT</t>
  </si>
  <si>
    <t>BPL Ltd</t>
  </si>
  <si>
    <t>BPL</t>
  </si>
  <si>
    <t>UTI Nifty Next 50 Exchange Traded Fund</t>
  </si>
  <si>
    <t>UTINEXT50</t>
  </si>
  <si>
    <t>National Peroxide Ltd</t>
  </si>
  <si>
    <t>NPL</t>
  </si>
  <si>
    <t>3i Infotech Ltd</t>
  </si>
  <si>
    <t>3IINFOLTD</t>
  </si>
  <si>
    <t>Harita Seating Systems Ltd</t>
  </si>
  <si>
    <t>HARITASEAT</t>
  </si>
  <si>
    <t>HT Media Ltd</t>
  </si>
  <si>
    <t>HTMEDIA</t>
  </si>
  <si>
    <t>Supreme Power Equipment Ltd</t>
  </si>
  <si>
    <t>SUPREMEPWR</t>
  </si>
  <si>
    <t>Accent Microcell Ltd</t>
  </si>
  <si>
    <t>ACCENTMIC</t>
  </si>
  <si>
    <t>Delton Cables Ltd</t>
  </si>
  <si>
    <t>DLTNCBL</t>
  </si>
  <si>
    <t>Autoline Industries Ltd</t>
  </si>
  <si>
    <t>AUTOIND</t>
  </si>
  <si>
    <t>Nikhil Adhesives Ltd</t>
  </si>
  <si>
    <t>NIKHILAD</t>
  </si>
  <si>
    <t>Balaxi Pharmaceuticals Ltd</t>
  </si>
  <si>
    <t>BALAXI</t>
  </si>
  <si>
    <t>Industrial Investment Trust Ltd</t>
  </si>
  <si>
    <t>IITL</t>
  </si>
  <si>
    <t>Suraj Ltd</t>
  </si>
  <si>
    <t>SURAJLTD</t>
  </si>
  <si>
    <t>Precot Ltd</t>
  </si>
  <si>
    <t>PRECOT</t>
  </si>
  <si>
    <t>NBI Industrial Finance Company Ltd</t>
  </si>
  <si>
    <t>NBIFIN</t>
  </si>
  <si>
    <t>Tiger Logistics (India) Ltd</t>
  </si>
  <si>
    <t>TIGERLOGS</t>
  </si>
  <si>
    <t>Vikram Thermo (India) Ltd</t>
  </si>
  <si>
    <t>VIKRAMTH</t>
  </si>
  <si>
    <t>Swaraj Suiting Ltd</t>
  </si>
  <si>
    <t>SWARAJ</t>
  </si>
  <si>
    <t>SoftSol India Ltd</t>
  </si>
  <si>
    <t>SOFTSOL</t>
  </si>
  <si>
    <t>Sealmatic India Ltd</t>
  </si>
  <si>
    <t>SEALMATIC</t>
  </si>
  <si>
    <t>Meghna Infracon Infrastructure Ltd</t>
  </si>
  <si>
    <t>MIIL</t>
  </si>
  <si>
    <t>Singer India Ltd</t>
  </si>
  <si>
    <t>SINGER</t>
  </si>
  <si>
    <t>Nila Infrastructures Ltd</t>
  </si>
  <si>
    <t>NILAINFRA</t>
  </si>
  <si>
    <t>Pavna Industries Ltd</t>
  </si>
  <si>
    <t>PAVNAIND</t>
  </si>
  <si>
    <t>Bombay Oxygen Investments Ltd</t>
  </si>
  <si>
    <t>BOMOXY-B1</t>
  </si>
  <si>
    <t>Niyogin Fintech Ltd</t>
  </si>
  <si>
    <t>NIYOGIN</t>
  </si>
  <si>
    <t>Aarti Surfactants Ltd</t>
  </si>
  <si>
    <t>AARTISURF</t>
  </si>
  <si>
    <t>Proventus Agrocom Ltd</t>
  </si>
  <si>
    <t>PROV</t>
  </si>
  <si>
    <t>Triton Valves Ltd</t>
  </si>
  <si>
    <t>TRITONV</t>
  </si>
  <si>
    <t>Kanoria Chemicals and Industries Ltd</t>
  </si>
  <si>
    <t>KANORICHEM</t>
  </si>
  <si>
    <t>IFB Agro Industries Ltd</t>
  </si>
  <si>
    <t>IFBAGRO</t>
  </si>
  <si>
    <t>Diamines and Chemicals Ltd</t>
  </si>
  <si>
    <t>DIAMINESQ</t>
  </si>
  <si>
    <t>Iris Clothings Ltd</t>
  </si>
  <si>
    <t>IRISDOREME</t>
  </si>
  <si>
    <t>Izmo Ltd</t>
  </si>
  <si>
    <t>IZMO</t>
  </si>
  <si>
    <t>Modison Ltd</t>
  </si>
  <si>
    <t>MODISONLTD</t>
  </si>
  <si>
    <t>Gokul Refoils and Solvent Ltd</t>
  </si>
  <si>
    <t>GOKUL</t>
  </si>
  <si>
    <t>Almondz Global Securities Ltd</t>
  </si>
  <si>
    <t>ALMONDZ</t>
  </si>
  <si>
    <t>Rudra Global Infra Products Ltd</t>
  </si>
  <si>
    <t>RUDRA</t>
  </si>
  <si>
    <t>Sadbhav Engineering Ltd</t>
  </si>
  <si>
    <t>SADBHAV</t>
  </si>
  <si>
    <t>Anjani Portland Cement Ltd</t>
  </si>
  <si>
    <t>APCL</t>
  </si>
  <si>
    <t>Muthoot Capital Services Ltd</t>
  </si>
  <si>
    <t>MUTHOOTCAP</t>
  </si>
  <si>
    <t>Sinclairs Hotels Ltd</t>
  </si>
  <si>
    <t>SINCLAIR</t>
  </si>
  <si>
    <t>Uravi T &amp; Wedge Lamps Ltd</t>
  </si>
  <si>
    <t>URAVI</t>
  </si>
  <si>
    <t>Krishca Strapping Solutions Ltd</t>
  </si>
  <si>
    <t>KRISHCA</t>
  </si>
  <si>
    <t>Kilitch Drugs (India) Ltd</t>
  </si>
  <si>
    <t>KILITCH</t>
  </si>
  <si>
    <t>Shalibhadra Finance Ltd</t>
  </si>
  <si>
    <t>SAHLIBHFI</t>
  </si>
  <si>
    <t>Shree Karni Fabcom Ltd</t>
  </si>
  <si>
    <t>SHREEKARNI</t>
  </si>
  <si>
    <t>HCL Infosystems Ltd</t>
  </si>
  <si>
    <t>HCL-INSYS</t>
  </si>
  <si>
    <t>ZIM Laboratories Ltd</t>
  </si>
  <si>
    <t>ZIMLAB</t>
  </si>
  <si>
    <t>Synergy Green Industries Ltd</t>
  </si>
  <si>
    <t>SGIL</t>
  </si>
  <si>
    <t>Viviana Power Tech Ltd</t>
  </si>
  <si>
    <t>VIVIANA</t>
  </si>
  <si>
    <t>Kothari Products Ltd</t>
  </si>
  <si>
    <t>KOTHARIPRO</t>
  </si>
  <si>
    <t>Aerpace Industries Ltd</t>
  </si>
  <si>
    <t>AERPACE</t>
  </si>
  <si>
    <t>Vinsys IT Services India Ltd</t>
  </si>
  <si>
    <t>VINSYS</t>
  </si>
  <si>
    <t>Addictive Learning Technology Ltd</t>
  </si>
  <si>
    <t>LAWSIKHO</t>
  </si>
  <si>
    <t>Kiran Vyapar Ltd</t>
  </si>
  <si>
    <t>KIRANVYPAR</t>
  </si>
  <si>
    <t>Orient Bell Ltd</t>
  </si>
  <si>
    <t>ORIENTBELL</t>
  </si>
  <si>
    <t>International Conveyors Ltd</t>
  </si>
  <si>
    <t>INTLCONV</t>
  </si>
  <si>
    <t>Trucap Finance Ltd</t>
  </si>
  <si>
    <t>TRU</t>
  </si>
  <si>
    <t>Thirdwave Financial Intermediaries Ltd</t>
  </si>
  <si>
    <t>THIRDFIN</t>
  </si>
  <si>
    <t>United Drilling Tools Ltd</t>
  </si>
  <si>
    <t>UNIDT</t>
  </si>
  <si>
    <t>Lyka Labs Ltd</t>
  </si>
  <si>
    <t>LYKALABS</t>
  </si>
  <si>
    <t>Sumit Woods Ltd</t>
  </si>
  <si>
    <t>SUMIT</t>
  </si>
  <si>
    <t>Taylormade Renewables Ltd</t>
  </si>
  <si>
    <t>TRL</t>
  </si>
  <si>
    <t>ELGI Rubber Co Ltd</t>
  </si>
  <si>
    <t>ELGIRUBCO</t>
  </si>
  <si>
    <t>Birla Precision Technologies Ltd</t>
  </si>
  <si>
    <t>BIRLAPREC</t>
  </si>
  <si>
    <t>MOS Utility Ltd</t>
  </si>
  <si>
    <t>MOS</t>
  </si>
  <si>
    <t>DU Digital Global Ltd</t>
  </si>
  <si>
    <t>DUGLOBAL</t>
  </si>
  <si>
    <t>Indo Us Bio-Tech Ltd</t>
  </si>
  <si>
    <t>INDOUS</t>
  </si>
  <si>
    <t>Medicamen Biotech Ltd</t>
  </si>
  <si>
    <t>MEDICAMEQ</t>
  </si>
  <si>
    <t>Manomay Tex India Ltd</t>
  </si>
  <si>
    <t>MANOMAY</t>
  </si>
  <si>
    <t>Phantom Digital Effects Ltd</t>
  </si>
  <si>
    <t>PHANTOMFX</t>
  </si>
  <si>
    <t>Goodricke Group Ltd</t>
  </si>
  <si>
    <t>GOODRICKE</t>
  </si>
  <si>
    <t>Modi's Navnirman Ltd</t>
  </si>
  <si>
    <t>MODIS</t>
  </si>
  <si>
    <t>Vipul Ltd</t>
  </si>
  <si>
    <t>VIPULLTD</t>
  </si>
  <si>
    <t>CL Educate Ltd</t>
  </si>
  <si>
    <t>CLEDUCATE</t>
  </si>
  <si>
    <t>Bartronics India Ltd</t>
  </si>
  <si>
    <t>ASMS</t>
  </si>
  <si>
    <t>Madhav Infra Projects Ltd</t>
  </si>
  <si>
    <t>MADHAVIPL</t>
  </si>
  <si>
    <t>UFO Moviez India Ltd</t>
  </si>
  <si>
    <t>UFO</t>
  </si>
  <si>
    <t>Mazda Ltd</t>
  </si>
  <si>
    <t>MAZDA</t>
  </si>
  <si>
    <t>Xtglobal Infotech Ltd</t>
  </si>
  <si>
    <t>XTGLOBAL</t>
  </si>
  <si>
    <t>Pradeep Metals Ltd</t>
  </si>
  <si>
    <t>PRADPME</t>
  </si>
  <si>
    <t>Kritika Wires Ltd</t>
  </si>
  <si>
    <t>KRITIKA</t>
  </si>
  <si>
    <t>International Travel House Ltd</t>
  </si>
  <si>
    <t>ITHL</t>
  </si>
  <si>
    <t>Jenburkt Pharmaceuticals Ltd</t>
  </si>
  <si>
    <t>JENBURPH</t>
  </si>
  <si>
    <t>Krishival Foods Ltd</t>
  </si>
  <si>
    <t>KRISHIVAL</t>
  </si>
  <si>
    <t>Banswara Syntex Ltd</t>
  </si>
  <si>
    <t>BANSWRAS</t>
  </si>
  <si>
    <t>DC Infotech and Communication Ltd</t>
  </si>
  <si>
    <t>DCI</t>
  </si>
  <si>
    <t>Indian Bright Steel Co Ltd</t>
  </si>
  <si>
    <t>IBRIGST</t>
  </si>
  <si>
    <t>Frog Cellsat Ltd</t>
  </si>
  <si>
    <t>FROG</t>
  </si>
  <si>
    <t>Valiant Communications Ltd</t>
  </si>
  <si>
    <t>VALIANT</t>
  </si>
  <si>
    <t>Orbit Exports Ltd</t>
  </si>
  <si>
    <t>ORBTEXP</t>
  </si>
  <si>
    <t>Ambalal Sarabhai Enterprises Ltd</t>
  </si>
  <si>
    <t>AMBALALSA</t>
  </si>
  <si>
    <t>Valiant Laboratories Ltd</t>
  </si>
  <si>
    <t>VALIANTLAB</t>
  </si>
  <si>
    <t>Raghuvir Synthetics Ltd</t>
  </si>
  <si>
    <t>RAGHUSYN</t>
  </si>
  <si>
    <t>IL&amp;FS Engineering and Construction Company Ltd</t>
  </si>
  <si>
    <t>IL&amp;FSENGG</t>
  </si>
  <si>
    <t>SRG Housing Finance Ltd</t>
  </si>
  <si>
    <t>SRGHFL</t>
  </si>
  <si>
    <t>Tierra Agrotech Ltd</t>
  </si>
  <si>
    <t>TIERRA</t>
  </si>
  <si>
    <t>Agricultural Products &amp; Services</t>
  </si>
  <si>
    <t>Pritika Auto Industries Ltd</t>
  </si>
  <si>
    <t>PRITIKAUTO</t>
  </si>
  <si>
    <t>Vardhman Acrylics Ltd</t>
  </si>
  <si>
    <t>VARDHACRLC</t>
  </si>
  <si>
    <t>U Y Fincorp Ltd</t>
  </si>
  <si>
    <t>UYFINCORP</t>
  </si>
  <si>
    <t>Mawana Sugars Ltd</t>
  </si>
  <si>
    <t>MAWANASUG</t>
  </si>
  <si>
    <t>IRIS Business Services Ltd</t>
  </si>
  <si>
    <t>IRIS</t>
  </si>
  <si>
    <t>Premier Polyfilm Ltd</t>
  </si>
  <si>
    <t>PREMIERPOL</t>
  </si>
  <si>
    <t>Essen Speciality Films Ltd</t>
  </si>
  <si>
    <t>ESFL</t>
  </si>
  <si>
    <t>Dhabriya Polywood Ltd</t>
  </si>
  <si>
    <t>DHABRIYA</t>
  </si>
  <si>
    <t>Batliboi Ltd</t>
  </si>
  <si>
    <t>BATLIBOI</t>
  </si>
  <si>
    <t>RM Drip &amp; Sprinklers Systems Ltd</t>
  </si>
  <si>
    <t>RMDRIP</t>
  </si>
  <si>
    <t>Aryaman Financial Services Ltd</t>
  </si>
  <si>
    <t>ARYAMAN</t>
  </si>
  <si>
    <t>Riddhi Siddhi Gluco Biols Ltd</t>
  </si>
  <si>
    <t>RIDDHI</t>
  </si>
  <si>
    <t>Utssav CZ Gold Jewels Ltd</t>
  </si>
  <si>
    <t>UTSSAV</t>
  </si>
  <si>
    <t>B&amp;B Triplewall Containers Ltd</t>
  </si>
  <si>
    <t>BBTCL</t>
  </si>
  <si>
    <t>Super Sales India Ltd</t>
  </si>
  <si>
    <t>SUPER</t>
  </si>
  <si>
    <t>Titan Biotech Ltd</t>
  </si>
  <si>
    <t>TITANBIO</t>
  </si>
  <si>
    <t>Quest Capital Markets Ltd</t>
  </si>
  <si>
    <t>QUESTCAP</t>
  </si>
  <si>
    <t>Aditya BSL Nifty 50 ETF</t>
  </si>
  <si>
    <t>BSLNIFTY</t>
  </si>
  <si>
    <t>Akme Fintrade India Ltd</t>
  </si>
  <si>
    <t>AFIL</t>
  </si>
  <si>
    <t>Dynamic Services &amp; Security Ltd</t>
  </si>
  <si>
    <t>DYNAMIC</t>
  </si>
  <si>
    <t>Nephro Care India Ltd</t>
  </si>
  <si>
    <t>NEPHROCARE</t>
  </si>
  <si>
    <t>Euro Panel Products Ltd</t>
  </si>
  <si>
    <t>EUROBOND</t>
  </si>
  <si>
    <t>Ador Fontech Ltd</t>
  </si>
  <si>
    <t>ADORFO</t>
  </si>
  <si>
    <t>Airan Ltd</t>
  </si>
  <si>
    <t>AIRAN</t>
  </si>
  <si>
    <t>Comfort Intech Ltd</t>
  </si>
  <si>
    <t>COMFINTE</t>
  </si>
  <si>
    <t>Vadilal Enterprises Ltd</t>
  </si>
  <si>
    <t>VADILENT</t>
  </si>
  <si>
    <t>Vibhor Steel Tubes Ltd</t>
  </si>
  <si>
    <t>VSTL</t>
  </si>
  <si>
    <t>Bharat Agri Fert &amp; Realty Ltd</t>
  </si>
  <si>
    <t>BHARATAGRI</t>
  </si>
  <si>
    <t>Dynemic Products Ltd</t>
  </si>
  <si>
    <t>DYNPRO</t>
  </si>
  <si>
    <t>Emkay Global Financial Services Ltd</t>
  </si>
  <si>
    <t>EMKAY</t>
  </si>
  <si>
    <t>Dai Ichi Karkaria Ltd</t>
  </si>
  <si>
    <t>DAICHI</t>
  </si>
  <si>
    <t>SoftTech Engineers Ltd</t>
  </si>
  <si>
    <t>SOFTTECH</t>
  </si>
  <si>
    <t>GEM Enviro Management Ltd</t>
  </si>
  <si>
    <t>GEMENVIRO</t>
  </si>
  <si>
    <t>Manaksia Coated Metals &amp; Industries Ltd</t>
  </si>
  <si>
    <t>MANAKCOAT</t>
  </si>
  <si>
    <t>Jet Airways (India) Ltd</t>
  </si>
  <si>
    <t>JETAIRWAYS</t>
  </si>
  <si>
    <t>Ceenik Exports (India) Ltd</t>
  </si>
  <si>
    <t>CEENIK</t>
  </si>
  <si>
    <t>Majestic Auto Ltd</t>
  </si>
  <si>
    <t>MAJESAUT</t>
  </si>
  <si>
    <t>Rubfila International Ltd</t>
  </si>
  <si>
    <t>RUBFILA</t>
  </si>
  <si>
    <t>Venus Remedies Ltd</t>
  </si>
  <si>
    <t>VENUSREM</t>
  </si>
  <si>
    <t>StarlinePS Enterprises Ltd</t>
  </si>
  <si>
    <t>STARLENT</t>
  </si>
  <si>
    <t>Le Merite Exports Ltd</t>
  </si>
  <si>
    <t>LEMERITE</t>
  </si>
  <si>
    <t>Prozone Realty Ltd</t>
  </si>
  <si>
    <t>PROZONER</t>
  </si>
  <si>
    <t>UMA Exports Ltd</t>
  </si>
  <si>
    <t>UMAEXPORTS</t>
  </si>
  <si>
    <t>Gujarat Apollo Industries Ltd</t>
  </si>
  <si>
    <t>GUJAPOLLO</t>
  </si>
  <si>
    <t>Kothari Sugars and Chemicals Ltd</t>
  </si>
  <si>
    <t>KOTARISUG</t>
  </si>
  <si>
    <t>BEW Engineering Ltd</t>
  </si>
  <si>
    <t>BEWLTD</t>
  </si>
  <si>
    <t>Poddar Pigments Ltd</t>
  </si>
  <si>
    <t>PODDARMENT</t>
  </si>
  <si>
    <t>Sakthi Sugars Ltd</t>
  </si>
  <si>
    <t>SAKHTISUG</t>
  </si>
  <si>
    <t>Shemaroo Entertainment Ltd</t>
  </si>
  <si>
    <t>SHEMAROO</t>
  </si>
  <si>
    <t>Aban Offshore Ltd</t>
  </si>
  <si>
    <t>ABAN</t>
  </si>
  <si>
    <t>Creative Graphics Solutions India Ltd</t>
  </si>
  <si>
    <t>CGRAPHICS</t>
  </si>
  <si>
    <t>Hi-Green Carbon Ltd</t>
  </si>
  <si>
    <t>HIGREEN</t>
  </si>
  <si>
    <t>Cressanda Railway Solutions Ltd</t>
  </si>
  <si>
    <t>CRESSAN</t>
  </si>
  <si>
    <t>Emami Realty Ltd</t>
  </si>
  <si>
    <t>EMAMIREAL</t>
  </si>
  <si>
    <t>Logica Infoway Ltd</t>
  </si>
  <si>
    <t>LOGICA</t>
  </si>
  <si>
    <t>TBI Corn Ltd</t>
  </si>
  <si>
    <t>TBI</t>
  </si>
  <si>
    <t>Pasupati Acrylon Ltd</t>
  </si>
  <si>
    <t>PASUPTAC</t>
  </si>
  <si>
    <t>OK Play India Ltd</t>
  </si>
  <si>
    <t>OKPLA</t>
  </si>
  <si>
    <t>Mangalam Organics Ltd</t>
  </si>
  <si>
    <t>MANORG</t>
  </si>
  <si>
    <t>Markolines Pavement Technologies Ltd</t>
  </si>
  <si>
    <t>MARKOLINES</t>
  </si>
  <si>
    <t>Highways &amp; Railtracks</t>
  </si>
  <si>
    <t>Chavda Infra Ltd</t>
  </si>
  <si>
    <t>CHAVDA</t>
  </si>
  <si>
    <t>Pratham EPC Projects Ltd</t>
  </si>
  <si>
    <t>PRATHAM</t>
  </si>
  <si>
    <t>Indo National Ltd</t>
  </si>
  <si>
    <t>NIPPOBATRY</t>
  </si>
  <si>
    <t>Saakshi Medtech and Panels Ltd</t>
  </si>
  <si>
    <t>SAAKSHI</t>
  </si>
  <si>
    <t>Integra Essentia Ltd</t>
  </si>
  <si>
    <t>ESSENTIA</t>
  </si>
  <si>
    <t>Supershakti Metaliks Ltd</t>
  </si>
  <si>
    <t>SUPERSHAKT</t>
  </si>
  <si>
    <t>Lucent Industries Ltd</t>
  </si>
  <si>
    <t>LUCENT</t>
  </si>
  <si>
    <t>Cool Caps Industries Ltd</t>
  </si>
  <si>
    <t>COOLCAPS</t>
  </si>
  <si>
    <t>Galaxy Bearings Ltd</t>
  </si>
  <si>
    <t>GALXBRG</t>
  </si>
  <si>
    <t>Lakshmi Mills Company Ltd</t>
  </si>
  <si>
    <t>LAKSHMIMIL</t>
  </si>
  <si>
    <t>POCL Enterprises Ltd</t>
  </si>
  <si>
    <t>POEL</t>
  </si>
  <si>
    <t>Swadeshi Polytex Ltd</t>
  </si>
  <si>
    <t>SWADPOL</t>
  </si>
  <si>
    <t>Captain Polyplast Ltd</t>
  </si>
  <si>
    <t>CPL</t>
  </si>
  <si>
    <t>Osia Hyper Retail Ltd</t>
  </si>
  <si>
    <t>OSIAHYPER</t>
  </si>
  <si>
    <t>Ponni Sugars (Erode) Ltd</t>
  </si>
  <si>
    <t>PONNIERODE</t>
  </si>
  <si>
    <t>Z-Tech (India) Ltd</t>
  </si>
  <si>
    <t>ZTECH</t>
  </si>
  <si>
    <t>Positron Energy Ltd</t>
  </si>
  <si>
    <t>POSITRON</t>
  </si>
  <si>
    <t>SMS Lifesciences India Ltd</t>
  </si>
  <si>
    <t>SMSLIFE</t>
  </si>
  <si>
    <t>Kanoria Energy &amp; Infrastructure Limited</t>
  </si>
  <si>
    <t>KEIL</t>
  </si>
  <si>
    <t>Building Products</t>
  </si>
  <si>
    <t>Energy-Mission Machineries (India) Ltd</t>
  </si>
  <si>
    <t>EMMIL</t>
  </si>
  <si>
    <t>Euro India Fresh Foods Ltd</t>
  </si>
  <si>
    <t>EIFFL</t>
  </si>
  <si>
    <t>Quint Digital Ltd</t>
  </si>
  <si>
    <t>QUINT</t>
  </si>
  <si>
    <t>Broadcasting</t>
  </si>
  <si>
    <t>Menon Pistons Ltd</t>
  </si>
  <si>
    <t>MENNPIS</t>
  </si>
  <si>
    <t>Modi Naturals Ltd</t>
  </si>
  <si>
    <t>MODINATUR</t>
  </si>
  <si>
    <t>DCM Nouvelle Ltd</t>
  </si>
  <si>
    <t>DCMNVL</t>
  </si>
  <si>
    <t>UCAL Ltd</t>
  </si>
  <si>
    <t>UCAL</t>
  </si>
  <si>
    <t>Kings Infra Ventures Ltd</t>
  </si>
  <si>
    <t>KINGSINFR</t>
  </si>
  <si>
    <t>Newjaisa Technologies Ltd</t>
  </si>
  <si>
    <t>NEWJAISA</t>
  </si>
  <si>
    <t>Sheetal Cool Products Ltd</t>
  </si>
  <si>
    <t>SCPL</t>
  </si>
  <si>
    <t>Zenotech Laboratories Ltd</t>
  </si>
  <si>
    <t>ZENOTECH</t>
  </si>
  <si>
    <t>Innovators Facade Systems Ltd</t>
  </si>
  <si>
    <t>INNOVATORS</t>
  </si>
  <si>
    <t>Bharat Road Network Ltd</t>
  </si>
  <si>
    <t>BRNL</t>
  </si>
  <si>
    <t>Sundaram Brake Linings Ltd</t>
  </si>
  <si>
    <t>SUNDRMBRAK</t>
  </si>
  <si>
    <t>AVP Infracon Ltd</t>
  </si>
  <si>
    <t>AVPINFRA</t>
  </si>
  <si>
    <t>Nila Spaces Ltd</t>
  </si>
  <si>
    <t>NILASPACES</t>
  </si>
  <si>
    <t>Sudarshan Pharma Industries Ltd</t>
  </si>
  <si>
    <t>SUDARSHAN</t>
  </si>
  <si>
    <t>Nath Bio-Genes (I) Ltd</t>
  </si>
  <si>
    <t>NATHBIOGEN</t>
  </si>
  <si>
    <t>Ruchira Papers Ltd</t>
  </si>
  <si>
    <t>RUCHIRA</t>
  </si>
  <si>
    <t>Harrisons Malayalam Ltd</t>
  </si>
  <si>
    <t>HARRMALAYA</t>
  </si>
  <si>
    <t>Hindusthan Urban Infrastructure Ltd</t>
  </si>
  <si>
    <t>HUIL</t>
  </si>
  <si>
    <t>Shri Keshav Cements and Infra Ltd</t>
  </si>
  <si>
    <t>SKCIL</t>
  </si>
  <si>
    <t>Lehar Footwears Ltd</t>
  </si>
  <si>
    <t>LEHAR</t>
  </si>
  <si>
    <t>Vardhman Polytex Ltd</t>
  </si>
  <si>
    <t>VARDMNPOLY</t>
  </si>
  <si>
    <t>Global Education Ltd</t>
  </si>
  <si>
    <t>GLOBAL</t>
  </si>
  <si>
    <t>Cineline India Ltd</t>
  </si>
  <si>
    <t>CINELINE</t>
  </si>
  <si>
    <t>Indian Emulsifiers Ltd</t>
  </si>
  <si>
    <t>IEML</t>
  </si>
  <si>
    <t>Indo Thai Securities Ltd</t>
  </si>
  <si>
    <t>INDOTHAI</t>
  </si>
  <si>
    <t>Suyog Gurbaxani Funicular Ropeways Ltd</t>
  </si>
  <si>
    <t>SGFRL</t>
  </si>
  <si>
    <t>Winsol Engineers Ltd</t>
  </si>
  <si>
    <t>WINSOL</t>
  </si>
  <si>
    <t>Kinetic Engineering Ltd</t>
  </si>
  <si>
    <t>KINETICENG</t>
  </si>
  <si>
    <t>KPT Industries Ltd</t>
  </si>
  <si>
    <t>KPT</t>
  </si>
  <si>
    <t>Amal Ltd</t>
  </si>
  <si>
    <t>AMAL</t>
  </si>
  <si>
    <t>Sigma Solve Ltd</t>
  </si>
  <si>
    <t>SIGMA</t>
  </si>
  <si>
    <t>Aion-Tech Solutions Ltd</t>
  </si>
  <si>
    <t>GOLDTECH</t>
  </si>
  <si>
    <t>Chemtech Industrial Valves Ltd</t>
  </si>
  <si>
    <t>CHEMTECH</t>
  </si>
  <si>
    <t>Megasoft Ltd</t>
  </si>
  <si>
    <t>MEGASOFT</t>
  </si>
  <si>
    <t>Thaai Casting Limited</t>
  </si>
  <si>
    <t>TCL</t>
  </si>
  <si>
    <t>Aelea Commodities Ltd</t>
  </si>
  <si>
    <t>ACLD</t>
  </si>
  <si>
    <t>Mangalam Industrial Finance Ltd</t>
  </si>
  <si>
    <t>MANGIND</t>
  </si>
  <si>
    <t>Refractory Shapes Ltd</t>
  </si>
  <si>
    <t>REFRACTORY</t>
  </si>
  <si>
    <t>Investment &amp; Precision Castings Ltd</t>
  </si>
  <si>
    <t>INVPRECQ</t>
  </si>
  <si>
    <t>Universus Photo Imagings Ltd</t>
  </si>
  <si>
    <t>UNIVPHOTO</t>
  </si>
  <si>
    <t>Mangalam Global Enterprise Ltd</t>
  </si>
  <si>
    <t>MGEL</t>
  </si>
  <si>
    <t>Remedium Lifecare Ltd</t>
  </si>
  <si>
    <t>REMLIFE</t>
  </si>
  <si>
    <t>Shish Industries Ltd</t>
  </si>
  <si>
    <t>SHISHIND</t>
  </si>
  <si>
    <t>Indian Toners &amp; Developers Ltd</t>
  </si>
  <si>
    <t>INDTONER</t>
  </si>
  <si>
    <t>Royal India Corporation Ltd</t>
  </si>
  <si>
    <t>ROYALIND</t>
  </si>
  <si>
    <t>Baroda Rayon Corporation Ltd</t>
  </si>
  <si>
    <t>BARODARY</t>
  </si>
  <si>
    <t>Gennex Laboratories Ltd</t>
  </si>
  <si>
    <t>GENNEX</t>
  </si>
  <si>
    <t>Atlantaa Ltd</t>
  </si>
  <si>
    <t>ATLANTAA</t>
  </si>
  <si>
    <t>Vishal Fabrics Ltd</t>
  </si>
  <si>
    <t>VISHAL</t>
  </si>
  <si>
    <t>Inertia Steel Ltd</t>
  </si>
  <si>
    <t>INERTIAST</t>
  </si>
  <si>
    <t>Shera Energy Ltd</t>
  </si>
  <si>
    <t>SHERA</t>
  </si>
  <si>
    <t>Graviss Hospitality Ltd</t>
  </si>
  <si>
    <t>GRAVISSHO</t>
  </si>
  <si>
    <t>Apollo Sindoori Hotels Ltd</t>
  </si>
  <si>
    <t>APOLSINHOT</t>
  </si>
  <si>
    <t>IL &amp; FS Investment Managers Ltd</t>
  </si>
  <si>
    <t>IVC</t>
  </si>
  <si>
    <t>Bannari Amman Spinning Mills Ltd</t>
  </si>
  <si>
    <t>BASML</t>
  </si>
  <si>
    <t>Panchmahal Steel Ltd</t>
  </si>
  <si>
    <t>PANCHMAHQ</t>
  </si>
  <si>
    <t>Shree Rama Multi-Tech Ltd</t>
  </si>
  <si>
    <t>SHREERAMA</t>
  </si>
  <si>
    <t>Byke Hospitality Ltd</t>
  </si>
  <si>
    <t>BYKE</t>
  </si>
  <si>
    <t>Shiv Aum Steels Ltd</t>
  </si>
  <si>
    <t>SHIVAUM</t>
  </si>
  <si>
    <t>South West Pinnacle Exploration Ltd</t>
  </si>
  <si>
    <t>SOUTHWEST</t>
  </si>
  <si>
    <t>GP Petroleums Ltd</t>
  </si>
  <si>
    <t>GULFPETRO</t>
  </si>
  <si>
    <t>Baheti Recycling Industries Ltd</t>
  </si>
  <si>
    <t>BAHETI</t>
  </si>
  <si>
    <t>A-1 Acid Ltd</t>
  </si>
  <si>
    <t>AAL</t>
  </si>
  <si>
    <t>M K Proteins Ltd</t>
  </si>
  <si>
    <t>MKPL</t>
  </si>
  <si>
    <t>Medico Remedies Ltd</t>
  </si>
  <si>
    <t>MEDICO</t>
  </si>
  <si>
    <t>Welspun Investments and Commercials Ltd</t>
  </si>
  <si>
    <t>WELINV</t>
  </si>
  <si>
    <t>Mahindra EPC Irrigation Ltd</t>
  </si>
  <si>
    <t>MAHEPC</t>
  </si>
  <si>
    <t>A B Infrabuild Ltd</t>
  </si>
  <si>
    <t>ABINFRA</t>
  </si>
  <si>
    <t>Esconet Technologies Ltd</t>
  </si>
  <si>
    <t>ESCONET</t>
  </si>
  <si>
    <t>Sahyadri Industries Ltd</t>
  </si>
  <si>
    <t>SAHYADRI</t>
  </si>
  <si>
    <t>Keltech Energies Ltd</t>
  </si>
  <si>
    <t>KELENRG</t>
  </si>
  <si>
    <t>Ruchi Infrastructure Ltd</t>
  </si>
  <si>
    <t>RUCHINFRA</t>
  </si>
  <si>
    <t>Star Housing Finance Ltd</t>
  </si>
  <si>
    <t>STARHFL</t>
  </si>
  <si>
    <t>Commercial &amp; Residential Mortgage Finance</t>
  </si>
  <si>
    <t>Panasonic Energy India Co Ltd</t>
  </si>
  <si>
    <t>PANAENERG</t>
  </si>
  <si>
    <t>BGR Energy Systems Ltd</t>
  </si>
  <si>
    <t>BGRENERGY</t>
  </si>
  <si>
    <t>Lorenzini Apparels Ltd</t>
  </si>
  <si>
    <t>LAL</t>
  </si>
  <si>
    <t>Kerala Ayurveda Ltd</t>
  </si>
  <si>
    <t>KERALAYUR</t>
  </si>
  <si>
    <t>Nitin Castings Ltd</t>
  </si>
  <si>
    <t>NITINCAST</t>
  </si>
  <si>
    <t>Metals - Iron</t>
  </si>
  <si>
    <t>Hitech Corporation Ltd</t>
  </si>
  <si>
    <t>HITECHCORP</t>
  </si>
  <si>
    <t>RNFI Services Ltd</t>
  </si>
  <si>
    <t>RNFI</t>
  </si>
  <si>
    <t>Plaza Wires Ltd</t>
  </si>
  <si>
    <t>PLAZACABLE</t>
  </si>
  <si>
    <t>Panchsheel Organics Ltd</t>
  </si>
  <si>
    <t>PANCHSHEEL</t>
  </si>
  <si>
    <t>Rane Engine Valve Ltd</t>
  </si>
  <si>
    <t>RANEENGINE</t>
  </si>
  <si>
    <t>Jay Shree Tea and Industries Ltd</t>
  </si>
  <si>
    <t>JAYSREETEA</t>
  </si>
  <si>
    <t>Vaarad Ventures Ltd</t>
  </si>
  <si>
    <t>VAARAD</t>
  </si>
  <si>
    <t>Sicagen India Ltd</t>
  </si>
  <si>
    <t>SICAGEN</t>
  </si>
  <si>
    <t>Milkfood Ltd</t>
  </si>
  <si>
    <t>MLKFOOD</t>
  </si>
  <si>
    <t>Veer Global Infraconstruction Ltd</t>
  </si>
  <si>
    <t>VGIL</t>
  </si>
  <si>
    <t>GP Eco Solutions India Ltd</t>
  </si>
  <si>
    <t>GPECO</t>
  </si>
  <si>
    <t>Trigyn Technologies Ltd</t>
  </si>
  <si>
    <t>TRIGYN</t>
  </si>
  <si>
    <t>Shraddha Prime Projects Ltd</t>
  </si>
  <si>
    <t>SHRADDHA</t>
  </si>
  <si>
    <t>Exhicon Events Media Solutions Ltd</t>
  </si>
  <si>
    <t>EXHICON</t>
  </si>
  <si>
    <t>Aries Agro Ltd (CN)</t>
  </si>
  <si>
    <t>ARIES</t>
  </si>
  <si>
    <t>Patels Airtemp (India) Ltd</t>
  </si>
  <si>
    <t>PATELSAI</t>
  </si>
  <si>
    <t>Rockingdeals Circular Economy Ltd</t>
  </si>
  <si>
    <t>ROCKINGDCE</t>
  </si>
  <si>
    <t>VIP Clothing Ltd</t>
  </si>
  <si>
    <t>VIPCLOTHNG</t>
  </si>
  <si>
    <t>Nippon India ETF Nifty Midcap 150</t>
  </si>
  <si>
    <t>MID150BEES</t>
  </si>
  <si>
    <t>Star Paper Mills Ltd</t>
  </si>
  <si>
    <t>STARPAPER</t>
  </si>
  <si>
    <t>Kaka Industries Ltd</t>
  </si>
  <si>
    <t>KAKA</t>
  </si>
  <si>
    <t>Surani Steel Tubes Ltd</t>
  </si>
  <si>
    <t>SURANI</t>
  </si>
  <si>
    <t>Shyam Century Ferrous Ltd</t>
  </si>
  <si>
    <t>SHYAMCENT</t>
  </si>
  <si>
    <t>Fredun Pharmaceuticals Ltd</t>
  </si>
  <si>
    <t>FREDUN</t>
  </si>
  <si>
    <t>Manaksia Steels Ltd</t>
  </si>
  <si>
    <t>MANAKSTEEL</t>
  </si>
  <si>
    <t>Exxaro Tiles Ltd</t>
  </si>
  <si>
    <t>EXXARO</t>
  </si>
  <si>
    <t>Coastal Corporation Ltd</t>
  </si>
  <si>
    <t>COASTCORP</t>
  </si>
  <si>
    <t>Kataria Industries Ltd</t>
  </si>
  <si>
    <t>KATARIA</t>
  </si>
  <si>
    <t>Shreyans Industries Ltd</t>
  </si>
  <si>
    <t>SHREYANIND</t>
  </si>
  <si>
    <t>DJ Mediaprint &amp; Logistics Ltd</t>
  </si>
  <si>
    <t>DJML</t>
  </si>
  <si>
    <t>Murudeshwar Ceramics Ltd</t>
  </si>
  <si>
    <t>MURUDCERA</t>
  </si>
  <si>
    <t>Evexia Lifecare Ltd</t>
  </si>
  <si>
    <t>EVEXIA</t>
  </si>
  <si>
    <t>Bhilwara Technical Textiles Ltd</t>
  </si>
  <si>
    <t>BTTL</t>
  </si>
  <si>
    <t>Prithvi Exchange (India) Ltd</t>
  </si>
  <si>
    <t>PRITHVIEXCH</t>
  </si>
  <si>
    <t>NDL Ventures Ltd</t>
  </si>
  <si>
    <t>NDLVENTURE</t>
  </si>
  <si>
    <t>Arihant Foundations &amp; Housing Ltd</t>
  </si>
  <si>
    <t>ARIHANT</t>
  </si>
  <si>
    <t>Sunita Tools Ltd</t>
  </si>
  <si>
    <t>SUNITATOOL</t>
  </si>
  <si>
    <t>Rajnish Wellness Ltd</t>
  </si>
  <si>
    <t>RAJNISH</t>
  </si>
  <si>
    <t>Competent Automobiles Company Ltd</t>
  </si>
  <si>
    <t>COMPEAU</t>
  </si>
  <si>
    <t>GEE Ltd</t>
  </si>
  <si>
    <t>GEE</t>
  </si>
  <si>
    <t>Rama Phosphates Ltd</t>
  </si>
  <si>
    <t>RAMAPHO</t>
  </si>
  <si>
    <t>Alacrity Securities Ltd</t>
  </si>
  <si>
    <t>ALSL</t>
  </si>
  <si>
    <t>Ravinder Heights Ltd</t>
  </si>
  <si>
    <t>RVHL</t>
  </si>
  <si>
    <t>Systango Technologies Ltd</t>
  </si>
  <si>
    <t>SYSTANGO</t>
  </si>
  <si>
    <t>SKP Bearing Industries Ltd</t>
  </si>
  <si>
    <t>SKP</t>
  </si>
  <si>
    <t>Asian Hotels (North) Ltd</t>
  </si>
  <si>
    <t>ASIANHOTNR</t>
  </si>
  <si>
    <t>Global Vectra Helicorp Ltd</t>
  </si>
  <si>
    <t>GLOBALVECT</t>
  </si>
  <si>
    <t>Gourmet Gateway India Ltd</t>
  </si>
  <si>
    <t>GOURMET</t>
  </si>
  <si>
    <t>Restaurants</t>
  </si>
  <si>
    <t>India Finsec Ltd</t>
  </si>
  <si>
    <t>IFINSEC</t>
  </si>
  <si>
    <t>K M Sugar Mills Ltd</t>
  </si>
  <si>
    <t>KMSUGAR</t>
  </si>
  <si>
    <t>Shah Metacorp Ltd</t>
  </si>
  <si>
    <t>SHAH</t>
  </si>
  <si>
    <t>CWD Limited</t>
  </si>
  <si>
    <t>CWD</t>
  </si>
  <si>
    <t>Consumer Electronics</t>
  </si>
  <si>
    <t>Scan Steels Ltd</t>
  </si>
  <si>
    <t>SCANSTL</t>
  </si>
  <si>
    <t>Aditya BSL Gold ETF</t>
  </si>
  <si>
    <t>BSLGOLDETF</t>
  </si>
  <si>
    <t>Sintercom India Ltd</t>
  </si>
  <si>
    <t>SINTERCOM</t>
  </si>
  <si>
    <t>Mangalam Worldwide Ltd</t>
  </si>
  <si>
    <t>MWL</t>
  </si>
  <si>
    <t>Sanjivani Paranteral Ltd</t>
  </si>
  <si>
    <t>SANJIVIN</t>
  </si>
  <si>
    <t>Talbros Engineering Ltd</t>
  </si>
  <si>
    <t>TALBROSENG</t>
  </si>
  <si>
    <t>Bambino Agro Industries Ltd</t>
  </si>
  <si>
    <t>BAMBINO</t>
  </si>
  <si>
    <t>Multibase India Ltd</t>
  </si>
  <si>
    <t>MULTIBASE</t>
  </si>
  <si>
    <t>Northern Spirits Ltd</t>
  </si>
  <si>
    <t>NSL</t>
  </si>
  <si>
    <t>VETO Switch Gears And Cables Ltd</t>
  </si>
  <si>
    <t>VETO</t>
  </si>
  <si>
    <t>Apollo Finvest (India) Ltd</t>
  </si>
  <si>
    <t>APOLLOFI</t>
  </si>
  <si>
    <t>Magna Electro Castings Ltd</t>
  </si>
  <si>
    <t>MAGNAELQ</t>
  </si>
  <si>
    <t>MK Exim (India) Ltd</t>
  </si>
  <si>
    <t>MKEXIM</t>
  </si>
  <si>
    <t>Trident Lifeline Ltd</t>
  </si>
  <si>
    <t>TLL</t>
  </si>
  <si>
    <t>Natural Capsules Ltd</t>
  </si>
  <si>
    <t>NATCAPSUQ</t>
  </si>
  <si>
    <t>Variman Global Enterprises Ltd</t>
  </si>
  <si>
    <t>VARIMAN</t>
  </si>
  <si>
    <t>Technology Distributors</t>
  </si>
  <si>
    <t>Robust Hotels Ltd</t>
  </si>
  <si>
    <t>RHL</t>
  </si>
  <si>
    <t>Country Club Hospitality &amp; Holidays Ltd</t>
  </si>
  <si>
    <t>CCHHL</t>
  </si>
  <si>
    <t>Sayaji Hotels (Indore) Ltd</t>
  </si>
  <si>
    <t>SHILINDORE</t>
  </si>
  <si>
    <t>Madhuveer Com 18 Network Ltd</t>
  </si>
  <si>
    <t>MADHUVEER</t>
  </si>
  <si>
    <t>Uday Jewellery Industries Ltd</t>
  </si>
  <si>
    <t>UDAYJEW</t>
  </si>
  <si>
    <t>Aurangabad Distillery Ltd</t>
  </si>
  <si>
    <t>AURDIS</t>
  </si>
  <si>
    <t>Alufluoride Ltd</t>
  </si>
  <si>
    <t>ALUFLUOR</t>
  </si>
  <si>
    <t>Vishwaraj Sugar Industries Ltd</t>
  </si>
  <si>
    <t>VISHWARAJ</t>
  </si>
  <si>
    <t>Rajnandini Metal Ltd</t>
  </si>
  <si>
    <t>RAJMET</t>
  </si>
  <si>
    <t>Bemco Hydraulics Ltd</t>
  </si>
  <si>
    <t>BEMHY</t>
  </si>
  <si>
    <t>Kay Cee Energy &amp; Infra Ltd</t>
  </si>
  <si>
    <t>KCEIL</t>
  </si>
  <si>
    <t>Magnum Ventures Ltd</t>
  </si>
  <si>
    <t>MAGNUM</t>
  </si>
  <si>
    <t>Virinchi Ltd</t>
  </si>
  <si>
    <t>VIRINCHI</t>
  </si>
  <si>
    <t>Fluidomat Ltd</t>
  </si>
  <si>
    <t>FLUIDOM</t>
  </si>
  <si>
    <t>Naga Dhunseri Group Ltd</t>
  </si>
  <si>
    <t>NDGL</t>
  </si>
  <si>
    <t>Purv Flexipack Ltd</t>
  </si>
  <si>
    <t>PURVFLEXI</t>
  </si>
  <si>
    <t>Rana Sugars Ltd</t>
  </si>
  <si>
    <t>RANASUG</t>
  </si>
  <si>
    <t>Lancor Holdings Ltd</t>
  </si>
  <si>
    <t>LANCORHOL</t>
  </si>
  <si>
    <t>Megastar Foods Ltd</t>
  </si>
  <si>
    <t>MEGASTAR</t>
  </si>
  <si>
    <t>Felix Industries Ltd</t>
  </si>
  <si>
    <t>FELIX</t>
  </si>
  <si>
    <t>Coral Laboratories Ltd</t>
  </si>
  <si>
    <t>CORALAB</t>
  </si>
  <si>
    <t>Hindustan Organic Chemicals Ltd</t>
  </si>
  <si>
    <t>HOCL</t>
  </si>
  <si>
    <t>Intense Technologies Ltd</t>
  </si>
  <si>
    <t>INTENTECH</t>
  </si>
  <si>
    <t>Supreme Holdings &amp; Hospitality (India) Ltd</t>
  </si>
  <si>
    <t>SUPREME</t>
  </si>
  <si>
    <t>DRC Systems India Ltd</t>
  </si>
  <si>
    <t>DRCSYSTEMS</t>
  </si>
  <si>
    <t>Cian Agro Industries &amp; Infrastructure Ltd</t>
  </si>
  <si>
    <t>CIANAGRO</t>
  </si>
  <si>
    <t>Chemcrux Enterprises Ltd</t>
  </si>
  <si>
    <t>CHEMCRUX</t>
  </si>
  <si>
    <t>Zodiac Clothing Company Ltd</t>
  </si>
  <si>
    <t>ZODIACLOTH</t>
  </si>
  <si>
    <t>Rajasthan Gases Ltd</t>
  </si>
  <si>
    <t>RAJGASES</t>
  </si>
  <si>
    <t>Oil &amp; Gas Storage &amp; Transportation</t>
  </si>
  <si>
    <t>K2 Infragen Ltd</t>
  </si>
  <si>
    <t>K2INFRA</t>
  </si>
  <si>
    <t>Navkar Urbanstructure Ltd</t>
  </si>
  <si>
    <t>NAVKAR</t>
  </si>
  <si>
    <t>ASI Industries Ltd</t>
  </si>
  <si>
    <t>ASIIL</t>
  </si>
  <si>
    <t>Rudrabhishek Enterprises Ltd</t>
  </si>
  <si>
    <t>REPL</t>
  </si>
  <si>
    <t>Parin Furniture Ltd</t>
  </si>
  <si>
    <t>PARIN</t>
  </si>
  <si>
    <t>Waterbase Ltd</t>
  </si>
  <si>
    <t>WATERBASE</t>
  </si>
  <si>
    <t>Trejhara Solutions Ltd</t>
  </si>
  <si>
    <t>TREJHARA</t>
  </si>
  <si>
    <t>Maruti Infrastructure Ltd</t>
  </si>
  <si>
    <t>MAINFRA</t>
  </si>
  <si>
    <t>Avonmore Capital &amp; Management Services Ltd</t>
  </si>
  <si>
    <t>AVONMORE</t>
  </si>
  <si>
    <t>Sejal Glass Ltd</t>
  </si>
  <si>
    <t>SEJALLTD</t>
  </si>
  <si>
    <t>North Eastern Carrying Corporation Ltd</t>
  </si>
  <si>
    <t>NECCLTD</t>
  </si>
  <si>
    <t>Maral Overseas Ltd</t>
  </si>
  <si>
    <t>MARALOVER</t>
  </si>
  <si>
    <t>Seacoast Shipping Services Ltd</t>
  </si>
  <si>
    <t>SEACOAST</t>
  </si>
  <si>
    <t>Bhagyanagar India Ltd</t>
  </si>
  <si>
    <t>BHAGYANGR</t>
  </si>
  <si>
    <t>Inventure Growth &amp; Securities Ltd</t>
  </si>
  <si>
    <t>INVENTURE</t>
  </si>
  <si>
    <t>ABM Knowledgeware Ltd</t>
  </si>
  <si>
    <t>ABMKNO</t>
  </si>
  <si>
    <t>ShreeOswal Seeds and Chemicals Ltd</t>
  </si>
  <si>
    <t>OSWALSEEDS</t>
  </si>
  <si>
    <t>Udayshivakumar Infra Ltd</t>
  </si>
  <si>
    <t>USK</t>
  </si>
  <si>
    <t>A2z Infra Engineering Ltd</t>
  </si>
  <si>
    <t>A2ZINFRA</t>
  </si>
  <si>
    <t>Axis Gold ETF</t>
  </si>
  <si>
    <t>AXISGOLD</t>
  </si>
  <si>
    <t>IP Rings Ltd</t>
  </si>
  <si>
    <t>IPRINGLTD</t>
  </si>
  <si>
    <t>P.E. Analytics Ltd</t>
  </si>
  <si>
    <t>PROPEQUITY</t>
  </si>
  <si>
    <t>Vipul Organics Ltd</t>
  </si>
  <si>
    <t>VIPULORG</t>
  </si>
  <si>
    <t>Par Drugs and Chemicals Ltd</t>
  </si>
  <si>
    <t>PAR</t>
  </si>
  <si>
    <t>Panasonic Carbon India Co Ltd</t>
  </si>
  <si>
    <t>PANCARBON</t>
  </si>
  <si>
    <t>Indowind Energy Ltd</t>
  </si>
  <si>
    <t>INDOWIND</t>
  </si>
  <si>
    <t>Brooks Laboratories Ltd</t>
  </si>
  <si>
    <t>BROOKS</t>
  </si>
  <si>
    <t>Karnika Industries Ltd</t>
  </si>
  <si>
    <t>KARNIKA</t>
  </si>
  <si>
    <t>LOYAL EQUIPMENTS Ltd</t>
  </si>
  <si>
    <t>LOYAL</t>
  </si>
  <si>
    <t>Droneacharya Aerial Innovations Ltd</t>
  </si>
  <si>
    <t>DRONACHRYA</t>
  </si>
  <si>
    <t>Research &amp; Consulting Services</t>
  </si>
  <si>
    <t>Konstelec Engineers Ltd</t>
  </si>
  <si>
    <t>KONSTELEC</t>
  </si>
  <si>
    <t>Goyal Salt Ltd</t>
  </si>
  <si>
    <t>GOYALSALT</t>
  </si>
  <si>
    <t>Inflame Appliances Ltd</t>
  </si>
  <si>
    <t>INFLAME</t>
  </si>
  <si>
    <t>Neelamalai Agro Industries Ltd</t>
  </si>
  <si>
    <t>NEAGI</t>
  </si>
  <si>
    <t>SBEC Sugar Ltd</t>
  </si>
  <si>
    <t>SBECSUG</t>
  </si>
  <si>
    <t>Pune E - Stock Broking Ltd</t>
  </si>
  <si>
    <t>PESB</t>
  </si>
  <si>
    <t>Shri Venkatesh Refineries Ltd</t>
  </si>
  <si>
    <t>SVRL</t>
  </si>
  <si>
    <t>International Combustion (India) Ltd</t>
  </si>
  <si>
    <t>INTLCOMBQ</t>
  </si>
  <si>
    <t>Bimetal Bearings Ltd</t>
  </si>
  <si>
    <t>BIMETAL</t>
  </si>
  <si>
    <t>Zeal Global Services Ltd</t>
  </si>
  <si>
    <t>ZEAL</t>
  </si>
  <si>
    <t>Capital Trade Links Ltd</t>
  </si>
  <si>
    <t>CTL</t>
  </si>
  <si>
    <t>Shree Rama Newsprint Ltd</t>
  </si>
  <si>
    <t>RAMANEWS</t>
  </si>
  <si>
    <t>DEV Information Technology Ltd</t>
  </si>
  <si>
    <t>DEVIT</t>
  </si>
  <si>
    <t>KCK Industries Ltd</t>
  </si>
  <si>
    <t>KCK</t>
  </si>
  <si>
    <t>RDB Rasayans Ltd</t>
  </si>
  <si>
    <t>RDBRL</t>
  </si>
  <si>
    <t>Rajshree Polypack Ltd</t>
  </si>
  <si>
    <t>RPPL</t>
  </si>
  <si>
    <t>Shekhawati Industries Ltd</t>
  </si>
  <si>
    <t>SHEKHAWATI</t>
  </si>
  <si>
    <t>Paul Merchants Ltd</t>
  </si>
  <si>
    <t>PML</t>
  </si>
  <si>
    <t>Tembo Global Industries Ltd</t>
  </si>
  <si>
    <t>TEMBO</t>
  </si>
  <si>
    <t>Nureca Ltd</t>
  </si>
  <si>
    <t>NURECA</t>
  </si>
  <si>
    <t>Pil Italica Lifestyle Ltd</t>
  </si>
  <si>
    <t>PILITA</t>
  </si>
  <si>
    <t>Ashika Credit Capital Ltd</t>
  </si>
  <si>
    <t>ASHIKA</t>
  </si>
  <si>
    <t>Vijay Solvex Ltd</t>
  </si>
  <si>
    <t>VIJSOLX</t>
  </si>
  <si>
    <t>Goldstar Power Ltd</t>
  </si>
  <si>
    <t>GOLDSTAR</t>
  </si>
  <si>
    <t>Jhaveri Credits and Capital Ltd</t>
  </si>
  <si>
    <t>JHACC</t>
  </si>
  <si>
    <t>Vintron Informatics Ltd</t>
  </si>
  <si>
    <t>VINTRON</t>
  </si>
  <si>
    <t>Paragon Fine &amp; Speciality Chemical Ltd</t>
  </si>
  <si>
    <t>PARAGON</t>
  </si>
  <si>
    <t>Axis Nifty AAA Bond Plus SDL Apr 2026 50:50 ETF</t>
  </si>
  <si>
    <t>AXISBPSETF</t>
  </si>
  <si>
    <t>Mason Infratech Ltd</t>
  </si>
  <si>
    <t>MASON</t>
  </si>
  <si>
    <t>Lords Chloro Alkali Ltd</t>
  </si>
  <si>
    <t>LORDSCHLO</t>
  </si>
  <si>
    <t>Tahmar Enterprises Ltd</t>
  </si>
  <si>
    <t>TAHMARENT</t>
  </si>
  <si>
    <t>Zee Learn Ltd</t>
  </si>
  <si>
    <t>ZEELEARN</t>
  </si>
  <si>
    <t>Modi Rubber Ltd</t>
  </si>
  <si>
    <t>MODIRUBBER</t>
  </si>
  <si>
    <t>Omax Autos Ltd</t>
  </si>
  <si>
    <t>OMAXAUTO</t>
  </si>
  <si>
    <t>Crown Lifters Ltd</t>
  </si>
  <si>
    <t>CROWN</t>
  </si>
  <si>
    <t>Espire Hospitality Ltd</t>
  </si>
  <si>
    <t>ESPIRE</t>
  </si>
  <si>
    <t>Prajay Engineers Syndicate Ltd</t>
  </si>
  <si>
    <t>PRAENG</t>
  </si>
  <si>
    <t>Jasch Gauging Technologies Ltd</t>
  </si>
  <si>
    <t>JGTL</t>
  </si>
  <si>
    <t>Duroply Industries Ltd</t>
  </si>
  <si>
    <t>DUROPLY</t>
  </si>
  <si>
    <t>Mahamaya Steel Industries Ltd</t>
  </si>
  <si>
    <t>MAHASTEEL</t>
  </si>
  <si>
    <t>VTM Ltd</t>
  </si>
  <si>
    <t>VTMLTD</t>
  </si>
  <si>
    <t>Maagh Advertising and Marketing Services Ltd</t>
  </si>
  <si>
    <t>MAAGHADV</t>
  </si>
  <si>
    <t>Ducon Infratechnologies Ltd</t>
  </si>
  <si>
    <t>DUCON</t>
  </si>
  <si>
    <t>PPAP Automotive Ltd</t>
  </si>
  <si>
    <t>PPAP</t>
  </si>
  <si>
    <t>Kalyani Cast-Tech Ltd</t>
  </si>
  <si>
    <t>KALYANI</t>
  </si>
  <si>
    <t>Captain Technocast Ltd</t>
  </si>
  <si>
    <t>CTCL</t>
  </si>
  <si>
    <t>RKEC Projects Ltd</t>
  </si>
  <si>
    <t>RKEC</t>
  </si>
  <si>
    <t>Crayons Advertising Ltd</t>
  </si>
  <si>
    <t>CRAYONS</t>
  </si>
  <si>
    <t>Mercantile Ventures Ltd</t>
  </si>
  <si>
    <t>MERCANTILE</t>
  </si>
  <si>
    <t>Digikore Studios Ltd</t>
  </si>
  <si>
    <t>DIGIKORE</t>
  </si>
  <si>
    <t>Sadhav Shipping Ltd</t>
  </si>
  <si>
    <t>SADHAV</t>
  </si>
  <si>
    <t>Tirupati Forge Ltd</t>
  </si>
  <si>
    <t>TIRUPATIFL</t>
  </si>
  <si>
    <t>Goldkart Jewels Ltd</t>
  </si>
  <si>
    <t>GOLDKART</t>
  </si>
  <si>
    <t>Surana Telecom and Power Ltd</t>
  </si>
  <si>
    <t>SURANAT&amp;P</t>
  </si>
  <si>
    <t>Mirae Asset Nifty 50 ETF</t>
  </si>
  <si>
    <t>NIFTYETF</t>
  </si>
  <si>
    <t>Alphageo (India) Ltd</t>
  </si>
  <si>
    <t>ALPHAGEO</t>
  </si>
  <si>
    <t>Indiabulls Enterprises Ltd</t>
  </si>
  <si>
    <t>IEL</t>
  </si>
  <si>
    <t>Rox Hi-Tech Ltd</t>
  </si>
  <si>
    <t>ROXHITECH</t>
  </si>
  <si>
    <t>Mangalam Seeds Ltd</t>
  </si>
  <si>
    <t>MSL</t>
  </si>
  <si>
    <t>Oriental Carbon &amp; Chemicals Ltd</t>
  </si>
  <si>
    <t>OCCL</t>
  </si>
  <si>
    <t>Shree Osfm E-Mobility Ltd</t>
  </si>
  <si>
    <t>SHREEOSFM</t>
  </si>
  <si>
    <t>Loyal Textile Mills Ltd</t>
  </si>
  <si>
    <t>LOYALTEX</t>
  </si>
  <si>
    <t>Shukra Pharmaceuticals Ltd</t>
  </si>
  <si>
    <t>SHUKRAPHAR</t>
  </si>
  <si>
    <t>Indian Terrain Fashions Ltd</t>
  </si>
  <si>
    <t>INDTERRAIN</t>
  </si>
  <si>
    <t>LKP Finance Ltd</t>
  </si>
  <si>
    <t>LKPFIN</t>
  </si>
  <si>
    <t>Prime Industries Ltd</t>
  </si>
  <si>
    <t>PRIMIND</t>
  </si>
  <si>
    <t>Aaron Industries Ltd</t>
  </si>
  <si>
    <t>AARON</t>
  </si>
  <si>
    <t>Premier Roadlines Ltd</t>
  </si>
  <si>
    <t>PRLIND</t>
  </si>
  <si>
    <t>Refex Renewables &amp; Infrastructure Ltd</t>
  </si>
  <si>
    <t>REFEXRENEW</t>
  </si>
  <si>
    <t>City Pulse Multiplex Ltd</t>
  </si>
  <si>
    <t>CPML</t>
  </si>
  <si>
    <t>Movies &amp; Entertainment</t>
  </si>
  <si>
    <t>Take Solutions Ltd</t>
  </si>
  <si>
    <t>TAKE</t>
  </si>
  <si>
    <t>LGB Forge Ltd</t>
  </si>
  <si>
    <t>LGBFORGE</t>
  </si>
  <si>
    <t>Cords Cable Industries Ltd</t>
  </si>
  <si>
    <t>CORDSCABLE</t>
  </si>
  <si>
    <t>Kanchi Karpooram Ltd</t>
  </si>
  <si>
    <t>KANCHI</t>
  </si>
  <si>
    <t>Jay Ushin Ltd</t>
  </si>
  <si>
    <t>JAYUSH</t>
  </si>
  <si>
    <t>Shri Dinesh Mills Ltd</t>
  </si>
  <si>
    <t>SHRIDINE</t>
  </si>
  <si>
    <t>Thomas Scott (India) Ltd</t>
  </si>
  <si>
    <t>THOMASCOTT</t>
  </si>
  <si>
    <t>Ajanta Soya Ltd</t>
  </si>
  <si>
    <t>AJANTSOY</t>
  </si>
  <si>
    <t>Emmforce Autotech Ltd</t>
  </si>
  <si>
    <t>EMMFORCE</t>
  </si>
  <si>
    <t>Automotive Parts &amp; Equipment</t>
  </si>
  <si>
    <t>Cosmo Ferrites Ltd</t>
  </si>
  <si>
    <t>COSMOFE</t>
  </si>
  <si>
    <t>Standard Capital Markets Ltd</t>
  </si>
  <si>
    <t>STANCAP</t>
  </si>
  <si>
    <t>Bhatia Communications &amp; Retail (India) Ltd</t>
  </si>
  <si>
    <t>BHATIA</t>
  </si>
  <si>
    <t>Aayush Art and Bullion Ltd</t>
  </si>
  <si>
    <t>AAYUSHBULL</t>
  </si>
  <si>
    <t>JSL Industries Ltd</t>
  </si>
  <si>
    <t>JSLINDL</t>
  </si>
  <si>
    <t>Brady And Morris Engineering Co Ltd</t>
  </si>
  <si>
    <t>BRADYM</t>
  </si>
  <si>
    <t>Alphalogic Industries Ltd</t>
  </si>
  <si>
    <t>ALPHAIND</t>
  </si>
  <si>
    <t>Office Services &amp; Supplies</t>
  </si>
  <si>
    <t>Caspian Corporate Services Ltd</t>
  </si>
  <si>
    <t>CASPIAN</t>
  </si>
  <si>
    <t>Empower India Ltd</t>
  </si>
  <si>
    <t>EMPOWER</t>
  </si>
  <si>
    <t>Delphi World Money Ltd</t>
  </si>
  <si>
    <t>DELPHIFX</t>
  </si>
  <si>
    <t>Tunwal E-Motors Ltd</t>
  </si>
  <si>
    <t>TUNWAL</t>
  </si>
  <si>
    <t>Shradha Infraprojects Ltd</t>
  </si>
  <si>
    <t>SHRADHA</t>
  </si>
  <si>
    <t>Aashka Hospitals Ltd</t>
  </si>
  <si>
    <t>AASHKA</t>
  </si>
  <si>
    <t>Health Care Facilities</t>
  </si>
  <si>
    <t>Infinium Pharmachem Ltd</t>
  </si>
  <si>
    <t>INFINIUM</t>
  </si>
  <si>
    <t>Archidply Industries Ltd</t>
  </si>
  <si>
    <t>ARCHIDPLY</t>
  </si>
  <si>
    <t>Hindcon Chemicals Ltd</t>
  </si>
  <si>
    <t>HINDCON</t>
  </si>
  <si>
    <t>Canarys Automations Ltd</t>
  </si>
  <si>
    <t>CANARYS</t>
  </si>
  <si>
    <t>Prime Fresh Ltd</t>
  </si>
  <si>
    <t>PRIMEFRESH</t>
  </si>
  <si>
    <t>Infollion Research Services Ltd</t>
  </si>
  <si>
    <t>INFOLLION</t>
  </si>
  <si>
    <t>Halder Venture Ltd</t>
  </si>
  <si>
    <t>HALDER</t>
  </si>
  <si>
    <t>McLeod Russel India Ltd</t>
  </si>
  <si>
    <t>MCLEODRUSS</t>
  </si>
  <si>
    <t>Commercial Syn Bags Ltd</t>
  </si>
  <si>
    <t>COMSYN</t>
  </si>
  <si>
    <t>Sadbhav Infrastructure Projects Ltd</t>
  </si>
  <si>
    <t>SADBHIN</t>
  </si>
  <si>
    <t>Aksharchem (India) Ltd</t>
  </si>
  <si>
    <t>AKSHARCHEM</t>
  </si>
  <si>
    <t>India Gelatine &amp; Chemicals Ltd</t>
  </si>
  <si>
    <t>INDGELA</t>
  </si>
  <si>
    <t>NTC Industries Ltd</t>
  </si>
  <si>
    <t>NTCIND</t>
  </si>
  <si>
    <t>S A Tech Software India Ltd</t>
  </si>
  <si>
    <t>SATECH</t>
  </si>
  <si>
    <t>Ashapuri Gold Ornament Ltd</t>
  </si>
  <si>
    <t>AGOL</t>
  </si>
  <si>
    <t>Amba Enterprises Ltd</t>
  </si>
  <si>
    <t>AEL</t>
  </si>
  <si>
    <t>Raj Television Network Ltd</t>
  </si>
  <si>
    <t>RAJTV</t>
  </si>
  <si>
    <t>V R Infraspace Ltd</t>
  </si>
  <si>
    <t>VR</t>
  </si>
  <si>
    <t>Samor Reality Ltd</t>
  </si>
  <si>
    <t>SAMOR</t>
  </si>
  <si>
    <t>E Factor Experiences Ltd</t>
  </si>
  <si>
    <t>EFACTOR</t>
  </si>
  <si>
    <t>Parshva Enterprises Ltd</t>
  </si>
  <si>
    <t>PARSHVA</t>
  </si>
  <si>
    <t>Chatha Foods Ltd</t>
  </si>
  <si>
    <t>CHATHA</t>
  </si>
  <si>
    <t>RRIL Ltd</t>
  </si>
  <si>
    <t>RRIL</t>
  </si>
  <si>
    <t>Anlon Technology Solutions Ltd</t>
  </si>
  <si>
    <t>ANLON</t>
  </si>
  <si>
    <t>Kanpur Plastipack Ltd</t>
  </si>
  <si>
    <t>KANPRPLA</t>
  </si>
  <si>
    <t>Ginni Filaments Ltd</t>
  </si>
  <si>
    <t>GINNIFILA</t>
  </si>
  <si>
    <t>Swastika Investmart Ltd</t>
  </si>
  <si>
    <t>SWASTIKA</t>
  </si>
  <si>
    <t>Dhunseri Tea &amp; Industries Ltd</t>
  </si>
  <si>
    <t>DTIL</t>
  </si>
  <si>
    <t>Maha Rashtra Apex Corporation Ltd</t>
  </si>
  <si>
    <t>MAHAPEXLTD</t>
  </si>
  <si>
    <t>T T Ltd</t>
  </si>
  <si>
    <t>TTL</t>
  </si>
  <si>
    <t>Lovable Lingerie Ltd</t>
  </si>
  <si>
    <t>LOVABLE</t>
  </si>
  <si>
    <t>Nirman Agri Genetics Ltd</t>
  </si>
  <si>
    <t>NIRMAN</t>
  </si>
  <si>
    <t>Available Finance Ltd</t>
  </si>
  <si>
    <t>AVAILFC</t>
  </si>
  <si>
    <t>Regis Industries Ltd</t>
  </si>
  <si>
    <t>REGIS</t>
  </si>
  <si>
    <t>Diksat Transworld Ltd</t>
  </si>
  <si>
    <t>DIKSAT</t>
  </si>
  <si>
    <t>Generic Engineering Construction and Projects Ltd</t>
  </si>
  <si>
    <t>GENCON</t>
  </si>
  <si>
    <t>ResGen Ltd</t>
  </si>
  <si>
    <t>RESGEN</t>
  </si>
  <si>
    <t>Coal &amp; Consumable Fuels</t>
  </si>
  <si>
    <t>Duncan Engineering Ltd</t>
  </si>
  <si>
    <t>DUNCANENG</t>
  </si>
  <si>
    <t>Purple Finance Ltd</t>
  </si>
  <si>
    <t>PURPLEFIN</t>
  </si>
  <si>
    <t>Noida Toll Bridge Company Ltd</t>
  </si>
  <si>
    <t>NOIDATOLL</t>
  </si>
  <si>
    <t>Shree Vasu Logistics Ltd</t>
  </si>
  <si>
    <t>SVLL</t>
  </si>
  <si>
    <t>S &amp; S Power Switchgear Ltd</t>
  </si>
  <si>
    <t>S&amp;SPOWER</t>
  </si>
  <si>
    <t>Starteck Finance Ltd</t>
  </si>
  <si>
    <t>STARTECK</t>
  </si>
  <si>
    <t>Capital Trust Ltd</t>
  </si>
  <si>
    <t>CAPTRUST</t>
  </si>
  <si>
    <t>Emerald Finance Ltd</t>
  </si>
  <si>
    <t>EMERALD</t>
  </si>
  <si>
    <t>Garnet International Ltd</t>
  </si>
  <si>
    <t>GARNETINT</t>
  </si>
  <si>
    <t>SAB Industries Ltd</t>
  </si>
  <si>
    <t>SAB</t>
  </si>
  <si>
    <t>PG Foils Ltd</t>
  </si>
  <si>
    <t>PGFOILQ</t>
  </si>
  <si>
    <t>Brahmaputra Infrastructure Ltd</t>
  </si>
  <si>
    <t>BRAHMINFRA</t>
  </si>
  <si>
    <t>Esprit Stones Ltd</t>
  </si>
  <si>
    <t>ESPRIT</t>
  </si>
  <si>
    <t>Mini Diamonds (India) Ltd</t>
  </si>
  <si>
    <t>MINID</t>
  </si>
  <si>
    <t>Nitiraj Engineers Ltd</t>
  </si>
  <si>
    <t>NITIRAJ</t>
  </si>
  <si>
    <t>Spectrum Talent Management Ltd</t>
  </si>
  <si>
    <t>SPECTSTM</t>
  </si>
  <si>
    <t>Sona Machinery Ltd</t>
  </si>
  <si>
    <t>SONAMAC</t>
  </si>
  <si>
    <t>Pmc Fincorp Ltd</t>
  </si>
  <si>
    <t>PMCFIN</t>
  </si>
  <si>
    <t>JK Agri Genetics Ltd</t>
  </si>
  <si>
    <t>JK AGRI</t>
  </si>
  <si>
    <t>KBC Global Ltd</t>
  </si>
  <si>
    <t>KBCGLOBAL</t>
  </si>
  <si>
    <t>Compucom Software Ltd</t>
  </si>
  <si>
    <t>COMPUSOFT</t>
  </si>
  <si>
    <t>Oil Country Tubular Ltd</t>
  </si>
  <si>
    <t>OILCOUNTUB</t>
  </si>
  <si>
    <t>Maximus International Ltd</t>
  </si>
  <si>
    <t>MAXIMUS</t>
  </si>
  <si>
    <t>IL&amp;FS Transportation Networks Ltd</t>
  </si>
  <si>
    <t>IL&amp;FSTRANS</t>
  </si>
  <si>
    <t>Kaushalya Logistics Ltd</t>
  </si>
  <si>
    <t>KLL</t>
  </si>
  <si>
    <t>Ground Freight &amp; Logistics</t>
  </si>
  <si>
    <t>Smartlink Holdings Ltd</t>
  </si>
  <si>
    <t>SMARTLINK</t>
  </si>
  <si>
    <t>Trom Industries Ltd</t>
  </si>
  <si>
    <t>TROM</t>
  </si>
  <si>
    <t>Jullundur Motor Agency (Delhi) Ltd</t>
  </si>
  <si>
    <t>JMA</t>
  </si>
  <si>
    <t>Maxposure Ltd</t>
  </si>
  <si>
    <t>MAXPOSURE</t>
  </si>
  <si>
    <t>Sarthak Metals Ltd</t>
  </si>
  <si>
    <t>SMLT</t>
  </si>
  <si>
    <t>Phoenix Township Ltd</t>
  </si>
  <si>
    <t>PHOENIXTN</t>
  </si>
  <si>
    <t>Super House Ltd</t>
  </si>
  <si>
    <t>SUPERHOUSE</t>
  </si>
  <si>
    <t>Aartech Solonics Ltd</t>
  </si>
  <si>
    <t>AARTECH</t>
  </si>
  <si>
    <t>G M Polyplast Ltd</t>
  </si>
  <si>
    <t>GMPL</t>
  </si>
  <si>
    <t>Visa Steel Ltd</t>
  </si>
  <si>
    <t>VISASTEEL</t>
  </si>
  <si>
    <t>Cochin Minerals and Rutile Ltd</t>
  </si>
  <si>
    <t>COCHINM</t>
  </si>
  <si>
    <t>Housing Development and Infrastructure Ltd</t>
  </si>
  <si>
    <t>HDIL</t>
  </si>
  <si>
    <t>Arunjyoti Bio Ventures Ltd</t>
  </si>
  <si>
    <t>ABVL</t>
  </si>
  <si>
    <t>Rts Power Corporation Ltd</t>
  </si>
  <si>
    <t>RTSPOWR</t>
  </si>
  <si>
    <t>CAPTAIN PIPES Ltd</t>
  </si>
  <si>
    <t>CAPPIPES</t>
  </si>
  <si>
    <t>Equippp Social Impact Technologies Ltd</t>
  </si>
  <si>
    <t>EQUIPPP</t>
  </si>
  <si>
    <t xml:space="preserve"> IT Services &amp; Consulting</t>
  </si>
  <si>
    <t>Rajshree Sugars &amp; Chemicals Ltd</t>
  </si>
  <si>
    <t>RAJSREESUG</t>
  </si>
  <si>
    <t>Sharda Ispat Ltd</t>
  </si>
  <si>
    <t>SHRDAIS</t>
  </si>
  <si>
    <t>Storage Technologies and Automation Ltd</t>
  </si>
  <si>
    <t>STAL</t>
  </si>
  <si>
    <t>SBI Nifty Bank ETF</t>
  </si>
  <si>
    <t>SETFNIFBK</t>
  </si>
  <si>
    <t>Mauria Udyog Ltd</t>
  </si>
  <si>
    <t>MUL</t>
  </si>
  <si>
    <t>DCG Cables &amp; Wires Ltd</t>
  </si>
  <si>
    <t>DCG</t>
  </si>
  <si>
    <t>Chaman Metallics Ltd</t>
  </si>
  <si>
    <t>CMNL</t>
  </si>
  <si>
    <t>Kimia Biosciences Ltd</t>
  </si>
  <si>
    <t>KIMIABL</t>
  </si>
  <si>
    <t>Lloyds Luxuries Ltd</t>
  </si>
  <si>
    <t>LLOYDS</t>
  </si>
  <si>
    <t>Flexituff Ventures International Ltd</t>
  </si>
  <si>
    <t>FLEXITUFF</t>
  </si>
  <si>
    <t>B &amp; A Packaging India Ltd</t>
  </si>
  <si>
    <t>BAPACK</t>
  </si>
  <si>
    <t>Eco Hotels and Resorts Ltd</t>
  </si>
  <si>
    <t>ECOHOTELS</t>
  </si>
  <si>
    <t>On Door Concepts Ltd</t>
  </si>
  <si>
    <t>ONDOOR</t>
  </si>
  <si>
    <t>Retail - Online</t>
  </si>
  <si>
    <t>Indian Wood Products Co Ltd</t>
  </si>
  <si>
    <t>IWP</t>
  </si>
  <si>
    <t>Raja Bahadur International Ltd</t>
  </si>
  <si>
    <t>RAJABAH</t>
  </si>
  <si>
    <t>Bal Pharma Ltd</t>
  </si>
  <si>
    <t>BALPHARMA</t>
  </si>
  <si>
    <t>Jaysynth Orgochem Ltd</t>
  </si>
  <si>
    <t>JAYSYNTH</t>
  </si>
  <si>
    <t>National Plastic Technologies Ltd</t>
  </si>
  <si>
    <t>NATPLASTI</t>
  </si>
  <si>
    <t>G G Engineering Ltd</t>
  </si>
  <si>
    <t>GGENG</t>
  </si>
  <si>
    <t>Umang Dairies Ltd</t>
  </si>
  <si>
    <t>UMANGDAIRY</t>
  </si>
  <si>
    <t>Vaishali Pharma Ltd</t>
  </si>
  <si>
    <t>VAISHALI</t>
  </si>
  <si>
    <t>Dindigul Farm Product Ltd</t>
  </si>
  <si>
    <t>DFPL</t>
  </si>
  <si>
    <t>Shri Balaji Valve Components Ltd</t>
  </si>
  <si>
    <t>SBVCL</t>
  </si>
  <si>
    <t>Pansari Developers Ltd</t>
  </si>
  <si>
    <t>PANSARI</t>
  </si>
  <si>
    <t>Yash Optics &amp; Lens Ltd</t>
  </si>
  <si>
    <t>YASHOPTICS</t>
  </si>
  <si>
    <t>ICICI Prudential Nifty 100 Low Vol 30 ETF</t>
  </si>
  <si>
    <t>LOWVOLIETF</t>
  </si>
  <si>
    <t>Narmada Gelatines Ltd</t>
  </si>
  <si>
    <t>SHAWGELTIN</t>
  </si>
  <si>
    <t>A B Cotspin India Ltd</t>
  </si>
  <si>
    <t>ABCOTS</t>
  </si>
  <si>
    <t>Madhusudan Masala Ltd</t>
  </si>
  <si>
    <t>MADHUSUDAN</t>
  </si>
  <si>
    <t>JHS Svendgaard Laboratories Ltd</t>
  </si>
  <si>
    <t>JHS</t>
  </si>
  <si>
    <t>Star Delta Transformers Ltd</t>
  </si>
  <si>
    <t>STARDELTA</t>
  </si>
  <si>
    <t>Tips Films Ltd</t>
  </si>
  <si>
    <t>TIPSFILMS</t>
  </si>
  <si>
    <t>Silicon Rental Solutions Ltd</t>
  </si>
  <si>
    <t>SRSOLTD</t>
  </si>
  <si>
    <t>Aspinwall and Company Ltd</t>
  </si>
  <si>
    <t>ASPINWALL</t>
  </si>
  <si>
    <t>Unihealth Consultancy Ltd</t>
  </si>
  <si>
    <t>UNIHEALTH</t>
  </si>
  <si>
    <t>Arham Technologies Ltd</t>
  </si>
  <si>
    <t>ARHAM</t>
  </si>
  <si>
    <t>Shiva Texyarn Ltd</t>
  </si>
  <si>
    <t>SHIVATEX</t>
  </si>
  <si>
    <t>Sayaji Hotels (Pune) Ltd</t>
  </si>
  <si>
    <t>SHPLPUNE</t>
  </si>
  <si>
    <t>Odyssey Technologies Ltd</t>
  </si>
  <si>
    <t>ODYSSEY</t>
  </si>
  <si>
    <t>Intrasoft Technologies Ltd</t>
  </si>
  <si>
    <t>ISFT</t>
  </si>
  <si>
    <t>Asian Hotels (East) Ltd</t>
  </si>
  <si>
    <t>AHLEAST</t>
  </si>
  <si>
    <t>QMS Medical Allied Services Ltd</t>
  </si>
  <si>
    <t>QMSMEDI</t>
  </si>
  <si>
    <t>Coral India Finance and Housing Ltd</t>
  </si>
  <si>
    <t>CORALFINAC</t>
  </si>
  <si>
    <t>Mangal Credit and Fincorp Ltd</t>
  </si>
  <si>
    <t>MANCREDIT</t>
  </si>
  <si>
    <t>Dolfin Rubbers Ltd</t>
  </si>
  <si>
    <t>DOLFIN</t>
  </si>
  <si>
    <t>GTL Ltd</t>
  </si>
  <si>
    <t>GTL</t>
  </si>
  <si>
    <t>Incredible Industries Ltd</t>
  </si>
  <si>
    <t>INCREDIBLE</t>
  </si>
  <si>
    <t>RSD Finance Ltd</t>
  </si>
  <si>
    <t>RSDFIN</t>
  </si>
  <si>
    <t>Nettlinx Ltd</t>
  </si>
  <si>
    <t>NETTLINX</t>
  </si>
  <si>
    <t>delaPlex Ltd</t>
  </si>
  <si>
    <t>DELAPLEX</t>
  </si>
  <si>
    <t>Gayatri Rubbers and Chemicals Ltd</t>
  </si>
  <si>
    <t>GRCL</t>
  </si>
  <si>
    <t>Alpa Laboratories Ltd</t>
  </si>
  <si>
    <t>ALPA</t>
  </si>
  <si>
    <t>BSL Ltd</t>
  </si>
  <si>
    <t>BSL</t>
  </si>
  <si>
    <t>Denis Chem Lab Ltd</t>
  </si>
  <si>
    <t>DENISCHEM</t>
  </si>
  <si>
    <t>Lagnam Spintex Ltd</t>
  </si>
  <si>
    <t>LAGNAM</t>
  </si>
  <si>
    <t>AMJ Land Holdings Ltd</t>
  </si>
  <si>
    <t>AMJLAND</t>
  </si>
  <si>
    <t>S V Global Mill Ltd</t>
  </si>
  <si>
    <t>SVGLOBAL</t>
  </si>
  <si>
    <t>Qualitek Labs Ltd</t>
  </si>
  <si>
    <t>QLL</t>
  </si>
  <si>
    <t>Global Offshore Services Ltd</t>
  </si>
  <si>
    <t>GLOBOFFS</t>
  </si>
  <si>
    <t>Univastu India Ltd</t>
  </si>
  <si>
    <t>UNIVASTU</t>
  </si>
  <si>
    <t>Techknowgreen Solutions Ltd</t>
  </si>
  <si>
    <t>TECHKGREEN</t>
  </si>
  <si>
    <t>Kapston Services Ltd</t>
  </si>
  <si>
    <t>KAPSTON</t>
  </si>
  <si>
    <t>Texmo Pipes and Products Ltd</t>
  </si>
  <si>
    <t>TEXMOPIPES</t>
  </si>
  <si>
    <t>Digicontent Ltd</t>
  </si>
  <si>
    <t>DGCONTENT</t>
  </si>
  <si>
    <t>Dhruv Consultancy Services Ltd</t>
  </si>
  <si>
    <t>DHRUV</t>
  </si>
  <si>
    <t>Stratmont Industries Ltd</t>
  </si>
  <si>
    <t>STRATMONT</t>
  </si>
  <si>
    <t>Weizmann Limited</t>
  </si>
  <si>
    <t>WEIZMANIND</t>
  </si>
  <si>
    <t>Signet Industries Ltd</t>
  </si>
  <si>
    <t>SIGIND</t>
  </si>
  <si>
    <t>Sanmit Infra Ltd</t>
  </si>
  <si>
    <t>SANINFRA</t>
  </si>
  <si>
    <t>Organic Recycling Systems Ltd</t>
  </si>
  <si>
    <t>ORGANICREC</t>
  </si>
  <si>
    <t>Bihar Sponge Iron Ltd</t>
  </si>
  <si>
    <t>BIHSPONG</t>
  </si>
  <si>
    <t>Shri Bajrang Alliance Ltd</t>
  </si>
  <si>
    <t>SHBAJRG</t>
  </si>
  <si>
    <t>Ratnabhumi Developers Ltd</t>
  </si>
  <si>
    <t>RATNABHUMI</t>
  </si>
  <si>
    <t>Aarnav Fashions Ltd</t>
  </si>
  <si>
    <t>AARNAV</t>
  </si>
  <si>
    <t>Emmbi Industries Ltd</t>
  </si>
  <si>
    <t>EMMBI</t>
  </si>
  <si>
    <t>Jyoti Ltd</t>
  </si>
  <si>
    <t>JYOTI</t>
  </si>
  <si>
    <t>Worth Peripherals Ltd</t>
  </si>
  <si>
    <t>Forcas Studio Ltd</t>
  </si>
  <si>
    <t>FORCAS</t>
  </si>
  <si>
    <t>Hindustan Tin Works Ltd</t>
  </si>
  <si>
    <t>HINDTIN</t>
  </si>
  <si>
    <t>Srivari Spices and Foods Ltd</t>
  </si>
  <si>
    <t>SSFL</t>
  </si>
  <si>
    <t>Anik Industries Ltd</t>
  </si>
  <si>
    <t>ANIKINDS</t>
  </si>
  <si>
    <t>Sonam Ltd</t>
  </si>
  <si>
    <t>SONAMLTD</t>
  </si>
  <si>
    <t>Akanksha Power and Infrastructure Ltd</t>
  </si>
  <si>
    <t>AKANKSHA</t>
  </si>
  <si>
    <t>Indrayani Biotech Ltd</t>
  </si>
  <si>
    <t>INDRANIB</t>
  </si>
  <si>
    <t>Indbank Merchant Banking Services Ltd</t>
  </si>
  <si>
    <t>INDBANK</t>
  </si>
  <si>
    <t>Upsurge Investment and Finance Ltd</t>
  </si>
  <si>
    <t>UPSURGE</t>
  </si>
  <si>
    <t>IVP Ltd</t>
  </si>
  <si>
    <t>IVP</t>
  </si>
  <si>
    <t>Century Extrusions Ltd</t>
  </si>
  <si>
    <t>CENTEXT</t>
  </si>
  <si>
    <t>WAA Solar Ltd</t>
  </si>
  <si>
    <t>WAA</t>
  </si>
  <si>
    <t>LA Tim Metal &amp; Industries Ltd</t>
  </si>
  <si>
    <t>LATIMMETAL</t>
  </si>
  <si>
    <t>Vinny Overseas Ltd</t>
  </si>
  <si>
    <t>VINNY</t>
  </si>
  <si>
    <t>Aarvi Encon Ltd</t>
  </si>
  <si>
    <t>AARVI</t>
  </si>
  <si>
    <t>Sharat Industries Ltd</t>
  </si>
  <si>
    <t>SHINDL</t>
  </si>
  <si>
    <t>Power and Instrumentation (Gujarat) Ltd</t>
  </si>
  <si>
    <t>PIGL</t>
  </si>
  <si>
    <t>MITCON Consultancy &amp; Engineering Services Ltd</t>
  </si>
  <si>
    <t>MITCON</t>
  </si>
  <si>
    <t>MRO-TEK Realty Ltd</t>
  </si>
  <si>
    <t>MRO-TEK</t>
  </si>
  <si>
    <t>Gretex Industries Ltd</t>
  </si>
  <si>
    <t>GRETEX</t>
  </si>
  <si>
    <t>Naman In-Store (India) Ltd</t>
  </si>
  <si>
    <t>NAMAN</t>
  </si>
  <si>
    <t>Radix Industries (India) Ltd</t>
  </si>
  <si>
    <t>RADIXIND</t>
  </si>
  <si>
    <t>Cambridge Technology Enterprises Ltd</t>
  </si>
  <si>
    <t>CTE</t>
  </si>
  <si>
    <t>Aryaman Capital Markets Ltd</t>
  </si>
  <si>
    <t>ARYACAPM</t>
  </si>
  <si>
    <t>Somi Conveyor Beltings Ltd</t>
  </si>
  <si>
    <t>SOMICONVEY</t>
  </si>
  <si>
    <t>ITCONS e-Solutions Ltd</t>
  </si>
  <si>
    <t>ITCONS</t>
  </si>
  <si>
    <t>Human Resource &amp; Employment Services</t>
  </si>
  <si>
    <t>Niraj Cement Structurals Ltd</t>
  </si>
  <si>
    <t>NIRAJ</t>
  </si>
  <si>
    <t>Sylvan Plyboard (India) Ltd</t>
  </si>
  <si>
    <t>SYLVANPLY</t>
  </si>
  <si>
    <t>Enser Communications Ltd</t>
  </si>
  <si>
    <t>ENSER</t>
  </si>
  <si>
    <t>Panache Digilife Ltd</t>
  </si>
  <si>
    <t>PANACHE</t>
  </si>
  <si>
    <t>Ashapura Logistics Ltd</t>
  </si>
  <si>
    <t>ASHALOG</t>
  </si>
  <si>
    <t>SAH Polymers Ltd</t>
  </si>
  <si>
    <t>SAH</t>
  </si>
  <si>
    <t>Quest Laboratories Ltd</t>
  </si>
  <si>
    <t>QUESTLAB</t>
  </si>
  <si>
    <t>Lakshmi Automatic Loom Works Ltd</t>
  </si>
  <si>
    <t>LXMIATO</t>
  </si>
  <si>
    <t>Winsome Textile Industries Ltd</t>
  </si>
  <si>
    <t>WINSOMTX</t>
  </si>
  <si>
    <t>Simplex Castings Ltd</t>
  </si>
  <si>
    <t>SIMPLEXCAS</t>
  </si>
  <si>
    <t>Surat Trade and Mercantile Ltd</t>
  </si>
  <si>
    <t>SURATRAML</t>
  </si>
  <si>
    <t>Universal Autofoundry Ltd</t>
  </si>
  <si>
    <t>UNIAUTO</t>
  </si>
  <si>
    <t>Prima Plastics Ltd</t>
  </si>
  <si>
    <t>PRIMAPLA</t>
  </si>
  <si>
    <t>Mangalam Drugs and Organics Ltd</t>
  </si>
  <si>
    <t>MANGALAM</t>
  </si>
  <si>
    <t>United Nilgiri Tea Estates Company Ltd</t>
  </si>
  <si>
    <t>UNITEDTEA</t>
  </si>
  <si>
    <t>Arvee Laboratories (India) Ltd</t>
  </si>
  <si>
    <t>ARVEE</t>
  </si>
  <si>
    <t>Sel Manufacturing Company Ltd</t>
  </si>
  <si>
    <t>SELMC</t>
  </si>
  <si>
    <t>Rajputana Industries Ltd</t>
  </si>
  <si>
    <t>RAJINDLTD</t>
  </si>
  <si>
    <t>Metals - Copper</t>
  </si>
  <si>
    <t>Edvenswa Enterprises Ltd</t>
  </si>
  <si>
    <t>EDVENSWA</t>
  </si>
  <si>
    <t>Wardwizard Foods and Beverages Ltd</t>
  </si>
  <si>
    <t>WARDWIZFBL</t>
  </si>
  <si>
    <t>Vuenow Infratech Ltd</t>
  </si>
  <si>
    <t>VUENOW</t>
  </si>
  <si>
    <t>Swati Projects Ltd</t>
  </si>
  <si>
    <t>SWATIPRO</t>
  </si>
  <si>
    <t>GVP Infotech Ltd</t>
  </si>
  <si>
    <t>GVPTECH</t>
  </si>
  <si>
    <t>Ramdevbaba Solvent Ltd</t>
  </si>
  <si>
    <t>RBS</t>
  </si>
  <si>
    <t>Deep Polymers Ltd</t>
  </si>
  <si>
    <t>DEEP</t>
  </si>
  <si>
    <t>Aarey Drugs and Pharmaceuticals Ltd</t>
  </si>
  <si>
    <t>AAREYDRUGS</t>
  </si>
  <si>
    <t>Hindustan Adhesives Ltd</t>
  </si>
  <si>
    <t>HINDADH</t>
  </si>
  <si>
    <t>ACE Software Exports Ltd</t>
  </si>
  <si>
    <t>ACESOFT</t>
  </si>
  <si>
    <t>Modern Threads (India) Ltd</t>
  </si>
  <si>
    <t>MODTHREAD</t>
  </si>
  <si>
    <t>GSS Infotech Ltd</t>
  </si>
  <si>
    <t>GSS</t>
  </si>
  <si>
    <t>BDH Industries Ltd</t>
  </si>
  <si>
    <t>BDH</t>
  </si>
  <si>
    <t>Gujarat State Financial Corp</t>
  </si>
  <si>
    <t>GUJSTATFIN</t>
  </si>
  <si>
    <t>Digidrive Distributors Ltd</t>
  </si>
  <si>
    <t>DIGIDRIVE</t>
  </si>
  <si>
    <t>Sir Shadi Lal Enterprises Ltd</t>
  </si>
  <si>
    <t>SSLEL</t>
  </si>
  <si>
    <t>Samkrg Pistons and Rings Ltd</t>
  </si>
  <si>
    <t>SAMKRG</t>
  </si>
  <si>
    <t>GIR Natureview Resorts Ltd</t>
  </si>
  <si>
    <t>GIRRESORTS</t>
  </si>
  <si>
    <t>Siyaram Recycling Industries Ltd</t>
  </si>
  <si>
    <t>SIYARAM</t>
  </si>
  <si>
    <t>B.A.G. Films and Media Ltd</t>
  </si>
  <si>
    <t>BAGFILMS</t>
  </si>
  <si>
    <t>CHL Ltd</t>
  </si>
  <si>
    <t>CHLLTD</t>
  </si>
  <si>
    <t>Tarmat Ltd</t>
  </si>
  <si>
    <t>TARMAT</t>
  </si>
  <si>
    <t>Airo Lam Ltd</t>
  </si>
  <si>
    <t>AIROLAM</t>
  </si>
  <si>
    <t>Maheshwari Logistics Ltd</t>
  </si>
  <si>
    <t>MAHESHWARI</t>
  </si>
  <si>
    <t>DRS Dilip Roadlines Ltd</t>
  </si>
  <si>
    <t>DRSDILIP</t>
  </si>
  <si>
    <t>Aveer Foods Ltd</t>
  </si>
  <si>
    <t>AVEER</t>
  </si>
  <si>
    <t>Shree Ajit Pulp and Paper Ltd</t>
  </si>
  <si>
    <t>SAPPL</t>
  </si>
  <si>
    <t>Gujarat Intrux Ltd</t>
  </si>
  <si>
    <t>GUJINTRX</t>
  </si>
  <si>
    <t>Manaksia Aluminium Co Ltd</t>
  </si>
  <si>
    <t>MANAKALUCO</t>
  </si>
  <si>
    <t>Dhoot Industrial Finance Ltd</t>
  </si>
  <si>
    <t>DHOOTIN</t>
  </si>
  <si>
    <t>Beacon Trusteeship Ltd</t>
  </si>
  <si>
    <t>BEACON</t>
  </si>
  <si>
    <t>Confidence Futuristic Energetech Ltd</t>
  </si>
  <si>
    <t>CFEL</t>
  </si>
  <si>
    <t>Kesar Petroproducts Ltd</t>
  </si>
  <si>
    <t>KESARPE</t>
  </si>
  <si>
    <t>Caprihans India Ltd</t>
  </si>
  <si>
    <t>CAPRIHANS</t>
  </si>
  <si>
    <t>United Polyfab Gujarat Ltd</t>
  </si>
  <si>
    <t>UNITEDPOLY</t>
  </si>
  <si>
    <t>Alpine Housing Development Corporation Limited</t>
  </si>
  <si>
    <t>ALPINEHOU</t>
  </si>
  <si>
    <t>Upsurge Seeds Of Agriculture Ltd</t>
  </si>
  <si>
    <t>USASEEDS</t>
  </si>
  <si>
    <t>Jocil Ltd</t>
  </si>
  <si>
    <t>JOCIL</t>
  </si>
  <si>
    <t>Metroglobal Ltd</t>
  </si>
  <si>
    <t>METROGLOBL</t>
  </si>
  <si>
    <t>Shahlon Silk Industries Ltd</t>
  </si>
  <si>
    <t>SHAHLON</t>
  </si>
  <si>
    <t>Priti International Ltd</t>
  </si>
  <si>
    <t>PRITI</t>
  </si>
  <si>
    <t>Gillanders Arbuthnot &amp; Co Ltd</t>
  </si>
  <si>
    <t>GILLANDERS</t>
  </si>
  <si>
    <t>Pramara Promotions Ltd</t>
  </si>
  <si>
    <t>PRAMARA</t>
  </si>
  <si>
    <t>Genpharmasec Ltd</t>
  </si>
  <si>
    <t>GENPHARMA</t>
  </si>
  <si>
    <t>Pacific Industries Ltd</t>
  </si>
  <si>
    <t>PACIFICI</t>
  </si>
  <si>
    <t>Urban Enviro Waste Management Ltd</t>
  </si>
  <si>
    <t>URBAN</t>
  </si>
  <si>
    <t>Mitsu Chem Plast Ltd</t>
  </si>
  <si>
    <t>MITSU</t>
  </si>
  <si>
    <t>Anmol India Ltd</t>
  </si>
  <si>
    <t>ANMOL</t>
  </si>
  <si>
    <t>Fonebox Retail Ltd</t>
  </si>
  <si>
    <t>FONEBOX</t>
  </si>
  <si>
    <t>Shigan Quantum Technologies Ltd</t>
  </si>
  <si>
    <t>SHIGAN</t>
  </si>
  <si>
    <t>Lactose (India) Ltd</t>
  </si>
  <si>
    <t>LACTOSE</t>
  </si>
  <si>
    <t>Brace Port Logistics Ltd</t>
  </si>
  <si>
    <t>BRACEPORT</t>
  </si>
  <si>
    <t>Syschem (India) Ltd</t>
  </si>
  <si>
    <t>SYSCHEM</t>
  </si>
  <si>
    <t>Sunlite Recycling Industries Ltd</t>
  </si>
  <si>
    <t>SUNLITE</t>
  </si>
  <si>
    <t>Atam Valves Ltd</t>
  </si>
  <si>
    <t>ATAM</t>
  </si>
  <si>
    <t>Khemani Distributors &amp; Marketing Ltd</t>
  </si>
  <si>
    <t>KDML</t>
  </si>
  <si>
    <t>Vital Chemtech Ltd</t>
  </si>
  <si>
    <t>VITAL</t>
  </si>
  <si>
    <t>7Seas Entertainment Ltd</t>
  </si>
  <si>
    <t>7SEASL</t>
  </si>
  <si>
    <t>Interactive Home Entertainment</t>
  </si>
  <si>
    <t>Abans Enterprises Ltd</t>
  </si>
  <si>
    <t>ABANSENT</t>
  </si>
  <si>
    <t>Rulka Electricals Ltd</t>
  </si>
  <si>
    <t>RULKA</t>
  </si>
  <si>
    <t>Lambodhara Textiles Ltd</t>
  </si>
  <si>
    <t>LAMBODHARA</t>
  </si>
  <si>
    <t>South India Paper Mills Ltd</t>
  </si>
  <si>
    <t>STHINPA</t>
  </si>
  <si>
    <t>SAL Steel Ltd</t>
  </si>
  <si>
    <t>SALSTEEL</t>
  </si>
  <si>
    <t>Salasar Exteriors and Contour Ltd</t>
  </si>
  <si>
    <t>SECL</t>
  </si>
  <si>
    <t>Bafna Pharmaceuticals Ltd</t>
  </si>
  <si>
    <t>BAFNAPH</t>
  </si>
  <si>
    <t>Shradha AI Technologies Ltd</t>
  </si>
  <si>
    <t>SHRAAITECH</t>
  </si>
  <si>
    <t>Oil &amp; Gas Drilling</t>
  </si>
  <si>
    <t>Praxis Home Retail Ltd</t>
  </si>
  <si>
    <t>PRAXIS</t>
  </si>
  <si>
    <t>Zenith Drugs Ltd</t>
  </si>
  <si>
    <t>ZENITHDRUG</t>
  </si>
  <si>
    <t>AKI India Ltd</t>
  </si>
  <si>
    <t>AKI</t>
  </si>
  <si>
    <t>Ovobel Foods Ltd</t>
  </si>
  <si>
    <t>OVOBELE</t>
  </si>
  <si>
    <t>Jamshri Realty Ltd</t>
  </si>
  <si>
    <t>JAMSHRI</t>
  </si>
  <si>
    <t>Real Estate Operating Companies</t>
  </si>
  <si>
    <t>Maitreya Medicare Ltd</t>
  </si>
  <si>
    <t>MAITREYA</t>
  </si>
  <si>
    <t>Greenchef Appliances Ltd</t>
  </si>
  <si>
    <t>GREENCHEF</t>
  </si>
  <si>
    <t>Tainwala Chemicals and Plastics (India) Ltd</t>
  </si>
  <si>
    <t>TAINWALCHM</t>
  </si>
  <si>
    <t>Samrat Forgings Ltd</t>
  </si>
  <si>
    <t>SAMRATFORG</t>
  </si>
  <si>
    <t>Precision Electronics Ltd</t>
  </si>
  <si>
    <t>PRECISIO</t>
  </si>
  <si>
    <t>CIL Nova Petrochemicals Ltd</t>
  </si>
  <si>
    <t>CNOVAPETRO</t>
  </si>
  <si>
    <t>Kalyani Forge Ltd</t>
  </si>
  <si>
    <t>KALYANIFRG</t>
  </si>
  <si>
    <t>Cenlub Industries Ltd</t>
  </si>
  <si>
    <t>CENLUB</t>
  </si>
  <si>
    <t>Transwarranty Finance Ltd</t>
  </si>
  <si>
    <t>TFL</t>
  </si>
  <si>
    <t>Raghuvansh Agrofarms Ltd</t>
  </si>
  <si>
    <t>RAFL</t>
  </si>
  <si>
    <t>Sikko Industries Ltd</t>
  </si>
  <si>
    <t>SIKKO</t>
  </si>
  <si>
    <t>Savera Industries Ltd</t>
  </si>
  <si>
    <t>SAVERA</t>
  </si>
  <si>
    <t>Indian Infotech and Software Ltd</t>
  </si>
  <si>
    <t>INDINFO</t>
  </si>
  <si>
    <t>Toyam Sports Ltd</t>
  </si>
  <si>
    <t>TOYAMSL</t>
  </si>
  <si>
    <t>Rajnish Retail Ltd</t>
  </si>
  <si>
    <t>RRETAIL</t>
  </si>
  <si>
    <t>Setco Automotive Ltd</t>
  </si>
  <si>
    <t>SETCO</t>
  </si>
  <si>
    <t>Basant Agro Tech (India) Ltd</t>
  </si>
  <si>
    <t>BASANTGL</t>
  </si>
  <si>
    <t>Dcm Ltd</t>
  </si>
  <si>
    <t>DCM</t>
  </si>
  <si>
    <t>Polson Ltd</t>
  </si>
  <si>
    <t>POLSON</t>
  </si>
  <si>
    <t>Machino Plastics Ltd</t>
  </si>
  <si>
    <t>MACPLASQ</t>
  </si>
  <si>
    <t>Nagpur Power and Industries Ltd</t>
  </si>
  <si>
    <t>NAGPI</t>
  </si>
  <si>
    <t>Ludlow Jute &amp; Specialities Ltd</t>
  </si>
  <si>
    <t>LUDLOWJUT</t>
  </si>
  <si>
    <t>ATV Projects India Ltd</t>
  </si>
  <si>
    <t>ATVPR</t>
  </si>
  <si>
    <t>Ambey Laboratories Ltd</t>
  </si>
  <si>
    <t>AMBEY</t>
  </si>
  <si>
    <t>Sprayking Ltd</t>
  </si>
  <si>
    <t>SPRAYKING</t>
  </si>
  <si>
    <t>Ganges Securities Ltd</t>
  </si>
  <si>
    <t>GANGESSECU</t>
  </si>
  <si>
    <t>Keynote Financial Services Ltd</t>
  </si>
  <si>
    <t>KEYFINSERV</t>
  </si>
  <si>
    <t>Ducol Organics &amp; Colours Ltd</t>
  </si>
  <si>
    <t>DUCOL</t>
  </si>
  <si>
    <t>Interiors &amp; More Ltd</t>
  </si>
  <si>
    <t>INM</t>
  </si>
  <si>
    <t>Mahalaxmi Rubtech Ltd</t>
  </si>
  <si>
    <t>MHLXMIRU</t>
  </si>
  <si>
    <t>NipponINETFNifty SDL Apr 2026 Top 20 Equal Weight</t>
  </si>
  <si>
    <t>SDL26BEES</t>
  </si>
  <si>
    <t>KHFM Hospitality and Facility Management Services Ltd</t>
  </si>
  <si>
    <t>KHFM</t>
  </si>
  <si>
    <t>Pritika Engineering Components Ltd</t>
  </si>
  <si>
    <t>PRITIKA</t>
  </si>
  <si>
    <t>LKP Securities Ltd</t>
  </si>
  <si>
    <t>LKPSEC</t>
  </si>
  <si>
    <t>Surana Solar Ltd</t>
  </si>
  <si>
    <t>SURANASOL</t>
  </si>
  <si>
    <t>Indian Sucrose Ltd</t>
  </si>
  <si>
    <t>INDSUCR</t>
  </si>
  <si>
    <t>Kaira Can Co Ltd</t>
  </si>
  <si>
    <t>KAIRA</t>
  </si>
  <si>
    <t>Visco Trade Associates Ltd</t>
  </si>
  <si>
    <t>VISCO</t>
  </si>
  <si>
    <t>Tyche Industries Ltd</t>
  </si>
  <si>
    <t>TYCHE</t>
  </si>
  <si>
    <t>Supreme Infrastructure India Ltd</t>
  </si>
  <si>
    <t>SUPREMEINF</t>
  </si>
  <si>
    <t>MPS Infotecnics Ltd</t>
  </si>
  <si>
    <t>VISESHINFO</t>
  </si>
  <si>
    <t>Dhruva Capital Services Ltd</t>
  </si>
  <si>
    <t>DHRUVCA</t>
  </si>
  <si>
    <t>Standard Industries Ltd</t>
  </si>
  <si>
    <t>SIL</t>
  </si>
  <si>
    <t>Globus Power Generation Ltd</t>
  </si>
  <si>
    <t>GLOBUSCON</t>
  </si>
  <si>
    <t>Reliance Chemotex Industries Ltd</t>
  </si>
  <si>
    <t>RELCHEMQ</t>
  </si>
  <si>
    <t>Avance Technologies Ltd</t>
  </si>
  <si>
    <t>AVANCE</t>
  </si>
  <si>
    <t>New Swan Multitech Ltd</t>
  </si>
  <si>
    <t>SWANAGRO</t>
  </si>
  <si>
    <t>Marvel Decor Ltd</t>
  </si>
  <si>
    <t>MDL</t>
  </si>
  <si>
    <t>Ecoplast Ltd</t>
  </si>
  <si>
    <t>ECOPLAST</t>
  </si>
  <si>
    <t>Piccadily Sugar and Allied Industries Ltd</t>
  </si>
  <si>
    <t>PICCASUG</t>
  </si>
  <si>
    <t>Globe International Carriers Ltd</t>
  </si>
  <si>
    <t>GICL</t>
  </si>
  <si>
    <t>Mehai Technology Ltd</t>
  </si>
  <si>
    <t>MEHAI</t>
  </si>
  <si>
    <t>Krebs Biochemicals and Industries Ltd</t>
  </si>
  <si>
    <t>KREBSBIO</t>
  </si>
  <si>
    <t>Kakatiya Cement Sugar and Industries Ltd</t>
  </si>
  <si>
    <t>KAKATCEM</t>
  </si>
  <si>
    <t>Electro Force (India) Ltd</t>
  </si>
  <si>
    <t>EFORCE</t>
  </si>
  <si>
    <t>Electronic Equipment &amp; Parts</t>
  </si>
  <si>
    <t>Western India Plywoods Ltd</t>
  </si>
  <si>
    <t>WIPL</t>
  </si>
  <si>
    <t>Flex Foods Ltd</t>
  </si>
  <si>
    <t>FLEXFO</t>
  </si>
  <si>
    <t>Kovilpatti Lakshmi Roller Flour Mills Ltd</t>
  </si>
  <si>
    <t>KLRFM</t>
  </si>
  <si>
    <t>Kifs Financial Services Ltd</t>
  </si>
  <si>
    <t>KIFS</t>
  </si>
  <si>
    <t>CG VAK Software and Exports Ltd</t>
  </si>
  <si>
    <t>CGVAK</t>
  </si>
  <si>
    <t>Accuracy Shipping Ltd</t>
  </si>
  <si>
    <t>ACCURACY</t>
  </si>
  <si>
    <t>Divine Power Energy Ltd</t>
  </si>
  <si>
    <t>DPEL</t>
  </si>
  <si>
    <t>Zeal Aqua Ltd</t>
  </si>
  <si>
    <t>Vibrant Global Capital Ltd</t>
  </si>
  <si>
    <t>VGCL</t>
  </si>
  <si>
    <t>Eros International Media Ltd</t>
  </si>
  <si>
    <t>EROSMEDIA</t>
  </si>
  <si>
    <t>DIGJAM Ltd</t>
  </si>
  <si>
    <t>DIGJAMLMTD</t>
  </si>
  <si>
    <t>SPL Industries Ltd</t>
  </si>
  <si>
    <t>SPLIL</t>
  </si>
  <si>
    <t>VJTF Eduservices Ltd</t>
  </si>
  <si>
    <t>VJTFEDU</t>
  </si>
  <si>
    <t>HIM Teknoforge Ltd</t>
  </si>
  <si>
    <t>HIMTEK</t>
  </si>
  <si>
    <t>Active Clothing Co Ltd</t>
  </si>
  <si>
    <t>ACTIVE</t>
  </si>
  <si>
    <t>Eyantra Ventures Ltd</t>
  </si>
  <si>
    <t>EY</t>
  </si>
  <si>
    <t>Mukta Arts Ltd</t>
  </si>
  <si>
    <t>MUKTAARTS</t>
  </si>
  <si>
    <t>Baid Finserv Ltd</t>
  </si>
  <si>
    <t>BAIDFIN</t>
  </si>
  <si>
    <t>Suryalata Spinning Mills Ltd</t>
  </si>
  <si>
    <t>SURYALA</t>
  </si>
  <si>
    <t>Reliance Home Finance Ltd</t>
  </si>
  <si>
    <t>RHFL</t>
  </si>
  <si>
    <t>Rajeshwari Cans Ltd</t>
  </si>
  <si>
    <t>RCAN</t>
  </si>
  <si>
    <t>Metal, Glass &amp; Plastic Containers</t>
  </si>
  <si>
    <t>Hilton Metal Forging Ltd</t>
  </si>
  <si>
    <t>HILTON</t>
  </si>
  <si>
    <t>DHP India Ltd</t>
  </si>
  <si>
    <t>DHPIND</t>
  </si>
  <si>
    <t>W H Brady &amp; Company Ltd</t>
  </si>
  <si>
    <t>WHBRADY</t>
  </si>
  <si>
    <t>Narbada Gems and Jewellery Ltd</t>
  </si>
  <si>
    <t>NARBADA</t>
  </si>
  <si>
    <t>HB Estate Developers Ltd</t>
  </si>
  <si>
    <t>HBESD</t>
  </si>
  <si>
    <t>Leading Leasing Finance and Investment Company Ltd</t>
  </si>
  <si>
    <t>LLFICL</t>
  </si>
  <si>
    <t>B-Right RealEstate Ltd</t>
  </si>
  <si>
    <t>BRRL</t>
  </si>
  <si>
    <t>HCP Plastene Bulkpack Ltd</t>
  </si>
  <si>
    <t>HPBL</t>
  </si>
  <si>
    <t>Paper &amp; Plastic Packaging Products &amp; Materials</t>
  </si>
  <si>
    <t>Xelpmoc Design and Tech Ltd</t>
  </si>
  <si>
    <t>XELPMOC</t>
  </si>
  <si>
    <t>Ultracab (India) Ltd</t>
  </si>
  <si>
    <t>ULTRACAB</t>
  </si>
  <si>
    <t>Bhandari Hosiery Exports Ltd</t>
  </si>
  <si>
    <t>BHANDARI</t>
  </si>
  <si>
    <t>B &amp; A Ltd</t>
  </si>
  <si>
    <t>BNALTD</t>
  </si>
  <si>
    <t>Hindusthan National Glass And Industries Ltd</t>
  </si>
  <si>
    <t>HINDNATGLS</t>
  </si>
  <si>
    <t>Sotac Pharmaceuticals Ltd</t>
  </si>
  <si>
    <t>SOTAC</t>
  </si>
  <si>
    <t>Hindprakash Industries Ltd</t>
  </si>
  <si>
    <t>HPIL</t>
  </si>
  <si>
    <t>Bharat Gears Ltd</t>
  </si>
  <si>
    <t>BHARATGEAR</t>
  </si>
  <si>
    <t>Homesfy Realty Ltd</t>
  </si>
  <si>
    <t>HOMESFY</t>
  </si>
  <si>
    <t>Calcom Vision Ltd</t>
  </si>
  <si>
    <t>CALCOM</t>
  </si>
  <si>
    <t>Fidel Softech Ltd</t>
  </si>
  <si>
    <t>FIDEL</t>
  </si>
  <si>
    <t>Garg Furnace Ltd</t>
  </si>
  <si>
    <t>GARGFUR</t>
  </si>
  <si>
    <t>Shreeji Translogistics Ltd</t>
  </si>
  <si>
    <t>STL</t>
  </si>
  <si>
    <t>Surya Lakshmi Cotton Mills Ltd</t>
  </si>
  <si>
    <t>SURYALAXMI</t>
  </si>
  <si>
    <t>Reliance Naval and Engineering Ltd</t>
  </si>
  <si>
    <t>RNAVAL</t>
  </si>
  <si>
    <t>Aesthetik Engineers Ltd</t>
  </si>
  <si>
    <t>AESTHETIK</t>
  </si>
  <si>
    <t>Radhe Developers (India) Ltd</t>
  </si>
  <si>
    <t>RADHEDE</t>
  </si>
  <si>
    <t>Avro India Ltd</t>
  </si>
  <si>
    <t>AVROIND</t>
  </si>
  <si>
    <t>Art Nirman Ltd</t>
  </si>
  <si>
    <t>ARTNIRMAN</t>
  </si>
  <si>
    <t>Kundan Edifice Ltd</t>
  </si>
  <si>
    <t>KEL</t>
  </si>
  <si>
    <t>Sizemasters Technology Ltd</t>
  </si>
  <si>
    <t>SIZEMASTER</t>
  </si>
  <si>
    <t>Hemant Surgical Industries Ltd</t>
  </si>
  <si>
    <t>HSIL</t>
  </si>
  <si>
    <t>Health Care Distributors</t>
  </si>
  <si>
    <t>Indsil Hydro Power and Manganese Ltd</t>
  </si>
  <si>
    <t>INDSILHYD</t>
  </si>
  <si>
    <t>Gujarat Toolroom Ltd</t>
  </si>
  <si>
    <t>GUJTLRM</t>
  </si>
  <si>
    <t>Shri Techtex Ltd</t>
  </si>
  <si>
    <t>SHRITECH</t>
  </si>
  <si>
    <t>Indian Acrylics Ltd</t>
  </si>
  <si>
    <t>INDIANACRY</t>
  </si>
  <si>
    <t>Scanpoint Geomatics Ltd</t>
  </si>
  <si>
    <t>SCANPGEOM</t>
  </si>
  <si>
    <t>Indian Card Clothing Company Ltd</t>
  </si>
  <si>
    <t>INDIANCARD</t>
  </si>
  <si>
    <t>Touchwood Entertainment Ltd</t>
  </si>
  <si>
    <t>TOUCHWOOD</t>
  </si>
  <si>
    <t>Enfuse Solutions Ltd</t>
  </si>
  <si>
    <t>ENFUSE</t>
  </si>
  <si>
    <t>Sumuka Agro Industries Ltd</t>
  </si>
  <si>
    <t>SUMUKA</t>
  </si>
  <si>
    <t>Teamo Productions HQ Ltd</t>
  </si>
  <si>
    <t>TPHQ</t>
  </si>
  <si>
    <t>Patel Integrated Logistics Ltd</t>
  </si>
  <si>
    <t>PATINTLOG</t>
  </si>
  <si>
    <t>Thakkers Developers Ltd</t>
  </si>
  <si>
    <t>THAKDEV</t>
  </si>
  <si>
    <t>Semac Consultants Ltd</t>
  </si>
  <si>
    <t>SEMAC</t>
  </si>
  <si>
    <t>Winsome Breweries Ltd</t>
  </si>
  <si>
    <t>WINSOMBR</t>
  </si>
  <si>
    <t>Brewers</t>
  </si>
  <si>
    <t>SunGarner Energies Ltd</t>
  </si>
  <si>
    <t>SEL</t>
  </si>
  <si>
    <t>De Neers Tools Ltd</t>
  </si>
  <si>
    <t>DENEERS</t>
  </si>
  <si>
    <t>Nippon India ETF Nifty PSU Bank BeES</t>
  </si>
  <si>
    <t>PSUBNKBEES</t>
  </si>
  <si>
    <t>Rishiroop Ltd</t>
  </si>
  <si>
    <t>RISHIROOP</t>
  </si>
  <si>
    <t>Smruthi Organics Ltd</t>
  </si>
  <si>
    <t>SMRUTHIORG</t>
  </si>
  <si>
    <t>Kesar Enterprises Ltd</t>
  </si>
  <si>
    <t>KESARENT</t>
  </si>
  <si>
    <t>Bright Brothers Ltd</t>
  </si>
  <si>
    <t>BRIGHTBR</t>
  </si>
  <si>
    <t>K I C Metaliks Ltd</t>
  </si>
  <si>
    <t>KAJARIR</t>
  </si>
  <si>
    <t>Swastik Pipe Ltd</t>
  </si>
  <si>
    <t>SWASTIK</t>
  </si>
  <si>
    <t>BCPL Railway Infrastructure Ltd</t>
  </si>
  <si>
    <t>BCPL</t>
  </si>
  <si>
    <t>Tirupati Starch &amp; Chemicals Ltd</t>
  </si>
  <si>
    <t>TIRUSTA</t>
  </si>
  <si>
    <t>Prakash Steelage Ltd</t>
  </si>
  <si>
    <t>PRAKASHSTL</t>
  </si>
  <si>
    <t>Manas Properties Ltd</t>
  </si>
  <si>
    <t>MANAS</t>
  </si>
  <si>
    <t>Sera Investments &amp; Finance India Ltd</t>
  </si>
  <si>
    <t>SERA</t>
  </si>
  <si>
    <t>Key Corp Ltd</t>
  </si>
  <si>
    <t>KEYCORP</t>
  </si>
  <si>
    <t>Total Transport Systems Ltd</t>
  </si>
  <si>
    <t>TOTAL</t>
  </si>
  <si>
    <t>Srestha Finvest Ltd</t>
  </si>
  <si>
    <t>SRESTHA</t>
  </si>
  <si>
    <t>Steelman Telecom Ltd</t>
  </si>
  <si>
    <t>STML</t>
  </si>
  <si>
    <t>Integrated Telecommunication Services</t>
  </si>
  <si>
    <t>GV Films Ltd</t>
  </si>
  <si>
    <t>GVFILM</t>
  </si>
  <si>
    <t>Jainam Ferro Alloys (I) Ltd</t>
  </si>
  <si>
    <t>JAINAM</t>
  </si>
  <si>
    <t>Vaidya Sane Ayurved Laboratories Ltd</t>
  </si>
  <si>
    <t>MADHAVBAUG</t>
  </si>
  <si>
    <t>DB (International) Stock Brokers Ltd</t>
  </si>
  <si>
    <t>DBSTOCKBRO</t>
  </si>
  <si>
    <t>WeP Solutions Ltd</t>
  </si>
  <si>
    <t>WEPSOLN</t>
  </si>
  <si>
    <t>Shah Alloys Ltd</t>
  </si>
  <si>
    <t>SHAHALLOYS</t>
  </si>
  <si>
    <t>Aluwind Architectural Ltd</t>
  </si>
  <si>
    <t>ALUWIND</t>
  </si>
  <si>
    <t>Building Products - Others</t>
  </si>
  <si>
    <t>Sameera Agro and Infra Ltd</t>
  </si>
  <si>
    <t>SAIFL</t>
  </si>
  <si>
    <t>Homebuilding</t>
  </si>
  <si>
    <t>Premco Global Ltd</t>
  </si>
  <si>
    <t>PREMCO</t>
  </si>
  <si>
    <t>Parvati Sweetners and Power Ltd</t>
  </si>
  <si>
    <t>PARVATI</t>
  </si>
  <si>
    <t>Akshar Spintex Ltd</t>
  </si>
  <si>
    <t>AKSHAR</t>
  </si>
  <si>
    <t>Deepak Spinners Ltd</t>
  </si>
  <si>
    <t>DEEPAKSP</t>
  </si>
  <si>
    <t>Salona Cotspin Ltd</t>
  </si>
  <si>
    <t>SALONA</t>
  </si>
  <si>
    <t>Bilcare Ltd</t>
  </si>
  <si>
    <t>BI</t>
  </si>
  <si>
    <t>Ai Champdany Industries Ltd</t>
  </si>
  <si>
    <t>AICHAMP</t>
  </si>
  <si>
    <t>Ansal Properties and Infrastructure Ltd</t>
  </si>
  <si>
    <t>ANSALAPI</t>
  </si>
  <si>
    <t>Bodhi Tree Multimedia Ltd</t>
  </si>
  <si>
    <t>BTML</t>
  </si>
  <si>
    <t>Lotus Eye Hospital and Institute Ltd</t>
  </si>
  <si>
    <t>LOTUSEYE</t>
  </si>
  <si>
    <t>Galaxy Cloud Kitchens Ltd</t>
  </si>
  <si>
    <t>GCKL</t>
  </si>
  <si>
    <t>ANI Integrated Services Ltd</t>
  </si>
  <si>
    <t>AISL</t>
  </si>
  <si>
    <t>Colab Cloud Platforms Ltd</t>
  </si>
  <si>
    <t>COLABCLOUD</t>
  </si>
  <si>
    <t>Sonal Mercantile Ltd</t>
  </si>
  <si>
    <t>SONAL</t>
  </si>
  <si>
    <t>Chetana Education Ltd</t>
  </si>
  <si>
    <t>CHETANA</t>
  </si>
  <si>
    <t>Gayatri Projects Ltd</t>
  </si>
  <si>
    <t>GAYAPROJ</t>
  </si>
  <si>
    <t>Munoth Capital Market Ltd</t>
  </si>
  <si>
    <t>MUNCAPM</t>
  </si>
  <si>
    <t>Athena Global Technologies Ltd</t>
  </si>
  <si>
    <t>ATHENAGLO</t>
  </si>
  <si>
    <t>BN Rathi Securities Ltd</t>
  </si>
  <si>
    <t>BNRSEC</t>
  </si>
  <si>
    <t>Jhandewalas Foods Ltd</t>
  </si>
  <si>
    <t>JFL</t>
  </si>
  <si>
    <t>Aztec Fluids &amp; Machinery Ltd</t>
  </si>
  <si>
    <t>AZTEC</t>
  </si>
  <si>
    <t>Pharmaids Pharmaceuticals Ltd</t>
  </si>
  <si>
    <t>PHARMAID</t>
  </si>
  <si>
    <t>Baweja Studios Ltd</t>
  </si>
  <si>
    <t>BAWEJA</t>
  </si>
  <si>
    <t>Pee Cee Cosma Sope Ltd</t>
  </si>
  <si>
    <t>PCCOSMA</t>
  </si>
  <si>
    <t>Cerebra Integrated Technologies Ltd</t>
  </si>
  <si>
    <t>CEREBRAINT</t>
  </si>
  <si>
    <t>Saptarishi Agro Industries Ltd</t>
  </si>
  <si>
    <t>SPTRSHI</t>
  </si>
  <si>
    <t>Mysore Petro Chemicals Ltd</t>
  </si>
  <si>
    <t>MYSORPETRO</t>
  </si>
  <si>
    <t>Krishanveer Forge Ltd</t>
  </si>
  <si>
    <t>KVFORGE</t>
  </si>
  <si>
    <t>Vaswani Industries Ltd</t>
  </si>
  <si>
    <t>VASWANI</t>
  </si>
  <si>
    <t>VL Infraprojects Ltd</t>
  </si>
  <si>
    <t>VLINFRA</t>
  </si>
  <si>
    <t>Kohinoor Foods Ltd</t>
  </si>
  <si>
    <t>KOHINOOR</t>
  </si>
  <si>
    <t>Ajooni Biotech Ltd</t>
  </si>
  <si>
    <t>AJOONI</t>
  </si>
  <si>
    <t>Ansal Housing Ltd</t>
  </si>
  <si>
    <t>ANSALHSG</t>
  </si>
  <si>
    <t>Tanvi Foods (India) Ltd</t>
  </si>
  <si>
    <t>TANVI</t>
  </si>
  <si>
    <t>Panyam Cements And Mineral Industrties Ltd</t>
  </si>
  <si>
    <t>PANCM</t>
  </si>
  <si>
    <t>Amarjothi Spinning Mills Ltd</t>
  </si>
  <si>
    <t>AMARJOTHI</t>
  </si>
  <si>
    <t>QVC Exports Ltd</t>
  </si>
  <si>
    <t>QVCEL</t>
  </si>
  <si>
    <t>ITL Industries Ltd</t>
  </si>
  <si>
    <t>ITL</t>
  </si>
  <si>
    <t>United Van Der Horst Ltd</t>
  </si>
  <si>
    <t>UVDRHOR</t>
  </si>
  <si>
    <t>Golkunda Diamonds and Jewellery Ltd</t>
  </si>
  <si>
    <t>GOLKUNDIA</t>
  </si>
  <si>
    <t>Bhilwara Spinners Ltd</t>
  </si>
  <si>
    <t>BHILSPIN</t>
  </si>
  <si>
    <t>Vedavaag Systems Ltd</t>
  </si>
  <si>
    <t>VEDAVAAG</t>
  </si>
  <si>
    <t>Relicab Cable Manufacturing Ltd</t>
  </si>
  <si>
    <t>RELICAB</t>
  </si>
  <si>
    <t>Yarn Syndicate Ltd</t>
  </si>
  <si>
    <t>YARNSYN</t>
  </si>
  <si>
    <t>Palash Securities Ltd</t>
  </si>
  <si>
    <t>PALASHSECU</t>
  </si>
  <si>
    <t>Sal Automotive Ltd</t>
  </si>
  <si>
    <t>SALAUTO</t>
  </si>
  <si>
    <t>Prizor Viztech Ltd</t>
  </si>
  <si>
    <t>PRIZOR</t>
  </si>
  <si>
    <t>Likhami Consulting Ltd</t>
  </si>
  <si>
    <t>LIKHAMI</t>
  </si>
  <si>
    <t>Lasa Supergenerics Ltd</t>
  </si>
  <si>
    <t>LASA</t>
  </si>
  <si>
    <t>Nagreeka Exports Ltd</t>
  </si>
  <si>
    <t>NAGREEKEXP</t>
  </si>
  <si>
    <t>Cubex Tubings Ltd</t>
  </si>
  <si>
    <t>CUBEXTUB</t>
  </si>
  <si>
    <t>Trishakti Industries Ltd</t>
  </si>
  <si>
    <t>TRISHAKT</t>
  </si>
  <si>
    <t>Virat Crane Industries Ltd</t>
  </si>
  <si>
    <t>VIRATCRA</t>
  </si>
  <si>
    <t>Tamboli Industries Ltd</t>
  </si>
  <si>
    <t>TAMBOLIIN</t>
  </si>
  <si>
    <t>Saumya Consultants Ltd</t>
  </si>
  <si>
    <t>SAUMYA</t>
  </si>
  <si>
    <t>Rungta Irrigation Ltd</t>
  </si>
  <si>
    <t>RUNGTAIR</t>
  </si>
  <si>
    <t>AMD Industries Ltd</t>
  </si>
  <si>
    <t>AMDIND</t>
  </si>
  <si>
    <t>AAA Technologies Ltd</t>
  </si>
  <si>
    <t>AAATECH</t>
  </si>
  <si>
    <t>Super Tannery Ltd</t>
  </si>
  <si>
    <t>SUPTANERY</t>
  </si>
  <si>
    <t>Cravatex Ltd</t>
  </si>
  <si>
    <t>CRAVATEX</t>
  </si>
  <si>
    <t>Pioneer Embroideries Ltd</t>
  </si>
  <si>
    <t>PIONEEREMB</t>
  </si>
  <si>
    <t>Source Natural Foods and Herbal Supplements Ltd</t>
  </si>
  <si>
    <t>SOURCENTRL</t>
  </si>
  <si>
    <t>Motor and General Finance Ltd</t>
  </si>
  <si>
    <t>MOTOGENFIN</t>
  </si>
  <si>
    <t>Srivasavi Adhesive Tapes Ltd</t>
  </si>
  <si>
    <t>SRIVASAVI</t>
  </si>
  <si>
    <t>Zenith Exports Ltd</t>
  </si>
  <si>
    <t>ZENITHEXPO</t>
  </si>
  <si>
    <t>SNL Bearings Ltd</t>
  </si>
  <si>
    <t>SNL</t>
  </si>
  <si>
    <t>Promax Power Ltd</t>
  </si>
  <si>
    <t>PROMAX</t>
  </si>
  <si>
    <t>Gayatri Sugars Ltd</t>
  </si>
  <si>
    <t>GAYATRI</t>
  </si>
  <si>
    <t>3rd Rock Multimedia Ltd</t>
  </si>
  <si>
    <t>3RDROCK</t>
  </si>
  <si>
    <t>Wallfort Financial Services Ltd</t>
  </si>
  <si>
    <t>WALLFORT</t>
  </si>
  <si>
    <t>Aksh Optifibre Ltd</t>
  </si>
  <si>
    <t>AKSHOPTFBR</t>
  </si>
  <si>
    <t>Aayush Wellness Ltd</t>
  </si>
  <si>
    <t>AAYUSH</t>
  </si>
  <si>
    <t>Ascom Leasing &amp; Investments Ltd</t>
  </si>
  <si>
    <t>ASCOM</t>
  </si>
  <si>
    <t>Integrated Personnel Services Ltd</t>
  </si>
  <si>
    <t>IPSL</t>
  </si>
  <si>
    <t>Ahlada Engineers Ltd</t>
  </si>
  <si>
    <t>AHLADA</t>
  </si>
  <si>
    <t>Banka BioLoo Ltd</t>
  </si>
  <si>
    <t>BANKA</t>
  </si>
  <si>
    <t>Pulz Electronics Ltd</t>
  </si>
  <si>
    <t>PULZ</t>
  </si>
  <si>
    <t>Globe Textiles (India) Ltd</t>
  </si>
  <si>
    <t>GLOBE</t>
  </si>
  <si>
    <t>Cinerad Communications Ltd</t>
  </si>
  <si>
    <t>CINERAD</t>
  </si>
  <si>
    <t>Atishay Ltd</t>
  </si>
  <si>
    <t>ATISHAY</t>
  </si>
  <si>
    <t>Tokyo Plast International Ltd</t>
  </si>
  <si>
    <t>TOKYOPLAST</t>
  </si>
  <si>
    <t>Rexnord Electronics and Controls Ltd</t>
  </si>
  <si>
    <t>REXNORD</t>
  </si>
  <si>
    <t>India Steel Works Ltd</t>
  </si>
  <si>
    <t>ISWL</t>
  </si>
  <si>
    <t>Kotak S&amp;P BSE Sensex ETF</t>
  </si>
  <si>
    <t>SENSEX1</t>
  </si>
  <si>
    <t>Sundaram Multi Pap Ltd</t>
  </si>
  <si>
    <t>SUNDARAM</t>
  </si>
  <si>
    <t>Barak Valley Cements Ltd</t>
  </si>
  <si>
    <t>BVCL</t>
  </si>
  <si>
    <t>BN Holdings Ltd</t>
  </si>
  <si>
    <t>BNHOLDINGS</t>
  </si>
  <si>
    <t>Rishi Laser Ltd</t>
  </si>
  <si>
    <t>RISHILASE</t>
  </si>
  <si>
    <t>Shervani Industrial Syndicate Ltd</t>
  </si>
  <si>
    <t>SHERVANI</t>
  </si>
  <si>
    <t>Arshiya Ltd</t>
  </si>
  <si>
    <t>ARSHIYA</t>
  </si>
  <si>
    <t>Nath Industries Ltd</t>
  </si>
  <si>
    <t>NATHIND</t>
  </si>
  <si>
    <t>ICICI Prudential Nifty Next 50 ETF</t>
  </si>
  <si>
    <t>NEXT50IETF</t>
  </si>
  <si>
    <t>Innovassynth Investments Ltd</t>
  </si>
  <si>
    <t>INOVSYNTH</t>
  </si>
  <si>
    <t>IBL Finance Ltd</t>
  </si>
  <si>
    <t>IBLFL</t>
  </si>
  <si>
    <t>Financial Technology</t>
  </si>
  <si>
    <t>Dhatre Udyog Ltd</t>
  </si>
  <si>
    <t>DHATRE</t>
  </si>
  <si>
    <t>Apis India Ltd</t>
  </si>
  <si>
    <t>APIS</t>
  </si>
  <si>
    <t>Credent Global Finance Ltd</t>
  </si>
  <si>
    <t>CGFL</t>
  </si>
  <si>
    <t>Steel City Securities Ltd</t>
  </si>
  <si>
    <t>STEELCITY</t>
  </si>
  <si>
    <t>Landmark Property Development Co Ltd</t>
  </si>
  <si>
    <t>LPDC</t>
  </si>
  <si>
    <t>MEP Infrastructure Developers Ltd</t>
  </si>
  <si>
    <t>MEP</t>
  </si>
  <si>
    <t>COSCO (India) Ltd</t>
  </si>
  <si>
    <t>COSCO</t>
  </si>
  <si>
    <t>Bengal Tea &amp; Fabrics Ltd</t>
  </si>
  <si>
    <t>BENGALT</t>
  </si>
  <si>
    <t>Master Components Ltd</t>
  </si>
  <si>
    <t>MASTER</t>
  </si>
  <si>
    <t>B C C Fuba India Ltd</t>
  </si>
  <si>
    <t>BCCFUBA</t>
  </si>
  <si>
    <t>Beardsell Ltd</t>
  </si>
  <si>
    <t>BEARDSELL</t>
  </si>
  <si>
    <t>Sayaji Industries Ltd</t>
  </si>
  <si>
    <t>SAYAJIIND</t>
  </si>
  <si>
    <t>Fiberweb (India) Ltd</t>
  </si>
  <si>
    <t>FIBERWEB</t>
  </si>
  <si>
    <t>Gujchem Distillers India Ltd</t>
  </si>
  <si>
    <t>GUJCMDS</t>
  </si>
  <si>
    <t>Transteel Seating Technologies Ltd</t>
  </si>
  <si>
    <t>TRANSTEEL</t>
  </si>
  <si>
    <t>BSEL Algo Ltd</t>
  </si>
  <si>
    <t>BSELALGO</t>
  </si>
  <si>
    <t>VMS Industries Ltd</t>
  </si>
  <si>
    <t>VMS</t>
  </si>
  <si>
    <t>Future Consumer Ltd</t>
  </si>
  <si>
    <t>FCONSUMER</t>
  </si>
  <si>
    <t>Sharp Chucks and Machines Ltd</t>
  </si>
  <si>
    <t>SCML</t>
  </si>
  <si>
    <t>Balgopal Commercial Ltd</t>
  </si>
  <si>
    <t>BALGOPAL</t>
  </si>
  <si>
    <t>Parnax Lab Ltd</t>
  </si>
  <si>
    <t>PARNAXLAB</t>
  </si>
  <si>
    <t>Sagarsoft (India) Ltd</t>
  </si>
  <si>
    <t>SAGARSOFT</t>
  </si>
  <si>
    <t>Kothari Fermentation and Biochem Ltd</t>
  </si>
  <si>
    <t>KFBL</t>
  </si>
  <si>
    <t>GTV Engineering Ltd</t>
  </si>
  <si>
    <t>GTV</t>
  </si>
  <si>
    <t>WSFx Global Pay Ltd</t>
  </si>
  <si>
    <t>WSFX</t>
  </si>
  <si>
    <t>Bhagyanagar Properties Ltd</t>
  </si>
  <si>
    <t>BHAGYAPROP</t>
  </si>
  <si>
    <t>Regency Ceramics Ltd</t>
  </si>
  <si>
    <t>REGENCERAM</t>
  </si>
  <si>
    <t>Alfred Herbert (India) Ltd</t>
  </si>
  <si>
    <t>ALFREDHE</t>
  </si>
  <si>
    <t>Aspire &amp; Innovative Advertising Ltd</t>
  </si>
  <si>
    <t>ASPIRE</t>
  </si>
  <si>
    <t>Quadrant Televentures Ltd</t>
  </si>
  <si>
    <t>QUADRANT</t>
  </si>
  <si>
    <t>Suraj Industries Ltd</t>
  </si>
  <si>
    <t>SURJIND</t>
  </si>
  <si>
    <t>Goyal Aluminiums Ltd</t>
  </si>
  <si>
    <t>GOYALALUM</t>
  </si>
  <si>
    <t>D &amp; H India Ltd</t>
  </si>
  <si>
    <t>DHINDIA</t>
  </si>
  <si>
    <t>Ishan Dyes and Chemicals Ltd</t>
  </si>
  <si>
    <t>ISHANCH</t>
  </si>
  <si>
    <t>Marco Cables &amp; Conductors Ltd</t>
  </si>
  <si>
    <t>MARCO</t>
  </si>
  <si>
    <t>Raaj Medisafe India Ltd</t>
  </si>
  <si>
    <t>RAAJMEDI</t>
  </si>
  <si>
    <t>Sampann Utpadan India Ltd</t>
  </si>
  <si>
    <t>SAMPANN</t>
  </si>
  <si>
    <t>Oxygenta Pharmaceutical Ltd</t>
  </si>
  <si>
    <t>OXYGENTAPH</t>
  </si>
  <si>
    <t>Harshdeep Hortico Ltd</t>
  </si>
  <si>
    <t>HARSHDEEP</t>
  </si>
  <si>
    <t>Home Furnishings</t>
  </si>
  <si>
    <t>Samrat Pharmachem Ltd</t>
  </si>
  <si>
    <t>SAMRATPH</t>
  </si>
  <si>
    <t>Ansal Buildwell Ltd</t>
  </si>
  <si>
    <t>ANSALBU</t>
  </si>
  <si>
    <t>Emerald Leisures Ltd</t>
  </si>
  <si>
    <t>EMERALL</t>
  </si>
  <si>
    <t>Facor Alloys Ltd</t>
  </si>
  <si>
    <t>FACORALL</t>
  </si>
  <si>
    <t>Southern Magnesium and Chemicals Ltd</t>
  </si>
  <si>
    <t>SOUTHMG</t>
  </si>
  <si>
    <t>Expo Gas Containers Ltd</t>
  </si>
  <si>
    <t>EXPOGAS</t>
  </si>
  <si>
    <t>Rama Vision Ltd</t>
  </si>
  <si>
    <t>RAMAVISION</t>
  </si>
  <si>
    <t>Paras Petrofils Ltd</t>
  </si>
  <si>
    <t>PARASPETRO</t>
  </si>
  <si>
    <t>Skil Infrastructure Ltd</t>
  </si>
  <si>
    <t>SKIL</t>
  </si>
  <si>
    <t>Jayant Infratech Ltd</t>
  </si>
  <si>
    <t>JAYANT</t>
  </si>
  <si>
    <t>Ausom Enterprise Ltd</t>
  </si>
  <si>
    <t>AUSOMENT</t>
  </si>
  <si>
    <t>Ind Swift Ltd</t>
  </si>
  <si>
    <t>INDSWFTLTD</t>
  </si>
  <si>
    <t>Maiden Forgings Ltd</t>
  </si>
  <si>
    <t>MAIDEN</t>
  </si>
  <si>
    <t>Dhariwalcorp Ltd</t>
  </si>
  <si>
    <t>DHARIWAL</t>
  </si>
  <si>
    <t>Diensten Tech Ltd</t>
  </si>
  <si>
    <t>DTL</t>
  </si>
  <si>
    <t>Accel Ltd</t>
  </si>
  <si>
    <t>ACCEL</t>
  </si>
  <si>
    <t>Macobs Technologies Ltd</t>
  </si>
  <si>
    <t>MACOBSTECH</t>
  </si>
  <si>
    <t>Sanco Trans Ltd</t>
  </si>
  <si>
    <t>SANCTRN</t>
  </si>
  <si>
    <t>Lahoti Overseas Ltd</t>
  </si>
  <si>
    <t>LAHOTIOV</t>
  </si>
  <si>
    <t>Money Masters Leasing and Finance Ltd</t>
  </si>
  <si>
    <t>MMLF</t>
  </si>
  <si>
    <t>Zenith Steel Pipes &amp; Industries Ltd</t>
  </si>
  <si>
    <t>ZENITHSTL</t>
  </si>
  <si>
    <t>Shri Gang Industries and Allied Products Ltd</t>
  </si>
  <si>
    <t>SHRIGANG</t>
  </si>
  <si>
    <t>Gujarat Natural Resources Ltd</t>
  </si>
  <si>
    <t>GNRL</t>
  </si>
  <si>
    <t>Aakash Exploration Services Ltd</t>
  </si>
  <si>
    <t>AAKASH</t>
  </si>
  <si>
    <t>Nidhi Granites Ltd</t>
  </si>
  <si>
    <t>NIDHGRN</t>
  </si>
  <si>
    <t>Energy Development Company Ltd</t>
  </si>
  <si>
    <t>ENERGYDEV</t>
  </si>
  <si>
    <t>Thacker and Company Ltd</t>
  </si>
  <si>
    <t>THACKER</t>
  </si>
  <si>
    <t>Aprameya Engineering Ltd</t>
  </si>
  <si>
    <t>APRAMEYA</t>
  </si>
  <si>
    <t>Quantum Gold Fund</t>
  </si>
  <si>
    <t>QGOLDHALF</t>
  </si>
  <si>
    <t>CNI Research Ltd</t>
  </si>
  <si>
    <t>CNIRESLTD</t>
  </si>
  <si>
    <t>National Fittings Ltd</t>
  </si>
  <si>
    <t>NATFIT</t>
  </si>
  <si>
    <t>Baroda Extrusion Ltd</t>
  </si>
  <si>
    <t>BAROEXT</t>
  </si>
  <si>
    <t>Bhagwati Autocast Ltd</t>
  </si>
  <si>
    <t>BGWTATO</t>
  </si>
  <si>
    <t>HDFC S&amp;P BSE Sensex ETF</t>
  </si>
  <si>
    <t>HDFCSENSEX</t>
  </si>
  <si>
    <t>Peria Karamalai Tea and Produce Company Ltd</t>
  </si>
  <si>
    <t>PKTEA</t>
  </si>
  <si>
    <t>Swashthik Plascon Ltd</t>
  </si>
  <si>
    <t>SPL</t>
  </si>
  <si>
    <t>Mercury Laboratories Ltd</t>
  </si>
  <si>
    <t>MERCURYLAB</t>
  </si>
  <si>
    <t>Yaari Digital Integrated Services Ltd</t>
  </si>
  <si>
    <t>YAARI</t>
  </si>
  <si>
    <t>Kkalpana Industries (India) Ltd</t>
  </si>
  <si>
    <t>KKALPANAIND</t>
  </si>
  <si>
    <t>Varanium Cloud Ltd</t>
  </si>
  <si>
    <t>CLOUD</t>
  </si>
  <si>
    <t>Himalaya Food International Ltd</t>
  </si>
  <si>
    <t>HFIL</t>
  </si>
  <si>
    <t>TCI Industries Ltd</t>
  </si>
  <si>
    <t>TCIIND</t>
  </si>
  <si>
    <t>Vishal Bearings Ltd</t>
  </si>
  <si>
    <t>VISHALBL</t>
  </si>
  <si>
    <t>Bharat Immunologicals and Biologicals Corporation Ltd</t>
  </si>
  <si>
    <t>BIBCL</t>
  </si>
  <si>
    <t>Prerna Infrabuild Ltd</t>
  </si>
  <si>
    <t>PRERINFRA</t>
  </si>
  <si>
    <t>Agri-Tech (India) Ltd</t>
  </si>
  <si>
    <t>AGRITECH</t>
  </si>
  <si>
    <t>Party Cruisers Ltd</t>
  </si>
  <si>
    <t>PARTYCRUS</t>
  </si>
  <si>
    <t>Rudra Gas Enterprise Ltd</t>
  </si>
  <si>
    <t>RUDRAGAS</t>
  </si>
  <si>
    <t>Three M Paper Boards Ltd</t>
  </si>
  <si>
    <t>THREEMPAPE</t>
  </si>
  <si>
    <t>Rainbow Foundations Ltd</t>
  </si>
  <si>
    <t>RAINBOWF</t>
  </si>
  <si>
    <t>Simmonds Marshall Ltd</t>
  </si>
  <si>
    <t>SIMMOND</t>
  </si>
  <si>
    <t>Twentyfirst Century Management Services Ltd</t>
  </si>
  <si>
    <t>21STCENMGM</t>
  </si>
  <si>
    <t>Royal Cushion Vinyl Products Ltd</t>
  </si>
  <si>
    <t>ROYALCU</t>
  </si>
  <si>
    <t>Retina Paints Ltd</t>
  </si>
  <si>
    <t>RETINA</t>
  </si>
  <si>
    <t>Constronics Infra Ltd</t>
  </si>
  <si>
    <t>CONSTRONIC</t>
  </si>
  <si>
    <t>Rasi Electrodes Ltd</t>
  </si>
  <si>
    <t>RASIELEC</t>
  </si>
  <si>
    <t>APM Industries Ltd</t>
  </si>
  <si>
    <t>APMIN</t>
  </si>
  <si>
    <t>Binayak Tex Processors Ltd</t>
  </si>
  <si>
    <t>ZBINTXPP</t>
  </si>
  <si>
    <t>Healthy Life Agritec Ltd</t>
  </si>
  <si>
    <t>HEALTHYLIFE</t>
  </si>
  <si>
    <t>Food Distributors</t>
  </si>
  <si>
    <t>Hindustan Appliances Ltd</t>
  </si>
  <si>
    <t>HINDAPL</t>
  </si>
  <si>
    <t>Manglam Infra &amp; Engineering Ltd</t>
  </si>
  <si>
    <t>MIEL</t>
  </si>
  <si>
    <t>Transcorp International Ltd</t>
  </si>
  <si>
    <t>TRANSCOR</t>
  </si>
  <si>
    <t>Asarfi Hospital Ltd</t>
  </si>
  <si>
    <t>ASARFI</t>
  </si>
  <si>
    <t>Dynavision Ltd</t>
  </si>
  <si>
    <t>DYNAVSN</t>
  </si>
  <si>
    <t>Resonance Specialties Ltd</t>
  </si>
  <si>
    <t>RESONANCE</t>
  </si>
  <si>
    <t>G. G. Automotive Gears Ltd</t>
  </si>
  <si>
    <t>GGAUTO</t>
  </si>
  <si>
    <t>MRP Agro Ltd</t>
  </si>
  <si>
    <t>MRP</t>
  </si>
  <si>
    <t>Gokak Textiles Ltd</t>
  </si>
  <si>
    <t>GOKAKTEX</t>
  </si>
  <si>
    <t>Latteys Industries Ltd</t>
  </si>
  <si>
    <t>LATTEYS</t>
  </si>
  <si>
    <t>Shanti Spintex Ltd</t>
  </si>
  <si>
    <t>SHANTIDENM</t>
  </si>
  <si>
    <t>Auto Pins (India) Ltd</t>
  </si>
  <si>
    <t>AUTOPINS</t>
  </si>
  <si>
    <t>Ganga Forging Ltd</t>
  </si>
  <si>
    <t>GANGAFORGE</t>
  </si>
  <si>
    <t>Jasch Industries Ltd</t>
  </si>
  <si>
    <t>JASCH</t>
  </si>
  <si>
    <t>Orissa Bengal Carrier Ltd</t>
  </si>
  <si>
    <t>OBCL</t>
  </si>
  <si>
    <t>Tilak Ventures Ltd</t>
  </si>
  <si>
    <t>TILAK</t>
  </si>
  <si>
    <t>Virat Leasing Ltd</t>
  </si>
  <si>
    <t>VLL</t>
  </si>
  <si>
    <t>Womancart Ltd</t>
  </si>
  <si>
    <t>WOMANCART</t>
  </si>
  <si>
    <t>Modern Dairies Ltd</t>
  </si>
  <si>
    <t>MODAIRY</t>
  </si>
  <si>
    <t>Unique Organics Ltd</t>
  </si>
  <si>
    <t>UNIQUEO</t>
  </si>
  <si>
    <t>Akar Auto Industries Ltd</t>
  </si>
  <si>
    <t>AAIL</t>
  </si>
  <si>
    <t>Popees Cares Ltd</t>
  </si>
  <si>
    <t>POPEES</t>
  </si>
  <si>
    <t>Sattrix Information Security Ltd</t>
  </si>
  <si>
    <t>SATTRIX</t>
  </si>
  <si>
    <t>Suvidhaa Infoserve Ltd</t>
  </si>
  <si>
    <t>SUVIDHAA</t>
  </si>
  <si>
    <t>Kemp and Company Ltd</t>
  </si>
  <si>
    <t>KEMP</t>
  </si>
  <si>
    <t>AK Spintex Ltd</t>
  </si>
  <si>
    <t>AKSPINTEX</t>
  </si>
  <si>
    <t>Haryana Capfin Ltd</t>
  </si>
  <si>
    <t>HARYNACAP</t>
  </si>
  <si>
    <t>Som Datt Finance Corporation Ltd</t>
  </si>
  <si>
    <t>SODFC</t>
  </si>
  <si>
    <t>Palred Technologies Ltd</t>
  </si>
  <si>
    <t>PALREDTEC</t>
  </si>
  <si>
    <t>Alkali Metals Ltd</t>
  </si>
  <si>
    <t>ALKALI</t>
  </si>
  <si>
    <t>Abhinav Capital Services Ltd</t>
  </si>
  <si>
    <t>ABHICAP</t>
  </si>
  <si>
    <t>Times Guaranty Ltd</t>
  </si>
  <si>
    <t>TIMESGTY</t>
  </si>
  <si>
    <t>Mcon Rasayan India Ltd</t>
  </si>
  <si>
    <t>MCON</t>
  </si>
  <si>
    <t>Goel Food Products Ltd</t>
  </si>
  <si>
    <t>GOEL</t>
  </si>
  <si>
    <t>Securekloud Technologies Ltd</t>
  </si>
  <si>
    <t>SECURKLOUD</t>
  </si>
  <si>
    <t>Grob Tea Co Ltd</t>
  </si>
  <si>
    <t>GROBTEA</t>
  </si>
  <si>
    <t>Advik Capital Ltd</t>
  </si>
  <si>
    <t>ADVIKCA</t>
  </si>
  <si>
    <t>Auro Laboratories Ltd</t>
  </si>
  <si>
    <t>AUROLAB</t>
  </si>
  <si>
    <t>Soma Textiles &amp; Industries Ltd</t>
  </si>
  <si>
    <t>SOMATEX</t>
  </si>
  <si>
    <t>Freshtrop Fruits Ltd</t>
  </si>
  <si>
    <t>FRSHTRP</t>
  </si>
  <si>
    <t>Fortis Malar Hospitals Ltd</t>
  </si>
  <si>
    <t>FORTISMLR</t>
  </si>
  <si>
    <t>Shri Krishna Devcon Ltd</t>
  </si>
  <si>
    <t>SHRIKRISH</t>
  </si>
  <si>
    <t>Rachana Infrastructure Ltd</t>
  </si>
  <si>
    <t>RILINFRA</t>
  </si>
  <si>
    <t>Veekayem Fashion &amp; Apparels Ltd</t>
  </si>
  <si>
    <t>VEEKAYEM</t>
  </si>
  <si>
    <t>Yogi Ltd</t>
  </si>
  <si>
    <t>YOGI</t>
  </si>
  <si>
    <t>Ahasolar Technologies Ltd</t>
  </si>
  <si>
    <t>AHASOLAR</t>
  </si>
  <si>
    <t>Home Improvement Retail</t>
  </si>
  <si>
    <t>DRS Cargo Movers Ltd</t>
  </si>
  <si>
    <t>DRSCARGO</t>
  </si>
  <si>
    <t>HOV Services Ltd</t>
  </si>
  <si>
    <t>HOVS</t>
  </si>
  <si>
    <t>Tulive Developers Ltd</t>
  </si>
  <si>
    <t>TULIVE</t>
  </si>
  <si>
    <t>Global Pet Industries Ltd</t>
  </si>
  <si>
    <t>GLOBALPET</t>
  </si>
  <si>
    <t>Creative Castings Ltd</t>
  </si>
  <si>
    <t>Precision Metaliks Ltd</t>
  </si>
  <si>
    <t>PRECISION</t>
  </si>
  <si>
    <t>Maruti Interior Products Ltd</t>
  </si>
  <si>
    <t>SPITZE</t>
  </si>
  <si>
    <t>Phoenix International Ltd</t>
  </si>
  <si>
    <t>PHOENXINTL</t>
  </si>
  <si>
    <t>Astron Paper &amp; Board Mill Ltd</t>
  </si>
  <si>
    <t>ASTRON</t>
  </si>
  <si>
    <t>Daikaffil Chemicals India Ltd</t>
  </si>
  <si>
    <t>DAIKAFFI</t>
  </si>
  <si>
    <t>Kontor Space Ltd</t>
  </si>
  <si>
    <t>KONTOR</t>
  </si>
  <si>
    <t>Damodar Industries Ltd</t>
  </si>
  <si>
    <t>DAMODARIND</t>
  </si>
  <si>
    <t>Aditya Consumer Marketing Ltd</t>
  </si>
  <si>
    <t>ACML</t>
  </si>
  <si>
    <t>Shetron Ltd</t>
  </si>
  <si>
    <t>SHETR</t>
  </si>
  <si>
    <t>Holmarc Opto-Mechatronics Ltd</t>
  </si>
  <si>
    <t>HOLMARC</t>
  </si>
  <si>
    <t>Kesar Terminals &amp; Infrastructure Ltd</t>
  </si>
  <si>
    <t>KTIL</t>
  </si>
  <si>
    <t>Inani Securities Ltd</t>
  </si>
  <si>
    <t>INANISEC</t>
  </si>
  <si>
    <t>Vippy Spinpro Ltd</t>
  </si>
  <si>
    <t>VIPPYSP</t>
  </si>
  <si>
    <t>Asit C Mehta Financial Services Ltd</t>
  </si>
  <si>
    <t>ASITCFIN</t>
  </si>
  <si>
    <t>Cinevista Ltd</t>
  </si>
  <si>
    <t>CINEVISTA</t>
  </si>
  <si>
    <t>Arihant Academy Ltd</t>
  </si>
  <si>
    <t>ARIHANTACA</t>
  </si>
  <si>
    <t>Dangee Dums Ltd</t>
  </si>
  <si>
    <t>DANGEE</t>
  </si>
  <si>
    <t>Simbhaoli Sugars Ltd</t>
  </si>
  <si>
    <t>SIMBHALS</t>
  </si>
  <si>
    <t>Everest Organics Ltd</t>
  </si>
  <si>
    <t>EVERESTO</t>
  </si>
  <si>
    <t>Anjani Foods Ltd</t>
  </si>
  <si>
    <t>ANJANIFOODS</t>
  </si>
  <si>
    <t>Titan Intech Ltd</t>
  </si>
  <si>
    <t>TITANIN</t>
  </si>
  <si>
    <t>Godavari Drugs Ltd</t>
  </si>
  <si>
    <t>GODAVARI</t>
  </si>
  <si>
    <t>KG Petrochem Ltd</t>
  </si>
  <si>
    <t>KGPETRO</t>
  </si>
  <si>
    <t>Modulex Construction Technologies Ltd</t>
  </si>
  <si>
    <t>MODULEX</t>
  </si>
  <si>
    <t>Aditya BSL Nifty Next 50 ETF</t>
  </si>
  <si>
    <t>ABSLNN50ET</t>
  </si>
  <si>
    <t>Astal Laboratories Ltd</t>
  </si>
  <si>
    <t>ASTALLTD</t>
  </si>
  <si>
    <t>Polychem Ltd</t>
  </si>
  <si>
    <t>POLYCHEM</t>
  </si>
  <si>
    <t>Sambhaav Media Ltd</t>
  </si>
  <si>
    <t>SAMBHAAV</t>
  </si>
  <si>
    <t>Blue Pebble Ltd</t>
  </si>
  <si>
    <t>BLUEPEBBLE</t>
  </si>
  <si>
    <t>Excel Realty N Infra Ltd</t>
  </si>
  <si>
    <t>EXCEL</t>
  </si>
  <si>
    <t>Aarvee Denims and Exports Ltd</t>
  </si>
  <si>
    <t>AARVEEDEN</t>
  </si>
  <si>
    <t>Inter Globe Finance Ltd</t>
  </si>
  <si>
    <t>INTRGLB</t>
  </si>
  <si>
    <t>Shalimar Wires Industries Ltd</t>
  </si>
  <si>
    <t>SHALIWIR</t>
  </si>
  <si>
    <t>Adtech Systems Ltd</t>
  </si>
  <si>
    <t>ADTECH</t>
  </si>
  <si>
    <t>Mayank Cattle Food Ltd</t>
  </si>
  <si>
    <t>MCFL</t>
  </si>
  <si>
    <t>Hindustan Hardy Ltd</t>
  </si>
  <si>
    <t>HINDHARD</t>
  </si>
  <si>
    <t>Arnold Holdings Ltd</t>
  </si>
  <si>
    <t>ARNOLD</t>
  </si>
  <si>
    <t>Chartered Logistics Ltd</t>
  </si>
  <si>
    <t>CHLOGIST</t>
  </si>
  <si>
    <t>Madhucon Projects Ltd</t>
  </si>
  <si>
    <t>MADHUCON</t>
  </si>
  <si>
    <t>SKP Securities Ltd</t>
  </si>
  <si>
    <t>SKPSEC</t>
  </si>
  <si>
    <t>LCC Infotech Ltd</t>
  </si>
  <si>
    <t>LCCINFOTEC</t>
  </si>
  <si>
    <t>Kiduja India Ltd</t>
  </si>
  <si>
    <t>KIDUJA</t>
  </si>
  <si>
    <t>Durlax Top Surface Ltd</t>
  </si>
  <si>
    <t>DURLAX</t>
  </si>
  <si>
    <t>Dhanashree Electronics Ltd</t>
  </si>
  <si>
    <t>DEL</t>
  </si>
  <si>
    <t>Cadsys (India) Ltd</t>
  </si>
  <si>
    <t>CADSYS</t>
  </si>
  <si>
    <t>McNally Bharat Engg Co Ltd</t>
  </si>
  <si>
    <t>MBECL</t>
  </si>
  <si>
    <t>Picturepost Studios Ltd</t>
  </si>
  <si>
    <t>PPSL</t>
  </si>
  <si>
    <t>Madhav Copper Ltd</t>
  </si>
  <si>
    <t>MCL</t>
  </si>
  <si>
    <t>Mohite Industries Ltd</t>
  </si>
  <si>
    <t>MOHITE</t>
  </si>
  <si>
    <t>Moksh Ornaments Ltd</t>
  </si>
  <si>
    <t>MOKSH</t>
  </si>
  <si>
    <t>Mahalaxmi Fabric Mills Pvt Ltd</t>
  </si>
  <si>
    <t>MFML</t>
  </si>
  <si>
    <t>TPI India Ltd</t>
  </si>
  <si>
    <t>TPINDIA</t>
  </si>
  <si>
    <t>Unifinz Capital India Ltd</t>
  </si>
  <si>
    <t>UCIL</t>
  </si>
  <si>
    <t>Ganga Papers India Ltd</t>
  </si>
  <si>
    <t>GANGAPA</t>
  </si>
  <si>
    <t>United Cotfab Ltd</t>
  </si>
  <si>
    <t>COTFAB</t>
  </si>
  <si>
    <t>Sangam Finserv Ltd</t>
  </si>
  <si>
    <t>SANGAMFIN</t>
  </si>
  <si>
    <t>HB Stockholdings Ltd</t>
  </si>
  <si>
    <t>HBSL</t>
  </si>
  <si>
    <t>ICICI Prudential Silver ETF</t>
  </si>
  <si>
    <t>SILVERIETF</t>
  </si>
  <si>
    <t>Gujarat Containers Ltd</t>
  </si>
  <si>
    <t>GUJCONT</t>
  </si>
  <si>
    <t>Kemistar Corporation Ltd</t>
  </si>
  <si>
    <t>KEMISTAR</t>
  </si>
  <si>
    <t>Alstone Textiles (India) Ltd</t>
  </si>
  <si>
    <t>ALSTONE</t>
  </si>
  <si>
    <t>Sati Poly Plast Ltd</t>
  </si>
  <si>
    <t>SATIPOLY</t>
  </si>
  <si>
    <t>Srei Infrastructure Finance Ltd</t>
  </si>
  <si>
    <t>SREINFRA</t>
  </si>
  <si>
    <t>Biofil Chemicals and Pharmaceuticals Ltd</t>
  </si>
  <si>
    <t>BIOFILCHEM</t>
  </si>
  <si>
    <t>Shine Fashions (India) Ltd</t>
  </si>
  <si>
    <t>SHINEFASH</t>
  </si>
  <si>
    <t>BITS Ltd</t>
  </si>
  <si>
    <t>BITS</t>
  </si>
  <si>
    <t>Trescon Ltd</t>
  </si>
  <si>
    <t>TRESCON</t>
  </si>
  <si>
    <t>Dutron Polymers Ltd</t>
  </si>
  <si>
    <t>DUTRON</t>
  </si>
  <si>
    <t>Mohini Health &amp; Hygiene Ltd</t>
  </si>
  <si>
    <t>MHHL</t>
  </si>
  <si>
    <t>Crop Life Science Ltd</t>
  </si>
  <si>
    <t>CLSL</t>
  </si>
  <si>
    <t>James Warren Tea Ltd</t>
  </si>
  <si>
    <t>JAMESWARREN</t>
  </si>
  <si>
    <t>BLB Ltd</t>
  </si>
  <si>
    <t>BLBLIMITED</t>
  </si>
  <si>
    <t>HEC Infra Projects Ltd</t>
  </si>
  <si>
    <t>HECPROJECT</t>
  </si>
  <si>
    <t>Shilp Gravures Ltd</t>
  </si>
  <si>
    <t>SHILGRAVQ</t>
  </si>
  <si>
    <t>Minal Industries Ltd</t>
  </si>
  <si>
    <t>MINALIND</t>
  </si>
  <si>
    <t>Modern Engineering and Projects Ltd</t>
  </si>
  <si>
    <t>MEAPL</t>
  </si>
  <si>
    <t>Archit Organosys Ltd</t>
  </si>
  <si>
    <t>ARCHITORG</t>
  </si>
  <si>
    <t>Ambo Agritec Ltd</t>
  </si>
  <si>
    <t>AMBOAGRI</t>
  </si>
  <si>
    <t>Olatech Solutions Ltd</t>
  </si>
  <si>
    <t>OLATECH</t>
  </si>
  <si>
    <t>IFL Enterprises Ltd</t>
  </si>
  <si>
    <t>IFL</t>
  </si>
  <si>
    <t>Bansal Roofing Products Ltd</t>
  </si>
  <si>
    <t>BRPL</t>
  </si>
  <si>
    <t>Karma Energy Ltd</t>
  </si>
  <si>
    <t>KARMAENG</t>
  </si>
  <si>
    <t>Future Enterprises Ltd</t>
  </si>
  <si>
    <t>FELDVR</t>
  </si>
  <si>
    <t>Nilachal Refractories Ltd</t>
  </si>
  <si>
    <t>NILACHAL</t>
  </si>
  <si>
    <t>Sharika Enterprises Ltd</t>
  </si>
  <si>
    <t>SHARIKA</t>
  </si>
  <si>
    <t>Vidli Restaurants Ltd</t>
  </si>
  <si>
    <t>VIDLI</t>
  </si>
  <si>
    <t>Hisar Metal Industries Ltd</t>
  </si>
  <si>
    <t>HISARMETAL</t>
  </si>
  <si>
    <t>Scoobee Day Garments (India) Ltd</t>
  </si>
  <si>
    <t>SCOOBEEDAY</t>
  </si>
  <si>
    <t>Chowgule Steamships Ltd</t>
  </si>
  <si>
    <t>CHOWGULSTM</t>
  </si>
  <si>
    <t>SecMark Consultancy Ltd</t>
  </si>
  <si>
    <t>SECMARK</t>
  </si>
  <si>
    <t>Murae Organisor Ltd</t>
  </si>
  <si>
    <t>MURAE</t>
  </si>
  <si>
    <t>HB Portfolio Ltd</t>
  </si>
  <si>
    <t>HBPOR</t>
  </si>
  <si>
    <t>Orient Press Ltd</t>
  </si>
  <si>
    <t>ORIENTLTD</t>
  </si>
  <si>
    <t>Mangalam Alloys Ltd</t>
  </si>
  <si>
    <t>MAL</t>
  </si>
  <si>
    <t>Pritish Nandy Communications Ltd</t>
  </si>
  <si>
    <t>PNC</t>
  </si>
  <si>
    <t>Sky Industries Ltd</t>
  </si>
  <si>
    <t>SKYIND</t>
  </si>
  <si>
    <t>Quicktouch Technologies Ltd</t>
  </si>
  <si>
    <t>QUICKTOUCH</t>
  </si>
  <si>
    <t>Deepak Chemtex Ltd</t>
  </si>
  <si>
    <t>DEEPAKCHEM</t>
  </si>
  <si>
    <t>Debock Industries Ltd</t>
  </si>
  <si>
    <t>DIL</t>
  </si>
  <si>
    <t>GACM Technologies Ltd</t>
  </si>
  <si>
    <t>GATECH</t>
  </si>
  <si>
    <t>Delta Manufacturing Ltd</t>
  </si>
  <si>
    <t>DELTAMAGNT</t>
  </si>
  <si>
    <t>Makers Laboratories Ltd</t>
  </si>
  <si>
    <t>MAKERSL</t>
  </si>
  <si>
    <t>Saboo Sodium Chloro Ltd</t>
  </si>
  <si>
    <t>SABOOSOD</t>
  </si>
  <si>
    <t>Aimco Pesticides Ltd</t>
  </si>
  <si>
    <t>AIMCOPEST</t>
  </si>
  <si>
    <t>Futuristic Solutions Ltd</t>
  </si>
  <si>
    <t>FUTSOL</t>
  </si>
  <si>
    <t>T &amp; I Global Ltd</t>
  </si>
  <si>
    <t>TIGLOB</t>
  </si>
  <si>
    <t>Aplab Ltd</t>
  </si>
  <si>
    <t>APLAB</t>
  </si>
  <si>
    <t>Mukesh Babu Financial Services Ltd</t>
  </si>
  <si>
    <t>MUKESHB</t>
  </si>
  <si>
    <t>Vasundhara Rasayans Ltd</t>
  </si>
  <si>
    <t>VRL</t>
  </si>
  <si>
    <t>Cranes Software International Ltd</t>
  </si>
  <si>
    <t>CRANESSOFT</t>
  </si>
  <si>
    <t>Raminfo Ltd</t>
  </si>
  <si>
    <t>RAMINFO</t>
  </si>
  <si>
    <t>Tree House Education and Accessories Ltd</t>
  </si>
  <si>
    <t>TREEHOUSE</t>
  </si>
  <si>
    <t>Porwal Auto Components Ltd</t>
  </si>
  <si>
    <t>PORWAL</t>
  </si>
  <si>
    <t>CMX Holdings Ltd</t>
  </si>
  <si>
    <t>SIELFNS</t>
  </si>
  <si>
    <t>Synoptics Technologies Ltd</t>
  </si>
  <si>
    <t>SYNOPTICS</t>
  </si>
  <si>
    <t>Prudential Sugar Corp Ltd</t>
  </si>
  <si>
    <t>PRUDMOULI</t>
  </si>
  <si>
    <t>Tayo Rolls Ltd</t>
  </si>
  <si>
    <t>TATAYODOGA</t>
  </si>
  <si>
    <t>Celebrity Fashions Ltd</t>
  </si>
  <si>
    <t>CELEBRITY</t>
  </si>
  <si>
    <t>MKP Mobility Ltd</t>
  </si>
  <si>
    <t>MKPMOB</t>
  </si>
  <si>
    <t>Reliable Data Services Ltd</t>
  </si>
  <si>
    <t>RELIABLE</t>
  </si>
  <si>
    <t>Luharuka Media &amp; Infra Ltd</t>
  </si>
  <si>
    <t>LUHARUKA</t>
  </si>
  <si>
    <t>KBS India Ltd</t>
  </si>
  <si>
    <t>KBSINDIA</t>
  </si>
  <si>
    <t>LIC MF Nifty 8-13 yr G-Sec ETF</t>
  </si>
  <si>
    <t>LICNETFGSC</t>
  </si>
  <si>
    <t>AVSL Industries Ltd</t>
  </si>
  <si>
    <t>AVSL</t>
  </si>
  <si>
    <t>Siti Networks Ltd</t>
  </si>
  <si>
    <t>SITINET</t>
  </si>
  <si>
    <t>Silkflex Polymers (India) Ltd</t>
  </si>
  <si>
    <t>SILKFLEX</t>
  </si>
  <si>
    <t>Dharni Capital Services Ltd</t>
  </si>
  <si>
    <t>DHARNI</t>
  </si>
  <si>
    <t>Slone Infosystems Ltd</t>
  </si>
  <si>
    <t>SLONE</t>
  </si>
  <si>
    <t>Titan Securities Ltd</t>
  </si>
  <si>
    <t>TITANSEC</t>
  </si>
  <si>
    <t>Sunil Healthcare Ltd</t>
  </si>
  <si>
    <t>SUNLOC</t>
  </si>
  <si>
    <t>AIK Pipes and Polymers Ltd</t>
  </si>
  <si>
    <t>AIKPIPES</t>
  </si>
  <si>
    <t>Jet Freight Logistics Ltd</t>
  </si>
  <si>
    <t>JETFREIGHT</t>
  </si>
  <si>
    <t>IDBI Gold Exchange Traded Fund</t>
  </si>
  <si>
    <t>LICMFGOLD</t>
  </si>
  <si>
    <t>Bulkcorp International Ltd</t>
  </si>
  <si>
    <t>BULKCORP</t>
  </si>
  <si>
    <t>Pressure Sensitive Systems (India) Ltd</t>
  </si>
  <si>
    <t>PRESSURS</t>
  </si>
  <si>
    <t>Welcast Steels Ltd</t>
  </si>
  <si>
    <t>ZWELCAST</t>
  </si>
  <si>
    <t>Sakthi Finance Ltd</t>
  </si>
  <si>
    <t>SAKTHIFIN</t>
  </si>
  <si>
    <t>Kay Power and Paper Ltd</t>
  </si>
  <si>
    <t>KAYPOWR</t>
  </si>
  <si>
    <t>Filtra Consultants and Engineers Ltd</t>
  </si>
  <si>
    <t>FILTRA</t>
  </si>
  <si>
    <t>Aro Granite Industries Ltd</t>
  </si>
  <si>
    <t>AROGRANITE</t>
  </si>
  <si>
    <t>Pulsar International Ltd</t>
  </si>
  <si>
    <t>PULSRIN</t>
  </si>
  <si>
    <t>GSM Foils Ltd</t>
  </si>
  <si>
    <t>GSMFOILS</t>
  </si>
  <si>
    <t>Riddhi Corporate Services Ltd</t>
  </si>
  <si>
    <t>RIDDHICORP</t>
  </si>
  <si>
    <t>NAM Securities Ltd</t>
  </si>
  <si>
    <t>NAM</t>
  </si>
  <si>
    <t>Kaizen Agro Infrabuild Ltd</t>
  </si>
  <si>
    <t>KAIZENAGRO</t>
  </si>
  <si>
    <t>SVP Global Textiles Ltd</t>
  </si>
  <si>
    <t>SVPGLOB</t>
  </si>
  <si>
    <t>Graphisads Ltd</t>
  </si>
  <si>
    <t>GRAPHISAD</t>
  </si>
  <si>
    <t>Lykis Ltd</t>
  </si>
  <si>
    <t>LYKISLTD</t>
  </si>
  <si>
    <t>Auro Impex &amp; Chemicals Ltd</t>
  </si>
  <si>
    <t>AUROIMPEX</t>
  </si>
  <si>
    <t>Service Care Ltd</t>
  </si>
  <si>
    <t>SERVICE</t>
  </si>
  <si>
    <t>Nrb Industrial Bearings Ltd</t>
  </si>
  <si>
    <t>NIBL</t>
  </si>
  <si>
    <t>Kanishk Steel Industries Ltd</t>
  </si>
  <si>
    <t>KANSHST</t>
  </si>
  <si>
    <t>Remi Edelstahl Tubulars Ltd</t>
  </si>
  <si>
    <t>REMIEDEL</t>
  </si>
  <si>
    <t>Presstonic Engineering Ltd</t>
  </si>
  <si>
    <t>PRESSTONIC</t>
  </si>
  <si>
    <t>Locomotive Engines &amp; Rolling Stock</t>
  </si>
  <si>
    <t>Terai Tea Co Ltd</t>
  </si>
  <si>
    <t>TERAI</t>
  </si>
  <si>
    <t>Acknit Industries Ltd</t>
  </si>
  <si>
    <t>ACKNIT</t>
  </si>
  <si>
    <t>Acme Resources Ltd</t>
  </si>
  <si>
    <t>ACME</t>
  </si>
  <si>
    <t>Deem Roll Tech Ltd</t>
  </si>
  <si>
    <t>DEEM</t>
  </si>
  <si>
    <t>Keerthi Industries Ltd</t>
  </si>
  <si>
    <t>KEERTHI</t>
  </si>
  <si>
    <t>Jeevan Scientific Technology Ltd</t>
  </si>
  <si>
    <t>JSTL</t>
  </si>
  <si>
    <t>NCL Research and Financial Services Ltd</t>
  </si>
  <si>
    <t>NCLRESE</t>
  </si>
  <si>
    <t>Agro Phos (India) Ltd</t>
  </si>
  <si>
    <t>AGROPHOS</t>
  </si>
  <si>
    <t>Mirae Asset S&amp;P 500 Top 50 ETF</t>
  </si>
  <si>
    <t>MASPTOP50</t>
  </si>
  <si>
    <t>Patdiam Jewellery Ltd</t>
  </si>
  <si>
    <t>PJL</t>
  </si>
  <si>
    <t>Dollex Agrotech Ltd</t>
  </si>
  <si>
    <t>DOLLEX</t>
  </si>
  <si>
    <t>Bombay Metrics Supply Chain Ltd</t>
  </si>
  <si>
    <t>BMETRICS</t>
  </si>
  <si>
    <t>Arabian Petroleum Ltd</t>
  </si>
  <si>
    <t>ARABIAN</t>
  </si>
  <si>
    <t>Ekansh Concepts Ltd</t>
  </si>
  <si>
    <t>EKANSH</t>
  </si>
  <si>
    <t>Shivam Chemicals Ltd</t>
  </si>
  <si>
    <t>SHIVAM</t>
  </si>
  <si>
    <t>Shristi Infrastructure Development Corporation Ltd</t>
  </si>
  <si>
    <t>SHRISTI</t>
  </si>
  <si>
    <t>Comrade Appliances Ltd</t>
  </si>
  <si>
    <t>COMRADE</t>
  </si>
  <si>
    <t>Biogen Pharmachem Industries Ltd</t>
  </si>
  <si>
    <t>BIOGEN</t>
  </si>
  <si>
    <t>Independent Power Producers &amp; Energy Traders</t>
  </si>
  <si>
    <t>Alkosign Ltd</t>
  </si>
  <si>
    <t>ALKOSIGN</t>
  </si>
  <si>
    <t>Krishna Ventures Ltd</t>
  </si>
  <si>
    <t>KRISHNA</t>
  </si>
  <si>
    <t>Archies Ltd</t>
  </si>
  <si>
    <t>ARCHIES</t>
  </si>
  <si>
    <t>Banas Finance Ltd</t>
  </si>
  <si>
    <t>BANASFN</t>
  </si>
  <si>
    <t>Manoj Ceramic Ltd</t>
  </si>
  <si>
    <t>MCPL</t>
  </si>
  <si>
    <t>Mahickra Chemicals Ltd</t>
  </si>
  <si>
    <t>MAHICKRA</t>
  </si>
  <si>
    <t>Tera Software Ltd</t>
  </si>
  <si>
    <t>TERASOFT</t>
  </si>
  <si>
    <t>Sanrhea Technical Textiles Ltd</t>
  </si>
  <si>
    <t>SANTETX</t>
  </si>
  <si>
    <t>Amrapali Industries Ltd</t>
  </si>
  <si>
    <t>AMRAPLIN</t>
  </si>
  <si>
    <t>Superior Industrial Enterprises Ltd</t>
  </si>
  <si>
    <t>SIEL</t>
  </si>
  <si>
    <t>Hariyana Ship Breakers Ltd</t>
  </si>
  <si>
    <t>HRYNSHP</t>
  </si>
  <si>
    <t>One Global Service Provider Ltd</t>
  </si>
  <si>
    <t>ONEGLOBAL</t>
  </si>
  <si>
    <t>Universal Starch Chem Allied Ltd</t>
  </si>
  <si>
    <t>UNIVSTAR</t>
  </si>
  <si>
    <t>Agni Green Power Ltd</t>
  </si>
  <si>
    <t>AGNI</t>
  </si>
  <si>
    <t>Shree Marutinandan Tubes Ltd</t>
  </si>
  <si>
    <t>SHREE</t>
  </si>
  <si>
    <t>Mirae Asset NYSE FANG+ ETF</t>
  </si>
  <si>
    <t>MAFANG</t>
  </si>
  <si>
    <t>Pioneer Investcorp Ltd</t>
  </si>
  <si>
    <t>PIONRINV</t>
  </si>
  <si>
    <t>Royale Manor Hotels and Industries Ltd</t>
  </si>
  <si>
    <t>RAYALEMA</t>
  </si>
  <si>
    <t>Ahmedabad Steel Craft Ltd</t>
  </si>
  <si>
    <t>AHMDSTE</t>
  </si>
  <si>
    <t>Ambar Protein Industries Ltd</t>
  </si>
  <si>
    <t>AMBARPIL</t>
  </si>
  <si>
    <t>Krypton Industries Ltd</t>
  </si>
  <si>
    <t>KRYPTONQ</t>
  </si>
  <si>
    <t>Baba Food Processing (India) Ltd</t>
  </si>
  <si>
    <t>BABAFP</t>
  </si>
  <si>
    <t>Aditya BSL Nifty Bank ETF</t>
  </si>
  <si>
    <t>ABSLBANETF</t>
  </si>
  <si>
    <t>Skyline Millars Ltd</t>
  </si>
  <si>
    <t>SKYLMILAR</t>
  </si>
  <si>
    <t>Radiowalla Network Ltd</t>
  </si>
  <si>
    <t>RADIOWALLA</t>
  </si>
  <si>
    <t>Gujarat Hotels Ltd</t>
  </si>
  <si>
    <t>GUJHOTE</t>
  </si>
  <si>
    <t>Shiva Mills Ltd</t>
  </si>
  <si>
    <t>SHIVAMILLS</t>
  </si>
  <si>
    <t>Pentagon Rubber Ltd</t>
  </si>
  <si>
    <t>PENTAGON</t>
  </si>
  <si>
    <t>Siddhika Coatings Ltd</t>
  </si>
  <si>
    <t>SIDDHIKA</t>
  </si>
  <si>
    <t>Everlon Financials Ltd</t>
  </si>
  <si>
    <t>EVERFIN</t>
  </si>
  <si>
    <t>ICICI Prudential S&amp;P BSE Liquid Rate ETF</t>
  </si>
  <si>
    <t>LIQUIDIETF</t>
  </si>
  <si>
    <t>M V K Agro Food Product Ltd</t>
  </si>
  <si>
    <t>MVKAGRO</t>
  </si>
  <si>
    <t>Candour Techtex Ltd</t>
  </si>
  <si>
    <t>CANDOUR</t>
  </si>
  <si>
    <t>Polylink Polymers (India) Ltd</t>
  </si>
  <si>
    <t>POLYLINK</t>
  </si>
  <si>
    <t>Vadivarhe Speciality Chemicals Ltd</t>
  </si>
  <si>
    <t>VSCL</t>
  </si>
  <si>
    <t>Optimus Finance Ltd</t>
  </si>
  <si>
    <t>OPTIFIN</t>
  </si>
  <si>
    <t>Omnitex Industries (India) Ltd</t>
  </si>
  <si>
    <t>OMNITEX</t>
  </si>
  <si>
    <t>Ganesha Ecoverse Ltd</t>
  </si>
  <si>
    <t>GANVERSE</t>
  </si>
  <si>
    <t>The Victoria Mills Ltd</t>
  </si>
  <si>
    <t>VICTMILL</t>
  </si>
  <si>
    <t>Supra Pacific Financial Services Ltd</t>
  </si>
  <si>
    <t>SUPRAPFSL</t>
  </si>
  <si>
    <t>Ceejay Finance Ltd</t>
  </si>
  <si>
    <t>CEEJAY</t>
  </si>
  <si>
    <t>Rajgor Castor Derivatives Ltd</t>
  </si>
  <si>
    <t>RCDL</t>
  </si>
  <si>
    <t>Marshall Machines Ltd</t>
  </si>
  <si>
    <t>MARSHALL</t>
  </si>
  <si>
    <t>Softrak Venture Investment Limited</t>
  </si>
  <si>
    <t>SOFTRAKV</t>
  </si>
  <si>
    <t>Vishwas Agri Seeds Ltd</t>
  </si>
  <si>
    <t>VISHWAS</t>
  </si>
  <si>
    <t>Sam Industries Ltd</t>
  </si>
  <si>
    <t>SAMINDUS</t>
  </si>
  <si>
    <t>Raj Oil Mills Ltd</t>
  </si>
  <si>
    <t>ROML</t>
  </si>
  <si>
    <t>Evans Electric Ltd</t>
  </si>
  <si>
    <t>EVANS</t>
  </si>
  <si>
    <t>Seya Industries Ltd</t>
  </si>
  <si>
    <t>SEYAIND</t>
  </si>
  <si>
    <t>Prolife Industries Ltd</t>
  </si>
  <si>
    <t>PROLIFE</t>
  </si>
  <si>
    <t>Austin Engineering Company Ltd</t>
  </si>
  <si>
    <t>AUSTENG</t>
  </si>
  <si>
    <t>Achyut Healthcare Ltd</t>
  </si>
  <si>
    <t>ACHYUT</t>
  </si>
  <si>
    <t>ABC India Ltd</t>
  </si>
  <si>
    <t>ABCINDQ</t>
  </si>
  <si>
    <t>Lexus Granito (India) Ltd</t>
  </si>
  <si>
    <t>LEXUS</t>
  </si>
  <si>
    <t>Rathi Bars Ltd</t>
  </si>
  <si>
    <t>RATHIBAR</t>
  </si>
  <si>
    <t>Malu Paper Mills Ltd</t>
  </si>
  <si>
    <t>MALUPAPER</t>
  </si>
  <si>
    <t>Gujarat Poly Electronics Ltd</t>
  </si>
  <si>
    <t>GUJARATPOLY</t>
  </si>
  <si>
    <t>East West Freight Carriers Ltd</t>
  </si>
  <si>
    <t>EASTWEST</t>
  </si>
  <si>
    <t>Kranti Industries Ltd</t>
  </si>
  <si>
    <t>KRANTI</t>
  </si>
  <si>
    <t>Nhc Foods Ltd</t>
  </si>
  <si>
    <t>NHCFOODS</t>
  </si>
  <si>
    <t>Shree Krishna Infrastructure Ltd</t>
  </si>
  <si>
    <t>SKIFL</t>
  </si>
  <si>
    <t>Trans India House Impex Ltd</t>
  </si>
  <si>
    <t>TIHIL</t>
  </si>
  <si>
    <t>Kalyan Capitals Ltd</t>
  </si>
  <si>
    <t>KALYANCAP</t>
  </si>
  <si>
    <t>Rasandik Engineering Industries India Ltd</t>
  </si>
  <si>
    <t>RASANDIK</t>
  </si>
  <si>
    <t>Joindre Capital Services Ltd</t>
  </si>
  <si>
    <t>JOINDRE</t>
  </si>
  <si>
    <t>Innovative Tech Pack Ltd</t>
  </si>
  <si>
    <t>INNOVTEC</t>
  </si>
  <si>
    <t>Ameya Precision Engineers Ltd</t>
  </si>
  <si>
    <t>AMEYA</t>
  </si>
  <si>
    <t>Bang Overseas Ltd</t>
  </si>
  <si>
    <t>BANG</t>
  </si>
  <si>
    <t>ARCL Organics Ltd</t>
  </si>
  <si>
    <t>ARCL</t>
  </si>
  <si>
    <t>Sheetal Universal Ltd</t>
  </si>
  <si>
    <t>SHEETAL</t>
  </si>
  <si>
    <t>Atal Realtech Ltd</t>
  </si>
  <si>
    <t>ATALREAL</t>
  </si>
  <si>
    <t>Ashnoor Textile Mills Ltd</t>
  </si>
  <si>
    <t>ASHNOOR</t>
  </si>
  <si>
    <t>Globesecure Technologies Ltd</t>
  </si>
  <si>
    <t>GSTL</t>
  </si>
  <si>
    <t>Simran Farms Ltd</t>
  </si>
  <si>
    <t>SIMRAN</t>
  </si>
  <si>
    <t>Morarka Finance Ltd</t>
  </si>
  <si>
    <t>MORARKFI</t>
  </si>
  <si>
    <t>Le Lavoir Ltd</t>
  </si>
  <si>
    <t>LELAVOIR</t>
  </si>
  <si>
    <t>Rex Pipes and Cables Industries Ltd</t>
  </si>
  <si>
    <t>REXPIPES</t>
  </si>
  <si>
    <t>Thinkink Picturez Ltd</t>
  </si>
  <si>
    <t>THINKINK</t>
  </si>
  <si>
    <t>Balkrishna Paper Mills Ltd</t>
  </si>
  <si>
    <t>BALKRISHNA</t>
  </si>
  <si>
    <t>Growington Ventures India Ltd</t>
  </si>
  <si>
    <t>GROWINGTON</t>
  </si>
  <si>
    <t>Riddhi Steel and Tube Ltd</t>
  </si>
  <si>
    <t>RSTL</t>
  </si>
  <si>
    <t>Jindal Hotels Ltd</t>
  </si>
  <si>
    <t>JINDHOT</t>
  </si>
  <si>
    <t>Divyashakti Ltd</t>
  </si>
  <si>
    <t>DIVSHKT</t>
  </si>
  <si>
    <t>Escorp Asset Management Ltd</t>
  </si>
  <si>
    <t>ESCORP</t>
  </si>
  <si>
    <t>TCFC Finance Ltd</t>
  </si>
  <si>
    <t>TCFCFINQ</t>
  </si>
  <si>
    <t>AmpVolts Ltd</t>
  </si>
  <si>
    <t>QUEST</t>
  </si>
  <si>
    <t>F Mec International Financial Services Ltd</t>
  </si>
  <si>
    <t>FMEC</t>
  </si>
  <si>
    <t>3P Land Holdings Ltd</t>
  </si>
  <si>
    <t>3PLAND</t>
  </si>
  <si>
    <t>Gini Silk Mills Ltd</t>
  </si>
  <si>
    <t>GINISILK</t>
  </si>
  <si>
    <t>Real Touch Finance Ltd</t>
  </si>
  <si>
    <t>RTFL</t>
  </si>
  <si>
    <t>Shri Vasuprada Plantations Ltd</t>
  </si>
  <si>
    <t>VASUPRADA</t>
  </si>
  <si>
    <t>Swarnsarita Jewels India Ltd</t>
  </si>
  <si>
    <t>SWARNSAR</t>
  </si>
  <si>
    <t>Satchmo Holdings Ltd</t>
  </si>
  <si>
    <t>SATCH</t>
  </si>
  <si>
    <t>Ravalgaon Sugar Farm Ltd</t>
  </si>
  <si>
    <t>RAVALSUGAR</t>
  </si>
  <si>
    <t>Ishan International Ltd</t>
  </si>
  <si>
    <t>ISHAN</t>
  </si>
  <si>
    <t>Elegant Marbles and Grani Industries Ltd</t>
  </si>
  <si>
    <t>ELEMARB</t>
  </si>
  <si>
    <t>Lesha Industries Ltd</t>
  </si>
  <si>
    <t>LESHAIND</t>
  </si>
  <si>
    <t>Dev Labtech Venture Ltd</t>
  </si>
  <si>
    <t>DEVLAB</t>
  </si>
  <si>
    <t>Riba Textiles Ltd</t>
  </si>
  <si>
    <t>RIBATEX</t>
  </si>
  <si>
    <t>ARC Finance Ltd</t>
  </si>
  <si>
    <t>ARCFIN</t>
  </si>
  <si>
    <t>Nandani Creation Ltd</t>
  </si>
  <si>
    <t>JAIPURKURT</t>
  </si>
  <si>
    <t>Motilal Oswal Midcap 100 ETF</t>
  </si>
  <si>
    <t>MOM100</t>
  </si>
  <si>
    <t>Johnson Pharmacare Ltd</t>
  </si>
  <si>
    <t>JOHNPHARMA</t>
  </si>
  <si>
    <t>Alfa Transformers Ltd</t>
  </si>
  <si>
    <t>ALFATRAN</t>
  </si>
  <si>
    <t>Diligent Media Corporation Ltd</t>
  </si>
  <si>
    <t>DNAMEDIA</t>
  </si>
  <si>
    <t>Bombay Cycle and Motor Agency Ltd</t>
  </si>
  <si>
    <t>BOMBCYC</t>
  </si>
  <si>
    <t>Eiko Lifesciences Ltd</t>
  </si>
  <si>
    <t>EIKO</t>
  </si>
  <si>
    <t>Manugraph India Ltd</t>
  </si>
  <si>
    <t>MANUGRAPH</t>
  </si>
  <si>
    <t>Sri KPR Industries Ltd</t>
  </si>
  <si>
    <t>SRIKPRIND</t>
  </si>
  <si>
    <t>We Win Ltd</t>
  </si>
  <si>
    <t>WEWIN</t>
  </si>
  <si>
    <t>Nova Iron and Steel Ltd</t>
  </si>
  <si>
    <t>NOVIS</t>
  </si>
  <si>
    <t>Ravi Kumar Distilleries Ltd</t>
  </si>
  <si>
    <t>RKDL</t>
  </si>
  <si>
    <t>Mehta Housing Finance Ltd</t>
  </si>
  <si>
    <t>MEHTAHG</t>
  </si>
  <si>
    <t>Envair Electrodyne Ltd</t>
  </si>
  <si>
    <t>ENVAIREL</t>
  </si>
  <si>
    <t>Ambani Orgochem Ltd</t>
  </si>
  <si>
    <t>AMBANIORGO</t>
  </si>
  <si>
    <t>Perfectpac Ltd</t>
  </si>
  <si>
    <t>PERFEPA</t>
  </si>
  <si>
    <t>Virat Industries Ltd</t>
  </si>
  <si>
    <t>VIRAT</t>
  </si>
  <si>
    <t>Magson Retail and Distribution Ltd</t>
  </si>
  <si>
    <t>MAGSON</t>
  </si>
  <si>
    <t>Clara Industries Ltd</t>
  </si>
  <si>
    <t>CLARA</t>
  </si>
  <si>
    <t>Arex Industries Ltd</t>
  </si>
  <si>
    <t>AREXMIS</t>
  </si>
  <si>
    <t>Medicamen Organics Ltd</t>
  </si>
  <si>
    <t>MEDIORG</t>
  </si>
  <si>
    <t>Maestros Electronics &amp; Telecommunications Systems Ltd</t>
  </si>
  <si>
    <t>METSL</t>
  </si>
  <si>
    <t>Kreon Finnancial Services Ltd</t>
  </si>
  <si>
    <t>KREONFIN</t>
  </si>
  <si>
    <t>Kotak Nifty PSU Bank ETF</t>
  </si>
  <si>
    <t>PSUBANK</t>
  </si>
  <si>
    <t>Simplex Realty Ltd</t>
  </si>
  <si>
    <t>SIMPLXREA</t>
  </si>
  <si>
    <t>Rapicut Carbides Ltd</t>
  </si>
  <si>
    <t>RAPICUT</t>
  </si>
  <si>
    <t>Arvind and Company Shipping Agencies Ltd</t>
  </si>
  <si>
    <t>ACSAL</t>
  </si>
  <si>
    <t>Capfin India Ltd</t>
  </si>
  <si>
    <t>CAPFIN</t>
  </si>
  <si>
    <t>Sampre Nutritions Ltd</t>
  </si>
  <si>
    <t>SAMPRE</t>
  </si>
  <si>
    <t>Vertexplus Technologies Ltd</t>
  </si>
  <si>
    <t>VERTEXPLUS</t>
  </si>
  <si>
    <t>Invesco India Gold Exchange Traded Fund</t>
  </si>
  <si>
    <t>IVZINGOLD</t>
  </si>
  <si>
    <t>Punjab Communications Ltd</t>
  </si>
  <si>
    <t>PUNJCOMMU</t>
  </si>
  <si>
    <t>Veeram Securities Ltd</t>
  </si>
  <si>
    <t>VSL</t>
  </si>
  <si>
    <t>Orient Beverages Ltd</t>
  </si>
  <si>
    <t>ORIBEVER</t>
  </si>
  <si>
    <t>Pattech Fitwell Tube Components Ltd</t>
  </si>
  <si>
    <t>PATTECH</t>
  </si>
  <si>
    <t>Max Heights Infrastructure Ltd</t>
  </si>
  <si>
    <t>MAXHEIGHTS</t>
  </si>
  <si>
    <t>Sambandam Spinning Mills Ltd</t>
  </si>
  <si>
    <t>SAMBANDAM</t>
  </si>
  <si>
    <t>Bhatia Colour Chem Ltd</t>
  </si>
  <si>
    <t>BCCL</t>
  </si>
  <si>
    <t>Omfurn India Ltd</t>
  </si>
  <si>
    <t>OMFURN</t>
  </si>
  <si>
    <t>Mishka Exim Ltd</t>
  </si>
  <si>
    <t>MISHKA</t>
  </si>
  <si>
    <t>Advance Metering Technology Ltd</t>
  </si>
  <si>
    <t>AMTL</t>
  </si>
  <si>
    <t>SM Auto Stamping Ltd</t>
  </si>
  <si>
    <t>SMAUTO</t>
  </si>
  <si>
    <t>Ideal Technoplast Industries Ltd</t>
  </si>
  <si>
    <t>IDEALTECHO</t>
  </si>
  <si>
    <t>Rolta India Ltd</t>
  </si>
  <si>
    <t>ROLTA</t>
  </si>
  <si>
    <t>Garnet Construction Ltd</t>
  </si>
  <si>
    <t>GARNET</t>
  </si>
  <si>
    <t>Diversified Real Estate Activities</t>
  </si>
  <si>
    <t>Vasudhagama Enterprises Ltd</t>
  </si>
  <si>
    <t>VASUDHAGAM</t>
  </si>
  <si>
    <t>Golden Tobacco Ltd</t>
  </si>
  <si>
    <t>GOLDENTOBC</t>
  </si>
  <si>
    <t>Mefcom Capital Markets Ltd</t>
  </si>
  <si>
    <t>MEFCOMCAP</t>
  </si>
  <si>
    <t>Viaz Tyres Ltd</t>
  </si>
  <si>
    <t>VIAZ</t>
  </si>
  <si>
    <t>Gujarat Craft Industries Ltd</t>
  </si>
  <si>
    <t>GUJCRAFT</t>
  </si>
  <si>
    <t>Prospect Commodities Ltd</t>
  </si>
  <si>
    <t>PCL</t>
  </si>
  <si>
    <t>Kavveri Telecom Products Ltd</t>
  </si>
  <si>
    <t>KAVVERITEL</t>
  </si>
  <si>
    <t>SVC Industries Ltd</t>
  </si>
  <si>
    <t>SVCIND</t>
  </si>
  <si>
    <t>S V J Enterprises Ltd</t>
  </si>
  <si>
    <t>SVJ</t>
  </si>
  <si>
    <t>Milgrey Finance and Investments Ltd</t>
  </si>
  <si>
    <t>ZMILGFIN</t>
  </si>
  <si>
    <t>Royal Sense Ltd</t>
  </si>
  <si>
    <t>ROYAL</t>
  </si>
  <si>
    <t>Anand Rayons Ltd</t>
  </si>
  <si>
    <t>ARL</t>
  </si>
  <si>
    <t>UMA Converter Ltd</t>
  </si>
  <si>
    <t>UMA</t>
  </si>
  <si>
    <t>Mirae Asset Nifty Financial Services ETF</t>
  </si>
  <si>
    <t>BFSI</t>
  </si>
  <si>
    <t>Isl Consulting Ltd</t>
  </si>
  <si>
    <t>ISLCONSUL</t>
  </si>
  <si>
    <t>Aristo Bio-Tech and Lifescience Ltd</t>
  </si>
  <si>
    <t>ARISTO</t>
  </si>
  <si>
    <t>Inland Printers Ltd</t>
  </si>
  <si>
    <t>INLANPR</t>
  </si>
  <si>
    <t>Garment Mantra Lifestyle Ltd</t>
  </si>
  <si>
    <t>GARMNTMNTR</t>
  </si>
  <si>
    <t>Rollatainers Ltd</t>
  </si>
  <si>
    <t>ROLLT</t>
  </si>
  <si>
    <t>Baba Arts Ltd</t>
  </si>
  <si>
    <t>BABA</t>
  </si>
  <si>
    <t>Smiths &amp; Founders (India) Ltd</t>
  </si>
  <si>
    <t>SMFIL</t>
  </si>
  <si>
    <t>G.S. Auto International Ltd</t>
  </si>
  <si>
    <t>GSAUTO</t>
  </si>
  <si>
    <t>National Oxygen Ltd</t>
  </si>
  <si>
    <t>NOL</t>
  </si>
  <si>
    <t>Elixir Capital Ltd</t>
  </si>
  <si>
    <t>ELIXIR</t>
  </si>
  <si>
    <t>Starcom Information Technology Ltd</t>
  </si>
  <si>
    <t>STARCOM</t>
  </si>
  <si>
    <t>Akiko Global Services Ltd</t>
  </si>
  <si>
    <t>AKIKO</t>
  </si>
  <si>
    <t>Dhampure Speciality Sugars Ltd</t>
  </si>
  <si>
    <t>DHAMPURE</t>
  </si>
  <si>
    <t>Destiny Logistics &amp; Infra Ltd</t>
  </si>
  <si>
    <t>DESTINY</t>
  </si>
  <si>
    <t>Agarwal Float Glass India Ltd</t>
  </si>
  <si>
    <t>AGARWALFT</t>
  </si>
  <si>
    <t>Swasti Vinayaka Synthetics Ltd</t>
  </si>
  <si>
    <t>SWASTIVI</t>
  </si>
  <si>
    <t>AKG Exim Ltd</t>
  </si>
  <si>
    <t>AKG</t>
  </si>
  <si>
    <t>Warren Tea Ltd</t>
  </si>
  <si>
    <t>WARRENTEA</t>
  </si>
  <si>
    <t>Chartered Capital and Investment Ltd</t>
  </si>
  <si>
    <t>CHRTEDCA</t>
  </si>
  <si>
    <t>Kenvi Jewels Ltd</t>
  </si>
  <si>
    <t>KENVI</t>
  </si>
  <si>
    <t>Monotype India Ltd</t>
  </si>
  <si>
    <t>MONOT</t>
  </si>
  <si>
    <t>Shree Krishna Paper Mills &amp; Industries Ltd</t>
  </si>
  <si>
    <t>SKPMIL</t>
  </si>
  <si>
    <t>Shreeshay Engineers Ltd</t>
  </si>
  <si>
    <t>SHREESHAY</t>
  </si>
  <si>
    <t>Katare Spinning Mills Ltd</t>
  </si>
  <si>
    <t>KATRSPG</t>
  </si>
  <si>
    <t>Adroit Infotech Ltd</t>
  </si>
  <si>
    <t>ADROITINFO</t>
  </si>
  <si>
    <t>Milton Industries Ltd</t>
  </si>
  <si>
    <t>MILTON</t>
  </si>
  <si>
    <t>P B M Polytex Ltd</t>
  </si>
  <si>
    <t>PBMPOLY</t>
  </si>
  <si>
    <t>Super Crop Safe Ltd</t>
  </si>
  <si>
    <t>SUCROSA</t>
  </si>
  <si>
    <t>Lakshmi Finance and Industrial Corp Ltd</t>
  </si>
  <si>
    <t>LFIC</t>
  </si>
  <si>
    <t>Supreme Engineering Ltd</t>
  </si>
  <si>
    <t>SUPREMEENG</t>
  </si>
  <si>
    <t>Dmr Hydroengineering &amp; Infrastructures Ltd</t>
  </si>
  <si>
    <t>DMR</t>
  </si>
  <si>
    <t>Rolcon Engineering Company Ltd</t>
  </si>
  <si>
    <t>ROLCOEN</t>
  </si>
  <si>
    <t>AccelerateBS India Ltd</t>
  </si>
  <si>
    <t>ACCELERATE</t>
  </si>
  <si>
    <t>Vels Film International Ltd</t>
  </si>
  <si>
    <t>VELS</t>
  </si>
  <si>
    <t>Mono Pharmacare Ltd</t>
  </si>
  <si>
    <t>MONOPHARMA</t>
  </si>
  <si>
    <t>Ultra Wiring Connectivity System Ltd</t>
  </si>
  <si>
    <t>UWCSL</t>
  </si>
  <si>
    <t>Shree Pacetronix Ltd</t>
  </si>
  <si>
    <t>SHREEPAC</t>
  </si>
  <si>
    <t>Dhanalaxmi Roto Spinners Ltd</t>
  </si>
  <si>
    <t>DHANROTO</t>
  </si>
  <si>
    <t>Shreyas Intermediates Ltd</t>
  </si>
  <si>
    <t>SHREYASI</t>
  </si>
  <si>
    <t>Chrome Silicon Ltd</t>
  </si>
  <si>
    <t>CHROME</t>
  </si>
  <si>
    <t>G-Tec Jainx Education Ltd</t>
  </si>
  <si>
    <t>GTECJAINX</t>
  </si>
  <si>
    <t>Tridhya Tech Ltd</t>
  </si>
  <si>
    <t>TRIDHYA</t>
  </si>
  <si>
    <t>K G Denim Ltd</t>
  </si>
  <si>
    <t>KGDENIM</t>
  </si>
  <si>
    <t>Real Eco Energy Ltd</t>
  </si>
  <si>
    <t>REALECO</t>
  </si>
  <si>
    <t>Medi-Caps Ltd</t>
  </si>
  <si>
    <t>MEDICAPQ</t>
  </si>
  <si>
    <t>Gita Renewable Energy Ltd</t>
  </si>
  <si>
    <t>GITARENEW</t>
  </si>
  <si>
    <t>Apoorva Leasing Finance and Investment Company Ltd</t>
  </si>
  <si>
    <t>APOORVA</t>
  </si>
  <si>
    <t>Restile Ceramics Ltd</t>
  </si>
  <si>
    <t>RESTILE</t>
  </si>
  <si>
    <t>Modipon Ltd</t>
  </si>
  <si>
    <t>MODIPON</t>
  </si>
  <si>
    <t>Jagan Lamps Ltd</t>
  </si>
  <si>
    <t>JAGANLAM</t>
  </si>
  <si>
    <t>AJR Infra and Tolling Ltd</t>
  </si>
  <si>
    <t>AJRINFRA</t>
  </si>
  <si>
    <t>National Plastic Industries Ltd</t>
  </si>
  <si>
    <t>NATPLAS</t>
  </si>
  <si>
    <t>Pearl Polymers Ltd</t>
  </si>
  <si>
    <t>PEARLPOLY</t>
  </si>
  <si>
    <t>Mish Designs Ltd</t>
  </si>
  <si>
    <t>MISHDESIGN</t>
  </si>
  <si>
    <t>Transgene Biotek Ltd</t>
  </si>
  <si>
    <t>TRABI</t>
  </si>
  <si>
    <t>Inani Marbles and Industries Ltd</t>
  </si>
  <si>
    <t>INANI</t>
  </si>
  <si>
    <t>Lee &amp; Nee Softwares (Exports) Ltd</t>
  </si>
  <si>
    <t>LEENEE</t>
  </si>
  <si>
    <t>Akash Infra-Projects Ltd</t>
  </si>
  <si>
    <t>AKASH</t>
  </si>
  <si>
    <t>Fundviser Capital (India) Ltd</t>
  </si>
  <si>
    <t>FUNDVISER</t>
  </si>
  <si>
    <t>Construction Materials</t>
  </si>
  <si>
    <t>Sunrise Efficient Marketing Ltd</t>
  </si>
  <si>
    <t>SEML</t>
  </si>
  <si>
    <t>Shree Rajasthan Syntex Ltd</t>
  </si>
  <si>
    <t>SHRAJSYNQ</t>
  </si>
  <si>
    <t>Morgan Ventures Ltd</t>
  </si>
  <si>
    <t>MORGAN</t>
  </si>
  <si>
    <t>Getalong Enterprise Ltd</t>
  </si>
  <si>
    <t>GETALONG</t>
  </si>
  <si>
    <t>MM Rubber Company Ltd</t>
  </si>
  <si>
    <t>MMRUBBR-B</t>
  </si>
  <si>
    <t>JFL Life Sciences Ltd</t>
  </si>
  <si>
    <t>JFLLIFE</t>
  </si>
  <si>
    <t>Banaras Beads Ltd</t>
  </si>
  <si>
    <t>BANARBEADS</t>
  </si>
  <si>
    <t>Globalspace Technologies Ltd</t>
  </si>
  <si>
    <t>DSJ Keep Learning Ltd</t>
  </si>
  <si>
    <t>KEEPLEARN</t>
  </si>
  <si>
    <t>Meera Industries Ltd</t>
  </si>
  <si>
    <t>MEERA</t>
  </si>
  <si>
    <t>PCS Technology Ltd</t>
  </si>
  <si>
    <t>PCS</t>
  </si>
  <si>
    <t>Technology Hardware, Storage &amp; Peripherals</t>
  </si>
  <si>
    <t>Silgo Retail Ltd</t>
  </si>
  <si>
    <t>SILGO</t>
  </si>
  <si>
    <t>E-Land Apparel Ltd</t>
  </si>
  <si>
    <t>ELAND</t>
  </si>
  <si>
    <t>UR Sugar Industries Ltd</t>
  </si>
  <si>
    <t>URSUGAR</t>
  </si>
  <si>
    <t>Aeonx Digital Technology Ltd</t>
  </si>
  <si>
    <t>AEONXDIGI</t>
  </si>
  <si>
    <t>Shalimar Productions Ltd</t>
  </si>
  <si>
    <t>SHALPRO</t>
  </si>
  <si>
    <t>Vivid Mercantile Ltd</t>
  </si>
  <si>
    <t>VIVIDM</t>
  </si>
  <si>
    <t>G G Dandekar Properties Ltd</t>
  </si>
  <si>
    <t>GGDPROP</t>
  </si>
  <si>
    <t>Hardcastle and Waud Manufacturing Co Ltd</t>
  </si>
  <si>
    <t>HARDCAS</t>
  </si>
  <si>
    <t>Vruddhi Engineering Works Ltd</t>
  </si>
  <si>
    <t>VRUDDHI</t>
  </si>
  <si>
    <t>Ushanti Colour Chem Ltd</t>
  </si>
  <si>
    <t>UCL</t>
  </si>
  <si>
    <t>Kalahridhaan Trendz Ltd</t>
  </si>
  <si>
    <t>KTL</t>
  </si>
  <si>
    <t>Naturite Agro Products Ltd</t>
  </si>
  <si>
    <t>NAPL</t>
  </si>
  <si>
    <t>Regency Fincorp Ltd</t>
  </si>
  <si>
    <t>REGENCY</t>
  </si>
  <si>
    <t>Naapbooks Ltd</t>
  </si>
  <si>
    <t>NBL</t>
  </si>
  <si>
    <t>Burnpur Cement Ltd</t>
  </si>
  <si>
    <t>BURNPUR</t>
  </si>
  <si>
    <t>Italian Edibles Ltd</t>
  </si>
  <si>
    <t>ITALIANE</t>
  </si>
  <si>
    <t>Humming Bird Education Ltd</t>
  </si>
  <si>
    <t>HBEL</t>
  </si>
  <si>
    <t>Shelter Pharma Ltd</t>
  </si>
  <si>
    <t>SHELTER</t>
  </si>
  <si>
    <t>Yamini Investments Company Ltd</t>
  </si>
  <si>
    <t>YAMNINV</t>
  </si>
  <si>
    <t>Rose Merc Ltd</t>
  </si>
  <si>
    <t>ROSEMER</t>
  </si>
  <si>
    <t>STL Global Ltd</t>
  </si>
  <si>
    <t>SGL</t>
  </si>
  <si>
    <t>Assam Entrade Ltd</t>
  </si>
  <si>
    <t>ASSAMENT</t>
  </si>
  <si>
    <t>Diversified Financial Services</t>
  </si>
  <si>
    <t>Walpar Nutritions Ltd</t>
  </si>
  <si>
    <t>WALPAR</t>
  </si>
  <si>
    <t>Micropro Software Solutions Ltd</t>
  </si>
  <si>
    <t>MICROPRO</t>
  </si>
  <si>
    <t>Amkay Products Ltd</t>
  </si>
  <si>
    <t>AMKAY</t>
  </si>
  <si>
    <t>Mediaone Global Entertainment Ltd</t>
  </si>
  <si>
    <t>MEDIAONE</t>
  </si>
  <si>
    <t>Contil India Ltd</t>
  </si>
  <si>
    <t>CONTILI</t>
  </si>
  <si>
    <t>Cranex Ltd</t>
  </si>
  <si>
    <t>CRANEX</t>
  </si>
  <si>
    <t>Construction Machinery &amp; Heavy Transportation Equipment</t>
  </si>
  <si>
    <t>Tirupati Sarjan Ltd</t>
  </si>
  <si>
    <t>TIRSARJ</t>
  </si>
  <si>
    <t>Fervent Synergies Ltd</t>
  </si>
  <si>
    <t>FERVENTSYN</t>
  </si>
  <si>
    <t>Shrydus Industries Ltd</t>
  </si>
  <si>
    <t>SHRYDUS</t>
  </si>
  <si>
    <t>ANG Lifesciences India Ltd</t>
  </si>
  <si>
    <t>ANG</t>
  </si>
  <si>
    <t>Continental Seeds and Chemicals Ltd</t>
  </si>
  <si>
    <t>CONTI</t>
  </si>
  <si>
    <t>GTN Industries Ltd</t>
  </si>
  <si>
    <t>GTNINDS</t>
  </si>
  <si>
    <t>Committed Cargo Care Ltd</t>
  </si>
  <si>
    <t>COMMITTED</t>
  </si>
  <si>
    <t>CCL International Ltd</t>
  </si>
  <si>
    <t>CCLINTER</t>
  </si>
  <si>
    <t>Diligent Industries Ltd</t>
  </si>
  <si>
    <t>DILIGENT</t>
  </si>
  <si>
    <t>Metal Coatings (India) Ltd</t>
  </si>
  <si>
    <t>METALCO</t>
  </si>
  <si>
    <t>Saven Technologies Ltd</t>
  </si>
  <si>
    <t>7TEC</t>
  </si>
  <si>
    <t>Godha Cabcon &amp; Insulation Ltd</t>
  </si>
  <si>
    <t>GODHA</t>
  </si>
  <si>
    <t>Mittal Life Style Ltd</t>
  </si>
  <si>
    <t>MITTAL</t>
  </si>
  <si>
    <t>H P Cotton Textile Mills Ltd</t>
  </si>
  <si>
    <t>HPCOTTON</t>
  </si>
  <si>
    <t>Deccan Health Care Ltd</t>
  </si>
  <si>
    <t>DECCAN</t>
  </si>
  <si>
    <t>Vista Pharmaceuticals Ltd</t>
  </si>
  <si>
    <t>VISTAPH</t>
  </si>
  <si>
    <t>SPS Finquest Ltd</t>
  </si>
  <si>
    <t>SPS</t>
  </si>
  <si>
    <t>Future Market Networks Ltd</t>
  </si>
  <si>
    <t>FMNL</t>
  </si>
  <si>
    <t>Telogica Ltd</t>
  </si>
  <si>
    <t>TELOGICA</t>
  </si>
  <si>
    <t>Communications Equipment</t>
  </si>
  <si>
    <t>C P S Shapers Ltd</t>
  </si>
  <si>
    <t>CPS</t>
  </si>
  <si>
    <t>Cell Point (India) Ltd</t>
  </si>
  <si>
    <t>CELLPOINT</t>
  </si>
  <si>
    <t>FEL</t>
  </si>
  <si>
    <t>GKB Ophthalmics Ltd</t>
  </si>
  <si>
    <t>GKB</t>
  </si>
  <si>
    <t>Aatmaj Healthcare Ltd</t>
  </si>
  <si>
    <t>AATMAJ</t>
  </si>
  <si>
    <t>Sintex Plastics Technology Ltd</t>
  </si>
  <si>
    <t>SPTL</t>
  </si>
  <si>
    <t>DRA Consultants Ltd</t>
  </si>
  <si>
    <t>DRA</t>
  </si>
  <si>
    <t>Quality RO Industries Ltd</t>
  </si>
  <si>
    <t>QRIL</t>
  </si>
  <si>
    <t>Ecoboard Industries Ltd</t>
  </si>
  <si>
    <t>ECOBOAR</t>
  </si>
  <si>
    <t>Yudiz Solutions Ltd</t>
  </si>
  <si>
    <t>YUDIZ</t>
  </si>
  <si>
    <t>Zodiac-JRD-MKJ Ltd</t>
  </si>
  <si>
    <t>ZODJRDMKJ</t>
  </si>
  <si>
    <t>Prime Property Development Corp Ltd</t>
  </si>
  <si>
    <t>PRIMEPRO</t>
  </si>
  <si>
    <t>Salem Erode Investments Ltd</t>
  </si>
  <si>
    <t>SALEM</t>
  </si>
  <si>
    <t>Chandra Bhagat Pharma Ltd</t>
  </si>
  <si>
    <t>CBPL</t>
  </si>
  <si>
    <t>Abhishek Integrations Ltd</t>
  </si>
  <si>
    <t>AILIMITED</t>
  </si>
  <si>
    <t>Ankit Metal &amp; Power Ltd</t>
  </si>
  <si>
    <t>ANKITMETAL</t>
  </si>
  <si>
    <t>Signoria Creation Ltd</t>
  </si>
  <si>
    <t>SIGNORIA</t>
  </si>
  <si>
    <t>Phosphate Company Ltd</t>
  </si>
  <si>
    <t>PHOSPHATE</t>
  </si>
  <si>
    <t>Hemadri Cements Ltd</t>
  </si>
  <si>
    <t>HEMACEM</t>
  </si>
  <si>
    <t>Comfort Fincap Ltd</t>
  </si>
  <si>
    <t>COMFINCAP</t>
  </si>
  <si>
    <t>Vistar Amar Ltd</t>
  </si>
  <si>
    <t>VISTARAMAR</t>
  </si>
  <si>
    <t>Oceanic Foods Ltd</t>
  </si>
  <si>
    <t>OCEANIC</t>
  </si>
  <si>
    <t>Marble City India Ltd</t>
  </si>
  <si>
    <t>MARBLE</t>
  </si>
  <si>
    <t>Wires and Fabriks (SA) Ltd</t>
  </si>
  <si>
    <t>WIREFABR</t>
  </si>
  <si>
    <t>VSF Projects Ltd</t>
  </si>
  <si>
    <t>VSFPROJ</t>
  </si>
  <si>
    <t>Nimbus Projects Ltd</t>
  </si>
  <si>
    <t>NIMBSPROJ</t>
  </si>
  <si>
    <t>Poddar Housing and Development Ltd</t>
  </si>
  <si>
    <t>PODDARHOUS</t>
  </si>
  <si>
    <t>Yash Chemex Ltd</t>
  </si>
  <si>
    <t>YASHCHEM</t>
  </si>
  <si>
    <t>Walchand Peoplefirst Ltd</t>
  </si>
  <si>
    <t>WALCHPF</t>
  </si>
  <si>
    <t>Associated Ceramics Ltd</t>
  </si>
  <si>
    <t>ASSOCER</t>
  </si>
  <si>
    <t>Odyssey Corporation Ltd</t>
  </si>
  <si>
    <t>ODYCORP</t>
  </si>
  <si>
    <t>DK Enterprises Global Ltd</t>
  </si>
  <si>
    <t>DKEGL</t>
  </si>
  <si>
    <t>AA Plus Tradelink Ltd</t>
  </si>
  <si>
    <t>AAPLUSTRAD</t>
  </si>
  <si>
    <t>Rex Sealing &amp; Packing Industries Ltd</t>
  </si>
  <si>
    <t>REXSEAL</t>
  </si>
  <si>
    <t>Tapi Fruit Processing Ltd</t>
  </si>
  <si>
    <t>TAPIFRUIT</t>
  </si>
  <si>
    <t>Abm International Ltd</t>
  </si>
  <si>
    <t>ABMINTLLTD</t>
  </si>
  <si>
    <t>Anjani Synthetics Ltd</t>
  </si>
  <si>
    <t>ANJANI</t>
  </si>
  <si>
    <t>BDR Buildcon Ltd</t>
  </si>
  <si>
    <t>BDR</t>
  </si>
  <si>
    <t>Galactico Corporate Services Ltd</t>
  </si>
  <si>
    <t>GALACTICO</t>
  </si>
  <si>
    <t>Camex Ltd</t>
  </si>
  <si>
    <t>CAMEXLTD</t>
  </si>
  <si>
    <t>Hawa Engineers Ltd</t>
  </si>
  <si>
    <t>HAWAENG</t>
  </si>
  <si>
    <t>Dhanlaxmi Fabrics Ltd</t>
  </si>
  <si>
    <t>DHANFAB</t>
  </si>
  <si>
    <t>Prismx Global Ventures Ltd</t>
  </si>
  <si>
    <t>PRISMX</t>
  </si>
  <si>
    <t>Misquita Engineering Ltd</t>
  </si>
  <si>
    <t>MISQUITA</t>
  </si>
  <si>
    <t>Sangani Hospitals Ltd</t>
  </si>
  <si>
    <t>SANGANI</t>
  </si>
  <si>
    <t>Transvoy Logistics India Ltd</t>
  </si>
  <si>
    <t>TRANSVOY</t>
  </si>
  <si>
    <t>Air Freight &amp; Logistics</t>
  </si>
  <si>
    <t>Tirupati Tyres Ltd</t>
  </si>
  <si>
    <t>TTIL</t>
  </si>
  <si>
    <t>Ashnisha Industries Ltd</t>
  </si>
  <si>
    <t>ASHNI</t>
  </si>
  <si>
    <t>HOAC Foods India Ltd</t>
  </si>
  <si>
    <t>HOACFOODS</t>
  </si>
  <si>
    <t>Response Informatics Ltd</t>
  </si>
  <si>
    <t>RESPONSINF</t>
  </si>
  <si>
    <t>Sandu Pharmaceuticals Ltd</t>
  </si>
  <si>
    <t>SANDUPHQ</t>
  </si>
  <si>
    <t>Shrenik Ltd</t>
  </si>
  <si>
    <t>SHRENIK</t>
  </si>
  <si>
    <t>Laxmi Cotspin Ltd</t>
  </si>
  <si>
    <t>LAXMICOT</t>
  </si>
  <si>
    <t>Kanani Industries Ltd</t>
  </si>
  <si>
    <t>KANANIIND</t>
  </si>
  <si>
    <t>Vivo Bio Tech Ltd</t>
  </si>
  <si>
    <t>VIVOBIOT</t>
  </si>
  <si>
    <t>Ladderup Finance Ltd</t>
  </si>
  <si>
    <t>LADDERUP</t>
  </si>
  <si>
    <t>AD- Manum Finance Ltd</t>
  </si>
  <si>
    <t>ADMANUM</t>
  </si>
  <si>
    <t>S &amp; T Corporation Ltd</t>
  </si>
  <si>
    <t>STCORP</t>
  </si>
  <si>
    <t>Franklin Industries Ltd</t>
  </si>
  <si>
    <t>FRANKLININD</t>
  </si>
  <si>
    <t>Greenhitech Ventures Ltd</t>
  </si>
  <si>
    <t>GVL</t>
  </si>
  <si>
    <t>Winny Immigration &amp; Education Services Ltd</t>
  </si>
  <si>
    <t>WINNY</t>
  </si>
  <si>
    <t>Academic &amp; Educational Services</t>
  </si>
  <si>
    <t>Angel Fibers Ltd</t>
  </si>
  <si>
    <t>ANGEL</t>
  </si>
  <si>
    <t>Eighty Jewellers Ltd</t>
  </si>
  <si>
    <t>EIGHTY</t>
  </si>
  <si>
    <t>Palco Metals Ltd</t>
  </si>
  <si>
    <t>PALCO</t>
  </si>
  <si>
    <t>Ceeta Industries Ltd</t>
  </si>
  <si>
    <t>CEETAIN</t>
  </si>
  <si>
    <t>Mandeep Auto Industries Ltd</t>
  </si>
  <si>
    <t>MANDEEP</t>
  </si>
  <si>
    <t>Vineet Laboratories Ltd</t>
  </si>
  <si>
    <t>VINEETLAB</t>
  </si>
  <si>
    <t>Nakoda Group of Industries Ltd</t>
  </si>
  <si>
    <t>NGIL</t>
  </si>
  <si>
    <t>Visaman Global Sales Ltd</t>
  </si>
  <si>
    <t>VISAMAN</t>
  </si>
  <si>
    <t>Harshil Agrotech Ltd</t>
  </si>
  <si>
    <t>HARSHILAGR</t>
  </si>
  <si>
    <t>ICDS Ltd</t>
  </si>
  <si>
    <t>ICDSLTD</t>
  </si>
  <si>
    <t>Alfavision Overseas (India) Ltd</t>
  </si>
  <si>
    <t>ALFAVIO</t>
  </si>
  <si>
    <t>Mohit Paper Mills Ltd</t>
  </si>
  <si>
    <t>MOHITPPR</t>
  </si>
  <si>
    <t>PVV Infra Ltd</t>
  </si>
  <si>
    <t>PVVINFRA</t>
  </si>
  <si>
    <t>Ashoka Metcast Ltd</t>
  </si>
  <si>
    <t>ASHOKAMET</t>
  </si>
  <si>
    <t>ASL Industries Ltd</t>
  </si>
  <si>
    <t>ASLIND</t>
  </si>
  <si>
    <t>N G Industries Ltd</t>
  </si>
  <si>
    <t>NGIND</t>
  </si>
  <si>
    <t>Pan India Corp Ltd</t>
  </si>
  <si>
    <t>PANINDIAC</t>
  </si>
  <si>
    <t>Country Condo's Ltd</t>
  </si>
  <si>
    <t>COUNCODOS</t>
  </si>
  <si>
    <t>Axis NIFTY IT ETF</t>
  </si>
  <si>
    <t>AXISTECETF</t>
  </si>
  <si>
    <t>Goblin India Ltd</t>
  </si>
  <si>
    <t>GOBLIN</t>
  </si>
  <si>
    <t>Gorani Industries Ltd</t>
  </si>
  <si>
    <t>GORANIN</t>
  </si>
  <si>
    <t>Dynamic Portfolio Management &amp; Services Ltd</t>
  </si>
  <si>
    <t>DYNAMICP</t>
  </si>
  <si>
    <t>Ambica Agarbathies Aroma &amp; Industries Ltd</t>
  </si>
  <si>
    <t>AMBICAAGAR</t>
  </si>
  <si>
    <t>Teesta Agro Industries Ltd</t>
  </si>
  <si>
    <t>TEEAI</t>
  </si>
  <si>
    <t>A F Enterprises Ltd</t>
  </si>
  <si>
    <t>AFEL</t>
  </si>
  <si>
    <t>Beekay Niryat Ltd</t>
  </si>
  <si>
    <t>BNL</t>
  </si>
  <si>
    <t>Pace E-Commerce Ventures Ltd</t>
  </si>
  <si>
    <t>PACE</t>
  </si>
  <si>
    <t>Homefurnishing Retail</t>
  </si>
  <si>
    <t>Kabsons Industries Ltd</t>
  </si>
  <si>
    <t>KABSON</t>
  </si>
  <si>
    <t>Sulabh Engineers and Services Ltd</t>
  </si>
  <si>
    <t>SULABEN</t>
  </si>
  <si>
    <t>Bandaram Pharma Packtech Ltd</t>
  </si>
  <si>
    <t>BANDARAM</t>
  </si>
  <si>
    <t>Shantidoot Infra Services Ltd</t>
  </si>
  <si>
    <t>SISL</t>
  </si>
  <si>
    <t>ICICI Prudential S&amp;P BSE Sensex ETF</t>
  </si>
  <si>
    <t>SENSEXIETF</t>
  </si>
  <si>
    <t>Artefact Projects Ltd</t>
  </si>
  <si>
    <t>ARTEFACT</t>
  </si>
  <si>
    <t>Standard Surfactants Ltd</t>
  </si>
  <si>
    <t>STDSFAC</t>
  </si>
  <si>
    <t>Household Products</t>
  </si>
  <si>
    <t>Morarjee Textiles Ltd</t>
  </si>
  <si>
    <t>MORARJEE</t>
  </si>
  <si>
    <t>Super Spinning Mills Ltd</t>
  </si>
  <si>
    <t>SUPERSPIN</t>
  </si>
  <si>
    <t>Vandana Knitwear Ltd</t>
  </si>
  <si>
    <t>VANDANA</t>
  </si>
  <si>
    <t>Choksi Laboratories Ltd</t>
  </si>
  <si>
    <t>CHOKSILA</t>
  </si>
  <si>
    <t>Zodiac Ventures Ltd</t>
  </si>
  <si>
    <t>ZODIACVEN</t>
  </si>
  <si>
    <t>Axel Polymers Ltd</t>
  </si>
  <si>
    <t>AXELPOLY</t>
  </si>
  <si>
    <t>Acrow India Ltd</t>
  </si>
  <si>
    <t>ACROW</t>
  </si>
  <si>
    <t>MSR India Ltd</t>
  </si>
  <si>
    <t>MSRINDIA</t>
  </si>
  <si>
    <t>Archidply Decor Ltd</t>
  </si>
  <si>
    <t>ADL</t>
  </si>
  <si>
    <t>Valencia Nutrition Ltd</t>
  </si>
  <si>
    <t>VALENCIA</t>
  </si>
  <si>
    <t>Soft Drinks &amp; Non-alcoholic Beverages</t>
  </si>
  <si>
    <t>Kwality Ltd</t>
  </si>
  <si>
    <t>KWALITY</t>
  </si>
  <si>
    <t>Ind Bank Housing Ltd</t>
  </si>
  <si>
    <t>INDBNK</t>
  </si>
  <si>
    <t>Orchasp Ltd</t>
  </si>
  <si>
    <t>ORCHASP</t>
  </si>
  <si>
    <t>Maharashtra Corp Ltd</t>
  </si>
  <si>
    <t>MAHACORP</t>
  </si>
  <si>
    <t>Balurghat Technologies Ltd</t>
  </si>
  <si>
    <t>BALTE</t>
  </si>
  <si>
    <t>Sri Ramakrishna Mills (Coimbatore) Ltd</t>
  </si>
  <si>
    <t>SRMCL</t>
  </si>
  <si>
    <t>Earthstahl &amp; Alloys Ltd</t>
  </si>
  <si>
    <t>EARTH</t>
  </si>
  <si>
    <t>Grovy India Ltd</t>
  </si>
  <si>
    <t>GROVY</t>
  </si>
  <si>
    <t>Sellwin Traders Ltd</t>
  </si>
  <si>
    <t>SELLWIN</t>
  </si>
  <si>
    <t>Jigar Cables Ltd</t>
  </si>
  <si>
    <t>JIGAR</t>
  </si>
  <si>
    <t>Addi Industries Ltd</t>
  </si>
  <si>
    <t>ADDIND</t>
  </si>
  <si>
    <t>Sylph Technologies Ltd</t>
  </si>
  <si>
    <t>SYLPH</t>
  </si>
  <si>
    <t>Kshitij Polyline Ltd</t>
  </si>
  <si>
    <t>KSHITIJPOL</t>
  </si>
  <si>
    <t>Roopa Industries Ltd</t>
  </si>
  <si>
    <t>ROOPAIND</t>
  </si>
  <si>
    <t>Madhav Marbles and Granites Ltd</t>
  </si>
  <si>
    <t>MADHAV</t>
  </si>
  <si>
    <t>Tatia Global Vennture Ltd</t>
  </si>
  <si>
    <t>TATIAGLOB</t>
  </si>
  <si>
    <t>West Leisure Resorts Ltd</t>
  </si>
  <si>
    <t>WESTLEIRES</t>
  </si>
  <si>
    <t>Next Mediaworks Ltd</t>
  </si>
  <si>
    <t>NEXTMEDIA</t>
  </si>
  <si>
    <t>India Home Loan Ltd</t>
  </si>
  <si>
    <t>INDIAHOME</t>
  </si>
  <si>
    <t>Sobhaygya Mercantile Ltd</t>
  </si>
  <si>
    <t>SOBME</t>
  </si>
  <si>
    <t>Lead Reclaim and Rubber Products Ltd</t>
  </si>
  <si>
    <t>LRRPL</t>
  </si>
  <si>
    <t>Khandwala Securities Ltd</t>
  </si>
  <si>
    <t>KHANDSE</t>
  </si>
  <si>
    <t>Gujrat Credit Corporation Ltd</t>
  </si>
  <si>
    <t>GUJCRED</t>
  </si>
  <si>
    <t>Emergent Industrial Solutions Ltd</t>
  </si>
  <si>
    <t>EMERGENT</t>
  </si>
  <si>
    <t>Hindoostan Mills Ltd</t>
  </si>
  <si>
    <t>HINDMILL</t>
  </si>
  <si>
    <t>Jet Knitwears Ltd</t>
  </si>
  <si>
    <t>JETKNIT</t>
  </si>
  <si>
    <t>Indianivesh Ltd</t>
  </si>
  <si>
    <t>INDIANVSH</t>
  </si>
  <si>
    <t>Sacheta Metals Ltd</t>
  </si>
  <si>
    <t>SACHEMT</t>
  </si>
  <si>
    <t>Oriental Trimex Ltd</t>
  </si>
  <si>
    <t>ORIENTALTL</t>
  </si>
  <si>
    <t>Ashirwad Steels And Industries Ltd</t>
  </si>
  <si>
    <t>ASHSI</t>
  </si>
  <si>
    <t>E L Forge Ltd</t>
  </si>
  <si>
    <t>ELFORGE</t>
  </si>
  <si>
    <t>Tamilnadu Telecommunication Ltd</t>
  </si>
  <si>
    <t>TNTELE</t>
  </si>
  <si>
    <t>Tirupati Foam Ltd</t>
  </si>
  <si>
    <t>TIRUFOAM</t>
  </si>
  <si>
    <t>Techindia Nirman Ltd</t>
  </si>
  <si>
    <t>TECHIN</t>
  </si>
  <si>
    <t>Sudal Industries Ltd</t>
  </si>
  <si>
    <t>SUDAI</t>
  </si>
  <si>
    <t>Aluminum</t>
  </si>
  <si>
    <t>Bonlon Industries Ltd</t>
  </si>
  <si>
    <t>BONLON</t>
  </si>
  <si>
    <t>Copper</t>
  </si>
  <si>
    <t>Tejnaksh Healthcare Ltd</t>
  </si>
  <si>
    <t>TEJNAKSH</t>
  </si>
  <si>
    <t>Chennai Ferrous Industries Ltd</t>
  </si>
  <si>
    <t>CHENFERRO</t>
  </si>
  <si>
    <t>Integra Switchgear Ltd</t>
  </si>
  <si>
    <t>INTEGSW</t>
  </si>
  <si>
    <t>Manjeera Constructions Ltd</t>
  </si>
  <si>
    <t>MANJEERA</t>
  </si>
  <si>
    <t>Khoobsurat Ltd</t>
  </si>
  <si>
    <t>KHOOBSURAT</t>
  </si>
  <si>
    <t>Libas Consumer Products Ltd</t>
  </si>
  <si>
    <t>LIBAS</t>
  </si>
  <si>
    <t>Vivanta Industries Ltd</t>
  </si>
  <si>
    <t>VIVANTA</t>
  </si>
  <si>
    <t>Hrh Next Services Ltd</t>
  </si>
  <si>
    <t>HRHNEXT</t>
  </si>
  <si>
    <t>Call Center Services</t>
  </si>
  <si>
    <t>Yug Decor Ltd</t>
  </si>
  <si>
    <t>YUG</t>
  </si>
  <si>
    <t>Gogia Capital Services Ltd</t>
  </si>
  <si>
    <t>GOGIACAP</t>
  </si>
  <si>
    <t>P H Capital Ltd</t>
  </si>
  <si>
    <t>PHCAP</t>
  </si>
  <si>
    <t>Sonu Infratech Ltd</t>
  </si>
  <si>
    <t>SONUINFRA</t>
  </si>
  <si>
    <t>Tarini International Ltd</t>
  </si>
  <si>
    <t>TARINI</t>
  </si>
  <si>
    <t>Salora International Ltd</t>
  </si>
  <si>
    <t>SALORAINTL</t>
  </si>
  <si>
    <t>Continental Petroleums Ltd</t>
  </si>
  <si>
    <t>CONTPTR</t>
  </si>
  <si>
    <t>Uttam Galva Steels Ltd</t>
  </si>
  <si>
    <t>UTTAMSTL</t>
  </si>
  <si>
    <t>Khaitan (India) Ltd</t>
  </si>
  <si>
    <t>KHAITANLTD</t>
  </si>
  <si>
    <t>TGB Banquets and Hotels Ltd</t>
  </si>
  <si>
    <t>TGBHOTELS</t>
  </si>
  <si>
    <t>Chandra Prabhu International Ltd</t>
  </si>
  <si>
    <t>CHANDRAP</t>
  </si>
  <si>
    <t>JMD Ventures Ltd</t>
  </si>
  <si>
    <t>JMDVL</t>
  </si>
  <si>
    <t>Diana Tea Co Ltd</t>
  </si>
  <si>
    <t>DIANATEA</t>
  </si>
  <si>
    <t>Julien Agro Infratech Ltd</t>
  </si>
  <si>
    <t>JULIEN</t>
  </si>
  <si>
    <t>Flomic Global Logistics Ltd</t>
  </si>
  <si>
    <t>FLOMIC</t>
  </si>
  <si>
    <t>Tecil Chemicals and Hydro Power Ltd</t>
  </si>
  <si>
    <t>TECILCHEM</t>
  </si>
  <si>
    <t>Kaiser Corporation Ltd</t>
  </si>
  <si>
    <t>KACL</t>
  </si>
  <si>
    <t>Transchem Ltd</t>
  </si>
  <si>
    <t>TRANSCHEM</t>
  </si>
  <si>
    <t>Sagardeep Alloys Ltd</t>
  </si>
  <si>
    <t>SAGARDEEP</t>
  </si>
  <si>
    <t>Betex India Ltd</t>
  </si>
  <si>
    <t>BETXIND</t>
  </si>
  <si>
    <t>Fortune International Ltd</t>
  </si>
  <si>
    <t>FORINTL</t>
  </si>
  <si>
    <t>VAMA Industries Ltd</t>
  </si>
  <si>
    <t>VAMA</t>
  </si>
  <si>
    <t>Faalcon Concepts Ltd</t>
  </si>
  <si>
    <t>FAALCON</t>
  </si>
  <si>
    <t>Kamadgiri Fashion Ltd</t>
  </si>
  <si>
    <t>KAMADGIRI</t>
  </si>
  <si>
    <t>Sainik Finance &amp; Industries Ltd</t>
  </si>
  <si>
    <t>SAINIK</t>
  </si>
  <si>
    <t>Fine-Line Circuits Ltd</t>
  </si>
  <si>
    <t>FINELINE</t>
  </si>
  <si>
    <t>Gayatri BioOrganics Ltd</t>
  </si>
  <si>
    <t>GAYATRIBI</t>
  </si>
  <si>
    <t>Polyspin Exports Ltd</t>
  </si>
  <si>
    <t>POLYSPIN</t>
  </si>
  <si>
    <t>Grill Splendour Services Ltd</t>
  </si>
  <si>
    <t>BIRDYS</t>
  </si>
  <si>
    <t>Medico Intercontinental Ltd</t>
  </si>
  <si>
    <t>MIL</t>
  </si>
  <si>
    <t>Cybele Industries Ltd</t>
  </si>
  <si>
    <t>CYBELEIND</t>
  </si>
  <si>
    <t>Crestchem Ltd</t>
  </si>
  <si>
    <t>CRSTCHM</t>
  </si>
  <si>
    <t>Innokaiz India Ltd</t>
  </si>
  <si>
    <t>INNOKAIZ</t>
  </si>
  <si>
    <t>TV Vision Ltd</t>
  </si>
  <si>
    <t>TVVISION</t>
  </si>
  <si>
    <t>Binani Industries Ltd</t>
  </si>
  <si>
    <t>BINANIIND</t>
  </si>
  <si>
    <t>Suryaamba Spinning Mills Ltd</t>
  </si>
  <si>
    <t>SURYAAMBA</t>
  </si>
  <si>
    <t>Sumedha Fiscal Services Ltd</t>
  </si>
  <si>
    <t>SUMEDHA</t>
  </si>
  <si>
    <t>Future Lifestyle Fashions Ltd</t>
  </si>
  <si>
    <t>FLFL</t>
  </si>
  <si>
    <t>Visagar Financial Services Ltd</t>
  </si>
  <si>
    <t>VISAGAR</t>
  </si>
  <si>
    <t>Timescan Logistics (India) Ltd</t>
  </si>
  <si>
    <t>TIMESCAN</t>
  </si>
  <si>
    <t>City Crops Agro Ltd</t>
  </si>
  <si>
    <t>CCAL</t>
  </si>
  <si>
    <t>Dhanlaxmi Cotex Ltd</t>
  </si>
  <si>
    <t>DHANCOT</t>
  </si>
  <si>
    <t>SBEC Systems (India) Ltd</t>
  </si>
  <si>
    <t>SBECSYS</t>
  </si>
  <si>
    <t>Erp Soft Systems Ltd</t>
  </si>
  <si>
    <t>ERPSOFT</t>
  </si>
  <si>
    <t>India Cements Capital Ltd</t>
  </si>
  <si>
    <t>INDCEMCAP</t>
  </si>
  <si>
    <t>Picturehouse Media Ltd</t>
  </si>
  <si>
    <t>PICTUREHS</t>
  </si>
  <si>
    <t>Focus Business Solution Ltd</t>
  </si>
  <si>
    <t>Diversified Support Services</t>
  </si>
  <si>
    <t>Unick Fix-A-Form And Printers Ltd</t>
  </si>
  <si>
    <t>UNICK</t>
  </si>
  <si>
    <t>Add-Shop E-Retail Ltd</t>
  </si>
  <si>
    <t>ASRL</t>
  </si>
  <si>
    <t>Swasti Vinayaka Art and Heritage Corporation Ltd</t>
  </si>
  <si>
    <t>SVARTCORP</t>
  </si>
  <si>
    <t>Indong Tea Company Ltd</t>
  </si>
  <si>
    <t>INDONG</t>
  </si>
  <si>
    <t>Nidan Laboratories and Healthcare Ltd</t>
  </si>
  <si>
    <t>NIDAN</t>
  </si>
  <si>
    <t>Shree Ganesh Bio-Tech (India) Ltd</t>
  </si>
  <si>
    <t>SHREEGANES</t>
  </si>
  <si>
    <t>Markobenz Ventures Ltd</t>
  </si>
  <si>
    <t>MARKOBENZ</t>
  </si>
  <si>
    <t>Kallam Textiles Ltd</t>
  </si>
  <si>
    <t>KALLAM</t>
  </si>
  <si>
    <t>Arigato Universe Ltd</t>
  </si>
  <si>
    <t>ARIGATO</t>
  </si>
  <si>
    <t>Genus Prime Infra Ltd</t>
  </si>
  <si>
    <t>GENUSPRIME</t>
  </si>
  <si>
    <t>Yasons Chemex Care Ltd</t>
  </si>
  <si>
    <t>YCCL</t>
  </si>
  <si>
    <t>J A Finance Ltd</t>
  </si>
  <si>
    <t>JAFINANCE</t>
  </si>
  <si>
    <t>Haryana Leather Chemicals Ltd</t>
  </si>
  <si>
    <t>HARLETH</t>
  </si>
  <si>
    <t>Veejay Lakshmi Engineering Works Ltd</t>
  </si>
  <si>
    <t>VJLAXMIE</t>
  </si>
  <si>
    <t>VERTEX Securities Ltd</t>
  </si>
  <si>
    <t>VERTEX</t>
  </si>
  <si>
    <t>Trident Texofab Ltd</t>
  </si>
  <si>
    <t>TTFL</t>
  </si>
  <si>
    <t>Nippon India Nifty Pharma ETF</t>
  </si>
  <si>
    <t>PHARMABEES</t>
  </si>
  <si>
    <t>Pearl Green Clubs and Resorts Ltd</t>
  </si>
  <si>
    <t>PGCRL</t>
  </si>
  <si>
    <t>J Taparia Projects Ltd</t>
  </si>
  <si>
    <t>JTAPARIA</t>
  </si>
  <si>
    <t>Sonal Adhesives Ltd</t>
  </si>
  <si>
    <t>SONALAD</t>
  </si>
  <si>
    <t>Rishi Techtex Ltd</t>
  </si>
  <si>
    <t>RISHITECH</t>
  </si>
  <si>
    <t>Standard Batteries Ltd</t>
  </si>
  <si>
    <t>STDBAT</t>
  </si>
  <si>
    <t>Conart Engineers Ltd</t>
  </si>
  <si>
    <t>CONART</t>
  </si>
  <si>
    <t>Laxmipati Engineering Works Ltd</t>
  </si>
  <si>
    <t>LAXMIPATI</t>
  </si>
  <si>
    <t>Solitaire Machine Tools Ltd</t>
  </si>
  <si>
    <t>SOLIMAC</t>
  </si>
  <si>
    <t>Veritaas Advertising Ltd</t>
  </si>
  <si>
    <t>VERITAAS</t>
  </si>
  <si>
    <t>Pecos Hotels and Pubs Ltd</t>
  </si>
  <si>
    <t>PECOS</t>
  </si>
  <si>
    <t>Inspire Films Ltd</t>
  </si>
  <si>
    <t>INSPIRE</t>
  </si>
  <si>
    <t>Shree Hari Chemicals Export Ltd</t>
  </si>
  <si>
    <t>SHHARICH</t>
  </si>
  <si>
    <t>Ashirwad Capital Ltd</t>
  </si>
  <si>
    <t>ASHCAP</t>
  </si>
  <si>
    <t>Venlon Enterprises Ltd</t>
  </si>
  <si>
    <t>VENLONENT</t>
  </si>
  <si>
    <t>Golden Crest Education &amp; Services Ltd</t>
  </si>
  <si>
    <t>GOLDENCREST</t>
  </si>
  <si>
    <t>Moxsh Overseas Educon Ltd</t>
  </si>
  <si>
    <t>MOXSH</t>
  </si>
  <si>
    <t>MY Money Securities Ltd</t>
  </si>
  <si>
    <t>MYMONEY</t>
  </si>
  <si>
    <t>Shreeram Proteins Ltd</t>
  </si>
  <si>
    <t>SRPL</t>
  </si>
  <si>
    <t>Shiva Global Agro Industries Ltd</t>
  </si>
  <si>
    <t>SHIVAAGRO</t>
  </si>
  <si>
    <t>Veerhealth Care Ltd</t>
  </si>
  <si>
    <t>VEERHEALTH</t>
  </si>
  <si>
    <t>Sai Capital Ltd</t>
  </si>
  <si>
    <t>SAICAPI</t>
  </si>
  <si>
    <t>JMJ Fintech Ltd</t>
  </si>
  <si>
    <t>JMJFIN</t>
  </si>
  <si>
    <t>ARSS Infrastructure Projects Ltd</t>
  </si>
  <si>
    <t>ARSSINFRA</t>
  </si>
  <si>
    <t>Qgo Finance Ltd</t>
  </si>
  <si>
    <t>QGO</t>
  </si>
  <si>
    <t>Thakral Services (India) Ltd</t>
  </si>
  <si>
    <t>THAKRAL</t>
  </si>
  <si>
    <t>Electronic Equipment &amp; Instruments</t>
  </si>
  <si>
    <t>Patspin India Ltd</t>
  </si>
  <si>
    <t>PATSPINLTD</t>
  </si>
  <si>
    <t>Shanthala FMCG Products Ltd</t>
  </si>
  <si>
    <t>SHANTHALA</t>
  </si>
  <si>
    <t>Perfect Infraengineers Ltd</t>
  </si>
  <si>
    <t>PERFECT</t>
  </si>
  <si>
    <t>Cyber Media (India) Ltd</t>
  </si>
  <si>
    <t>CYBERMEDIA</t>
  </si>
  <si>
    <t>Nippon India Silver ETF</t>
  </si>
  <si>
    <t>SILVERBEES</t>
  </si>
  <si>
    <t>Vera Synthetic Ltd</t>
  </si>
  <si>
    <t>VERA</t>
  </si>
  <si>
    <t>Ravileela Granites Ltd</t>
  </si>
  <si>
    <t>RALEGRA</t>
  </si>
  <si>
    <t>Poona Dal and Oil Industries Ltd</t>
  </si>
  <si>
    <t>POONADAL</t>
  </si>
  <si>
    <t>Hipolin Ltd</t>
  </si>
  <si>
    <t>HIPOLIN</t>
  </si>
  <si>
    <t>Oasis Securities Ltd</t>
  </si>
  <si>
    <t>OASISEC</t>
  </si>
  <si>
    <t>Centenial Surgical Suture Ltd</t>
  </si>
  <si>
    <t>CSURGSU</t>
  </si>
  <si>
    <t>Gujarat Petrosynthese Ltd</t>
  </si>
  <si>
    <t>GUJPETR</t>
  </si>
  <si>
    <t>Smart Finsec Ltd</t>
  </si>
  <si>
    <t>SMARTFIN</t>
  </si>
  <si>
    <t>Vapi Enterprise Ltd</t>
  </si>
  <si>
    <t>VAPIENTER</t>
  </si>
  <si>
    <t>Anuroop Packaging Ltd</t>
  </si>
  <si>
    <t>ANUROOP</t>
  </si>
  <si>
    <t>KKV Agro Powers Limited</t>
  </si>
  <si>
    <t>KKVAPOW</t>
  </si>
  <si>
    <t>New Light Apparels Ltd</t>
  </si>
  <si>
    <t>NEWLIGHT</t>
  </si>
  <si>
    <t>Sanwaria Consumer Ltd</t>
  </si>
  <si>
    <t>SANWARIA</t>
  </si>
  <si>
    <t>Varyaa Creations Ltd</t>
  </si>
  <si>
    <t>VARYAA</t>
  </si>
  <si>
    <t>Kridhan Infra Ltd</t>
  </si>
  <si>
    <t>KRIDHANINF</t>
  </si>
  <si>
    <t>Sanginita Chemicals Ltd</t>
  </si>
  <si>
    <t>SANGINITA</t>
  </si>
  <si>
    <t>Sunil Agro Foods Ltd</t>
  </si>
  <si>
    <t>SUNILAGR</t>
  </si>
  <si>
    <t>Nippon India ETF Nifty 50 Value 20</t>
  </si>
  <si>
    <t>NV20BEES</t>
  </si>
  <si>
    <t>Williamson Magor and Co Ltd</t>
  </si>
  <si>
    <t>WILLAMAGOR</t>
  </si>
  <si>
    <t>Citadel Realty and Developers Ltd</t>
  </si>
  <si>
    <t>CITADEL</t>
  </si>
  <si>
    <t>Gujarat Terce Laboratories Ltd</t>
  </si>
  <si>
    <t>GUJTERC</t>
  </si>
  <si>
    <t>Nanavati Ventures Ltd</t>
  </si>
  <si>
    <t>NVENTURES</t>
  </si>
  <si>
    <t>KMS Medisurgi Ltd</t>
  </si>
  <si>
    <t>KMSMEDI</t>
  </si>
  <si>
    <t>Containe Technologies Ltd</t>
  </si>
  <si>
    <t>CONTAINE</t>
  </si>
  <si>
    <t>Uniinfo Telecom Services Ltd</t>
  </si>
  <si>
    <t>UNIINFO</t>
  </si>
  <si>
    <t>Starlog Enterprises Ltd</t>
  </si>
  <si>
    <t>STARLOG</t>
  </si>
  <si>
    <t>Family Care Hospitals Ltd</t>
  </si>
  <si>
    <t>FAMILYCARE</t>
  </si>
  <si>
    <t>Health Care  Services</t>
  </si>
  <si>
    <t>Utique Enterprises Ltd</t>
  </si>
  <si>
    <t>UTIQUE</t>
  </si>
  <si>
    <t>Gautam Gems Ltd</t>
  </si>
  <si>
    <t>GGL</t>
  </si>
  <si>
    <t>Duropack Ltd</t>
  </si>
  <si>
    <t>DUROPACK</t>
  </si>
  <si>
    <t>Hind Aluminium Industries Ltd</t>
  </si>
  <si>
    <t>HINDALUMI</t>
  </si>
  <si>
    <t>Prakash Woollen &amp; Synthetic Mills Ltd</t>
  </si>
  <si>
    <t>PWASML</t>
  </si>
  <si>
    <t>Shanti Guru Industries Ltd</t>
  </si>
  <si>
    <t>SHANTIGURU</t>
  </si>
  <si>
    <t>Food Retail</t>
  </si>
  <si>
    <t>Aruna Hotels Ltd</t>
  </si>
  <si>
    <t>ARUNAHTEL</t>
  </si>
  <si>
    <t>Tyroon Tea Co Ltd</t>
  </si>
  <si>
    <t>TYROON</t>
  </si>
  <si>
    <t>Prabhhans Industries Ltd</t>
  </si>
  <si>
    <t>PRABHHANS</t>
  </si>
  <si>
    <t>Suditi Industries Ltd</t>
  </si>
  <si>
    <t>SUDTIND-B</t>
  </si>
  <si>
    <t>Poojawestern Metaliks Ltd</t>
  </si>
  <si>
    <t>POOJA</t>
  </si>
  <si>
    <t>Informed Technologies India Ltd</t>
  </si>
  <si>
    <t>INFORTEC</t>
  </si>
  <si>
    <t>Data Processing &amp; Outsourced Services</t>
  </si>
  <si>
    <t>Piotex Industries Ltd</t>
  </si>
  <si>
    <t>PIOTEX</t>
  </si>
  <si>
    <t>Sumeet Industries Ltd</t>
  </si>
  <si>
    <t>SUMEETINDS</t>
  </si>
  <si>
    <t>Nivaka Fashions Ltd</t>
  </si>
  <si>
    <t>NIVAKA</t>
  </si>
  <si>
    <t>B2B Software Technologies Ltd</t>
  </si>
  <si>
    <t>B2BSOFT</t>
  </si>
  <si>
    <t>Tijaria Polypipes Ltd</t>
  </si>
  <si>
    <t>TIJARIA</t>
  </si>
  <si>
    <t>Bizotic Commercial Ltd</t>
  </si>
  <si>
    <t>BIZOTIC</t>
  </si>
  <si>
    <t>Five Core Electronics Ltd</t>
  </si>
  <si>
    <t>FIVECORE</t>
  </si>
  <si>
    <t>Hemang Resources Ltd</t>
  </si>
  <si>
    <t>HEMANG</t>
  </si>
  <si>
    <t>Megri Soft Ltd</t>
  </si>
  <si>
    <t>MEGRISOFT</t>
  </si>
  <si>
    <t>Netlink Solutions (India) Ltd</t>
  </si>
  <si>
    <t>NETLINK</t>
  </si>
  <si>
    <t>Kanco Tea &amp; Industries Ltd</t>
  </si>
  <si>
    <t>KANCOTEA</t>
  </si>
  <si>
    <t>Jetking Infotrain Ltd</t>
  </si>
  <si>
    <t>JETKINGQ</t>
  </si>
  <si>
    <t>Unison Metals Ltd</t>
  </si>
  <si>
    <t>UNISON</t>
  </si>
  <si>
    <t>Indo Cotspin Ltd</t>
  </si>
  <si>
    <t>ICL</t>
  </si>
  <si>
    <t>Vinyoflex Ltd</t>
  </si>
  <si>
    <t>VINYOFL</t>
  </si>
  <si>
    <t>Jupiter Infomedia Ltd</t>
  </si>
  <si>
    <t>JUPITERIN</t>
  </si>
  <si>
    <t>Mohit Industries Ltd</t>
  </si>
  <si>
    <t>MOHITIND</t>
  </si>
  <si>
    <t>UTI Nifty Bank ETF</t>
  </si>
  <si>
    <t>UTIBANKETF</t>
  </si>
  <si>
    <t>Viji Finance Ltd</t>
  </si>
  <si>
    <t>VIJIFIN</t>
  </si>
  <si>
    <t>Paos Industries Ltd</t>
  </si>
  <si>
    <t>PAOS</t>
  </si>
  <si>
    <t>Maris Spinners Ltd</t>
  </si>
  <si>
    <t>MARIS</t>
  </si>
  <si>
    <t>Cospower Engineering Ltd</t>
  </si>
  <si>
    <t>COSPOWER</t>
  </si>
  <si>
    <t>KJMC Financial Services Ltd</t>
  </si>
  <si>
    <t>KJMCFIN</t>
  </si>
  <si>
    <t>Hindustan Fluoro Carbons Ltd</t>
  </si>
  <si>
    <t>HINFLUR</t>
  </si>
  <si>
    <t>Sawaca Business Machines Ltd</t>
  </si>
  <si>
    <t>SAWABUSI</t>
  </si>
  <si>
    <t>Arman Holdings Ltd</t>
  </si>
  <si>
    <t>ARMAN</t>
  </si>
  <si>
    <t>Raw Edge Industrial Solutions Ltd</t>
  </si>
  <si>
    <t>RAWEDGE</t>
  </si>
  <si>
    <t>Mukand Engineers Ltd</t>
  </si>
  <si>
    <t>MUKANDENGG</t>
  </si>
  <si>
    <t>Mirae Asset Nifty India Manufacturing ETF</t>
  </si>
  <si>
    <t>MAKEINDIA</t>
  </si>
  <si>
    <t>Mirae Asset Nifty Midcap 150 ETF</t>
  </si>
  <si>
    <t>MIDCAPETF</t>
  </si>
  <si>
    <t>Sai Swami Metals and Alloys Ltd</t>
  </si>
  <si>
    <t>SAI</t>
  </si>
  <si>
    <t>Mega Flex Plastics Ltd</t>
  </si>
  <si>
    <t>MEGAFLEX</t>
  </si>
  <si>
    <t>Medinova Diagnostic Services Ltd</t>
  </si>
  <si>
    <t>MEDINOV</t>
  </si>
  <si>
    <t>Inditrade Capital Ltd</t>
  </si>
  <si>
    <t>INDICAP</t>
  </si>
  <si>
    <t>Hybrid Financial Services Ltd</t>
  </si>
  <si>
    <t>HYBRIDFIN</t>
  </si>
  <si>
    <t>Bombay Wire Ropes Ltd</t>
  </si>
  <si>
    <t>BOMBWIR</t>
  </si>
  <si>
    <t>Solve Plastic Products Ltd</t>
  </si>
  <si>
    <t>BALCO</t>
  </si>
  <si>
    <t>Aditya Spinners Ltd</t>
  </si>
  <si>
    <t>ADITYASP</t>
  </si>
  <si>
    <t>National General Industries Ltd</t>
  </si>
  <si>
    <t>NATGENI</t>
  </si>
  <si>
    <t>Alfa Ica (India) Ltd</t>
  </si>
  <si>
    <t>ALFAICA</t>
  </si>
  <si>
    <t>Gabriel Pet Straps Ltd</t>
  </si>
  <si>
    <t>GPSL</t>
  </si>
  <si>
    <t>Sabar Flex India Ltd</t>
  </si>
  <si>
    <t>SABAR</t>
  </si>
  <si>
    <t>Infronics Systems Ltd</t>
  </si>
  <si>
    <t>INFRONICS</t>
  </si>
  <si>
    <t>Benchmark Computer Solutions Ltd</t>
  </si>
  <si>
    <t>BENCHMARK</t>
  </si>
  <si>
    <t>DocMode Health Technologies Ltd</t>
  </si>
  <si>
    <t>DHTL</t>
  </si>
  <si>
    <t>Ashiana Ispat Ltd</t>
  </si>
  <si>
    <t>ASHIS</t>
  </si>
  <si>
    <t>Gothi Plascon (India) Ltd</t>
  </si>
  <si>
    <t>GOTHIPL</t>
  </si>
  <si>
    <t>Kapil Cotex Ltd</t>
  </si>
  <si>
    <t>KAPILCO</t>
  </si>
  <si>
    <t>Dhyaani Tradeventtures Ltd</t>
  </si>
  <si>
    <t>DHYAANITR</t>
  </si>
  <si>
    <t>Orient Tradelink Ltd</t>
  </si>
  <si>
    <t>ORIENTTR</t>
  </si>
  <si>
    <t>Axis Nifty 50 ETF</t>
  </si>
  <si>
    <t>AXISNIFTY</t>
  </si>
  <si>
    <t>Challani Capital Ltd</t>
  </si>
  <si>
    <t>CHALLANI</t>
  </si>
  <si>
    <t>SVS Ventures Ltd</t>
  </si>
  <si>
    <t>SVS</t>
  </si>
  <si>
    <t>Impex Ferro Tech Ltd</t>
  </si>
  <si>
    <t>IMPEXFERRO</t>
  </si>
  <si>
    <t>Bhaskar Agro Chemicals Ltd</t>
  </si>
  <si>
    <t>BHASKAGR</t>
  </si>
  <si>
    <t>Richirich Inventures Ltd</t>
  </si>
  <si>
    <t>KISAAN</t>
  </si>
  <si>
    <t>Polysil Irrigation Systems Ltd</t>
  </si>
  <si>
    <t>POLYSIL</t>
  </si>
  <si>
    <t>Libord Finance Ltd</t>
  </si>
  <si>
    <t>LIBORDFIN</t>
  </si>
  <si>
    <t>Sadhna Broadcast Ltd</t>
  </si>
  <si>
    <t>SADHNA</t>
  </si>
  <si>
    <t>Swojas Energy Foods Ltd</t>
  </si>
  <si>
    <t>SWOEF</t>
  </si>
  <si>
    <t>Ascensive Educare Ltd</t>
  </si>
  <si>
    <t>ASCENSIVE</t>
  </si>
  <si>
    <t>Nippon India Nifty Auto ETF</t>
  </si>
  <si>
    <t>AUTOBEES</t>
  </si>
  <si>
    <t>Veer Energy &amp; Infrastructure Ltd</t>
  </si>
  <si>
    <t>VEERENRGY</t>
  </si>
  <si>
    <t>Aastamangalam Finance Ltd</t>
  </si>
  <si>
    <t>AASTAFIN</t>
  </si>
  <si>
    <t>S P Capital Financing Ltd</t>
  </si>
  <si>
    <t>SPCAPIT</t>
  </si>
  <si>
    <t>Manbro Industries Ltd</t>
  </si>
  <si>
    <t>MANBRO</t>
  </si>
  <si>
    <t>Parshwanath Corp Ltd</t>
  </si>
  <si>
    <t>PARSHWANA</t>
  </si>
  <si>
    <t>Greencrest Financial Services Ltd</t>
  </si>
  <si>
    <t>GREENCREST</t>
  </si>
  <si>
    <t>Cyber Media Research &amp; Services Ltd</t>
  </si>
  <si>
    <t>CMRSL</t>
  </si>
  <si>
    <t>Comfort Commotrade Ltd</t>
  </si>
  <si>
    <t>COMCL</t>
  </si>
  <si>
    <t>Concord Drugs Ltd</t>
  </si>
  <si>
    <t>CONCORD</t>
  </si>
  <si>
    <t>Sri Havisha Hospitality and Infrastructure Ltd</t>
  </si>
  <si>
    <t>HAVISHA</t>
  </si>
  <si>
    <t>Ecs Biztech Ltd</t>
  </si>
  <si>
    <t>ECS</t>
  </si>
  <si>
    <t>SP Refractories Ltd</t>
  </si>
  <si>
    <t>SPRL</t>
  </si>
  <si>
    <t>Virtual Global Education Ltd</t>
  </si>
  <si>
    <t>VIRTUALG</t>
  </si>
  <si>
    <t>Jiwanram Sheoduttrai Industries Ltd</t>
  </si>
  <si>
    <t>JIWANRAM</t>
  </si>
  <si>
    <t>Nagarjuna Agri Tech Ltd</t>
  </si>
  <si>
    <t>NAGTECH</t>
  </si>
  <si>
    <t>Global Capital Markets Ltd</t>
  </si>
  <si>
    <t>GLOBALCA</t>
  </si>
  <si>
    <t>Flora Textiles Ltd</t>
  </si>
  <si>
    <t>FLORATX</t>
  </si>
  <si>
    <t>Safa Systems &amp; Technologies Ltd</t>
  </si>
  <si>
    <t>SSTL</t>
  </si>
  <si>
    <t>MPIL Corporation Ltd</t>
  </si>
  <si>
    <t>MPILCORPL</t>
  </si>
  <si>
    <t>Frontier Capital Ltd</t>
  </si>
  <si>
    <t>FRONTCAP</t>
  </si>
  <si>
    <t>Lypsa Gems &amp; Jewellery Ltd</t>
  </si>
  <si>
    <t>LYPSAGEMS</t>
  </si>
  <si>
    <t>DSP NIFTY 1D Rate Liquid ETF</t>
  </si>
  <si>
    <t>LIQUIDETF</t>
  </si>
  <si>
    <t>Shaival Reality Ltd</t>
  </si>
  <si>
    <t>SHAIVAL</t>
  </si>
  <si>
    <t>Samyak International Ltd</t>
  </si>
  <si>
    <t>SAMYAKINT</t>
  </si>
  <si>
    <t>Suumaya Industries Ltd</t>
  </si>
  <si>
    <t>SUULD</t>
  </si>
  <si>
    <t>Sharma East India Hospitals and Medical Research Ltd</t>
  </si>
  <si>
    <t>SHARMEH</t>
  </si>
  <si>
    <t>DECO MICA Ltd</t>
  </si>
  <si>
    <t>DECOMIC</t>
  </si>
  <si>
    <t>Adarsh Plant Protect Ltd</t>
  </si>
  <si>
    <t>ADARSHPL</t>
  </si>
  <si>
    <t>HCKK Ventures Ltd</t>
  </si>
  <si>
    <t>HCKKVENTURE</t>
  </si>
  <si>
    <t>Sterling Powergensys Ltd</t>
  </si>
  <si>
    <t>STERPOW</t>
  </si>
  <si>
    <t>Vikas WSP Ltd</t>
  </si>
  <si>
    <t>VIKASWSP</t>
  </si>
  <si>
    <t>Phaarmasia Ltd</t>
  </si>
  <si>
    <t>PHRMASI</t>
  </si>
  <si>
    <t>Tarapur Transformers Ltd</t>
  </si>
  <si>
    <t>TARAPUR</t>
  </si>
  <si>
    <t>SMIFS Capital Markets Ltd</t>
  </si>
  <si>
    <t>SMIFS</t>
  </si>
  <si>
    <t>Consecutive Investments &amp; Trading Co Ltd</t>
  </si>
  <si>
    <t>CITL</t>
  </si>
  <si>
    <t>Shahi Shipping Ltd</t>
  </si>
  <si>
    <t>SHAHISHIP</t>
  </si>
  <si>
    <t>Kandarp Digi Smart Bpo Ltd</t>
  </si>
  <si>
    <t>KANDARP</t>
  </si>
  <si>
    <t>Ace Integrated Solutions Ltd</t>
  </si>
  <si>
    <t>ACEINTEG</t>
  </si>
  <si>
    <t>Colorchips New Media Ltd</t>
  </si>
  <si>
    <t>COLORCHIPS</t>
  </si>
  <si>
    <t>Arrowhead Seperation Engineering Ltd</t>
  </si>
  <si>
    <t>ARROWHEAD</t>
  </si>
  <si>
    <t>KK Shah Hospitals Limited</t>
  </si>
  <si>
    <t>KKSHL</t>
  </si>
  <si>
    <t>Antarctica Ltd</t>
  </si>
  <si>
    <t>ANTGRAPHIC</t>
  </si>
  <si>
    <t>Lakhotia Polyesters (India) Ltd</t>
  </si>
  <si>
    <t>LAKHOTIA</t>
  </si>
  <si>
    <t>SPA Capital Advisors Limited</t>
  </si>
  <si>
    <t>SPACAPS</t>
  </si>
  <si>
    <t>Pratik Panels Ltd</t>
  </si>
  <si>
    <t>PRATIK</t>
  </si>
  <si>
    <t>Hindustan Agrigentics Ltd</t>
  </si>
  <si>
    <t>HINDUST</t>
  </si>
  <si>
    <t>Pentokey Organy (India) Ltd</t>
  </si>
  <si>
    <t>PNTKYOR</t>
  </si>
  <si>
    <t>Nagreeka Capital &amp; Infrastructure Ltd</t>
  </si>
  <si>
    <t>NAGREEKCAP</t>
  </si>
  <si>
    <t>Roni Households Ltd</t>
  </si>
  <si>
    <t>RONI</t>
  </si>
  <si>
    <t>Shricon Industries Ltd</t>
  </si>
  <si>
    <t>SHRICON</t>
  </si>
  <si>
    <t>Stanrose Mafatlal Investments and Finance Ltd</t>
  </si>
  <si>
    <t>STANROS</t>
  </si>
  <si>
    <t>Parabolic Drugs Ltd</t>
  </si>
  <si>
    <t>PARABDRUGS</t>
  </si>
  <si>
    <t>Chordia Food Products Ltd</t>
  </si>
  <si>
    <t>CHORDIA</t>
  </si>
  <si>
    <t>Kaushalya Infrastructure Development Corporation Ltd</t>
  </si>
  <si>
    <t>KAUSHALYA</t>
  </si>
  <si>
    <t>Panjon Ltd</t>
  </si>
  <si>
    <t>PANJON</t>
  </si>
  <si>
    <t>Polymechplast Machines Ltd</t>
  </si>
  <si>
    <t>POLYCHMP</t>
  </si>
  <si>
    <t>N K Industries Ltd</t>
  </si>
  <si>
    <t>NKIND</t>
  </si>
  <si>
    <t>TTI Enterprise Ltd</t>
  </si>
  <si>
    <t>TTIENT</t>
  </si>
  <si>
    <t>MPDLLtd</t>
  </si>
  <si>
    <t>MPDL</t>
  </si>
  <si>
    <t>Rithwik Facility Management Services Ltd</t>
  </si>
  <si>
    <t>RITHWIKFMS</t>
  </si>
  <si>
    <t>Zenith Fibres Ltd</t>
  </si>
  <si>
    <t>ZENIFIB</t>
  </si>
  <si>
    <t>BC Power Controls Ltd</t>
  </si>
  <si>
    <t>BCP</t>
  </si>
  <si>
    <t>Tejassvi Aaharam Ltd</t>
  </si>
  <si>
    <t>TEJASSVI</t>
  </si>
  <si>
    <t>Munoth Financial Services Ltd</t>
  </si>
  <si>
    <t>MUNOTHFI</t>
  </si>
  <si>
    <t>Incap Ltd</t>
  </si>
  <si>
    <t>INCAP</t>
  </si>
  <si>
    <t>Advance Lifestyles Ltd</t>
  </si>
  <si>
    <t>ADVLIFE</t>
  </si>
  <si>
    <t>Net Avenue Technologies Ltd</t>
  </si>
  <si>
    <t>CBAZAAR</t>
  </si>
  <si>
    <t>Silver Oak (India) Ltd</t>
  </si>
  <si>
    <t>SILVOAK</t>
  </si>
  <si>
    <t>Bervin Investment and Leasing Ltd</t>
  </si>
  <si>
    <t>BERVINL</t>
  </si>
  <si>
    <t>Marinetrans India Ltd</t>
  </si>
  <si>
    <t>MARINETRAN</t>
  </si>
  <si>
    <t>Infomedia Press Ltd</t>
  </si>
  <si>
    <t>INFOMEDIA</t>
  </si>
  <si>
    <t>USG Tech Solutions Ltd</t>
  </si>
  <si>
    <t>USGTECH</t>
  </si>
  <si>
    <t>California Software Company Ltd</t>
  </si>
  <si>
    <t>CALSOFT</t>
  </si>
  <si>
    <t>A G Universal Ltd</t>
  </si>
  <si>
    <t>AGUL</t>
  </si>
  <si>
    <t>Alan Scott Enterprises Ltd</t>
  </si>
  <si>
    <t>ALAN SCOTT</t>
  </si>
  <si>
    <t>Spenta International Ltd</t>
  </si>
  <si>
    <t>SPENTA</t>
  </si>
  <si>
    <t>Madhusudan Industries Ltd</t>
  </si>
  <si>
    <t>MADHUDIN</t>
  </si>
  <si>
    <t>Steel Strips Infrastructures Ltd</t>
  </si>
  <si>
    <t>STLSTRINF</t>
  </si>
  <si>
    <t>MT Educare Ltd</t>
  </si>
  <si>
    <t>MTEDUCARE</t>
  </si>
  <si>
    <t>Quadpro Ites Ltd</t>
  </si>
  <si>
    <t>QUADPRO</t>
  </si>
  <si>
    <t>Popular Estate Management Ltd</t>
  </si>
  <si>
    <t>POPULARES</t>
  </si>
  <si>
    <t>Olympia Industries Ltd</t>
  </si>
  <si>
    <t>OLYMPTX</t>
  </si>
  <si>
    <t>Zenith Healthcare Ltd</t>
  </si>
  <si>
    <t>ZENITHHE</t>
  </si>
  <si>
    <t>Gconnect Logitech and Supply Chain Ltd</t>
  </si>
  <si>
    <t>GCONNECT</t>
  </si>
  <si>
    <t>Cargo Ground Transportation</t>
  </si>
  <si>
    <t>Spectrum Foods Ltd</t>
  </si>
  <si>
    <t>SPECFOOD</t>
  </si>
  <si>
    <t>Kratos Energy &amp; Infrastructure Ltd</t>
  </si>
  <si>
    <t>KRATOSENER</t>
  </si>
  <si>
    <t>Laffans Petrochemicals Ltd</t>
  </si>
  <si>
    <t>LAFFANSQ</t>
  </si>
  <si>
    <t>Narendra Properties Ltd</t>
  </si>
  <si>
    <t>NARPROP</t>
  </si>
  <si>
    <t>Narmada Agrobase Ltd</t>
  </si>
  <si>
    <t>NARMADA</t>
  </si>
  <si>
    <t>Garden Silk Mills Ltd</t>
  </si>
  <si>
    <t>GARDENSILK</t>
  </si>
  <si>
    <t>Deep Diamond India Ltd</t>
  </si>
  <si>
    <t>DDIL</t>
  </si>
  <si>
    <t>DSP Nifty50 Equal weight ETF</t>
  </si>
  <si>
    <t>EQUAL50ADD</t>
  </si>
  <si>
    <t>Blue Chip Tex Industries Ltd</t>
  </si>
  <si>
    <t>BLUECHIPT</t>
  </si>
  <si>
    <t>Gajanan Securities Services Ltd</t>
  </si>
  <si>
    <t>GAJANANSEC</t>
  </si>
  <si>
    <t>TCM Ltd</t>
  </si>
  <si>
    <t>TCMLMTD</t>
  </si>
  <si>
    <t>Machhar Industries Ltd</t>
  </si>
  <si>
    <t>MACIND</t>
  </si>
  <si>
    <t>Pro Fin Capital Services Ltd</t>
  </si>
  <si>
    <t>PROFINC</t>
  </si>
  <si>
    <t>Purshottam Investofin Ltd</t>
  </si>
  <si>
    <t>PURSHOTTAM</t>
  </si>
  <si>
    <t>SBI Nifty 200 Quality 30 ETF</t>
  </si>
  <si>
    <t>SBIETFQLTY</t>
  </si>
  <si>
    <t>Rodium Realty Ltd</t>
  </si>
  <si>
    <t>RODIUM</t>
  </si>
  <si>
    <t>PS IT Infrastructure &amp; Services Ltd</t>
  </si>
  <si>
    <t>PSITINFRA</t>
  </si>
  <si>
    <t>Silverline Technologies Ltd</t>
  </si>
  <si>
    <t>SILVERLINE</t>
  </si>
  <si>
    <t>Visagar Polytex Ltd</t>
  </si>
  <si>
    <t>VIVIDHA</t>
  </si>
  <si>
    <t>Technopack Polymers Ltd</t>
  </si>
  <si>
    <t>TECHNOPACK</t>
  </si>
  <si>
    <t>Aspira Pathlab &amp; Diagnostics Ltd</t>
  </si>
  <si>
    <t>ASPIRA</t>
  </si>
  <si>
    <t>Motilal Oswal M50 ETF</t>
  </si>
  <si>
    <t>MOM50</t>
  </si>
  <si>
    <t>COSYN Ltd</t>
  </si>
  <si>
    <t>COSYN</t>
  </si>
  <si>
    <t>Sagar Diamonds Ltd</t>
  </si>
  <si>
    <t>SAGAR</t>
  </si>
  <si>
    <t>Texel Industries Ltd</t>
  </si>
  <si>
    <t>TEXELIN</t>
  </si>
  <si>
    <t>Mega Corp Ltd</t>
  </si>
  <si>
    <t>MEGACOR</t>
  </si>
  <si>
    <t>Chothani Foods Ltd</t>
  </si>
  <si>
    <t>CHOTHANI</t>
  </si>
  <si>
    <t>Sparc Electrex Ltd</t>
  </si>
  <si>
    <t>SPAR</t>
  </si>
  <si>
    <t>Nippon India ETF Nifty 5 yr Benchmark G-Sec</t>
  </si>
  <si>
    <t>GILT5YBEES</t>
  </si>
  <si>
    <t>Winsome Yarns Ltd</t>
  </si>
  <si>
    <t>WINSOME</t>
  </si>
  <si>
    <t>Global Longlife Hospital and Research Ltd</t>
  </si>
  <si>
    <t>GLHRL</t>
  </si>
  <si>
    <t>Bangalore Fort Farms Ltd</t>
  </si>
  <si>
    <t>BFFL</t>
  </si>
  <si>
    <t>Madhusudan Securities Ltd</t>
  </si>
  <si>
    <t>MADHUSE</t>
  </si>
  <si>
    <t>Lex Nimble Solutions Ltd</t>
  </si>
  <si>
    <t>LEX</t>
  </si>
  <si>
    <t>Choksi Imaging Ltd</t>
  </si>
  <si>
    <t>CHOKSI</t>
  </si>
  <si>
    <t>Jainex Aamcol Ltd</t>
  </si>
  <si>
    <t>JAINEX</t>
  </si>
  <si>
    <t>Inducto Steels Ltd</t>
  </si>
  <si>
    <t>INDCTST</t>
  </si>
  <si>
    <t>Jay Kailash Namkeen Ltd</t>
  </si>
  <si>
    <t>JAYKAILASH</t>
  </si>
  <si>
    <t>Natural Biocon (India) Ltd</t>
  </si>
  <si>
    <t>NATURAL</t>
  </si>
  <si>
    <t>Vanta Bioscience Ltd</t>
  </si>
  <si>
    <t>VANTABIO</t>
  </si>
  <si>
    <t>BAMPSL Securities Ltd</t>
  </si>
  <si>
    <t>BAMPSL</t>
  </si>
  <si>
    <t>Paragon Finance Ltd</t>
  </si>
  <si>
    <t>PARAGONF</t>
  </si>
  <si>
    <t>Gemstone Investments Ltd</t>
  </si>
  <si>
    <t>GEMSI</t>
  </si>
  <si>
    <t>Epuja Spiritech Ltd</t>
  </si>
  <si>
    <t>EPUJA</t>
  </si>
  <si>
    <t>Cargosol Logistics Ltd</t>
  </si>
  <si>
    <t>CARGOSOL</t>
  </si>
  <si>
    <t>Mindpool Technologies Ltd</t>
  </si>
  <si>
    <t>MINDPOOL</t>
  </si>
  <si>
    <t>Best Eastern Hotels Ltd</t>
  </si>
  <si>
    <t>BESTEAST</t>
  </si>
  <si>
    <t>SSPDL Ltd</t>
  </si>
  <si>
    <t>SSPDL</t>
  </si>
  <si>
    <t>Winro Commercial (India) Ltd</t>
  </si>
  <si>
    <t>WINROC</t>
  </si>
  <si>
    <t>KCD Industries India Ltd</t>
  </si>
  <si>
    <t>KCDGROUP</t>
  </si>
  <si>
    <t>Adcon Capital Services Ltd</t>
  </si>
  <si>
    <t>ADCON</t>
  </si>
  <si>
    <t>Neil Industries Ltd</t>
  </si>
  <si>
    <t>NEIL</t>
  </si>
  <si>
    <t>Intec Capital Ltd</t>
  </si>
  <si>
    <t>INTECCAP</t>
  </si>
  <si>
    <t>Castex Technologies Ltd</t>
  </si>
  <si>
    <t>CASTEXTECH</t>
  </si>
  <si>
    <t>Sugal and Damani Share Brokers Ltd</t>
  </si>
  <si>
    <t>SUGALDAM</t>
  </si>
  <si>
    <t>Croissance Ltd</t>
  </si>
  <si>
    <t>CROISSANCE</t>
  </si>
  <si>
    <t>Adeshwar Meditex Ltd</t>
  </si>
  <si>
    <t>ADESHWAR</t>
  </si>
  <si>
    <t>Nalin Lease Finance Ltd</t>
  </si>
  <si>
    <t>NLFL</t>
  </si>
  <si>
    <t>Sangal Papers Ltd</t>
  </si>
  <si>
    <t>SANPA</t>
  </si>
  <si>
    <t>PlatinumOne Business Services Ltd</t>
  </si>
  <si>
    <t>POBS</t>
  </si>
  <si>
    <t>Falcon Technoprojects India Ltd</t>
  </si>
  <si>
    <t>FALCONTECH</t>
  </si>
  <si>
    <t>Miven Machine Tools Ltd</t>
  </si>
  <si>
    <t>MIVENMACH</t>
  </si>
  <si>
    <t>Blue Chip India Ltd</t>
  </si>
  <si>
    <t>BLUECHIP</t>
  </si>
  <si>
    <t>EP Biocomposites Ltd</t>
  </si>
  <si>
    <t>EPBIO</t>
  </si>
  <si>
    <t>Nirmitee Robotics India Ltd</t>
  </si>
  <si>
    <t>NIRMITEE</t>
  </si>
  <si>
    <t>Cargotrans Maritime Ltd</t>
  </si>
  <si>
    <t>CARGOTRANS</t>
  </si>
  <si>
    <t>Heads UP Ventures Limited</t>
  </si>
  <si>
    <t>HEADSUP</t>
  </si>
  <si>
    <t>Quality Foils (India) Ltd</t>
  </si>
  <si>
    <t>QFIL</t>
  </si>
  <si>
    <t>Asian Tea &amp; Exports Ltd</t>
  </si>
  <si>
    <t>ASIANTNE</t>
  </si>
  <si>
    <t>H S India Ltd</t>
  </si>
  <si>
    <t>HOTLSILV</t>
  </si>
  <si>
    <t>Abirami Financial Services (India) Ltd</t>
  </si>
  <si>
    <t>ABIRAFN</t>
  </si>
  <si>
    <t>Pasupati Spinning and Weaving Mills Ltd</t>
  </si>
  <si>
    <t>PASUSPG</t>
  </si>
  <si>
    <t>Jayshree Chemicals Ltd</t>
  </si>
  <si>
    <t>JAYCH</t>
  </si>
  <si>
    <t>Jindal Capital Ltd</t>
  </si>
  <si>
    <t>JINDCAP</t>
  </si>
  <si>
    <t>Pan Electronics (India) Ltd</t>
  </si>
  <si>
    <t>PANELEC</t>
  </si>
  <si>
    <t>Ajcon Global Services Ltd</t>
  </si>
  <si>
    <t>AJCON</t>
  </si>
  <si>
    <t>Aditya BSL Nifty IT ETF</t>
  </si>
  <si>
    <t>TECH</t>
  </si>
  <si>
    <t>Educomp Solutions Ltd</t>
  </si>
  <si>
    <t>EDUCOMP</t>
  </si>
  <si>
    <t>Kizi Apparels Ltd</t>
  </si>
  <si>
    <t>KIZI</t>
  </si>
  <si>
    <t>KJMC Corporate Advisors (India) Ltd</t>
  </si>
  <si>
    <t>KJMCCORP</t>
  </si>
  <si>
    <t>Cityman Ltd</t>
  </si>
  <si>
    <t>CITYMAN</t>
  </si>
  <si>
    <t>Sunil Industries Ltd</t>
  </si>
  <si>
    <t>SUNILTX</t>
  </si>
  <si>
    <t>Ventura Textiles Ltd</t>
  </si>
  <si>
    <t>VENTURA</t>
  </si>
  <si>
    <t>ICICI Prudential S&amp;P BSE Midcap Select ETF</t>
  </si>
  <si>
    <t>MIDSELIETF</t>
  </si>
  <si>
    <t>Sinnar Bidi Udyog Ltd</t>
  </si>
  <si>
    <t>SINNAR</t>
  </si>
  <si>
    <t>Benara Bearings and Pistons Ltd</t>
  </si>
  <si>
    <t>BENARA</t>
  </si>
  <si>
    <t>Oneclick Logistics India Ltd</t>
  </si>
  <si>
    <t>OLIL</t>
  </si>
  <si>
    <t>Roselabs Finance Ltd</t>
  </si>
  <si>
    <t>ROSELABS</t>
  </si>
  <si>
    <t>Hiliks Technologies Ltd</t>
  </si>
  <si>
    <t>HILIKS</t>
  </si>
  <si>
    <t>IB Infotech Enterprises Ltd</t>
  </si>
  <si>
    <t>IBINFO</t>
  </si>
  <si>
    <t>Finelistings Technologies Ltd</t>
  </si>
  <si>
    <t>FTL</t>
  </si>
  <si>
    <t>Automotive Retail</t>
  </si>
  <si>
    <t>Adhbhut Infrastructure Ltd</t>
  </si>
  <si>
    <t>ADHBHUTIN</t>
  </si>
  <si>
    <t>Goenka Diamond And Jewels Ltd</t>
  </si>
  <si>
    <t>GOENKA</t>
  </si>
  <si>
    <t>Padam Cotton Yarns Ltd</t>
  </si>
  <si>
    <t>PADAMCO</t>
  </si>
  <si>
    <t>SBI Nifty 10 yr Benchmark G-Sec ETF</t>
  </si>
  <si>
    <t>SETF10GILT</t>
  </si>
  <si>
    <t>Martin Burn Ltd</t>
  </si>
  <si>
    <t>MARBU</t>
  </si>
  <si>
    <t>CIL Securities Ltd</t>
  </si>
  <si>
    <t>CILSEC</t>
  </si>
  <si>
    <t>Amin Tannery Ltd</t>
  </si>
  <si>
    <t>AMINTAN</t>
  </si>
  <si>
    <t>Sahara Housingfina Corporation Ltd</t>
  </si>
  <si>
    <t>SAHARAHOUS</t>
  </si>
  <si>
    <t>APT Packaging Ltd</t>
  </si>
  <si>
    <t>APTPACK</t>
  </si>
  <si>
    <t>Onesource Ideas Venture Ltd</t>
  </si>
  <si>
    <t>OIVL</t>
  </si>
  <si>
    <t>Frontline corporation Ltd</t>
  </si>
  <si>
    <t>FRONTCORP</t>
  </si>
  <si>
    <t>Rishab Special Yarns Ltd</t>
  </si>
  <si>
    <t>RISHYRN</t>
  </si>
  <si>
    <t>Sreechem Resins Ltd</t>
  </si>
  <si>
    <t>SRECR</t>
  </si>
  <si>
    <t>Suncare Traders Ltd</t>
  </si>
  <si>
    <t>SCTL</t>
  </si>
  <si>
    <t>Valson Industries Ltd</t>
  </si>
  <si>
    <t>VALSONQ</t>
  </si>
  <si>
    <t>Associated Coaters Ltd</t>
  </si>
  <si>
    <t>ASSOCIATED</t>
  </si>
  <si>
    <t>Diversified Metals &amp; Mining</t>
  </si>
  <si>
    <t>Shree Securities Ltd</t>
  </si>
  <si>
    <t>SHREESEC</t>
  </si>
  <si>
    <t>Dynamic Industries Ltd</t>
  </si>
  <si>
    <t>DYNAMIND</t>
  </si>
  <si>
    <t>Chennai Meenakshi Multispeciality Hospital Ltd</t>
  </si>
  <si>
    <t>CMMHOSP</t>
  </si>
  <si>
    <t>Kotak Nifty IT ETF</t>
  </si>
  <si>
    <t>IT</t>
  </si>
  <si>
    <t>Shubham Polyspin Ltd</t>
  </si>
  <si>
    <t>SHUBHAM</t>
  </si>
  <si>
    <t>Mihika Industries Ltd</t>
  </si>
  <si>
    <t>MIHIKA</t>
  </si>
  <si>
    <t>Cochin Malabar Estates and Industries Ltd</t>
  </si>
  <si>
    <t>COCHMAL</t>
  </si>
  <si>
    <t>Yuranus Infrastructure Ltd</t>
  </si>
  <si>
    <t>YURANUS</t>
  </si>
  <si>
    <t>Samtex Fashions Ltd</t>
  </si>
  <si>
    <t>SAMTEX</t>
  </si>
  <si>
    <t>Broach Lifecare Hospital Ltd</t>
  </si>
  <si>
    <t>BROACH</t>
  </si>
  <si>
    <t>Kapil Raj Finance Ltd</t>
  </si>
  <si>
    <t>KAPILRAJ</t>
  </si>
  <si>
    <t>Lerthai Finance Ltd</t>
  </si>
  <si>
    <t>LERTHAI</t>
  </si>
  <si>
    <t>Daulat Securities Ltd</t>
  </si>
  <si>
    <t>DAULAT</t>
  </si>
  <si>
    <t>RAP Media Ltd</t>
  </si>
  <si>
    <t>RAP</t>
  </si>
  <si>
    <t>Rajkamal Synthetics Ltd</t>
  </si>
  <si>
    <t>RAJKSYN</t>
  </si>
  <si>
    <t>Apex Capital and Finance Ltd</t>
  </si>
  <si>
    <t>ACFL</t>
  </si>
  <si>
    <t>Axis NIFTY Healthcare ETF</t>
  </si>
  <si>
    <t>AXISHCETF</t>
  </si>
  <si>
    <t>HDFC Nifty IT ETF</t>
  </si>
  <si>
    <t>HDFCNIFIT</t>
  </si>
  <si>
    <t>Sancode Technologies Ltd</t>
  </si>
  <si>
    <t>SANCODE</t>
  </si>
  <si>
    <t>Roopshri Resorts Ltd</t>
  </si>
  <si>
    <t>ROOPSHRI</t>
  </si>
  <si>
    <t>Shubhlaxmi Jewel Art Ltd</t>
  </si>
  <si>
    <t>SHUBHLAXMI</t>
  </si>
  <si>
    <t>Elnet Technologies Ltd</t>
  </si>
  <si>
    <t>ELNET</t>
  </si>
  <si>
    <t>Veerkrupa Jewellers Ltd</t>
  </si>
  <si>
    <t>VEERKRUPA</t>
  </si>
  <si>
    <t>Margo Finance Ltd</t>
  </si>
  <si>
    <t>MARGOFIN</t>
  </si>
  <si>
    <t>Maks Energy Solutions India Ltd</t>
  </si>
  <si>
    <t>MAKS</t>
  </si>
  <si>
    <t>Amco India Ltd</t>
  </si>
  <si>
    <t>AMCOIND</t>
  </si>
  <si>
    <t>MFL India Ltd</t>
  </si>
  <si>
    <t>MFLINDIA</t>
  </si>
  <si>
    <t>Square Four Projects India Ltd</t>
  </si>
  <si>
    <t>SFPIL</t>
  </si>
  <si>
    <t>Gujarat Raffia Industries Ltd</t>
  </si>
  <si>
    <t>GUJRAFFIA</t>
  </si>
  <si>
    <t>Vilin Bio Med Ltd</t>
  </si>
  <si>
    <t>VILINBIO</t>
  </si>
  <si>
    <t>VR Films &amp; Studios Ltd</t>
  </si>
  <si>
    <t>VRFILMS</t>
  </si>
  <si>
    <t>Brisk Technovision Ltd</t>
  </si>
  <si>
    <t>BRISK</t>
  </si>
  <si>
    <t>JHS Svendgaard Retail Ventures Ltd</t>
  </si>
  <si>
    <t>RETAIL</t>
  </si>
  <si>
    <t>Osiajee Texfab Ltd</t>
  </si>
  <si>
    <t>OSIAJEE</t>
  </si>
  <si>
    <t>Command Polymers Ltd</t>
  </si>
  <si>
    <t>COMMAND</t>
  </si>
  <si>
    <t>Vikas Proppant &amp; Granite Ltd</t>
  </si>
  <si>
    <t>VIKASPROP</t>
  </si>
  <si>
    <t>Modern Steel Ltd</t>
  </si>
  <si>
    <t>MDRNSTL</t>
  </si>
  <si>
    <t>Triveni Glass Ltd</t>
  </si>
  <si>
    <t>TRIVENIGQ</t>
  </si>
  <si>
    <t>Chandni Machines Ltd</t>
  </si>
  <si>
    <t>CHANDNIMACH</t>
  </si>
  <si>
    <t>Innovative Ideals and Services (India) Ltd</t>
  </si>
  <si>
    <t>INNOVATIVE</t>
  </si>
  <si>
    <t>Compuage Infocom Ltd</t>
  </si>
  <si>
    <t>COMPINFO</t>
  </si>
  <si>
    <t>Vrundavan Plantation Ltd</t>
  </si>
  <si>
    <t>VPL</t>
  </si>
  <si>
    <t>Bhakti Gems and Jewellery Ltd</t>
  </si>
  <si>
    <t>BGJL</t>
  </si>
  <si>
    <t>Garware Marine Industries Ltd</t>
  </si>
  <si>
    <t>GARWAMAR</t>
  </si>
  <si>
    <t>Kamanwala Housing Construction Ltd</t>
  </si>
  <si>
    <t>KAMANWALA</t>
  </si>
  <si>
    <t>Danube Industries Ltd</t>
  </si>
  <si>
    <t>DANUBE</t>
  </si>
  <si>
    <t>Sahaj Fashions Ltd</t>
  </si>
  <si>
    <t>SAHAJ</t>
  </si>
  <si>
    <t>Samsrita Labs Ltd</t>
  </si>
  <si>
    <t>SAMSRITA</t>
  </si>
  <si>
    <t>Life Sciences Tools &amp; Services</t>
  </si>
  <si>
    <t>Prime Urban Development India Ltd</t>
  </si>
  <si>
    <t>PRIMEURB</t>
  </si>
  <si>
    <t>NIKS Technology Ltd</t>
  </si>
  <si>
    <t>NIKSTECH</t>
  </si>
  <si>
    <t>Silly Monks Entertainment Ltd</t>
  </si>
  <si>
    <t>SILLYMONKS</t>
  </si>
  <si>
    <t>Continental Securities Ltd</t>
  </si>
  <si>
    <t>CSL</t>
  </si>
  <si>
    <t>NMS Global Ltd</t>
  </si>
  <si>
    <t>NMSRESRC</t>
  </si>
  <si>
    <t>Sunrest Lifescience Ltd</t>
  </si>
  <si>
    <t>SUNREST</t>
  </si>
  <si>
    <t>Groarc Industries India Ltd</t>
  </si>
  <si>
    <t>TELESYS</t>
  </si>
  <si>
    <t>Jaipan Industries Ltd</t>
  </si>
  <si>
    <t>JAIPAN</t>
  </si>
  <si>
    <t>Reliable Ventures India Ltd</t>
  </si>
  <si>
    <t>RELIABVEN</t>
  </si>
  <si>
    <t>Gayatri Highways Ltd</t>
  </si>
  <si>
    <t>GAYAHWS</t>
  </si>
  <si>
    <t>Novateor Research Laboratories Ltd</t>
  </si>
  <si>
    <t>NOVATEOR</t>
  </si>
  <si>
    <t>DCM Financial Services Ltd</t>
  </si>
  <si>
    <t>DCMFINSERV</t>
  </si>
  <si>
    <t>EPIC Energy Ltd</t>
  </si>
  <si>
    <t>EPIC</t>
  </si>
  <si>
    <t>Grand Foundry Ltd</t>
  </si>
  <si>
    <t>GFSTEELS</t>
  </si>
  <si>
    <t>Sanblue Corporation Ltd</t>
  </si>
  <si>
    <t>SANBLUE</t>
  </si>
  <si>
    <t>Zenlabs Ethica Ltd</t>
  </si>
  <si>
    <t>ZENLABS</t>
  </si>
  <si>
    <t>Octavius Plantations Ltd</t>
  </si>
  <si>
    <t>OCTAVIUSPL</t>
  </si>
  <si>
    <t>Innovatus Entertainment Networks Ltd</t>
  </si>
  <si>
    <t>INNOVATUS</t>
  </si>
  <si>
    <t>Cella Space Ltd</t>
  </si>
  <si>
    <t>CELLA</t>
  </si>
  <si>
    <t>Billwin Industries Ltd</t>
  </si>
  <si>
    <t>BILLWIN</t>
  </si>
  <si>
    <t>Nirav Commercials Ltd</t>
  </si>
  <si>
    <t>NIRAVCOM</t>
  </si>
  <si>
    <t>ACI Infocom Ltd</t>
  </si>
  <si>
    <t>ACIIN</t>
  </si>
  <si>
    <t>Trustwave Securities Ltd</t>
  </si>
  <si>
    <t>STRLGUA</t>
  </si>
  <si>
    <t>Yash Management &amp; Satellite Ltd.</t>
  </si>
  <si>
    <t>YASHMGM</t>
  </si>
  <si>
    <t>Gujarat Inject Kerala Ltd</t>
  </si>
  <si>
    <t>GUJINJEC</t>
  </si>
  <si>
    <t>PBA Infrastructure Ltd</t>
  </si>
  <si>
    <t>PBAINFRA</t>
  </si>
  <si>
    <t>Plada Infotech Services Ltd</t>
  </si>
  <si>
    <t>PLADAINFO</t>
  </si>
  <si>
    <t>SBI Nifty Next 50 ETF</t>
  </si>
  <si>
    <t>SETFNN50</t>
  </si>
  <si>
    <t>S R G Securities Finance Ltd</t>
  </si>
  <si>
    <t>SRGSFL</t>
  </si>
  <si>
    <t>Indifra Ltd</t>
  </si>
  <si>
    <t>INDIFRA</t>
  </si>
  <si>
    <t>BNR Udyog Ltd</t>
  </si>
  <si>
    <t>BNRUDY</t>
  </si>
  <si>
    <t>White Organic Agro Ltd</t>
  </si>
  <si>
    <t>WHITEORG</t>
  </si>
  <si>
    <t>Tasty Dairy Specialities Ltd</t>
  </si>
  <si>
    <t>TDSL</t>
  </si>
  <si>
    <t>Octaware Technologies Ltd</t>
  </si>
  <si>
    <t>OCTAWARE</t>
  </si>
  <si>
    <t>Aditya BSL Nifty Healthcare ETF</t>
  </si>
  <si>
    <t>HEALTHY</t>
  </si>
  <si>
    <t>Suvidha Infraestate Corporation Ltd</t>
  </si>
  <si>
    <t>SICL</t>
  </si>
  <si>
    <t>Onelife Capital Advisors Ltd</t>
  </si>
  <si>
    <t>ONELIFECAP</t>
  </si>
  <si>
    <t>Yaan Enterprises Ltd</t>
  </si>
  <si>
    <t>YAANENT</t>
  </si>
  <si>
    <t>Sanghvi Forging and Engineering Ltd</t>
  </si>
  <si>
    <t>SANGHVIFOR</t>
  </si>
  <si>
    <t>Jaihind Synthetics Ltd</t>
  </si>
  <si>
    <t>JAIHINDS</t>
  </si>
  <si>
    <t>Kcl Infra Projects Ltd</t>
  </si>
  <si>
    <t>KCLINFRA</t>
  </si>
  <si>
    <t>Tuni Textile Mills Ltd</t>
  </si>
  <si>
    <t>TUNITEX</t>
  </si>
  <si>
    <t>Secur Credentials Ltd</t>
  </si>
  <si>
    <t>SECURCRED</t>
  </si>
  <si>
    <t>Easy Fincorp Ltd</t>
  </si>
  <si>
    <t>EASYFIN</t>
  </si>
  <si>
    <t>Tai Industries Ltd</t>
  </si>
  <si>
    <t>TAIIND</t>
  </si>
  <si>
    <t>Ashish Polyplast Ltd</t>
  </si>
  <si>
    <t>ASHISHPO</t>
  </si>
  <si>
    <t>Darshan Orna Ltd</t>
  </si>
  <si>
    <t>DARSHANORNA</t>
  </si>
  <si>
    <t>Prima Industries Ltd</t>
  </si>
  <si>
    <t>PRIMAIN</t>
  </si>
  <si>
    <t>Glance Finance Ltd</t>
  </si>
  <si>
    <t>GLANCE</t>
  </si>
  <si>
    <t>MRC Agrotech Ltd</t>
  </si>
  <si>
    <t>MRCAGRO</t>
  </si>
  <si>
    <t>Naturo Indiabull Ltd</t>
  </si>
  <si>
    <t>NATURO</t>
  </si>
  <si>
    <t>Bhanderi Infracon Ltd</t>
  </si>
  <si>
    <t>BHANDERI</t>
  </si>
  <si>
    <t>Dynamic Archistructures Ltd</t>
  </si>
  <si>
    <t>DAL</t>
  </si>
  <si>
    <t>Paramount Cosmetics (India) Ltd</t>
  </si>
  <si>
    <t>PARMCOS-B</t>
  </si>
  <si>
    <t>Prag Bosimi Synthetics Ltd</t>
  </si>
  <si>
    <t>PRAGBOS</t>
  </si>
  <si>
    <t>Vedant Asset Ltd</t>
  </si>
  <si>
    <t>VEDANTASSET</t>
  </si>
  <si>
    <t>Shree Bhavya Fabrics Ltd</t>
  </si>
  <si>
    <t>SBFL</t>
  </si>
  <si>
    <t>Caprolactam Chemicals Ltd</t>
  </si>
  <si>
    <t>CAPRO</t>
  </si>
  <si>
    <t>Kunststoffe Industries Ltd</t>
  </si>
  <si>
    <t>KUNSTOFF</t>
  </si>
  <si>
    <t>Anupam Finserv Ltd</t>
  </si>
  <si>
    <t>ANUPAM</t>
  </si>
  <si>
    <t>N D A Securities Ltd</t>
  </si>
  <si>
    <t>NDASEC</t>
  </si>
  <si>
    <t>Gujarat Lease Financing Ltd</t>
  </si>
  <si>
    <t>GLFL</t>
  </si>
  <si>
    <t>Bhudevi Infra Projects Ltd</t>
  </si>
  <si>
    <t>BHUDEVI</t>
  </si>
  <si>
    <t>Jagjanani Textiles Ltd</t>
  </si>
  <si>
    <t>JAGJANANI</t>
  </si>
  <si>
    <t>Ironwood Education Ltd</t>
  </si>
  <si>
    <t>IRONWOOD</t>
  </si>
  <si>
    <t>Ishita Drugs and Industries Ltd</t>
  </si>
  <si>
    <t>ISHITADR</t>
  </si>
  <si>
    <t>HDFC Silver ETF</t>
  </si>
  <si>
    <t>HDFCSILVER</t>
  </si>
  <si>
    <t>Palm Jewels Limited</t>
  </si>
  <si>
    <t>PALMJEWELS</t>
  </si>
  <si>
    <t>Marg Techno-Projects Ltd</t>
  </si>
  <si>
    <t>MTPL</t>
  </si>
  <si>
    <t>Sungold Media and Entertainment Ltd</t>
  </si>
  <si>
    <t>SMEL</t>
  </si>
  <si>
    <t>WINPRO INDUSTRIES LIMITED</t>
  </si>
  <si>
    <t>WINPRO</t>
  </si>
  <si>
    <t>LWS Knitwear Ltd</t>
  </si>
  <si>
    <t>LWSKNIT</t>
  </si>
  <si>
    <t>Labelkraft Technologies Ltd</t>
  </si>
  <si>
    <t>LABELKRAFT</t>
  </si>
  <si>
    <t>Euphoria Infotech (India) Ltd</t>
  </si>
  <si>
    <t>EUPHORIAIT</t>
  </si>
  <si>
    <t>Ritesh International Ltd</t>
  </si>
  <si>
    <t>RITESHIN</t>
  </si>
  <si>
    <t>Janus Corporation Ltd</t>
  </si>
  <si>
    <t>JANUSCORP</t>
  </si>
  <si>
    <t>Eastern Treads Ltd</t>
  </si>
  <si>
    <t>EASTRED</t>
  </si>
  <si>
    <t>York Exports Ltd</t>
  </si>
  <si>
    <t>YORKEXP</t>
  </si>
  <si>
    <t>Sarthak Industries Ltd</t>
  </si>
  <si>
    <t>SARTHAKIND</t>
  </si>
  <si>
    <t>Anka India Ltd</t>
  </si>
  <si>
    <t>ANKIN</t>
  </si>
  <si>
    <t>Uniroyal Industries Ltd</t>
  </si>
  <si>
    <t>UNIROYAL</t>
  </si>
  <si>
    <t>Pradhin Ltd</t>
  </si>
  <si>
    <t>PRADHIN</t>
  </si>
  <si>
    <t>Sri Lakshmi Saraswathi Textiles (Arni) Ltd</t>
  </si>
  <si>
    <t>SLSTLQ</t>
  </si>
  <si>
    <t>Karnavati Finance Ltd</t>
  </si>
  <si>
    <t>KARNAVATI</t>
  </si>
  <si>
    <t>Scarnose International Ltd</t>
  </si>
  <si>
    <t>SCARNOSE</t>
  </si>
  <si>
    <t>Easun Capital Markets Ltd</t>
  </si>
  <si>
    <t>EASUN</t>
  </si>
  <si>
    <t>Trans Freight Containers Ltd</t>
  </si>
  <si>
    <t>TRANSFRE</t>
  </si>
  <si>
    <t>EVOQ Remedies Ltd</t>
  </si>
  <si>
    <t>EVOQ</t>
  </si>
  <si>
    <t>Gian Life Care Ltd</t>
  </si>
  <si>
    <t>GIANLIFE</t>
  </si>
  <si>
    <t>Axis NIFTY India Consumption ETF</t>
  </si>
  <si>
    <t>AXISCETF</t>
  </si>
  <si>
    <t>Magenta Lifecare Ltd</t>
  </si>
  <si>
    <t>MAGENTA</t>
  </si>
  <si>
    <t>Mask Investments Ltd</t>
  </si>
  <si>
    <t>MASKINVEST</t>
  </si>
  <si>
    <t>Ace men engg works Ltd</t>
  </si>
  <si>
    <t>ACEMEN</t>
  </si>
  <si>
    <t>Kothari Industrial Corp Ltd</t>
  </si>
  <si>
    <t>KOTIC</t>
  </si>
  <si>
    <t>Mahaan Foods Ltd</t>
  </si>
  <si>
    <t>MAHAANF</t>
  </si>
  <si>
    <t>Ajel Ltd</t>
  </si>
  <si>
    <t>AJEL</t>
  </si>
  <si>
    <t>Howard Hotels Ltd</t>
  </si>
  <si>
    <t>HOWARHO</t>
  </si>
  <si>
    <t>RICHA INFO SYSTEMS LIMITED</t>
  </si>
  <si>
    <t>RICHA</t>
  </si>
  <si>
    <t>Neeraj Paper Marketing Ltd</t>
  </si>
  <si>
    <t>NEERAJ</t>
  </si>
  <si>
    <t>ICICI Pru Nifty 5 yr Benchmark G-SEC ETF</t>
  </si>
  <si>
    <t>GSEC5IETF</t>
  </si>
  <si>
    <t>Gem Spinners India Ltd</t>
  </si>
  <si>
    <t>GEMSPIN</t>
  </si>
  <si>
    <t>Southern Latex Ltd</t>
  </si>
  <si>
    <t>SOUTLAT</t>
  </si>
  <si>
    <t>Shashijit Infraprojects Ltd</t>
  </si>
  <si>
    <t>SHASHIJIT</t>
  </si>
  <si>
    <t>TGIF Agribusiness Ltd</t>
  </si>
  <si>
    <t>TGIF</t>
  </si>
  <si>
    <t>Sibar Auto Parts Ltd</t>
  </si>
  <si>
    <t>SIBARAUT</t>
  </si>
  <si>
    <t>RKD Agri &amp; Retail Ltd</t>
  </si>
  <si>
    <t>RKDAGRRTL</t>
  </si>
  <si>
    <t>3C IT Solutions &amp; Telecoms (India) Ltd</t>
  </si>
  <si>
    <t>3CIT</t>
  </si>
  <si>
    <t>Internet Services &amp; Infrastructure</t>
  </si>
  <si>
    <t>Vamshi Rubber Ltd</t>
  </si>
  <si>
    <t>VAMSHIRU</t>
  </si>
  <si>
    <t>Richfield Financial Services Ltd</t>
  </si>
  <si>
    <t>RFSL</t>
  </si>
  <si>
    <t>Tradewell Holdings Ltd</t>
  </si>
  <si>
    <t>TRADEWELL</t>
  </si>
  <si>
    <t>Rita Finance and Leasing Ltd</t>
  </si>
  <si>
    <t>RFLL</t>
  </si>
  <si>
    <t>RTCL Ltd</t>
  </si>
  <si>
    <t>RAGHUTOB</t>
  </si>
  <si>
    <t>BFL Asset Finvest Ltd</t>
  </si>
  <si>
    <t>BFLAFL</t>
  </si>
  <si>
    <t>Nippon India ETF Nifty IT</t>
  </si>
  <si>
    <t>ITBEES</t>
  </si>
  <si>
    <t>Gujarat Hy Spin Ltd</t>
  </si>
  <si>
    <t>GUJHYSPIN</t>
  </si>
  <si>
    <t>Cian Healthcare Ltd</t>
  </si>
  <si>
    <t>CHCL</t>
  </si>
  <si>
    <t>Indus Finance Ltd</t>
  </si>
  <si>
    <t>INDUSFINL</t>
  </si>
  <si>
    <t>Mukat Pipes Ltd</t>
  </si>
  <si>
    <t>MUKATPIP</t>
  </si>
  <si>
    <t>O P Chains Ltd</t>
  </si>
  <si>
    <t>OPCHAINS</t>
  </si>
  <si>
    <t>Indo-City Infotech Ltd</t>
  </si>
  <si>
    <t>INDOCITY</t>
  </si>
  <si>
    <t>IITL Projects Ltd</t>
  </si>
  <si>
    <t>IITLPROJ</t>
  </si>
  <si>
    <t>Omkar Speciality Chemicals Ltd</t>
  </si>
  <si>
    <t>OMKARCHEM</t>
  </si>
  <si>
    <t>Computer Point Ltd</t>
  </si>
  <si>
    <t>COMPUPN</t>
  </si>
  <si>
    <t>BKV Industries Ltd</t>
  </si>
  <si>
    <t>BKV</t>
  </si>
  <si>
    <t>Ajwa Fun World and Resort Ltd</t>
  </si>
  <si>
    <t>AJWAFUN</t>
  </si>
  <si>
    <t>HB Leasing and Finance Co Ltd</t>
  </si>
  <si>
    <t>HBLEAS</t>
  </si>
  <si>
    <t>Ranjeet Mechatronics Ltd</t>
  </si>
  <si>
    <t>RANJEET</t>
  </si>
  <si>
    <t>Bright Solar Ltd</t>
  </si>
  <si>
    <t>Nippon India ETF Nifty India Consumption</t>
  </si>
  <si>
    <t>CONSUMBEES</t>
  </si>
  <si>
    <t>Interstate Oil Carrier Ltd</t>
  </si>
  <si>
    <t>INTSTOIL</t>
  </si>
  <si>
    <t>Shree Metalloys Ltd</t>
  </si>
  <si>
    <t>SHREMETAL</t>
  </si>
  <si>
    <t>Sanghvi Brands Ltd</t>
  </si>
  <si>
    <t>SBRANDS</t>
  </si>
  <si>
    <t>Jackson Investments Ltd</t>
  </si>
  <si>
    <t>JACKSON</t>
  </si>
  <si>
    <t>Adinath Textiles Ltd</t>
  </si>
  <si>
    <t>ADINATH</t>
  </si>
  <si>
    <t>DSP Silver ETF</t>
  </si>
  <si>
    <t>SILVERADD</t>
  </si>
  <si>
    <t>Reetech International Cargo and Courier Ltd</t>
  </si>
  <si>
    <t>REETECH</t>
  </si>
  <si>
    <t>Stampede Capital Ltd</t>
  </si>
  <si>
    <t>GATECHDVR</t>
  </si>
  <si>
    <t>Kahan Packaging Ltd</t>
  </si>
  <si>
    <t>KAHAN</t>
  </si>
  <si>
    <t>Dipna Pharmachem Ltd</t>
  </si>
  <si>
    <t>DPL</t>
  </si>
  <si>
    <t>Clinitech Laboratory Ltd</t>
  </si>
  <si>
    <t>CTLLAB</t>
  </si>
  <si>
    <t>Cindrella Hotels Ltd</t>
  </si>
  <si>
    <t>CINDHO</t>
  </si>
  <si>
    <t>Mid India Industries Ltd</t>
  </si>
  <si>
    <t>MIDINDIA</t>
  </si>
  <si>
    <t>Sujala Trading &amp; Holdings Ltd</t>
  </si>
  <si>
    <t>SUJALA</t>
  </si>
  <si>
    <t>Harish Textile Engineers Ltd</t>
  </si>
  <si>
    <t>HARISH</t>
  </si>
  <si>
    <t>Usha Martin Education And Solutions Ltd</t>
  </si>
  <si>
    <t>UMESLTD</t>
  </si>
  <si>
    <t>Regent Enterprises Ltd</t>
  </si>
  <si>
    <t>REGENTRP</t>
  </si>
  <si>
    <t>IEL Ltd</t>
  </si>
  <si>
    <t>INDXTRA</t>
  </si>
  <si>
    <t>Patron Exim Ltd</t>
  </si>
  <si>
    <t>PATRON</t>
  </si>
  <si>
    <t>Indiabulls NIFTY50 Exchange Traded Fund</t>
  </si>
  <si>
    <t>IBMFNIFTY</t>
  </si>
  <si>
    <t>Indergiri Finance Ltd</t>
  </si>
  <si>
    <t>INDERGR</t>
  </si>
  <si>
    <t>Brandbucket Media &amp; Technology Ltd</t>
  </si>
  <si>
    <t>BRANDBUCKT</t>
  </si>
  <si>
    <t>Scan Projects Ltd</t>
  </si>
  <si>
    <t>SCANPRO</t>
  </si>
  <si>
    <t>Nyssa Corporation Ltd</t>
  </si>
  <si>
    <t>NYSSACORP</t>
  </si>
  <si>
    <t>G K P Printing &amp; Packaging Ltd</t>
  </si>
  <si>
    <t>GKP</t>
  </si>
  <si>
    <t>Anna Infrastructures Ltd</t>
  </si>
  <si>
    <t>ANNAINFRA</t>
  </si>
  <si>
    <t>Nippon India ETF S&amp;P BSE Sensex Next 50</t>
  </si>
  <si>
    <t>SNXT50BEES</t>
  </si>
  <si>
    <t>Sarvottam Finvest Ltd</t>
  </si>
  <si>
    <t>SARVOTTAM</t>
  </si>
  <si>
    <t>Emmessar Biotech and Nutrition Ltd</t>
  </si>
  <si>
    <t>EMMESSA</t>
  </si>
  <si>
    <t>Duke Offshore Ltd</t>
  </si>
  <si>
    <t>DUKEOFS</t>
  </si>
  <si>
    <t>Citizen Infoline Ltd</t>
  </si>
  <si>
    <t>CIL</t>
  </si>
  <si>
    <t>Asian Warehousing Ltd</t>
  </si>
  <si>
    <t>ASIAN</t>
  </si>
  <si>
    <t>Spice Islands Industries Ltd</t>
  </si>
  <si>
    <t>SPICEISLIN</t>
  </si>
  <si>
    <t>Garbi Finvest Ltd</t>
  </si>
  <si>
    <t>GARBIFIN</t>
  </si>
  <si>
    <t>Genomic Valley Biotech Ltd</t>
  </si>
  <si>
    <t>GVBL</t>
  </si>
  <si>
    <t>Synthiko Foils Ltd</t>
  </si>
  <si>
    <t>SYNTHFO</t>
  </si>
  <si>
    <t>Mansi Finance (Chennai) Ltd</t>
  </si>
  <si>
    <t>MANSIFIN</t>
  </si>
  <si>
    <t>Bloom Industries Ltd</t>
  </si>
  <si>
    <t>BLOIN</t>
  </si>
  <si>
    <t>Yash Innoventures Ltd</t>
  </si>
  <si>
    <t>YASHINNO</t>
  </si>
  <si>
    <t>ICICI Prudential Nifty FMCG ETF</t>
  </si>
  <si>
    <t>FMCGIETF</t>
  </si>
  <si>
    <t>Sterling Greenwoods Ltd</t>
  </si>
  <si>
    <t>STRGRENWO</t>
  </si>
  <si>
    <t>Hira Automobiles Ltd</t>
  </si>
  <si>
    <t>HIRAUTO</t>
  </si>
  <si>
    <t>Econo Trade (India) Ltd</t>
  </si>
  <si>
    <t>ETIL</t>
  </si>
  <si>
    <t>ETT Ltd</t>
  </si>
  <si>
    <t>ETT</t>
  </si>
  <si>
    <t>Asian Petro Products and Exports Ltd</t>
  </si>
  <si>
    <t>ASINPET</t>
  </si>
  <si>
    <t>Titaanium Ten Enterprise Ltd</t>
  </si>
  <si>
    <t>TITAANIUM</t>
  </si>
  <si>
    <t>Kotia Enterprises Ltd</t>
  </si>
  <si>
    <t>Golechha Global Finance Ltd</t>
  </si>
  <si>
    <t>GOLECHA</t>
  </si>
  <si>
    <t>Polo Hotels Ltd</t>
  </si>
  <si>
    <t>POLOHOT</t>
  </si>
  <si>
    <t>Link Pharmachem Ltd</t>
  </si>
  <si>
    <t>LINKPH</t>
  </si>
  <si>
    <t>Grandma Trading and Agencies Ltd</t>
  </si>
  <si>
    <t>GRANDMA</t>
  </si>
  <si>
    <t>Shree Karthik Papers Ltd</t>
  </si>
  <si>
    <t>SHKARTP</t>
  </si>
  <si>
    <t>Shiva Granito Export Ltd</t>
  </si>
  <si>
    <t>SHIVAEXPO</t>
  </si>
  <si>
    <t>Husys Consulting Ltd</t>
  </si>
  <si>
    <t>HUSYSLTD</t>
  </si>
  <si>
    <t>Mayukh Dealtrade Ltd</t>
  </si>
  <si>
    <t>MAYUKH</t>
  </si>
  <si>
    <t>Switching Technologies Gunther Ltd</t>
  </si>
  <si>
    <t>SWITCHTE</t>
  </si>
  <si>
    <t>Suncity Synthetics Ltd</t>
  </si>
  <si>
    <t>SUNCITYSY</t>
  </si>
  <si>
    <t>Jai Mata Glass Ltd</t>
  </si>
  <si>
    <t>JAIMATAG</t>
  </si>
  <si>
    <t>Classic Filaments Ltd</t>
  </si>
  <si>
    <t>CFL</t>
  </si>
  <si>
    <t>Fruition venture Ltd</t>
  </si>
  <si>
    <t>FRUTION</t>
  </si>
  <si>
    <t>7NR Retail Ltd</t>
  </si>
  <si>
    <t>7NR</t>
  </si>
  <si>
    <t>ICICI Prudential Nifty 100 ETF</t>
  </si>
  <si>
    <t>NIF100IETF</t>
  </si>
  <si>
    <t>Helpage Finlease Ltd</t>
  </si>
  <si>
    <t>HELPAGE</t>
  </si>
  <si>
    <t>Triliance Polymers Ltd</t>
  </si>
  <si>
    <t>TRILIANCE</t>
  </si>
  <si>
    <t>Gautam Exim Ltd</t>
  </si>
  <si>
    <t>GEL</t>
  </si>
  <si>
    <t>Rite Zone Chemcon India Ltd</t>
  </si>
  <si>
    <t>RITEZONE</t>
  </si>
  <si>
    <t>Crane Infrastructure Ltd</t>
  </si>
  <si>
    <t>CRANEINFRA</t>
  </si>
  <si>
    <t>Yunik Managing Advisors Ltd</t>
  </si>
  <si>
    <t>YUNIKM</t>
  </si>
  <si>
    <t>Rishabh Digha Steel and Allied Products Ltd</t>
  </si>
  <si>
    <t>RISHDIGA</t>
  </si>
  <si>
    <t>R R Financial Consultants Ltd</t>
  </si>
  <si>
    <t>RRFIN</t>
  </si>
  <si>
    <t>Shreevatsaa Finance and Leasing Ltd</t>
  </si>
  <si>
    <t>SHVFL</t>
  </si>
  <si>
    <t>Midwest Gold Ltd</t>
  </si>
  <si>
    <t>MIDWEST</t>
  </si>
  <si>
    <t>SOFCOM Systems Ltd</t>
  </si>
  <si>
    <t>SOFCOM</t>
  </si>
  <si>
    <t>Manraj Housing Finance Ltd</t>
  </si>
  <si>
    <t>MANRAJH</t>
  </si>
  <si>
    <t>NB Footwear Ltd</t>
  </si>
  <si>
    <t>NBFOOT</t>
  </si>
  <si>
    <t>Jattashankar Industries Ltd</t>
  </si>
  <si>
    <t>JATTAINDUS</t>
  </si>
  <si>
    <t>Kretto Syscon Ltd</t>
  </si>
  <si>
    <t>KRETTOSYS</t>
  </si>
  <si>
    <t>U H Zaveri Ltd</t>
  </si>
  <si>
    <t>UHZAVERI</t>
  </si>
  <si>
    <t>Franklin Leasing and Finance Ltd</t>
  </si>
  <si>
    <t>FRANKLIN</t>
  </si>
  <si>
    <t>Swarna Securities Ltd</t>
  </si>
  <si>
    <t>SWRNASE</t>
  </si>
  <si>
    <t>Ind Renewable Energy Ltd</t>
  </si>
  <si>
    <t>INDRENEW</t>
  </si>
  <si>
    <t>Natraj Proteins Ltd</t>
  </si>
  <si>
    <t>NATRAJPR</t>
  </si>
  <si>
    <t>Transwind Infrastructures Ltd</t>
  </si>
  <si>
    <t>TRANSWIND</t>
  </si>
  <si>
    <t>Saroja Pharma Industries India Ltd</t>
  </si>
  <si>
    <t>SAROJA</t>
  </si>
  <si>
    <t>Solid Stone Co Ltd</t>
  </si>
  <si>
    <t>SOLIDSTON</t>
  </si>
  <si>
    <t>Gowra Leasing and Finance Ltd</t>
  </si>
  <si>
    <t>GOWRALE</t>
  </si>
  <si>
    <t>Yogi Infra Projects Ltd</t>
  </si>
  <si>
    <t>YOGISUNG</t>
  </si>
  <si>
    <t>Shanti Overseas (India) Ltd</t>
  </si>
  <si>
    <t>SHANTI</t>
  </si>
  <si>
    <t>Ras Resorts and Apart Hotels Ltd</t>
  </si>
  <si>
    <t>RASRESOR</t>
  </si>
  <si>
    <t>ISF Ltd</t>
  </si>
  <si>
    <t>ISFL</t>
  </si>
  <si>
    <t>Shree Ganesh Elastoplast Ltd</t>
  </si>
  <si>
    <t>SHGANEL</t>
  </si>
  <si>
    <t>Sita Enterprises Ltd</t>
  </si>
  <si>
    <t>SITAENT</t>
  </si>
  <si>
    <t>Nippon India ETF Nifty Infrastructure BeES</t>
  </si>
  <si>
    <t>INFRABEES</t>
  </si>
  <si>
    <t>Neueon Towers Ltd</t>
  </si>
  <si>
    <t>NTL</t>
  </si>
  <si>
    <t>Asia Pack Ltd</t>
  </si>
  <si>
    <t>ASIAPAK</t>
  </si>
  <si>
    <t>Globe Multi Ventures Ltd</t>
  </si>
  <si>
    <t>GLCL</t>
  </si>
  <si>
    <t>Diggi Multitrade Ltd</t>
  </si>
  <si>
    <t>DML</t>
  </si>
  <si>
    <t>Amforge Industries Ltd</t>
  </si>
  <si>
    <t>AMFORG</t>
  </si>
  <si>
    <t>Shyam Telecom Ltd</t>
  </si>
  <si>
    <t>SHYAMTEL</t>
  </si>
  <si>
    <t>Velan Hotels Ltd</t>
  </si>
  <si>
    <t>VELHO</t>
  </si>
  <si>
    <t>Ador Multi Products Ltd</t>
  </si>
  <si>
    <t>ADORMUL</t>
  </si>
  <si>
    <t>Tokyo Finance Ltd</t>
  </si>
  <si>
    <t>TOKYOFIN</t>
  </si>
  <si>
    <t>Tarai Foods Ltd</t>
  </si>
  <si>
    <t>TARAI</t>
  </si>
  <si>
    <t>SRM Energy Ltd</t>
  </si>
  <si>
    <t>SRMENERGY</t>
  </si>
  <si>
    <t>Bhagawati Oxygen Ltd</t>
  </si>
  <si>
    <t>BHAGWOX</t>
  </si>
  <si>
    <t>Amrapali Capital and Finance Services Ltd</t>
  </si>
  <si>
    <t>ACFSL</t>
  </si>
  <si>
    <t>Norben Tea and Exports Ltd</t>
  </si>
  <si>
    <t>NORBTEAEXP</t>
  </si>
  <si>
    <t>Prism Finance Ltd</t>
  </si>
  <si>
    <t>PRISMFN</t>
  </si>
  <si>
    <t>Gala Global Products Ltd</t>
  </si>
  <si>
    <t>GGPL</t>
  </si>
  <si>
    <t>Premier Capital Services Ltd</t>
  </si>
  <si>
    <t>PREMCAP</t>
  </si>
  <si>
    <t>GCM Securities Ltd</t>
  </si>
  <si>
    <t>GCMSECU</t>
  </si>
  <si>
    <t>United Credit Ltd</t>
  </si>
  <si>
    <t>UNITDCR</t>
  </si>
  <si>
    <t>Metalyst Forgings Ltd</t>
  </si>
  <si>
    <t>METALFORGE</t>
  </si>
  <si>
    <t>MPL Plastics Ltd</t>
  </si>
  <si>
    <t>MPL</t>
  </si>
  <si>
    <t>Sahara Maritime Ltd</t>
  </si>
  <si>
    <t>SMARITIME</t>
  </si>
  <si>
    <t>Bothra Metals and Alloys Ltd</t>
  </si>
  <si>
    <t>BMAL</t>
  </si>
  <si>
    <t>Ortin Global Ltd</t>
  </si>
  <si>
    <t>ORTINLAB</t>
  </si>
  <si>
    <t>Kachchh Minerals Ltd</t>
  </si>
  <si>
    <t>KACHCHH</t>
  </si>
  <si>
    <t>Decipher Labs Ltd</t>
  </si>
  <si>
    <t>DECIPHER</t>
  </si>
  <si>
    <t>Lime Chemicals Ltd</t>
  </si>
  <si>
    <t>LIMECHM</t>
  </si>
  <si>
    <t>Bharat Bhushan Finance &amp; Commodity Brokers Limited</t>
  </si>
  <si>
    <t>BHARAT</t>
  </si>
  <si>
    <t>Orosil Smiths India Ltd</t>
  </si>
  <si>
    <t>OROSMITHS</t>
  </si>
  <si>
    <t>Esha Media Research Ltd</t>
  </si>
  <si>
    <t>ESHAMEDIA</t>
  </si>
  <si>
    <t>Garware Synthetics Ltd</t>
  </si>
  <si>
    <t>GARWSYN</t>
  </si>
  <si>
    <t>Aditya BSL Silver ETF</t>
  </si>
  <si>
    <t>SILVER</t>
  </si>
  <si>
    <t>Sonalis Consumer Products Ltd</t>
  </si>
  <si>
    <t>SONALIS</t>
  </si>
  <si>
    <t>ICICI Prudential Nifty Healthcare ETF</t>
  </si>
  <si>
    <t>HEALTHIETF</t>
  </si>
  <si>
    <t>Amrapali Fincap Ltd</t>
  </si>
  <si>
    <t>AMRAFIN</t>
  </si>
  <si>
    <t>Continental Chemicals Ltd</t>
  </si>
  <si>
    <t>CONTCHM</t>
  </si>
  <si>
    <t>ICICI Prudential Nifty Auto ETF</t>
  </si>
  <si>
    <t>AUTOIETF</t>
  </si>
  <si>
    <t>Muller and Phipps (India) Ltd</t>
  </si>
  <si>
    <t>MULLER</t>
  </si>
  <si>
    <t>KMG Milk Food Ltd</t>
  </si>
  <si>
    <t>KMGMILK</t>
  </si>
  <si>
    <t>CRP Risk Management Ltd</t>
  </si>
  <si>
    <t>CRPRISK</t>
  </si>
  <si>
    <t>Bohra Industries Ltd</t>
  </si>
  <si>
    <t>BOHRAIND</t>
  </si>
  <si>
    <t>Vivaa Tradecom Ltd</t>
  </si>
  <si>
    <t>VIVAA</t>
  </si>
  <si>
    <t>Koura Fine Diamond Jewelry Ltd</t>
  </si>
  <si>
    <t>KOURA</t>
  </si>
  <si>
    <t>Vivanza Biosciences Ltd</t>
  </si>
  <si>
    <t>VIVANZA</t>
  </si>
  <si>
    <t>RO Jewels Ltd</t>
  </si>
  <si>
    <t>ROJL</t>
  </si>
  <si>
    <t>Perfect-Octave Media Projects Ltd</t>
  </si>
  <si>
    <t>OCTAVE</t>
  </si>
  <si>
    <t>Madhya Pradesh Today Media Ltd</t>
  </si>
  <si>
    <t>MPTODAY</t>
  </si>
  <si>
    <t>Enbee Trade and Finance Ltd</t>
  </si>
  <si>
    <t>ENBETRD</t>
  </si>
  <si>
    <t>Super Fine Knitters Ltd</t>
  </si>
  <si>
    <t>SKL</t>
  </si>
  <si>
    <t>S M Gold Ltd</t>
  </si>
  <si>
    <t>SMGOLD</t>
  </si>
  <si>
    <t>Milestone Global Limited</t>
  </si>
  <si>
    <t>MILESTONE</t>
  </si>
  <si>
    <t>Panabyte Technologies Ltd</t>
  </si>
  <si>
    <t>PANABYTE</t>
  </si>
  <si>
    <t>Sumeru Industries Ltd</t>
  </si>
  <si>
    <t>SUMERUIND</t>
  </si>
  <si>
    <t>Octal Credit Capital Ltd</t>
  </si>
  <si>
    <t>OCTAL</t>
  </si>
  <si>
    <t>SBI Nifty Consumption ETF</t>
  </si>
  <si>
    <t>SBIETFCON</t>
  </si>
  <si>
    <t>Pasari Spinning Mills Ltd</t>
  </si>
  <si>
    <t>PASARI</t>
  </si>
  <si>
    <t>Rajdarshan Industries Ltd</t>
  </si>
  <si>
    <t>ARENTERP</t>
  </si>
  <si>
    <t>Tirth Plastic Ltd</t>
  </si>
  <si>
    <t>TIRTPLS</t>
  </si>
  <si>
    <t>DSP Nifty Midcap 150 Quality 50 ETF</t>
  </si>
  <si>
    <t>MIDQ50ADD</t>
  </si>
  <si>
    <t>Market Creators Ltd</t>
  </si>
  <si>
    <t>MKTCREAT</t>
  </si>
  <si>
    <t>Beryl Drugs Ltd</t>
  </si>
  <si>
    <t>BERLDRG</t>
  </si>
  <si>
    <t>Tci Finance Ltd</t>
  </si>
  <si>
    <t>TCIFINANCE</t>
  </si>
  <si>
    <t>Photoquip India Ltd</t>
  </si>
  <si>
    <t>PHOTOQUP</t>
  </si>
  <si>
    <t>Shree Hanuman Sugar &amp; Industries Ltd</t>
  </si>
  <si>
    <t>HANSUGAR</t>
  </si>
  <si>
    <t>White Organic Retail Ltd</t>
  </si>
  <si>
    <t>WORL</t>
  </si>
  <si>
    <t>Harmony Capital Services Ltd</t>
  </si>
  <si>
    <t>HRMNYCP</t>
  </si>
  <si>
    <t>Hisar Spinning Mills Ltd</t>
  </si>
  <si>
    <t>HISARSP</t>
  </si>
  <si>
    <t>Vishvprabha Ventures Ltd</t>
  </si>
  <si>
    <t>VISVEN</t>
  </si>
  <si>
    <t>Sovereign Diamonds Ltd</t>
  </si>
  <si>
    <t>SOVERDIA</t>
  </si>
  <si>
    <t>Unistar Multimedia Ltd</t>
  </si>
  <si>
    <t>UNISTRMU</t>
  </si>
  <si>
    <t>Hathway Bhawani Cabletel and Datacom Ltd</t>
  </si>
  <si>
    <t>HATHWAYB</t>
  </si>
  <si>
    <t>HDFC Nifty50 Value 20 ETF</t>
  </si>
  <si>
    <t>HDFCVALUE</t>
  </si>
  <si>
    <t>Moongipa Capital Finance Ltd</t>
  </si>
  <si>
    <t>MONGIPA</t>
  </si>
  <si>
    <t>Rapid Investments Ltd</t>
  </si>
  <si>
    <t>RAPIDIN</t>
  </si>
  <si>
    <t>First Custodian Fund (India) Ltd</t>
  </si>
  <si>
    <t>1STCUS</t>
  </si>
  <si>
    <t>A and M Jumbo Bags Ltd</t>
  </si>
  <si>
    <t>AMJUMBO</t>
  </si>
  <si>
    <t>Alps Industries Ltd</t>
  </si>
  <si>
    <t>ALPSINDUS</t>
  </si>
  <si>
    <t>Interactive Financial Services Ltd</t>
  </si>
  <si>
    <t>IFINSER</t>
  </si>
  <si>
    <t>Artificial Electronics Intelligent Material Ltd</t>
  </si>
  <si>
    <t>AEIM</t>
  </si>
  <si>
    <t>Gilada Finance and Investments Ltd</t>
  </si>
  <si>
    <t>GILADAFINS</t>
  </si>
  <si>
    <t>Rajasthan Tube Manufacturing Co Ltd</t>
  </si>
  <si>
    <t>RAJTUBE</t>
  </si>
  <si>
    <t>Neelkanth Ltd</t>
  </si>
  <si>
    <t>NEELKANTH</t>
  </si>
  <si>
    <t>DAPS Advertising Ltd</t>
  </si>
  <si>
    <t>DAPS</t>
  </si>
  <si>
    <t>Coastal Roadways Ltd</t>
  </si>
  <si>
    <t>COARO</t>
  </si>
  <si>
    <t>Mitshi India Ltd</t>
  </si>
  <si>
    <t>MITSHI</t>
  </si>
  <si>
    <t>Tata Nifty India Digital Exchange Traded Fund</t>
  </si>
  <si>
    <t>TNIDETF</t>
  </si>
  <si>
    <t>Sri Nachammai Cotton Mills Ltd</t>
  </si>
  <si>
    <t>SRINACHA</t>
  </si>
  <si>
    <t>NPR Finance Ltd</t>
  </si>
  <si>
    <t>NPRFIN</t>
  </si>
  <si>
    <t>GTN Textiles Ltd</t>
  </si>
  <si>
    <t>GTNTEX</t>
  </si>
  <si>
    <t>South Asian Enterprises Ltd</t>
  </si>
  <si>
    <t>SAENTER</t>
  </si>
  <si>
    <t>Svaraj Trading and Agencies Ltd</t>
  </si>
  <si>
    <t>ZSVARAJT</t>
  </si>
  <si>
    <t>Kush Industries Ltd</t>
  </si>
  <si>
    <t>KUSHIND</t>
  </si>
  <si>
    <t>Maitri Enterprises Ltd</t>
  </si>
  <si>
    <t>MAITRI</t>
  </si>
  <si>
    <t>HDFC Nifty 100 ETF</t>
  </si>
  <si>
    <t>HDFCNIF100</t>
  </si>
  <si>
    <t>Jagsonpal Finance and Leasing Ltd</t>
  </si>
  <si>
    <t>JAGSONFI</t>
  </si>
  <si>
    <t>Meyer Apparel Ltd</t>
  </si>
  <si>
    <t>Kotak Nifty Midcap 50 ETF</t>
  </si>
  <si>
    <t>MIDCAP</t>
  </si>
  <si>
    <t>Yashraj Containeurs Ltd</t>
  </si>
  <si>
    <t>YASHRAJC</t>
  </si>
  <si>
    <t>Prima Agro Ltd</t>
  </si>
  <si>
    <t>PRIMAGR</t>
  </si>
  <si>
    <t>Norris Medicines Ltd</t>
  </si>
  <si>
    <t>NORRIS</t>
  </si>
  <si>
    <t>R J Shah and Company Ltd</t>
  </si>
  <si>
    <t>RJSHAH</t>
  </si>
  <si>
    <t>Alexander Stamps and Coin Ltd</t>
  </si>
  <si>
    <t>ALEXANDER</t>
  </si>
  <si>
    <t>Triveni Enterprises Ltd</t>
  </si>
  <si>
    <t>TRIVENIENT</t>
  </si>
  <si>
    <t>Simplex Mills Company Ltd</t>
  </si>
  <si>
    <t>SIMPLXMIL</t>
  </si>
  <si>
    <t>Prism Medico and Pharmacy Ltd</t>
  </si>
  <si>
    <t>PRISMMEDI</t>
  </si>
  <si>
    <t>Lords Ishwar Hotels Ltd</t>
  </si>
  <si>
    <t>LORDSHOTL</t>
  </si>
  <si>
    <t>Integrated Capital Services Ltd</t>
  </si>
  <si>
    <t>ICSL</t>
  </si>
  <si>
    <t>Skyline Ventures India Ltd</t>
  </si>
  <si>
    <t>SKILVEN</t>
  </si>
  <si>
    <t>Organic Coatings Ltd</t>
  </si>
  <si>
    <t>ORGCOAT</t>
  </si>
  <si>
    <t>Amalgamated Electricity Company Ltd</t>
  </si>
  <si>
    <t>AMALGAM</t>
  </si>
  <si>
    <t>Longview Tea Co Ltd</t>
  </si>
  <si>
    <t>LONTE</t>
  </si>
  <si>
    <t>Rajputana Investment &amp; Finance Ltd</t>
  </si>
  <si>
    <t>RAJPUTANA</t>
  </si>
  <si>
    <t>Dalal Street Investments Ltd</t>
  </si>
  <si>
    <t>DSINVEST</t>
  </si>
  <si>
    <t>Opal Luxury Time Products Ltd</t>
  </si>
  <si>
    <t>OPAL</t>
  </si>
  <si>
    <t>Amiable Logistics (India) Ltd</t>
  </si>
  <si>
    <t>AMIABLE</t>
  </si>
  <si>
    <t>Konark Synthetic Ltd</t>
  </si>
  <si>
    <t>KONARKSY</t>
  </si>
  <si>
    <t>Mirae Asset Hang Seng TECH ETF</t>
  </si>
  <si>
    <t>MAHKTECH</t>
  </si>
  <si>
    <t>Vivo Collaboration Solutions Ltd</t>
  </si>
  <si>
    <t>VIVO</t>
  </si>
  <si>
    <t>Times Green Energy (India) Ltd</t>
  </si>
  <si>
    <t>TIMESGREEN</t>
  </si>
  <si>
    <t>United Interactive Ltd</t>
  </si>
  <si>
    <t>UNITEDINT</t>
  </si>
  <si>
    <t>Abhishek Finlease Ltd</t>
  </si>
  <si>
    <t>ABHIFIN</t>
  </si>
  <si>
    <t>Risa International Ltd</t>
  </si>
  <si>
    <t>RISAINTL</t>
  </si>
  <si>
    <t>Ekennis Software Service Ltd</t>
  </si>
  <si>
    <t>EKENNIS</t>
  </si>
  <si>
    <t>Step Two Corporation Ltd</t>
  </si>
  <si>
    <t>STEP2COR</t>
  </si>
  <si>
    <t>Supreme (India) Impex Ltd</t>
  </si>
  <si>
    <t>SIIL</t>
  </si>
  <si>
    <t>Dhanuka Realty Ltd</t>
  </si>
  <si>
    <t>DRL</t>
  </si>
  <si>
    <t>SK International Export Ltd</t>
  </si>
  <si>
    <t>SKIEL</t>
  </si>
  <si>
    <t>F G P Ltd</t>
  </si>
  <si>
    <t>FGP</t>
  </si>
  <si>
    <t>Cubical Financial Services Ltd</t>
  </si>
  <si>
    <t>CUBIFIN</t>
  </si>
  <si>
    <t>Disha Resources Ltd</t>
  </si>
  <si>
    <t>Raama Paper Mills Ltd</t>
  </si>
  <si>
    <t>RAMAPPR-B</t>
  </si>
  <si>
    <t>Parmax Pharma Ltd</t>
  </si>
  <si>
    <t>PARMAX</t>
  </si>
  <si>
    <t>Navigant Corporate Advisors Ltd</t>
  </si>
  <si>
    <t>NAVIGANT</t>
  </si>
  <si>
    <t>ICICI Prudential Nifty50 Value 20 ETF</t>
  </si>
  <si>
    <t>NV20IETF</t>
  </si>
  <si>
    <t>Modern Shares and Stockbrokers Ltd</t>
  </si>
  <si>
    <t>MODRNSH</t>
  </si>
  <si>
    <t>Catvision Ltd</t>
  </si>
  <si>
    <t>CATVISION</t>
  </si>
  <si>
    <t>Glittek Granites Ltd</t>
  </si>
  <si>
    <t>GLITTEKG</t>
  </si>
  <si>
    <t>Amraworld Agrico Ltd</t>
  </si>
  <si>
    <t>AMRAAGRI</t>
  </si>
  <si>
    <t>Radha Madhav Corp Ltd</t>
  </si>
  <si>
    <t>RMCL</t>
  </si>
  <si>
    <t>Soni Medicare Ltd</t>
  </si>
  <si>
    <t>SML</t>
  </si>
  <si>
    <t>Mehta Integrated Finance Ltd</t>
  </si>
  <si>
    <t>MEHIF</t>
  </si>
  <si>
    <t>Suryavanshi Spinning Mills Ltd</t>
  </si>
  <si>
    <t>SURYVANSP</t>
  </si>
  <si>
    <t>SI Capital &amp; Financial Services Ltd</t>
  </si>
  <si>
    <t>SICAPIT</t>
  </si>
  <si>
    <t>Beryl Securities Ltd</t>
  </si>
  <si>
    <t>BERYLSE</t>
  </si>
  <si>
    <t>India Lease Development Ltd</t>
  </si>
  <si>
    <t>INDLEASE</t>
  </si>
  <si>
    <t>Velox Industries Ltd</t>
  </si>
  <si>
    <t>VELOXIND</t>
  </si>
  <si>
    <t>Jet infraventure Ltd</t>
  </si>
  <si>
    <t>JETINFRA</t>
  </si>
  <si>
    <t>Galaxy Agrico Exports Ltd</t>
  </si>
  <si>
    <t>GALAGEX</t>
  </si>
  <si>
    <t>Colinz Laboratories Ltd</t>
  </si>
  <si>
    <t>COLINZ</t>
  </si>
  <si>
    <t>Seasons Textiles Ltd</t>
  </si>
  <si>
    <t>SEASONST</t>
  </si>
  <si>
    <t>SMVD Poly Pack Ltd</t>
  </si>
  <si>
    <t>SMVD</t>
  </si>
  <si>
    <t>Kakatiya Textiles Ltd</t>
  </si>
  <si>
    <t>KAKTEX</t>
  </si>
  <si>
    <t>Raj Packaging Industries Ltd</t>
  </si>
  <si>
    <t>RAJPACK</t>
  </si>
  <si>
    <t>Stellar Capital Services Ltd</t>
  </si>
  <si>
    <t>STELLAR</t>
  </si>
  <si>
    <t>Eurotex Industries and Exports Ltd</t>
  </si>
  <si>
    <t>EUROTEXIND</t>
  </si>
  <si>
    <t>Sab Events &amp; Governance Now Media Ltd</t>
  </si>
  <si>
    <t>SABEVENTS</t>
  </si>
  <si>
    <t>Bisil Plast Ltd</t>
  </si>
  <si>
    <t>BISIL</t>
  </si>
  <si>
    <t>Shah Foods Ltd</t>
  </si>
  <si>
    <t>SHAHFOOD</t>
  </si>
  <si>
    <t>Indo Euro Indchem Ltd</t>
  </si>
  <si>
    <t>INDOEURO</t>
  </si>
  <si>
    <t>Vaxtex Cotfab Ltd</t>
  </si>
  <si>
    <t>VCL</t>
  </si>
  <si>
    <t>Sun Retail Ltd</t>
  </si>
  <si>
    <t>SUNRETAIL</t>
  </si>
  <si>
    <t>Supertex Industries Ltd</t>
  </si>
  <si>
    <t>SUPERTEX</t>
  </si>
  <si>
    <t>Ashtasidhhi Industries Ltd</t>
  </si>
  <si>
    <t>GUJINV</t>
  </si>
  <si>
    <t>Sanathnagar Enterprises Ltd</t>
  </si>
  <si>
    <t>UTL Industries Ltd</t>
  </si>
  <si>
    <t>UTLINDS</t>
  </si>
  <si>
    <t>Sea TV Network Ltd</t>
  </si>
  <si>
    <t>SEATV</t>
  </si>
  <si>
    <t>Amarnath Securities Ltd</t>
  </si>
  <si>
    <t>AMARSEC</t>
  </si>
  <si>
    <t>ICICI Prudential Nifty India Consumption ETF</t>
  </si>
  <si>
    <t>CONSUMIETF</t>
  </si>
  <si>
    <t>Prabhat Dairy Ltd</t>
  </si>
  <si>
    <t>PRABHAT</t>
  </si>
  <si>
    <t>Lippi Systems Ltd</t>
  </si>
  <si>
    <t>LIPPISYS</t>
  </si>
  <si>
    <t>Padmanabh Alloys and Polymers Ltd</t>
  </si>
  <si>
    <t>PADALPO</t>
  </si>
  <si>
    <t>Esaar (India) Ltd</t>
  </si>
  <si>
    <t>ESARIND</t>
  </si>
  <si>
    <t>Elegant Floriculture &amp; Agrotech (India) Ltd</t>
  </si>
  <si>
    <t>ELEFLOR</t>
  </si>
  <si>
    <t>Libord Securities Ltd</t>
  </si>
  <si>
    <t>LIBORD</t>
  </si>
  <si>
    <t>Jakharia Fabric Ltd</t>
  </si>
  <si>
    <t>JAKHARIA</t>
  </si>
  <si>
    <t>DSP Nifty 50 ETF</t>
  </si>
  <si>
    <t>NIFTY50ADD</t>
  </si>
  <si>
    <t>HDFC Nifty Private Bank ETF</t>
  </si>
  <si>
    <t>HDFCPVTBAN</t>
  </si>
  <si>
    <t>Shree Steel Wire Ropes Ltd</t>
  </si>
  <si>
    <t>SSWRL</t>
  </si>
  <si>
    <t>Surya India Ltd</t>
  </si>
  <si>
    <t>SURYAINDIA</t>
  </si>
  <si>
    <t>Premier Synthetics Ltd</t>
  </si>
  <si>
    <t>PREMSYN</t>
  </si>
  <si>
    <t>Creative Eye Ltd</t>
  </si>
  <si>
    <t>CREATIVEYE</t>
  </si>
  <si>
    <t>Aditya BSL S&amp;P BSE Sensex ETF</t>
  </si>
  <si>
    <t>BSLSENETFG</t>
  </si>
  <si>
    <t>Oswal Yarns Ltd</t>
  </si>
  <si>
    <t>OSWAYRN</t>
  </si>
  <si>
    <t>Panth Infinity Ltd</t>
  </si>
  <si>
    <t>PANTH</t>
  </si>
  <si>
    <t>Objectone Information Systems Ltd</t>
  </si>
  <si>
    <t>OONE</t>
  </si>
  <si>
    <t>Nippon IN ETF Nifty 8-13 yr G-Sec Long Term Gilt</t>
  </si>
  <si>
    <t>LTGILTBEES</t>
  </si>
  <si>
    <t>S V Trading and Agencies Ltd</t>
  </si>
  <si>
    <t>ZSVTRADI</t>
  </si>
  <si>
    <t>Vani Commercials Ltd</t>
  </si>
  <si>
    <t>VANICOM</t>
  </si>
  <si>
    <t>Future Supply Chain Solutions Ltd</t>
  </si>
  <si>
    <t>FSC</t>
  </si>
  <si>
    <t>Southern Infosys Ltd</t>
  </si>
  <si>
    <t>SOUTHERNIN</t>
  </si>
  <si>
    <t>Unjha Formulations Ltd</t>
  </si>
  <si>
    <t>UNJHAFOR</t>
  </si>
  <si>
    <t>Manav Infra Projects Ltd</t>
  </si>
  <si>
    <t>MANAV</t>
  </si>
  <si>
    <t>SRU Steels Ltd</t>
  </si>
  <si>
    <t>SRUSTEELS</t>
  </si>
  <si>
    <t>Panafic Industrials Ltd</t>
  </si>
  <si>
    <t>PANAFIC</t>
  </si>
  <si>
    <t>Polymac Thermoformers Ltd</t>
  </si>
  <si>
    <t>POLYMAC</t>
  </si>
  <si>
    <t>Delta Industrial Resources Ltd</t>
  </si>
  <si>
    <t>DELTA</t>
  </si>
  <si>
    <t>Raconteur Global Resources Ltd</t>
  </si>
  <si>
    <t>RACONTEUR</t>
  </si>
  <si>
    <t>Jindal Leasefin Ltd</t>
  </si>
  <si>
    <t>JLL</t>
  </si>
  <si>
    <t>Northlink Fiscal and Capital Services Ltd</t>
  </si>
  <si>
    <t>NORTHLINK</t>
  </si>
  <si>
    <t>Pratiksha Chemicals Ltd</t>
  </si>
  <si>
    <t>PRATIKSH</t>
  </si>
  <si>
    <t>Anjani Finance Ltd</t>
  </si>
  <si>
    <t>ANJANIFIN</t>
  </si>
  <si>
    <t>Aanchal Ispat Ltd</t>
  </si>
  <si>
    <t>AANCHALISP</t>
  </si>
  <si>
    <t>CDG Petchem Ltd</t>
  </si>
  <si>
    <t>CDG</t>
  </si>
  <si>
    <t>Sirohia &amp; Sons Ltd</t>
  </si>
  <si>
    <t>SIROHIA</t>
  </si>
  <si>
    <t>Saianand Commercial Ltd</t>
  </si>
  <si>
    <t>SAICOM</t>
  </si>
  <si>
    <t>Senthil Infotek Ltd</t>
  </si>
  <si>
    <t>SENINFO</t>
  </si>
  <si>
    <t>Sailani Tours N Travel Limited</t>
  </si>
  <si>
    <t>SAILANI</t>
  </si>
  <si>
    <t>Quantum Nifty 50 ETF</t>
  </si>
  <si>
    <t>QNIFTY</t>
  </si>
  <si>
    <t>Premier Ltd</t>
  </si>
  <si>
    <t>PREMIER</t>
  </si>
  <si>
    <t>Vikalp Securities Ltd</t>
  </si>
  <si>
    <t>VIKALPS</t>
  </si>
  <si>
    <t>National Plywood Industries Ltd</t>
  </si>
  <si>
    <t>NATPLY</t>
  </si>
  <si>
    <t>Welterman International Ltd</t>
  </si>
  <si>
    <t>WELTI</t>
  </si>
  <si>
    <t>Bridge Securities Ltd</t>
  </si>
  <si>
    <t>BRIDGESE</t>
  </si>
  <si>
    <t>Shukra Bullions Ltd</t>
  </si>
  <si>
    <t>SKRABUL</t>
  </si>
  <si>
    <t>Motilal Oswal S&amp;P BSE Low Volatility ETF</t>
  </si>
  <si>
    <t>MOLOWVOL</t>
  </si>
  <si>
    <t>Phyto Chem (India) Ltd</t>
  </si>
  <si>
    <t>PHYTO</t>
  </si>
  <si>
    <t>Kairosoft AI Solutions Ltd</t>
  </si>
  <si>
    <t>PANKAJPIYUS</t>
  </si>
  <si>
    <t>Univa Foods Ltd</t>
  </si>
  <si>
    <t>UNIVAFOODS</t>
  </si>
  <si>
    <t>Arihant's Securities Ltd</t>
  </si>
  <si>
    <t>ARISE</t>
  </si>
  <si>
    <t>Mahan Industries Ltd</t>
  </si>
  <si>
    <t>MAHANIN</t>
  </si>
  <si>
    <t>Kalyani Commercials Ltd</t>
  </si>
  <si>
    <t>Bazel International Ltd</t>
  </si>
  <si>
    <t>BAZELINTER</t>
  </si>
  <si>
    <t>BCL Enterprises Ltd</t>
  </si>
  <si>
    <t>BCLENTERPR</t>
  </si>
  <si>
    <t>Suumaya Corporation Ltd</t>
  </si>
  <si>
    <t>SUUMAYA</t>
  </si>
  <si>
    <t>Trinity League India Ltd</t>
  </si>
  <si>
    <t>TRINITYLEA</t>
  </si>
  <si>
    <t>Uniroyal Marine Exports Ltd</t>
  </si>
  <si>
    <t>UNRYLMA</t>
  </si>
  <si>
    <t>Shyamkamal Investments Ltd</t>
  </si>
  <si>
    <t>SHYMINV</t>
  </si>
  <si>
    <t>C J Gelatine Products Ltd</t>
  </si>
  <si>
    <t>CJGEL</t>
  </si>
  <si>
    <t>Shivagrico Implements Ltd</t>
  </si>
  <si>
    <t>SHIVAGR</t>
  </si>
  <si>
    <t>Shukra Jewellery Ltd</t>
  </si>
  <si>
    <t>SHUKJEW</t>
  </si>
  <si>
    <t>Prime Capital Market Ltd</t>
  </si>
  <si>
    <t>PRIMECAPM</t>
  </si>
  <si>
    <t>Polycon International Ltd</t>
  </si>
  <si>
    <t>POLYCON</t>
  </si>
  <si>
    <t>Photon Capital Advisors Ltd</t>
  </si>
  <si>
    <t>PHOTON</t>
  </si>
  <si>
    <t>Sharpline Broadcast Ltd</t>
  </si>
  <si>
    <t>SHARPLINE</t>
  </si>
  <si>
    <t>Kuwer Industries Ltd</t>
  </si>
  <si>
    <t>KUWERIN</t>
  </si>
  <si>
    <t>Gallops Enterprise Ltd</t>
  </si>
  <si>
    <t>GALLOPENT</t>
  </si>
  <si>
    <t>Shree Manufacturing Co Ltd</t>
  </si>
  <si>
    <t>SHRMFGC</t>
  </si>
  <si>
    <t>Rajasthan Cylinders and Containers Ltd</t>
  </si>
  <si>
    <t>RCCL</t>
  </si>
  <si>
    <t>Shakti Press Ltd</t>
  </si>
  <si>
    <t>SHAKTIPR</t>
  </si>
  <si>
    <t>Kotak Nifty Alpha 50 ETF</t>
  </si>
  <si>
    <t>ALPHA</t>
  </si>
  <si>
    <t>Niraj Ispat Industries Ltd</t>
  </si>
  <si>
    <t>NIRAJISPAT</t>
  </si>
  <si>
    <t>VB Industries Ltd</t>
  </si>
  <si>
    <t>VBIND</t>
  </si>
  <si>
    <t>Millennium Online Solutions (India) Ltd</t>
  </si>
  <si>
    <t>MILLENNIUM</t>
  </si>
  <si>
    <t>Goenka Business &amp; Finance Ltd</t>
  </si>
  <si>
    <t>GBFL</t>
  </si>
  <si>
    <t>Bindal Exports Ltd</t>
  </si>
  <si>
    <t>BINDALEXPO</t>
  </si>
  <si>
    <t>Seven Hill Industries Ltd</t>
  </si>
  <si>
    <t>SEVENHILL</t>
  </si>
  <si>
    <t>Kotak Nifty 100 Low Volatility 30 ETF</t>
  </si>
  <si>
    <t>LOWVOL1</t>
  </si>
  <si>
    <t>Nippon India ETF Nifty 100</t>
  </si>
  <si>
    <t>NIF100BEES</t>
  </si>
  <si>
    <t>Chemo Pharma Laboratories Ltd</t>
  </si>
  <si>
    <t>CHEMOPH</t>
  </si>
  <si>
    <t>Pyxis Finvest Ltd</t>
  </si>
  <si>
    <t>PYXISFIN</t>
  </si>
  <si>
    <t>Shoora Designs Ltd</t>
  </si>
  <si>
    <t>SHOORA</t>
  </si>
  <si>
    <t>Fone4 Communications(India) Ltd</t>
  </si>
  <si>
    <t>FONE4</t>
  </si>
  <si>
    <t>Adline Chem Lab Ltd</t>
  </si>
  <si>
    <t>ADLINE</t>
  </si>
  <si>
    <t>Blue Coast Hotels Ltd</t>
  </si>
  <si>
    <t>BLUECOAST</t>
  </si>
  <si>
    <t>Radaan Media Works India Ltd</t>
  </si>
  <si>
    <t>RADAAN</t>
  </si>
  <si>
    <t>Integrated Proteins Ltd</t>
  </si>
  <si>
    <t>INTEGFD</t>
  </si>
  <si>
    <t>Bacil Pharma Ltd</t>
  </si>
  <si>
    <t>BACPHAR</t>
  </si>
  <si>
    <t>SC Agrotech Ltd</t>
  </si>
  <si>
    <t>SCAGRO</t>
  </si>
  <si>
    <t>Rander Corp Ltd</t>
  </si>
  <si>
    <t>RANDER</t>
  </si>
  <si>
    <t>RLF Ltd</t>
  </si>
  <si>
    <t>RLF</t>
  </si>
  <si>
    <t>Nippon India ETF Hang Seng BeES</t>
  </si>
  <si>
    <t>HNGSNGBEES</t>
  </si>
  <si>
    <t>Shangar Decor Ltd</t>
  </si>
  <si>
    <t>SHANGAR</t>
  </si>
  <si>
    <t>Motilal Oswal Nasdaq Q50 ETF</t>
  </si>
  <si>
    <t>MONQ50</t>
  </si>
  <si>
    <t>Setubandhan Infrastructure Ltd</t>
  </si>
  <si>
    <t>SETUINFRA</t>
  </si>
  <si>
    <t>Eastcoast Steel Ltd</t>
  </si>
  <si>
    <t>ECSTSTL</t>
  </si>
  <si>
    <t>Longspur International Ventures Ltd</t>
  </si>
  <si>
    <t>LONGSPUR</t>
  </si>
  <si>
    <t>RGF Capital Markets Ltd</t>
  </si>
  <si>
    <t>RGF</t>
  </si>
  <si>
    <t>GSB Finance Ltd</t>
  </si>
  <si>
    <t>GSBFIN</t>
  </si>
  <si>
    <t>Virgo Global Ltd</t>
  </si>
  <si>
    <t>VIRGOGLOB</t>
  </si>
  <si>
    <t>HDFC Nifty100 Quality 30 ETF</t>
  </si>
  <si>
    <t>HDFCQUAL</t>
  </si>
  <si>
    <t>Mystic Electronics Ltd</t>
  </si>
  <si>
    <t>MYSTICELE</t>
  </si>
  <si>
    <t>Kumbhat Financial Services Ltd</t>
  </si>
  <si>
    <t>KUMPFIN</t>
  </si>
  <si>
    <t>IEC Education Ltd</t>
  </si>
  <si>
    <t>IECEDU</t>
  </si>
  <si>
    <t>Taparia Tools Ltd</t>
  </si>
  <si>
    <t>TAPARIA</t>
  </si>
  <si>
    <t>Tulasee Bio-Ethanol Ltd</t>
  </si>
  <si>
    <t>TULASEEBIOE</t>
  </si>
  <si>
    <t>Oil &amp; Gas Refining &amp; Marketing</t>
  </si>
  <si>
    <t>Subhash Silk Mills Ltd</t>
  </si>
  <si>
    <t>SUBSM</t>
  </si>
  <si>
    <t>Soma Papers and Industries Ltd</t>
  </si>
  <si>
    <t>SOMAPPR</t>
  </si>
  <si>
    <t>Span Divergent Ltd</t>
  </si>
  <si>
    <t>SDL</t>
  </si>
  <si>
    <t>Flora Corporation Ltd</t>
  </si>
  <si>
    <t>FLORACORP</t>
  </si>
  <si>
    <t>Swagtam Trading and Services Ltd</t>
  </si>
  <si>
    <t>SWAGTAM</t>
  </si>
  <si>
    <t>Dhanvantri Jeevan Rekha Ltd</t>
  </si>
  <si>
    <t>ZDHJERK</t>
  </si>
  <si>
    <t>GCM Capital Advisors Ltd</t>
  </si>
  <si>
    <t>GCMCAPI</t>
  </si>
  <si>
    <t>Mercury Trade Links Ltd</t>
  </si>
  <si>
    <t>MERCTRD</t>
  </si>
  <si>
    <t>Jointeca Education Solutions Ltd</t>
  </si>
  <si>
    <t>JOINTECAED</t>
  </si>
  <si>
    <t>Adinath Exim Resources Ltd</t>
  </si>
  <si>
    <t>ADIEXRE</t>
  </si>
  <si>
    <t>Arunis Abode Ltd</t>
  </si>
  <si>
    <t>ARUNIS</t>
  </si>
  <si>
    <t>Hindustan Bio Sciences Ltd</t>
  </si>
  <si>
    <t>HINDBIO</t>
  </si>
  <si>
    <t>VCU Data Management Ltd</t>
  </si>
  <si>
    <t>VCU</t>
  </si>
  <si>
    <t>Gagan Gases Ltd</t>
  </si>
  <si>
    <t>GAGAN</t>
  </si>
  <si>
    <t>Net Pix Shorts Digital Media Ltd</t>
  </si>
  <si>
    <t>NETPIX</t>
  </si>
  <si>
    <t>Olympic Oil Industries Ltd</t>
  </si>
  <si>
    <t>OLYOI</t>
  </si>
  <si>
    <t>Lexoraa Industries Ltd</t>
  </si>
  <si>
    <t>SERVOTEACH</t>
  </si>
  <si>
    <t>Euro-Leder Fashion Ltd</t>
  </si>
  <si>
    <t>EUROLED</t>
  </si>
  <si>
    <t>Quantum Build-Tech Ltd</t>
  </si>
  <si>
    <t>QUANTBUILD</t>
  </si>
  <si>
    <t>Ladam Affordable Housing Ltd</t>
  </si>
  <si>
    <t>LAHL</t>
  </si>
  <si>
    <t>Abhinav Leasing &amp; Finance Ltd</t>
  </si>
  <si>
    <t>ALFL</t>
  </si>
  <si>
    <t>Kandagiri Spinning Millis Ltd</t>
  </si>
  <si>
    <t>KANDAGIRI</t>
  </si>
  <si>
    <t>Symbiox Investment &amp; Trading Co Ltd</t>
  </si>
  <si>
    <t>SYMBIOX</t>
  </si>
  <si>
    <t>K Z Leasing and Finance Ltd</t>
  </si>
  <si>
    <t>KZLFIN</t>
  </si>
  <si>
    <t>Sree Jayalakshmi Autospin Ltd</t>
  </si>
  <si>
    <t>SREEJAYA</t>
  </si>
  <si>
    <t>Gujarat Cotex Ltd</t>
  </si>
  <si>
    <t>GUJCOTEX</t>
  </si>
  <si>
    <t>Munoth Communication Ltd</t>
  </si>
  <si>
    <t>MCLTD</t>
  </si>
  <si>
    <t>NCC Blue Water Products Ltd</t>
  </si>
  <si>
    <t>NCCBLUE</t>
  </si>
  <si>
    <t>Universal Office Automation Ltd</t>
  </si>
  <si>
    <t>UNIOFFICE</t>
  </si>
  <si>
    <t>Sabrimala Industries India Ltd</t>
  </si>
  <si>
    <t>Siddha Ventures Ltd</t>
  </si>
  <si>
    <t>SIDDHA</t>
  </si>
  <si>
    <t>Filmcity Media Ltd</t>
  </si>
  <si>
    <t>FILME</t>
  </si>
  <si>
    <t>OTCO International Ltd</t>
  </si>
  <si>
    <t>OTCO</t>
  </si>
  <si>
    <t>Nexus Surgical and Medicare Ltd</t>
  </si>
  <si>
    <t>NEXUSSURGL</t>
  </si>
  <si>
    <t>Ramsons Projects Ltd</t>
  </si>
  <si>
    <t>RAMSONS</t>
  </si>
  <si>
    <t>Ramgopal Polytex Ltd</t>
  </si>
  <si>
    <t>RAMGOPOLY</t>
  </si>
  <si>
    <t>KMF Builders and Developers Ltd</t>
  </si>
  <si>
    <t>KMFBLDR</t>
  </si>
  <si>
    <t>Accord Synergy Ltd</t>
  </si>
  <si>
    <t>ACCORD</t>
  </si>
  <si>
    <t>Chemiesynth (Vapi) Ltd</t>
  </si>
  <si>
    <t>CHEMIESYNT</t>
  </si>
  <si>
    <t>HDFC Nifty Growth Sectors 15 ETF</t>
  </si>
  <si>
    <t>HDFCGROWTH</t>
  </si>
  <si>
    <t>Krishna Capital and Securities Ltd</t>
  </si>
  <si>
    <t>KRISHNACAP</t>
  </si>
  <si>
    <t>Ganga Pharmaceuticals Ltd</t>
  </si>
  <si>
    <t>GANGAPHARM</t>
  </si>
  <si>
    <t>Sanchay Finvest Ltd</t>
  </si>
  <si>
    <t>SANCF</t>
  </si>
  <si>
    <t>Neo Infracon Ltd</t>
  </si>
  <si>
    <t>NEOINFRA</t>
  </si>
  <si>
    <t>Vaksons Automobiles Ltd</t>
  </si>
  <si>
    <t>NAKSH</t>
  </si>
  <si>
    <t>Shashwat Furnishing Solutions Ltd</t>
  </si>
  <si>
    <t>SFSL</t>
  </si>
  <si>
    <t>Dr Lalchandani Labs Ltd</t>
  </si>
  <si>
    <t>DLCL</t>
  </si>
  <si>
    <t>Kashyap Tele-Medicines Ltd</t>
  </si>
  <si>
    <t>KASHYAP</t>
  </si>
  <si>
    <t>Kiran Print Pack Ltd</t>
  </si>
  <si>
    <t>KIRANPR</t>
  </si>
  <si>
    <t>ANS Industries Ltd</t>
  </si>
  <si>
    <t>ANSINDUS</t>
  </si>
  <si>
    <t>J J Finance Corporation Ltd</t>
  </si>
  <si>
    <t>JJFINCOR</t>
  </si>
  <si>
    <t>Minaxi Textiles Ltd</t>
  </si>
  <si>
    <t>MINAXI</t>
  </si>
  <si>
    <t>BKM Industries Ltd</t>
  </si>
  <si>
    <t>BKMINDST</t>
  </si>
  <si>
    <t>Coral Newsprints Ltd</t>
  </si>
  <si>
    <t>CORNE</t>
  </si>
  <si>
    <t>Quasar India Ltd</t>
  </si>
  <si>
    <t>QUASAR</t>
  </si>
  <si>
    <t>Nouveau Global Ventures Ltd</t>
  </si>
  <si>
    <t>NOUVEAU</t>
  </si>
  <si>
    <t>Peeti Securities Ltd</t>
  </si>
  <si>
    <t>PEETISEC</t>
  </si>
  <si>
    <t>Mount Housing and Infrastructure Ltd</t>
  </si>
  <si>
    <t>MOUNT</t>
  </si>
  <si>
    <t>Super Bakers Ltd</t>
  </si>
  <si>
    <t>SUPERBAK</t>
  </si>
  <si>
    <t>Zinema Media and Entertainment Ltd</t>
  </si>
  <si>
    <t>ZINEMA</t>
  </si>
  <si>
    <t>Integra Capital Ltd</t>
  </si>
  <si>
    <t>INTCAPL</t>
  </si>
  <si>
    <t>Chadha Papers Ltd</t>
  </si>
  <si>
    <t>CHADPAP</t>
  </si>
  <si>
    <t>Vision Cinemas Ltd</t>
  </si>
  <si>
    <t>VISIONCINE</t>
  </si>
  <si>
    <t>Enterprise International Ltd</t>
  </si>
  <si>
    <t>ENTRINT</t>
  </si>
  <si>
    <t>Minolta Finance Ltd</t>
  </si>
  <si>
    <t>MINOLTAF</t>
  </si>
  <si>
    <t>G K Consultants Ltd</t>
  </si>
  <si>
    <t>GKCONS</t>
  </si>
  <si>
    <t>Mafia Trends Ltd</t>
  </si>
  <si>
    <t>MAFIA</t>
  </si>
  <si>
    <t>Mukta Agriculture Ltd</t>
  </si>
  <si>
    <t>MUKTA</t>
  </si>
  <si>
    <t>First Fintec Ltd</t>
  </si>
  <si>
    <t>FIRSTFIN</t>
  </si>
  <si>
    <t>Tashi India Ltd</t>
  </si>
  <si>
    <t>TASHIND</t>
  </si>
  <si>
    <t>VR Woodart Ltd</t>
  </si>
  <si>
    <t>VRWODAR</t>
  </si>
  <si>
    <t>HDFC Nifty NEXT 50 ETF</t>
  </si>
  <si>
    <t>HDFCNEXT50</t>
  </si>
  <si>
    <t>Bloom Dekor Ltd</t>
  </si>
  <si>
    <t>BLOOM</t>
  </si>
  <si>
    <t>Haria Apparels Ltd</t>
  </si>
  <si>
    <t>HARIAAPL</t>
  </si>
  <si>
    <t>Narmada Macplast Drip Irrigation Systems Ltd</t>
  </si>
  <si>
    <t>NARMP</t>
  </si>
  <si>
    <t>AMS Polymers Ltd</t>
  </si>
  <si>
    <t>AMS</t>
  </si>
  <si>
    <t>Sybly Industries Ltd</t>
  </si>
  <si>
    <t>SYBLY</t>
  </si>
  <si>
    <t>Goyal Associates Ltd</t>
  </si>
  <si>
    <t>GOYALASS</t>
  </si>
  <si>
    <t>Amit International Ltd</t>
  </si>
  <si>
    <t>AMITINT</t>
  </si>
  <si>
    <t>Tamil Nadu Steel Tubes Ltd</t>
  </si>
  <si>
    <t>TNSTLTU</t>
  </si>
  <si>
    <t>Khandelwal Extractions Ltd</t>
  </si>
  <si>
    <t>ZKHANDEN</t>
  </si>
  <si>
    <t>UTI S&amp;P BSE Sensex Next 50 Exchange Traded Fund</t>
  </si>
  <si>
    <t>UTISXN50</t>
  </si>
  <si>
    <t>Shree Precoated Steels Ltd</t>
  </si>
  <si>
    <t>SPSL</t>
  </si>
  <si>
    <t>Foundry Fuel Products Ltd</t>
  </si>
  <si>
    <t>FFPL</t>
  </si>
  <si>
    <t>Hittco Tools Ltd</t>
  </si>
  <si>
    <t>HITTCO</t>
  </si>
  <si>
    <t>Ganon Products Ltd</t>
  </si>
  <si>
    <t>GANONPRO</t>
  </si>
  <si>
    <t>V B Desai Financial Services Ltd</t>
  </si>
  <si>
    <t>VBDESAI</t>
  </si>
  <si>
    <t>Shree Salasar Investments Ltd</t>
  </si>
  <si>
    <t>SALSAIN</t>
  </si>
  <si>
    <t>Simplex Papers Ltd</t>
  </si>
  <si>
    <t>SIMPLXPAP</t>
  </si>
  <si>
    <t>Parker Agro Chem Exports Ltd</t>
  </si>
  <si>
    <t>PARKERAC</t>
  </si>
  <si>
    <t>Jonjua Overseas Ltd</t>
  </si>
  <si>
    <t>JONJUA</t>
  </si>
  <si>
    <t>Industrial Conglomerates</t>
  </si>
  <si>
    <t>Neelkanth Rock-Minerals Ltd</t>
  </si>
  <si>
    <t>NEELKAN</t>
  </si>
  <si>
    <t>Thirani Projects Ltd</t>
  </si>
  <si>
    <t>TPROJECT</t>
  </si>
  <si>
    <t>Stanpacks (India) Ltd</t>
  </si>
  <si>
    <t>STANPACK</t>
  </si>
  <si>
    <t>Aravali Securities and Finance Ltd</t>
  </si>
  <si>
    <t>ARAVALIS</t>
  </si>
  <si>
    <t>Vinayak Polycon International Ltd</t>
  </si>
  <si>
    <t>VINAYAKPOL</t>
  </si>
  <si>
    <t>AVI Products India Ltd</t>
  </si>
  <si>
    <t>APIL</t>
  </si>
  <si>
    <t>Brijlaxmi Leasing &amp; Finance Ltd</t>
  </si>
  <si>
    <t>BRIJLEAS</t>
  </si>
  <si>
    <t>Axis Silver ETF</t>
  </si>
  <si>
    <t>AXISILVER</t>
  </si>
  <si>
    <t>Vision Corporation Ltd</t>
  </si>
  <si>
    <t>VISIONCO</t>
  </si>
  <si>
    <t>VXL Instruments Ltd</t>
  </si>
  <si>
    <t>VXLINSTR</t>
  </si>
  <si>
    <t>Mayur Floorings Ltd</t>
  </si>
  <si>
    <t>MAYURFL</t>
  </si>
  <si>
    <t>Sri Amarnath Finance Ltd</t>
  </si>
  <si>
    <t>AMARNATH</t>
  </si>
  <si>
    <t>Agio Paper &amp; Industries Ltd</t>
  </si>
  <si>
    <t>AGIOPAPER</t>
  </si>
  <si>
    <t>Tranway Technologies Ltd</t>
  </si>
  <si>
    <t>TRANWAY</t>
  </si>
  <si>
    <t>Promact Impex Ltd</t>
  </si>
  <si>
    <t>PROMACT</t>
  </si>
  <si>
    <t>Milestone Furniture Ltd</t>
  </si>
  <si>
    <t>MILEFUR</t>
  </si>
  <si>
    <t>Aryan Share &amp; Stock Brokers Ltd</t>
  </si>
  <si>
    <t>ARYAN</t>
  </si>
  <si>
    <t>Ashram Online.com Ltd</t>
  </si>
  <si>
    <t>ASHRAM</t>
  </si>
  <si>
    <t>Umiya Tubes Ltd</t>
  </si>
  <si>
    <t>UMIYA</t>
  </si>
  <si>
    <t>Clio Infotech Ltd</t>
  </si>
  <si>
    <t>CLIOINFO</t>
  </si>
  <si>
    <t>Kabra Commercial Ltd</t>
  </si>
  <si>
    <t>KCL</t>
  </si>
  <si>
    <t>Kore Foods Ltd</t>
  </si>
  <si>
    <t>MPAgro Industries Ltd</t>
  </si>
  <si>
    <t>MPAGI</t>
  </si>
  <si>
    <t>Jayatma Industries Ltd</t>
  </si>
  <si>
    <t>JAYIND</t>
  </si>
  <si>
    <t>Shashank Traders Ltd</t>
  </si>
  <si>
    <t>SHASHANK</t>
  </si>
  <si>
    <t>Trio Mercantile And Trading Ltd</t>
  </si>
  <si>
    <t>TRIOMERC</t>
  </si>
  <si>
    <t>CMI Ltd</t>
  </si>
  <si>
    <t>CMICABLES</t>
  </si>
  <si>
    <t>Hasti Finance Ltd</t>
  </si>
  <si>
    <t>HASTIFIN</t>
  </si>
  <si>
    <t>Vardhman Concrete Ltd</t>
  </si>
  <si>
    <t>VARDHMAN</t>
  </si>
  <si>
    <t>Wherrelz IT Solutions Ltd</t>
  </si>
  <si>
    <t>WITS</t>
  </si>
  <si>
    <t>Golkonda Aluminium Extrusions Ltd</t>
  </si>
  <si>
    <t>GOLKONDA</t>
  </si>
  <si>
    <t>Continental Controls Ltd</t>
  </si>
  <si>
    <t>CONTICON</t>
  </si>
  <si>
    <t>Ushakiran Finance Ltd</t>
  </si>
  <si>
    <t>USHAKIRA</t>
  </si>
  <si>
    <t>Worldwide Aluminium Limited</t>
  </si>
  <si>
    <t>WWALUM</t>
  </si>
  <si>
    <t>IGC Industries Ltd</t>
  </si>
  <si>
    <t>IGCIL</t>
  </si>
  <si>
    <t>SDC Techmedia Ltd</t>
  </si>
  <si>
    <t>SDC</t>
  </si>
  <si>
    <t>Jain Marmo Industries Ltd</t>
  </si>
  <si>
    <t>JAINMARMO</t>
  </si>
  <si>
    <t>Quantum Digital Vision (India) Ltd</t>
  </si>
  <si>
    <t>QUANTDIA</t>
  </si>
  <si>
    <t>Ambassador Intra Holdings Ltd</t>
  </si>
  <si>
    <t>AIHL</t>
  </si>
  <si>
    <t>Ortel Communications Ltd</t>
  </si>
  <si>
    <t>ORTEL</t>
  </si>
  <si>
    <t>Nihar Info Global Ltd</t>
  </si>
  <si>
    <t>NIHARINF</t>
  </si>
  <si>
    <t>Mathew Easow Research Securities Ltd</t>
  </si>
  <si>
    <t>MATHEWE</t>
  </si>
  <si>
    <t>Melstar Information Technologies Ltd</t>
  </si>
  <si>
    <t>MELSTAR</t>
  </si>
  <si>
    <t>Aris International Ltd</t>
  </si>
  <si>
    <t>ARISINT</t>
  </si>
  <si>
    <t>Dhenu Buildcon Infra Ltd</t>
  </si>
  <si>
    <t>DHENUBUILD</t>
  </si>
  <si>
    <t>Globale Tessile Ltd</t>
  </si>
  <si>
    <t>GLOBALE</t>
  </si>
  <si>
    <t>Decillion Finance Ltd</t>
  </si>
  <si>
    <t>DFL</t>
  </si>
  <si>
    <t>Sheshadri Industries Ltd</t>
  </si>
  <si>
    <t>SHESHAINDS</t>
  </si>
  <si>
    <t>Rich Universe Network Ltd</t>
  </si>
  <si>
    <t>RICHUNV</t>
  </si>
  <si>
    <t>KOBO Biotech Ltd</t>
  </si>
  <si>
    <t>KOBO</t>
  </si>
  <si>
    <t>Raghunath International Ltd</t>
  </si>
  <si>
    <t>RAGHUNAT</t>
  </si>
  <si>
    <t>Bijoy Hans Ltd</t>
  </si>
  <si>
    <t>BIJHANS</t>
  </si>
  <si>
    <t>Gleam Fabmat Ltd</t>
  </si>
  <si>
    <t>GLEAM</t>
  </si>
  <si>
    <t>Voltaire Leasing and Finance Ltd</t>
  </si>
  <si>
    <t>VOLLF</t>
  </si>
  <si>
    <t>Integrated Hitech Ltd</t>
  </si>
  <si>
    <t>INTEGHIT</t>
  </si>
  <si>
    <t>Kanungo Financiers Ltd</t>
  </si>
  <si>
    <t>KANUNGO</t>
  </si>
  <si>
    <t>TeleCanor Global Ltd</t>
  </si>
  <si>
    <t>TELECANOR</t>
  </si>
  <si>
    <t>Sanco Industries Ltd</t>
  </si>
  <si>
    <t>SANCO</t>
  </si>
  <si>
    <t>Ramchandra Leasing and Finance Ltd</t>
  </si>
  <si>
    <t>RLFL</t>
  </si>
  <si>
    <t>Ashiana Agro Industries Ltd</t>
  </si>
  <si>
    <t>ASHAI</t>
  </si>
  <si>
    <t>Beeyu Overseas Ltd</t>
  </si>
  <si>
    <t>BEEYU</t>
  </si>
  <si>
    <t>HDFC Nifty200 Momentum 30 ETF</t>
  </si>
  <si>
    <t>HDFCMOMENT</t>
  </si>
  <si>
    <t>Suryo Foods and Industries Ltd</t>
  </si>
  <si>
    <t>SURFI</t>
  </si>
  <si>
    <t>Amanaya Ventures Ltd</t>
  </si>
  <si>
    <t>AMANAYA</t>
  </si>
  <si>
    <t>Explicit Finance Ltd</t>
  </si>
  <si>
    <t>EXPLICITFIN</t>
  </si>
  <si>
    <t>Unishire Urban Infra Ltd</t>
  </si>
  <si>
    <t>UNISHIRE</t>
  </si>
  <si>
    <t>Nutech Global Ltd</t>
  </si>
  <si>
    <t>NUTECGLOB</t>
  </si>
  <si>
    <t>S G N Telecoms Ltd</t>
  </si>
  <si>
    <t>SGNTE</t>
  </si>
  <si>
    <t>Satiate Agri Ltd</t>
  </si>
  <si>
    <t>SATAGRI</t>
  </si>
  <si>
    <t>Sharanam Infraproject and Trading Ltd</t>
  </si>
  <si>
    <t>SIPTL</t>
  </si>
  <si>
    <t>Sungold Capital Ltd</t>
  </si>
  <si>
    <t>SUNGOLD</t>
  </si>
  <si>
    <t>Ramasigns Industries Ltd</t>
  </si>
  <si>
    <t>RAMASIGNS</t>
  </si>
  <si>
    <t>Vas Infrastructure Ltd</t>
  </si>
  <si>
    <t>VASINFRA</t>
  </si>
  <si>
    <t>Autoriders International Ltd</t>
  </si>
  <si>
    <t>AUTOINT</t>
  </si>
  <si>
    <t>Oswal Overseas Ltd</t>
  </si>
  <si>
    <t>OSWALOR</t>
  </si>
  <si>
    <t>Modella Woollens Ltd</t>
  </si>
  <si>
    <t>MODWOOL</t>
  </si>
  <si>
    <t>iStreet Network Ltd</t>
  </si>
  <si>
    <t>ISTRNETWK</t>
  </si>
  <si>
    <t>Citi Port Financial Services Ltd</t>
  </si>
  <si>
    <t>CITIPOR</t>
  </si>
  <si>
    <t>Incon Engineers Ltd</t>
  </si>
  <si>
    <t>INCON</t>
  </si>
  <si>
    <t>Kuber Udyog Ltd</t>
  </si>
  <si>
    <t>KUBERJI</t>
  </si>
  <si>
    <t>Silver Pearl Hospitality &amp; Luxury Spaces Ltd</t>
  </si>
  <si>
    <t>SILVERPRL</t>
  </si>
  <si>
    <t>Tridev Infraestates Ltd</t>
  </si>
  <si>
    <t>ASHUTPM</t>
  </si>
  <si>
    <t>Vintage Securities Ltd</t>
  </si>
  <si>
    <t>VINTAGES</t>
  </si>
  <si>
    <t>Vaxfab Enterprises Ltd</t>
  </si>
  <si>
    <t>VEL</t>
  </si>
  <si>
    <t>CHD Chemicals Ltd</t>
  </si>
  <si>
    <t>CHDCHEM</t>
  </si>
  <si>
    <t>Sophia Traexpo Ltd</t>
  </si>
  <si>
    <t>STRAEXPO</t>
  </si>
  <si>
    <t>Agarwal Fortune India Ltd</t>
  </si>
  <si>
    <t>AGARWAL</t>
  </si>
  <si>
    <t>Williamson Financial Services Ltd</t>
  </si>
  <si>
    <t>WILLIMFI</t>
  </si>
  <si>
    <t>Mega Nirman &amp; Industries Ltd</t>
  </si>
  <si>
    <t>MNIL</t>
  </si>
  <si>
    <t>Transpact Enterprises Ltd</t>
  </si>
  <si>
    <t>TRANSPACT</t>
  </si>
  <si>
    <t>ICICI Prudential Nifty Infrastructure ETF</t>
  </si>
  <si>
    <t>INFRAIETF</t>
  </si>
  <si>
    <t>Shri Ram Switchgears Ltd</t>
  </si>
  <si>
    <t>SRIRAM</t>
  </si>
  <si>
    <t>Siddheswari Garments Ltd</t>
  </si>
  <si>
    <t>SIDDHEGA</t>
  </si>
  <si>
    <t>Chandrima Mercantiles Ltd</t>
  </si>
  <si>
    <t>CHANDRIMA</t>
  </si>
  <si>
    <t>Svam Software Ltd</t>
  </si>
  <si>
    <t>SVAMSOF</t>
  </si>
  <si>
    <t>Brawn Biotech Ltd</t>
  </si>
  <si>
    <t>BRAWN</t>
  </si>
  <si>
    <t>Jalan Transolutions (India) Ltd</t>
  </si>
  <si>
    <t>JALAN</t>
  </si>
  <si>
    <t>Motilal Oswal S&amp;P BSE Enhanced Value ETF</t>
  </si>
  <si>
    <t>MOVALUE</t>
  </si>
  <si>
    <t>Hanman Fit Ltd</t>
  </si>
  <si>
    <t>HANMAN</t>
  </si>
  <si>
    <t>Wagend Infra Venture Ltd</t>
  </si>
  <si>
    <t>WAGEND</t>
  </si>
  <si>
    <t>ADITYA BSL Nifty 200 Momentum 30 ETF</t>
  </si>
  <si>
    <t>MOMENTUM</t>
  </si>
  <si>
    <t>Jetmall Spices and Masala Ltd</t>
  </si>
  <si>
    <t>JETMALL</t>
  </si>
  <si>
    <t>JMG Corporation Ltd</t>
  </si>
  <si>
    <t>JMGCORP</t>
  </si>
  <si>
    <t>BGIL Films &amp; Technologies Ltd</t>
  </si>
  <si>
    <t>BGIL</t>
  </si>
  <si>
    <t>Olympic Cards Ltd</t>
  </si>
  <si>
    <t>OLPCL</t>
  </si>
  <si>
    <t>Commercial Printing</t>
  </si>
  <si>
    <t>Pro Clb Global Ltd</t>
  </si>
  <si>
    <t>PROCLB</t>
  </si>
  <si>
    <t>Konndor Industries Ltd</t>
  </si>
  <si>
    <t>KONNDOR</t>
  </si>
  <si>
    <t>Prashant India Ltd</t>
  </si>
  <si>
    <t>PRSNTIN</t>
  </si>
  <si>
    <t>Purohit Construction Ltd</t>
  </si>
  <si>
    <t>PUROHITCON</t>
  </si>
  <si>
    <t>Aadi Industries Ltd</t>
  </si>
  <si>
    <t>AADIIND</t>
  </si>
  <si>
    <t>Gratex Industries Ltd</t>
  </si>
  <si>
    <t>GRATEXI</t>
  </si>
  <si>
    <t>Afloat Enterprises Ltd</t>
  </si>
  <si>
    <t>ADISHAKTI</t>
  </si>
  <si>
    <t>Epsom Properties Ltd</t>
  </si>
  <si>
    <t>EPSOMPRO</t>
  </si>
  <si>
    <t>United Leasing &amp; Industries Ltd</t>
  </si>
  <si>
    <t>UNTTEMI</t>
  </si>
  <si>
    <t>Mahalaxmi Seamless Ltd</t>
  </si>
  <si>
    <t>MAHALXSE</t>
  </si>
  <si>
    <t>Pankaj Polymers Ltd</t>
  </si>
  <si>
    <t>PANKAJPO</t>
  </si>
  <si>
    <t>Jainco Projects (India) Ltd</t>
  </si>
  <si>
    <t>JAINCO</t>
  </si>
  <si>
    <t>Athena Constructions Ltd</t>
  </si>
  <si>
    <t>ATHCON</t>
  </si>
  <si>
    <t>Omnipotent Industries Ltd</t>
  </si>
  <si>
    <t>OMNIPOTENT</t>
  </si>
  <si>
    <t>Pioneer Agro Extracts Ltd</t>
  </si>
  <si>
    <t>PIONAGR</t>
  </si>
  <si>
    <t>Sunraj Diamond Exports Ltd</t>
  </si>
  <si>
    <t>SUNRAJDI</t>
  </si>
  <si>
    <t>Looks Health Services Ltd</t>
  </si>
  <si>
    <t>LOOKS</t>
  </si>
  <si>
    <t>Motilal Oswal S&amp;P BSE Quality ETF</t>
  </si>
  <si>
    <t>MOQUALITY</t>
  </si>
  <si>
    <t>Motilal Oswal S&amp;P BSE Healthcare ETF</t>
  </si>
  <si>
    <t>MOHEALTH</t>
  </si>
  <si>
    <t>Jayatma Enterprises Ltd</t>
  </si>
  <si>
    <t>JAYATMA</t>
  </si>
  <si>
    <t>Futuristic Securities Ltd</t>
  </si>
  <si>
    <t>FUTURSEC</t>
  </si>
  <si>
    <t>Typhoon Financial Services Ltd</t>
  </si>
  <si>
    <t>TFSL</t>
  </si>
  <si>
    <t>Gyan Developers and Builders Ltd</t>
  </si>
  <si>
    <t>GYANDEV</t>
  </si>
  <si>
    <t>HDFC Nifty100 Low Volatility 30 ETF</t>
  </si>
  <si>
    <t>HDFCLOWVOL</t>
  </si>
  <si>
    <t>Aditya Ispat Ltd</t>
  </si>
  <si>
    <t>ADITYA</t>
  </si>
  <si>
    <t>Chambal Breweries and Distilleries Ltd</t>
  </si>
  <si>
    <t>CHMBBRW</t>
  </si>
  <si>
    <t>Scintilla Commercial &amp; Credit Ltd</t>
  </si>
  <si>
    <t>SCC</t>
  </si>
  <si>
    <t>Pradip Overseas Ltd</t>
  </si>
  <si>
    <t>PRADIP</t>
  </si>
  <si>
    <t>Unitech International Ltd</t>
  </si>
  <si>
    <t>UNITINT</t>
  </si>
  <si>
    <t>Penta Gold Ltd</t>
  </si>
  <si>
    <t>PENTAGOLD</t>
  </si>
  <si>
    <t>Svarnim Trade Udyog Ltd</t>
  </si>
  <si>
    <t>SNIM</t>
  </si>
  <si>
    <t>Omni AX's Software Ltd</t>
  </si>
  <si>
    <t>OMNIAX</t>
  </si>
  <si>
    <t>Shyama Infosys Ltd</t>
  </si>
  <si>
    <t>SHYAMAINFO</t>
  </si>
  <si>
    <t>Ganesh Holdings Ltd</t>
  </si>
  <si>
    <t>GANHOLD</t>
  </si>
  <si>
    <t>Corporate Merchant Bankers Ltd</t>
  </si>
  <si>
    <t>CMBL</t>
  </si>
  <si>
    <t>Shamrock Industrial Company Ltd</t>
  </si>
  <si>
    <t>SHAMROIN</t>
  </si>
  <si>
    <t>Fabino Enterprises Ltd</t>
  </si>
  <si>
    <t>FABINO</t>
  </si>
  <si>
    <t>Navoday Enterprises Ltd</t>
  </si>
  <si>
    <t>NAVODAYENT</t>
  </si>
  <si>
    <t>Multipurpose Trading and Agencies Ltd</t>
  </si>
  <si>
    <t>ZMULTIPU</t>
  </si>
  <si>
    <t>Jyothi Infraventures Ltd</t>
  </si>
  <si>
    <t>JYOTHI</t>
  </si>
  <si>
    <t>Kotak Nifty MNC ETF</t>
  </si>
  <si>
    <t>MNC</t>
  </si>
  <si>
    <t>Cindrella Financial Services Ltd</t>
  </si>
  <si>
    <t>CINDRELL</t>
  </si>
  <si>
    <t>Relic Technologies Ltd</t>
  </si>
  <si>
    <t>RELICTEC</t>
  </si>
  <si>
    <t>Kotak Nifty India Consumption ETF</t>
  </si>
  <si>
    <t>CONS</t>
  </si>
  <si>
    <t>Ekam Leasing and Finance Co Ltd</t>
  </si>
  <si>
    <t>EKAMLEA</t>
  </si>
  <si>
    <t>Lakshmi Precision Screws Ltd</t>
  </si>
  <si>
    <t>LAKPRE</t>
  </si>
  <si>
    <t>Jayabharat Credit Ltd</t>
  </si>
  <si>
    <t>JAYBHCR</t>
  </si>
  <si>
    <t>Progrex Ventures Ltd</t>
  </si>
  <si>
    <t>PROGREXV</t>
  </si>
  <si>
    <t>ADITYA BSL Nifty 200 Quality 30 ETF</t>
  </si>
  <si>
    <t>NIFTYQLITY</t>
  </si>
  <si>
    <t>52 Weeks Entertainment Ltd</t>
  </si>
  <si>
    <t>SHAQUAK</t>
  </si>
  <si>
    <t>P M Telelinnks Ltd</t>
  </si>
  <si>
    <t>PMTELELIN</t>
  </si>
  <si>
    <t>International Data Management Ltd</t>
  </si>
  <si>
    <t>IDM</t>
  </si>
  <si>
    <t>Karnimata Cold Storage Ltd</t>
  </si>
  <si>
    <t>KCSL</t>
  </si>
  <si>
    <t>Encode Packaging India Ltd</t>
  </si>
  <si>
    <t>ENCODE</t>
  </si>
  <si>
    <t>Richa Industries Ltd</t>
  </si>
  <si>
    <t>RICHAIND</t>
  </si>
  <si>
    <t>Priya Ltd</t>
  </si>
  <si>
    <t>PRIYALT</t>
  </si>
  <si>
    <t>Vallabh Steels Ltd</t>
  </si>
  <si>
    <t>VALLABHSQ</t>
  </si>
  <si>
    <t>Ishaan Infrastructures and Shelters Ltd</t>
  </si>
  <si>
    <t>IISL</t>
  </si>
  <si>
    <t>Galada Finance Ltd</t>
  </si>
  <si>
    <t>GALADAFIN</t>
  </si>
  <si>
    <t>Asia Capital Ltd</t>
  </si>
  <si>
    <t>ASIACAP</t>
  </si>
  <si>
    <t>Sashwat Technocrats Ltd</t>
  </si>
  <si>
    <t>SASHWAT</t>
  </si>
  <si>
    <t>Sujana Universal Industries Ltd</t>
  </si>
  <si>
    <t>SUJANAUNI</t>
  </si>
  <si>
    <t>Pushpanjali Realms and Infratech Ltd</t>
  </si>
  <si>
    <t>PUSHPREALM</t>
  </si>
  <si>
    <t>Amerise Biosciences Ltd</t>
  </si>
  <si>
    <t>AMERISE</t>
  </si>
  <si>
    <t>Kaarya Facilities &amp; Services Ltd</t>
  </si>
  <si>
    <t>KAARYAFSL</t>
  </si>
  <si>
    <t>Datiware Maritime Infra Ltd</t>
  </si>
  <si>
    <t>DATIWARE</t>
  </si>
  <si>
    <t>Innocorp Ltd</t>
  </si>
  <si>
    <t>INNOCORP</t>
  </si>
  <si>
    <t>Mahaveer Infoway Ltd</t>
  </si>
  <si>
    <t>MINFY</t>
  </si>
  <si>
    <t>Aananda Lakshmi Spinning Mills Ltd</t>
  </si>
  <si>
    <t>AANANDALAK</t>
  </si>
  <si>
    <t>Ontic Finserve Ltd</t>
  </si>
  <si>
    <t>ONTIC</t>
  </si>
  <si>
    <t>Sikozy Realtors Ltd</t>
  </si>
  <si>
    <t>SIKOZY</t>
  </si>
  <si>
    <t>IMP Powers Ltd</t>
  </si>
  <si>
    <t>INDLMETER</t>
  </si>
  <si>
    <t>Ahimsa Industries Ltd</t>
  </si>
  <si>
    <t>AHIMSA</t>
  </si>
  <si>
    <t>Bharatiya Global Infomedia Ltd</t>
  </si>
  <si>
    <t>BGLOBAL</t>
  </si>
  <si>
    <t>Ken Financial Services Ltd</t>
  </si>
  <si>
    <t>KENFIN</t>
  </si>
  <si>
    <t>Atharv Enterprises Ltd</t>
  </si>
  <si>
    <t>ATHARVENT</t>
  </si>
  <si>
    <t>GSL Securities Ltd</t>
  </si>
  <si>
    <t>GSLSEC</t>
  </si>
  <si>
    <t>AVI Polymers Ltd</t>
  </si>
  <si>
    <t>AVI</t>
  </si>
  <si>
    <t>Lead Financial Services Ltd</t>
  </si>
  <si>
    <t>LEADFIN</t>
  </si>
  <si>
    <t>SW Investments Ltd</t>
  </si>
  <si>
    <t>SW1</t>
  </si>
  <si>
    <t>Vasa Retail and Overseas Ltd</t>
  </si>
  <si>
    <t>VASA</t>
  </si>
  <si>
    <t>Manipal Finance Corp Ltd</t>
  </si>
  <si>
    <t>MNPLFIN</t>
  </si>
  <si>
    <t>Mahasagar Travels Ltd</t>
  </si>
  <si>
    <t>MHSGRMS</t>
  </si>
  <si>
    <t>Ashoka Refineries Ltd</t>
  </si>
  <si>
    <t>ASHOKRE</t>
  </si>
  <si>
    <t>Quintegra Solutions Ltd</t>
  </si>
  <si>
    <t>QUINTEGRA</t>
  </si>
  <si>
    <t>Padmalaya Telefilms Ltd</t>
  </si>
  <si>
    <t>PADMALAYAT</t>
  </si>
  <si>
    <t>Elango Industries Ltd</t>
  </si>
  <si>
    <t>ELANGO</t>
  </si>
  <si>
    <t>Gangotri Textiles Ltd</t>
  </si>
  <si>
    <t>GANGOTRI</t>
  </si>
  <si>
    <t>Desh Rakshak Aushdhalaya Ltd</t>
  </si>
  <si>
    <t>DESHRAK</t>
  </si>
  <si>
    <t>GCM Commodity &amp; Derivatives Ltd</t>
  </si>
  <si>
    <t>GCMCOMM</t>
  </si>
  <si>
    <t>S K S Textiles Ltd</t>
  </si>
  <si>
    <t>SKSTEXTILE</t>
  </si>
  <si>
    <t>Hemo Organic Ltd</t>
  </si>
  <si>
    <t>HEMORGANIC</t>
  </si>
  <si>
    <t>Bansisons Tea Industries Ltd</t>
  </si>
  <si>
    <t>BANSTEA</t>
  </si>
  <si>
    <t>Patidar Buildcon Ltd</t>
  </si>
  <si>
    <t>PATIDAR</t>
  </si>
  <si>
    <t>Garodia Chemicals Ltd</t>
  </si>
  <si>
    <t>GARODCH</t>
  </si>
  <si>
    <t>Indra Industries Ltd</t>
  </si>
  <si>
    <t>INDRAIND</t>
  </si>
  <si>
    <t>Crimson Metal Engineering Company Ltd</t>
  </si>
  <si>
    <t>CRIMSON</t>
  </si>
  <si>
    <t>Rajkot Investment Trust Ltd</t>
  </si>
  <si>
    <t>RAJKOTINV</t>
  </si>
  <si>
    <t>Aarcon Facilities Ltd</t>
  </si>
  <si>
    <t>RBGUPTA</t>
  </si>
  <si>
    <t>Shelter Infra Projects Ltd</t>
  </si>
  <si>
    <t>SIPL</t>
  </si>
  <si>
    <t>Mideast Portfolio Management Ltd</t>
  </si>
  <si>
    <t>MIDEASTP</t>
  </si>
  <si>
    <t>Retro Green Revolution Ltd</t>
  </si>
  <si>
    <t>RGRL</t>
  </si>
  <si>
    <t>B J Duplex Boards Ltd</t>
  </si>
  <si>
    <t>BJDUP</t>
  </si>
  <si>
    <t>Krishna Filament Industries Ltd</t>
  </si>
  <si>
    <t>KRIFILIND</t>
  </si>
  <si>
    <t>People's Investment Ltd</t>
  </si>
  <si>
    <t>PEOPLIN</t>
  </si>
  <si>
    <t>Classic Leasing &amp; Finance Ltd</t>
  </si>
  <si>
    <t>CLFL</t>
  </si>
  <si>
    <t>Nikki Global Finance Ltd</t>
  </si>
  <si>
    <t>NIKKIGL</t>
  </si>
  <si>
    <t>Purple Entertainment Ltd</t>
  </si>
  <si>
    <t>PURPLE</t>
  </si>
  <si>
    <t>Superior Finlease Ltd</t>
  </si>
  <si>
    <t>SUPERIOR</t>
  </si>
  <si>
    <t>Gravity (India) Ltd</t>
  </si>
  <si>
    <t>GRAVITY</t>
  </si>
  <si>
    <t>Eureka Industries Ltd</t>
  </si>
  <si>
    <t>EUREKAI</t>
  </si>
  <si>
    <t>Dharani Finance Ltd</t>
  </si>
  <si>
    <t>DHARFIN</t>
  </si>
  <si>
    <t>Systematix Securities Ltd</t>
  </si>
  <si>
    <t>SYTIXSE</t>
  </si>
  <si>
    <t>T Spiritual World Ltd</t>
  </si>
  <si>
    <t>TSPIRITUAL</t>
  </si>
  <si>
    <t>Space Incubatrics Technologies Ltd</t>
  </si>
  <si>
    <t>SPACEINCUBA</t>
  </si>
  <si>
    <t>CMM Infraprojects Ltd</t>
  </si>
  <si>
    <t>CMMIPL</t>
  </si>
  <si>
    <t>Adjia Technologies Ltd</t>
  </si>
  <si>
    <t>ADJIA</t>
  </si>
  <si>
    <t>Gopal Iron and Steels Company (Gujarat) Ltd</t>
  </si>
  <si>
    <t>GOPAIST</t>
  </si>
  <si>
    <t>Khyati Multimedia Entertainment Ltd</t>
  </si>
  <si>
    <t>KHYATI</t>
  </si>
  <si>
    <t>CKP Leisure Ltd</t>
  </si>
  <si>
    <t>CKPLEISURE</t>
  </si>
  <si>
    <t>Nippon India ETF Nifty 50 Shariah BeES</t>
  </si>
  <si>
    <t>SHARIABEES</t>
  </si>
  <si>
    <t>Fraser and Co Ltd</t>
  </si>
  <si>
    <t>FRASER</t>
  </si>
  <si>
    <t>Hi-Klass Trading and Investment Ltd</t>
  </si>
  <si>
    <t>HIKLASS</t>
  </si>
  <si>
    <t>Pasupati Fincap Ltd</t>
  </si>
  <si>
    <t>PASUFIN</t>
  </si>
  <si>
    <t>Regency Trust Ltd</t>
  </si>
  <si>
    <t>REGTRUS</t>
  </si>
  <si>
    <t>SS Infrastructure Development Consultants Ltd</t>
  </si>
  <si>
    <t>SSINFRA</t>
  </si>
  <si>
    <t>Universal Arts Ltd</t>
  </si>
  <si>
    <t>UNIVARTS</t>
  </si>
  <si>
    <t>MFS Intercorp Ltd</t>
  </si>
  <si>
    <t>MFSINTRCRP</t>
  </si>
  <si>
    <t>Abhishek Infraventures Ltd</t>
  </si>
  <si>
    <t>ABHIINFRA</t>
  </si>
  <si>
    <t>Decorous Investment and Trading Co Ltd</t>
  </si>
  <si>
    <t>DITCO</t>
  </si>
  <si>
    <t>Diksha Greens Ltd</t>
  </si>
  <si>
    <t>DGL</t>
  </si>
  <si>
    <t>Jumbo Bag Ltd</t>
  </si>
  <si>
    <t>JUMBO</t>
  </si>
  <si>
    <t>Checkpoint Trends Ltd</t>
  </si>
  <si>
    <t>CHECKPOINT</t>
  </si>
  <si>
    <t>Heera Ispat Ltd</t>
  </si>
  <si>
    <t>HEERAISP</t>
  </si>
  <si>
    <t>Kiran Syntex Ltd</t>
  </si>
  <si>
    <t>KIRANSY-B</t>
  </si>
  <si>
    <t>Edelweiss Nifty 50 ETF</t>
  </si>
  <si>
    <t>NIFTYEES</t>
  </si>
  <si>
    <t>Jauss Polymers Ltd</t>
  </si>
  <si>
    <t>JAUSPOL</t>
  </si>
  <si>
    <t>Radhagobind Commercial Ltd</t>
  </si>
  <si>
    <t>RCL</t>
  </si>
  <si>
    <t>Adarsh Mercantile Ltd</t>
  </si>
  <si>
    <t>ADARSH</t>
  </si>
  <si>
    <t>Invesco India Nifty 50 ETF</t>
  </si>
  <si>
    <t>IVZINNIFTY</t>
  </si>
  <si>
    <t>Arcee Industries Ltd</t>
  </si>
  <si>
    <t>ARCEEIN</t>
  </si>
  <si>
    <t>Rajvir Industries Ltd</t>
  </si>
  <si>
    <t>RAJVIR</t>
  </si>
  <si>
    <t>Padmanabh Industries Ltd</t>
  </si>
  <si>
    <t>PADMAIND</t>
  </si>
  <si>
    <t>EMA India Ltd</t>
  </si>
  <si>
    <t>EMAINDIA</t>
  </si>
  <si>
    <t>Spectra Industries Ltd</t>
  </si>
  <si>
    <t>SPECTRA</t>
  </si>
  <si>
    <t>Pagaria Energy Ltd</t>
  </si>
  <si>
    <t>WOMENNET</t>
  </si>
  <si>
    <t>City Online Services Ltd</t>
  </si>
  <si>
    <t>CITYONLINE</t>
  </si>
  <si>
    <t>JLA Infraville Shoppers Ltd</t>
  </si>
  <si>
    <t>JSHL</t>
  </si>
  <si>
    <t>Broadline Retail</t>
  </si>
  <si>
    <t>Kuberan Global Edu Solutions Ltd</t>
  </si>
  <si>
    <t>KGES</t>
  </si>
  <si>
    <t>SSPN Finance Ltd</t>
  </si>
  <si>
    <t>SSPNFIN</t>
  </si>
  <si>
    <t>Shiva Suitings Ltd</t>
  </si>
  <si>
    <t>SHVSUIT</t>
  </si>
  <si>
    <t>Nippon India ETF Nifty Dividend Opportunities 50</t>
  </si>
  <si>
    <t>DIVOPPBEES</t>
  </si>
  <si>
    <t>Shri Kalyan Holdings Ltd</t>
  </si>
  <si>
    <t>SHKALYN</t>
  </si>
  <si>
    <t>R R Securities Ltd</t>
  </si>
  <si>
    <t>RRSECUR</t>
  </si>
  <si>
    <t>Ace Engitech Ltd</t>
  </si>
  <si>
    <t>ACEENGITEC</t>
  </si>
  <si>
    <t>Natura Hue Chem Ltd</t>
  </si>
  <si>
    <t>NATHUEC</t>
  </si>
  <si>
    <t>Kovalam Investment and Trading Co Ltd</t>
  </si>
  <si>
    <t>ZKOVALIN</t>
  </si>
  <si>
    <t>Saptak Chem and Business Ltd</t>
  </si>
  <si>
    <t>SCBL</t>
  </si>
  <si>
    <t>Tricom Fruit Products Ltd</t>
  </si>
  <si>
    <t>TRICOMFRU</t>
  </si>
  <si>
    <t>Madhur Industries Ltd</t>
  </si>
  <si>
    <t>MADHURIND</t>
  </si>
  <si>
    <t>SBL Infratech Ltd</t>
  </si>
  <si>
    <t>SBLI</t>
  </si>
  <si>
    <t>Thakkers Group Limited</t>
  </si>
  <si>
    <t>THAKKERS</t>
  </si>
  <si>
    <t>Tiaan Consumer Ltd</t>
  </si>
  <si>
    <t>TIAANC</t>
  </si>
  <si>
    <t>AAR Shyam India Investment Company Ltd</t>
  </si>
  <si>
    <t>AARSHYAM</t>
  </si>
  <si>
    <t>Euro Asia Exports Ltd</t>
  </si>
  <si>
    <t>EUROASIA</t>
  </si>
  <si>
    <t>IDFC Nifty 50 ETF</t>
  </si>
  <si>
    <t>IDFNIFTYET</t>
  </si>
  <si>
    <t>SPV Global Trading Ltd</t>
  </si>
  <si>
    <t>SPVGLOBAL</t>
  </si>
  <si>
    <t>SVA India Ltd</t>
  </si>
  <si>
    <t>SVAINDIA</t>
  </si>
  <si>
    <t>Shivansh Finserve Ltd</t>
  </si>
  <si>
    <t>SHIVA</t>
  </si>
  <si>
    <t>Stellant Securities (India) Ltd</t>
  </si>
  <si>
    <t>STELLANT</t>
  </si>
  <si>
    <t>Kanel Industries Ltd</t>
  </si>
  <si>
    <t>KANELIND</t>
  </si>
  <si>
    <t>G D L Leasing and Finance Ltd</t>
  </si>
  <si>
    <t>GDLLEAS</t>
  </si>
  <si>
    <t>Gaekwar Mills Ltd</t>
  </si>
  <si>
    <t>ZGAEKWAR</t>
  </si>
  <si>
    <t>Jaihind Projects Ltd</t>
  </si>
  <si>
    <t>JAIHINDPRO</t>
  </si>
  <si>
    <t>Transglobe Foods Ltd</t>
  </si>
  <si>
    <t>TRANSFD</t>
  </si>
  <si>
    <t>Anand Projects Ltd</t>
  </si>
  <si>
    <t>ANANDPROJ</t>
  </si>
  <si>
    <t>Hindusthan Udyog Ltd</t>
  </si>
  <si>
    <t>ZHINUDYP</t>
  </si>
  <si>
    <t>M Lakhamsi Industries Ltd</t>
  </si>
  <si>
    <t>MLINDLTD</t>
  </si>
  <si>
    <t>Motilal Oswal Nifty 200 Momentum 30 ETF</t>
  </si>
  <si>
    <t>MOMOMENTUM</t>
  </si>
  <si>
    <t>Brilliant Portfolios Ltd</t>
  </si>
  <si>
    <t>BRIPORT</t>
  </si>
  <si>
    <t>Goldcoin Health Foods Ltd</t>
  </si>
  <si>
    <t>GOLDCOINHF</t>
  </si>
  <si>
    <t>ID Info Business Services Ltd</t>
  </si>
  <si>
    <t>IDINFO</t>
  </si>
  <si>
    <t>Mudra Financial Services Ltd</t>
  </si>
  <si>
    <t>MUDRA</t>
  </si>
  <si>
    <t>TMT (India) Ltd</t>
  </si>
  <si>
    <t>TMTIND-B1</t>
  </si>
  <si>
    <t>Sagar Systech Ltd</t>
  </si>
  <si>
    <t>SAGARSYST</t>
  </si>
  <si>
    <t>Powerful Technologies Ltd</t>
  </si>
  <si>
    <t>POWERFUL</t>
  </si>
  <si>
    <t>Edelweiss ETF-Nifty Bank</t>
  </si>
  <si>
    <t>EBANK</t>
  </si>
  <si>
    <t>Surbhi Industries Ltd</t>
  </si>
  <si>
    <t>SURBHIN</t>
  </si>
  <si>
    <t>CES Ltd</t>
  </si>
  <si>
    <t>CESL</t>
  </si>
  <si>
    <t>Mardia Samyoung Capillary Tubes Company Ltd</t>
  </si>
  <si>
    <t>MSCTC</t>
  </si>
  <si>
    <t>Elitecon International Ltd</t>
  </si>
  <si>
    <t>ELITECON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</si>
  <si>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</si>
  <si>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</si>
  <si>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</si>
  <si>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</si>
  <si>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</si>
  <si>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</si>
  <si>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IDream Film Infrastructure Company Ltd</t>
  </si>
  <si>
    <t>SOFTBPO</t>
  </si>
  <si>
    <t>Indoworth Holdings Ltd</t>
  </si>
  <si>
    <t>UNIWSEC</t>
  </si>
  <si>
    <t>Sanmitra Commercial Ltd</t>
  </si>
  <si>
    <t>ZSANMCOM</t>
  </si>
  <si>
    <t>Hind Commerce Ltd</t>
  </si>
  <si>
    <t>HCLTD</t>
  </si>
  <si>
    <t>Rajvi Logitrade Ltd</t>
  </si>
  <si>
    <t>RAJVI</t>
  </si>
  <si>
    <t>Bansal Multiflex Ltd</t>
  </si>
  <si>
    <t>BANSAL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</si>
  <si>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</si>
  <si>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</si>
  <si>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</si>
  <si>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</si>
  <si>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</si>
  <si>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</si>
  <si>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Kedia Construction Co Ltd</t>
  </si>
  <si>
    <t>KEDIACN</t>
  </si>
  <si>
    <t>India Radiators Ltd</t>
  </si>
  <si>
    <t>INRADIA</t>
  </si>
  <si>
    <t>KSHITIJ Investments Ltd</t>
  </si>
  <si>
    <t>KSHITIJ</t>
  </si>
  <si>
    <t>ICICI Prudential Nifty 200 Momentum 30 ETF</t>
  </si>
  <si>
    <t>MOM30IETF</t>
  </si>
  <si>
    <t>Magnanimous Trade &amp; Finance Ltd</t>
  </si>
  <si>
    <t>MAGANTR</t>
  </si>
  <si>
    <t>Yash Trading and Finance Ltd</t>
  </si>
  <si>
    <t>YASTF</t>
  </si>
  <si>
    <t>Ridhi Synthetics Ltd</t>
  </si>
  <si>
    <t>RIDHISYN</t>
  </si>
  <si>
    <t>Apollo Ingredients Ltd</t>
  </si>
  <si>
    <t>INDSOYA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</si>
  <si>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</si>
  <si>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</si>
  <si>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</si>
  <si>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</si>
  <si>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</si>
  <si>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</si>
  <si>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</si>
  <si>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</si>
  <si>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Purity Flexpack Ltd</t>
  </si>
  <si>
    <t>PURITY</t>
  </si>
  <si>
    <t>Varun Mercantile Ltd</t>
  </si>
  <si>
    <t>VARUNME</t>
  </si>
  <si>
    <t>Coromandel Agro Products and Oils Ltd</t>
  </si>
  <si>
    <t>CORAGRO</t>
  </si>
  <si>
    <t>Nibe Ordnance and Maritime Ltd</t>
  </si>
  <si>
    <t>ANSHNCO</t>
  </si>
  <si>
    <t>PH Trading Ltd</t>
  </si>
  <si>
    <t>PHTRADING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</si>
  <si>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</si>
  <si>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</si>
  <si>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</si>
  <si>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</si>
  <si>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</si>
  <si>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</si>
  <si>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</si>
  <si>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</si>
  <si>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</si>
  <si>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</si>
  <si>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</si>
  <si>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</si>
  <si>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</si>
  <si>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</si>
  <si>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</si>
  <si>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</si>
  <si>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</si>
  <si>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</si>
  <si>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Sagar Soya Products Ltd</t>
  </si>
  <si>
    <t>SAGRSOY-B</t>
  </si>
  <si>
    <t>Southern Gas Ltd</t>
  </si>
  <si>
    <t>ZSOUTGAS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</si>
  <si>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</si>
  <si>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</si>
  <si>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</si>
  <si>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</si>
  <si>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</si>
  <si>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</si>
  <si>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</si>
  <si>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</si>
  <si>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</si>
  <si>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</si>
  <si>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</si>
  <si>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</si>
  <si>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</si>
  <si>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</si>
  <si>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</si>
  <si>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</si>
  <si>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</si>
  <si>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</si>
  <si>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</si>
  <si>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</si>
  <si>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</si>
  <si>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</si>
  <si>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</si>
  <si>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</si>
  <si>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</si>
  <si>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</si>
  <si>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</si>
  <si>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</si>
  <si>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</si>
  <si>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</si>
  <si>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</si>
  <si>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</si>
  <si>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</si>
  <si>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</si>
  <si>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</si>
  <si>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</si>
  <si>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</si>
  <si>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</si>
  <si>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</si>
  <si>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</si>
  <si>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</si>
  <si>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</si>
  <si>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</si>
  <si>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</si>
  <si>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</si>
  <si>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</si>
  <si>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</si>
  <si>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</si>
  <si>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</si>
  <si>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</si>
  <si>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</si>
  <si>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</si>
  <si>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</si>
  <si>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</si>
  <si>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</si>
  <si>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</si>
  <si>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</si>
  <si>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</si>
  <si>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</si>
  <si>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</si>
  <si>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</si>
  <si>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</si>
  <si>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</si>
  <si>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</si>
  <si>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</si>
  <si>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</si>
  <si>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</si>
  <si>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</si>
  <si>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</si>
  <si>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</si>
  <si>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</si>
  <si>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</si>
  <si>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</si>
  <si>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</si>
  <si>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</si>
  <si>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</si>
  <si>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</si>
  <si>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</si>
  <si>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</si>
  <si>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</si>
  <si>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</si>
  <si>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</si>
  <si>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</si>
  <si>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</si>
  <si>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</si>
  <si>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</si>
  <si>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</si>
  <si>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</si>
  <si>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</si>
  <si>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</si>
  <si>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</si>
  <si>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</si>
  <si>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</si>
  <si>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</si>
  <si>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</si>
  <si>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</si>
  <si>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Real Growth Corporation Ltd</t>
  </si>
  <si>
    <t>RGCORP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</si>
  <si>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</si>
  <si>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</si>
  <si>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</si>
  <si>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</si>
  <si>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</si>
  <si>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</si>
  <si>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</si>
  <si>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</si>
  <si>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</si>
  <si>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</si>
  <si>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</si>
  <si>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</si>
  <si>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</si>
  <si>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</si>
  <si>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</si>
  <si>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</si>
  <si>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</si>
  <si>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</si>
  <si>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U F M Industries Ltd</t>
  </si>
  <si>
    <t>UFMINDL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</si>
  <si>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</si>
  <si>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</si>
  <si>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</si>
  <si>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</si>
  <si>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</si>
  <si>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</si>
  <si>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</si>
  <si>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</si>
  <si>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</si>
  <si>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</si>
  <si>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</si>
  <si>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</si>
  <si>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</si>
  <si>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</si>
  <si>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</si>
  <si>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</si>
  <si>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</si>
  <si>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</si>
  <si>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</si>
  <si>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</si>
  <si>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</si>
  <si>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</si>
  <si>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</si>
  <si>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</si>
  <si>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</si>
  <si>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</si>
  <si>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</si>
  <si>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</si>
  <si>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</si>
  <si>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</si>
  <si>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</si>
  <si>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</si>
  <si>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</si>
  <si>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</si>
  <si>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</si>
  <si>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</si>
  <si>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</si>
  <si>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</si>
  <si>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</si>
  <si>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</si>
  <si>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</si>
  <si>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</si>
  <si>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</si>
  <si>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</si>
  <si>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</si>
  <si>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</si>
  <si>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</si>
  <si>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</si>
  <si>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</si>
  <si>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</si>
  <si>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</si>
  <si>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</si>
  <si>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</si>
  <si>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</si>
  <si>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</si>
  <si>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</si>
  <si>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</si>
  <si>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</si>
  <si>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</si>
  <si>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</si>
  <si>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</si>
  <si>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</si>
  <si>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</si>
  <si>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</si>
  <si>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</si>
  <si>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</si>
  <si>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</si>
  <si>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</si>
  <si>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</si>
  <si>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</si>
  <si>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</si>
  <si>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</si>
  <si>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</si>
  <si>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</si>
  <si>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</si>
  <si>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</si>
  <si>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</si>
  <si>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</si>
  <si>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</si>
  <si>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</si>
  <si>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</si>
  <si>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</si>
  <si>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</si>
  <si>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</si>
  <si>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</si>
  <si>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</si>
  <si>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</si>
  <si>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</si>
  <si>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</si>
  <si>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</si>
  <si>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</si>
  <si>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</si>
  <si>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</si>
  <si>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</si>
  <si>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</si>
  <si>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</si>
  <si>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</si>
  <si>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</si>
  <si>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</si>
  <si>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</si>
  <si>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</si>
  <si>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</si>
  <si>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</si>
  <si>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</si>
  <si>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</si>
  <si>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</si>
  <si>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</si>
  <si>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</si>
  <si>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</si>
  <si>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</si>
  <si>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</si>
  <si>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</si>
  <si>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</si>
  <si>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</si>
  <si>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</si>
  <si>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</si>
  <si>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</si>
  <si>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</si>
  <si>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</si>
  <si>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</si>
  <si>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</si>
  <si>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</si>
  <si>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</si>
  <si>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</si>
  <si>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</si>
  <si>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</si>
  <si>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</si>
  <si>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</si>
  <si>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</si>
  <si>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</si>
  <si>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</si>
  <si>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</si>
  <si>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</si>
  <si>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</si>
  <si>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</si>
  <si>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</si>
  <si>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</si>
  <si>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</si>
  <si>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</si>
  <si>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</si>
  <si>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</si>
  <si>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</si>
  <si>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</si>
  <si>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</si>
  <si>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</si>
  <si>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</si>
  <si>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</si>
  <si>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</si>
  <si>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</si>
  <si>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</si>
  <si>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</si>
  <si>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</si>
  <si>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</si>
  <si>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</si>
  <si>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</si>
  <si>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</si>
  <si>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</si>
  <si>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</si>
  <si>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</si>
  <si>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</si>
  <si>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</si>
  <si>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</si>
  <si>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</si>
  <si>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</si>
  <si>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</si>
  <si>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</si>
  <si>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</si>
  <si>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</si>
  <si>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</si>
  <si>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</si>
  <si>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</si>
  <si>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</si>
  <si>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</si>
  <si>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</si>
  <si>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</si>
  <si>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</si>
  <si>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</si>
  <si>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</si>
  <si>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</si>
  <si>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</si>
  <si>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</si>
  <si>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</si>
  <si>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</si>
  <si>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</si>
  <si>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</si>
  <si>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</si>
  <si>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</si>
  <si>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</si>
  <si>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</si>
  <si>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</si>
  <si>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</si>
  <si>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</si>
  <si>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</si>
  <si>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</si>
  <si>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</si>
  <si>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</si>
  <si>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</si>
  <si>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Grasim Industries Ltd- Partly Paidup</t>
  </si>
  <si>
    <t>GRASIMPP1</t>
  </si>
  <si>
    <t>NDR InvIT Trust</t>
  </si>
  <si>
    <t>NDRINVIT</t>
  </si>
  <si>
    <t>LIC MF Nifty Midcap 100 ETF</t>
  </si>
  <si>
    <t>LICNMID100</t>
  </si>
  <si>
    <t>Skipper Ltd Partly Paidup</t>
  </si>
  <si>
    <t>SKIPPERPP</t>
  </si>
  <si>
    <t>Mirae Asset Nifty Smallcap 250 Momentum Ql 100 ETF</t>
  </si>
  <si>
    <t>SMALLCAP</t>
  </si>
  <si>
    <t>Zerodha Gold ETF</t>
  </si>
  <si>
    <t>GOLDCASE</t>
  </si>
  <si>
    <t>Adroit Infotech Ltd Partly Paidup</t>
  </si>
  <si>
    <t>ADROITPP1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</si>
  <si>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</si>
  <si>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</si>
  <si>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</si>
  <si>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</si>
  <si>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</si>
  <si>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</si>
  <si>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</si>
  <si>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</si>
  <si>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</si>
  <si>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</si>
  <si>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</si>
  <si>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</si>
  <si>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</si>
  <si>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</si>
  <si>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Asset Nifty MidSmallcap400 Momentum Q100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</si>
  <si>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</si>
  <si>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</si>
  <si>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</si>
  <si>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</si>
  <si>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</si>
  <si>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</si>
  <si>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</si>
  <si>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</si>
  <si>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</si>
  <si>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</si>
  <si>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</si>
  <si>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</si>
  <si>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</si>
  <si>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</si>
  <si>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</si>
  <si>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</si>
  <si>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</si>
  <si>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NXT-Infra Trust</t>
  </si>
  <si>
    <t>NXT-INFRA</t>
  </si>
  <si>
    <t>SBI Silver ETF</t>
  </si>
  <si>
    <t>SBISILVER</t>
  </si>
  <si>
    <t>Shriram Nifty 1D Rate Liquid ETF</t>
  </si>
  <si>
    <t>LIQUIDSHRI</t>
  </si>
  <si>
    <t>VSF Projects Ltd Partly Paidup</t>
  </si>
  <si>
    <t>VSFPROJPP</t>
  </si>
  <si>
    <t>Aditya Birla Sun Life CRISIL Broad Based Gilt ETF</t>
  </si>
  <si>
    <t>ABGSEC</t>
  </si>
  <si>
    <t>Mirae Asset Nifty EV and New Age Automotive ETF</t>
  </si>
  <si>
    <t>EVINDIA</t>
  </si>
  <si>
    <t>Sobha Ltd Partly Paidup</t>
  </si>
  <si>
    <t>SOBHAPP</t>
  </si>
  <si>
    <t>SBI Nifty50 Equal Weight ETF</t>
  </si>
  <si>
    <t>SBINEQWETF</t>
  </si>
  <si>
    <t>ICICI Prudential Nifty Oil &amp; Gas ETF</t>
  </si>
  <si>
    <t>OILIETF</t>
  </si>
  <si>
    <t>Groww Nifty EV &amp; New Age Automotive ETF</t>
  </si>
  <si>
    <t>GROWWEV</t>
  </si>
  <si>
    <t>MITCONPP</t>
  </si>
  <si>
    <t>Aditya Birla Sun Life Crisil 10 Year Gilt ETF</t>
  </si>
  <si>
    <t>GSEC10ABSL</t>
  </si>
  <si>
    <t>ICICI Prudential Nifty Metal ETF</t>
  </si>
  <si>
    <t>METALIETF</t>
  </si>
  <si>
    <t>Sharat Industries Ltd Partly Paidup</t>
  </si>
  <si>
    <t>SHARATPP</t>
  </si>
  <si>
    <t>Suraj Industries Ltd Partly Paid-up</t>
  </si>
  <si>
    <t>SURAJPP</t>
  </si>
  <si>
    <t>Motilal Oswal Nifty India Defence ETF</t>
  </si>
  <si>
    <t>MODEFENCE</t>
  </si>
  <si>
    <t>Resourceful Automobile Ltd</t>
  </si>
  <si>
    <t>RAL</t>
  </si>
  <si>
    <t>Rapid Multimodal Logistics Ltd</t>
  </si>
  <si>
    <t>RAPID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</si>
  <si>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</si>
  <si>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</si>
  <si>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</si>
  <si>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</si>
  <si>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</si>
  <si>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</si>
  <si>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</si>
  <si>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Healthcare</t>
  </si>
  <si>
    <t>Automobile and Auto Components</t>
  </si>
  <si>
    <t>Power</t>
  </si>
  <si>
    <t>Metals &amp; Mining</t>
  </si>
  <si>
    <t>Consumer Services</t>
  </si>
  <si>
    <t>Services</t>
  </si>
  <si>
    <t>Consumer Durables</t>
  </si>
  <si>
    <t>Capital Goods</t>
  </si>
  <si>
    <t>Realty</t>
  </si>
  <si>
    <t>Chemicals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</si>
  <si>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</si>
  <si>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</si>
  <si>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</si>
  <si>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</si>
  <si>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</si>
  <si>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</si>
  <si>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</si>
  <si>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</si>
  <si>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</si>
  <si>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</si>
  <si>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</si>
  <si>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</si>
  <si>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</si>
  <si>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</si>
  <si>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</si>
  <si>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</si>
  <si>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</si>
  <si>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</si>
  <si>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</si>
  <si>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</si>
  <si>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</si>
  <si>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</si>
  <si>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</si>
  <si>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</si>
  <si>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</si>
  <si>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</si>
  <si>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</si>
  <si>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</si>
  <si>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</si>
  <si>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Negative</t>
  </si>
  <si>
    <t>Positive</t>
  </si>
  <si>
    <t>Neutral</t>
  </si>
  <si>
    <t>Sharpe Ratio Z-Score</t>
  </si>
  <si>
    <t>Score</t>
  </si>
  <si>
    <t>Rank 1Y</t>
  </si>
  <si>
    <t>Rank 6M</t>
  </si>
  <si>
    <t>Rank Sharpe</t>
  </si>
  <si>
    <t>Avg</t>
  </si>
  <si>
    <t>Count</t>
  </si>
  <si>
    <t>1W Out-Performance</t>
  </si>
  <si>
    <t>1M Out-Performance</t>
  </si>
  <si>
    <t>RSI</t>
  </si>
  <si>
    <t>% Price above 20D EMA</t>
  </si>
  <si>
    <t>Rank</t>
  </si>
  <si>
    <t xml:space="preserve">Score 2 </t>
  </si>
  <si>
    <t>Rank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</si>
</sst>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0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esktop\Market%20Data\Market%20Breadth\ind_niftytotalmarket_list.xlsx" TargetMode="External"/><Relationship Id="rId1" Type="http://schemas.openxmlformats.org/officeDocument/2006/relationships/externalLinkPath" Target="/Users/DELL/Desktop/Market%20Data/Market%20Breadth/ind_niftytotalmarket_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_niftytotalmarket_list"/>
      <sheetName val="ind_niftytotalmarket_list (1)"/>
    </sheetNames>
    <sheetDataSet>
      <sheetData sheetId="0" refreshError="1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51780D1-D055-4168-94D0-3599E96F2F3E}" name="Table3" displayName="Table3" ref="A1:Z122" totalsRowShown="0">
  <autoFilter ref="A1:Z122" xr:uid="{651780D1-D055-4168-94D0-3599E96F2F3E}"/>
  <sortState xmlns:xlrd2="http://schemas.microsoft.com/office/spreadsheetml/2017/richdata2" ref="A2:Z122">
    <sortCondition ref="Z1:Z122"/>
  </sortState>
  <tableColumns count="26">
    <tableColumn id="1" xr3:uid="{F13F88BB-0271-4696-A5EC-264C575F015C}" name="Sub-Sector"/>
    <tableColumn id="2" xr3:uid="{D941D3DA-7A50-4B72-B3D9-E513BC6827E6}" name="Count" dataDxfId="56">
      <calculatedColumnFormula>COUNTIFS(Table2[Sub-Sector],Table3[[#This Row],[Sub-Sector]])</calculatedColumnFormula>
    </tableColumn>
    <tableColumn id="3" xr3:uid="{D4AD79F9-760E-443E-B2FE-AF1C23772901}" name="Uptrend" dataDxfId="55">
      <calculatedColumnFormula>COUNTIFS(Table2[Sub-Sector],Table3[[#This Row],[Sub-Sector]],Table2[Uptrend],"Uptrend")/Table3[[#This Row],[Count]]</calculatedColumnFormula>
    </tableColumn>
    <tableColumn id="4" xr3:uid="{39D1CF97-25BE-437A-A70F-AF67495CE42C}" name="1W Out-Performance" dataDxfId="54">
      <calculatedColumnFormula>COUNTIFS(Table2[Sub-Sector],Table3[[#This Row],[Sub-Sector]],Table2[1W Return vs Nifty],"&gt;=5")/Table3[[#This Row],[Count]]</calculatedColumnFormula>
    </tableColumn>
    <tableColumn id="5" xr3:uid="{5FD4668F-D35C-459D-85B8-00E0A8E6C811}" name="1M Out-Performance" dataDxfId="53">
      <calculatedColumnFormula>COUNTIFS(Table2[Sub-Sector],Table3[[#This Row],[Sub-Sector]],Table2[1M Return vs Nifty],"&gt;=5")/Table3[[#This Row],[Count]]</calculatedColumnFormula>
    </tableColumn>
    <tableColumn id="6" xr3:uid="{C503F14D-C09B-4AB4-9084-95390E662568}" name="6M Return vs Nifty" dataDxfId="52">
      <calculatedColumnFormula>COUNTIFS(Table2[Sub-Sector],Table3[[#This Row],[Sub-Sector]],Table2[6M Return vs Nifty],"&gt;=10")/Table3[[#This Row],[Count]]</calculatedColumnFormula>
    </tableColumn>
    <tableColumn id="7" xr3:uid="{219EEF22-7295-4A61-B673-7DFB95E7E448}" name="1Y Return vs Nifty" dataDxfId="51">
      <calculatedColumnFormula>COUNTIFS(Table2[Sub-Sector],Table3[[#This Row],[Sub-Sector]],Table2[1Y Return vs Nifty],"&gt;=10")/Table3[[#This Row],[Count]]</calculatedColumnFormula>
    </tableColumn>
    <tableColumn id="8" xr3:uid="{762F6285-F0BD-4BC2-AA19-89BF394946E0}" name="RSI" dataDxfId="50">
      <calculatedColumnFormula>COUNTIFS(Table2[Sub-Sector],Table3[[#This Row],[Sub-Sector]],Table2[RSI Exponential â€“ 14D],"&gt;=50")/Table3[[#This Row],[Count]]</calculatedColumnFormula>
    </tableColumn>
    <tableColumn id="9" xr3:uid="{65C0F9F3-D451-4C0F-8BA3-04F6CF0E4BAB}" name="Relative Volume" dataDxfId="49">
      <calculatedColumnFormula>COUNTIFS(Table2[Sub-Sector],Table3[[#This Row],[Sub-Sector]],Table2[Relative Volume],"&gt;=1")/Table3[[#This Row],[Count]]</calculatedColumnFormula>
    </tableColumn>
    <tableColumn id="10" xr3:uid="{0FD094CE-94D0-4CF2-A075-62FC37C9190D}" name="% Away From Day Low" dataDxfId="48">
      <calculatedColumnFormula>COUNTIFS(Table2[Sub-Sector],Table3[[#This Row],[Sub-Sector]],Table2[% Away From Day Low],"&gt;=0.05")/Table3[[#This Row],[Count]]</calculatedColumnFormula>
    </tableColumn>
    <tableColumn id="11" xr3:uid="{BB09336F-A33D-491B-B64F-694331A4066C}" name="% Away From Day High" dataDxfId="47">
      <calculatedColumnFormula>COUNTIFS(Table2[Sub-Sector],Table3[[#This Row],[Sub-Sector]],Table2[% Away From Day High],"&lt;=0.05")/Table3[[#This Row],[Count]]</calculatedColumnFormula>
    </tableColumn>
    <tableColumn id="12" xr3:uid="{34CC7EB3-1E37-424D-9B60-C7674AA681C0}" name="% Away From Current Week Low" dataDxfId="46">
      <calculatedColumnFormula>COUNTIFS(Table2[Sub-Sector],Table3[[#This Row],[Sub-Sector]],Table2[% Away From Current Week Low],"&gt;=0.05")/Table3[[#This Row],[Count]]</calculatedColumnFormula>
    </tableColumn>
    <tableColumn id="13" xr3:uid="{4A5F5094-388A-4082-B76E-32CBD828422F}" name="% Away From Current Week High" dataDxfId="45">
      <calculatedColumnFormula>COUNTIFS(Table2[Sub-Sector],Table3[[#This Row],[Sub-Sector]],Table2[% Away From Current Week High],"&lt;=0.05")/Table3[[#This Row],[Count]]</calculatedColumnFormula>
    </tableColumn>
    <tableColumn id="14" xr3:uid="{6F1390F4-A332-40D8-BE8D-6E1E4ABCE1EE}" name="% Away From Current Month Low" dataDxfId="44">
      <calculatedColumnFormula>COUNTIFS(Table2[Sub-Sector],Table3[[#This Row],[Sub-Sector]],Table2[% Away From Current Month High],"&lt;=0.05")/Table3[[#This Row],[Count]]</calculatedColumnFormula>
    </tableColumn>
    <tableColumn id="15" xr3:uid="{C89EC92C-55A8-41C6-857C-01E61C066D3C}" name="% Away From Current Month High" dataDxfId="43">
      <calculatedColumnFormula>COUNTIFS(Table2[Sub-Sector],Table3[[#This Row],[Sub-Sector]],Table2[% Away From Current Month Low],"&gt;=0.05")/Table3[[#This Row],[Count]]</calculatedColumnFormula>
    </tableColumn>
    <tableColumn id="16" xr3:uid="{FC2C5233-32CB-4DE4-9226-1ED6713E1950}" name="% Away From 52W High" dataDxfId="42">
      <calculatedColumnFormula>COUNTIFS(Table2[Sub-Sector],Table3[[#This Row],[Sub-Sector]],Table2[% Away From 52W High],"&lt;=10")/Table3[[#This Row],[Count]]</calculatedColumnFormula>
    </tableColumn>
    <tableColumn id="17" xr3:uid="{D00BBB0B-2251-4F67-A94C-F1819E33BAFA}" name="% Away From 52W Low" dataDxfId="41">
      <calculatedColumnFormula>COUNTIFS(Table2[Sub-Sector],Table3[[#This Row],[Sub-Sector]],Table2[% Away From 52W Low],"&gt;=10")/Table3[[#This Row],[Count]]</calculatedColumnFormula>
    </tableColumn>
    <tableColumn id="18" xr3:uid="{3795D59F-E3E0-4E81-B4D0-291228125EBA}" name="% Price above 20D EMA" dataDxfId="40">
      <calculatedColumnFormula>COUNTIFS(Table2[Sub-Sector],Table3[[#This Row],[Sub-Sector]],Table2[% Price above 20 EMA],"&gt;=0")/Table3[[#This Row],[Count]]</calculatedColumnFormula>
    </tableColumn>
    <tableColumn id="19" xr3:uid="{ED75D56D-7D47-4071-9F2F-5A79423E78F4}" name="% Price above 50 EMA" dataDxfId="39">
      <calculatedColumnFormula>COUNTIFS(Table2[Sub-Sector],Table3[[#This Row],[Sub-Sector]],Table2[% Price above 50 EMA],"&gt;=0")/Table3[[#This Row],[Count]]</calculatedColumnFormula>
    </tableColumn>
    <tableColumn id="20" xr3:uid="{1D3078C8-1A45-462E-89D1-1436647C4DCE}" name="% Price above 200 EMA" dataDxfId="38">
      <calculatedColumnFormula>COUNTIFS(Table2[Sub-Sector],Table3[[#This Row],[Sub-Sector]],Table2[% Price above 200 EMA],"&gt;=0")/Table3[[#This Row],[Count]]</calculatedColumnFormula>
    </tableColumn>
    <tableColumn id="21" xr3:uid="{7B41C3F2-F4A2-44C9-9241-F99568A1B047}" name="Rate of Change - Zone" dataDxfId="37">
      <calculatedColumnFormula>COUNTIFS(Table2[Sub-Sector],Table3[[#This Row],[Sub-Sector]],Table2[Rate of Change - Zone],"Positive")/Table3[[#This Row],[Count]]</calculatedColumnFormula>
    </tableColumn>
    <tableColumn id="22" xr3:uid="{FB437CE2-5909-474A-A52B-2F06F2690D9C}" name="Sharpe Ratio" dataDxfId="36">
      <calculatedColumnFormula>COUNTIFS(Table2[Sub-Sector],Table3[[#This Row],[Sub-Sector]],Table2[Sharpe Ratio],"&gt;=0.10")/Table3[[#This Row],[Count]]</calculatedColumnFormula>
    </tableColumn>
    <tableColumn id="23" xr3:uid="{DDA8E5EE-0635-4E88-9A86-B15B439678B9}" name="Score" dataDxfId="35">
      <calculatedColumnFormula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calculatedColumnFormula>
    </tableColumn>
    <tableColumn id="24" xr3:uid="{76D6E3B8-7A58-49A4-A086-BFAC4E2EEDB3}" name="Rank" dataDxfId="34">
      <calculatedColumnFormula>_xlfn.RANK.AVG(Table3[[#This Row],[Score]],Table3[Score],1)</calculatedColumnFormula>
    </tableColumn>
    <tableColumn id="25" xr3:uid="{05E228ED-ABD3-47E6-A038-38AB41D2A98A}" name="Score 2 " dataDxfId="33">
      <calculatedColumnFormula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calculatedColumnFormula>
    </tableColumn>
    <tableColumn id="26" xr3:uid="{BA1E7F40-A341-454A-9A61-8C735050EADB}" name="Rank 2" dataDxfId="32">
      <calculatedColumnFormula>_xlfn.RANK.AVG(Table3[[#This Row],[Score 2 ]],Table3[[Score 2 ]],1)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8B9F8B-B27A-43B6-8FFF-561F8F545D99}" name="Table2" displayName="Table2" ref="A1:AV739" totalsRowShown="0">
  <sortState xmlns:xlrd2="http://schemas.microsoft.com/office/spreadsheetml/2017/richdata2" ref="A2:AV739">
    <sortCondition ref="AV1:AV739"/>
  </sortState>
  <tableColumns count="48">
    <tableColumn id="1" xr3:uid="{7E729D74-74D3-46D9-B7FF-2BC300B4715E}" name="Name"/>
    <tableColumn id="2" xr3:uid="{11A3567F-290B-4E65-A1A2-6BB6E6FC26D2}" name="Ticker"/>
    <tableColumn id="3" xr3:uid="{2F00A9C2-11C5-419B-AF2A-B8BA41B18D9F}" name="Industry"/>
    <tableColumn id="4" xr3:uid="{2CB2DD9C-D4D9-4FF9-B78B-97F83AF26CE4}" name="Sub-Sector"/>
    <tableColumn id="5" xr3:uid="{1FBE9D0F-7E1F-4A6E-9AFB-F74895577529}" name="Market Cap"/>
    <tableColumn id="6" xr3:uid="{2D68ABD1-B6F4-4D47-8E24-649ED753DC3F}" name="Close Price"/>
    <tableColumn id="7" xr3:uid="{A8072936-0A95-46CA-8FB7-5160DCD29A21}" name="1Y Return vs Nifty"/>
    <tableColumn id="18" xr3:uid="{C56FCF34-8474-4360-8E7F-85AB54B2A279}" name="1Y Return vs Nifty Z-Score" dataDxfId="31">
      <calculatedColumnFormula>(Table2[[#This Row],[1Y Return vs Nifty]]-AVERAGE(Table2[1Y Return vs Nifty]))/_xlfn.STDEV.P(Table2[1Y Return vs Nifty])</calculatedColumnFormula>
    </tableColumn>
    <tableColumn id="8" xr3:uid="{302FA858-A2EB-4C6D-AC1C-638B08C9FECE}" name="1M Return vs Nifty"/>
    <tableColumn id="19" xr3:uid="{2845E8ED-0FF5-4D31-92FD-79CB0BC55AB5}" name="1M Return vs Nifty Z-Score" dataDxfId="30">
      <calculatedColumnFormula>(Table2[[#This Row],[1M Return vs Nifty]]-AVERAGE(Table2[1M Return vs Nifty]))/_xlfn.STDEV.P(Table2[1M Return vs Nifty])</calculatedColumnFormula>
    </tableColumn>
    <tableColumn id="9" xr3:uid="{2F43D16F-4C42-4388-8BD4-2106EB136484}" name="6M Return vs Nifty"/>
    <tableColumn id="20" xr3:uid="{747FF741-CE91-4E0A-B502-D0CDA8C6A1E9}" name="6M Return vs Nifty Z-Score" dataDxfId="29">
      <calculatedColumnFormula>(Table2[[#This Row],[6M Return vs Nifty]]-AVERAGE(Table2[6M Return vs Nifty]))/_xlfn.STDEV.P(Table2[6M Return vs Nifty])</calculatedColumnFormula>
    </tableColumn>
    <tableColumn id="10" xr3:uid="{AE9249C6-F83A-4CD1-89E6-5D94A41E3929}" name="1W Return vs Nifty"/>
    <tableColumn id="22" xr3:uid="{89C16218-D044-4609-BFB1-85BDBDE9DD06}" name="1W Return vs Nifty Z-Score" dataDxfId="28">
      <calculatedColumnFormula>(Table2[[#This Row],[1W Return vs Nifty]]-AVERAGE(Table2[1W Return vs Nifty]))/_xlfn.STDEV.P(Table2[1W Return vs Nifty])</calculatedColumnFormula>
    </tableColumn>
    <tableColumn id="21" xr3:uid="{D6C379BE-0D14-40F5-82A9-E60322E61425}" name="20D EMA" dataDxfId="27"/>
    <tableColumn id="11" xr3:uid="{09CE848C-51F4-49D0-BFD2-D303905465EF}" name="50D EMA"/>
    <tableColumn id="12" xr3:uid="{9B116E0C-E166-4A8B-BAC1-349C192427C0}" name="200D EMA"/>
    <tableColumn id="13" xr3:uid="{CD56282D-CE2C-412D-9E6B-3ABC01FB8427}" name="RSI Exponential â€“ 14D"/>
    <tableColumn id="25" xr3:uid="{109D62A6-4F46-4531-BEC2-014A80803A1B}" name="% Price above 20 EMA" dataDxfId="26">
      <calculatedColumnFormula>(Table2[[#This Row],[Close Price]]-Table2[[#This Row],[20D EMA]])/Table2[[#This Row],[20D EMA]]</calculatedColumnFormula>
    </tableColumn>
    <tableColumn id="24" xr3:uid="{3B888DF3-7276-4B46-B62D-6C32752517A2}" name="% Price above 50 EMA" dataDxfId="25">
      <calculatedColumnFormula>(Table2[[#This Row],[Close Price]]-Table2[[#This Row],[50D EMA]])/Table2[[#This Row],[50D EMA]]</calculatedColumnFormula>
    </tableColumn>
    <tableColumn id="23" xr3:uid="{4BC37685-3D06-4E8C-BA17-18B3D59421A7}" name="% Price above 200 EMA" dataDxfId="24">
      <calculatedColumnFormula>(Table2[[#This Row],[Close Price]]-Table2[[#This Row],[200D EMA]])/Table2[[#This Row],[200D EMA]]</calculatedColumnFormula>
    </tableColumn>
    <tableColumn id="14" xr3:uid="{C304FDBD-4670-4D4C-A9F4-F49BBDEC747B}" name="Relative Volume"/>
    <tableColumn id="37" xr3:uid="{C1C590C3-698A-4143-878E-4581DF337FEE}" name="Day Low" dataDxfId="23"/>
    <tableColumn id="36" xr3:uid="{27082146-E12E-4684-8B2E-8A6062CC97EE}" name="Day High" dataDxfId="22"/>
    <tableColumn id="35" xr3:uid="{2AD97D83-1D58-4C7B-9792-1C38B659598C}" name="Current Week Low" dataDxfId="21"/>
    <tableColumn id="34" xr3:uid="{A066A7BB-5A31-431B-9A49-E3670D34BD8B}" name="Current Week High" dataDxfId="20"/>
    <tableColumn id="33" xr3:uid="{654B5494-C46B-41A4-AD41-1498B67973E1}" name="Current Month Low" dataDxfId="19"/>
    <tableColumn id="32" xr3:uid="{33643EFC-381F-4A74-AD97-139F98B3EDA3}" name="Current Month High" dataDxfId="18"/>
    <tableColumn id="31" xr3:uid="{40F4DBA7-9AA7-4CD0-89EC-BF43EE14AB9E}" name="% Away From Day Low" dataDxfId="17">
      <calculatedColumnFormula>(Table2[[#This Row],[Close Price]]/Table2[[#This Row],[Day Low]])-1</calculatedColumnFormula>
    </tableColumn>
    <tableColumn id="30" xr3:uid="{09B16388-CB71-4DD9-8D68-555E92324480}" name="% Away From Day High" dataDxfId="16">
      <calculatedColumnFormula>(Table2[[#This Row],[Day High]]/Table2[[#This Row],[Close Price]])-1</calculatedColumnFormula>
    </tableColumn>
    <tableColumn id="29" xr3:uid="{D36BBC82-934A-4065-9BAB-6A47CE19499A}" name="% Away From Current Week Low" dataDxfId="15">
      <calculatedColumnFormula>(Table2[[#This Row],[Close Price]]/Table2[[#This Row],[Current Week Low]])-1</calculatedColumnFormula>
    </tableColumn>
    <tableColumn id="28" xr3:uid="{F7D5C1E8-A3FE-4B7E-88FA-ADB03098267E}" name="% Away From Current Week High" dataDxfId="14">
      <calculatedColumnFormula>(Table2[[#This Row],[Current Week High]]/Table2[[#This Row],[Close Price]])-1</calculatedColumnFormula>
    </tableColumn>
    <tableColumn id="27" xr3:uid="{25877032-1A02-495C-A0A3-5774212E9D6C}" name="% Away From Current Month Low" dataDxfId="13">
      <calculatedColumnFormula>(Table2[[#This Row],[Close Price]]/Table2[[#This Row],[Current Month Low]])-1</calculatedColumnFormula>
    </tableColumn>
    <tableColumn id="26" xr3:uid="{5589A7F8-1C13-4CC2-AE61-78769AADEA1C}" name="% Away From Current Month High" dataDxfId="12">
      <calculatedColumnFormula>(Table2[[#This Row],[Current Month High]]/Table2[[#This Row],[Close Price]])-1</calculatedColumnFormula>
    </tableColumn>
    <tableColumn id="15" xr3:uid="{AB948A5B-9626-45B6-9EF3-17FF09ADB4C0}" name="% Away From 52W High"/>
    <tableColumn id="16" xr3:uid="{D31ECD44-E81E-462E-9B85-40AAE380D221}" name="% Away From 52W Low"/>
    <tableColumn id="42" xr3:uid="{0EEC8E82-9802-4A82-9B18-5382EC3770AD}" name="Uptrend" dataDxfId="11">
      <calculatedColumnFormula>IF(AND(Table2[[#This Row],[20D EMA]]&gt;Table2[[#This Row],[50D EMA]],Table2[[#This Row],[50D EMA]]&gt;Table2[[#This Row],[200D EMA]]),"Uptrend","Downtrend/NoTrend")</calculatedColumnFormula>
    </tableColumn>
    <tableColumn id="41" xr3:uid="{524027E8-968B-48C9-89E3-087D4B55E43C}" name="Relative Strength Sector Index" dataDxfId="10"/>
    <tableColumn id="40" xr3:uid="{C733D361-0021-49D1-ABA0-571C4EB7F95C}" name="Relative Strength Sector Index - Zone" dataDxfId="9"/>
    <tableColumn id="39" xr3:uid="{AD3C8D72-50B4-4FD7-B776-9331D6D809DC}" name="Rate of Change" dataDxfId="8"/>
    <tableColumn id="38" xr3:uid="{2D7CF09D-88B4-4281-BBBA-B1C6871A4B7B}" name="Rate of Change - Zone" dataDxfId="7"/>
    <tableColumn id="17" xr3:uid="{DFE7AA29-A185-48F4-8166-3234E7908CF7}" name="Sharpe Ratio"/>
    <tableColumn id="43" xr3:uid="{F3F72D3F-0503-487C-BB14-53D6D3DB7658}" name="Sharpe Ratio Z-Score" dataDxfId="6">
      <calculatedColumnFormula>(Table2[[#This Row],[Sharpe Ratio]]-AVERAGE(Table2[Sharpe Ratio]))/_xlfn.STDEV.P(Table2[Sharpe Ratio])</calculatedColumnFormula>
    </tableColumn>
    <tableColumn id="44" xr3:uid="{5518F1E7-AB78-415F-B7CC-3B37F9487389}" name="Score" dataDxfId="5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5" xr3:uid="{B00ED053-5A36-4484-9980-BE3304BC36B2}" name="Rank 1Y" dataDxfId="4">
      <calculatedColumnFormula>_xlfn.RANK.AVG(Table2[[#This Row],[1Y Return vs Nifty Z-Score]],Table2[1Y Return vs Nifty Z-Score])</calculatedColumnFormula>
    </tableColumn>
    <tableColumn id="46" xr3:uid="{A7920081-2745-4638-9163-FD27114CC453}" name="Rank 6M" dataDxfId="3">
      <calculatedColumnFormula>_xlfn.RANK.AVG(Table2[[#This Row],[6M Return vs Nifty Z-Score]],Table2[6M Return vs Nifty Z-Score])</calculatedColumnFormula>
    </tableColumn>
    <tableColumn id="47" xr3:uid="{6690AC6B-2DE7-4426-B4BD-36D2D7E43425}" name="Rank Sharpe" dataDxfId="2">
      <calculatedColumnFormula>_xlfn.RANK.AVG(Table2[[#This Row],[Sharpe Ratio Z-Score]],Table2[Sharpe Ratio Z-Score])</calculatedColumnFormula>
    </tableColumn>
    <tableColumn id="48" xr3:uid="{00575CEF-4BD8-45F3-B862-A77957BCF6E3}" name="Avg" dataDxfId="1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519EC5-B9D1-4224-8518-AA9D1F1332D9}" name="Table1" displayName="Table1" ref="A1:Q5035" totalsRowShown="0">
  <autoFilter ref="A1:Q5035" xr:uid="{A6519EC5-B9D1-4224-8518-AA9D1F1332D9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72AB95AA-7A3D-4463-8547-4D54F14CF12F}" name="Name"/>
    <tableColumn id="2" xr3:uid="{7AB763FE-7CC5-4C98-9B9B-E027B743A6D8}" name="Ticker"/>
    <tableColumn id="17" xr3:uid="{6133376E-8207-46C2-B296-4A48F94A77B4}" name="Industry" dataDxfId="0">
      <calculatedColumnFormula>IFERROR(VLOOKUP(Table1[[#This Row],[Ticker]],[1]!Table2[[Symbol]:[Industry]],2,FALSE),"-")</calculatedColumnFormula>
    </tableColumn>
    <tableColumn id="3" xr3:uid="{CEC8551F-78B3-476C-AA92-A993BE17A2FA}" name="Sub-Sector"/>
    <tableColumn id="4" xr3:uid="{CEEA54A1-6361-4186-9289-EE8E071D0FBA}" name="Market Cap"/>
    <tableColumn id="5" xr3:uid="{7A3BAE13-CA45-4E69-8B8B-EDCA912AF3C5}" name="Close Price"/>
    <tableColumn id="6" xr3:uid="{FA460910-97F0-4C9E-9D32-065678FFA4D5}" name="1Y Return vs Nifty"/>
    <tableColumn id="7" xr3:uid="{9DC895E6-6B08-421C-B414-82C5FDBA9A3A}" name="1M Return vs Nifty"/>
    <tableColumn id="8" xr3:uid="{67557E7C-EA35-4B6C-BD8B-48B32CE53CF3}" name="6M Return vs Nifty"/>
    <tableColumn id="9" xr3:uid="{C811BBD8-4A97-44B9-B834-535800F66EDF}" name="1W Return vs Nifty"/>
    <tableColumn id="10" xr3:uid="{24FFC986-2CB7-448F-851A-A0F5129C102E}" name="50D EMA"/>
    <tableColumn id="11" xr3:uid="{E906B08B-AFEB-4AF6-A192-B2066FEB6564}" name="200D EMA"/>
    <tableColumn id="12" xr3:uid="{91829AD4-558B-4EEB-AE7C-EB659A96EC83}" name="RSI Exponential â€“ 14D"/>
    <tableColumn id="13" xr3:uid="{EBDCC9FE-19B9-4939-9F48-2650FEE6EF8A}" name="Relative Volume"/>
    <tableColumn id="14" xr3:uid="{F494AC7C-B921-4756-8715-4B8DA9F54082}" name="% Away From 52W High"/>
    <tableColumn id="15" xr3:uid="{0B329245-FD8C-4D91-9949-43139ABA4F3D}" name="% Away From 52W Low"/>
    <tableColumn id="16" xr3:uid="{B8380E5E-F8A8-4AE5-A95A-157DFF558F0D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AC9E3-C5F6-48A8-8FDE-BC5C470B0EF4}">
  <dimension ref="A1:Z122"/>
  <sheetViews>
    <sheetView topLeftCell="C1" workbookViewId="0">
      <selection activeCell="N3" sqref="N3"/>
    </sheetView>
  </sheetViews>
  <sheetFormatPr defaultRowHeight="14.4" x14ac:dyDescent="0.3"/>
  <cols>
    <col min="1" max="1" width="34.44140625" bestFit="1" customWidth="1"/>
    <col min="2" max="2" width="8.33203125" bestFit="1" customWidth="1"/>
    <col min="3" max="3" width="10.21875" bestFit="1" customWidth="1"/>
    <col min="4" max="5" width="21.33203125" bestFit="1" customWidth="1"/>
    <col min="6" max="6" width="19" bestFit="1" customWidth="1"/>
    <col min="7" max="7" width="18.21875" bestFit="1" customWidth="1"/>
    <col min="8" max="8" width="8" bestFit="1" customWidth="1"/>
    <col min="9" max="9" width="17" bestFit="1" customWidth="1"/>
    <col min="10" max="10" width="22.33203125" bestFit="1" customWidth="1"/>
    <col min="11" max="11" width="22.6640625" bestFit="1" customWidth="1"/>
    <col min="12" max="12" width="30.88671875" bestFit="1" customWidth="1"/>
    <col min="13" max="13" width="31.21875" bestFit="1" customWidth="1"/>
    <col min="14" max="14" width="32" bestFit="1" customWidth="1"/>
    <col min="15" max="15" width="32.33203125" bestFit="1" customWidth="1"/>
    <col min="16" max="16" width="23.21875" bestFit="1" customWidth="1"/>
    <col min="17" max="17" width="22.88671875" bestFit="1" customWidth="1"/>
    <col min="18" max="18" width="23.21875" bestFit="1" customWidth="1"/>
    <col min="19" max="19" width="22" bestFit="1" customWidth="1"/>
    <col min="20" max="20" width="23" bestFit="1" customWidth="1"/>
    <col min="21" max="21" width="22" bestFit="1" customWidth="1"/>
    <col min="22" max="22" width="13.88671875" bestFit="1" customWidth="1"/>
    <col min="23" max="23" width="7.88671875" bestFit="1" customWidth="1"/>
    <col min="24" max="24" width="7.44140625" bestFit="1" customWidth="1"/>
    <col min="25" max="25" width="9.77734375" bestFit="1" customWidth="1"/>
    <col min="26" max="26" width="8.88671875" bestFit="1" customWidth="1"/>
  </cols>
  <sheetData>
    <row r="1" spans="1:26" x14ac:dyDescent="0.3">
      <c r="A1" t="s">
        <v>2</v>
      </c>
      <c r="B1" t="s">
        <v>10355</v>
      </c>
      <c r="C1" t="s">
        <v>10341</v>
      </c>
      <c r="D1" t="s">
        <v>10356</v>
      </c>
      <c r="E1" t="s">
        <v>10357</v>
      </c>
      <c r="F1" t="s">
        <v>7</v>
      </c>
      <c r="G1" t="s">
        <v>5</v>
      </c>
      <c r="H1" t="s">
        <v>10358</v>
      </c>
      <c r="I1" t="s">
        <v>12</v>
      </c>
      <c r="J1" t="s">
        <v>10335</v>
      </c>
      <c r="K1" t="s">
        <v>10336</v>
      </c>
      <c r="L1" t="s">
        <v>10337</v>
      </c>
      <c r="M1" t="s">
        <v>10338</v>
      </c>
      <c r="N1" t="s">
        <v>10339</v>
      </c>
      <c r="O1" t="s">
        <v>10340</v>
      </c>
      <c r="P1" t="s">
        <v>13</v>
      </c>
      <c r="Q1" t="s">
        <v>14</v>
      </c>
      <c r="R1" t="s">
        <v>10359</v>
      </c>
      <c r="S1" t="s">
        <v>10327</v>
      </c>
      <c r="T1" t="s">
        <v>10328</v>
      </c>
      <c r="U1" t="s">
        <v>10345</v>
      </c>
      <c r="V1" t="s">
        <v>15</v>
      </c>
      <c r="W1" t="s">
        <v>10350</v>
      </c>
      <c r="X1" t="s">
        <v>10360</v>
      </c>
      <c r="Y1" t="s">
        <v>10361</v>
      </c>
      <c r="Z1" t="s">
        <v>10362</v>
      </c>
    </row>
    <row r="2" spans="1:26" x14ac:dyDescent="0.3">
      <c r="A2" t="s">
        <v>981</v>
      </c>
      <c r="B2">
        <f>COUNTIFS(Table2[Sub-Sector],Table3[[#This Row],[Sub-Sector]])</f>
        <v>1</v>
      </c>
      <c r="C2" s="2">
        <f>COUNTIFS(Table2[Sub-Sector],Table3[[#This Row],[Sub-Sector]],Table2[Uptrend],"Uptrend")/Table3[[#This Row],[Count]]</f>
        <v>1</v>
      </c>
      <c r="D2" s="2">
        <f>COUNTIFS(Table2[Sub-Sector],Table3[[#This Row],[Sub-Sector]],Table2[1W Return vs Nifty],"&gt;=5")/Table3[[#This Row],[Count]]</f>
        <v>0</v>
      </c>
      <c r="E2" s="2">
        <f>COUNTIFS(Table2[Sub-Sector],Table3[[#This Row],[Sub-Sector]],Table2[1M Return vs Nifty],"&gt;=5")/Table3[[#This Row],[Count]]</f>
        <v>1</v>
      </c>
      <c r="F2" s="2">
        <f>COUNTIFS(Table2[Sub-Sector],Table3[[#This Row],[Sub-Sector]],Table2[6M Return vs Nifty],"&gt;=10")/Table3[[#This Row],[Count]]</f>
        <v>1</v>
      </c>
      <c r="G2" s="2">
        <f>COUNTIFS(Table2[Sub-Sector],Table3[[#This Row],[Sub-Sector]],Table2[1Y Return vs Nifty],"&gt;=10")/Table3[[#This Row],[Count]]</f>
        <v>1</v>
      </c>
      <c r="H2" s="2">
        <f>COUNTIFS(Table2[Sub-Sector],Table3[[#This Row],[Sub-Sector]],Table2[RSI Exponential â€“ 14D],"&gt;=50")/Table3[[#This Row],[Count]]</f>
        <v>1</v>
      </c>
      <c r="I2" s="2">
        <f>COUNTIFS(Table2[Sub-Sector],Table3[[#This Row],[Sub-Sector]],Table2[Relative Volume],"&gt;=1")/Table3[[#This Row],[Count]]</f>
        <v>1</v>
      </c>
      <c r="J2" s="2">
        <f>COUNTIFS(Table2[Sub-Sector],Table3[[#This Row],[Sub-Sector]],Table2[% Away From Day Low],"&gt;=0.05")/Table3[[#This Row],[Count]]</f>
        <v>0</v>
      </c>
      <c r="K2" s="2">
        <f>COUNTIFS(Table2[Sub-Sector],Table3[[#This Row],[Sub-Sector]],Table2[% Away From Day High],"&lt;=0.05")/Table3[[#This Row],[Count]]</f>
        <v>1</v>
      </c>
      <c r="L2" s="2">
        <f>COUNTIFS(Table2[Sub-Sector],Table3[[#This Row],[Sub-Sector]],Table2[% Away From Current Week Low],"&gt;=0.05")/Table3[[#This Row],[Count]]</f>
        <v>1</v>
      </c>
      <c r="M2" s="2">
        <f>COUNTIFS(Table2[Sub-Sector],Table3[[#This Row],[Sub-Sector]],Table2[% Away From Current Week High],"&lt;=0.05")/Table3[[#This Row],[Count]]</f>
        <v>1</v>
      </c>
      <c r="N2" s="2">
        <f>COUNTIFS(Table2[Sub-Sector],Table3[[#This Row],[Sub-Sector]],Table2[% Away From Current Month High],"&lt;=0.05")/Table3[[#This Row],[Count]]</f>
        <v>0</v>
      </c>
      <c r="O2" s="2">
        <f>COUNTIFS(Table2[Sub-Sector],Table3[[#This Row],[Sub-Sector]],Table2[% Away From Current Month Low],"&gt;=0.05")/Table3[[#This Row],[Count]]</f>
        <v>1</v>
      </c>
      <c r="P2" s="2">
        <f>COUNTIFS(Table2[Sub-Sector],Table3[[#This Row],[Sub-Sector]],Table2[% Away From 52W High],"&lt;=10")/Table3[[#This Row],[Count]]</f>
        <v>0</v>
      </c>
      <c r="Q2" s="2">
        <f>COUNTIFS(Table2[Sub-Sector],Table3[[#This Row],[Sub-Sector]],Table2[% Away From 52W Low],"&gt;=10")/Table3[[#This Row],[Count]]</f>
        <v>1</v>
      </c>
      <c r="R2" s="2">
        <f>COUNTIFS(Table2[Sub-Sector],Table3[[#This Row],[Sub-Sector]],Table2[% Price above 20 EMA],"&gt;=0")/Table3[[#This Row],[Count]]</f>
        <v>1</v>
      </c>
      <c r="S2" s="2">
        <f>COUNTIFS(Table2[Sub-Sector],Table3[[#This Row],[Sub-Sector]],Table2[% Price above 50 EMA],"&gt;=0")/Table3[[#This Row],[Count]]</f>
        <v>1</v>
      </c>
      <c r="T2" s="2">
        <f>COUNTIFS(Table2[Sub-Sector],Table3[[#This Row],[Sub-Sector]],Table2[% Price above 200 EMA],"&gt;=0")/Table3[[#This Row],[Count]]</f>
        <v>1</v>
      </c>
      <c r="U2" s="2">
        <f>COUNTIFS(Table2[Sub-Sector],Table3[[#This Row],[Sub-Sector]],Table2[Rate of Change - Zone],"Positive")/Table3[[#This Row],[Count]]</f>
        <v>1</v>
      </c>
      <c r="V2" s="2">
        <f>COUNTIFS(Table2[Sub-Sector],Table3[[#This Row],[Sub-Sector]],Table2[Sharpe Ratio],"&gt;=0.10")/Table3[[#This Row],[Count]]</f>
        <v>1</v>
      </c>
      <c r="W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150</v>
      </c>
      <c r="X2">
        <f>_xlfn.RANK.AVG(Table3[[#This Row],[Score]],Table3[Score],1)</f>
        <v>3.5</v>
      </c>
      <c r="Y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50.5</v>
      </c>
      <c r="Z2">
        <f>_xlfn.RANK.AVG(Table3[[#This Row],[Score 2 ]],Table3[[Score 2 ]],1)</f>
        <v>2</v>
      </c>
    </row>
    <row r="3" spans="1:26" x14ac:dyDescent="0.3">
      <c r="A3" t="s">
        <v>151</v>
      </c>
      <c r="B3">
        <f>COUNTIFS(Table2[Sub-Sector],Table3[[#This Row],[Sub-Sector]])</f>
        <v>1</v>
      </c>
      <c r="C3" s="2">
        <f>COUNTIFS(Table2[Sub-Sector],Table3[[#This Row],[Sub-Sector]],Table2[Uptrend],"Uptrend")/Table3[[#This Row],[Count]]</f>
        <v>1</v>
      </c>
      <c r="D3" s="2">
        <f>COUNTIFS(Table2[Sub-Sector],Table3[[#This Row],[Sub-Sector]],Table2[1W Return vs Nifty],"&gt;=5")/Table3[[#This Row],[Count]]</f>
        <v>1</v>
      </c>
      <c r="E3" s="2">
        <f>COUNTIFS(Table2[Sub-Sector],Table3[[#This Row],[Sub-Sector]],Table2[1M Return vs Nifty],"&gt;=5")/Table3[[#This Row],[Count]]</f>
        <v>1</v>
      </c>
      <c r="F3" s="2">
        <f>COUNTIFS(Table2[Sub-Sector],Table3[[#This Row],[Sub-Sector]],Table2[6M Return vs Nifty],"&gt;=10")/Table3[[#This Row],[Count]]</f>
        <v>1</v>
      </c>
      <c r="G3" s="2">
        <f>COUNTIFS(Table2[Sub-Sector],Table3[[#This Row],[Sub-Sector]],Table2[1Y Return vs Nifty],"&gt;=10")/Table3[[#This Row],[Count]]</f>
        <v>1</v>
      </c>
      <c r="H3" s="2">
        <f>COUNTIFS(Table2[Sub-Sector],Table3[[#This Row],[Sub-Sector]],Table2[RSI Exponential â€“ 14D],"&gt;=50")/Table3[[#This Row],[Count]]</f>
        <v>1</v>
      </c>
      <c r="I3" s="2">
        <f>COUNTIFS(Table2[Sub-Sector],Table3[[#This Row],[Sub-Sector]],Table2[Relative Volume],"&gt;=1")/Table3[[#This Row],[Count]]</f>
        <v>1</v>
      </c>
      <c r="J3" s="2">
        <f>COUNTIFS(Table2[Sub-Sector],Table3[[#This Row],[Sub-Sector]],Table2[% Away From Day Low],"&gt;=0.05")/Table3[[#This Row],[Count]]</f>
        <v>0</v>
      </c>
      <c r="K3" s="2">
        <f>COUNTIFS(Table2[Sub-Sector],Table3[[#This Row],[Sub-Sector]],Table2[% Away From Day High],"&lt;=0.05")/Table3[[#This Row],[Count]]</f>
        <v>1</v>
      </c>
      <c r="L3" s="2">
        <f>COUNTIFS(Table2[Sub-Sector],Table3[[#This Row],[Sub-Sector]],Table2[% Away From Current Week Low],"&gt;=0.05")/Table3[[#This Row],[Count]]</f>
        <v>0</v>
      </c>
      <c r="M3" s="2">
        <f>COUNTIFS(Table2[Sub-Sector],Table3[[#This Row],[Sub-Sector]],Table2[% Away From Current Week High],"&lt;=0.05")/Table3[[#This Row],[Count]]</f>
        <v>1</v>
      </c>
      <c r="N3" s="2">
        <f>COUNTIFS(Table2[Sub-Sector],Table3[[#This Row],[Sub-Sector]],Table2[% Away From Current Month High],"&lt;=0.05")/Table3[[#This Row],[Count]]</f>
        <v>1</v>
      </c>
      <c r="O3" s="2">
        <f>COUNTIFS(Table2[Sub-Sector],Table3[[#This Row],[Sub-Sector]],Table2[% Away From Current Month Low],"&gt;=0.05")/Table3[[#This Row],[Count]]</f>
        <v>1</v>
      </c>
      <c r="P3" s="2">
        <f>COUNTIFS(Table2[Sub-Sector],Table3[[#This Row],[Sub-Sector]],Table2[% Away From 52W High],"&lt;=10")/Table3[[#This Row],[Count]]</f>
        <v>1</v>
      </c>
      <c r="Q3" s="2">
        <f>COUNTIFS(Table2[Sub-Sector],Table3[[#This Row],[Sub-Sector]],Table2[% Away From 52W Low],"&gt;=10")/Table3[[#This Row],[Count]]</f>
        <v>1</v>
      </c>
      <c r="R3" s="2">
        <f>COUNTIFS(Table2[Sub-Sector],Table3[[#This Row],[Sub-Sector]],Table2[% Price above 20 EMA],"&gt;=0")/Table3[[#This Row],[Count]]</f>
        <v>1</v>
      </c>
      <c r="S3" s="2">
        <f>COUNTIFS(Table2[Sub-Sector],Table3[[#This Row],[Sub-Sector]],Table2[% Price above 50 EMA],"&gt;=0")/Table3[[#This Row],[Count]]</f>
        <v>1</v>
      </c>
      <c r="T3" s="2">
        <f>COUNTIFS(Table2[Sub-Sector],Table3[[#This Row],[Sub-Sector]],Table2[% Price above 200 EMA],"&gt;=0")/Table3[[#This Row],[Count]]</f>
        <v>1</v>
      </c>
      <c r="U3" s="2">
        <f>COUNTIFS(Table2[Sub-Sector],Table3[[#This Row],[Sub-Sector]],Table2[Rate of Change - Zone],"Positive")/Table3[[#This Row],[Count]]</f>
        <v>1</v>
      </c>
      <c r="V3" s="2">
        <f>COUNTIFS(Table2[Sub-Sector],Table3[[#This Row],[Sub-Sector]],Table2[Sharpe Ratio],"&gt;=0.10")/Table3[[#This Row],[Count]]</f>
        <v>1</v>
      </c>
      <c r="W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73</v>
      </c>
      <c r="X3">
        <f>_xlfn.RANK.AVG(Table3[[#This Row],[Score]],Table3[Score],1)</f>
        <v>1</v>
      </c>
      <c r="Y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50.5</v>
      </c>
      <c r="Z3">
        <f>_xlfn.RANK.AVG(Table3[[#This Row],[Score 2 ]],Table3[[Score 2 ]],1)</f>
        <v>2</v>
      </c>
    </row>
    <row r="4" spans="1:26" x14ac:dyDescent="0.3">
      <c r="A4" t="s">
        <v>401</v>
      </c>
      <c r="B4">
        <f>COUNTIFS(Table2[Sub-Sector],Table3[[#This Row],[Sub-Sector]])</f>
        <v>1</v>
      </c>
      <c r="C4" s="2">
        <f>COUNTIFS(Table2[Sub-Sector],Table3[[#This Row],[Sub-Sector]],Table2[Uptrend],"Uptrend")/Table3[[#This Row],[Count]]</f>
        <v>1</v>
      </c>
      <c r="D4" s="2">
        <f>COUNTIFS(Table2[Sub-Sector],Table3[[#This Row],[Sub-Sector]],Table2[1W Return vs Nifty],"&gt;=5")/Table3[[#This Row],[Count]]</f>
        <v>0</v>
      </c>
      <c r="E4" s="2">
        <f>COUNTIFS(Table2[Sub-Sector],Table3[[#This Row],[Sub-Sector]],Table2[1M Return vs Nifty],"&gt;=5")/Table3[[#This Row],[Count]]</f>
        <v>1</v>
      </c>
      <c r="F4" s="2">
        <f>COUNTIFS(Table2[Sub-Sector],Table3[[#This Row],[Sub-Sector]],Table2[6M Return vs Nifty],"&gt;=10")/Table3[[#This Row],[Count]]</f>
        <v>1</v>
      </c>
      <c r="G4" s="2">
        <f>COUNTIFS(Table2[Sub-Sector],Table3[[#This Row],[Sub-Sector]],Table2[1Y Return vs Nifty],"&gt;=10")/Table3[[#This Row],[Count]]</f>
        <v>1</v>
      </c>
      <c r="H4" s="2">
        <f>COUNTIFS(Table2[Sub-Sector],Table3[[#This Row],[Sub-Sector]],Table2[RSI Exponential â€“ 14D],"&gt;=50")/Table3[[#This Row],[Count]]</f>
        <v>1</v>
      </c>
      <c r="I4" s="2">
        <f>COUNTIFS(Table2[Sub-Sector],Table3[[#This Row],[Sub-Sector]],Table2[Relative Volume],"&gt;=1")/Table3[[#This Row],[Count]]</f>
        <v>1</v>
      </c>
      <c r="J4" s="2">
        <f>COUNTIFS(Table2[Sub-Sector],Table3[[#This Row],[Sub-Sector]],Table2[% Away From Day Low],"&gt;=0.05")/Table3[[#This Row],[Count]]</f>
        <v>0</v>
      </c>
      <c r="K4" s="2">
        <f>COUNTIFS(Table2[Sub-Sector],Table3[[#This Row],[Sub-Sector]],Table2[% Away From Day High],"&lt;=0.05")/Table3[[#This Row],[Count]]</f>
        <v>1</v>
      </c>
      <c r="L4" s="2">
        <f>COUNTIFS(Table2[Sub-Sector],Table3[[#This Row],[Sub-Sector]],Table2[% Away From Current Week Low],"&gt;=0.05")/Table3[[#This Row],[Count]]</f>
        <v>0</v>
      </c>
      <c r="M4" s="2">
        <f>COUNTIFS(Table2[Sub-Sector],Table3[[#This Row],[Sub-Sector]],Table2[% Away From Current Week High],"&lt;=0.05")/Table3[[#This Row],[Count]]</f>
        <v>0</v>
      </c>
      <c r="N4" s="2">
        <f>COUNTIFS(Table2[Sub-Sector],Table3[[#This Row],[Sub-Sector]],Table2[% Away From Current Month High],"&lt;=0.05")/Table3[[#This Row],[Count]]</f>
        <v>0</v>
      </c>
      <c r="O4" s="2">
        <f>COUNTIFS(Table2[Sub-Sector],Table3[[#This Row],[Sub-Sector]],Table2[% Away From Current Month Low],"&gt;=0.05")/Table3[[#This Row],[Count]]</f>
        <v>1</v>
      </c>
      <c r="P4" s="2">
        <f>COUNTIFS(Table2[Sub-Sector],Table3[[#This Row],[Sub-Sector]],Table2[% Away From 52W High],"&lt;=10")/Table3[[#This Row],[Count]]</f>
        <v>1</v>
      </c>
      <c r="Q4" s="2">
        <f>COUNTIFS(Table2[Sub-Sector],Table3[[#This Row],[Sub-Sector]],Table2[% Away From 52W Low],"&gt;=10")/Table3[[#This Row],[Count]]</f>
        <v>1</v>
      </c>
      <c r="R4" s="2">
        <f>COUNTIFS(Table2[Sub-Sector],Table3[[#This Row],[Sub-Sector]],Table2[% Price above 20 EMA],"&gt;=0")/Table3[[#This Row],[Count]]</f>
        <v>1</v>
      </c>
      <c r="S4" s="2">
        <f>COUNTIFS(Table2[Sub-Sector],Table3[[#This Row],[Sub-Sector]],Table2[% Price above 50 EMA],"&gt;=0")/Table3[[#This Row],[Count]]</f>
        <v>1</v>
      </c>
      <c r="T4" s="2">
        <f>COUNTIFS(Table2[Sub-Sector],Table3[[#This Row],[Sub-Sector]],Table2[% Price above 200 EMA],"&gt;=0")/Table3[[#This Row],[Count]]</f>
        <v>1</v>
      </c>
      <c r="U4" s="2">
        <f>COUNTIFS(Table2[Sub-Sector],Table3[[#This Row],[Sub-Sector]],Table2[Rate of Change - Zone],"Positive")/Table3[[#This Row],[Count]]</f>
        <v>1</v>
      </c>
      <c r="V4" s="2">
        <f>COUNTIFS(Table2[Sub-Sector],Table3[[#This Row],[Sub-Sector]],Table2[Sharpe Ratio],"&gt;=0.10")/Table3[[#This Row],[Count]]</f>
        <v>0</v>
      </c>
      <c r="W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150</v>
      </c>
      <c r="X4">
        <f>_xlfn.RANK.AVG(Table3[[#This Row],[Score]],Table3[Score],1)</f>
        <v>3.5</v>
      </c>
      <c r="Y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50.5</v>
      </c>
      <c r="Z4">
        <f>_xlfn.RANK.AVG(Table3[[#This Row],[Score 2 ]],Table3[[Score 2 ]],1)</f>
        <v>2</v>
      </c>
    </row>
    <row r="5" spans="1:26" x14ac:dyDescent="0.3">
      <c r="A5" t="s">
        <v>98</v>
      </c>
      <c r="B5">
        <f>COUNTIFS(Table2[Sub-Sector],Table3[[#This Row],[Sub-Sector]])</f>
        <v>3</v>
      </c>
      <c r="C5" s="2">
        <f>COUNTIFS(Table2[Sub-Sector],Table3[[#This Row],[Sub-Sector]],Table2[Uptrend],"Uptrend")/Table3[[#This Row],[Count]]</f>
        <v>0.66666666666666663</v>
      </c>
      <c r="D5" s="2">
        <f>COUNTIFS(Table2[Sub-Sector],Table3[[#This Row],[Sub-Sector]],Table2[1W Return vs Nifty],"&gt;=5")/Table3[[#This Row],[Count]]</f>
        <v>0.33333333333333331</v>
      </c>
      <c r="E5" s="2">
        <f>COUNTIFS(Table2[Sub-Sector],Table3[[#This Row],[Sub-Sector]],Table2[1M Return vs Nifty],"&gt;=5")/Table3[[#This Row],[Count]]</f>
        <v>0.66666666666666663</v>
      </c>
      <c r="F5" s="2">
        <f>COUNTIFS(Table2[Sub-Sector],Table3[[#This Row],[Sub-Sector]],Table2[6M Return vs Nifty],"&gt;=10")/Table3[[#This Row],[Count]]</f>
        <v>0.66666666666666663</v>
      </c>
      <c r="G5" s="2">
        <f>COUNTIFS(Table2[Sub-Sector],Table3[[#This Row],[Sub-Sector]],Table2[1Y Return vs Nifty],"&gt;=10")/Table3[[#This Row],[Count]]</f>
        <v>1</v>
      </c>
      <c r="H5" s="2">
        <f>COUNTIFS(Table2[Sub-Sector],Table3[[#This Row],[Sub-Sector]],Table2[RSI Exponential â€“ 14D],"&gt;=50")/Table3[[#This Row],[Count]]</f>
        <v>1</v>
      </c>
      <c r="I5" s="2">
        <f>COUNTIFS(Table2[Sub-Sector],Table3[[#This Row],[Sub-Sector]],Table2[Relative Volume],"&gt;=1")/Table3[[#This Row],[Count]]</f>
        <v>0.66666666666666663</v>
      </c>
      <c r="J5" s="2">
        <f>COUNTIFS(Table2[Sub-Sector],Table3[[#This Row],[Sub-Sector]],Table2[% Away From Day Low],"&gt;=0.05")/Table3[[#This Row],[Count]]</f>
        <v>0</v>
      </c>
      <c r="K5" s="2">
        <f>COUNTIFS(Table2[Sub-Sector],Table3[[#This Row],[Sub-Sector]],Table2[% Away From Day High],"&lt;=0.05")/Table3[[#This Row],[Count]]</f>
        <v>1</v>
      </c>
      <c r="L5" s="2">
        <f>COUNTIFS(Table2[Sub-Sector],Table3[[#This Row],[Sub-Sector]],Table2[% Away From Current Week Low],"&gt;=0.05")/Table3[[#This Row],[Count]]</f>
        <v>0</v>
      </c>
      <c r="M5" s="2">
        <f>COUNTIFS(Table2[Sub-Sector],Table3[[#This Row],[Sub-Sector]],Table2[% Away From Current Week High],"&lt;=0.05")/Table3[[#This Row],[Count]]</f>
        <v>1</v>
      </c>
      <c r="N5" s="2">
        <f>COUNTIFS(Table2[Sub-Sector],Table3[[#This Row],[Sub-Sector]],Table2[% Away From Current Month High],"&lt;=0.05")/Table3[[#This Row],[Count]]</f>
        <v>1</v>
      </c>
      <c r="O5" s="2">
        <f>COUNTIFS(Table2[Sub-Sector],Table3[[#This Row],[Sub-Sector]],Table2[% Away From Current Month Low],"&gt;=0.05")/Table3[[#This Row],[Count]]</f>
        <v>1</v>
      </c>
      <c r="P5" s="2">
        <f>COUNTIFS(Table2[Sub-Sector],Table3[[#This Row],[Sub-Sector]],Table2[% Away From 52W High],"&lt;=10")/Table3[[#This Row],[Count]]</f>
        <v>1</v>
      </c>
      <c r="Q5" s="2">
        <f>COUNTIFS(Table2[Sub-Sector],Table3[[#This Row],[Sub-Sector]],Table2[% Away From 52W Low],"&gt;=10")/Table3[[#This Row],[Count]]</f>
        <v>1</v>
      </c>
      <c r="R5" s="2">
        <f>COUNTIFS(Table2[Sub-Sector],Table3[[#This Row],[Sub-Sector]],Table2[% Price above 20 EMA],"&gt;=0")/Table3[[#This Row],[Count]]</f>
        <v>1</v>
      </c>
      <c r="S5" s="2">
        <f>COUNTIFS(Table2[Sub-Sector],Table3[[#This Row],[Sub-Sector]],Table2[% Price above 50 EMA],"&gt;=0")/Table3[[#This Row],[Count]]</f>
        <v>1</v>
      </c>
      <c r="T5" s="2">
        <f>COUNTIFS(Table2[Sub-Sector],Table3[[#This Row],[Sub-Sector]],Table2[% Price above 200 EMA],"&gt;=0")/Table3[[#This Row],[Count]]</f>
        <v>1</v>
      </c>
      <c r="U5" s="2">
        <f>COUNTIFS(Table2[Sub-Sector],Table3[[#This Row],[Sub-Sector]],Table2[Rate of Change - Zone],"Positive")/Table3[[#This Row],[Count]]</f>
        <v>1</v>
      </c>
      <c r="V5" s="2">
        <f>COUNTIFS(Table2[Sub-Sector],Table3[[#This Row],[Sub-Sector]],Table2[Sharpe Ratio],"&gt;=0.10")/Table3[[#This Row],[Count]]</f>
        <v>0.66666666666666663</v>
      </c>
      <c r="W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160</v>
      </c>
      <c r="X5">
        <f>_xlfn.RANK.AVG(Table3[[#This Row],[Score]],Table3[Score],1)</f>
        <v>5</v>
      </c>
      <c r="Y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81</v>
      </c>
      <c r="Z5">
        <f>_xlfn.RANK.AVG(Table3[[#This Row],[Score 2 ]],Table3[[Score 2 ]],1)</f>
        <v>4</v>
      </c>
    </row>
    <row r="6" spans="1:26" x14ac:dyDescent="0.3">
      <c r="A6" t="s">
        <v>172</v>
      </c>
      <c r="B6">
        <f>COUNTIFS(Table2[Sub-Sector],Table3[[#This Row],[Sub-Sector]])</f>
        <v>2</v>
      </c>
      <c r="C6" s="2">
        <f>COUNTIFS(Table2[Sub-Sector],Table3[[#This Row],[Sub-Sector]],Table2[Uptrend],"Uptrend")/Table3[[#This Row],[Count]]</f>
        <v>0.5</v>
      </c>
      <c r="D6" s="2">
        <f>COUNTIFS(Table2[Sub-Sector],Table3[[#This Row],[Sub-Sector]],Table2[1W Return vs Nifty],"&gt;=5")/Table3[[#This Row],[Count]]</f>
        <v>0.5</v>
      </c>
      <c r="E6" s="2">
        <f>COUNTIFS(Table2[Sub-Sector],Table3[[#This Row],[Sub-Sector]],Table2[1M Return vs Nifty],"&gt;=5")/Table3[[#This Row],[Count]]</f>
        <v>0</v>
      </c>
      <c r="F6" s="2">
        <f>COUNTIFS(Table2[Sub-Sector],Table3[[#This Row],[Sub-Sector]],Table2[6M Return vs Nifty],"&gt;=10")/Table3[[#This Row],[Count]]</f>
        <v>0.5</v>
      </c>
      <c r="G6" s="2">
        <f>COUNTIFS(Table2[Sub-Sector],Table3[[#This Row],[Sub-Sector]],Table2[1Y Return vs Nifty],"&gt;=10")/Table3[[#This Row],[Count]]</f>
        <v>1</v>
      </c>
      <c r="H6" s="2">
        <f>COUNTIFS(Table2[Sub-Sector],Table3[[#This Row],[Sub-Sector]],Table2[RSI Exponential â€“ 14D],"&gt;=50")/Table3[[#This Row],[Count]]</f>
        <v>1</v>
      </c>
      <c r="I6" s="2">
        <f>COUNTIFS(Table2[Sub-Sector],Table3[[#This Row],[Sub-Sector]],Table2[Relative Volume],"&gt;=1")/Table3[[#This Row],[Count]]</f>
        <v>1</v>
      </c>
      <c r="J6" s="2">
        <f>COUNTIFS(Table2[Sub-Sector],Table3[[#This Row],[Sub-Sector]],Table2[% Away From Day Low],"&gt;=0.05")/Table3[[#This Row],[Count]]</f>
        <v>0</v>
      </c>
      <c r="K6" s="2">
        <f>COUNTIFS(Table2[Sub-Sector],Table3[[#This Row],[Sub-Sector]],Table2[% Away From Day High],"&lt;=0.05")/Table3[[#This Row],[Count]]</f>
        <v>1</v>
      </c>
      <c r="L6" s="2">
        <f>COUNTIFS(Table2[Sub-Sector],Table3[[#This Row],[Sub-Sector]],Table2[% Away From Current Week Low],"&gt;=0.05")/Table3[[#This Row],[Count]]</f>
        <v>0</v>
      </c>
      <c r="M6" s="2">
        <f>COUNTIFS(Table2[Sub-Sector],Table3[[#This Row],[Sub-Sector]],Table2[% Away From Current Week High],"&lt;=0.05")/Table3[[#This Row],[Count]]</f>
        <v>1</v>
      </c>
      <c r="N6" s="2">
        <f>COUNTIFS(Table2[Sub-Sector],Table3[[#This Row],[Sub-Sector]],Table2[% Away From Current Month High],"&lt;=0.05")/Table3[[#This Row],[Count]]</f>
        <v>0.5</v>
      </c>
      <c r="O6" s="2">
        <f>COUNTIFS(Table2[Sub-Sector],Table3[[#This Row],[Sub-Sector]],Table2[% Away From Current Month Low],"&gt;=0.05")/Table3[[#This Row],[Count]]</f>
        <v>1</v>
      </c>
      <c r="P6" s="2">
        <f>COUNTIFS(Table2[Sub-Sector],Table3[[#This Row],[Sub-Sector]],Table2[% Away From 52W High],"&lt;=10")/Table3[[#This Row],[Count]]</f>
        <v>0.5</v>
      </c>
      <c r="Q6" s="2">
        <f>COUNTIFS(Table2[Sub-Sector],Table3[[#This Row],[Sub-Sector]],Table2[% Away From 52W Low],"&gt;=10")/Table3[[#This Row],[Count]]</f>
        <v>1</v>
      </c>
      <c r="R6" s="2">
        <f>COUNTIFS(Table2[Sub-Sector],Table3[[#This Row],[Sub-Sector]],Table2[% Price above 20 EMA],"&gt;=0")/Table3[[#This Row],[Count]]</f>
        <v>1</v>
      </c>
      <c r="S6" s="2">
        <f>COUNTIFS(Table2[Sub-Sector],Table3[[#This Row],[Sub-Sector]],Table2[% Price above 50 EMA],"&gt;=0")/Table3[[#This Row],[Count]]</f>
        <v>1</v>
      </c>
      <c r="T6" s="2">
        <f>COUNTIFS(Table2[Sub-Sector],Table3[[#This Row],[Sub-Sector]],Table2[% Price above 200 EMA],"&gt;=0")/Table3[[#This Row],[Count]]</f>
        <v>1</v>
      </c>
      <c r="U6" s="2">
        <f>COUNTIFS(Table2[Sub-Sector],Table3[[#This Row],[Sub-Sector]],Table2[Rate of Change - Zone],"Positive")/Table3[[#This Row],[Count]]</f>
        <v>1</v>
      </c>
      <c r="V6" s="2">
        <f>COUNTIFS(Table2[Sub-Sector],Table3[[#This Row],[Sub-Sector]],Table2[Sharpe Ratio],"&gt;=0.10")/Table3[[#This Row],[Count]]</f>
        <v>0</v>
      </c>
      <c r="W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267.5</v>
      </c>
      <c r="X6">
        <f>_xlfn.RANK.AVG(Table3[[#This Row],[Score]],Table3[Score],1)</f>
        <v>15</v>
      </c>
      <c r="Y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88.5</v>
      </c>
      <c r="Z6">
        <f>_xlfn.RANK.AVG(Table3[[#This Row],[Score 2 ]],Table3[[Score 2 ]],1)</f>
        <v>5</v>
      </c>
    </row>
    <row r="7" spans="1:26" x14ac:dyDescent="0.3">
      <c r="A7" t="s">
        <v>777</v>
      </c>
      <c r="B7">
        <f>COUNTIFS(Table2[Sub-Sector],Table3[[#This Row],[Sub-Sector]])</f>
        <v>3</v>
      </c>
      <c r="C7" s="2">
        <f>COUNTIFS(Table2[Sub-Sector],Table3[[#This Row],[Sub-Sector]],Table2[Uptrend],"Uptrend")/Table3[[#This Row],[Count]]</f>
        <v>1</v>
      </c>
      <c r="D7" s="2">
        <f>COUNTIFS(Table2[Sub-Sector],Table3[[#This Row],[Sub-Sector]],Table2[1W Return vs Nifty],"&gt;=5")/Table3[[#This Row],[Count]]</f>
        <v>0.33333333333333331</v>
      </c>
      <c r="E7" s="2">
        <f>COUNTIFS(Table2[Sub-Sector],Table3[[#This Row],[Sub-Sector]],Table2[1M Return vs Nifty],"&gt;=5")/Table3[[#This Row],[Count]]</f>
        <v>1</v>
      </c>
      <c r="F7" s="2">
        <f>COUNTIFS(Table2[Sub-Sector],Table3[[#This Row],[Sub-Sector]],Table2[6M Return vs Nifty],"&gt;=10")/Table3[[#This Row],[Count]]</f>
        <v>0.33333333333333331</v>
      </c>
      <c r="G7" s="2">
        <f>COUNTIFS(Table2[Sub-Sector],Table3[[#This Row],[Sub-Sector]],Table2[1Y Return vs Nifty],"&gt;=10")/Table3[[#This Row],[Count]]</f>
        <v>1</v>
      </c>
      <c r="H7" s="2">
        <f>COUNTIFS(Table2[Sub-Sector],Table3[[#This Row],[Sub-Sector]],Table2[RSI Exponential â€“ 14D],"&gt;=50")/Table3[[#This Row],[Count]]</f>
        <v>1</v>
      </c>
      <c r="I7" s="2">
        <f>COUNTIFS(Table2[Sub-Sector],Table3[[#This Row],[Sub-Sector]],Table2[Relative Volume],"&gt;=1")/Table3[[#This Row],[Count]]</f>
        <v>1</v>
      </c>
      <c r="J7" s="2">
        <f>COUNTIFS(Table2[Sub-Sector],Table3[[#This Row],[Sub-Sector]],Table2[% Away From Day Low],"&gt;=0.05")/Table3[[#This Row],[Count]]</f>
        <v>0</v>
      </c>
      <c r="K7" s="2">
        <f>COUNTIFS(Table2[Sub-Sector],Table3[[#This Row],[Sub-Sector]],Table2[% Away From Day High],"&lt;=0.05")/Table3[[#This Row],[Count]]</f>
        <v>1</v>
      </c>
      <c r="L7" s="2">
        <f>COUNTIFS(Table2[Sub-Sector],Table3[[#This Row],[Sub-Sector]],Table2[% Away From Current Week Low],"&gt;=0.05")/Table3[[#This Row],[Count]]</f>
        <v>0.33333333333333331</v>
      </c>
      <c r="M7" s="2">
        <f>COUNTIFS(Table2[Sub-Sector],Table3[[#This Row],[Sub-Sector]],Table2[% Away From Current Week High],"&lt;=0.05")/Table3[[#This Row],[Count]]</f>
        <v>0.33333333333333331</v>
      </c>
      <c r="N7" s="2">
        <f>COUNTIFS(Table2[Sub-Sector],Table3[[#This Row],[Sub-Sector]],Table2[% Away From Current Month High],"&lt;=0.05")/Table3[[#This Row],[Count]]</f>
        <v>0.33333333333333331</v>
      </c>
      <c r="O7" s="2">
        <f>COUNTIFS(Table2[Sub-Sector],Table3[[#This Row],[Sub-Sector]],Table2[% Away From Current Month Low],"&gt;=0.05")/Table3[[#This Row],[Count]]</f>
        <v>1</v>
      </c>
      <c r="P7" s="2">
        <f>COUNTIFS(Table2[Sub-Sector],Table3[[#This Row],[Sub-Sector]],Table2[% Away From 52W High],"&lt;=10")/Table3[[#This Row],[Count]]</f>
        <v>0.66666666666666663</v>
      </c>
      <c r="Q7" s="2">
        <f>COUNTIFS(Table2[Sub-Sector],Table3[[#This Row],[Sub-Sector]],Table2[% Away From 52W Low],"&gt;=10")/Table3[[#This Row],[Count]]</f>
        <v>1</v>
      </c>
      <c r="R7" s="2">
        <f>COUNTIFS(Table2[Sub-Sector],Table3[[#This Row],[Sub-Sector]],Table2[% Price above 20 EMA],"&gt;=0")/Table3[[#This Row],[Count]]</f>
        <v>1</v>
      </c>
      <c r="S7" s="2">
        <f>COUNTIFS(Table2[Sub-Sector],Table3[[#This Row],[Sub-Sector]],Table2[% Price above 50 EMA],"&gt;=0")/Table3[[#This Row],[Count]]</f>
        <v>1</v>
      </c>
      <c r="T7" s="2">
        <f>COUNTIFS(Table2[Sub-Sector],Table3[[#This Row],[Sub-Sector]],Table2[% Price above 200 EMA],"&gt;=0")/Table3[[#This Row],[Count]]</f>
        <v>1</v>
      </c>
      <c r="U7" s="2">
        <f>COUNTIFS(Table2[Sub-Sector],Table3[[#This Row],[Sub-Sector]],Table2[Rate of Change - Zone],"Positive")/Table3[[#This Row],[Count]]</f>
        <v>1</v>
      </c>
      <c r="V7" s="2">
        <f>COUNTIFS(Table2[Sub-Sector],Table3[[#This Row],[Sub-Sector]],Table2[Sharpe Ratio],"&gt;=0.10")/Table3[[#This Row],[Count]]</f>
        <v>0.33333333333333331</v>
      </c>
      <c r="W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145</v>
      </c>
      <c r="X7">
        <f>_xlfn.RANK.AVG(Table3[[#This Row],[Score]],Table3[Score],1)</f>
        <v>2</v>
      </c>
      <c r="Y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114</v>
      </c>
      <c r="Z7">
        <f>_xlfn.RANK.AVG(Table3[[#This Row],[Score 2 ]],Table3[[Score 2 ]],1)</f>
        <v>6</v>
      </c>
    </row>
    <row r="8" spans="1:26" x14ac:dyDescent="0.3">
      <c r="A8" t="s">
        <v>366</v>
      </c>
      <c r="B8">
        <f>COUNTIFS(Table2[Sub-Sector],Table3[[#This Row],[Sub-Sector]])</f>
        <v>2</v>
      </c>
      <c r="C8" s="2">
        <f>COUNTIFS(Table2[Sub-Sector],Table3[[#This Row],[Sub-Sector]],Table2[Uptrend],"Uptrend")/Table3[[#This Row],[Count]]</f>
        <v>0.5</v>
      </c>
      <c r="D8" s="2">
        <f>COUNTIFS(Table2[Sub-Sector],Table3[[#This Row],[Sub-Sector]],Table2[1W Return vs Nifty],"&gt;=5")/Table3[[#This Row],[Count]]</f>
        <v>0</v>
      </c>
      <c r="E8" s="2">
        <f>COUNTIFS(Table2[Sub-Sector],Table3[[#This Row],[Sub-Sector]],Table2[1M Return vs Nifty],"&gt;=5")/Table3[[#This Row],[Count]]</f>
        <v>0.5</v>
      </c>
      <c r="F8" s="2">
        <f>COUNTIFS(Table2[Sub-Sector],Table3[[#This Row],[Sub-Sector]],Table2[6M Return vs Nifty],"&gt;=10")/Table3[[#This Row],[Count]]</f>
        <v>1</v>
      </c>
      <c r="G8" s="2">
        <f>COUNTIFS(Table2[Sub-Sector],Table3[[#This Row],[Sub-Sector]],Table2[1Y Return vs Nifty],"&gt;=10")/Table3[[#This Row],[Count]]</f>
        <v>0.5</v>
      </c>
      <c r="H8" s="2">
        <f>COUNTIFS(Table2[Sub-Sector],Table3[[#This Row],[Sub-Sector]],Table2[RSI Exponential â€“ 14D],"&gt;=50")/Table3[[#This Row],[Count]]</f>
        <v>0.5</v>
      </c>
      <c r="I8" s="2">
        <f>COUNTIFS(Table2[Sub-Sector],Table3[[#This Row],[Sub-Sector]],Table2[Relative Volume],"&gt;=1")/Table3[[#This Row],[Count]]</f>
        <v>0.5</v>
      </c>
      <c r="J8" s="2">
        <f>COUNTIFS(Table2[Sub-Sector],Table3[[#This Row],[Sub-Sector]],Table2[% Away From Day Low],"&gt;=0.05")/Table3[[#This Row],[Count]]</f>
        <v>0</v>
      </c>
      <c r="K8" s="2">
        <f>COUNTIFS(Table2[Sub-Sector],Table3[[#This Row],[Sub-Sector]],Table2[% Away From Day High],"&lt;=0.05")/Table3[[#This Row],[Count]]</f>
        <v>1</v>
      </c>
      <c r="L8" s="2">
        <f>COUNTIFS(Table2[Sub-Sector],Table3[[#This Row],[Sub-Sector]],Table2[% Away From Current Week Low],"&gt;=0.05")/Table3[[#This Row],[Count]]</f>
        <v>0</v>
      </c>
      <c r="M8" s="2">
        <f>COUNTIFS(Table2[Sub-Sector],Table3[[#This Row],[Sub-Sector]],Table2[% Away From Current Week High],"&lt;=0.05")/Table3[[#This Row],[Count]]</f>
        <v>1</v>
      </c>
      <c r="N8" s="2">
        <f>COUNTIFS(Table2[Sub-Sector],Table3[[#This Row],[Sub-Sector]],Table2[% Away From Current Month High],"&lt;=0.05")/Table3[[#This Row],[Count]]</f>
        <v>0.5</v>
      </c>
      <c r="O8" s="2">
        <f>COUNTIFS(Table2[Sub-Sector],Table3[[#This Row],[Sub-Sector]],Table2[% Away From Current Month Low],"&gt;=0.05")/Table3[[#This Row],[Count]]</f>
        <v>1</v>
      </c>
      <c r="P8" s="2">
        <f>COUNTIFS(Table2[Sub-Sector],Table3[[#This Row],[Sub-Sector]],Table2[% Away From 52W High],"&lt;=10")/Table3[[#This Row],[Count]]</f>
        <v>0.5</v>
      </c>
      <c r="Q8" s="2">
        <f>COUNTIFS(Table2[Sub-Sector],Table3[[#This Row],[Sub-Sector]],Table2[% Away From 52W Low],"&gt;=10")/Table3[[#This Row],[Count]]</f>
        <v>1</v>
      </c>
      <c r="R8" s="2">
        <f>COUNTIFS(Table2[Sub-Sector],Table3[[#This Row],[Sub-Sector]],Table2[% Price above 20 EMA],"&gt;=0")/Table3[[#This Row],[Count]]</f>
        <v>0.5</v>
      </c>
      <c r="S8" s="2">
        <f>COUNTIFS(Table2[Sub-Sector],Table3[[#This Row],[Sub-Sector]],Table2[% Price above 50 EMA],"&gt;=0")/Table3[[#This Row],[Count]]</f>
        <v>0.5</v>
      </c>
      <c r="T8" s="2">
        <f>COUNTIFS(Table2[Sub-Sector],Table3[[#This Row],[Sub-Sector]],Table2[% Price above 200 EMA],"&gt;=0")/Table3[[#This Row],[Count]]</f>
        <v>1</v>
      </c>
      <c r="U8" s="2">
        <f>COUNTIFS(Table2[Sub-Sector],Table3[[#This Row],[Sub-Sector]],Table2[Rate of Change - Zone],"Positive")/Table3[[#This Row],[Count]]</f>
        <v>1</v>
      </c>
      <c r="V8" s="2">
        <f>COUNTIFS(Table2[Sub-Sector],Table3[[#This Row],[Sub-Sector]],Table2[Sharpe Ratio],"&gt;=0.10")/Table3[[#This Row],[Count]]</f>
        <v>1</v>
      </c>
      <c r="W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299.5</v>
      </c>
      <c r="X8">
        <f>_xlfn.RANK.AVG(Table3[[#This Row],[Score]],Table3[Score],1)</f>
        <v>22</v>
      </c>
      <c r="Y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123.5</v>
      </c>
      <c r="Z8">
        <f>_xlfn.RANK.AVG(Table3[[#This Row],[Score 2 ]],Table3[[Score 2 ]],1)</f>
        <v>7</v>
      </c>
    </row>
    <row r="9" spans="1:26" x14ac:dyDescent="0.3">
      <c r="A9" t="s">
        <v>415</v>
      </c>
      <c r="B9">
        <f>COUNTIFS(Table2[Sub-Sector],Table3[[#This Row],[Sub-Sector]])</f>
        <v>11</v>
      </c>
      <c r="C9" s="2">
        <f>COUNTIFS(Table2[Sub-Sector],Table3[[#This Row],[Sub-Sector]],Table2[Uptrend],"Uptrend")/Table3[[#This Row],[Count]]</f>
        <v>0.63636363636363635</v>
      </c>
      <c r="D9" s="2">
        <f>COUNTIFS(Table2[Sub-Sector],Table3[[#This Row],[Sub-Sector]],Table2[1W Return vs Nifty],"&gt;=5")/Table3[[#This Row],[Count]]</f>
        <v>0.27272727272727271</v>
      </c>
      <c r="E9" s="2">
        <f>COUNTIFS(Table2[Sub-Sector],Table3[[#This Row],[Sub-Sector]],Table2[1M Return vs Nifty],"&gt;=5")/Table3[[#This Row],[Count]]</f>
        <v>0.54545454545454541</v>
      </c>
      <c r="F9" s="2">
        <f>COUNTIFS(Table2[Sub-Sector],Table3[[#This Row],[Sub-Sector]],Table2[6M Return vs Nifty],"&gt;=10")/Table3[[#This Row],[Count]]</f>
        <v>0.54545454545454541</v>
      </c>
      <c r="G9" s="2">
        <f>COUNTIFS(Table2[Sub-Sector],Table3[[#This Row],[Sub-Sector]],Table2[1Y Return vs Nifty],"&gt;=10")/Table3[[#This Row],[Count]]</f>
        <v>0.54545454545454541</v>
      </c>
      <c r="H9" s="2">
        <f>COUNTIFS(Table2[Sub-Sector],Table3[[#This Row],[Sub-Sector]],Table2[RSI Exponential â€“ 14D],"&gt;=50")/Table3[[#This Row],[Count]]</f>
        <v>0.81818181818181823</v>
      </c>
      <c r="I9" s="2">
        <f>COUNTIFS(Table2[Sub-Sector],Table3[[#This Row],[Sub-Sector]],Table2[Relative Volume],"&gt;=1")/Table3[[#This Row],[Count]]</f>
        <v>0.72727272727272729</v>
      </c>
      <c r="J9" s="2">
        <f>COUNTIFS(Table2[Sub-Sector],Table3[[#This Row],[Sub-Sector]],Table2[% Away From Day Low],"&gt;=0.05")/Table3[[#This Row],[Count]]</f>
        <v>0</v>
      </c>
      <c r="K9" s="2">
        <f>COUNTIFS(Table2[Sub-Sector],Table3[[#This Row],[Sub-Sector]],Table2[% Away From Day High],"&lt;=0.05")/Table3[[#This Row],[Count]]</f>
        <v>1</v>
      </c>
      <c r="L9" s="2">
        <f>COUNTIFS(Table2[Sub-Sector],Table3[[#This Row],[Sub-Sector]],Table2[% Away From Current Week Low],"&gt;=0.05")/Table3[[#This Row],[Count]]</f>
        <v>9.0909090909090912E-2</v>
      </c>
      <c r="M9" s="2">
        <f>COUNTIFS(Table2[Sub-Sector],Table3[[#This Row],[Sub-Sector]],Table2[% Away From Current Week High],"&lt;=0.05")/Table3[[#This Row],[Count]]</f>
        <v>0.54545454545454541</v>
      </c>
      <c r="N9" s="2">
        <f>COUNTIFS(Table2[Sub-Sector],Table3[[#This Row],[Sub-Sector]],Table2[% Away From Current Month High],"&lt;=0.05")/Table3[[#This Row],[Count]]</f>
        <v>0.45454545454545453</v>
      </c>
      <c r="O9" s="2">
        <f>COUNTIFS(Table2[Sub-Sector],Table3[[#This Row],[Sub-Sector]],Table2[% Away From Current Month Low],"&gt;=0.05")/Table3[[#This Row],[Count]]</f>
        <v>0.90909090909090906</v>
      </c>
      <c r="P9" s="2">
        <f>COUNTIFS(Table2[Sub-Sector],Table3[[#This Row],[Sub-Sector]],Table2[% Away From 52W High],"&lt;=10")/Table3[[#This Row],[Count]]</f>
        <v>0.54545454545454541</v>
      </c>
      <c r="Q9" s="2">
        <f>COUNTIFS(Table2[Sub-Sector],Table3[[#This Row],[Sub-Sector]],Table2[% Away From 52W Low],"&gt;=10")/Table3[[#This Row],[Count]]</f>
        <v>0.72727272727272729</v>
      </c>
      <c r="R9" s="2">
        <f>COUNTIFS(Table2[Sub-Sector],Table3[[#This Row],[Sub-Sector]],Table2[% Price above 20 EMA],"&gt;=0")/Table3[[#This Row],[Count]]</f>
        <v>0.90909090909090906</v>
      </c>
      <c r="S9" s="2">
        <f>COUNTIFS(Table2[Sub-Sector],Table3[[#This Row],[Sub-Sector]],Table2[% Price above 50 EMA],"&gt;=0")/Table3[[#This Row],[Count]]</f>
        <v>0.72727272727272729</v>
      </c>
      <c r="T9" s="2">
        <f>COUNTIFS(Table2[Sub-Sector],Table3[[#This Row],[Sub-Sector]],Table2[% Price above 200 EMA],"&gt;=0")/Table3[[#This Row],[Count]]</f>
        <v>0.72727272727272729</v>
      </c>
      <c r="U9" s="2">
        <f>COUNTIFS(Table2[Sub-Sector],Table3[[#This Row],[Sub-Sector]],Table2[Rate of Change - Zone],"Positive")/Table3[[#This Row],[Count]]</f>
        <v>1</v>
      </c>
      <c r="V9" s="2">
        <f>COUNTIFS(Table2[Sub-Sector],Table3[[#This Row],[Sub-Sector]],Table2[Sharpe Ratio],"&gt;=0.10")/Table3[[#This Row],[Count]]</f>
        <v>0.36363636363636365</v>
      </c>
      <c r="W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225</v>
      </c>
      <c r="X9">
        <f>_xlfn.RANK.AVG(Table3[[#This Row],[Score]],Table3[Score],1)</f>
        <v>7</v>
      </c>
      <c r="Y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131.5</v>
      </c>
      <c r="Z9">
        <f>_xlfn.RANK.AVG(Table3[[#This Row],[Score 2 ]],Table3[[Score 2 ]],1)</f>
        <v>8</v>
      </c>
    </row>
    <row r="10" spans="1:26" x14ac:dyDescent="0.3">
      <c r="A10" t="s">
        <v>992</v>
      </c>
      <c r="B10">
        <f>COUNTIFS(Table2[Sub-Sector],Table3[[#This Row],[Sub-Sector]])</f>
        <v>6</v>
      </c>
      <c r="C10" s="2">
        <f>COUNTIFS(Table2[Sub-Sector],Table3[[#This Row],[Sub-Sector]],Table2[Uptrend],"Uptrend")/Table3[[#This Row],[Count]]</f>
        <v>1</v>
      </c>
      <c r="D10" s="2">
        <f>COUNTIFS(Table2[Sub-Sector],Table3[[#This Row],[Sub-Sector]],Table2[1W Return vs Nifty],"&gt;=5")/Table3[[#This Row],[Count]]</f>
        <v>0</v>
      </c>
      <c r="E10" s="2">
        <f>COUNTIFS(Table2[Sub-Sector],Table3[[#This Row],[Sub-Sector]],Table2[1M Return vs Nifty],"&gt;=5")/Table3[[#This Row],[Count]]</f>
        <v>0.5</v>
      </c>
      <c r="F10" s="2">
        <f>COUNTIFS(Table2[Sub-Sector],Table3[[#This Row],[Sub-Sector]],Table2[6M Return vs Nifty],"&gt;=10")/Table3[[#This Row],[Count]]</f>
        <v>0.5</v>
      </c>
      <c r="G10" s="2">
        <f>COUNTIFS(Table2[Sub-Sector],Table3[[#This Row],[Sub-Sector]],Table2[1Y Return vs Nifty],"&gt;=10")/Table3[[#This Row],[Count]]</f>
        <v>0.66666666666666663</v>
      </c>
      <c r="H10" s="2">
        <f>COUNTIFS(Table2[Sub-Sector],Table3[[#This Row],[Sub-Sector]],Table2[RSI Exponential â€“ 14D],"&gt;=50")/Table3[[#This Row],[Count]]</f>
        <v>0.83333333333333337</v>
      </c>
      <c r="I10" s="2">
        <f>COUNTIFS(Table2[Sub-Sector],Table3[[#This Row],[Sub-Sector]],Table2[Relative Volume],"&gt;=1")/Table3[[#This Row],[Count]]</f>
        <v>0.5</v>
      </c>
      <c r="J10" s="2">
        <f>COUNTIFS(Table2[Sub-Sector],Table3[[#This Row],[Sub-Sector]],Table2[% Away From Day Low],"&gt;=0.05")/Table3[[#This Row],[Count]]</f>
        <v>0</v>
      </c>
      <c r="K10" s="2">
        <f>COUNTIFS(Table2[Sub-Sector],Table3[[#This Row],[Sub-Sector]],Table2[% Away From Day High],"&lt;=0.05")/Table3[[#This Row],[Count]]</f>
        <v>1</v>
      </c>
      <c r="L10" s="2">
        <f>COUNTIFS(Table2[Sub-Sector],Table3[[#This Row],[Sub-Sector]],Table2[% Away From Current Week Low],"&gt;=0.05")/Table3[[#This Row],[Count]]</f>
        <v>0.16666666666666666</v>
      </c>
      <c r="M10" s="2">
        <f>COUNTIFS(Table2[Sub-Sector],Table3[[#This Row],[Sub-Sector]],Table2[% Away From Current Week High],"&lt;=0.05")/Table3[[#This Row],[Count]]</f>
        <v>0.83333333333333337</v>
      </c>
      <c r="N10" s="2">
        <f>COUNTIFS(Table2[Sub-Sector],Table3[[#This Row],[Sub-Sector]],Table2[% Away From Current Month High],"&lt;=0.05")/Table3[[#This Row],[Count]]</f>
        <v>0.5</v>
      </c>
      <c r="O10" s="2">
        <f>COUNTIFS(Table2[Sub-Sector],Table3[[#This Row],[Sub-Sector]],Table2[% Away From Current Month Low],"&gt;=0.05")/Table3[[#This Row],[Count]]</f>
        <v>1</v>
      </c>
      <c r="P10" s="2">
        <f>COUNTIFS(Table2[Sub-Sector],Table3[[#This Row],[Sub-Sector]],Table2[% Away From 52W High],"&lt;=10")/Table3[[#This Row],[Count]]</f>
        <v>0.5</v>
      </c>
      <c r="Q10" s="2">
        <f>COUNTIFS(Table2[Sub-Sector],Table3[[#This Row],[Sub-Sector]],Table2[% Away From 52W Low],"&gt;=10")/Table3[[#This Row],[Count]]</f>
        <v>1</v>
      </c>
      <c r="R10" s="2">
        <f>COUNTIFS(Table2[Sub-Sector],Table3[[#This Row],[Sub-Sector]],Table2[% Price above 20 EMA],"&gt;=0")/Table3[[#This Row],[Count]]</f>
        <v>0.66666666666666663</v>
      </c>
      <c r="S10" s="2">
        <f>COUNTIFS(Table2[Sub-Sector],Table3[[#This Row],[Sub-Sector]],Table2[% Price above 50 EMA],"&gt;=0")/Table3[[#This Row],[Count]]</f>
        <v>1</v>
      </c>
      <c r="T10" s="2">
        <f>COUNTIFS(Table2[Sub-Sector],Table3[[#This Row],[Sub-Sector]],Table2[% Price above 200 EMA],"&gt;=0")/Table3[[#This Row],[Count]]</f>
        <v>1</v>
      </c>
      <c r="U10" s="2">
        <f>COUNTIFS(Table2[Sub-Sector],Table3[[#This Row],[Sub-Sector]],Table2[Rate of Change - Zone],"Positive")/Table3[[#This Row],[Count]]</f>
        <v>1</v>
      </c>
      <c r="V10" s="2">
        <f>COUNTIFS(Table2[Sub-Sector],Table3[[#This Row],[Sub-Sector]],Table2[Sharpe Ratio],"&gt;=0.10")/Table3[[#This Row],[Count]]</f>
        <v>0</v>
      </c>
      <c r="W1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251.5</v>
      </c>
      <c r="X10">
        <f>_xlfn.RANK.AVG(Table3[[#This Row],[Score]],Table3[Score],1)</f>
        <v>12</v>
      </c>
      <c r="Y1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137.5</v>
      </c>
      <c r="Z10">
        <f>_xlfn.RANK.AVG(Table3[[#This Row],[Score 2 ]],Table3[[Score 2 ]],1)</f>
        <v>9</v>
      </c>
    </row>
    <row r="11" spans="1:26" x14ac:dyDescent="0.3">
      <c r="A11" t="s">
        <v>1419</v>
      </c>
      <c r="B11">
        <f>COUNTIFS(Table2[Sub-Sector],Table3[[#This Row],[Sub-Sector]])</f>
        <v>3</v>
      </c>
      <c r="C11" s="2">
        <f>COUNTIFS(Table2[Sub-Sector],Table3[[#This Row],[Sub-Sector]],Table2[Uptrend],"Uptrend")/Table3[[#This Row],[Count]]</f>
        <v>1</v>
      </c>
      <c r="D11" s="2">
        <f>COUNTIFS(Table2[Sub-Sector],Table3[[#This Row],[Sub-Sector]],Table2[1W Return vs Nifty],"&gt;=5")/Table3[[#This Row],[Count]]</f>
        <v>0</v>
      </c>
      <c r="E11" s="2">
        <f>COUNTIFS(Table2[Sub-Sector],Table3[[#This Row],[Sub-Sector]],Table2[1M Return vs Nifty],"&gt;=5")/Table3[[#This Row],[Count]]</f>
        <v>1</v>
      </c>
      <c r="F11" s="2">
        <f>COUNTIFS(Table2[Sub-Sector],Table3[[#This Row],[Sub-Sector]],Table2[6M Return vs Nifty],"&gt;=10")/Table3[[#This Row],[Count]]</f>
        <v>0.66666666666666663</v>
      </c>
      <c r="G11" s="2">
        <f>COUNTIFS(Table2[Sub-Sector],Table3[[#This Row],[Sub-Sector]],Table2[1Y Return vs Nifty],"&gt;=10")/Table3[[#This Row],[Count]]</f>
        <v>0.33333333333333331</v>
      </c>
      <c r="H11" s="2">
        <f>COUNTIFS(Table2[Sub-Sector],Table3[[#This Row],[Sub-Sector]],Table2[RSI Exponential â€“ 14D],"&gt;=50")/Table3[[#This Row],[Count]]</f>
        <v>1</v>
      </c>
      <c r="I11" s="2">
        <f>COUNTIFS(Table2[Sub-Sector],Table3[[#This Row],[Sub-Sector]],Table2[Relative Volume],"&gt;=1")/Table3[[#This Row],[Count]]</f>
        <v>1</v>
      </c>
      <c r="J11" s="2">
        <f>COUNTIFS(Table2[Sub-Sector],Table3[[#This Row],[Sub-Sector]],Table2[% Away From Day Low],"&gt;=0.05")/Table3[[#This Row],[Count]]</f>
        <v>0</v>
      </c>
      <c r="K11" s="2">
        <f>COUNTIFS(Table2[Sub-Sector],Table3[[#This Row],[Sub-Sector]],Table2[% Away From Day High],"&lt;=0.05")/Table3[[#This Row],[Count]]</f>
        <v>0.66666666666666663</v>
      </c>
      <c r="L11" s="2">
        <f>COUNTIFS(Table2[Sub-Sector],Table3[[#This Row],[Sub-Sector]],Table2[% Away From Current Week Low],"&gt;=0.05")/Table3[[#This Row],[Count]]</f>
        <v>0</v>
      </c>
      <c r="M11" s="2">
        <f>COUNTIFS(Table2[Sub-Sector],Table3[[#This Row],[Sub-Sector]],Table2[% Away From Current Week High],"&lt;=0.05")/Table3[[#This Row],[Count]]</f>
        <v>0.33333333333333331</v>
      </c>
      <c r="N11" s="2">
        <f>COUNTIFS(Table2[Sub-Sector],Table3[[#This Row],[Sub-Sector]],Table2[% Away From Current Month High],"&lt;=0.05")/Table3[[#This Row],[Count]]</f>
        <v>0.33333333333333331</v>
      </c>
      <c r="O11" s="2">
        <f>COUNTIFS(Table2[Sub-Sector],Table3[[#This Row],[Sub-Sector]],Table2[% Away From Current Month Low],"&gt;=0.05")/Table3[[#This Row],[Count]]</f>
        <v>1</v>
      </c>
      <c r="P11" s="2">
        <f>COUNTIFS(Table2[Sub-Sector],Table3[[#This Row],[Sub-Sector]],Table2[% Away From 52W High],"&lt;=10")/Table3[[#This Row],[Count]]</f>
        <v>0.33333333333333331</v>
      </c>
      <c r="Q11" s="2">
        <f>COUNTIFS(Table2[Sub-Sector],Table3[[#This Row],[Sub-Sector]],Table2[% Away From 52W Low],"&gt;=10")/Table3[[#This Row],[Count]]</f>
        <v>1</v>
      </c>
      <c r="R11" s="2">
        <f>COUNTIFS(Table2[Sub-Sector],Table3[[#This Row],[Sub-Sector]],Table2[% Price above 20 EMA],"&gt;=0")/Table3[[#This Row],[Count]]</f>
        <v>1</v>
      </c>
      <c r="S11" s="2">
        <f>COUNTIFS(Table2[Sub-Sector],Table3[[#This Row],[Sub-Sector]],Table2[% Price above 50 EMA],"&gt;=0")/Table3[[#This Row],[Count]]</f>
        <v>1</v>
      </c>
      <c r="T11" s="2">
        <f>COUNTIFS(Table2[Sub-Sector],Table3[[#This Row],[Sub-Sector]],Table2[% Price above 200 EMA],"&gt;=0")/Table3[[#This Row],[Count]]</f>
        <v>1</v>
      </c>
      <c r="U11" s="2">
        <f>COUNTIFS(Table2[Sub-Sector],Table3[[#This Row],[Sub-Sector]],Table2[Rate of Change - Zone],"Positive")/Table3[[#This Row],[Count]]</f>
        <v>1</v>
      </c>
      <c r="V11" s="2">
        <f>COUNTIFS(Table2[Sub-Sector],Table3[[#This Row],[Sub-Sector]],Table2[Sharpe Ratio],"&gt;=0.10")/Table3[[#This Row],[Count]]</f>
        <v>0.33333333333333331</v>
      </c>
      <c r="W1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239.5</v>
      </c>
      <c r="X11">
        <f>_xlfn.RANK.AVG(Table3[[#This Row],[Score]],Table3[Score],1)</f>
        <v>9</v>
      </c>
      <c r="Y1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140</v>
      </c>
      <c r="Z11">
        <f>_xlfn.RANK.AVG(Table3[[#This Row],[Score 2 ]],Table3[[Score 2 ]],1)</f>
        <v>10</v>
      </c>
    </row>
    <row r="12" spans="1:26" x14ac:dyDescent="0.3">
      <c r="A12" t="s">
        <v>873</v>
      </c>
      <c r="B12">
        <f>COUNTIFS(Table2[Sub-Sector],Table3[[#This Row],[Sub-Sector]])</f>
        <v>2</v>
      </c>
      <c r="C12" s="2">
        <f>COUNTIFS(Table2[Sub-Sector],Table3[[#This Row],[Sub-Sector]],Table2[Uptrend],"Uptrend")/Table3[[#This Row],[Count]]</f>
        <v>0</v>
      </c>
      <c r="D12" s="2">
        <f>COUNTIFS(Table2[Sub-Sector],Table3[[#This Row],[Sub-Sector]],Table2[1W Return vs Nifty],"&gt;=5")/Table3[[#This Row],[Count]]</f>
        <v>0</v>
      </c>
      <c r="E12" s="2">
        <f>COUNTIFS(Table2[Sub-Sector],Table3[[#This Row],[Sub-Sector]],Table2[1M Return vs Nifty],"&gt;=5")/Table3[[#This Row],[Count]]</f>
        <v>0</v>
      </c>
      <c r="F12" s="2">
        <f>COUNTIFS(Table2[Sub-Sector],Table3[[#This Row],[Sub-Sector]],Table2[6M Return vs Nifty],"&gt;=10")/Table3[[#This Row],[Count]]</f>
        <v>0.5</v>
      </c>
      <c r="G12" s="2">
        <f>COUNTIFS(Table2[Sub-Sector],Table3[[#This Row],[Sub-Sector]],Table2[1Y Return vs Nifty],"&gt;=10")/Table3[[#This Row],[Count]]</f>
        <v>0.5</v>
      </c>
      <c r="H12" s="2">
        <f>COUNTIFS(Table2[Sub-Sector],Table3[[#This Row],[Sub-Sector]],Table2[RSI Exponential â€“ 14D],"&gt;=50")/Table3[[#This Row],[Count]]</f>
        <v>0.5</v>
      </c>
      <c r="I12" s="2">
        <f>COUNTIFS(Table2[Sub-Sector],Table3[[#This Row],[Sub-Sector]],Table2[Relative Volume],"&gt;=1")/Table3[[#This Row],[Count]]</f>
        <v>1</v>
      </c>
      <c r="J12" s="2">
        <f>COUNTIFS(Table2[Sub-Sector],Table3[[#This Row],[Sub-Sector]],Table2[% Away From Day Low],"&gt;=0.05")/Table3[[#This Row],[Count]]</f>
        <v>0</v>
      </c>
      <c r="K12" s="2">
        <f>COUNTIFS(Table2[Sub-Sector],Table3[[#This Row],[Sub-Sector]],Table2[% Away From Day High],"&lt;=0.05")/Table3[[#This Row],[Count]]</f>
        <v>1</v>
      </c>
      <c r="L12" s="2">
        <f>COUNTIFS(Table2[Sub-Sector],Table3[[#This Row],[Sub-Sector]],Table2[% Away From Current Week Low],"&gt;=0.05")/Table3[[#This Row],[Count]]</f>
        <v>0.5</v>
      </c>
      <c r="M12" s="2">
        <f>COUNTIFS(Table2[Sub-Sector],Table3[[#This Row],[Sub-Sector]],Table2[% Away From Current Week High],"&lt;=0.05")/Table3[[#This Row],[Count]]</f>
        <v>0.5</v>
      </c>
      <c r="N12" s="2">
        <f>COUNTIFS(Table2[Sub-Sector],Table3[[#This Row],[Sub-Sector]],Table2[% Away From Current Month High],"&lt;=0.05")/Table3[[#This Row],[Count]]</f>
        <v>0</v>
      </c>
      <c r="O12" s="2">
        <f>COUNTIFS(Table2[Sub-Sector],Table3[[#This Row],[Sub-Sector]],Table2[% Away From Current Month Low],"&gt;=0.05")/Table3[[#This Row],[Count]]</f>
        <v>0.5</v>
      </c>
      <c r="P12" s="2">
        <f>COUNTIFS(Table2[Sub-Sector],Table3[[#This Row],[Sub-Sector]],Table2[% Away From 52W High],"&lt;=10")/Table3[[#This Row],[Count]]</f>
        <v>0</v>
      </c>
      <c r="Q12" s="2">
        <f>COUNTIFS(Table2[Sub-Sector],Table3[[#This Row],[Sub-Sector]],Table2[% Away From 52W Low],"&gt;=10")/Table3[[#This Row],[Count]]</f>
        <v>0.5</v>
      </c>
      <c r="R12" s="2">
        <f>COUNTIFS(Table2[Sub-Sector],Table3[[#This Row],[Sub-Sector]],Table2[% Price above 20 EMA],"&gt;=0")/Table3[[#This Row],[Count]]</f>
        <v>0.5</v>
      </c>
      <c r="S12" s="2">
        <f>COUNTIFS(Table2[Sub-Sector],Table3[[#This Row],[Sub-Sector]],Table2[% Price above 50 EMA],"&gt;=0")/Table3[[#This Row],[Count]]</f>
        <v>0.5</v>
      </c>
      <c r="T12" s="2">
        <f>COUNTIFS(Table2[Sub-Sector],Table3[[#This Row],[Sub-Sector]],Table2[% Price above 200 EMA],"&gt;=0")/Table3[[#This Row],[Count]]</f>
        <v>0.5</v>
      </c>
      <c r="U12" s="2">
        <f>COUNTIFS(Table2[Sub-Sector],Table3[[#This Row],[Sub-Sector]],Table2[Rate of Change - Zone],"Positive")/Table3[[#This Row],[Count]]</f>
        <v>1</v>
      </c>
      <c r="V12" s="2">
        <f>COUNTIFS(Table2[Sub-Sector],Table3[[#This Row],[Sub-Sector]],Table2[Sharpe Ratio],"&gt;=0.10")/Table3[[#This Row],[Count]]</f>
        <v>0.5</v>
      </c>
      <c r="W1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430</v>
      </c>
      <c r="X12">
        <f>_xlfn.RANK.AVG(Table3[[#This Row],[Score]],Table3[Score],1)</f>
        <v>59</v>
      </c>
      <c r="Y1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141.5</v>
      </c>
      <c r="Z12">
        <f>_xlfn.RANK.AVG(Table3[[#This Row],[Score 2 ]],Table3[[Score 2 ]],1)</f>
        <v>11</v>
      </c>
    </row>
    <row r="13" spans="1:26" x14ac:dyDescent="0.3">
      <c r="A13" t="s">
        <v>223</v>
      </c>
      <c r="B13">
        <f>COUNTIFS(Table2[Sub-Sector],Table3[[#This Row],[Sub-Sector]])</f>
        <v>1</v>
      </c>
      <c r="C13" s="2">
        <f>COUNTIFS(Table2[Sub-Sector],Table3[[#This Row],[Sub-Sector]],Table2[Uptrend],"Uptrend")/Table3[[#This Row],[Count]]</f>
        <v>1</v>
      </c>
      <c r="D13" s="2">
        <f>COUNTIFS(Table2[Sub-Sector],Table3[[#This Row],[Sub-Sector]],Table2[1W Return vs Nifty],"&gt;=5")/Table3[[#This Row],[Count]]</f>
        <v>0</v>
      </c>
      <c r="E13" s="2">
        <f>COUNTIFS(Table2[Sub-Sector],Table3[[#This Row],[Sub-Sector]],Table2[1M Return vs Nifty],"&gt;=5")/Table3[[#This Row],[Count]]</f>
        <v>0</v>
      </c>
      <c r="F13" s="2">
        <f>COUNTIFS(Table2[Sub-Sector],Table3[[#This Row],[Sub-Sector]],Table2[6M Return vs Nifty],"&gt;=10")/Table3[[#This Row],[Count]]</f>
        <v>1</v>
      </c>
      <c r="G13" s="2">
        <f>COUNTIFS(Table2[Sub-Sector],Table3[[#This Row],[Sub-Sector]],Table2[1Y Return vs Nifty],"&gt;=10")/Table3[[#This Row],[Count]]</f>
        <v>1</v>
      </c>
      <c r="H13" s="2">
        <f>COUNTIFS(Table2[Sub-Sector],Table3[[#This Row],[Sub-Sector]],Table2[RSI Exponential â€“ 14D],"&gt;=50")/Table3[[#This Row],[Count]]</f>
        <v>1</v>
      </c>
      <c r="I13" s="2">
        <f>COUNTIFS(Table2[Sub-Sector],Table3[[#This Row],[Sub-Sector]],Table2[Relative Volume],"&gt;=1")/Table3[[#This Row],[Count]]</f>
        <v>0</v>
      </c>
      <c r="J13" s="2">
        <f>COUNTIFS(Table2[Sub-Sector],Table3[[#This Row],[Sub-Sector]],Table2[% Away From Day Low],"&gt;=0.05")/Table3[[#This Row],[Count]]</f>
        <v>0</v>
      </c>
      <c r="K13" s="2">
        <f>COUNTIFS(Table2[Sub-Sector],Table3[[#This Row],[Sub-Sector]],Table2[% Away From Day High],"&lt;=0.05")/Table3[[#This Row],[Count]]</f>
        <v>1</v>
      </c>
      <c r="L13" s="2">
        <f>COUNTIFS(Table2[Sub-Sector],Table3[[#This Row],[Sub-Sector]],Table2[% Away From Current Week Low],"&gt;=0.05")/Table3[[#This Row],[Count]]</f>
        <v>0</v>
      </c>
      <c r="M13" s="2">
        <f>COUNTIFS(Table2[Sub-Sector],Table3[[#This Row],[Sub-Sector]],Table2[% Away From Current Week High],"&lt;=0.05")/Table3[[#This Row],[Count]]</f>
        <v>1</v>
      </c>
      <c r="N13" s="2">
        <f>COUNTIFS(Table2[Sub-Sector],Table3[[#This Row],[Sub-Sector]],Table2[% Away From Current Month High],"&lt;=0.05")/Table3[[#This Row],[Count]]</f>
        <v>1</v>
      </c>
      <c r="O13" s="2">
        <f>COUNTIFS(Table2[Sub-Sector],Table3[[#This Row],[Sub-Sector]],Table2[% Away From Current Month Low],"&gt;=0.05")/Table3[[#This Row],[Count]]</f>
        <v>1</v>
      </c>
      <c r="P13" s="2">
        <f>COUNTIFS(Table2[Sub-Sector],Table3[[#This Row],[Sub-Sector]],Table2[% Away From 52W High],"&lt;=10")/Table3[[#This Row],[Count]]</f>
        <v>1</v>
      </c>
      <c r="Q13" s="2">
        <f>COUNTIFS(Table2[Sub-Sector],Table3[[#This Row],[Sub-Sector]],Table2[% Away From 52W Low],"&gt;=10")/Table3[[#This Row],[Count]]</f>
        <v>1</v>
      </c>
      <c r="R13" s="2">
        <f>COUNTIFS(Table2[Sub-Sector],Table3[[#This Row],[Sub-Sector]],Table2[% Price above 20 EMA],"&gt;=0")/Table3[[#This Row],[Count]]</f>
        <v>1</v>
      </c>
      <c r="S13" s="2">
        <f>COUNTIFS(Table2[Sub-Sector],Table3[[#This Row],[Sub-Sector]],Table2[% Price above 50 EMA],"&gt;=0")/Table3[[#This Row],[Count]]</f>
        <v>1</v>
      </c>
      <c r="T13" s="2">
        <f>COUNTIFS(Table2[Sub-Sector],Table3[[#This Row],[Sub-Sector]],Table2[% Price above 200 EMA],"&gt;=0")/Table3[[#This Row],[Count]]</f>
        <v>1</v>
      </c>
      <c r="U13" s="2">
        <f>COUNTIFS(Table2[Sub-Sector],Table3[[#This Row],[Sub-Sector]],Table2[Rate of Change - Zone],"Positive")/Table3[[#This Row],[Count]]</f>
        <v>1</v>
      </c>
      <c r="V13" s="2">
        <f>COUNTIFS(Table2[Sub-Sector],Table3[[#This Row],[Sub-Sector]],Table2[Sharpe Ratio],"&gt;=0.10")/Table3[[#This Row],[Count]]</f>
        <v>0</v>
      </c>
      <c r="W1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332.5</v>
      </c>
      <c r="X13">
        <f>_xlfn.RANK.AVG(Table3[[#This Row],[Score]],Table3[Score],1)</f>
        <v>30</v>
      </c>
      <c r="Y1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142</v>
      </c>
      <c r="Z13">
        <f>_xlfn.RANK.AVG(Table3[[#This Row],[Score 2 ]],Table3[[Score 2 ]],1)</f>
        <v>12.5</v>
      </c>
    </row>
    <row r="14" spans="1:26" x14ac:dyDescent="0.3">
      <c r="A14" t="s">
        <v>740</v>
      </c>
      <c r="B14">
        <f>COUNTIFS(Table2[Sub-Sector],Table3[[#This Row],[Sub-Sector]])</f>
        <v>1</v>
      </c>
      <c r="C14" s="2">
        <f>COUNTIFS(Table2[Sub-Sector],Table3[[#This Row],[Sub-Sector]],Table2[Uptrend],"Uptrend")/Table3[[#This Row],[Count]]</f>
        <v>1</v>
      </c>
      <c r="D14" s="2">
        <f>COUNTIFS(Table2[Sub-Sector],Table3[[#This Row],[Sub-Sector]],Table2[1W Return vs Nifty],"&gt;=5")/Table3[[#This Row],[Count]]</f>
        <v>0</v>
      </c>
      <c r="E14" s="2">
        <f>COUNTIFS(Table2[Sub-Sector],Table3[[#This Row],[Sub-Sector]],Table2[1M Return vs Nifty],"&gt;=5")/Table3[[#This Row],[Count]]</f>
        <v>1</v>
      </c>
      <c r="F14" s="2">
        <f>COUNTIFS(Table2[Sub-Sector],Table3[[#This Row],[Sub-Sector]],Table2[6M Return vs Nifty],"&gt;=10")/Table3[[#This Row],[Count]]</f>
        <v>1</v>
      </c>
      <c r="G14" s="2">
        <f>COUNTIFS(Table2[Sub-Sector],Table3[[#This Row],[Sub-Sector]],Table2[1Y Return vs Nifty],"&gt;=10")/Table3[[#This Row],[Count]]</f>
        <v>1</v>
      </c>
      <c r="H14" s="2">
        <f>COUNTIFS(Table2[Sub-Sector],Table3[[#This Row],[Sub-Sector]],Table2[RSI Exponential â€“ 14D],"&gt;=50")/Table3[[#This Row],[Count]]</f>
        <v>1</v>
      </c>
      <c r="I14" s="2">
        <f>COUNTIFS(Table2[Sub-Sector],Table3[[#This Row],[Sub-Sector]],Table2[Relative Volume],"&gt;=1")/Table3[[#This Row],[Count]]</f>
        <v>0</v>
      </c>
      <c r="J14" s="2">
        <f>COUNTIFS(Table2[Sub-Sector],Table3[[#This Row],[Sub-Sector]],Table2[% Away From Day Low],"&gt;=0.05")/Table3[[#This Row],[Count]]</f>
        <v>0</v>
      </c>
      <c r="K14" s="2">
        <f>COUNTIFS(Table2[Sub-Sector],Table3[[#This Row],[Sub-Sector]],Table2[% Away From Day High],"&lt;=0.05")/Table3[[#This Row],[Count]]</f>
        <v>1</v>
      </c>
      <c r="L14" s="2">
        <f>COUNTIFS(Table2[Sub-Sector],Table3[[#This Row],[Sub-Sector]],Table2[% Away From Current Week Low],"&gt;=0.05")/Table3[[#This Row],[Count]]</f>
        <v>0</v>
      </c>
      <c r="M14" s="2">
        <f>COUNTIFS(Table2[Sub-Sector],Table3[[#This Row],[Sub-Sector]],Table2[% Away From Current Week High],"&lt;=0.05")/Table3[[#This Row],[Count]]</f>
        <v>1</v>
      </c>
      <c r="N14" s="2">
        <f>COUNTIFS(Table2[Sub-Sector],Table3[[#This Row],[Sub-Sector]],Table2[% Away From Current Month High],"&lt;=0.05")/Table3[[#This Row],[Count]]</f>
        <v>1</v>
      </c>
      <c r="O14" s="2">
        <f>COUNTIFS(Table2[Sub-Sector],Table3[[#This Row],[Sub-Sector]],Table2[% Away From Current Month Low],"&gt;=0.05")/Table3[[#This Row],[Count]]</f>
        <v>1</v>
      </c>
      <c r="P14" s="2">
        <f>COUNTIFS(Table2[Sub-Sector],Table3[[#This Row],[Sub-Sector]],Table2[% Away From 52W High],"&lt;=10")/Table3[[#This Row],[Count]]</f>
        <v>1</v>
      </c>
      <c r="Q14" s="2">
        <f>COUNTIFS(Table2[Sub-Sector],Table3[[#This Row],[Sub-Sector]],Table2[% Away From 52W Low],"&gt;=10")/Table3[[#This Row],[Count]]</f>
        <v>1</v>
      </c>
      <c r="R14" s="2">
        <f>COUNTIFS(Table2[Sub-Sector],Table3[[#This Row],[Sub-Sector]],Table2[% Price above 20 EMA],"&gt;=0")/Table3[[#This Row],[Count]]</f>
        <v>1</v>
      </c>
      <c r="S14" s="2">
        <f>COUNTIFS(Table2[Sub-Sector],Table3[[#This Row],[Sub-Sector]],Table2[% Price above 50 EMA],"&gt;=0")/Table3[[#This Row],[Count]]</f>
        <v>1</v>
      </c>
      <c r="T14" s="2">
        <f>COUNTIFS(Table2[Sub-Sector],Table3[[#This Row],[Sub-Sector]],Table2[% Price above 200 EMA],"&gt;=0")/Table3[[#This Row],[Count]]</f>
        <v>1</v>
      </c>
      <c r="U14" s="2">
        <f>COUNTIFS(Table2[Sub-Sector],Table3[[#This Row],[Sub-Sector]],Table2[Rate of Change - Zone],"Positive")/Table3[[#This Row],[Count]]</f>
        <v>1</v>
      </c>
      <c r="V14" s="2">
        <f>COUNTIFS(Table2[Sub-Sector],Table3[[#This Row],[Sub-Sector]],Table2[Sharpe Ratio],"&gt;=0.10")/Table3[[#This Row],[Count]]</f>
        <v>0</v>
      </c>
      <c r="W1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241.5</v>
      </c>
      <c r="X14">
        <f>_xlfn.RANK.AVG(Table3[[#This Row],[Score]],Table3[Score],1)</f>
        <v>10</v>
      </c>
      <c r="Y1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142</v>
      </c>
      <c r="Z14">
        <f>_xlfn.RANK.AVG(Table3[[#This Row],[Score 2 ]],Table3[[Score 2 ]],1)</f>
        <v>12.5</v>
      </c>
    </row>
    <row r="15" spans="1:26" x14ac:dyDescent="0.3">
      <c r="A15" t="s">
        <v>63</v>
      </c>
      <c r="B15">
        <f>COUNTIFS(Table2[Sub-Sector],Table3[[#This Row],[Sub-Sector]])</f>
        <v>6</v>
      </c>
      <c r="C15" s="2">
        <f>COUNTIFS(Table2[Sub-Sector],Table3[[#This Row],[Sub-Sector]],Table2[Uptrend],"Uptrend")/Table3[[#This Row],[Count]]</f>
        <v>0.83333333333333337</v>
      </c>
      <c r="D15" s="2">
        <f>COUNTIFS(Table2[Sub-Sector],Table3[[#This Row],[Sub-Sector]],Table2[1W Return vs Nifty],"&gt;=5")/Table3[[#This Row],[Count]]</f>
        <v>0.16666666666666666</v>
      </c>
      <c r="E15" s="2">
        <f>COUNTIFS(Table2[Sub-Sector],Table3[[#This Row],[Sub-Sector]],Table2[1M Return vs Nifty],"&gt;=5")/Table3[[#This Row],[Count]]</f>
        <v>0.16666666666666666</v>
      </c>
      <c r="F15" s="2">
        <f>COUNTIFS(Table2[Sub-Sector],Table3[[#This Row],[Sub-Sector]],Table2[6M Return vs Nifty],"&gt;=10")/Table3[[#This Row],[Count]]</f>
        <v>0.66666666666666663</v>
      </c>
      <c r="G15" s="2">
        <f>COUNTIFS(Table2[Sub-Sector],Table3[[#This Row],[Sub-Sector]],Table2[1Y Return vs Nifty],"&gt;=10")/Table3[[#This Row],[Count]]</f>
        <v>1</v>
      </c>
      <c r="H15" s="2">
        <f>COUNTIFS(Table2[Sub-Sector],Table3[[#This Row],[Sub-Sector]],Table2[RSI Exponential â€“ 14D],"&gt;=50")/Table3[[#This Row],[Count]]</f>
        <v>0.5</v>
      </c>
      <c r="I15" s="2">
        <f>COUNTIFS(Table2[Sub-Sector],Table3[[#This Row],[Sub-Sector]],Table2[Relative Volume],"&gt;=1")/Table3[[#This Row],[Count]]</f>
        <v>0.33333333333333331</v>
      </c>
      <c r="J15" s="2">
        <f>COUNTIFS(Table2[Sub-Sector],Table3[[#This Row],[Sub-Sector]],Table2[% Away From Day Low],"&gt;=0.05")/Table3[[#This Row],[Count]]</f>
        <v>0</v>
      </c>
      <c r="K15" s="2">
        <f>COUNTIFS(Table2[Sub-Sector],Table3[[#This Row],[Sub-Sector]],Table2[% Away From Day High],"&lt;=0.05")/Table3[[#This Row],[Count]]</f>
        <v>1</v>
      </c>
      <c r="L15" s="2">
        <f>COUNTIFS(Table2[Sub-Sector],Table3[[#This Row],[Sub-Sector]],Table2[% Away From Current Week Low],"&gt;=0.05")/Table3[[#This Row],[Count]]</f>
        <v>0.16666666666666666</v>
      </c>
      <c r="M15" s="2">
        <f>COUNTIFS(Table2[Sub-Sector],Table3[[#This Row],[Sub-Sector]],Table2[% Away From Current Week High],"&lt;=0.05")/Table3[[#This Row],[Count]]</f>
        <v>0.5</v>
      </c>
      <c r="N15" s="2">
        <f>COUNTIFS(Table2[Sub-Sector],Table3[[#This Row],[Sub-Sector]],Table2[% Away From Current Month High],"&lt;=0.05")/Table3[[#This Row],[Count]]</f>
        <v>0.33333333333333331</v>
      </c>
      <c r="O15" s="2">
        <f>COUNTIFS(Table2[Sub-Sector],Table3[[#This Row],[Sub-Sector]],Table2[% Away From Current Month Low],"&gt;=0.05")/Table3[[#This Row],[Count]]</f>
        <v>0.5</v>
      </c>
      <c r="P15" s="2">
        <f>COUNTIFS(Table2[Sub-Sector],Table3[[#This Row],[Sub-Sector]],Table2[% Away From 52W High],"&lt;=10")/Table3[[#This Row],[Count]]</f>
        <v>0.5</v>
      </c>
      <c r="Q15" s="2">
        <f>COUNTIFS(Table2[Sub-Sector],Table3[[#This Row],[Sub-Sector]],Table2[% Away From 52W Low],"&gt;=10")/Table3[[#This Row],[Count]]</f>
        <v>1</v>
      </c>
      <c r="R15" s="2">
        <f>COUNTIFS(Table2[Sub-Sector],Table3[[#This Row],[Sub-Sector]],Table2[% Price above 20 EMA],"&gt;=0")/Table3[[#This Row],[Count]]</f>
        <v>0.5</v>
      </c>
      <c r="S15" s="2">
        <f>COUNTIFS(Table2[Sub-Sector],Table3[[#This Row],[Sub-Sector]],Table2[% Price above 50 EMA],"&gt;=0")/Table3[[#This Row],[Count]]</f>
        <v>0.5</v>
      </c>
      <c r="T15" s="2">
        <f>COUNTIFS(Table2[Sub-Sector],Table3[[#This Row],[Sub-Sector]],Table2[% Price above 200 EMA],"&gt;=0")/Table3[[#This Row],[Count]]</f>
        <v>1</v>
      </c>
      <c r="U15" s="2">
        <f>COUNTIFS(Table2[Sub-Sector],Table3[[#This Row],[Sub-Sector]],Table2[Rate of Change - Zone],"Positive")/Table3[[#This Row],[Count]]</f>
        <v>0.66666666666666663</v>
      </c>
      <c r="V15" s="2">
        <f>COUNTIFS(Table2[Sub-Sector],Table3[[#This Row],[Sub-Sector]],Table2[Sharpe Ratio],"&gt;=0.10")/Table3[[#This Row],[Count]]</f>
        <v>0.83333333333333337</v>
      </c>
      <c r="W1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268.5</v>
      </c>
      <c r="X15">
        <f>_xlfn.RANK.AVG(Table3[[#This Row],[Score]],Table3[Score],1)</f>
        <v>17</v>
      </c>
      <c r="Y1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148</v>
      </c>
      <c r="Z15">
        <f>_xlfn.RANK.AVG(Table3[[#This Row],[Score 2 ]],Table3[[Score 2 ]],1)</f>
        <v>14</v>
      </c>
    </row>
    <row r="16" spans="1:26" x14ac:dyDescent="0.3">
      <c r="A16" t="s">
        <v>601</v>
      </c>
      <c r="B16">
        <f>COUNTIFS(Table2[Sub-Sector],Table3[[#This Row],[Sub-Sector]])</f>
        <v>1</v>
      </c>
      <c r="C16" s="2">
        <f>COUNTIFS(Table2[Sub-Sector],Table3[[#This Row],[Sub-Sector]],Table2[Uptrend],"Uptrend")/Table3[[#This Row],[Count]]</f>
        <v>0</v>
      </c>
      <c r="D16" s="2">
        <f>COUNTIFS(Table2[Sub-Sector],Table3[[#This Row],[Sub-Sector]],Table2[1W Return vs Nifty],"&gt;=5")/Table3[[#This Row],[Count]]</f>
        <v>0</v>
      </c>
      <c r="E16" s="2">
        <f>COUNTIFS(Table2[Sub-Sector],Table3[[#This Row],[Sub-Sector]],Table2[1M Return vs Nifty],"&gt;=5")/Table3[[#This Row],[Count]]</f>
        <v>0</v>
      </c>
      <c r="F16" s="2">
        <f>COUNTIFS(Table2[Sub-Sector],Table3[[#This Row],[Sub-Sector]],Table2[6M Return vs Nifty],"&gt;=10")/Table3[[#This Row],[Count]]</f>
        <v>0</v>
      </c>
      <c r="G16" s="2">
        <f>COUNTIFS(Table2[Sub-Sector],Table3[[#This Row],[Sub-Sector]],Table2[1Y Return vs Nifty],"&gt;=10")/Table3[[#This Row],[Count]]</f>
        <v>1</v>
      </c>
      <c r="H16" s="2">
        <f>COUNTIFS(Table2[Sub-Sector],Table3[[#This Row],[Sub-Sector]],Table2[RSI Exponential â€“ 14D],"&gt;=50")/Table3[[#This Row],[Count]]</f>
        <v>1</v>
      </c>
      <c r="I16" s="2">
        <f>COUNTIFS(Table2[Sub-Sector],Table3[[#This Row],[Sub-Sector]],Table2[Relative Volume],"&gt;=1")/Table3[[#This Row],[Count]]</f>
        <v>1</v>
      </c>
      <c r="J16" s="2">
        <f>COUNTIFS(Table2[Sub-Sector],Table3[[#This Row],[Sub-Sector]],Table2[% Away From Day Low],"&gt;=0.05")/Table3[[#This Row],[Count]]</f>
        <v>0</v>
      </c>
      <c r="K16" s="2">
        <f>COUNTIFS(Table2[Sub-Sector],Table3[[#This Row],[Sub-Sector]],Table2[% Away From Day High],"&lt;=0.05")/Table3[[#This Row],[Count]]</f>
        <v>1</v>
      </c>
      <c r="L16" s="2">
        <f>COUNTIFS(Table2[Sub-Sector],Table3[[#This Row],[Sub-Sector]],Table2[% Away From Current Week Low],"&gt;=0.05")/Table3[[#This Row],[Count]]</f>
        <v>0</v>
      </c>
      <c r="M16" s="2">
        <f>COUNTIFS(Table2[Sub-Sector],Table3[[#This Row],[Sub-Sector]],Table2[% Away From Current Week High],"&lt;=0.05")/Table3[[#This Row],[Count]]</f>
        <v>1</v>
      </c>
      <c r="N16" s="2">
        <f>COUNTIFS(Table2[Sub-Sector],Table3[[#This Row],[Sub-Sector]],Table2[% Away From Current Month High],"&lt;=0.05")/Table3[[#This Row],[Count]]</f>
        <v>1</v>
      </c>
      <c r="O16" s="2">
        <f>COUNTIFS(Table2[Sub-Sector],Table3[[#This Row],[Sub-Sector]],Table2[% Away From Current Month Low],"&gt;=0.05")/Table3[[#This Row],[Count]]</f>
        <v>1</v>
      </c>
      <c r="P16" s="2">
        <f>COUNTIFS(Table2[Sub-Sector],Table3[[#This Row],[Sub-Sector]],Table2[% Away From 52W High],"&lt;=10")/Table3[[#This Row],[Count]]</f>
        <v>0</v>
      </c>
      <c r="Q16" s="2">
        <f>COUNTIFS(Table2[Sub-Sector],Table3[[#This Row],[Sub-Sector]],Table2[% Away From 52W Low],"&gt;=10")/Table3[[#This Row],[Count]]</f>
        <v>1</v>
      </c>
      <c r="R16" s="2">
        <f>COUNTIFS(Table2[Sub-Sector],Table3[[#This Row],[Sub-Sector]],Table2[% Price above 20 EMA],"&gt;=0")/Table3[[#This Row],[Count]]</f>
        <v>1</v>
      </c>
      <c r="S16" s="2">
        <f>COUNTIFS(Table2[Sub-Sector],Table3[[#This Row],[Sub-Sector]],Table2[% Price above 50 EMA],"&gt;=0")/Table3[[#This Row],[Count]]</f>
        <v>1</v>
      </c>
      <c r="T16" s="2">
        <f>COUNTIFS(Table2[Sub-Sector],Table3[[#This Row],[Sub-Sector]],Table2[% Price above 200 EMA],"&gt;=0")/Table3[[#This Row],[Count]]</f>
        <v>1</v>
      </c>
      <c r="U16" s="2">
        <f>COUNTIFS(Table2[Sub-Sector],Table3[[#This Row],[Sub-Sector]],Table2[Rate of Change - Zone],"Positive")/Table3[[#This Row],[Count]]</f>
        <v>1</v>
      </c>
      <c r="V16" s="2">
        <f>COUNTIFS(Table2[Sub-Sector],Table3[[#This Row],[Sub-Sector]],Table2[Sharpe Ratio],"&gt;=0.10")/Table3[[#This Row],[Count]]</f>
        <v>1</v>
      </c>
      <c r="W1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440.5</v>
      </c>
      <c r="X16">
        <f>_xlfn.RANK.AVG(Table3[[#This Row],[Score]],Table3[Score],1)</f>
        <v>65.5</v>
      </c>
      <c r="Y1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152</v>
      </c>
      <c r="Z16">
        <f>_xlfn.RANK.AVG(Table3[[#This Row],[Score 2 ]],Table3[[Score 2 ]],1)</f>
        <v>15.5</v>
      </c>
    </row>
    <row r="17" spans="1:26" x14ac:dyDescent="0.3">
      <c r="A17" t="s">
        <v>144</v>
      </c>
      <c r="B17">
        <f>COUNTIFS(Table2[Sub-Sector],Table3[[#This Row],[Sub-Sector]])</f>
        <v>1</v>
      </c>
      <c r="C17" s="2">
        <f>COUNTIFS(Table2[Sub-Sector],Table3[[#This Row],[Sub-Sector]],Table2[Uptrend],"Uptrend")/Table3[[#This Row],[Count]]</f>
        <v>0</v>
      </c>
      <c r="D17" s="2">
        <f>COUNTIFS(Table2[Sub-Sector],Table3[[#This Row],[Sub-Sector]],Table2[1W Return vs Nifty],"&gt;=5")/Table3[[#This Row],[Count]]</f>
        <v>0</v>
      </c>
      <c r="E17" s="2">
        <f>COUNTIFS(Table2[Sub-Sector],Table3[[#This Row],[Sub-Sector]],Table2[1M Return vs Nifty],"&gt;=5")/Table3[[#This Row],[Count]]</f>
        <v>0</v>
      </c>
      <c r="F17" s="2">
        <f>COUNTIFS(Table2[Sub-Sector],Table3[[#This Row],[Sub-Sector]],Table2[6M Return vs Nifty],"&gt;=10")/Table3[[#This Row],[Count]]</f>
        <v>0</v>
      </c>
      <c r="G17" s="2">
        <f>COUNTIFS(Table2[Sub-Sector],Table3[[#This Row],[Sub-Sector]],Table2[1Y Return vs Nifty],"&gt;=10")/Table3[[#This Row],[Count]]</f>
        <v>1</v>
      </c>
      <c r="H17" s="2">
        <f>COUNTIFS(Table2[Sub-Sector],Table3[[#This Row],[Sub-Sector]],Table2[RSI Exponential â€“ 14D],"&gt;=50")/Table3[[#This Row],[Count]]</f>
        <v>0</v>
      </c>
      <c r="I17" s="2">
        <f>COUNTIFS(Table2[Sub-Sector],Table3[[#This Row],[Sub-Sector]],Table2[Relative Volume],"&gt;=1")/Table3[[#This Row],[Count]]</f>
        <v>1</v>
      </c>
      <c r="J17" s="2">
        <f>COUNTIFS(Table2[Sub-Sector],Table3[[#This Row],[Sub-Sector]],Table2[% Away From Day Low],"&gt;=0.05")/Table3[[#This Row],[Count]]</f>
        <v>0</v>
      </c>
      <c r="K17" s="2">
        <f>COUNTIFS(Table2[Sub-Sector],Table3[[#This Row],[Sub-Sector]],Table2[% Away From Day High],"&lt;=0.05")/Table3[[#This Row],[Count]]</f>
        <v>1</v>
      </c>
      <c r="L17" s="2">
        <f>COUNTIFS(Table2[Sub-Sector],Table3[[#This Row],[Sub-Sector]],Table2[% Away From Current Week Low],"&gt;=0.05")/Table3[[#This Row],[Count]]</f>
        <v>0</v>
      </c>
      <c r="M17" s="2">
        <f>COUNTIFS(Table2[Sub-Sector],Table3[[#This Row],[Sub-Sector]],Table2[% Away From Current Week High],"&lt;=0.05")/Table3[[#This Row],[Count]]</f>
        <v>0</v>
      </c>
      <c r="N17" s="2">
        <f>COUNTIFS(Table2[Sub-Sector],Table3[[#This Row],[Sub-Sector]],Table2[% Away From Current Month High],"&lt;=0.05")/Table3[[#This Row],[Count]]</f>
        <v>0</v>
      </c>
      <c r="O17" s="2">
        <f>COUNTIFS(Table2[Sub-Sector],Table3[[#This Row],[Sub-Sector]],Table2[% Away From Current Month Low],"&gt;=0.05")/Table3[[#This Row],[Count]]</f>
        <v>1</v>
      </c>
      <c r="P17" s="2">
        <f>COUNTIFS(Table2[Sub-Sector],Table3[[#This Row],[Sub-Sector]],Table2[% Away From 52W High],"&lt;=10")/Table3[[#This Row],[Count]]</f>
        <v>0</v>
      </c>
      <c r="Q17" s="2">
        <f>COUNTIFS(Table2[Sub-Sector],Table3[[#This Row],[Sub-Sector]],Table2[% Away From 52W Low],"&gt;=10")/Table3[[#This Row],[Count]]</f>
        <v>1</v>
      </c>
      <c r="R17" s="2">
        <f>COUNTIFS(Table2[Sub-Sector],Table3[[#This Row],[Sub-Sector]],Table2[% Price above 20 EMA],"&gt;=0")/Table3[[#This Row],[Count]]</f>
        <v>0</v>
      </c>
      <c r="S17" s="2">
        <f>COUNTIFS(Table2[Sub-Sector],Table3[[#This Row],[Sub-Sector]],Table2[% Price above 50 EMA],"&gt;=0")/Table3[[#This Row],[Count]]</f>
        <v>0</v>
      </c>
      <c r="T17" s="2">
        <f>COUNTIFS(Table2[Sub-Sector],Table3[[#This Row],[Sub-Sector]],Table2[% Price above 200 EMA],"&gt;=0")/Table3[[#This Row],[Count]]</f>
        <v>1</v>
      </c>
      <c r="U17" s="2">
        <f>COUNTIFS(Table2[Sub-Sector],Table3[[#This Row],[Sub-Sector]],Table2[Rate of Change - Zone],"Positive")/Table3[[#This Row],[Count]]</f>
        <v>1</v>
      </c>
      <c r="V17" s="2">
        <f>COUNTIFS(Table2[Sub-Sector],Table3[[#This Row],[Sub-Sector]],Table2[Sharpe Ratio],"&gt;=0.10")/Table3[[#This Row],[Count]]</f>
        <v>1</v>
      </c>
      <c r="W1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440.5</v>
      </c>
      <c r="X17">
        <f>_xlfn.RANK.AVG(Table3[[#This Row],[Score]],Table3[Score],1)</f>
        <v>65.5</v>
      </c>
      <c r="Y1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152</v>
      </c>
      <c r="Z17">
        <f>_xlfn.RANK.AVG(Table3[[#This Row],[Score 2 ]],Table3[[Score 2 ]],1)</f>
        <v>15.5</v>
      </c>
    </row>
    <row r="18" spans="1:26" x14ac:dyDescent="0.3">
      <c r="A18" t="s">
        <v>246</v>
      </c>
      <c r="B18">
        <f>COUNTIFS(Table2[Sub-Sector],Table3[[#This Row],[Sub-Sector]])</f>
        <v>7</v>
      </c>
      <c r="C18" s="2">
        <f>COUNTIFS(Table2[Sub-Sector],Table3[[#This Row],[Sub-Sector]],Table2[Uptrend],"Uptrend")/Table3[[#This Row],[Count]]</f>
        <v>0.8571428571428571</v>
      </c>
      <c r="D18" s="2">
        <f>COUNTIFS(Table2[Sub-Sector],Table3[[#This Row],[Sub-Sector]],Table2[1W Return vs Nifty],"&gt;=5")/Table3[[#This Row],[Count]]</f>
        <v>0.14285714285714285</v>
      </c>
      <c r="E18" s="2">
        <f>COUNTIFS(Table2[Sub-Sector],Table3[[#This Row],[Sub-Sector]],Table2[1M Return vs Nifty],"&gt;=5")/Table3[[#This Row],[Count]]</f>
        <v>0.2857142857142857</v>
      </c>
      <c r="F18" s="2">
        <f>COUNTIFS(Table2[Sub-Sector],Table3[[#This Row],[Sub-Sector]],Table2[6M Return vs Nifty],"&gt;=10")/Table3[[#This Row],[Count]]</f>
        <v>0.14285714285714285</v>
      </c>
      <c r="G18" s="2">
        <f>COUNTIFS(Table2[Sub-Sector],Table3[[#This Row],[Sub-Sector]],Table2[1Y Return vs Nifty],"&gt;=10")/Table3[[#This Row],[Count]]</f>
        <v>0.8571428571428571</v>
      </c>
      <c r="H18" s="2">
        <f>COUNTIFS(Table2[Sub-Sector],Table3[[#This Row],[Sub-Sector]],Table2[RSI Exponential â€“ 14D],"&gt;=50")/Table3[[#This Row],[Count]]</f>
        <v>0.8571428571428571</v>
      </c>
      <c r="I18" s="2">
        <f>COUNTIFS(Table2[Sub-Sector],Table3[[#This Row],[Sub-Sector]],Table2[Relative Volume],"&gt;=1")/Table3[[#This Row],[Count]]</f>
        <v>0.8571428571428571</v>
      </c>
      <c r="J18" s="2">
        <f>COUNTIFS(Table2[Sub-Sector],Table3[[#This Row],[Sub-Sector]],Table2[% Away From Day Low],"&gt;=0.05")/Table3[[#This Row],[Count]]</f>
        <v>0</v>
      </c>
      <c r="K18" s="2">
        <f>COUNTIFS(Table2[Sub-Sector],Table3[[#This Row],[Sub-Sector]],Table2[% Away From Day High],"&lt;=0.05")/Table3[[#This Row],[Count]]</f>
        <v>1</v>
      </c>
      <c r="L18" s="2">
        <f>COUNTIFS(Table2[Sub-Sector],Table3[[#This Row],[Sub-Sector]],Table2[% Away From Current Week Low],"&gt;=0.05")/Table3[[#This Row],[Count]]</f>
        <v>0.2857142857142857</v>
      </c>
      <c r="M18" s="2">
        <f>COUNTIFS(Table2[Sub-Sector],Table3[[#This Row],[Sub-Sector]],Table2[% Away From Current Week High],"&lt;=0.05")/Table3[[#This Row],[Count]]</f>
        <v>0.5714285714285714</v>
      </c>
      <c r="N18" s="2">
        <f>COUNTIFS(Table2[Sub-Sector],Table3[[#This Row],[Sub-Sector]],Table2[% Away From Current Month High],"&lt;=0.05")/Table3[[#This Row],[Count]]</f>
        <v>0.5714285714285714</v>
      </c>
      <c r="O18" s="2">
        <f>COUNTIFS(Table2[Sub-Sector],Table3[[#This Row],[Sub-Sector]],Table2[% Away From Current Month Low],"&gt;=0.05")/Table3[[#This Row],[Count]]</f>
        <v>1</v>
      </c>
      <c r="P18" s="2">
        <f>COUNTIFS(Table2[Sub-Sector],Table3[[#This Row],[Sub-Sector]],Table2[% Away From 52W High],"&lt;=10")/Table3[[#This Row],[Count]]</f>
        <v>0.7142857142857143</v>
      </c>
      <c r="Q18" s="2">
        <f>COUNTIFS(Table2[Sub-Sector],Table3[[#This Row],[Sub-Sector]],Table2[% Away From 52W Low],"&gt;=10")/Table3[[#This Row],[Count]]</f>
        <v>1</v>
      </c>
      <c r="R18" s="2">
        <f>COUNTIFS(Table2[Sub-Sector],Table3[[#This Row],[Sub-Sector]],Table2[% Price above 20 EMA],"&gt;=0")/Table3[[#This Row],[Count]]</f>
        <v>0.8571428571428571</v>
      </c>
      <c r="S18" s="2">
        <f>COUNTIFS(Table2[Sub-Sector],Table3[[#This Row],[Sub-Sector]],Table2[% Price above 50 EMA],"&gt;=0")/Table3[[#This Row],[Count]]</f>
        <v>0.8571428571428571</v>
      </c>
      <c r="T18" s="2">
        <f>COUNTIFS(Table2[Sub-Sector],Table3[[#This Row],[Sub-Sector]],Table2[% Price above 200 EMA],"&gt;=0")/Table3[[#This Row],[Count]]</f>
        <v>1</v>
      </c>
      <c r="U18" s="2">
        <f>COUNTIFS(Table2[Sub-Sector],Table3[[#This Row],[Sub-Sector]],Table2[Rate of Change - Zone],"Positive")/Table3[[#This Row],[Count]]</f>
        <v>1</v>
      </c>
      <c r="V18" s="2">
        <f>COUNTIFS(Table2[Sub-Sector],Table3[[#This Row],[Sub-Sector]],Table2[Sharpe Ratio],"&gt;=0.10")/Table3[[#This Row],[Count]]</f>
        <v>0.42857142857142855</v>
      </c>
      <c r="W1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260</v>
      </c>
      <c r="X18">
        <f>_xlfn.RANK.AVG(Table3[[#This Row],[Score]],Table3[Score],1)</f>
        <v>14</v>
      </c>
      <c r="Y1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158.5</v>
      </c>
      <c r="Z18">
        <f>_xlfn.RANK.AVG(Table3[[#This Row],[Score 2 ]],Table3[[Score 2 ]],1)</f>
        <v>17</v>
      </c>
    </row>
    <row r="19" spans="1:26" x14ac:dyDescent="0.3">
      <c r="A19" t="s">
        <v>163</v>
      </c>
      <c r="B19">
        <f>COUNTIFS(Table2[Sub-Sector],Table3[[#This Row],[Sub-Sector]])</f>
        <v>10</v>
      </c>
      <c r="C19" s="2">
        <f>COUNTIFS(Table2[Sub-Sector],Table3[[#This Row],[Sub-Sector]],Table2[Uptrend],"Uptrend")/Table3[[#This Row],[Count]]</f>
        <v>0.7</v>
      </c>
      <c r="D19" s="2">
        <f>COUNTIFS(Table2[Sub-Sector],Table3[[#This Row],[Sub-Sector]],Table2[1W Return vs Nifty],"&gt;=5")/Table3[[#This Row],[Count]]</f>
        <v>0</v>
      </c>
      <c r="E19" s="2">
        <f>COUNTIFS(Table2[Sub-Sector],Table3[[#This Row],[Sub-Sector]],Table2[1M Return vs Nifty],"&gt;=5")/Table3[[#This Row],[Count]]</f>
        <v>0.4</v>
      </c>
      <c r="F19" s="2">
        <f>COUNTIFS(Table2[Sub-Sector],Table3[[#This Row],[Sub-Sector]],Table2[6M Return vs Nifty],"&gt;=10")/Table3[[#This Row],[Count]]</f>
        <v>0.9</v>
      </c>
      <c r="G19" s="2">
        <f>COUNTIFS(Table2[Sub-Sector],Table3[[#This Row],[Sub-Sector]],Table2[1Y Return vs Nifty],"&gt;=10")/Table3[[#This Row],[Count]]</f>
        <v>1</v>
      </c>
      <c r="H19" s="2">
        <f>COUNTIFS(Table2[Sub-Sector],Table3[[#This Row],[Sub-Sector]],Table2[RSI Exponential â€“ 14D],"&gt;=50")/Table3[[#This Row],[Count]]</f>
        <v>0.5</v>
      </c>
      <c r="I19" s="2">
        <f>COUNTIFS(Table2[Sub-Sector],Table3[[#This Row],[Sub-Sector]],Table2[Relative Volume],"&gt;=1")/Table3[[#This Row],[Count]]</f>
        <v>0.1</v>
      </c>
      <c r="J19" s="2">
        <f>COUNTIFS(Table2[Sub-Sector],Table3[[#This Row],[Sub-Sector]],Table2[% Away From Day Low],"&gt;=0.05")/Table3[[#This Row],[Count]]</f>
        <v>0</v>
      </c>
      <c r="K19" s="2">
        <f>COUNTIFS(Table2[Sub-Sector],Table3[[#This Row],[Sub-Sector]],Table2[% Away From Day High],"&lt;=0.05")/Table3[[#This Row],[Count]]</f>
        <v>1</v>
      </c>
      <c r="L19" s="2">
        <f>COUNTIFS(Table2[Sub-Sector],Table3[[#This Row],[Sub-Sector]],Table2[% Away From Current Week Low],"&gt;=0.05")/Table3[[#This Row],[Count]]</f>
        <v>0</v>
      </c>
      <c r="M19" s="2">
        <f>COUNTIFS(Table2[Sub-Sector],Table3[[#This Row],[Sub-Sector]],Table2[% Away From Current Week High],"&lt;=0.05")/Table3[[#This Row],[Count]]</f>
        <v>0.5</v>
      </c>
      <c r="N19" s="2">
        <f>COUNTIFS(Table2[Sub-Sector],Table3[[#This Row],[Sub-Sector]],Table2[% Away From Current Month High],"&lt;=0.05")/Table3[[#This Row],[Count]]</f>
        <v>0.3</v>
      </c>
      <c r="O19" s="2">
        <f>COUNTIFS(Table2[Sub-Sector],Table3[[#This Row],[Sub-Sector]],Table2[% Away From Current Month Low],"&gt;=0.05")/Table3[[#This Row],[Count]]</f>
        <v>0.9</v>
      </c>
      <c r="P19" s="2">
        <f>COUNTIFS(Table2[Sub-Sector],Table3[[#This Row],[Sub-Sector]],Table2[% Away From 52W High],"&lt;=10")/Table3[[#This Row],[Count]]</f>
        <v>0.3</v>
      </c>
      <c r="Q19" s="2">
        <f>COUNTIFS(Table2[Sub-Sector],Table3[[#This Row],[Sub-Sector]],Table2[% Away From 52W Low],"&gt;=10")/Table3[[#This Row],[Count]]</f>
        <v>1</v>
      </c>
      <c r="R19" s="2">
        <f>COUNTIFS(Table2[Sub-Sector],Table3[[#This Row],[Sub-Sector]],Table2[% Price above 20 EMA],"&gt;=0")/Table3[[#This Row],[Count]]</f>
        <v>0.6</v>
      </c>
      <c r="S19" s="2">
        <f>COUNTIFS(Table2[Sub-Sector],Table3[[#This Row],[Sub-Sector]],Table2[% Price above 50 EMA],"&gt;=0")/Table3[[#This Row],[Count]]</f>
        <v>0.7</v>
      </c>
      <c r="T19" s="2">
        <f>COUNTIFS(Table2[Sub-Sector],Table3[[#This Row],[Sub-Sector]],Table2[% Price above 200 EMA],"&gt;=0")/Table3[[#This Row],[Count]]</f>
        <v>1</v>
      </c>
      <c r="U19" s="2">
        <f>COUNTIFS(Table2[Sub-Sector],Table3[[#This Row],[Sub-Sector]],Table2[Rate of Change - Zone],"Positive")/Table3[[#This Row],[Count]]</f>
        <v>0.7</v>
      </c>
      <c r="V19" s="2">
        <f>COUNTIFS(Table2[Sub-Sector],Table3[[#This Row],[Sub-Sector]],Table2[Sharpe Ratio],"&gt;=0.10")/Table3[[#This Row],[Count]]</f>
        <v>1</v>
      </c>
      <c r="W1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314.5</v>
      </c>
      <c r="X19">
        <f>_xlfn.RANK.AVG(Table3[[#This Row],[Score]],Table3[Score],1)</f>
        <v>25</v>
      </c>
      <c r="Y1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159.5</v>
      </c>
      <c r="Z19">
        <f>_xlfn.RANK.AVG(Table3[[#This Row],[Score 2 ]],Table3[[Score 2 ]],1)</f>
        <v>18</v>
      </c>
    </row>
    <row r="20" spans="1:26" x14ac:dyDescent="0.3">
      <c r="A20" t="s">
        <v>111</v>
      </c>
      <c r="B20">
        <f>COUNTIFS(Table2[Sub-Sector],Table3[[#This Row],[Sub-Sector]])</f>
        <v>3</v>
      </c>
      <c r="C20" s="2">
        <f>COUNTIFS(Table2[Sub-Sector],Table3[[#This Row],[Sub-Sector]],Table2[Uptrend],"Uptrend")/Table3[[#This Row],[Count]]</f>
        <v>0.66666666666666663</v>
      </c>
      <c r="D20" s="2">
        <f>COUNTIFS(Table2[Sub-Sector],Table3[[#This Row],[Sub-Sector]],Table2[1W Return vs Nifty],"&gt;=5")/Table3[[#This Row],[Count]]</f>
        <v>0</v>
      </c>
      <c r="E20" s="2">
        <f>COUNTIFS(Table2[Sub-Sector],Table3[[#This Row],[Sub-Sector]],Table2[1M Return vs Nifty],"&gt;=5")/Table3[[#This Row],[Count]]</f>
        <v>0.33333333333333331</v>
      </c>
      <c r="F20" s="2">
        <f>COUNTIFS(Table2[Sub-Sector],Table3[[#This Row],[Sub-Sector]],Table2[6M Return vs Nifty],"&gt;=10")/Table3[[#This Row],[Count]]</f>
        <v>0.66666666666666663</v>
      </c>
      <c r="G20" s="2">
        <f>COUNTIFS(Table2[Sub-Sector],Table3[[#This Row],[Sub-Sector]],Table2[1Y Return vs Nifty],"&gt;=10")/Table3[[#This Row],[Count]]</f>
        <v>1</v>
      </c>
      <c r="H20" s="2">
        <f>COUNTIFS(Table2[Sub-Sector],Table3[[#This Row],[Sub-Sector]],Table2[RSI Exponential â€“ 14D],"&gt;=50")/Table3[[#This Row],[Count]]</f>
        <v>0.33333333333333331</v>
      </c>
      <c r="I20" s="2">
        <f>COUNTIFS(Table2[Sub-Sector],Table3[[#This Row],[Sub-Sector]],Table2[Relative Volume],"&gt;=1")/Table3[[#This Row],[Count]]</f>
        <v>0.66666666666666663</v>
      </c>
      <c r="J20" s="2">
        <f>COUNTIFS(Table2[Sub-Sector],Table3[[#This Row],[Sub-Sector]],Table2[% Away From Day Low],"&gt;=0.05")/Table3[[#This Row],[Count]]</f>
        <v>0</v>
      </c>
      <c r="K20" s="2">
        <f>COUNTIFS(Table2[Sub-Sector],Table3[[#This Row],[Sub-Sector]],Table2[% Away From Day High],"&lt;=0.05")/Table3[[#This Row],[Count]]</f>
        <v>1</v>
      </c>
      <c r="L20" s="2">
        <f>COUNTIFS(Table2[Sub-Sector],Table3[[#This Row],[Sub-Sector]],Table2[% Away From Current Week Low],"&gt;=0.05")/Table3[[#This Row],[Count]]</f>
        <v>0.33333333333333331</v>
      </c>
      <c r="M20" s="2">
        <f>COUNTIFS(Table2[Sub-Sector],Table3[[#This Row],[Sub-Sector]],Table2[% Away From Current Week High],"&lt;=0.05")/Table3[[#This Row],[Count]]</f>
        <v>0.66666666666666663</v>
      </c>
      <c r="N20" s="2">
        <f>COUNTIFS(Table2[Sub-Sector],Table3[[#This Row],[Sub-Sector]],Table2[% Away From Current Month High],"&lt;=0.05")/Table3[[#This Row],[Count]]</f>
        <v>0.33333333333333331</v>
      </c>
      <c r="O20" s="2">
        <f>COUNTIFS(Table2[Sub-Sector],Table3[[#This Row],[Sub-Sector]],Table2[% Away From Current Month Low],"&gt;=0.05")/Table3[[#This Row],[Count]]</f>
        <v>0.66666666666666663</v>
      </c>
      <c r="P20" s="2">
        <f>COUNTIFS(Table2[Sub-Sector],Table3[[#This Row],[Sub-Sector]],Table2[% Away From 52W High],"&lt;=10")/Table3[[#This Row],[Count]]</f>
        <v>0.33333333333333331</v>
      </c>
      <c r="Q20" s="2">
        <f>COUNTIFS(Table2[Sub-Sector],Table3[[#This Row],[Sub-Sector]],Table2[% Away From 52W Low],"&gt;=10")/Table3[[#This Row],[Count]]</f>
        <v>1</v>
      </c>
      <c r="R20" s="2">
        <f>COUNTIFS(Table2[Sub-Sector],Table3[[#This Row],[Sub-Sector]],Table2[% Price above 20 EMA],"&gt;=0")/Table3[[#This Row],[Count]]</f>
        <v>0.33333333333333331</v>
      </c>
      <c r="S20" s="2">
        <f>COUNTIFS(Table2[Sub-Sector],Table3[[#This Row],[Sub-Sector]],Table2[% Price above 50 EMA],"&gt;=0")/Table3[[#This Row],[Count]]</f>
        <v>0.33333333333333331</v>
      </c>
      <c r="T20" s="2">
        <f>COUNTIFS(Table2[Sub-Sector],Table3[[#This Row],[Sub-Sector]],Table2[% Price above 200 EMA],"&gt;=0")/Table3[[#This Row],[Count]]</f>
        <v>1</v>
      </c>
      <c r="U20" s="2">
        <f>COUNTIFS(Table2[Sub-Sector],Table3[[#This Row],[Sub-Sector]],Table2[Rate of Change - Zone],"Positive")/Table3[[#This Row],[Count]]</f>
        <v>0.33333333333333331</v>
      </c>
      <c r="V20" s="2">
        <f>COUNTIFS(Table2[Sub-Sector],Table3[[#This Row],[Sub-Sector]],Table2[Sharpe Ratio],"&gt;=0.10")/Table3[[#This Row],[Count]]</f>
        <v>0.33333333333333331</v>
      </c>
      <c r="W2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332</v>
      </c>
      <c r="X20">
        <f>_xlfn.RANK.AVG(Table3[[#This Row],[Score]],Table3[Score],1)</f>
        <v>28.5</v>
      </c>
      <c r="Y2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160.5</v>
      </c>
      <c r="Z20">
        <f>_xlfn.RANK.AVG(Table3[[#This Row],[Score 2 ]],Table3[[Score 2 ]],1)</f>
        <v>19</v>
      </c>
    </row>
    <row r="21" spans="1:26" x14ac:dyDescent="0.3">
      <c r="A21" t="s">
        <v>43</v>
      </c>
      <c r="B21">
        <f>COUNTIFS(Table2[Sub-Sector],Table3[[#This Row],[Sub-Sector]])</f>
        <v>2</v>
      </c>
      <c r="C21" s="2">
        <f>COUNTIFS(Table2[Sub-Sector],Table3[[#This Row],[Sub-Sector]],Table2[Uptrend],"Uptrend")/Table3[[#This Row],[Count]]</f>
        <v>1</v>
      </c>
      <c r="D21" s="2">
        <f>COUNTIFS(Table2[Sub-Sector],Table3[[#This Row],[Sub-Sector]],Table2[1W Return vs Nifty],"&gt;=5")/Table3[[#This Row],[Count]]</f>
        <v>0</v>
      </c>
      <c r="E21" s="2">
        <f>COUNTIFS(Table2[Sub-Sector],Table3[[#This Row],[Sub-Sector]],Table2[1M Return vs Nifty],"&gt;=5")/Table3[[#This Row],[Count]]</f>
        <v>0.5</v>
      </c>
      <c r="F21" s="2">
        <f>COUNTIFS(Table2[Sub-Sector],Table3[[#This Row],[Sub-Sector]],Table2[6M Return vs Nifty],"&gt;=10")/Table3[[#This Row],[Count]]</f>
        <v>0.5</v>
      </c>
      <c r="G21" s="2">
        <f>COUNTIFS(Table2[Sub-Sector],Table3[[#This Row],[Sub-Sector]],Table2[1Y Return vs Nifty],"&gt;=10")/Table3[[#This Row],[Count]]</f>
        <v>0.5</v>
      </c>
      <c r="H21" s="2">
        <f>COUNTIFS(Table2[Sub-Sector],Table3[[#This Row],[Sub-Sector]],Table2[RSI Exponential â€“ 14D],"&gt;=50")/Table3[[#This Row],[Count]]</f>
        <v>1</v>
      </c>
      <c r="I21" s="2">
        <f>COUNTIFS(Table2[Sub-Sector],Table3[[#This Row],[Sub-Sector]],Table2[Relative Volume],"&gt;=1")/Table3[[#This Row],[Count]]</f>
        <v>0.5</v>
      </c>
      <c r="J21" s="2">
        <f>COUNTIFS(Table2[Sub-Sector],Table3[[#This Row],[Sub-Sector]],Table2[% Away From Day Low],"&gt;=0.05")/Table3[[#This Row],[Count]]</f>
        <v>0.5</v>
      </c>
      <c r="K21" s="2">
        <f>COUNTIFS(Table2[Sub-Sector],Table3[[#This Row],[Sub-Sector]],Table2[% Away From Day High],"&lt;=0.05")/Table3[[#This Row],[Count]]</f>
        <v>0.5</v>
      </c>
      <c r="L21" s="2">
        <f>COUNTIFS(Table2[Sub-Sector],Table3[[#This Row],[Sub-Sector]],Table2[% Away From Current Week Low],"&gt;=0.05")/Table3[[#This Row],[Count]]</f>
        <v>0.5</v>
      </c>
      <c r="M21" s="2">
        <f>COUNTIFS(Table2[Sub-Sector],Table3[[#This Row],[Sub-Sector]],Table2[% Away From Current Week High],"&lt;=0.05")/Table3[[#This Row],[Count]]</f>
        <v>0.5</v>
      </c>
      <c r="N21" s="2">
        <f>COUNTIFS(Table2[Sub-Sector],Table3[[#This Row],[Sub-Sector]],Table2[% Away From Current Month High],"&lt;=0.05")/Table3[[#This Row],[Count]]</f>
        <v>0.5</v>
      </c>
      <c r="O21" s="2">
        <f>COUNTIFS(Table2[Sub-Sector],Table3[[#This Row],[Sub-Sector]],Table2[% Away From Current Month Low],"&gt;=0.05")/Table3[[#This Row],[Count]]</f>
        <v>1</v>
      </c>
      <c r="P21" s="2">
        <f>COUNTIFS(Table2[Sub-Sector],Table3[[#This Row],[Sub-Sector]],Table2[% Away From 52W High],"&lt;=10")/Table3[[#This Row],[Count]]</f>
        <v>1</v>
      </c>
      <c r="Q21" s="2">
        <f>COUNTIFS(Table2[Sub-Sector],Table3[[#This Row],[Sub-Sector]],Table2[% Away From 52W Low],"&gt;=10")/Table3[[#This Row],[Count]]</f>
        <v>1</v>
      </c>
      <c r="R21" s="2">
        <f>COUNTIFS(Table2[Sub-Sector],Table3[[#This Row],[Sub-Sector]],Table2[% Price above 20 EMA],"&gt;=0")/Table3[[#This Row],[Count]]</f>
        <v>1</v>
      </c>
      <c r="S21" s="2">
        <f>COUNTIFS(Table2[Sub-Sector],Table3[[#This Row],[Sub-Sector]],Table2[% Price above 50 EMA],"&gt;=0")/Table3[[#This Row],[Count]]</f>
        <v>1</v>
      </c>
      <c r="T21" s="2">
        <f>COUNTIFS(Table2[Sub-Sector],Table3[[#This Row],[Sub-Sector]],Table2[% Price above 200 EMA],"&gt;=0")/Table3[[#This Row],[Count]]</f>
        <v>1</v>
      </c>
      <c r="U21" s="2">
        <f>COUNTIFS(Table2[Sub-Sector],Table3[[#This Row],[Sub-Sector]],Table2[Rate of Change - Zone],"Positive")/Table3[[#This Row],[Count]]</f>
        <v>1</v>
      </c>
      <c r="V21" s="2">
        <f>COUNTIFS(Table2[Sub-Sector],Table3[[#This Row],[Sub-Sector]],Table2[Sharpe Ratio],"&gt;=0.10")/Table3[[#This Row],[Count]]</f>
        <v>1</v>
      </c>
      <c r="W2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275.5</v>
      </c>
      <c r="X21">
        <f>_xlfn.RANK.AVG(Table3[[#This Row],[Score]],Table3[Score],1)</f>
        <v>18</v>
      </c>
      <c r="Y2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161.5</v>
      </c>
      <c r="Z21">
        <f>_xlfn.RANK.AVG(Table3[[#This Row],[Score 2 ]],Table3[[Score 2 ]],1)</f>
        <v>21</v>
      </c>
    </row>
    <row r="22" spans="1:26" x14ac:dyDescent="0.3">
      <c r="A22" t="s">
        <v>1100</v>
      </c>
      <c r="B22">
        <f>COUNTIFS(Table2[Sub-Sector],Table3[[#This Row],[Sub-Sector]])</f>
        <v>2</v>
      </c>
      <c r="C22" s="2">
        <f>COUNTIFS(Table2[Sub-Sector],Table3[[#This Row],[Sub-Sector]],Table2[Uptrend],"Uptrend")/Table3[[#This Row],[Count]]</f>
        <v>1</v>
      </c>
      <c r="D22" s="2">
        <f>COUNTIFS(Table2[Sub-Sector],Table3[[#This Row],[Sub-Sector]],Table2[1W Return vs Nifty],"&gt;=5")/Table3[[#This Row],[Count]]</f>
        <v>0.5</v>
      </c>
      <c r="E22" s="2">
        <f>COUNTIFS(Table2[Sub-Sector],Table3[[#This Row],[Sub-Sector]],Table2[1M Return vs Nifty],"&gt;=5")/Table3[[#This Row],[Count]]</f>
        <v>0.5</v>
      </c>
      <c r="F22" s="2">
        <f>COUNTIFS(Table2[Sub-Sector],Table3[[#This Row],[Sub-Sector]],Table2[6M Return vs Nifty],"&gt;=10")/Table3[[#This Row],[Count]]</f>
        <v>0.5</v>
      </c>
      <c r="G22" s="2">
        <f>COUNTIFS(Table2[Sub-Sector],Table3[[#This Row],[Sub-Sector]],Table2[1Y Return vs Nifty],"&gt;=10")/Table3[[#This Row],[Count]]</f>
        <v>0.5</v>
      </c>
      <c r="H22" s="2">
        <f>COUNTIFS(Table2[Sub-Sector],Table3[[#This Row],[Sub-Sector]],Table2[RSI Exponential â€“ 14D],"&gt;=50")/Table3[[#This Row],[Count]]</f>
        <v>1</v>
      </c>
      <c r="I22" s="2">
        <f>COUNTIFS(Table2[Sub-Sector],Table3[[#This Row],[Sub-Sector]],Table2[Relative Volume],"&gt;=1")/Table3[[#This Row],[Count]]</f>
        <v>0.5</v>
      </c>
      <c r="J22" s="2">
        <f>COUNTIFS(Table2[Sub-Sector],Table3[[#This Row],[Sub-Sector]],Table2[% Away From Day Low],"&gt;=0.05")/Table3[[#This Row],[Count]]</f>
        <v>0</v>
      </c>
      <c r="K22" s="2">
        <f>COUNTIFS(Table2[Sub-Sector],Table3[[#This Row],[Sub-Sector]],Table2[% Away From Day High],"&lt;=0.05")/Table3[[#This Row],[Count]]</f>
        <v>1</v>
      </c>
      <c r="L22" s="2">
        <f>COUNTIFS(Table2[Sub-Sector],Table3[[#This Row],[Sub-Sector]],Table2[% Away From Current Week Low],"&gt;=0.05")/Table3[[#This Row],[Count]]</f>
        <v>0.5</v>
      </c>
      <c r="M22" s="2">
        <f>COUNTIFS(Table2[Sub-Sector],Table3[[#This Row],[Sub-Sector]],Table2[% Away From Current Week High],"&lt;=0.05")/Table3[[#This Row],[Count]]</f>
        <v>1</v>
      </c>
      <c r="N22" s="2">
        <f>COUNTIFS(Table2[Sub-Sector],Table3[[#This Row],[Sub-Sector]],Table2[% Away From Current Month High],"&lt;=0.05")/Table3[[#This Row],[Count]]</f>
        <v>0.5</v>
      </c>
      <c r="O22" s="2">
        <f>COUNTIFS(Table2[Sub-Sector],Table3[[#This Row],[Sub-Sector]],Table2[% Away From Current Month Low],"&gt;=0.05")/Table3[[#This Row],[Count]]</f>
        <v>1</v>
      </c>
      <c r="P22" s="2">
        <f>COUNTIFS(Table2[Sub-Sector],Table3[[#This Row],[Sub-Sector]],Table2[% Away From 52W High],"&lt;=10")/Table3[[#This Row],[Count]]</f>
        <v>0.5</v>
      </c>
      <c r="Q22" s="2">
        <f>COUNTIFS(Table2[Sub-Sector],Table3[[#This Row],[Sub-Sector]],Table2[% Away From 52W Low],"&gt;=10")/Table3[[#This Row],[Count]]</f>
        <v>1</v>
      </c>
      <c r="R22" s="2">
        <f>COUNTIFS(Table2[Sub-Sector],Table3[[#This Row],[Sub-Sector]],Table2[% Price above 20 EMA],"&gt;=0")/Table3[[#This Row],[Count]]</f>
        <v>1</v>
      </c>
      <c r="S22" s="2">
        <f>COUNTIFS(Table2[Sub-Sector],Table3[[#This Row],[Sub-Sector]],Table2[% Price above 50 EMA],"&gt;=0")/Table3[[#This Row],[Count]]</f>
        <v>1</v>
      </c>
      <c r="T22" s="2">
        <f>COUNTIFS(Table2[Sub-Sector],Table3[[#This Row],[Sub-Sector]],Table2[% Price above 200 EMA],"&gt;=0")/Table3[[#This Row],[Count]]</f>
        <v>1</v>
      </c>
      <c r="U22" s="2">
        <f>COUNTIFS(Table2[Sub-Sector],Table3[[#This Row],[Sub-Sector]],Table2[Rate of Change - Zone],"Positive")/Table3[[#This Row],[Count]]</f>
        <v>1</v>
      </c>
      <c r="V22" s="2">
        <f>COUNTIFS(Table2[Sub-Sector],Table3[[#This Row],[Sub-Sector]],Table2[Sharpe Ratio],"&gt;=0.10")/Table3[[#This Row],[Count]]</f>
        <v>0</v>
      </c>
      <c r="W2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202</v>
      </c>
      <c r="X22">
        <f>_xlfn.RANK.AVG(Table3[[#This Row],[Score]],Table3[Score],1)</f>
        <v>6</v>
      </c>
      <c r="Y2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161.5</v>
      </c>
      <c r="Z22">
        <f>_xlfn.RANK.AVG(Table3[[#This Row],[Score 2 ]],Table3[[Score 2 ]],1)</f>
        <v>21</v>
      </c>
    </row>
    <row r="23" spans="1:26" x14ac:dyDescent="0.3">
      <c r="A23" t="s">
        <v>936</v>
      </c>
      <c r="B23">
        <f>COUNTIFS(Table2[Sub-Sector],Table3[[#This Row],[Sub-Sector]])</f>
        <v>2</v>
      </c>
      <c r="C23" s="2">
        <f>COUNTIFS(Table2[Sub-Sector],Table3[[#This Row],[Sub-Sector]],Table2[Uptrend],"Uptrend")/Table3[[#This Row],[Count]]</f>
        <v>0.5</v>
      </c>
      <c r="D23" s="2">
        <f>COUNTIFS(Table2[Sub-Sector],Table3[[#This Row],[Sub-Sector]],Table2[1W Return vs Nifty],"&gt;=5")/Table3[[#This Row],[Count]]</f>
        <v>0</v>
      </c>
      <c r="E23" s="2">
        <f>COUNTIFS(Table2[Sub-Sector],Table3[[#This Row],[Sub-Sector]],Table2[1M Return vs Nifty],"&gt;=5")/Table3[[#This Row],[Count]]</f>
        <v>0.5</v>
      </c>
      <c r="F23" s="2">
        <f>COUNTIFS(Table2[Sub-Sector],Table3[[#This Row],[Sub-Sector]],Table2[6M Return vs Nifty],"&gt;=10")/Table3[[#This Row],[Count]]</f>
        <v>0.5</v>
      </c>
      <c r="G23" s="2">
        <f>COUNTIFS(Table2[Sub-Sector],Table3[[#This Row],[Sub-Sector]],Table2[1Y Return vs Nifty],"&gt;=10")/Table3[[#This Row],[Count]]</f>
        <v>0.5</v>
      </c>
      <c r="H23" s="2">
        <f>COUNTIFS(Table2[Sub-Sector],Table3[[#This Row],[Sub-Sector]],Table2[RSI Exponential â€“ 14D],"&gt;=50")/Table3[[#This Row],[Count]]</f>
        <v>0.5</v>
      </c>
      <c r="I23" s="2">
        <f>COUNTIFS(Table2[Sub-Sector],Table3[[#This Row],[Sub-Sector]],Table2[Relative Volume],"&gt;=1")/Table3[[#This Row],[Count]]</f>
        <v>0.5</v>
      </c>
      <c r="J23" s="2">
        <f>COUNTIFS(Table2[Sub-Sector],Table3[[#This Row],[Sub-Sector]],Table2[% Away From Day Low],"&gt;=0.05")/Table3[[#This Row],[Count]]</f>
        <v>0</v>
      </c>
      <c r="K23" s="2">
        <f>COUNTIFS(Table2[Sub-Sector],Table3[[#This Row],[Sub-Sector]],Table2[% Away From Day High],"&lt;=0.05")/Table3[[#This Row],[Count]]</f>
        <v>1</v>
      </c>
      <c r="L23" s="2">
        <f>COUNTIFS(Table2[Sub-Sector],Table3[[#This Row],[Sub-Sector]],Table2[% Away From Current Week Low],"&gt;=0.05")/Table3[[#This Row],[Count]]</f>
        <v>0</v>
      </c>
      <c r="M23" s="2">
        <f>COUNTIFS(Table2[Sub-Sector],Table3[[#This Row],[Sub-Sector]],Table2[% Away From Current Week High],"&lt;=0.05")/Table3[[#This Row],[Count]]</f>
        <v>0.5</v>
      </c>
      <c r="N23" s="2">
        <f>COUNTIFS(Table2[Sub-Sector],Table3[[#This Row],[Sub-Sector]],Table2[% Away From Current Month High],"&lt;=0.05")/Table3[[#This Row],[Count]]</f>
        <v>0</v>
      </c>
      <c r="O23" s="2">
        <f>COUNTIFS(Table2[Sub-Sector],Table3[[#This Row],[Sub-Sector]],Table2[% Away From Current Month Low],"&gt;=0.05")/Table3[[#This Row],[Count]]</f>
        <v>1</v>
      </c>
      <c r="P23" s="2">
        <f>COUNTIFS(Table2[Sub-Sector],Table3[[#This Row],[Sub-Sector]],Table2[% Away From 52W High],"&lt;=10")/Table3[[#This Row],[Count]]</f>
        <v>0.5</v>
      </c>
      <c r="Q23" s="2">
        <f>COUNTIFS(Table2[Sub-Sector],Table3[[#This Row],[Sub-Sector]],Table2[% Away From 52W Low],"&gt;=10")/Table3[[#This Row],[Count]]</f>
        <v>1</v>
      </c>
      <c r="R23" s="2">
        <f>COUNTIFS(Table2[Sub-Sector],Table3[[#This Row],[Sub-Sector]],Table2[% Price above 20 EMA],"&gt;=0")/Table3[[#This Row],[Count]]</f>
        <v>0.5</v>
      </c>
      <c r="S23" s="2">
        <f>COUNTIFS(Table2[Sub-Sector],Table3[[#This Row],[Sub-Sector]],Table2[% Price above 50 EMA],"&gt;=0")/Table3[[#This Row],[Count]]</f>
        <v>0.5</v>
      </c>
      <c r="T23" s="2">
        <f>COUNTIFS(Table2[Sub-Sector],Table3[[#This Row],[Sub-Sector]],Table2[% Price above 200 EMA],"&gt;=0")/Table3[[#This Row],[Count]]</f>
        <v>1</v>
      </c>
      <c r="U23" s="2">
        <f>COUNTIFS(Table2[Sub-Sector],Table3[[#This Row],[Sub-Sector]],Table2[Rate of Change - Zone],"Positive")/Table3[[#This Row],[Count]]</f>
        <v>1</v>
      </c>
      <c r="V23" s="2">
        <f>COUNTIFS(Table2[Sub-Sector],Table3[[#This Row],[Sub-Sector]],Table2[Sharpe Ratio],"&gt;=0.10")/Table3[[#This Row],[Count]]</f>
        <v>0</v>
      </c>
      <c r="W2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337.5</v>
      </c>
      <c r="X23">
        <f>_xlfn.RANK.AVG(Table3[[#This Row],[Score]],Table3[Score],1)</f>
        <v>31</v>
      </c>
      <c r="Y2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161.5</v>
      </c>
      <c r="Z23">
        <f>_xlfn.RANK.AVG(Table3[[#This Row],[Score 2 ]],Table3[[Score 2 ]],1)</f>
        <v>21</v>
      </c>
    </row>
    <row r="24" spans="1:26" x14ac:dyDescent="0.3">
      <c r="A24" t="s">
        <v>54</v>
      </c>
      <c r="B24">
        <f>COUNTIFS(Table2[Sub-Sector],Table3[[#This Row],[Sub-Sector]])</f>
        <v>44</v>
      </c>
      <c r="C24" s="2">
        <f>COUNTIFS(Table2[Sub-Sector],Table3[[#This Row],[Sub-Sector]],Table2[Uptrend],"Uptrend")/Table3[[#This Row],[Count]]</f>
        <v>0.93181818181818177</v>
      </c>
      <c r="D24" s="2">
        <f>COUNTIFS(Table2[Sub-Sector],Table3[[#This Row],[Sub-Sector]],Table2[1W Return vs Nifty],"&gt;=5")/Table3[[#This Row],[Count]]</f>
        <v>0.15909090909090909</v>
      </c>
      <c r="E24" s="2">
        <f>COUNTIFS(Table2[Sub-Sector],Table3[[#This Row],[Sub-Sector]],Table2[1M Return vs Nifty],"&gt;=5")/Table3[[#This Row],[Count]]</f>
        <v>0.61363636363636365</v>
      </c>
      <c r="F24" s="2">
        <f>COUNTIFS(Table2[Sub-Sector],Table3[[#This Row],[Sub-Sector]],Table2[6M Return vs Nifty],"&gt;=10")/Table3[[#This Row],[Count]]</f>
        <v>0.52272727272727271</v>
      </c>
      <c r="G24" s="2">
        <f>COUNTIFS(Table2[Sub-Sector],Table3[[#This Row],[Sub-Sector]],Table2[1Y Return vs Nifty],"&gt;=10")/Table3[[#This Row],[Count]]</f>
        <v>0.63636363636363635</v>
      </c>
      <c r="H24" s="2">
        <f>COUNTIFS(Table2[Sub-Sector],Table3[[#This Row],[Sub-Sector]],Table2[RSI Exponential â€“ 14D],"&gt;=50")/Table3[[#This Row],[Count]]</f>
        <v>0.81818181818181823</v>
      </c>
      <c r="I24" s="2">
        <f>COUNTIFS(Table2[Sub-Sector],Table3[[#This Row],[Sub-Sector]],Table2[Relative Volume],"&gt;=1")/Table3[[#This Row],[Count]]</f>
        <v>0.36363636363636365</v>
      </c>
      <c r="J24" s="2">
        <f>COUNTIFS(Table2[Sub-Sector],Table3[[#This Row],[Sub-Sector]],Table2[% Away From Day Low],"&gt;=0.05")/Table3[[#This Row],[Count]]</f>
        <v>2.2727272727272728E-2</v>
      </c>
      <c r="K24" s="2">
        <f>COUNTIFS(Table2[Sub-Sector],Table3[[#This Row],[Sub-Sector]],Table2[% Away From Day High],"&lt;=0.05")/Table3[[#This Row],[Count]]</f>
        <v>0.95454545454545459</v>
      </c>
      <c r="L24" s="2">
        <f>COUNTIFS(Table2[Sub-Sector],Table3[[#This Row],[Sub-Sector]],Table2[% Away From Current Week Low],"&gt;=0.05")/Table3[[#This Row],[Count]]</f>
        <v>0.20454545454545456</v>
      </c>
      <c r="M24" s="2">
        <f>COUNTIFS(Table2[Sub-Sector],Table3[[#This Row],[Sub-Sector]],Table2[% Away From Current Week High],"&lt;=0.05")/Table3[[#This Row],[Count]]</f>
        <v>0.75</v>
      </c>
      <c r="N24" s="2">
        <f>COUNTIFS(Table2[Sub-Sector],Table3[[#This Row],[Sub-Sector]],Table2[% Away From Current Month High],"&lt;=0.05")/Table3[[#This Row],[Count]]</f>
        <v>0.56818181818181823</v>
      </c>
      <c r="O24" s="2">
        <f>COUNTIFS(Table2[Sub-Sector],Table3[[#This Row],[Sub-Sector]],Table2[% Away From Current Month Low],"&gt;=0.05")/Table3[[#This Row],[Count]]</f>
        <v>0.86363636363636365</v>
      </c>
      <c r="P24" s="2">
        <f>COUNTIFS(Table2[Sub-Sector],Table3[[#This Row],[Sub-Sector]],Table2[% Away From 52W High],"&lt;=10")/Table3[[#This Row],[Count]]</f>
        <v>0.75</v>
      </c>
      <c r="Q24" s="2">
        <f>COUNTIFS(Table2[Sub-Sector],Table3[[#This Row],[Sub-Sector]],Table2[% Away From 52W Low],"&gt;=10")/Table3[[#This Row],[Count]]</f>
        <v>1</v>
      </c>
      <c r="R24" s="2">
        <f>COUNTIFS(Table2[Sub-Sector],Table3[[#This Row],[Sub-Sector]],Table2[% Price above 20 EMA],"&gt;=0")/Table3[[#This Row],[Count]]</f>
        <v>0.88636363636363635</v>
      </c>
      <c r="S24" s="2">
        <f>COUNTIFS(Table2[Sub-Sector],Table3[[#This Row],[Sub-Sector]],Table2[% Price above 50 EMA],"&gt;=0")/Table3[[#This Row],[Count]]</f>
        <v>0.90909090909090906</v>
      </c>
      <c r="T24" s="2">
        <f>COUNTIFS(Table2[Sub-Sector],Table3[[#This Row],[Sub-Sector]],Table2[% Price above 200 EMA],"&gt;=0")/Table3[[#This Row],[Count]]</f>
        <v>0.97727272727272729</v>
      </c>
      <c r="U24" s="2">
        <f>COUNTIFS(Table2[Sub-Sector],Table3[[#This Row],[Sub-Sector]],Table2[Rate of Change - Zone],"Positive")/Table3[[#This Row],[Count]]</f>
        <v>0.86363636363636365</v>
      </c>
      <c r="V24" s="2">
        <f>COUNTIFS(Table2[Sub-Sector],Table3[[#This Row],[Sub-Sector]],Table2[Sharpe Ratio],"&gt;=0.10")/Table3[[#This Row],[Count]]</f>
        <v>9.0909090909090912E-2</v>
      </c>
      <c r="W2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228.5</v>
      </c>
      <c r="X24">
        <f>_xlfn.RANK.AVG(Table3[[#This Row],[Score]],Table3[Score],1)</f>
        <v>8</v>
      </c>
      <c r="Y2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162.5</v>
      </c>
      <c r="Z24">
        <f>_xlfn.RANK.AVG(Table3[[#This Row],[Score 2 ]],Table3[[Score 2 ]],1)</f>
        <v>23</v>
      </c>
    </row>
    <row r="25" spans="1:26" x14ac:dyDescent="0.3">
      <c r="A25" t="s">
        <v>124</v>
      </c>
      <c r="B25">
        <f>COUNTIFS(Table2[Sub-Sector],Table3[[#This Row],[Sub-Sector]])</f>
        <v>7</v>
      </c>
      <c r="C25" s="2">
        <f>COUNTIFS(Table2[Sub-Sector],Table3[[#This Row],[Sub-Sector]],Table2[Uptrend],"Uptrend")/Table3[[#This Row],[Count]]</f>
        <v>0.8571428571428571</v>
      </c>
      <c r="D25" s="2">
        <f>COUNTIFS(Table2[Sub-Sector],Table3[[#This Row],[Sub-Sector]],Table2[1W Return vs Nifty],"&gt;=5")/Table3[[#This Row],[Count]]</f>
        <v>0</v>
      </c>
      <c r="E25" s="2">
        <f>COUNTIFS(Table2[Sub-Sector],Table3[[#This Row],[Sub-Sector]],Table2[1M Return vs Nifty],"&gt;=5")/Table3[[#This Row],[Count]]</f>
        <v>0</v>
      </c>
      <c r="F25" s="2">
        <f>COUNTIFS(Table2[Sub-Sector],Table3[[#This Row],[Sub-Sector]],Table2[6M Return vs Nifty],"&gt;=10")/Table3[[#This Row],[Count]]</f>
        <v>0.7142857142857143</v>
      </c>
      <c r="G25" s="2">
        <f>COUNTIFS(Table2[Sub-Sector],Table3[[#This Row],[Sub-Sector]],Table2[1Y Return vs Nifty],"&gt;=10")/Table3[[#This Row],[Count]]</f>
        <v>0.8571428571428571</v>
      </c>
      <c r="H25" s="2">
        <f>COUNTIFS(Table2[Sub-Sector],Table3[[#This Row],[Sub-Sector]],Table2[RSI Exponential â€“ 14D],"&gt;=50")/Table3[[#This Row],[Count]]</f>
        <v>0.7142857142857143</v>
      </c>
      <c r="I25" s="2">
        <f>COUNTIFS(Table2[Sub-Sector],Table3[[#This Row],[Sub-Sector]],Table2[Relative Volume],"&gt;=1")/Table3[[#This Row],[Count]]</f>
        <v>0.14285714285714285</v>
      </c>
      <c r="J25" s="2">
        <f>COUNTIFS(Table2[Sub-Sector],Table3[[#This Row],[Sub-Sector]],Table2[% Away From Day Low],"&gt;=0.05")/Table3[[#This Row],[Count]]</f>
        <v>0</v>
      </c>
      <c r="K25" s="2">
        <f>COUNTIFS(Table2[Sub-Sector],Table3[[#This Row],[Sub-Sector]],Table2[% Away From Day High],"&lt;=0.05")/Table3[[#This Row],[Count]]</f>
        <v>1</v>
      </c>
      <c r="L25" s="2">
        <f>COUNTIFS(Table2[Sub-Sector],Table3[[#This Row],[Sub-Sector]],Table2[% Away From Current Week Low],"&gt;=0.05")/Table3[[#This Row],[Count]]</f>
        <v>0.5714285714285714</v>
      </c>
      <c r="M25" s="2">
        <f>COUNTIFS(Table2[Sub-Sector],Table3[[#This Row],[Sub-Sector]],Table2[% Away From Current Week High],"&lt;=0.05")/Table3[[#This Row],[Count]]</f>
        <v>0.8571428571428571</v>
      </c>
      <c r="N25" s="2">
        <f>COUNTIFS(Table2[Sub-Sector],Table3[[#This Row],[Sub-Sector]],Table2[% Away From Current Month High],"&lt;=0.05")/Table3[[#This Row],[Count]]</f>
        <v>0.42857142857142855</v>
      </c>
      <c r="O25" s="2">
        <f>COUNTIFS(Table2[Sub-Sector],Table3[[#This Row],[Sub-Sector]],Table2[% Away From Current Month Low],"&gt;=0.05")/Table3[[#This Row],[Count]]</f>
        <v>0.7142857142857143</v>
      </c>
      <c r="P25" s="2">
        <f>COUNTIFS(Table2[Sub-Sector],Table3[[#This Row],[Sub-Sector]],Table2[% Away From 52W High],"&lt;=10")/Table3[[#This Row],[Count]]</f>
        <v>0.2857142857142857</v>
      </c>
      <c r="Q25" s="2">
        <f>COUNTIFS(Table2[Sub-Sector],Table3[[#This Row],[Sub-Sector]],Table2[% Away From 52W Low],"&gt;=10")/Table3[[#This Row],[Count]]</f>
        <v>1</v>
      </c>
      <c r="R25" s="2">
        <f>COUNTIFS(Table2[Sub-Sector],Table3[[#This Row],[Sub-Sector]],Table2[% Price above 20 EMA],"&gt;=0")/Table3[[#This Row],[Count]]</f>
        <v>0.7142857142857143</v>
      </c>
      <c r="S25" s="2">
        <f>COUNTIFS(Table2[Sub-Sector],Table3[[#This Row],[Sub-Sector]],Table2[% Price above 50 EMA],"&gt;=0")/Table3[[#This Row],[Count]]</f>
        <v>0.8571428571428571</v>
      </c>
      <c r="T25" s="2">
        <f>COUNTIFS(Table2[Sub-Sector],Table3[[#This Row],[Sub-Sector]],Table2[% Price above 200 EMA],"&gt;=0")/Table3[[#This Row],[Count]]</f>
        <v>0.8571428571428571</v>
      </c>
      <c r="U25" s="2">
        <f>COUNTIFS(Table2[Sub-Sector],Table3[[#This Row],[Sub-Sector]],Table2[Rate of Change - Zone],"Positive")/Table3[[#This Row],[Count]]</f>
        <v>0.7142857142857143</v>
      </c>
      <c r="V25" s="2">
        <f>COUNTIFS(Table2[Sub-Sector],Table3[[#This Row],[Sub-Sector]],Table2[Sharpe Ratio],"&gt;=0.10")/Table3[[#This Row],[Count]]</f>
        <v>0.8571428571428571</v>
      </c>
      <c r="W2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387</v>
      </c>
      <c r="X25">
        <f>_xlfn.RANK.AVG(Table3[[#This Row],[Score]],Table3[Score],1)</f>
        <v>44</v>
      </c>
      <c r="Y2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175.5</v>
      </c>
      <c r="Z25">
        <f>_xlfn.RANK.AVG(Table3[[#This Row],[Score 2 ]],Table3[[Score 2 ]],1)</f>
        <v>24</v>
      </c>
    </row>
    <row r="26" spans="1:26" x14ac:dyDescent="0.3">
      <c r="A26" t="s">
        <v>296</v>
      </c>
      <c r="B26">
        <f>COUNTIFS(Table2[Sub-Sector],Table3[[#This Row],[Sub-Sector]])</f>
        <v>21</v>
      </c>
      <c r="C26" s="2">
        <f>COUNTIFS(Table2[Sub-Sector],Table3[[#This Row],[Sub-Sector]],Table2[Uptrend],"Uptrend")/Table3[[#This Row],[Count]]</f>
        <v>0.8571428571428571</v>
      </c>
      <c r="D26" s="2">
        <f>COUNTIFS(Table2[Sub-Sector],Table3[[#This Row],[Sub-Sector]],Table2[1W Return vs Nifty],"&gt;=5")/Table3[[#This Row],[Count]]</f>
        <v>9.5238095238095233E-2</v>
      </c>
      <c r="E26" s="2">
        <f>COUNTIFS(Table2[Sub-Sector],Table3[[#This Row],[Sub-Sector]],Table2[1M Return vs Nifty],"&gt;=5")/Table3[[#This Row],[Count]]</f>
        <v>0.38095238095238093</v>
      </c>
      <c r="F26" s="2">
        <f>COUNTIFS(Table2[Sub-Sector],Table3[[#This Row],[Sub-Sector]],Table2[6M Return vs Nifty],"&gt;=10")/Table3[[#This Row],[Count]]</f>
        <v>0.76190476190476186</v>
      </c>
      <c r="G26" s="2">
        <f>COUNTIFS(Table2[Sub-Sector],Table3[[#This Row],[Sub-Sector]],Table2[1Y Return vs Nifty],"&gt;=10")/Table3[[#This Row],[Count]]</f>
        <v>0.52380952380952384</v>
      </c>
      <c r="H26" s="2">
        <f>COUNTIFS(Table2[Sub-Sector],Table3[[#This Row],[Sub-Sector]],Table2[RSI Exponential â€“ 14D],"&gt;=50")/Table3[[#This Row],[Count]]</f>
        <v>0.5714285714285714</v>
      </c>
      <c r="I26" s="2">
        <f>COUNTIFS(Table2[Sub-Sector],Table3[[#This Row],[Sub-Sector]],Table2[Relative Volume],"&gt;=1")/Table3[[#This Row],[Count]]</f>
        <v>0.33333333333333331</v>
      </c>
      <c r="J26" s="2">
        <f>COUNTIFS(Table2[Sub-Sector],Table3[[#This Row],[Sub-Sector]],Table2[% Away From Day Low],"&gt;=0.05")/Table3[[#This Row],[Count]]</f>
        <v>0</v>
      </c>
      <c r="K26" s="2">
        <f>COUNTIFS(Table2[Sub-Sector],Table3[[#This Row],[Sub-Sector]],Table2[% Away From Day High],"&lt;=0.05")/Table3[[#This Row],[Count]]</f>
        <v>0.95238095238095233</v>
      </c>
      <c r="L26" s="2">
        <f>COUNTIFS(Table2[Sub-Sector],Table3[[#This Row],[Sub-Sector]],Table2[% Away From Current Week Low],"&gt;=0.05")/Table3[[#This Row],[Count]]</f>
        <v>0</v>
      </c>
      <c r="M26" s="2">
        <f>COUNTIFS(Table2[Sub-Sector],Table3[[#This Row],[Sub-Sector]],Table2[% Away From Current Week High],"&lt;=0.05")/Table3[[#This Row],[Count]]</f>
        <v>0.42857142857142855</v>
      </c>
      <c r="N26" s="2">
        <f>COUNTIFS(Table2[Sub-Sector],Table3[[#This Row],[Sub-Sector]],Table2[% Away From Current Month High],"&lt;=0.05")/Table3[[#This Row],[Count]]</f>
        <v>0.19047619047619047</v>
      </c>
      <c r="O26" s="2">
        <f>COUNTIFS(Table2[Sub-Sector],Table3[[#This Row],[Sub-Sector]],Table2[% Away From Current Month Low],"&gt;=0.05")/Table3[[#This Row],[Count]]</f>
        <v>0.80952380952380953</v>
      </c>
      <c r="P26" s="2">
        <f>COUNTIFS(Table2[Sub-Sector],Table3[[#This Row],[Sub-Sector]],Table2[% Away From 52W High],"&lt;=10")/Table3[[#This Row],[Count]]</f>
        <v>0.5714285714285714</v>
      </c>
      <c r="Q26" s="2">
        <f>COUNTIFS(Table2[Sub-Sector],Table3[[#This Row],[Sub-Sector]],Table2[% Away From 52W Low],"&gt;=10")/Table3[[#This Row],[Count]]</f>
        <v>1</v>
      </c>
      <c r="R26" s="2">
        <f>COUNTIFS(Table2[Sub-Sector],Table3[[#This Row],[Sub-Sector]],Table2[% Price above 20 EMA],"&gt;=0")/Table3[[#This Row],[Count]]</f>
        <v>0.66666666666666663</v>
      </c>
      <c r="S26" s="2">
        <f>COUNTIFS(Table2[Sub-Sector],Table3[[#This Row],[Sub-Sector]],Table2[% Price above 50 EMA],"&gt;=0")/Table3[[#This Row],[Count]]</f>
        <v>0.90476190476190477</v>
      </c>
      <c r="T26" s="2">
        <f>COUNTIFS(Table2[Sub-Sector],Table3[[#This Row],[Sub-Sector]],Table2[% Price above 200 EMA],"&gt;=0")/Table3[[#This Row],[Count]]</f>
        <v>1</v>
      </c>
      <c r="U26" s="2">
        <f>COUNTIFS(Table2[Sub-Sector],Table3[[#This Row],[Sub-Sector]],Table2[Rate of Change - Zone],"Positive")/Table3[[#This Row],[Count]]</f>
        <v>0.7142857142857143</v>
      </c>
      <c r="V26" s="2">
        <f>COUNTIFS(Table2[Sub-Sector],Table3[[#This Row],[Sub-Sector]],Table2[Sharpe Ratio],"&gt;=0.10")/Table3[[#This Row],[Count]]</f>
        <v>0.23809523809523808</v>
      </c>
      <c r="W2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268</v>
      </c>
      <c r="X26">
        <f>_xlfn.RANK.AVG(Table3[[#This Row],[Score]],Table3[Score],1)</f>
        <v>16</v>
      </c>
      <c r="Y2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176.5</v>
      </c>
      <c r="Z26">
        <f>_xlfn.RANK.AVG(Table3[[#This Row],[Score 2 ]],Table3[[Score 2 ]],1)</f>
        <v>25</v>
      </c>
    </row>
    <row r="27" spans="1:26" x14ac:dyDescent="0.3">
      <c r="A27" t="s">
        <v>1169</v>
      </c>
      <c r="B27">
        <f>COUNTIFS(Table2[Sub-Sector],Table3[[#This Row],[Sub-Sector]])</f>
        <v>3</v>
      </c>
      <c r="C27" s="2">
        <f>COUNTIFS(Table2[Sub-Sector],Table3[[#This Row],[Sub-Sector]],Table2[Uptrend],"Uptrend")/Table3[[#This Row],[Count]]</f>
        <v>1</v>
      </c>
      <c r="D27" s="2">
        <f>COUNTIFS(Table2[Sub-Sector],Table3[[#This Row],[Sub-Sector]],Table2[1W Return vs Nifty],"&gt;=5")/Table3[[#This Row],[Count]]</f>
        <v>0</v>
      </c>
      <c r="E27" s="2">
        <f>COUNTIFS(Table2[Sub-Sector],Table3[[#This Row],[Sub-Sector]],Table2[1M Return vs Nifty],"&gt;=5")/Table3[[#This Row],[Count]]</f>
        <v>0.33333333333333331</v>
      </c>
      <c r="F27" s="2">
        <f>COUNTIFS(Table2[Sub-Sector],Table3[[#This Row],[Sub-Sector]],Table2[6M Return vs Nifty],"&gt;=10")/Table3[[#This Row],[Count]]</f>
        <v>0.66666666666666663</v>
      </c>
      <c r="G27" s="2">
        <f>COUNTIFS(Table2[Sub-Sector],Table3[[#This Row],[Sub-Sector]],Table2[1Y Return vs Nifty],"&gt;=10")/Table3[[#This Row],[Count]]</f>
        <v>0.66666666666666663</v>
      </c>
      <c r="H27" s="2">
        <f>COUNTIFS(Table2[Sub-Sector],Table3[[#This Row],[Sub-Sector]],Table2[RSI Exponential â€“ 14D],"&gt;=50")/Table3[[#This Row],[Count]]</f>
        <v>1</v>
      </c>
      <c r="I27" s="2">
        <f>COUNTIFS(Table2[Sub-Sector],Table3[[#This Row],[Sub-Sector]],Table2[Relative Volume],"&gt;=1")/Table3[[#This Row],[Count]]</f>
        <v>0.33333333333333331</v>
      </c>
      <c r="J27" s="2">
        <f>COUNTIFS(Table2[Sub-Sector],Table3[[#This Row],[Sub-Sector]],Table2[% Away From Day Low],"&gt;=0.05")/Table3[[#This Row],[Count]]</f>
        <v>0</v>
      </c>
      <c r="K27" s="2">
        <f>COUNTIFS(Table2[Sub-Sector],Table3[[#This Row],[Sub-Sector]],Table2[% Away From Day High],"&lt;=0.05")/Table3[[#This Row],[Count]]</f>
        <v>0.66666666666666663</v>
      </c>
      <c r="L27" s="2">
        <f>COUNTIFS(Table2[Sub-Sector],Table3[[#This Row],[Sub-Sector]],Table2[% Away From Current Week Low],"&gt;=0.05")/Table3[[#This Row],[Count]]</f>
        <v>0</v>
      </c>
      <c r="M27" s="2">
        <f>COUNTIFS(Table2[Sub-Sector],Table3[[#This Row],[Sub-Sector]],Table2[% Away From Current Week High],"&lt;=0.05")/Table3[[#This Row],[Count]]</f>
        <v>0.33333333333333331</v>
      </c>
      <c r="N27" s="2">
        <f>COUNTIFS(Table2[Sub-Sector],Table3[[#This Row],[Sub-Sector]],Table2[% Away From Current Month High],"&lt;=0.05")/Table3[[#This Row],[Count]]</f>
        <v>0</v>
      </c>
      <c r="O27" s="2">
        <f>COUNTIFS(Table2[Sub-Sector],Table3[[#This Row],[Sub-Sector]],Table2[% Away From Current Month Low],"&gt;=0.05")/Table3[[#This Row],[Count]]</f>
        <v>1</v>
      </c>
      <c r="P27" s="2">
        <f>COUNTIFS(Table2[Sub-Sector],Table3[[#This Row],[Sub-Sector]],Table2[% Away From 52W High],"&lt;=10")/Table3[[#This Row],[Count]]</f>
        <v>0.33333333333333331</v>
      </c>
      <c r="Q27" s="2">
        <f>COUNTIFS(Table2[Sub-Sector],Table3[[#This Row],[Sub-Sector]],Table2[% Away From 52W Low],"&gt;=10")/Table3[[#This Row],[Count]]</f>
        <v>1</v>
      </c>
      <c r="R27" s="2">
        <f>COUNTIFS(Table2[Sub-Sector],Table3[[#This Row],[Sub-Sector]],Table2[% Price above 20 EMA],"&gt;=0")/Table3[[#This Row],[Count]]</f>
        <v>1</v>
      </c>
      <c r="S27" s="2">
        <f>COUNTIFS(Table2[Sub-Sector],Table3[[#This Row],[Sub-Sector]],Table2[% Price above 50 EMA],"&gt;=0")/Table3[[#This Row],[Count]]</f>
        <v>1</v>
      </c>
      <c r="T27" s="2">
        <f>COUNTIFS(Table2[Sub-Sector],Table3[[#This Row],[Sub-Sector]],Table2[% Price above 200 EMA],"&gt;=0")/Table3[[#This Row],[Count]]</f>
        <v>1</v>
      </c>
      <c r="U27" s="2">
        <f>COUNTIFS(Table2[Sub-Sector],Table3[[#This Row],[Sub-Sector]],Table2[Rate of Change - Zone],"Positive")/Table3[[#This Row],[Count]]</f>
        <v>0.66666666666666663</v>
      </c>
      <c r="V27" s="2">
        <f>COUNTIFS(Table2[Sub-Sector],Table3[[#This Row],[Sub-Sector]],Table2[Sharpe Ratio],"&gt;=0.10")/Table3[[#This Row],[Count]]</f>
        <v>0.33333333333333331</v>
      </c>
      <c r="W2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306</v>
      </c>
      <c r="X27">
        <f>_xlfn.RANK.AVG(Table3[[#This Row],[Score]],Table3[Score],1)</f>
        <v>23</v>
      </c>
      <c r="Y2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177</v>
      </c>
      <c r="Z27">
        <f>_xlfn.RANK.AVG(Table3[[#This Row],[Score 2 ]],Table3[[Score 2 ]],1)</f>
        <v>26</v>
      </c>
    </row>
    <row r="28" spans="1:26" x14ac:dyDescent="0.3">
      <c r="A28" t="s">
        <v>931</v>
      </c>
      <c r="B28">
        <f>COUNTIFS(Table2[Sub-Sector],Table3[[#This Row],[Sub-Sector]])</f>
        <v>2</v>
      </c>
      <c r="C28" s="2">
        <f>COUNTIFS(Table2[Sub-Sector],Table3[[#This Row],[Sub-Sector]],Table2[Uptrend],"Uptrend")/Table3[[#This Row],[Count]]</f>
        <v>1</v>
      </c>
      <c r="D28" s="2">
        <f>COUNTIFS(Table2[Sub-Sector],Table3[[#This Row],[Sub-Sector]],Table2[1W Return vs Nifty],"&gt;=5")/Table3[[#This Row],[Count]]</f>
        <v>0.5</v>
      </c>
      <c r="E28" s="2">
        <f>COUNTIFS(Table2[Sub-Sector],Table3[[#This Row],[Sub-Sector]],Table2[1M Return vs Nifty],"&gt;=5")/Table3[[#This Row],[Count]]</f>
        <v>0</v>
      </c>
      <c r="F28" s="2">
        <f>COUNTIFS(Table2[Sub-Sector],Table3[[#This Row],[Sub-Sector]],Table2[6M Return vs Nifty],"&gt;=10")/Table3[[#This Row],[Count]]</f>
        <v>0.5</v>
      </c>
      <c r="G28" s="2">
        <f>COUNTIFS(Table2[Sub-Sector],Table3[[#This Row],[Sub-Sector]],Table2[1Y Return vs Nifty],"&gt;=10")/Table3[[#This Row],[Count]]</f>
        <v>1</v>
      </c>
      <c r="H28" s="2">
        <f>COUNTIFS(Table2[Sub-Sector],Table3[[#This Row],[Sub-Sector]],Table2[RSI Exponential â€“ 14D],"&gt;=50")/Table3[[#This Row],[Count]]</f>
        <v>0.5</v>
      </c>
      <c r="I28" s="2">
        <f>COUNTIFS(Table2[Sub-Sector],Table3[[#This Row],[Sub-Sector]],Table2[Relative Volume],"&gt;=1")/Table3[[#This Row],[Count]]</f>
        <v>0</v>
      </c>
      <c r="J28" s="2">
        <f>COUNTIFS(Table2[Sub-Sector],Table3[[#This Row],[Sub-Sector]],Table2[% Away From Day Low],"&gt;=0.05")/Table3[[#This Row],[Count]]</f>
        <v>0</v>
      </c>
      <c r="K28" s="2">
        <f>COUNTIFS(Table2[Sub-Sector],Table3[[#This Row],[Sub-Sector]],Table2[% Away From Day High],"&lt;=0.05")/Table3[[#This Row],[Count]]</f>
        <v>1</v>
      </c>
      <c r="L28" s="2">
        <f>COUNTIFS(Table2[Sub-Sector],Table3[[#This Row],[Sub-Sector]],Table2[% Away From Current Week Low],"&gt;=0.05")/Table3[[#This Row],[Count]]</f>
        <v>0</v>
      </c>
      <c r="M28" s="2">
        <f>COUNTIFS(Table2[Sub-Sector],Table3[[#This Row],[Sub-Sector]],Table2[% Away From Current Week High],"&lt;=0.05")/Table3[[#This Row],[Count]]</f>
        <v>0.5</v>
      </c>
      <c r="N28" s="2">
        <f>COUNTIFS(Table2[Sub-Sector],Table3[[#This Row],[Sub-Sector]],Table2[% Away From Current Month High],"&lt;=0.05")/Table3[[#This Row],[Count]]</f>
        <v>0.5</v>
      </c>
      <c r="O28" s="2">
        <f>COUNTIFS(Table2[Sub-Sector],Table3[[#This Row],[Sub-Sector]],Table2[% Away From Current Month Low],"&gt;=0.05")/Table3[[#This Row],[Count]]</f>
        <v>1</v>
      </c>
      <c r="P28" s="2">
        <f>COUNTIFS(Table2[Sub-Sector],Table3[[#This Row],[Sub-Sector]],Table2[% Away From 52W High],"&lt;=10")/Table3[[#This Row],[Count]]</f>
        <v>0</v>
      </c>
      <c r="Q28" s="2">
        <f>COUNTIFS(Table2[Sub-Sector],Table3[[#This Row],[Sub-Sector]],Table2[% Away From 52W Low],"&gt;=10")/Table3[[#This Row],[Count]]</f>
        <v>1</v>
      </c>
      <c r="R28" s="2">
        <f>COUNTIFS(Table2[Sub-Sector],Table3[[#This Row],[Sub-Sector]],Table2[% Price above 20 EMA],"&gt;=0")/Table3[[#This Row],[Count]]</f>
        <v>0.5</v>
      </c>
      <c r="S28" s="2">
        <f>COUNTIFS(Table2[Sub-Sector],Table3[[#This Row],[Sub-Sector]],Table2[% Price above 50 EMA],"&gt;=0")/Table3[[#This Row],[Count]]</f>
        <v>1</v>
      </c>
      <c r="T28" s="2">
        <f>COUNTIFS(Table2[Sub-Sector],Table3[[#This Row],[Sub-Sector]],Table2[% Price above 200 EMA],"&gt;=0")/Table3[[#This Row],[Count]]</f>
        <v>1</v>
      </c>
      <c r="U28" s="2">
        <f>COUNTIFS(Table2[Sub-Sector],Table3[[#This Row],[Sub-Sector]],Table2[Rate of Change - Zone],"Positive")/Table3[[#This Row],[Count]]</f>
        <v>1</v>
      </c>
      <c r="V28" s="2">
        <f>COUNTIFS(Table2[Sub-Sector],Table3[[#This Row],[Sub-Sector]],Table2[Sharpe Ratio],"&gt;=0.10")/Table3[[#This Row],[Count]]</f>
        <v>1</v>
      </c>
      <c r="W2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297</v>
      </c>
      <c r="X28">
        <f>_xlfn.RANK.AVG(Table3[[#This Row],[Score]],Table3[Score],1)</f>
        <v>21</v>
      </c>
      <c r="Y2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180</v>
      </c>
      <c r="Z28">
        <f>_xlfn.RANK.AVG(Table3[[#This Row],[Score 2 ]],Table3[[Score 2 ]],1)</f>
        <v>27</v>
      </c>
    </row>
    <row r="29" spans="1:26" x14ac:dyDescent="0.3">
      <c r="A29" t="s">
        <v>330</v>
      </c>
      <c r="B29">
        <f>COUNTIFS(Table2[Sub-Sector],Table3[[#This Row],[Sub-Sector]])</f>
        <v>10</v>
      </c>
      <c r="C29" s="2">
        <f>COUNTIFS(Table2[Sub-Sector],Table3[[#This Row],[Sub-Sector]],Table2[Uptrend],"Uptrend")/Table3[[#This Row],[Count]]</f>
        <v>1</v>
      </c>
      <c r="D29" s="2">
        <f>COUNTIFS(Table2[Sub-Sector],Table3[[#This Row],[Sub-Sector]],Table2[1W Return vs Nifty],"&gt;=5")/Table3[[#This Row],[Count]]</f>
        <v>0</v>
      </c>
      <c r="E29" s="2">
        <f>COUNTIFS(Table2[Sub-Sector],Table3[[#This Row],[Sub-Sector]],Table2[1M Return vs Nifty],"&gt;=5")/Table3[[#This Row],[Count]]</f>
        <v>0.2</v>
      </c>
      <c r="F29" s="2">
        <f>COUNTIFS(Table2[Sub-Sector],Table3[[#This Row],[Sub-Sector]],Table2[6M Return vs Nifty],"&gt;=10")/Table3[[#This Row],[Count]]</f>
        <v>0.8</v>
      </c>
      <c r="G29" s="2">
        <f>COUNTIFS(Table2[Sub-Sector],Table3[[#This Row],[Sub-Sector]],Table2[1Y Return vs Nifty],"&gt;=10")/Table3[[#This Row],[Count]]</f>
        <v>0.7</v>
      </c>
      <c r="H29" s="2">
        <f>COUNTIFS(Table2[Sub-Sector],Table3[[#This Row],[Sub-Sector]],Table2[RSI Exponential â€“ 14D],"&gt;=50")/Table3[[#This Row],[Count]]</f>
        <v>0.6</v>
      </c>
      <c r="I29" s="2">
        <f>COUNTIFS(Table2[Sub-Sector],Table3[[#This Row],[Sub-Sector]],Table2[Relative Volume],"&gt;=1")/Table3[[#This Row],[Count]]</f>
        <v>0.3</v>
      </c>
      <c r="J29" s="2">
        <f>COUNTIFS(Table2[Sub-Sector],Table3[[#This Row],[Sub-Sector]],Table2[% Away From Day Low],"&gt;=0.05")/Table3[[#This Row],[Count]]</f>
        <v>0.1</v>
      </c>
      <c r="K29" s="2">
        <f>COUNTIFS(Table2[Sub-Sector],Table3[[#This Row],[Sub-Sector]],Table2[% Away From Day High],"&lt;=0.05")/Table3[[#This Row],[Count]]</f>
        <v>0.9</v>
      </c>
      <c r="L29" s="2">
        <f>COUNTIFS(Table2[Sub-Sector],Table3[[#This Row],[Sub-Sector]],Table2[% Away From Current Week Low],"&gt;=0.05")/Table3[[#This Row],[Count]]</f>
        <v>0.3</v>
      </c>
      <c r="M29" s="2">
        <f>COUNTIFS(Table2[Sub-Sector],Table3[[#This Row],[Sub-Sector]],Table2[% Away From Current Week High],"&lt;=0.05")/Table3[[#This Row],[Count]]</f>
        <v>0.9</v>
      </c>
      <c r="N29" s="2">
        <f>COUNTIFS(Table2[Sub-Sector],Table3[[#This Row],[Sub-Sector]],Table2[% Away From Current Month High],"&lt;=0.05")/Table3[[#This Row],[Count]]</f>
        <v>0.6</v>
      </c>
      <c r="O29" s="2">
        <f>COUNTIFS(Table2[Sub-Sector],Table3[[#This Row],[Sub-Sector]],Table2[% Away From Current Month Low],"&gt;=0.05")/Table3[[#This Row],[Count]]</f>
        <v>0.8</v>
      </c>
      <c r="P29" s="2">
        <f>COUNTIFS(Table2[Sub-Sector],Table3[[#This Row],[Sub-Sector]],Table2[% Away From 52W High],"&lt;=10")/Table3[[#This Row],[Count]]</f>
        <v>0.6</v>
      </c>
      <c r="Q29" s="2">
        <f>COUNTIFS(Table2[Sub-Sector],Table3[[#This Row],[Sub-Sector]],Table2[% Away From 52W Low],"&gt;=10")/Table3[[#This Row],[Count]]</f>
        <v>1</v>
      </c>
      <c r="R29" s="2">
        <f>COUNTIFS(Table2[Sub-Sector],Table3[[#This Row],[Sub-Sector]],Table2[% Price above 20 EMA],"&gt;=0")/Table3[[#This Row],[Count]]</f>
        <v>0.6</v>
      </c>
      <c r="S29" s="2">
        <f>COUNTIFS(Table2[Sub-Sector],Table3[[#This Row],[Sub-Sector]],Table2[% Price above 50 EMA],"&gt;=0")/Table3[[#This Row],[Count]]</f>
        <v>0.8</v>
      </c>
      <c r="T29" s="2">
        <f>COUNTIFS(Table2[Sub-Sector],Table3[[#This Row],[Sub-Sector]],Table2[% Price above 200 EMA],"&gt;=0")/Table3[[#This Row],[Count]]</f>
        <v>1</v>
      </c>
      <c r="U29" s="2">
        <f>COUNTIFS(Table2[Sub-Sector],Table3[[#This Row],[Sub-Sector]],Table2[Rate of Change - Zone],"Positive")/Table3[[#This Row],[Count]]</f>
        <v>0.6</v>
      </c>
      <c r="V29" s="2">
        <f>COUNTIFS(Table2[Sub-Sector],Table3[[#This Row],[Sub-Sector]],Table2[Sharpe Ratio],"&gt;=0.10")/Table3[[#This Row],[Count]]</f>
        <v>0.2</v>
      </c>
      <c r="W2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330</v>
      </c>
      <c r="X29">
        <f>_xlfn.RANK.AVG(Table3[[#This Row],[Score]],Table3[Score],1)</f>
        <v>27</v>
      </c>
      <c r="Y2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181.5</v>
      </c>
      <c r="Z29">
        <f>_xlfn.RANK.AVG(Table3[[#This Row],[Score 2 ]],Table3[[Score 2 ]],1)</f>
        <v>28</v>
      </c>
    </row>
    <row r="30" spans="1:26" x14ac:dyDescent="0.3">
      <c r="A30" t="s">
        <v>133</v>
      </c>
      <c r="B30">
        <f>COUNTIFS(Table2[Sub-Sector],Table3[[#This Row],[Sub-Sector]])</f>
        <v>6</v>
      </c>
      <c r="C30" s="2">
        <f>COUNTIFS(Table2[Sub-Sector],Table3[[#This Row],[Sub-Sector]],Table2[Uptrend],"Uptrend")/Table3[[#This Row],[Count]]</f>
        <v>0.5</v>
      </c>
      <c r="D30" s="2">
        <f>COUNTIFS(Table2[Sub-Sector],Table3[[#This Row],[Sub-Sector]],Table2[1W Return vs Nifty],"&gt;=5")/Table3[[#This Row],[Count]]</f>
        <v>0</v>
      </c>
      <c r="E30" s="2">
        <f>COUNTIFS(Table2[Sub-Sector],Table3[[#This Row],[Sub-Sector]],Table2[1M Return vs Nifty],"&gt;=5")/Table3[[#This Row],[Count]]</f>
        <v>0.33333333333333331</v>
      </c>
      <c r="F30" s="2">
        <f>COUNTIFS(Table2[Sub-Sector],Table3[[#This Row],[Sub-Sector]],Table2[6M Return vs Nifty],"&gt;=10")/Table3[[#This Row],[Count]]</f>
        <v>0.66666666666666663</v>
      </c>
      <c r="G30" s="2">
        <f>COUNTIFS(Table2[Sub-Sector],Table3[[#This Row],[Sub-Sector]],Table2[1Y Return vs Nifty],"&gt;=10")/Table3[[#This Row],[Count]]</f>
        <v>0.5</v>
      </c>
      <c r="H30" s="2">
        <f>COUNTIFS(Table2[Sub-Sector],Table3[[#This Row],[Sub-Sector]],Table2[RSI Exponential â€“ 14D],"&gt;=50")/Table3[[#This Row],[Count]]</f>
        <v>0.33333333333333331</v>
      </c>
      <c r="I30" s="2">
        <f>COUNTIFS(Table2[Sub-Sector],Table3[[#This Row],[Sub-Sector]],Table2[Relative Volume],"&gt;=1")/Table3[[#This Row],[Count]]</f>
        <v>0.5</v>
      </c>
      <c r="J30" s="2">
        <f>COUNTIFS(Table2[Sub-Sector],Table3[[#This Row],[Sub-Sector]],Table2[% Away From Day Low],"&gt;=0.05")/Table3[[#This Row],[Count]]</f>
        <v>0</v>
      </c>
      <c r="K30" s="2">
        <f>COUNTIFS(Table2[Sub-Sector],Table3[[#This Row],[Sub-Sector]],Table2[% Away From Day High],"&lt;=0.05")/Table3[[#This Row],[Count]]</f>
        <v>1</v>
      </c>
      <c r="L30" s="2">
        <f>COUNTIFS(Table2[Sub-Sector],Table3[[#This Row],[Sub-Sector]],Table2[% Away From Current Week Low],"&gt;=0.05")/Table3[[#This Row],[Count]]</f>
        <v>0</v>
      </c>
      <c r="M30" s="2">
        <f>COUNTIFS(Table2[Sub-Sector],Table3[[#This Row],[Sub-Sector]],Table2[% Away From Current Week High],"&lt;=0.05")/Table3[[#This Row],[Count]]</f>
        <v>0.5</v>
      </c>
      <c r="N30" s="2">
        <f>COUNTIFS(Table2[Sub-Sector],Table3[[#This Row],[Sub-Sector]],Table2[% Away From Current Month High],"&lt;=0.05")/Table3[[#This Row],[Count]]</f>
        <v>0</v>
      </c>
      <c r="O30" s="2">
        <f>COUNTIFS(Table2[Sub-Sector],Table3[[#This Row],[Sub-Sector]],Table2[% Away From Current Month Low],"&gt;=0.05")/Table3[[#This Row],[Count]]</f>
        <v>0.66666666666666663</v>
      </c>
      <c r="P30" s="2">
        <f>COUNTIFS(Table2[Sub-Sector],Table3[[#This Row],[Sub-Sector]],Table2[% Away From 52W High],"&lt;=10")/Table3[[#This Row],[Count]]</f>
        <v>0</v>
      </c>
      <c r="Q30" s="2">
        <f>COUNTIFS(Table2[Sub-Sector],Table3[[#This Row],[Sub-Sector]],Table2[% Away From 52W Low],"&gt;=10")/Table3[[#This Row],[Count]]</f>
        <v>1</v>
      </c>
      <c r="R30" s="2">
        <f>COUNTIFS(Table2[Sub-Sector],Table3[[#This Row],[Sub-Sector]],Table2[% Price above 20 EMA],"&gt;=0")/Table3[[#This Row],[Count]]</f>
        <v>0.66666666666666663</v>
      </c>
      <c r="S30" s="2">
        <f>COUNTIFS(Table2[Sub-Sector],Table3[[#This Row],[Sub-Sector]],Table2[% Price above 50 EMA],"&gt;=0")/Table3[[#This Row],[Count]]</f>
        <v>0.5</v>
      </c>
      <c r="T30" s="2">
        <f>COUNTIFS(Table2[Sub-Sector],Table3[[#This Row],[Sub-Sector]],Table2[% Price above 200 EMA],"&gt;=0")/Table3[[#This Row],[Count]]</f>
        <v>0.83333333333333337</v>
      </c>
      <c r="U30" s="2">
        <f>COUNTIFS(Table2[Sub-Sector],Table3[[#This Row],[Sub-Sector]],Table2[Rate of Change - Zone],"Positive")/Table3[[#This Row],[Count]]</f>
        <v>0.66666666666666663</v>
      </c>
      <c r="V30" s="2">
        <f>COUNTIFS(Table2[Sub-Sector],Table3[[#This Row],[Sub-Sector]],Table2[Sharpe Ratio],"&gt;=0.10")/Table3[[#This Row],[Count]]</f>
        <v>0.5</v>
      </c>
      <c r="W3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374</v>
      </c>
      <c r="X30">
        <f>_xlfn.RANK.AVG(Table3[[#This Row],[Score]],Table3[Score],1)</f>
        <v>38</v>
      </c>
      <c r="Y3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183</v>
      </c>
      <c r="Z30">
        <f>_xlfn.RANK.AVG(Table3[[#This Row],[Score 2 ]],Table3[[Score 2 ]],1)</f>
        <v>29</v>
      </c>
    </row>
    <row r="31" spans="1:26" x14ac:dyDescent="0.3">
      <c r="A31" t="s">
        <v>196</v>
      </c>
      <c r="B31">
        <f>COUNTIFS(Table2[Sub-Sector],Table3[[#This Row],[Sub-Sector]])</f>
        <v>4</v>
      </c>
      <c r="C31" s="2">
        <f>COUNTIFS(Table2[Sub-Sector],Table3[[#This Row],[Sub-Sector]],Table2[Uptrend],"Uptrend")/Table3[[#This Row],[Count]]</f>
        <v>0.75</v>
      </c>
      <c r="D31" s="2">
        <f>COUNTIFS(Table2[Sub-Sector],Table3[[#This Row],[Sub-Sector]],Table2[1W Return vs Nifty],"&gt;=5")/Table3[[#This Row],[Count]]</f>
        <v>0.25</v>
      </c>
      <c r="E31" s="2">
        <f>COUNTIFS(Table2[Sub-Sector],Table3[[#This Row],[Sub-Sector]],Table2[1M Return vs Nifty],"&gt;=5")/Table3[[#This Row],[Count]]</f>
        <v>0.75</v>
      </c>
      <c r="F31" s="2">
        <f>COUNTIFS(Table2[Sub-Sector],Table3[[#This Row],[Sub-Sector]],Table2[6M Return vs Nifty],"&gt;=10")/Table3[[#This Row],[Count]]</f>
        <v>0.5</v>
      </c>
      <c r="G31" s="2">
        <f>COUNTIFS(Table2[Sub-Sector],Table3[[#This Row],[Sub-Sector]],Table2[1Y Return vs Nifty],"&gt;=10")/Table3[[#This Row],[Count]]</f>
        <v>0.25</v>
      </c>
      <c r="H31" s="2">
        <f>COUNTIFS(Table2[Sub-Sector],Table3[[#This Row],[Sub-Sector]],Table2[RSI Exponential â€“ 14D],"&gt;=50")/Table3[[#This Row],[Count]]</f>
        <v>1</v>
      </c>
      <c r="I31" s="2">
        <f>COUNTIFS(Table2[Sub-Sector],Table3[[#This Row],[Sub-Sector]],Table2[Relative Volume],"&gt;=1")/Table3[[#This Row],[Count]]</f>
        <v>0.5</v>
      </c>
      <c r="J31" s="2">
        <f>COUNTIFS(Table2[Sub-Sector],Table3[[#This Row],[Sub-Sector]],Table2[% Away From Day Low],"&gt;=0.05")/Table3[[#This Row],[Count]]</f>
        <v>0.25</v>
      </c>
      <c r="K31" s="2">
        <f>COUNTIFS(Table2[Sub-Sector],Table3[[#This Row],[Sub-Sector]],Table2[% Away From Day High],"&lt;=0.05")/Table3[[#This Row],[Count]]</f>
        <v>1</v>
      </c>
      <c r="L31" s="2">
        <f>COUNTIFS(Table2[Sub-Sector],Table3[[#This Row],[Sub-Sector]],Table2[% Away From Current Week Low],"&gt;=0.05")/Table3[[#This Row],[Count]]</f>
        <v>0.25</v>
      </c>
      <c r="M31" s="2">
        <f>COUNTIFS(Table2[Sub-Sector],Table3[[#This Row],[Sub-Sector]],Table2[% Away From Current Week High],"&lt;=0.05")/Table3[[#This Row],[Count]]</f>
        <v>0.75</v>
      </c>
      <c r="N31" s="2">
        <f>COUNTIFS(Table2[Sub-Sector],Table3[[#This Row],[Sub-Sector]],Table2[% Away From Current Month High],"&lt;=0.05")/Table3[[#This Row],[Count]]</f>
        <v>0.75</v>
      </c>
      <c r="O31" s="2">
        <f>COUNTIFS(Table2[Sub-Sector],Table3[[#This Row],[Sub-Sector]],Table2[% Away From Current Month Low],"&gt;=0.05")/Table3[[#This Row],[Count]]</f>
        <v>1</v>
      </c>
      <c r="P31" s="2">
        <f>COUNTIFS(Table2[Sub-Sector],Table3[[#This Row],[Sub-Sector]],Table2[% Away From 52W High],"&lt;=10")/Table3[[#This Row],[Count]]</f>
        <v>0.75</v>
      </c>
      <c r="Q31" s="2">
        <f>COUNTIFS(Table2[Sub-Sector],Table3[[#This Row],[Sub-Sector]],Table2[% Away From 52W Low],"&gt;=10")/Table3[[#This Row],[Count]]</f>
        <v>1</v>
      </c>
      <c r="R31" s="2">
        <f>COUNTIFS(Table2[Sub-Sector],Table3[[#This Row],[Sub-Sector]],Table2[% Price above 20 EMA],"&gt;=0")/Table3[[#This Row],[Count]]</f>
        <v>1</v>
      </c>
      <c r="S31" s="2">
        <f>COUNTIFS(Table2[Sub-Sector],Table3[[#This Row],[Sub-Sector]],Table2[% Price above 50 EMA],"&gt;=0")/Table3[[#This Row],[Count]]</f>
        <v>1</v>
      </c>
      <c r="T31" s="2">
        <f>COUNTIFS(Table2[Sub-Sector],Table3[[#This Row],[Sub-Sector]],Table2[% Price above 200 EMA],"&gt;=0")/Table3[[#This Row],[Count]]</f>
        <v>1</v>
      </c>
      <c r="U31" s="2">
        <f>COUNTIFS(Table2[Sub-Sector],Table3[[#This Row],[Sub-Sector]],Table2[Rate of Change - Zone],"Positive")/Table3[[#This Row],[Count]]</f>
        <v>1</v>
      </c>
      <c r="V31" s="2">
        <f>COUNTIFS(Table2[Sub-Sector],Table3[[#This Row],[Sub-Sector]],Table2[Sharpe Ratio],"&gt;=0.10")/Table3[[#This Row],[Count]]</f>
        <v>0</v>
      </c>
      <c r="W3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259</v>
      </c>
      <c r="X31">
        <f>_xlfn.RANK.AVG(Table3[[#This Row],[Score]],Table3[Score],1)</f>
        <v>13</v>
      </c>
      <c r="Y3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188</v>
      </c>
      <c r="Z31">
        <f>_xlfn.RANK.AVG(Table3[[#This Row],[Score 2 ]],Table3[[Score 2 ]],1)</f>
        <v>30</v>
      </c>
    </row>
    <row r="32" spans="1:26" x14ac:dyDescent="0.3">
      <c r="A32" t="s">
        <v>193</v>
      </c>
      <c r="B32">
        <f>COUNTIFS(Table2[Sub-Sector],Table3[[#This Row],[Sub-Sector]])</f>
        <v>2</v>
      </c>
      <c r="C32" s="2">
        <f>COUNTIFS(Table2[Sub-Sector],Table3[[#This Row],[Sub-Sector]],Table2[Uptrend],"Uptrend")/Table3[[#This Row],[Count]]</f>
        <v>1</v>
      </c>
      <c r="D32" s="2">
        <f>COUNTIFS(Table2[Sub-Sector],Table3[[#This Row],[Sub-Sector]],Table2[1W Return vs Nifty],"&gt;=5")/Table3[[#This Row],[Count]]</f>
        <v>0</v>
      </c>
      <c r="E32" s="2">
        <f>COUNTIFS(Table2[Sub-Sector],Table3[[#This Row],[Sub-Sector]],Table2[1M Return vs Nifty],"&gt;=5")/Table3[[#This Row],[Count]]</f>
        <v>0</v>
      </c>
      <c r="F32" s="2">
        <f>COUNTIFS(Table2[Sub-Sector],Table3[[#This Row],[Sub-Sector]],Table2[6M Return vs Nifty],"&gt;=10")/Table3[[#This Row],[Count]]</f>
        <v>1</v>
      </c>
      <c r="G32" s="2">
        <f>COUNTIFS(Table2[Sub-Sector],Table3[[#This Row],[Sub-Sector]],Table2[1Y Return vs Nifty],"&gt;=10")/Table3[[#This Row],[Count]]</f>
        <v>0.5</v>
      </c>
      <c r="H32" s="2">
        <f>COUNTIFS(Table2[Sub-Sector],Table3[[#This Row],[Sub-Sector]],Table2[RSI Exponential â€“ 14D],"&gt;=50")/Table3[[#This Row],[Count]]</f>
        <v>0.5</v>
      </c>
      <c r="I32" s="2">
        <f>COUNTIFS(Table2[Sub-Sector],Table3[[#This Row],[Sub-Sector]],Table2[Relative Volume],"&gt;=1")/Table3[[#This Row],[Count]]</f>
        <v>0</v>
      </c>
      <c r="J32" s="2">
        <f>COUNTIFS(Table2[Sub-Sector],Table3[[#This Row],[Sub-Sector]],Table2[% Away From Day Low],"&gt;=0.05")/Table3[[#This Row],[Count]]</f>
        <v>0</v>
      </c>
      <c r="K32" s="2">
        <f>COUNTIFS(Table2[Sub-Sector],Table3[[#This Row],[Sub-Sector]],Table2[% Away From Day High],"&lt;=0.05")/Table3[[#This Row],[Count]]</f>
        <v>1</v>
      </c>
      <c r="L32" s="2">
        <f>COUNTIFS(Table2[Sub-Sector],Table3[[#This Row],[Sub-Sector]],Table2[% Away From Current Week Low],"&gt;=0.05")/Table3[[#This Row],[Count]]</f>
        <v>0</v>
      </c>
      <c r="M32" s="2">
        <f>COUNTIFS(Table2[Sub-Sector],Table3[[#This Row],[Sub-Sector]],Table2[% Away From Current Week High],"&lt;=0.05")/Table3[[#This Row],[Count]]</f>
        <v>1</v>
      </c>
      <c r="N32" s="2">
        <f>COUNTIFS(Table2[Sub-Sector],Table3[[#This Row],[Sub-Sector]],Table2[% Away From Current Month High],"&lt;=0.05")/Table3[[#This Row],[Count]]</f>
        <v>1</v>
      </c>
      <c r="O32" s="2">
        <f>COUNTIFS(Table2[Sub-Sector],Table3[[#This Row],[Sub-Sector]],Table2[% Away From Current Month Low],"&gt;=0.05")/Table3[[#This Row],[Count]]</f>
        <v>1</v>
      </c>
      <c r="P32" s="2">
        <f>COUNTIFS(Table2[Sub-Sector],Table3[[#This Row],[Sub-Sector]],Table2[% Away From 52W High],"&lt;=10")/Table3[[#This Row],[Count]]</f>
        <v>1</v>
      </c>
      <c r="Q32" s="2">
        <f>COUNTIFS(Table2[Sub-Sector],Table3[[#This Row],[Sub-Sector]],Table2[% Away From 52W Low],"&gt;=10")/Table3[[#This Row],[Count]]</f>
        <v>1</v>
      </c>
      <c r="R32" s="2">
        <f>COUNTIFS(Table2[Sub-Sector],Table3[[#This Row],[Sub-Sector]],Table2[% Price above 20 EMA],"&gt;=0")/Table3[[#This Row],[Count]]</f>
        <v>0.5</v>
      </c>
      <c r="S32" s="2">
        <f>COUNTIFS(Table2[Sub-Sector],Table3[[#This Row],[Sub-Sector]],Table2[% Price above 50 EMA],"&gt;=0")/Table3[[#This Row],[Count]]</f>
        <v>1</v>
      </c>
      <c r="T32" s="2">
        <f>COUNTIFS(Table2[Sub-Sector],Table3[[#This Row],[Sub-Sector]],Table2[% Price above 200 EMA],"&gt;=0")/Table3[[#This Row],[Count]]</f>
        <v>1</v>
      </c>
      <c r="U32" s="2">
        <f>COUNTIFS(Table2[Sub-Sector],Table3[[#This Row],[Sub-Sector]],Table2[Rate of Change - Zone],"Positive")/Table3[[#This Row],[Count]]</f>
        <v>1</v>
      </c>
      <c r="V32" s="2">
        <f>COUNTIFS(Table2[Sub-Sector],Table3[[#This Row],[Sub-Sector]],Table2[Sharpe Ratio],"&gt;=0.10")/Table3[[#This Row],[Count]]</f>
        <v>0</v>
      </c>
      <c r="W3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385.5</v>
      </c>
      <c r="X32">
        <f>_xlfn.RANK.AVG(Table3[[#This Row],[Score]],Table3[Score],1)</f>
        <v>43</v>
      </c>
      <c r="Y3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195</v>
      </c>
      <c r="Z32">
        <f>_xlfn.RANK.AVG(Table3[[#This Row],[Score 2 ]],Table3[[Score 2 ]],1)</f>
        <v>31</v>
      </c>
    </row>
    <row r="33" spans="1:26" x14ac:dyDescent="0.3">
      <c r="A33" t="s">
        <v>427</v>
      </c>
      <c r="B33">
        <f>COUNTIFS(Table2[Sub-Sector],Table3[[#This Row],[Sub-Sector]])</f>
        <v>4</v>
      </c>
      <c r="C33" s="2">
        <f>COUNTIFS(Table2[Sub-Sector],Table3[[#This Row],[Sub-Sector]],Table2[Uptrend],"Uptrend")/Table3[[#This Row],[Count]]</f>
        <v>0.5</v>
      </c>
      <c r="D33" s="2">
        <f>COUNTIFS(Table2[Sub-Sector],Table3[[#This Row],[Sub-Sector]],Table2[1W Return vs Nifty],"&gt;=5")/Table3[[#This Row],[Count]]</f>
        <v>0</v>
      </c>
      <c r="E33" s="2">
        <f>COUNTIFS(Table2[Sub-Sector],Table3[[#This Row],[Sub-Sector]],Table2[1M Return vs Nifty],"&gt;=5")/Table3[[#This Row],[Count]]</f>
        <v>0</v>
      </c>
      <c r="F33" s="2">
        <f>COUNTIFS(Table2[Sub-Sector],Table3[[#This Row],[Sub-Sector]],Table2[6M Return vs Nifty],"&gt;=10")/Table3[[#This Row],[Count]]</f>
        <v>0.75</v>
      </c>
      <c r="G33" s="2">
        <f>COUNTIFS(Table2[Sub-Sector],Table3[[#This Row],[Sub-Sector]],Table2[1Y Return vs Nifty],"&gt;=10")/Table3[[#This Row],[Count]]</f>
        <v>0.75</v>
      </c>
      <c r="H33" s="2">
        <f>COUNTIFS(Table2[Sub-Sector],Table3[[#This Row],[Sub-Sector]],Table2[RSI Exponential â€“ 14D],"&gt;=50")/Table3[[#This Row],[Count]]</f>
        <v>0.25</v>
      </c>
      <c r="I33" s="2">
        <f>COUNTIFS(Table2[Sub-Sector],Table3[[#This Row],[Sub-Sector]],Table2[Relative Volume],"&gt;=1")/Table3[[#This Row],[Count]]</f>
        <v>0.25</v>
      </c>
      <c r="J33" s="2">
        <f>COUNTIFS(Table2[Sub-Sector],Table3[[#This Row],[Sub-Sector]],Table2[% Away From Day Low],"&gt;=0.05")/Table3[[#This Row],[Count]]</f>
        <v>0</v>
      </c>
      <c r="K33" s="2">
        <f>COUNTIFS(Table2[Sub-Sector],Table3[[#This Row],[Sub-Sector]],Table2[% Away From Day High],"&lt;=0.05")/Table3[[#This Row],[Count]]</f>
        <v>1</v>
      </c>
      <c r="L33" s="2">
        <f>COUNTIFS(Table2[Sub-Sector],Table3[[#This Row],[Sub-Sector]],Table2[% Away From Current Week Low],"&gt;=0.05")/Table3[[#This Row],[Count]]</f>
        <v>0</v>
      </c>
      <c r="M33" s="2">
        <f>COUNTIFS(Table2[Sub-Sector],Table3[[#This Row],[Sub-Sector]],Table2[% Away From Current Week High],"&lt;=0.05")/Table3[[#This Row],[Count]]</f>
        <v>0.5</v>
      </c>
      <c r="N33" s="2">
        <f>COUNTIFS(Table2[Sub-Sector],Table3[[#This Row],[Sub-Sector]],Table2[% Away From Current Month High],"&lt;=0.05")/Table3[[#This Row],[Count]]</f>
        <v>0</v>
      </c>
      <c r="O33" s="2">
        <f>COUNTIFS(Table2[Sub-Sector],Table3[[#This Row],[Sub-Sector]],Table2[% Away From Current Month Low],"&gt;=0.05")/Table3[[#This Row],[Count]]</f>
        <v>0.5</v>
      </c>
      <c r="P33" s="2">
        <f>COUNTIFS(Table2[Sub-Sector],Table3[[#This Row],[Sub-Sector]],Table2[% Away From 52W High],"&lt;=10")/Table3[[#This Row],[Count]]</f>
        <v>0.25</v>
      </c>
      <c r="Q33" s="2">
        <f>COUNTIFS(Table2[Sub-Sector],Table3[[#This Row],[Sub-Sector]],Table2[% Away From 52W Low],"&gt;=10")/Table3[[#This Row],[Count]]</f>
        <v>1</v>
      </c>
      <c r="R33" s="2">
        <f>COUNTIFS(Table2[Sub-Sector],Table3[[#This Row],[Sub-Sector]],Table2[% Price above 20 EMA],"&gt;=0")/Table3[[#This Row],[Count]]</f>
        <v>0.25</v>
      </c>
      <c r="S33" s="2">
        <f>COUNTIFS(Table2[Sub-Sector],Table3[[#This Row],[Sub-Sector]],Table2[% Price above 50 EMA],"&gt;=0")/Table3[[#This Row],[Count]]</f>
        <v>0.75</v>
      </c>
      <c r="T33" s="2">
        <f>COUNTIFS(Table2[Sub-Sector],Table3[[#This Row],[Sub-Sector]],Table2[% Price above 200 EMA],"&gt;=0")/Table3[[#This Row],[Count]]</f>
        <v>1</v>
      </c>
      <c r="U33" s="2">
        <f>COUNTIFS(Table2[Sub-Sector],Table3[[#This Row],[Sub-Sector]],Table2[Rate of Change - Zone],"Positive")/Table3[[#This Row],[Count]]</f>
        <v>0.5</v>
      </c>
      <c r="V33" s="2">
        <f>COUNTIFS(Table2[Sub-Sector],Table3[[#This Row],[Sub-Sector]],Table2[Sharpe Ratio],"&gt;=0.10")/Table3[[#This Row],[Count]]</f>
        <v>0.5</v>
      </c>
      <c r="W3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449</v>
      </c>
      <c r="X33">
        <f>_xlfn.RANK.AVG(Table3[[#This Row],[Score]],Table3[Score],1)</f>
        <v>68</v>
      </c>
      <c r="Y3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196.5</v>
      </c>
      <c r="Z33">
        <f>_xlfn.RANK.AVG(Table3[[#This Row],[Score 2 ]],Table3[[Score 2 ]],1)</f>
        <v>32</v>
      </c>
    </row>
    <row r="34" spans="1:26" x14ac:dyDescent="0.3">
      <c r="A34" t="s">
        <v>532</v>
      </c>
      <c r="B34">
        <f>COUNTIFS(Table2[Sub-Sector],Table3[[#This Row],[Sub-Sector]])</f>
        <v>9</v>
      </c>
      <c r="C34" s="2">
        <f>COUNTIFS(Table2[Sub-Sector],Table3[[#This Row],[Sub-Sector]],Table2[Uptrend],"Uptrend")/Table3[[#This Row],[Count]]</f>
        <v>0.66666666666666663</v>
      </c>
      <c r="D34" s="2">
        <f>COUNTIFS(Table2[Sub-Sector],Table3[[#This Row],[Sub-Sector]],Table2[1W Return vs Nifty],"&gt;=5")/Table3[[#This Row],[Count]]</f>
        <v>0.1111111111111111</v>
      </c>
      <c r="E34" s="2">
        <f>COUNTIFS(Table2[Sub-Sector],Table3[[#This Row],[Sub-Sector]],Table2[1M Return vs Nifty],"&gt;=5")/Table3[[#This Row],[Count]]</f>
        <v>0.33333333333333331</v>
      </c>
      <c r="F34" s="2">
        <f>COUNTIFS(Table2[Sub-Sector],Table3[[#This Row],[Sub-Sector]],Table2[6M Return vs Nifty],"&gt;=10")/Table3[[#This Row],[Count]]</f>
        <v>0.33333333333333331</v>
      </c>
      <c r="G34" s="2">
        <f>COUNTIFS(Table2[Sub-Sector],Table3[[#This Row],[Sub-Sector]],Table2[1Y Return vs Nifty],"&gt;=10")/Table3[[#This Row],[Count]]</f>
        <v>0.33333333333333331</v>
      </c>
      <c r="H34" s="2">
        <f>COUNTIFS(Table2[Sub-Sector],Table3[[#This Row],[Sub-Sector]],Table2[RSI Exponential â€“ 14D],"&gt;=50")/Table3[[#This Row],[Count]]</f>
        <v>0.88888888888888884</v>
      </c>
      <c r="I34" s="2">
        <f>COUNTIFS(Table2[Sub-Sector],Table3[[#This Row],[Sub-Sector]],Table2[Relative Volume],"&gt;=1")/Table3[[#This Row],[Count]]</f>
        <v>0.66666666666666663</v>
      </c>
      <c r="J34" s="2">
        <f>COUNTIFS(Table2[Sub-Sector],Table3[[#This Row],[Sub-Sector]],Table2[% Away From Day Low],"&gt;=0.05")/Table3[[#This Row],[Count]]</f>
        <v>0.1111111111111111</v>
      </c>
      <c r="K34" s="2">
        <f>COUNTIFS(Table2[Sub-Sector],Table3[[#This Row],[Sub-Sector]],Table2[% Away From Day High],"&lt;=0.05")/Table3[[#This Row],[Count]]</f>
        <v>0.88888888888888884</v>
      </c>
      <c r="L34" s="2">
        <f>COUNTIFS(Table2[Sub-Sector],Table3[[#This Row],[Sub-Sector]],Table2[% Away From Current Week Low],"&gt;=0.05")/Table3[[#This Row],[Count]]</f>
        <v>0.22222222222222221</v>
      </c>
      <c r="M34" s="2">
        <f>COUNTIFS(Table2[Sub-Sector],Table3[[#This Row],[Sub-Sector]],Table2[% Away From Current Week High],"&lt;=0.05")/Table3[[#This Row],[Count]]</f>
        <v>0.44444444444444442</v>
      </c>
      <c r="N34" s="2">
        <f>COUNTIFS(Table2[Sub-Sector],Table3[[#This Row],[Sub-Sector]],Table2[% Away From Current Month High],"&lt;=0.05")/Table3[[#This Row],[Count]]</f>
        <v>0.1111111111111111</v>
      </c>
      <c r="O34" s="2">
        <f>COUNTIFS(Table2[Sub-Sector],Table3[[#This Row],[Sub-Sector]],Table2[% Away From Current Month Low],"&gt;=0.05")/Table3[[#This Row],[Count]]</f>
        <v>0.88888888888888884</v>
      </c>
      <c r="P34" s="2">
        <f>COUNTIFS(Table2[Sub-Sector],Table3[[#This Row],[Sub-Sector]],Table2[% Away From 52W High],"&lt;=10")/Table3[[#This Row],[Count]]</f>
        <v>0.55555555555555558</v>
      </c>
      <c r="Q34" s="2">
        <f>COUNTIFS(Table2[Sub-Sector],Table3[[#This Row],[Sub-Sector]],Table2[% Away From 52W Low],"&gt;=10")/Table3[[#This Row],[Count]]</f>
        <v>1</v>
      </c>
      <c r="R34" s="2">
        <f>COUNTIFS(Table2[Sub-Sector],Table3[[#This Row],[Sub-Sector]],Table2[% Price above 20 EMA],"&gt;=0")/Table3[[#This Row],[Count]]</f>
        <v>0.88888888888888884</v>
      </c>
      <c r="S34" s="2">
        <f>COUNTIFS(Table2[Sub-Sector],Table3[[#This Row],[Sub-Sector]],Table2[% Price above 50 EMA],"&gt;=0")/Table3[[#This Row],[Count]]</f>
        <v>0.77777777777777779</v>
      </c>
      <c r="T34" s="2">
        <f>COUNTIFS(Table2[Sub-Sector],Table3[[#This Row],[Sub-Sector]],Table2[% Price above 200 EMA],"&gt;=0")/Table3[[#This Row],[Count]]</f>
        <v>0.77777777777777779</v>
      </c>
      <c r="U34" s="2">
        <f>COUNTIFS(Table2[Sub-Sector],Table3[[#This Row],[Sub-Sector]],Table2[Rate of Change - Zone],"Positive")/Table3[[#This Row],[Count]]</f>
        <v>1</v>
      </c>
      <c r="V34" s="2">
        <f>COUNTIFS(Table2[Sub-Sector],Table3[[#This Row],[Sub-Sector]],Table2[Sharpe Ratio],"&gt;=0.10")/Table3[[#This Row],[Count]]</f>
        <v>0.33333333333333331</v>
      </c>
      <c r="W3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316</v>
      </c>
      <c r="X34">
        <f>_xlfn.RANK.AVG(Table3[[#This Row],[Score]],Table3[Score],1)</f>
        <v>26</v>
      </c>
      <c r="Y3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197</v>
      </c>
      <c r="Z34">
        <f>_xlfn.RANK.AVG(Table3[[#This Row],[Score 2 ]],Table3[[Score 2 ]],1)</f>
        <v>33</v>
      </c>
    </row>
    <row r="35" spans="1:26" x14ac:dyDescent="0.3">
      <c r="A35" t="s">
        <v>543</v>
      </c>
      <c r="B35">
        <f>COUNTIFS(Table2[Sub-Sector],Table3[[#This Row],[Sub-Sector]])</f>
        <v>5</v>
      </c>
      <c r="C35" s="2">
        <f>COUNTIFS(Table2[Sub-Sector],Table3[[#This Row],[Sub-Sector]],Table2[Uptrend],"Uptrend")/Table3[[#This Row],[Count]]</f>
        <v>0.8</v>
      </c>
      <c r="D35" s="2">
        <f>COUNTIFS(Table2[Sub-Sector],Table3[[#This Row],[Sub-Sector]],Table2[1W Return vs Nifty],"&gt;=5")/Table3[[#This Row],[Count]]</f>
        <v>0</v>
      </c>
      <c r="E35" s="2">
        <f>COUNTIFS(Table2[Sub-Sector],Table3[[#This Row],[Sub-Sector]],Table2[1M Return vs Nifty],"&gt;=5")/Table3[[#This Row],[Count]]</f>
        <v>0.6</v>
      </c>
      <c r="F35" s="2">
        <f>COUNTIFS(Table2[Sub-Sector],Table3[[#This Row],[Sub-Sector]],Table2[6M Return vs Nifty],"&gt;=10")/Table3[[#This Row],[Count]]</f>
        <v>0.4</v>
      </c>
      <c r="G35" s="2">
        <f>COUNTIFS(Table2[Sub-Sector],Table3[[#This Row],[Sub-Sector]],Table2[1Y Return vs Nifty],"&gt;=10")/Table3[[#This Row],[Count]]</f>
        <v>0.6</v>
      </c>
      <c r="H35" s="2">
        <f>COUNTIFS(Table2[Sub-Sector],Table3[[#This Row],[Sub-Sector]],Table2[RSI Exponential â€“ 14D],"&gt;=50")/Table3[[#This Row],[Count]]</f>
        <v>0.8</v>
      </c>
      <c r="I35" s="2">
        <f>COUNTIFS(Table2[Sub-Sector],Table3[[#This Row],[Sub-Sector]],Table2[Relative Volume],"&gt;=1")/Table3[[#This Row],[Count]]</f>
        <v>0.2</v>
      </c>
      <c r="J35" s="2">
        <f>COUNTIFS(Table2[Sub-Sector],Table3[[#This Row],[Sub-Sector]],Table2[% Away From Day Low],"&gt;=0.05")/Table3[[#This Row],[Count]]</f>
        <v>0</v>
      </c>
      <c r="K35" s="2">
        <f>COUNTIFS(Table2[Sub-Sector],Table3[[#This Row],[Sub-Sector]],Table2[% Away From Day High],"&lt;=0.05")/Table3[[#This Row],[Count]]</f>
        <v>1</v>
      </c>
      <c r="L35" s="2">
        <f>COUNTIFS(Table2[Sub-Sector],Table3[[#This Row],[Sub-Sector]],Table2[% Away From Current Week Low],"&gt;=0.05")/Table3[[#This Row],[Count]]</f>
        <v>0</v>
      </c>
      <c r="M35" s="2">
        <f>COUNTIFS(Table2[Sub-Sector],Table3[[#This Row],[Sub-Sector]],Table2[% Away From Current Week High],"&lt;=0.05")/Table3[[#This Row],[Count]]</f>
        <v>0.8</v>
      </c>
      <c r="N35" s="2">
        <f>COUNTIFS(Table2[Sub-Sector],Table3[[#This Row],[Sub-Sector]],Table2[% Away From Current Month High],"&lt;=0.05")/Table3[[#This Row],[Count]]</f>
        <v>0.8</v>
      </c>
      <c r="O35" s="2">
        <f>COUNTIFS(Table2[Sub-Sector],Table3[[#This Row],[Sub-Sector]],Table2[% Away From Current Month Low],"&gt;=0.05")/Table3[[#This Row],[Count]]</f>
        <v>1</v>
      </c>
      <c r="P35" s="2">
        <f>COUNTIFS(Table2[Sub-Sector],Table3[[#This Row],[Sub-Sector]],Table2[% Away From 52W High],"&lt;=10")/Table3[[#This Row],[Count]]</f>
        <v>0.2</v>
      </c>
      <c r="Q35" s="2">
        <f>COUNTIFS(Table2[Sub-Sector],Table3[[#This Row],[Sub-Sector]],Table2[% Away From 52W Low],"&gt;=10")/Table3[[#This Row],[Count]]</f>
        <v>1</v>
      </c>
      <c r="R35" s="2">
        <f>COUNTIFS(Table2[Sub-Sector],Table3[[#This Row],[Sub-Sector]],Table2[% Price above 20 EMA],"&gt;=0")/Table3[[#This Row],[Count]]</f>
        <v>0.8</v>
      </c>
      <c r="S35" s="2">
        <f>COUNTIFS(Table2[Sub-Sector],Table3[[#This Row],[Sub-Sector]],Table2[% Price above 50 EMA],"&gt;=0")/Table3[[#This Row],[Count]]</f>
        <v>0.8</v>
      </c>
      <c r="T35" s="2">
        <f>COUNTIFS(Table2[Sub-Sector],Table3[[#This Row],[Sub-Sector]],Table2[% Price above 200 EMA],"&gt;=0")/Table3[[#This Row],[Count]]</f>
        <v>0.8</v>
      </c>
      <c r="U35" s="2">
        <f>COUNTIFS(Table2[Sub-Sector],Table3[[#This Row],[Sub-Sector]],Table2[Rate of Change - Zone],"Positive")/Table3[[#This Row],[Count]]</f>
        <v>1</v>
      </c>
      <c r="V35" s="2">
        <f>COUNTIFS(Table2[Sub-Sector],Table3[[#This Row],[Sub-Sector]],Table2[Sharpe Ratio],"&gt;=0.10")/Table3[[#This Row],[Count]]</f>
        <v>0.4</v>
      </c>
      <c r="W3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332</v>
      </c>
      <c r="X35">
        <f>_xlfn.RANK.AVG(Table3[[#This Row],[Score]],Table3[Score],1)</f>
        <v>28.5</v>
      </c>
      <c r="Y3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198.5</v>
      </c>
      <c r="Z35">
        <f>_xlfn.RANK.AVG(Table3[[#This Row],[Score 2 ]],Table3[[Score 2 ]],1)</f>
        <v>34</v>
      </c>
    </row>
    <row r="36" spans="1:26" x14ac:dyDescent="0.3">
      <c r="A36" t="s">
        <v>731</v>
      </c>
      <c r="B36">
        <f>COUNTIFS(Table2[Sub-Sector],Table3[[#This Row],[Sub-Sector]])</f>
        <v>2</v>
      </c>
      <c r="C36" s="2">
        <f>COUNTIFS(Table2[Sub-Sector],Table3[[#This Row],[Sub-Sector]],Table2[Uptrend],"Uptrend")/Table3[[#This Row],[Count]]</f>
        <v>0.5</v>
      </c>
      <c r="D36" s="2">
        <f>COUNTIFS(Table2[Sub-Sector],Table3[[#This Row],[Sub-Sector]],Table2[1W Return vs Nifty],"&gt;=5")/Table3[[#This Row],[Count]]</f>
        <v>0.5</v>
      </c>
      <c r="E36" s="2">
        <f>COUNTIFS(Table2[Sub-Sector],Table3[[#This Row],[Sub-Sector]],Table2[1M Return vs Nifty],"&gt;=5")/Table3[[#This Row],[Count]]</f>
        <v>0.5</v>
      </c>
      <c r="F36" s="2">
        <f>COUNTIFS(Table2[Sub-Sector],Table3[[#This Row],[Sub-Sector]],Table2[6M Return vs Nifty],"&gt;=10")/Table3[[#This Row],[Count]]</f>
        <v>0.5</v>
      </c>
      <c r="G36" s="2">
        <f>COUNTIFS(Table2[Sub-Sector],Table3[[#This Row],[Sub-Sector]],Table2[1Y Return vs Nifty],"&gt;=10")/Table3[[#This Row],[Count]]</f>
        <v>0.5</v>
      </c>
      <c r="H36" s="2">
        <f>COUNTIFS(Table2[Sub-Sector],Table3[[#This Row],[Sub-Sector]],Table2[RSI Exponential â€“ 14D],"&gt;=50")/Table3[[#This Row],[Count]]</f>
        <v>0.5</v>
      </c>
      <c r="I36" s="2">
        <f>COUNTIFS(Table2[Sub-Sector],Table3[[#This Row],[Sub-Sector]],Table2[Relative Volume],"&gt;=1")/Table3[[#This Row],[Count]]</f>
        <v>1</v>
      </c>
      <c r="J36" s="2">
        <f>COUNTIFS(Table2[Sub-Sector],Table3[[#This Row],[Sub-Sector]],Table2[% Away From Day Low],"&gt;=0.05")/Table3[[#This Row],[Count]]</f>
        <v>0</v>
      </c>
      <c r="K36" s="2">
        <f>COUNTIFS(Table2[Sub-Sector],Table3[[#This Row],[Sub-Sector]],Table2[% Away From Day High],"&lt;=0.05")/Table3[[#This Row],[Count]]</f>
        <v>1</v>
      </c>
      <c r="L36" s="2">
        <f>COUNTIFS(Table2[Sub-Sector],Table3[[#This Row],[Sub-Sector]],Table2[% Away From Current Week Low],"&gt;=0.05")/Table3[[#This Row],[Count]]</f>
        <v>0</v>
      </c>
      <c r="M36" s="2">
        <f>COUNTIFS(Table2[Sub-Sector],Table3[[#This Row],[Sub-Sector]],Table2[% Away From Current Week High],"&lt;=0.05")/Table3[[#This Row],[Count]]</f>
        <v>0.5</v>
      </c>
      <c r="N36" s="2">
        <f>COUNTIFS(Table2[Sub-Sector],Table3[[#This Row],[Sub-Sector]],Table2[% Away From Current Month High],"&lt;=0.05")/Table3[[#This Row],[Count]]</f>
        <v>0.5</v>
      </c>
      <c r="O36" s="2">
        <f>COUNTIFS(Table2[Sub-Sector],Table3[[#This Row],[Sub-Sector]],Table2[% Away From Current Month Low],"&gt;=0.05")/Table3[[#This Row],[Count]]</f>
        <v>1</v>
      </c>
      <c r="P36" s="2">
        <f>COUNTIFS(Table2[Sub-Sector],Table3[[#This Row],[Sub-Sector]],Table2[% Away From 52W High],"&lt;=10")/Table3[[#This Row],[Count]]</f>
        <v>0.5</v>
      </c>
      <c r="Q36" s="2">
        <f>COUNTIFS(Table2[Sub-Sector],Table3[[#This Row],[Sub-Sector]],Table2[% Away From 52W Low],"&gt;=10")/Table3[[#This Row],[Count]]</f>
        <v>1</v>
      </c>
      <c r="R36" s="2">
        <f>COUNTIFS(Table2[Sub-Sector],Table3[[#This Row],[Sub-Sector]],Table2[% Price above 20 EMA],"&gt;=0")/Table3[[#This Row],[Count]]</f>
        <v>0.5</v>
      </c>
      <c r="S36" s="2">
        <f>COUNTIFS(Table2[Sub-Sector],Table3[[#This Row],[Sub-Sector]],Table2[% Price above 50 EMA],"&gt;=0")/Table3[[#This Row],[Count]]</f>
        <v>0.5</v>
      </c>
      <c r="T36" s="2">
        <f>COUNTIFS(Table2[Sub-Sector],Table3[[#This Row],[Sub-Sector]],Table2[% Price above 200 EMA],"&gt;=0")/Table3[[#This Row],[Count]]</f>
        <v>0.5</v>
      </c>
      <c r="U36" s="2">
        <f>COUNTIFS(Table2[Sub-Sector],Table3[[#This Row],[Sub-Sector]],Table2[Rate of Change - Zone],"Positive")/Table3[[#This Row],[Count]]</f>
        <v>0.5</v>
      </c>
      <c r="V36" s="2">
        <f>COUNTIFS(Table2[Sub-Sector],Table3[[#This Row],[Sub-Sector]],Table2[Sharpe Ratio],"&gt;=0.10")/Table3[[#This Row],[Count]]</f>
        <v>0</v>
      </c>
      <c r="W3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306.5</v>
      </c>
      <c r="X36">
        <f>_xlfn.RANK.AVG(Table3[[#This Row],[Score]],Table3[Score],1)</f>
        <v>24</v>
      </c>
      <c r="Y3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204</v>
      </c>
      <c r="Z36">
        <f>_xlfn.RANK.AVG(Table3[[#This Row],[Score 2 ]],Table3[[Score 2 ]],1)</f>
        <v>35</v>
      </c>
    </row>
    <row r="37" spans="1:26" x14ac:dyDescent="0.3">
      <c r="A37" t="s">
        <v>130</v>
      </c>
      <c r="B37">
        <f>COUNTIFS(Table2[Sub-Sector],Table3[[#This Row],[Sub-Sector]])</f>
        <v>8</v>
      </c>
      <c r="C37" s="2">
        <f>COUNTIFS(Table2[Sub-Sector],Table3[[#This Row],[Sub-Sector]],Table2[Uptrend],"Uptrend")/Table3[[#This Row],[Count]]</f>
        <v>0.75</v>
      </c>
      <c r="D37" s="2">
        <f>COUNTIFS(Table2[Sub-Sector],Table3[[#This Row],[Sub-Sector]],Table2[1W Return vs Nifty],"&gt;=5")/Table3[[#This Row],[Count]]</f>
        <v>0</v>
      </c>
      <c r="E37" s="2">
        <f>COUNTIFS(Table2[Sub-Sector],Table3[[#This Row],[Sub-Sector]],Table2[1M Return vs Nifty],"&gt;=5")/Table3[[#This Row],[Count]]</f>
        <v>0.25</v>
      </c>
      <c r="F37" s="2">
        <f>COUNTIFS(Table2[Sub-Sector],Table3[[#This Row],[Sub-Sector]],Table2[6M Return vs Nifty],"&gt;=10")/Table3[[#This Row],[Count]]</f>
        <v>0.5</v>
      </c>
      <c r="G37" s="2">
        <f>COUNTIFS(Table2[Sub-Sector],Table3[[#This Row],[Sub-Sector]],Table2[1Y Return vs Nifty],"&gt;=10")/Table3[[#This Row],[Count]]</f>
        <v>0.625</v>
      </c>
      <c r="H37" s="2">
        <f>COUNTIFS(Table2[Sub-Sector],Table3[[#This Row],[Sub-Sector]],Table2[RSI Exponential â€“ 14D],"&gt;=50")/Table3[[#This Row],[Count]]</f>
        <v>0.5</v>
      </c>
      <c r="I37" s="2">
        <f>COUNTIFS(Table2[Sub-Sector],Table3[[#This Row],[Sub-Sector]],Table2[Relative Volume],"&gt;=1")/Table3[[#This Row],[Count]]</f>
        <v>0.5</v>
      </c>
      <c r="J37" s="2">
        <f>COUNTIFS(Table2[Sub-Sector],Table3[[#This Row],[Sub-Sector]],Table2[% Away From Day Low],"&gt;=0.05")/Table3[[#This Row],[Count]]</f>
        <v>0</v>
      </c>
      <c r="K37" s="2">
        <f>COUNTIFS(Table2[Sub-Sector],Table3[[#This Row],[Sub-Sector]],Table2[% Away From Day High],"&lt;=0.05")/Table3[[#This Row],[Count]]</f>
        <v>1</v>
      </c>
      <c r="L37" s="2">
        <f>COUNTIFS(Table2[Sub-Sector],Table3[[#This Row],[Sub-Sector]],Table2[% Away From Current Week Low],"&gt;=0.05")/Table3[[#This Row],[Count]]</f>
        <v>0.125</v>
      </c>
      <c r="M37" s="2">
        <f>COUNTIFS(Table2[Sub-Sector],Table3[[#This Row],[Sub-Sector]],Table2[% Away From Current Week High],"&lt;=0.05")/Table3[[#This Row],[Count]]</f>
        <v>0.625</v>
      </c>
      <c r="N37" s="2">
        <f>COUNTIFS(Table2[Sub-Sector],Table3[[#This Row],[Sub-Sector]],Table2[% Away From Current Month High],"&lt;=0.05")/Table3[[#This Row],[Count]]</f>
        <v>0.25</v>
      </c>
      <c r="O37" s="2">
        <f>COUNTIFS(Table2[Sub-Sector],Table3[[#This Row],[Sub-Sector]],Table2[% Away From Current Month Low],"&gt;=0.05")/Table3[[#This Row],[Count]]</f>
        <v>0.75</v>
      </c>
      <c r="P37" s="2">
        <f>COUNTIFS(Table2[Sub-Sector],Table3[[#This Row],[Sub-Sector]],Table2[% Away From 52W High],"&lt;=10")/Table3[[#This Row],[Count]]</f>
        <v>0.375</v>
      </c>
      <c r="Q37" s="2">
        <f>COUNTIFS(Table2[Sub-Sector],Table3[[#This Row],[Sub-Sector]],Table2[% Away From 52W Low],"&gt;=10")/Table3[[#This Row],[Count]]</f>
        <v>1</v>
      </c>
      <c r="R37" s="2">
        <f>COUNTIFS(Table2[Sub-Sector],Table3[[#This Row],[Sub-Sector]],Table2[% Price above 20 EMA],"&gt;=0")/Table3[[#This Row],[Count]]</f>
        <v>0.5</v>
      </c>
      <c r="S37" s="2">
        <f>COUNTIFS(Table2[Sub-Sector],Table3[[#This Row],[Sub-Sector]],Table2[% Price above 50 EMA],"&gt;=0")/Table3[[#This Row],[Count]]</f>
        <v>0.75</v>
      </c>
      <c r="T37" s="2">
        <f>COUNTIFS(Table2[Sub-Sector],Table3[[#This Row],[Sub-Sector]],Table2[% Price above 200 EMA],"&gt;=0")/Table3[[#This Row],[Count]]</f>
        <v>0.75</v>
      </c>
      <c r="U37" s="2">
        <f>COUNTIFS(Table2[Sub-Sector],Table3[[#This Row],[Sub-Sector]],Table2[Rate of Change - Zone],"Positive")/Table3[[#This Row],[Count]]</f>
        <v>0.5</v>
      </c>
      <c r="V37" s="2">
        <f>COUNTIFS(Table2[Sub-Sector],Table3[[#This Row],[Sub-Sector]],Table2[Sharpe Ratio],"&gt;=0.10")/Table3[[#This Row],[Count]]</f>
        <v>0</v>
      </c>
      <c r="W3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377</v>
      </c>
      <c r="X37">
        <f>_xlfn.RANK.AVG(Table3[[#This Row],[Score]],Table3[Score],1)</f>
        <v>40</v>
      </c>
      <c r="Y3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206</v>
      </c>
      <c r="Z37">
        <f>_xlfn.RANK.AVG(Table3[[#This Row],[Score 2 ]],Table3[[Score 2 ]],1)</f>
        <v>36</v>
      </c>
    </row>
    <row r="38" spans="1:26" x14ac:dyDescent="0.3">
      <c r="A38" t="s">
        <v>681</v>
      </c>
      <c r="B38">
        <f>COUNTIFS(Table2[Sub-Sector],Table3[[#This Row],[Sub-Sector]])</f>
        <v>3</v>
      </c>
      <c r="C38" s="2">
        <f>COUNTIFS(Table2[Sub-Sector],Table3[[#This Row],[Sub-Sector]],Table2[Uptrend],"Uptrend")/Table3[[#This Row],[Count]]</f>
        <v>0.33333333333333331</v>
      </c>
      <c r="D38" s="2">
        <f>COUNTIFS(Table2[Sub-Sector],Table3[[#This Row],[Sub-Sector]],Table2[1W Return vs Nifty],"&gt;=5")/Table3[[#This Row],[Count]]</f>
        <v>0.33333333333333331</v>
      </c>
      <c r="E38" s="2">
        <f>COUNTIFS(Table2[Sub-Sector],Table3[[#This Row],[Sub-Sector]],Table2[1M Return vs Nifty],"&gt;=5")/Table3[[#This Row],[Count]]</f>
        <v>0</v>
      </c>
      <c r="F38" s="2">
        <f>COUNTIFS(Table2[Sub-Sector],Table3[[#This Row],[Sub-Sector]],Table2[6M Return vs Nifty],"&gt;=10")/Table3[[#This Row],[Count]]</f>
        <v>0.66666666666666663</v>
      </c>
      <c r="G38" s="2">
        <f>COUNTIFS(Table2[Sub-Sector],Table3[[#This Row],[Sub-Sector]],Table2[1Y Return vs Nifty],"&gt;=10")/Table3[[#This Row],[Count]]</f>
        <v>0.33333333333333331</v>
      </c>
      <c r="H38" s="2">
        <f>COUNTIFS(Table2[Sub-Sector],Table3[[#This Row],[Sub-Sector]],Table2[RSI Exponential â€“ 14D],"&gt;=50")/Table3[[#This Row],[Count]]</f>
        <v>0.33333333333333331</v>
      </c>
      <c r="I38" s="2">
        <f>COUNTIFS(Table2[Sub-Sector],Table3[[#This Row],[Sub-Sector]],Table2[Relative Volume],"&gt;=1")/Table3[[#This Row],[Count]]</f>
        <v>0.33333333333333331</v>
      </c>
      <c r="J38" s="2">
        <f>COUNTIFS(Table2[Sub-Sector],Table3[[#This Row],[Sub-Sector]],Table2[% Away From Day Low],"&gt;=0.05")/Table3[[#This Row],[Count]]</f>
        <v>0</v>
      </c>
      <c r="K38" s="2">
        <f>COUNTIFS(Table2[Sub-Sector],Table3[[#This Row],[Sub-Sector]],Table2[% Away From Day High],"&lt;=0.05")/Table3[[#This Row],[Count]]</f>
        <v>1</v>
      </c>
      <c r="L38" s="2">
        <f>COUNTIFS(Table2[Sub-Sector],Table3[[#This Row],[Sub-Sector]],Table2[% Away From Current Week Low],"&gt;=0.05")/Table3[[#This Row],[Count]]</f>
        <v>0</v>
      </c>
      <c r="M38" s="2">
        <f>COUNTIFS(Table2[Sub-Sector],Table3[[#This Row],[Sub-Sector]],Table2[% Away From Current Week High],"&lt;=0.05")/Table3[[#This Row],[Count]]</f>
        <v>0.66666666666666663</v>
      </c>
      <c r="N38" s="2">
        <f>COUNTIFS(Table2[Sub-Sector],Table3[[#This Row],[Sub-Sector]],Table2[% Away From Current Month High],"&lt;=0.05")/Table3[[#This Row],[Count]]</f>
        <v>0.33333333333333331</v>
      </c>
      <c r="O38" s="2">
        <f>COUNTIFS(Table2[Sub-Sector],Table3[[#This Row],[Sub-Sector]],Table2[% Away From Current Month Low],"&gt;=0.05")/Table3[[#This Row],[Count]]</f>
        <v>0.66666666666666663</v>
      </c>
      <c r="P38" s="2">
        <f>COUNTIFS(Table2[Sub-Sector],Table3[[#This Row],[Sub-Sector]],Table2[% Away From 52W High],"&lt;=10")/Table3[[#This Row],[Count]]</f>
        <v>0.33333333333333331</v>
      </c>
      <c r="Q38" s="2">
        <f>COUNTIFS(Table2[Sub-Sector],Table3[[#This Row],[Sub-Sector]],Table2[% Away From 52W Low],"&gt;=10")/Table3[[#This Row],[Count]]</f>
        <v>1</v>
      </c>
      <c r="R38" s="2">
        <f>COUNTIFS(Table2[Sub-Sector],Table3[[#This Row],[Sub-Sector]],Table2[% Price above 20 EMA],"&gt;=0")/Table3[[#This Row],[Count]]</f>
        <v>0.33333333333333331</v>
      </c>
      <c r="S38" s="2">
        <f>COUNTIFS(Table2[Sub-Sector],Table3[[#This Row],[Sub-Sector]],Table2[% Price above 50 EMA],"&gt;=0")/Table3[[#This Row],[Count]]</f>
        <v>0.33333333333333331</v>
      </c>
      <c r="T38" s="2">
        <f>COUNTIFS(Table2[Sub-Sector],Table3[[#This Row],[Sub-Sector]],Table2[% Price above 200 EMA],"&gt;=0")/Table3[[#This Row],[Count]]</f>
        <v>0.66666666666666663</v>
      </c>
      <c r="U38" s="2">
        <f>COUNTIFS(Table2[Sub-Sector],Table3[[#This Row],[Sub-Sector]],Table2[Rate of Change - Zone],"Positive")/Table3[[#This Row],[Count]]</f>
        <v>0.66666666666666663</v>
      </c>
      <c r="V38" s="2">
        <f>COUNTIFS(Table2[Sub-Sector],Table3[[#This Row],[Sub-Sector]],Table2[Sharpe Ratio],"&gt;=0.10")/Table3[[#This Row],[Count]]</f>
        <v>0.66666666666666663</v>
      </c>
      <c r="W3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422.5</v>
      </c>
      <c r="X38">
        <f>_xlfn.RANK.AVG(Table3[[#This Row],[Score]],Table3[Score],1)</f>
        <v>54</v>
      </c>
      <c r="Y3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219</v>
      </c>
      <c r="Z38">
        <f>_xlfn.RANK.AVG(Table3[[#This Row],[Score 2 ]],Table3[[Score 2 ]],1)</f>
        <v>37.5</v>
      </c>
    </row>
    <row r="39" spans="1:26" x14ac:dyDescent="0.3">
      <c r="A39" t="s">
        <v>506</v>
      </c>
      <c r="B39">
        <f>COUNTIFS(Table2[Sub-Sector],Table3[[#This Row],[Sub-Sector]])</f>
        <v>4</v>
      </c>
      <c r="C39" s="2">
        <f>COUNTIFS(Table2[Sub-Sector],Table3[[#This Row],[Sub-Sector]],Table2[Uptrend],"Uptrend")/Table3[[#This Row],[Count]]</f>
        <v>0.75</v>
      </c>
      <c r="D39" s="2">
        <f>COUNTIFS(Table2[Sub-Sector],Table3[[#This Row],[Sub-Sector]],Table2[1W Return vs Nifty],"&gt;=5")/Table3[[#This Row],[Count]]</f>
        <v>0</v>
      </c>
      <c r="E39" s="2">
        <f>COUNTIFS(Table2[Sub-Sector],Table3[[#This Row],[Sub-Sector]],Table2[1M Return vs Nifty],"&gt;=5")/Table3[[#This Row],[Count]]</f>
        <v>0.25</v>
      </c>
      <c r="F39" s="2">
        <f>COUNTIFS(Table2[Sub-Sector],Table3[[#This Row],[Sub-Sector]],Table2[6M Return vs Nifty],"&gt;=10")/Table3[[#This Row],[Count]]</f>
        <v>0.75</v>
      </c>
      <c r="G39" s="2">
        <f>COUNTIFS(Table2[Sub-Sector],Table3[[#This Row],[Sub-Sector]],Table2[1Y Return vs Nifty],"&gt;=10")/Table3[[#This Row],[Count]]</f>
        <v>0.75</v>
      </c>
      <c r="H39" s="2">
        <f>COUNTIFS(Table2[Sub-Sector],Table3[[#This Row],[Sub-Sector]],Table2[RSI Exponential â€“ 14D],"&gt;=50")/Table3[[#This Row],[Count]]</f>
        <v>0</v>
      </c>
      <c r="I39" s="2">
        <f>COUNTIFS(Table2[Sub-Sector],Table3[[#This Row],[Sub-Sector]],Table2[Relative Volume],"&gt;=1")/Table3[[#This Row],[Count]]</f>
        <v>0.25</v>
      </c>
      <c r="J39" s="2">
        <f>COUNTIFS(Table2[Sub-Sector],Table3[[#This Row],[Sub-Sector]],Table2[% Away From Day Low],"&gt;=0.05")/Table3[[#This Row],[Count]]</f>
        <v>0</v>
      </c>
      <c r="K39" s="2">
        <f>COUNTIFS(Table2[Sub-Sector],Table3[[#This Row],[Sub-Sector]],Table2[% Away From Day High],"&lt;=0.05")/Table3[[#This Row],[Count]]</f>
        <v>1</v>
      </c>
      <c r="L39" s="2">
        <f>COUNTIFS(Table2[Sub-Sector],Table3[[#This Row],[Sub-Sector]],Table2[% Away From Current Week Low],"&gt;=0.05")/Table3[[#This Row],[Count]]</f>
        <v>0</v>
      </c>
      <c r="M39" s="2">
        <f>COUNTIFS(Table2[Sub-Sector],Table3[[#This Row],[Sub-Sector]],Table2[% Away From Current Week High],"&lt;=0.05")/Table3[[#This Row],[Count]]</f>
        <v>0.25</v>
      </c>
      <c r="N39" s="2">
        <f>COUNTIFS(Table2[Sub-Sector],Table3[[#This Row],[Sub-Sector]],Table2[% Away From Current Month High],"&lt;=0.05")/Table3[[#This Row],[Count]]</f>
        <v>0</v>
      </c>
      <c r="O39" s="2">
        <f>COUNTIFS(Table2[Sub-Sector],Table3[[#This Row],[Sub-Sector]],Table2[% Away From Current Month Low],"&gt;=0.05")/Table3[[#This Row],[Count]]</f>
        <v>0.5</v>
      </c>
      <c r="P39" s="2">
        <f>COUNTIFS(Table2[Sub-Sector],Table3[[#This Row],[Sub-Sector]],Table2[% Away From 52W High],"&lt;=10")/Table3[[#This Row],[Count]]</f>
        <v>0.25</v>
      </c>
      <c r="Q39" s="2">
        <f>COUNTIFS(Table2[Sub-Sector],Table3[[#This Row],[Sub-Sector]],Table2[% Away From 52W Low],"&gt;=10")/Table3[[#This Row],[Count]]</f>
        <v>1</v>
      </c>
      <c r="R39" s="2">
        <f>COUNTIFS(Table2[Sub-Sector],Table3[[#This Row],[Sub-Sector]],Table2[% Price above 20 EMA],"&gt;=0")/Table3[[#This Row],[Count]]</f>
        <v>0.5</v>
      </c>
      <c r="S39" s="2">
        <f>COUNTIFS(Table2[Sub-Sector],Table3[[#This Row],[Sub-Sector]],Table2[% Price above 50 EMA],"&gt;=0")/Table3[[#This Row],[Count]]</f>
        <v>0.75</v>
      </c>
      <c r="T39" s="2">
        <f>COUNTIFS(Table2[Sub-Sector],Table3[[#This Row],[Sub-Sector]],Table2[% Price above 200 EMA],"&gt;=0")/Table3[[#This Row],[Count]]</f>
        <v>1</v>
      </c>
      <c r="U39" s="2">
        <f>COUNTIFS(Table2[Sub-Sector],Table3[[#This Row],[Sub-Sector]],Table2[Rate of Change - Zone],"Positive")/Table3[[#This Row],[Count]]</f>
        <v>0.25</v>
      </c>
      <c r="V39" s="2">
        <f>COUNTIFS(Table2[Sub-Sector],Table3[[#This Row],[Sub-Sector]],Table2[Sharpe Ratio],"&gt;=0.10")/Table3[[#This Row],[Count]]</f>
        <v>0.5</v>
      </c>
      <c r="W3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390</v>
      </c>
      <c r="X39">
        <f>_xlfn.RANK.AVG(Table3[[#This Row],[Score]],Table3[Score],1)</f>
        <v>45</v>
      </c>
      <c r="Y3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219</v>
      </c>
      <c r="Z39">
        <f>_xlfn.RANK.AVG(Table3[[#This Row],[Score 2 ]],Table3[[Score 2 ]],1)</f>
        <v>37.5</v>
      </c>
    </row>
    <row r="40" spans="1:26" x14ac:dyDescent="0.3">
      <c r="A40" t="s">
        <v>89</v>
      </c>
      <c r="B40">
        <f>COUNTIFS(Table2[Sub-Sector],Table3[[#This Row],[Sub-Sector]])</f>
        <v>5</v>
      </c>
      <c r="C40" s="2">
        <f>COUNTIFS(Table2[Sub-Sector],Table3[[#This Row],[Sub-Sector]],Table2[Uptrend],"Uptrend")/Table3[[#This Row],[Count]]</f>
        <v>0.8</v>
      </c>
      <c r="D40" s="2">
        <f>COUNTIFS(Table2[Sub-Sector],Table3[[#This Row],[Sub-Sector]],Table2[1W Return vs Nifty],"&gt;=5")/Table3[[#This Row],[Count]]</f>
        <v>0</v>
      </c>
      <c r="E40" s="2">
        <f>COUNTIFS(Table2[Sub-Sector],Table3[[#This Row],[Sub-Sector]],Table2[1M Return vs Nifty],"&gt;=5")/Table3[[#This Row],[Count]]</f>
        <v>0.4</v>
      </c>
      <c r="F40" s="2">
        <f>COUNTIFS(Table2[Sub-Sector],Table3[[#This Row],[Sub-Sector]],Table2[6M Return vs Nifty],"&gt;=10")/Table3[[#This Row],[Count]]</f>
        <v>0.4</v>
      </c>
      <c r="G40" s="2">
        <f>COUNTIFS(Table2[Sub-Sector],Table3[[#This Row],[Sub-Sector]],Table2[1Y Return vs Nifty],"&gt;=10")/Table3[[#This Row],[Count]]</f>
        <v>0.6</v>
      </c>
      <c r="H40" s="2">
        <f>COUNTIFS(Table2[Sub-Sector],Table3[[#This Row],[Sub-Sector]],Table2[RSI Exponential â€“ 14D],"&gt;=50")/Table3[[#This Row],[Count]]</f>
        <v>0.8</v>
      </c>
      <c r="I40" s="2">
        <f>COUNTIFS(Table2[Sub-Sector],Table3[[#This Row],[Sub-Sector]],Table2[Relative Volume],"&gt;=1")/Table3[[#This Row],[Count]]</f>
        <v>0.4</v>
      </c>
      <c r="J40" s="2">
        <f>COUNTIFS(Table2[Sub-Sector],Table3[[#This Row],[Sub-Sector]],Table2[% Away From Day Low],"&gt;=0.05")/Table3[[#This Row],[Count]]</f>
        <v>0</v>
      </c>
      <c r="K40" s="2">
        <f>COUNTIFS(Table2[Sub-Sector],Table3[[#This Row],[Sub-Sector]],Table2[% Away From Day High],"&lt;=0.05")/Table3[[#This Row],[Count]]</f>
        <v>1</v>
      </c>
      <c r="L40" s="2">
        <f>COUNTIFS(Table2[Sub-Sector],Table3[[#This Row],[Sub-Sector]],Table2[% Away From Current Week Low],"&gt;=0.05")/Table3[[#This Row],[Count]]</f>
        <v>0.4</v>
      </c>
      <c r="M40" s="2">
        <f>COUNTIFS(Table2[Sub-Sector],Table3[[#This Row],[Sub-Sector]],Table2[% Away From Current Week High],"&lt;=0.05")/Table3[[#This Row],[Count]]</f>
        <v>1</v>
      </c>
      <c r="N40" s="2">
        <f>COUNTIFS(Table2[Sub-Sector],Table3[[#This Row],[Sub-Sector]],Table2[% Away From Current Month High],"&lt;=0.05")/Table3[[#This Row],[Count]]</f>
        <v>0.4</v>
      </c>
      <c r="O40" s="2">
        <f>COUNTIFS(Table2[Sub-Sector],Table3[[#This Row],[Sub-Sector]],Table2[% Away From Current Month Low],"&gt;=0.05")/Table3[[#This Row],[Count]]</f>
        <v>0.8</v>
      </c>
      <c r="P40" s="2">
        <f>COUNTIFS(Table2[Sub-Sector],Table3[[#This Row],[Sub-Sector]],Table2[% Away From 52W High],"&lt;=10")/Table3[[#This Row],[Count]]</f>
        <v>0.6</v>
      </c>
      <c r="Q40" s="2">
        <f>COUNTIFS(Table2[Sub-Sector],Table3[[#This Row],[Sub-Sector]],Table2[% Away From 52W Low],"&gt;=10")/Table3[[#This Row],[Count]]</f>
        <v>1</v>
      </c>
      <c r="R40" s="2">
        <f>COUNTIFS(Table2[Sub-Sector],Table3[[#This Row],[Sub-Sector]],Table2[% Price above 20 EMA],"&gt;=0")/Table3[[#This Row],[Count]]</f>
        <v>0.8</v>
      </c>
      <c r="S40" s="2">
        <f>COUNTIFS(Table2[Sub-Sector],Table3[[#This Row],[Sub-Sector]],Table2[% Price above 50 EMA],"&gt;=0")/Table3[[#This Row],[Count]]</f>
        <v>0.8</v>
      </c>
      <c r="T40" s="2">
        <f>COUNTIFS(Table2[Sub-Sector],Table3[[#This Row],[Sub-Sector]],Table2[% Price above 200 EMA],"&gt;=0")/Table3[[#This Row],[Count]]</f>
        <v>0.8</v>
      </c>
      <c r="U40" s="2">
        <f>COUNTIFS(Table2[Sub-Sector],Table3[[#This Row],[Sub-Sector]],Table2[Rate of Change - Zone],"Positive")/Table3[[#This Row],[Count]]</f>
        <v>0.6</v>
      </c>
      <c r="V40" s="2">
        <f>COUNTIFS(Table2[Sub-Sector],Table3[[#This Row],[Sub-Sector]],Table2[Sharpe Ratio],"&gt;=0.10")/Table3[[#This Row],[Count]]</f>
        <v>0.4</v>
      </c>
      <c r="W4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366</v>
      </c>
      <c r="X40">
        <f>_xlfn.RANK.AVG(Table3[[#This Row],[Score]],Table3[Score],1)</f>
        <v>36</v>
      </c>
      <c r="Y4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220</v>
      </c>
      <c r="Z40">
        <f>_xlfn.RANK.AVG(Table3[[#This Row],[Score 2 ]],Table3[[Score 2 ]],1)</f>
        <v>39</v>
      </c>
    </row>
    <row r="41" spans="1:26" x14ac:dyDescent="0.3">
      <c r="A41" t="s">
        <v>57</v>
      </c>
      <c r="B41">
        <f>COUNTIFS(Table2[Sub-Sector],Table3[[#This Row],[Sub-Sector]])</f>
        <v>3</v>
      </c>
      <c r="C41" s="2">
        <f>COUNTIFS(Table2[Sub-Sector],Table3[[#This Row],[Sub-Sector]],Table2[Uptrend],"Uptrend")/Table3[[#This Row],[Count]]</f>
        <v>1</v>
      </c>
      <c r="D41" s="2">
        <f>COUNTIFS(Table2[Sub-Sector],Table3[[#This Row],[Sub-Sector]],Table2[1W Return vs Nifty],"&gt;=5")/Table3[[#This Row],[Count]]</f>
        <v>0.33333333333333331</v>
      </c>
      <c r="E41" s="2">
        <f>COUNTIFS(Table2[Sub-Sector],Table3[[#This Row],[Sub-Sector]],Table2[1M Return vs Nifty],"&gt;=5")/Table3[[#This Row],[Count]]</f>
        <v>0.33333333333333331</v>
      </c>
      <c r="F41" s="2">
        <f>COUNTIFS(Table2[Sub-Sector],Table3[[#This Row],[Sub-Sector]],Table2[6M Return vs Nifty],"&gt;=10")/Table3[[#This Row],[Count]]</f>
        <v>1</v>
      </c>
      <c r="G41" s="2">
        <f>COUNTIFS(Table2[Sub-Sector],Table3[[#This Row],[Sub-Sector]],Table2[1Y Return vs Nifty],"&gt;=10")/Table3[[#This Row],[Count]]</f>
        <v>1</v>
      </c>
      <c r="H41" s="2">
        <f>COUNTIFS(Table2[Sub-Sector],Table3[[#This Row],[Sub-Sector]],Table2[RSI Exponential â€“ 14D],"&gt;=50")/Table3[[#This Row],[Count]]</f>
        <v>0.66666666666666663</v>
      </c>
      <c r="I41" s="2">
        <f>COUNTIFS(Table2[Sub-Sector],Table3[[#This Row],[Sub-Sector]],Table2[Relative Volume],"&gt;=1")/Table3[[#This Row],[Count]]</f>
        <v>0</v>
      </c>
      <c r="J41" s="2">
        <f>COUNTIFS(Table2[Sub-Sector],Table3[[#This Row],[Sub-Sector]],Table2[% Away From Day Low],"&gt;=0.05")/Table3[[#This Row],[Count]]</f>
        <v>0</v>
      </c>
      <c r="K41" s="2">
        <f>COUNTIFS(Table2[Sub-Sector],Table3[[#This Row],[Sub-Sector]],Table2[% Away From Day High],"&lt;=0.05")/Table3[[#This Row],[Count]]</f>
        <v>1</v>
      </c>
      <c r="L41" s="2">
        <f>COUNTIFS(Table2[Sub-Sector],Table3[[#This Row],[Sub-Sector]],Table2[% Away From Current Week Low],"&gt;=0.05")/Table3[[#This Row],[Count]]</f>
        <v>0.33333333333333331</v>
      </c>
      <c r="M41" s="2">
        <f>COUNTIFS(Table2[Sub-Sector],Table3[[#This Row],[Sub-Sector]],Table2[% Away From Current Week High],"&lt;=0.05")/Table3[[#This Row],[Count]]</f>
        <v>0.66666666666666663</v>
      </c>
      <c r="N41" s="2">
        <f>COUNTIFS(Table2[Sub-Sector],Table3[[#This Row],[Sub-Sector]],Table2[% Away From Current Month High],"&lt;=0.05")/Table3[[#This Row],[Count]]</f>
        <v>0.66666666666666663</v>
      </c>
      <c r="O41" s="2">
        <f>COUNTIFS(Table2[Sub-Sector],Table3[[#This Row],[Sub-Sector]],Table2[% Away From Current Month Low],"&gt;=0.05")/Table3[[#This Row],[Count]]</f>
        <v>1</v>
      </c>
      <c r="P41" s="2">
        <f>COUNTIFS(Table2[Sub-Sector],Table3[[#This Row],[Sub-Sector]],Table2[% Away From 52W High],"&lt;=10")/Table3[[#This Row],[Count]]</f>
        <v>0.66666666666666663</v>
      </c>
      <c r="Q41" s="2">
        <f>COUNTIFS(Table2[Sub-Sector],Table3[[#This Row],[Sub-Sector]],Table2[% Away From 52W Low],"&gt;=10")/Table3[[#This Row],[Count]]</f>
        <v>1</v>
      </c>
      <c r="R41" s="2">
        <f>COUNTIFS(Table2[Sub-Sector],Table3[[#This Row],[Sub-Sector]],Table2[% Price above 20 EMA],"&gt;=0")/Table3[[#This Row],[Count]]</f>
        <v>0.66666666666666663</v>
      </c>
      <c r="S41" s="2">
        <f>COUNTIFS(Table2[Sub-Sector],Table3[[#This Row],[Sub-Sector]],Table2[% Price above 50 EMA],"&gt;=0")/Table3[[#This Row],[Count]]</f>
        <v>1</v>
      </c>
      <c r="T41" s="2">
        <f>COUNTIFS(Table2[Sub-Sector],Table3[[#This Row],[Sub-Sector]],Table2[% Price above 200 EMA],"&gt;=0")/Table3[[#This Row],[Count]]</f>
        <v>1</v>
      </c>
      <c r="U41" s="2">
        <f>COUNTIFS(Table2[Sub-Sector],Table3[[#This Row],[Sub-Sector]],Table2[Rate of Change - Zone],"Positive")/Table3[[#This Row],[Count]]</f>
        <v>0.33333333333333331</v>
      </c>
      <c r="V41" s="2">
        <f>COUNTIFS(Table2[Sub-Sector],Table3[[#This Row],[Sub-Sector]],Table2[Sharpe Ratio],"&gt;=0.10")/Table3[[#This Row],[Count]]</f>
        <v>0.66666666666666663</v>
      </c>
      <c r="W4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282</v>
      </c>
      <c r="X41">
        <f>_xlfn.RANK.AVG(Table3[[#This Row],[Score]],Table3[Score],1)</f>
        <v>19</v>
      </c>
      <c r="Y4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221.5</v>
      </c>
      <c r="Z41">
        <f>_xlfn.RANK.AVG(Table3[[#This Row],[Score 2 ]],Table3[[Score 2 ]],1)</f>
        <v>40</v>
      </c>
    </row>
    <row r="42" spans="1:26" x14ac:dyDescent="0.3">
      <c r="A42" t="s">
        <v>860</v>
      </c>
      <c r="B42">
        <f>COUNTIFS(Table2[Sub-Sector],Table3[[#This Row],[Sub-Sector]])</f>
        <v>3</v>
      </c>
      <c r="C42" s="2">
        <f>COUNTIFS(Table2[Sub-Sector],Table3[[#This Row],[Sub-Sector]],Table2[Uptrend],"Uptrend")/Table3[[#This Row],[Count]]</f>
        <v>0.66666666666666663</v>
      </c>
      <c r="D42" s="2">
        <f>COUNTIFS(Table2[Sub-Sector],Table3[[#This Row],[Sub-Sector]],Table2[1W Return vs Nifty],"&gt;=5")/Table3[[#This Row],[Count]]</f>
        <v>0</v>
      </c>
      <c r="E42" s="2">
        <f>COUNTIFS(Table2[Sub-Sector],Table3[[#This Row],[Sub-Sector]],Table2[1M Return vs Nifty],"&gt;=5")/Table3[[#This Row],[Count]]</f>
        <v>0.33333333333333331</v>
      </c>
      <c r="F42" s="2">
        <f>COUNTIFS(Table2[Sub-Sector],Table3[[#This Row],[Sub-Sector]],Table2[6M Return vs Nifty],"&gt;=10")/Table3[[#This Row],[Count]]</f>
        <v>0.33333333333333331</v>
      </c>
      <c r="G42" s="2">
        <f>COUNTIFS(Table2[Sub-Sector],Table3[[#This Row],[Sub-Sector]],Table2[1Y Return vs Nifty],"&gt;=10")/Table3[[#This Row],[Count]]</f>
        <v>0.66666666666666663</v>
      </c>
      <c r="H42" s="2">
        <f>COUNTIFS(Table2[Sub-Sector],Table3[[#This Row],[Sub-Sector]],Table2[RSI Exponential â€“ 14D],"&gt;=50")/Table3[[#This Row],[Count]]</f>
        <v>0.66666666666666663</v>
      </c>
      <c r="I42" s="2">
        <f>COUNTIFS(Table2[Sub-Sector],Table3[[#This Row],[Sub-Sector]],Table2[Relative Volume],"&gt;=1")/Table3[[#This Row],[Count]]</f>
        <v>0.33333333333333331</v>
      </c>
      <c r="J42" s="2">
        <f>COUNTIFS(Table2[Sub-Sector],Table3[[#This Row],[Sub-Sector]],Table2[% Away From Day Low],"&gt;=0.05")/Table3[[#This Row],[Count]]</f>
        <v>0</v>
      </c>
      <c r="K42" s="2">
        <f>COUNTIFS(Table2[Sub-Sector],Table3[[#This Row],[Sub-Sector]],Table2[% Away From Day High],"&lt;=0.05")/Table3[[#This Row],[Count]]</f>
        <v>1</v>
      </c>
      <c r="L42" s="2">
        <f>COUNTIFS(Table2[Sub-Sector],Table3[[#This Row],[Sub-Sector]],Table2[% Away From Current Week Low],"&gt;=0.05")/Table3[[#This Row],[Count]]</f>
        <v>0.33333333333333331</v>
      </c>
      <c r="M42" s="2">
        <f>COUNTIFS(Table2[Sub-Sector],Table3[[#This Row],[Sub-Sector]],Table2[% Away From Current Week High],"&lt;=0.05")/Table3[[#This Row],[Count]]</f>
        <v>0.66666666666666663</v>
      </c>
      <c r="N42" s="2">
        <f>COUNTIFS(Table2[Sub-Sector],Table3[[#This Row],[Sub-Sector]],Table2[% Away From Current Month High],"&lt;=0.05")/Table3[[#This Row],[Count]]</f>
        <v>0.33333333333333331</v>
      </c>
      <c r="O42" s="2">
        <f>COUNTIFS(Table2[Sub-Sector],Table3[[#This Row],[Sub-Sector]],Table2[% Away From Current Month Low],"&gt;=0.05")/Table3[[#This Row],[Count]]</f>
        <v>0.66666666666666663</v>
      </c>
      <c r="P42" s="2">
        <f>COUNTIFS(Table2[Sub-Sector],Table3[[#This Row],[Sub-Sector]],Table2[% Away From 52W High],"&lt;=10")/Table3[[#This Row],[Count]]</f>
        <v>0.33333333333333331</v>
      </c>
      <c r="Q42" s="2">
        <f>COUNTIFS(Table2[Sub-Sector],Table3[[#This Row],[Sub-Sector]],Table2[% Away From 52W Low],"&gt;=10")/Table3[[#This Row],[Count]]</f>
        <v>1</v>
      </c>
      <c r="R42" s="2">
        <f>COUNTIFS(Table2[Sub-Sector],Table3[[#This Row],[Sub-Sector]],Table2[% Price above 20 EMA],"&gt;=0")/Table3[[#This Row],[Count]]</f>
        <v>0.66666666666666663</v>
      </c>
      <c r="S42" s="2">
        <f>COUNTIFS(Table2[Sub-Sector],Table3[[#This Row],[Sub-Sector]],Table2[% Price above 50 EMA],"&gt;=0")/Table3[[#This Row],[Count]]</f>
        <v>0.66666666666666663</v>
      </c>
      <c r="T42" s="2">
        <f>COUNTIFS(Table2[Sub-Sector],Table3[[#This Row],[Sub-Sector]],Table2[% Price above 200 EMA],"&gt;=0")/Table3[[#This Row],[Count]]</f>
        <v>1</v>
      </c>
      <c r="U42" s="2">
        <f>COUNTIFS(Table2[Sub-Sector],Table3[[#This Row],[Sub-Sector]],Table2[Rate of Change - Zone],"Positive")/Table3[[#This Row],[Count]]</f>
        <v>0.66666666666666663</v>
      </c>
      <c r="V42" s="2">
        <f>COUNTIFS(Table2[Sub-Sector],Table3[[#This Row],[Sub-Sector]],Table2[Sharpe Ratio],"&gt;=0.10")/Table3[[#This Row],[Count]]</f>
        <v>0</v>
      </c>
      <c r="W4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393.5</v>
      </c>
      <c r="X42">
        <f>_xlfn.RANK.AVG(Table3[[#This Row],[Score]],Table3[Score],1)</f>
        <v>46</v>
      </c>
      <c r="Y4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222</v>
      </c>
      <c r="Z42">
        <f>_xlfn.RANK.AVG(Table3[[#This Row],[Score 2 ]],Table3[[Score 2 ]],1)</f>
        <v>41</v>
      </c>
    </row>
    <row r="43" spans="1:26" x14ac:dyDescent="0.3">
      <c r="A43" t="s">
        <v>898</v>
      </c>
      <c r="B43">
        <f>COUNTIFS(Table2[Sub-Sector],Table3[[#This Row],[Sub-Sector]])</f>
        <v>3</v>
      </c>
      <c r="C43" s="2">
        <f>COUNTIFS(Table2[Sub-Sector],Table3[[#This Row],[Sub-Sector]],Table2[Uptrend],"Uptrend")/Table3[[#This Row],[Count]]</f>
        <v>1</v>
      </c>
      <c r="D43" s="2">
        <f>COUNTIFS(Table2[Sub-Sector],Table3[[#This Row],[Sub-Sector]],Table2[1W Return vs Nifty],"&gt;=5")/Table3[[#This Row],[Count]]</f>
        <v>0.66666666666666663</v>
      </c>
      <c r="E43" s="2">
        <f>COUNTIFS(Table2[Sub-Sector],Table3[[#This Row],[Sub-Sector]],Table2[1M Return vs Nifty],"&gt;=5")/Table3[[#This Row],[Count]]</f>
        <v>1</v>
      </c>
      <c r="F43" s="2">
        <f>COUNTIFS(Table2[Sub-Sector],Table3[[#This Row],[Sub-Sector]],Table2[6M Return vs Nifty],"&gt;=10")/Table3[[#This Row],[Count]]</f>
        <v>0.33333333333333331</v>
      </c>
      <c r="G43" s="2">
        <f>COUNTIFS(Table2[Sub-Sector],Table3[[#This Row],[Sub-Sector]],Table2[1Y Return vs Nifty],"&gt;=10")/Table3[[#This Row],[Count]]</f>
        <v>0.33333333333333331</v>
      </c>
      <c r="H43" s="2">
        <f>COUNTIFS(Table2[Sub-Sector],Table3[[#This Row],[Sub-Sector]],Table2[RSI Exponential â€“ 14D],"&gt;=50")/Table3[[#This Row],[Count]]</f>
        <v>1</v>
      </c>
      <c r="I43" s="2">
        <f>COUNTIFS(Table2[Sub-Sector],Table3[[#This Row],[Sub-Sector]],Table2[Relative Volume],"&gt;=1")/Table3[[#This Row],[Count]]</f>
        <v>0.33333333333333331</v>
      </c>
      <c r="J43" s="2">
        <f>COUNTIFS(Table2[Sub-Sector],Table3[[#This Row],[Sub-Sector]],Table2[% Away From Day Low],"&gt;=0.05")/Table3[[#This Row],[Count]]</f>
        <v>0</v>
      </c>
      <c r="K43" s="2">
        <f>COUNTIFS(Table2[Sub-Sector],Table3[[#This Row],[Sub-Sector]],Table2[% Away From Day High],"&lt;=0.05")/Table3[[#This Row],[Count]]</f>
        <v>1</v>
      </c>
      <c r="L43" s="2">
        <f>COUNTIFS(Table2[Sub-Sector],Table3[[#This Row],[Sub-Sector]],Table2[% Away From Current Week Low],"&gt;=0.05")/Table3[[#This Row],[Count]]</f>
        <v>0</v>
      </c>
      <c r="M43" s="2">
        <f>COUNTIFS(Table2[Sub-Sector],Table3[[#This Row],[Sub-Sector]],Table2[% Away From Current Week High],"&lt;=0.05")/Table3[[#This Row],[Count]]</f>
        <v>0.66666666666666663</v>
      </c>
      <c r="N43" s="2">
        <f>COUNTIFS(Table2[Sub-Sector],Table3[[#This Row],[Sub-Sector]],Table2[% Away From Current Month High],"&lt;=0.05")/Table3[[#This Row],[Count]]</f>
        <v>0.66666666666666663</v>
      </c>
      <c r="O43" s="2">
        <f>COUNTIFS(Table2[Sub-Sector],Table3[[#This Row],[Sub-Sector]],Table2[% Away From Current Month Low],"&gt;=0.05")/Table3[[#This Row],[Count]]</f>
        <v>1</v>
      </c>
      <c r="P43" s="2">
        <f>COUNTIFS(Table2[Sub-Sector],Table3[[#This Row],[Sub-Sector]],Table2[% Away From 52W High],"&lt;=10")/Table3[[#This Row],[Count]]</f>
        <v>0.66666666666666663</v>
      </c>
      <c r="Q43" s="2">
        <f>COUNTIFS(Table2[Sub-Sector],Table3[[#This Row],[Sub-Sector]],Table2[% Away From 52W Low],"&gt;=10")/Table3[[#This Row],[Count]]</f>
        <v>1</v>
      </c>
      <c r="R43" s="2">
        <f>COUNTIFS(Table2[Sub-Sector],Table3[[#This Row],[Sub-Sector]],Table2[% Price above 20 EMA],"&gt;=0")/Table3[[#This Row],[Count]]</f>
        <v>1</v>
      </c>
      <c r="S43" s="2">
        <f>COUNTIFS(Table2[Sub-Sector],Table3[[#This Row],[Sub-Sector]],Table2[% Price above 50 EMA],"&gt;=0")/Table3[[#This Row],[Count]]</f>
        <v>1</v>
      </c>
      <c r="T43" s="2">
        <f>COUNTIFS(Table2[Sub-Sector],Table3[[#This Row],[Sub-Sector]],Table2[% Price above 200 EMA],"&gt;=0")/Table3[[#This Row],[Count]]</f>
        <v>1</v>
      </c>
      <c r="U43" s="2">
        <f>COUNTIFS(Table2[Sub-Sector],Table3[[#This Row],[Sub-Sector]],Table2[Rate of Change - Zone],"Positive")/Table3[[#This Row],[Count]]</f>
        <v>1</v>
      </c>
      <c r="V43" s="2">
        <f>COUNTIFS(Table2[Sub-Sector],Table3[[#This Row],[Sub-Sector]],Table2[Sharpe Ratio],"&gt;=0.10")/Table3[[#This Row],[Count]]</f>
        <v>0</v>
      </c>
      <c r="W4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246.5</v>
      </c>
      <c r="X43">
        <f>_xlfn.RANK.AVG(Table3[[#This Row],[Score]],Table3[Score],1)</f>
        <v>11</v>
      </c>
      <c r="Y4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223</v>
      </c>
      <c r="Z43">
        <f>_xlfn.RANK.AVG(Table3[[#This Row],[Score 2 ]],Table3[[Score 2 ]],1)</f>
        <v>42</v>
      </c>
    </row>
    <row r="44" spans="1:26" x14ac:dyDescent="0.3">
      <c r="A44" t="s">
        <v>967</v>
      </c>
      <c r="B44">
        <f>COUNTIFS(Table2[Sub-Sector],Table3[[#This Row],[Sub-Sector]])</f>
        <v>2</v>
      </c>
      <c r="C44" s="2">
        <f>COUNTIFS(Table2[Sub-Sector],Table3[[#This Row],[Sub-Sector]],Table2[Uptrend],"Uptrend")/Table3[[#This Row],[Count]]</f>
        <v>0.5</v>
      </c>
      <c r="D44" s="2">
        <f>COUNTIFS(Table2[Sub-Sector],Table3[[#This Row],[Sub-Sector]],Table2[1W Return vs Nifty],"&gt;=5")/Table3[[#This Row],[Count]]</f>
        <v>0</v>
      </c>
      <c r="E44" s="2">
        <f>COUNTIFS(Table2[Sub-Sector],Table3[[#This Row],[Sub-Sector]],Table2[1M Return vs Nifty],"&gt;=5")/Table3[[#This Row],[Count]]</f>
        <v>0</v>
      </c>
      <c r="F44" s="2">
        <f>COUNTIFS(Table2[Sub-Sector],Table3[[#This Row],[Sub-Sector]],Table2[6M Return vs Nifty],"&gt;=10")/Table3[[#This Row],[Count]]</f>
        <v>0.5</v>
      </c>
      <c r="G44" s="2">
        <f>COUNTIFS(Table2[Sub-Sector],Table3[[#This Row],[Sub-Sector]],Table2[1Y Return vs Nifty],"&gt;=10")/Table3[[#This Row],[Count]]</f>
        <v>0.5</v>
      </c>
      <c r="H44" s="2">
        <f>COUNTIFS(Table2[Sub-Sector],Table3[[#This Row],[Sub-Sector]],Table2[RSI Exponential â€“ 14D],"&gt;=50")/Table3[[#This Row],[Count]]</f>
        <v>0.5</v>
      </c>
      <c r="I44" s="2">
        <f>COUNTIFS(Table2[Sub-Sector],Table3[[#This Row],[Sub-Sector]],Table2[Relative Volume],"&gt;=1")/Table3[[#This Row],[Count]]</f>
        <v>0.5</v>
      </c>
      <c r="J44" s="2">
        <f>COUNTIFS(Table2[Sub-Sector],Table3[[#This Row],[Sub-Sector]],Table2[% Away From Day Low],"&gt;=0.05")/Table3[[#This Row],[Count]]</f>
        <v>0</v>
      </c>
      <c r="K44" s="2">
        <f>COUNTIFS(Table2[Sub-Sector],Table3[[#This Row],[Sub-Sector]],Table2[% Away From Day High],"&lt;=0.05")/Table3[[#This Row],[Count]]</f>
        <v>1</v>
      </c>
      <c r="L44" s="2">
        <f>COUNTIFS(Table2[Sub-Sector],Table3[[#This Row],[Sub-Sector]],Table2[% Away From Current Week Low],"&gt;=0.05")/Table3[[#This Row],[Count]]</f>
        <v>0.5</v>
      </c>
      <c r="M44" s="2">
        <f>COUNTIFS(Table2[Sub-Sector],Table3[[#This Row],[Sub-Sector]],Table2[% Away From Current Week High],"&lt;=0.05")/Table3[[#This Row],[Count]]</f>
        <v>1</v>
      </c>
      <c r="N44" s="2">
        <f>COUNTIFS(Table2[Sub-Sector],Table3[[#This Row],[Sub-Sector]],Table2[% Away From Current Month High],"&lt;=0.05")/Table3[[#This Row],[Count]]</f>
        <v>0.5</v>
      </c>
      <c r="O44" s="2">
        <f>COUNTIFS(Table2[Sub-Sector],Table3[[#This Row],[Sub-Sector]],Table2[% Away From Current Month Low],"&gt;=0.05")/Table3[[#This Row],[Count]]</f>
        <v>0.5</v>
      </c>
      <c r="P44" s="2">
        <f>COUNTIFS(Table2[Sub-Sector],Table3[[#This Row],[Sub-Sector]],Table2[% Away From 52W High],"&lt;=10")/Table3[[#This Row],[Count]]</f>
        <v>0</v>
      </c>
      <c r="Q44" s="2">
        <f>COUNTIFS(Table2[Sub-Sector],Table3[[#This Row],[Sub-Sector]],Table2[% Away From 52W Low],"&gt;=10")/Table3[[#This Row],[Count]]</f>
        <v>1</v>
      </c>
      <c r="R44" s="2">
        <f>COUNTIFS(Table2[Sub-Sector],Table3[[#This Row],[Sub-Sector]],Table2[% Price above 20 EMA],"&gt;=0")/Table3[[#This Row],[Count]]</f>
        <v>0.5</v>
      </c>
      <c r="S44" s="2">
        <f>COUNTIFS(Table2[Sub-Sector],Table3[[#This Row],[Sub-Sector]],Table2[% Price above 50 EMA],"&gt;=0")/Table3[[#This Row],[Count]]</f>
        <v>1</v>
      </c>
      <c r="T44" s="2">
        <f>COUNTIFS(Table2[Sub-Sector],Table3[[#This Row],[Sub-Sector]],Table2[% Price above 200 EMA],"&gt;=0")/Table3[[#This Row],[Count]]</f>
        <v>0.5</v>
      </c>
      <c r="U44" s="2">
        <f>COUNTIFS(Table2[Sub-Sector],Table3[[#This Row],[Sub-Sector]],Table2[Rate of Change - Zone],"Positive")/Table3[[#This Row],[Count]]</f>
        <v>0.5</v>
      </c>
      <c r="V44" s="2">
        <f>COUNTIFS(Table2[Sub-Sector],Table3[[#This Row],[Sub-Sector]],Table2[Sharpe Ratio],"&gt;=0.10")/Table3[[#This Row],[Count]]</f>
        <v>0</v>
      </c>
      <c r="W4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476.5</v>
      </c>
      <c r="X44">
        <f>_xlfn.RANK.AVG(Table3[[#This Row],[Score]],Table3[Score],1)</f>
        <v>81</v>
      </c>
      <c r="Y4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224</v>
      </c>
      <c r="Z44">
        <f>_xlfn.RANK.AVG(Table3[[#This Row],[Score 2 ]],Table3[[Score 2 ]],1)</f>
        <v>43</v>
      </c>
    </row>
    <row r="45" spans="1:26" x14ac:dyDescent="0.3">
      <c r="A45" t="s">
        <v>184</v>
      </c>
      <c r="B45">
        <f>COUNTIFS(Table2[Sub-Sector],Table3[[#This Row],[Sub-Sector]])</f>
        <v>9</v>
      </c>
      <c r="C45" s="2">
        <f>COUNTIFS(Table2[Sub-Sector],Table3[[#This Row],[Sub-Sector]],Table2[Uptrend],"Uptrend")/Table3[[#This Row],[Count]]</f>
        <v>1</v>
      </c>
      <c r="D45" s="2">
        <f>COUNTIFS(Table2[Sub-Sector],Table3[[#This Row],[Sub-Sector]],Table2[1W Return vs Nifty],"&gt;=5")/Table3[[#This Row],[Count]]</f>
        <v>0.22222222222222221</v>
      </c>
      <c r="E45" s="2">
        <f>COUNTIFS(Table2[Sub-Sector],Table3[[#This Row],[Sub-Sector]],Table2[1M Return vs Nifty],"&gt;=5")/Table3[[#This Row],[Count]]</f>
        <v>0.33333333333333331</v>
      </c>
      <c r="F45" s="2">
        <f>COUNTIFS(Table2[Sub-Sector],Table3[[#This Row],[Sub-Sector]],Table2[6M Return vs Nifty],"&gt;=10")/Table3[[#This Row],[Count]]</f>
        <v>0.44444444444444442</v>
      </c>
      <c r="G45" s="2">
        <f>COUNTIFS(Table2[Sub-Sector],Table3[[#This Row],[Sub-Sector]],Table2[1Y Return vs Nifty],"&gt;=10")/Table3[[#This Row],[Count]]</f>
        <v>0.55555555555555558</v>
      </c>
      <c r="H45" s="2">
        <f>COUNTIFS(Table2[Sub-Sector],Table3[[#This Row],[Sub-Sector]],Table2[RSI Exponential â€“ 14D],"&gt;=50")/Table3[[#This Row],[Count]]</f>
        <v>0.66666666666666663</v>
      </c>
      <c r="I45" s="2">
        <f>COUNTIFS(Table2[Sub-Sector],Table3[[#This Row],[Sub-Sector]],Table2[Relative Volume],"&gt;=1")/Table3[[#This Row],[Count]]</f>
        <v>0.22222222222222221</v>
      </c>
      <c r="J45" s="2">
        <f>COUNTIFS(Table2[Sub-Sector],Table3[[#This Row],[Sub-Sector]],Table2[% Away From Day Low],"&gt;=0.05")/Table3[[#This Row],[Count]]</f>
        <v>0</v>
      </c>
      <c r="K45" s="2">
        <f>COUNTIFS(Table2[Sub-Sector],Table3[[#This Row],[Sub-Sector]],Table2[% Away From Day High],"&lt;=0.05")/Table3[[#This Row],[Count]]</f>
        <v>1</v>
      </c>
      <c r="L45" s="2">
        <f>COUNTIFS(Table2[Sub-Sector],Table3[[#This Row],[Sub-Sector]],Table2[% Away From Current Week Low],"&gt;=0.05")/Table3[[#This Row],[Count]]</f>
        <v>0.1111111111111111</v>
      </c>
      <c r="M45" s="2">
        <f>COUNTIFS(Table2[Sub-Sector],Table3[[#This Row],[Sub-Sector]],Table2[% Away From Current Week High],"&lt;=0.05")/Table3[[#This Row],[Count]]</f>
        <v>0.77777777777777779</v>
      </c>
      <c r="N45" s="2">
        <f>COUNTIFS(Table2[Sub-Sector],Table3[[#This Row],[Sub-Sector]],Table2[% Away From Current Month High],"&lt;=0.05")/Table3[[#This Row],[Count]]</f>
        <v>0.66666666666666663</v>
      </c>
      <c r="O45" s="2">
        <f>COUNTIFS(Table2[Sub-Sector],Table3[[#This Row],[Sub-Sector]],Table2[% Away From Current Month Low],"&gt;=0.05")/Table3[[#This Row],[Count]]</f>
        <v>0.77777777777777779</v>
      </c>
      <c r="P45" s="2">
        <f>COUNTIFS(Table2[Sub-Sector],Table3[[#This Row],[Sub-Sector]],Table2[% Away From 52W High],"&lt;=10")/Table3[[#This Row],[Count]]</f>
        <v>0.88888888888888884</v>
      </c>
      <c r="Q45" s="2">
        <f>COUNTIFS(Table2[Sub-Sector],Table3[[#This Row],[Sub-Sector]],Table2[% Away From 52W Low],"&gt;=10")/Table3[[#This Row],[Count]]</f>
        <v>0.88888888888888884</v>
      </c>
      <c r="R45" s="2">
        <f>COUNTIFS(Table2[Sub-Sector],Table3[[#This Row],[Sub-Sector]],Table2[% Price above 20 EMA],"&gt;=0")/Table3[[#This Row],[Count]]</f>
        <v>0.66666666666666663</v>
      </c>
      <c r="S45" s="2">
        <f>COUNTIFS(Table2[Sub-Sector],Table3[[#This Row],[Sub-Sector]],Table2[% Price above 50 EMA],"&gt;=0")/Table3[[#This Row],[Count]]</f>
        <v>0.77777777777777779</v>
      </c>
      <c r="T45" s="2">
        <f>COUNTIFS(Table2[Sub-Sector],Table3[[#This Row],[Sub-Sector]],Table2[% Price above 200 EMA],"&gt;=0")/Table3[[#This Row],[Count]]</f>
        <v>1</v>
      </c>
      <c r="U45" s="2">
        <f>COUNTIFS(Table2[Sub-Sector],Table3[[#This Row],[Sub-Sector]],Table2[Rate of Change - Zone],"Positive")/Table3[[#This Row],[Count]]</f>
        <v>0.77777777777777779</v>
      </c>
      <c r="V45" s="2">
        <f>COUNTIFS(Table2[Sub-Sector],Table3[[#This Row],[Sub-Sector]],Table2[Sharpe Ratio],"&gt;=0.10")/Table3[[#This Row],[Count]]</f>
        <v>0</v>
      </c>
      <c r="W4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292.5</v>
      </c>
      <c r="X45">
        <f>_xlfn.RANK.AVG(Table3[[#This Row],[Score]],Table3[Score],1)</f>
        <v>20</v>
      </c>
      <c r="Y4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226</v>
      </c>
      <c r="Z45">
        <f>_xlfn.RANK.AVG(Table3[[#This Row],[Score 2 ]],Table3[[Score 2 ]],1)</f>
        <v>44</v>
      </c>
    </row>
    <row r="46" spans="1:26" x14ac:dyDescent="0.3">
      <c r="A46" t="s">
        <v>37</v>
      </c>
      <c r="B46">
        <f>COUNTIFS(Table2[Sub-Sector],Table3[[#This Row],[Sub-Sector]])</f>
        <v>10</v>
      </c>
      <c r="C46" s="2">
        <f>COUNTIFS(Table2[Sub-Sector],Table3[[#This Row],[Sub-Sector]],Table2[Uptrend],"Uptrend")/Table3[[#This Row],[Count]]</f>
        <v>1</v>
      </c>
      <c r="D46" s="2">
        <f>COUNTIFS(Table2[Sub-Sector],Table3[[#This Row],[Sub-Sector]],Table2[1W Return vs Nifty],"&gt;=5")/Table3[[#This Row],[Count]]</f>
        <v>0</v>
      </c>
      <c r="E46" s="2">
        <f>COUNTIFS(Table2[Sub-Sector],Table3[[#This Row],[Sub-Sector]],Table2[1M Return vs Nifty],"&gt;=5")/Table3[[#This Row],[Count]]</f>
        <v>0.2</v>
      </c>
      <c r="F46" s="2">
        <f>COUNTIFS(Table2[Sub-Sector],Table3[[#This Row],[Sub-Sector]],Table2[6M Return vs Nifty],"&gt;=10")/Table3[[#This Row],[Count]]</f>
        <v>0.3</v>
      </c>
      <c r="G46" s="2">
        <f>COUNTIFS(Table2[Sub-Sector],Table3[[#This Row],[Sub-Sector]],Table2[1Y Return vs Nifty],"&gt;=10")/Table3[[#This Row],[Count]]</f>
        <v>0.5</v>
      </c>
      <c r="H46" s="2">
        <f>COUNTIFS(Table2[Sub-Sector],Table3[[#This Row],[Sub-Sector]],Table2[RSI Exponential â€“ 14D],"&gt;=50")/Table3[[#This Row],[Count]]</f>
        <v>0.7</v>
      </c>
      <c r="I46" s="2">
        <f>COUNTIFS(Table2[Sub-Sector],Table3[[#This Row],[Sub-Sector]],Table2[Relative Volume],"&gt;=1")/Table3[[#This Row],[Count]]</f>
        <v>0.4</v>
      </c>
      <c r="J46" s="2">
        <f>COUNTIFS(Table2[Sub-Sector],Table3[[#This Row],[Sub-Sector]],Table2[% Away From Day Low],"&gt;=0.05")/Table3[[#This Row],[Count]]</f>
        <v>0</v>
      </c>
      <c r="K46" s="2">
        <f>COUNTIFS(Table2[Sub-Sector],Table3[[#This Row],[Sub-Sector]],Table2[% Away From Day High],"&lt;=0.05")/Table3[[#This Row],[Count]]</f>
        <v>1</v>
      </c>
      <c r="L46" s="2">
        <f>COUNTIFS(Table2[Sub-Sector],Table3[[#This Row],[Sub-Sector]],Table2[% Away From Current Week Low],"&gt;=0.05")/Table3[[#This Row],[Count]]</f>
        <v>0.1</v>
      </c>
      <c r="M46" s="2">
        <f>COUNTIFS(Table2[Sub-Sector],Table3[[#This Row],[Sub-Sector]],Table2[% Away From Current Week High],"&lt;=0.05")/Table3[[#This Row],[Count]]</f>
        <v>0.7</v>
      </c>
      <c r="N46" s="2">
        <f>COUNTIFS(Table2[Sub-Sector],Table3[[#This Row],[Sub-Sector]],Table2[% Away From Current Month High],"&lt;=0.05")/Table3[[#This Row],[Count]]</f>
        <v>0.6</v>
      </c>
      <c r="O46" s="2">
        <f>COUNTIFS(Table2[Sub-Sector],Table3[[#This Row],[Sub-Sector]],Table2[% Away From Current Month Low],"&gt;=0.05")/Table3[[#This Row],[Count]]</f>
        <v>1</v>
      </c>
      <c r="P46" s="2">
        <f>COUNTIFS(Table2[Sub-Sector],Table3[[#This Row],[Sub-Sector]],Table2[% Away From 52W High],"&lt;=10")/Table3[[#This Row],[Count]]</f>
        <v>0.6</v>
      </c>
      <c r="Q46" s="2">
        <f>COUNTIFS(Table2[Sub-Sector],Table3[[#This Row],[Sub-Sector]],Table2[% Away From 52W Low],"&gt;=10")/Table3[[#This Row],[Count]]</f>
        <v>1</v>
      </c>
      <c r="R46" s="2">
        <f>COUNTIFS(Table2[Sub-Sector],Table3[[#This Row],[Sub-Sector]],Table2[% Price above 20 EMA],"&gt;=0")/Table3[[#This Row],[Count]]</f>
        <v>0.7</v>
      </c>
      <c r="S46" s="2">
        <f>COUNTIFS(Table2[Sub-Sector],Table3[[#This Row],[Sub-Sector]],Table2[% Price above 50 EMA],"&gt;=0")/Table3[[#This Row],[Count]]</f>
        <v>0.8</v>
      </c>
      <c r="T46" s="2">
        <f>COUNTIFS(Table2[Sub-Sector],Table3[[#This Row],[Sub-Sector]],Table2[% Price above 200 EMA],"&gt;=0")/Table3[[#This Row],[Count]]</f>
        <v>1</v>
      </c>
      <c r="U46" s="2">
        <f>COUNTIFS(Table2[Sub-Sector],Table3[[#This Row],[Sub-Sector]],Table2[Rate of Change - Zone],"Positive")/Table3[[#This Row],[Count]]</f>
        <v>0.8</v>
      </c>
      <c r="V46" s="2">
        <f>COUNTIFS(Table2[Sub-Sector],Table3[[#This Row],[Sub-Sector]],Table2[Sharpe Ratio],"&gt;=0.10")/Table3[[#This Row],[Count]]</f>
        <v>0.1</v>
      </c>
      <c r="W4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376.5</v>
      </c>
      <c r="X46">
        <f>_xlfn.RANK.AVG(Table3[[#This Row],[Score]],Table3[Score],1)</f>
        <v>39</v>
      </c>
      <c r="Y4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228</v>
      </c>
      <c r="Z46">
        <f>_xlfn.RANK.AVG(Table3[[#This Row],[Score 2 ]],Table3[[Score 2 ]],1)</f>
        <v>45</v>
      </c>
    </row>
    <row r="47" spans="1:26" x14ac:dyDescent="0.3">
      <c r="A47" t="s">
        <v>60</v>
      </c>
      <c r="B47">
        <f>COUNTIFS(Table2[Sub-Sector],Table3[[#This Row],[Sub-Sector]])</f>
        <v>4</v>
      </c>
      <c r="C47" s="2">
        <f>COUNTIFS(Table2[Sub-Sector],Table3[[#This Row],[Sub-Sector]],Table2[Uptrend],"Uptrend")/Table3[[#This Row],[Count]]</f>
        <v>0.5</v>
      </c>
      <c r="D47" s="2">
        <f>COUNTIFS(Table2[Sub-Sector],Table3[[#This Row],[Sub-Sector]],Table2[1W Return vs Nifty],"&gt;=5")/Table3[[#This Row],[Count]]</f>
        <v>0</v>
      </c>
      <c r="E47" s="2">
        <f>COUNTIFS(Table2[Sub-Sector],Table3[[#This Row],[Sub-Sector]],Table2[1M Return vs Nifty],"&gt;=5")/Table3[[#This Row],[Count]]</f>
        <v>0</v>
      </c>
      <c r="F47" s="2">
        <f>COUNTIFS(Table2[Sub-Sector],Table3[[#This Row],[Sub-Sector]],Table2[6M Return vs Nifty],"&gt;=10")/Table3[[#This Row],[Count]]</f>
        <v>0.25</v>
      </c>
      <c r="G47" s="2">
        <f>COUNTIFS(Table2[Sub-Sector],Table3[[#This Row],[Sub-Sector]],Table2[1Y Return vs Nifty],"&gt;=10")/Table3[[#This Row],[Count]]</f>
        <v>0.75</v>
      </c>
      <c r="H47" s="2">
        <f>COUNTIFS(Table2[Sub-Sector],Table3[[#This Row],[Sub-Sector]],Table2[RSI Exponential â€“ 14D],"&gt;=50")/Table3[[#This Row],[Count]]</f>
        <v>0.5</v>
      </c>
      <c r="I47" s="2">
        <f>COUNTIFS(Table2[Sub-Sector],Table3[[#This Row],[Sub-Sector]],Table2[Relative Volume],"&gt;=1")/Table3[[#This Row],[Count]]</f>
        <v>0.25</v>
      </c>
      <c r="J47" s="2">
        <f>COUNTIFS(Table2[Sub-Sector],Table3[[#This Row],[Sub-Sector]],Table2[% Away From Day Low],"&gt;=0.05")/Table3[[#This Row],[Count]]</f>
        <v>0.25</v>
      </c>
      <c r="K47" s="2">
        <f>COUNTIFS(Table2[Sub-Sector],Table3[[#This Row],[Sub-Sector]],Table2[% Away From Day High],"&lt;=0.05")/Table3[[#This Row],[Count]]</f>
        <v>0.75</v>
      </c>
      <c r="L47" s="2">
        <f>COUNTIFS(Table2[Sub-Sector],Table3[[#This Row],[Sub-Sector]],Table2[% Away From Current Week Low],"&gt;=0.05")/Table3[[#This Row],[Count]]</f>
        <v>0.25</v>
      </c>
      <c r="M47" s="2">
        <f>COUNTIFS(Table2[Sub-Sector],Table3[[#This Row],[Sub-Sector]],Table2[% Away From Current Week High],"&lt;=0.05")/Table3[[#This Row],[Count]]</f>
        <v>0.75</v>
      </c>
      <c r="N47" s="2">
        <f>COUNTIFS(Table2[Sub-Sector],Table3[[#This Row],[Sub-Sector]],Table2[% Away From Current Month High],"&lt;=0.05")/Table3[[#This Row],[Count]]</f>
        <v>0.25</v>
      </c>
      <c r="O47" s="2">
        <f>COUNTIFS(Table2[Sub-Sector],Table3[[#This Row],[Sub-Sector]],Table2[% Away From Current Month Low],"&gt;=0.05")/Table3[[#This Row],[Count]]</f>
        <v>0.5</v>
      </c>
      <c r="P47" s="2">
        <f>COUNTIFS(Table2[Sub-Sector],Table3[[#This Row],[Sub-Sector]],Table2[% Away From 52W High],"&lt;=10")/Table3[[#This Row],[Count]]</f>
        <v>1</v>
      </c>
      <c r="Q47" s="2">
        <f>COUNTIFS(Table2[Sub-Sector],Table3[[#This Row],[Sub-Sector]],Table2[% Away From 52W Low],"&gt;=10")/Table3[[#This Row],[Count]]</f>
        <v>1</v>
      </c>
      <c r="R47" s="2">
        <f>COUNTIFS(Table2[Sub-Sector],Table3[[#This Row],[Sub-Sector]],Table2[% Price above 20 EMA],"&gt;=0")/Table3[[#This Row],[Count]]</f>
        <v>0.5</v>
      </c>
      <c r="S47" s="2">
        <f>COUNTIFS(Table2[Sub-Sector],Table3[[#This Row],[Sub-Sector]],Table2[% Price above 50 EMA],"&gt;=0")/Table3[[#This Row],[Count]]</f>
        <v>1</v>
      </c>
      <c r="T47" s="2">
        <f>COUNTIFS(Table2[Sub-Sector],Table3[[#This Row],[Sub-Sector]],Table2[% Price above 200 EMA],"&gt;=0")/Table3[[#This Row],[Count]]</f>
        <v>1</v>
      </c>
      <c r="U47" s="2">
        <f>COUNTIFS(Table2[Sub-Sector],Table3[[#This Row],[Sub-Sector]],Table2[Rate of Change - Zone],"Positive")/Table3[[#This Row],[Count]]</f>
        <v>0.75</v>
      </c>
      <c r="V47" s="2">
        <f>COUNTIFS(Table2[Sub-Sector],Table3[[#This Row],[Sub-Sector]],Table2[Sharpe Ratio],"&gt;=0.10")/Table3[[#This Row],[Count]]</f>
        <v>0.75</v>
      </c>
      <c r="W4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481.5</v>
      </c>
      <c r="X47">
        <f>_xlfn.RANK.AVG(Table3[[#This Row],[Score]],Table3[Score],1)</f>
        <v>83</v>
      </c>
      <c r="Y4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229</v>
      </c>
      <c r="Z47">
        <f>_xlfn.RANK.AVG(Table3[[#This Row],[Score 2 ]],Table3[[Score 2 ]],1)</f>
        <v>46</v>
      </c>
    </row>
    <row r="48" spans="1:26" x14ac:dyDescent="0.3">
      <c r="A48" t="s">
        <v>645</v>
      </c>
      <c r="B48">
        <f>COUNTIFS(Table2[Sub-Sector],Table3[[#This Row],[Sub-Sector]])</f>
        <v>4</v>
      </c>
      <c r="C48" s="2">
        <f>COUNTIFS(Table2[Sub-Sector],Table3[[#This Row],[Sub-Sector]],Table2[Uptrend],"Uptrend")/Table3[[#This Row],[Count]]</f>
        <v>0.5</v>
      </c>
      <c r="D48" s="2">
        <f>COUNTIFS(Table2[Sub-Sector],Table3[[#This Row],[Sub-Sector]],Table2[1W Return vs Nifty],"&gt;=5")/Table3[[#This Row],[Count]]</f>
        <v>0</v>
      </c>
      <c r="E48" s="2">
        <f>COUNTIFS(Table2[Sub-Sector],Table3[[#This Row],[Sub-Sector]],Table2[1M Return vs Nifty],"&gt;=5")/Table3[[#This Row],[Count]]</f>
        <v>0.25</v>
      </c>
      <c r="F48" s="2">
        <f>COUNTIFS(Table2[Sub-Sector],Table3[[#This Row],[Sub-Sector]],Table2[6M Return vs Nifty],"&gt;=10")/Table3[[#This Row],[Count]]</f>
        <v>0.5</v>
      </c>
      <c r="G48" s="2">
        <f>COUNTIFS(Table2[Sub-Sector],Table3[[#This Row],[Sub-Sector]],Table2[1Y Return vs Nifty],"&gt;=10")/Table3[[#This Row],[Count]]</f>
        <v>0.75</v>
      </c>
      <c r="H48" s="2">
        <f>COUNTIFS(Table2[Sub-Sector],Table3[[#This Row],[Sub-Sector]],Table2[RSI Exponential â€“ 14D],"&gt;=50")/Table3[[#This Row],[Count]]</f>
        <v>0.75</v>
      </c>
      <c r="I48" s="2">
        <f>COUNTIFS(Table2[Sub-Sector],Table3[[#This Row],[Sub-Sector]],Table2[Relative Volume],"&gt;=1")/Table3[[#This Row],[Count]]</f>
        <v>0</v>
      </c>
      <c r="J48" s="2">
        <f>COUNTIFS(Table2[Sub-Sector],Table3[[#This Row],[Sub-Sector]],Table2[% Away From Day Low],"&gt;=0.05")/Table3[[#This Row],[Count]]</f>
        <v>0</v>
      </c>
      <c r="K48" s="2">
        <f>COUNTIFS(Table2[Sub-Sector],Table3[[#This Row],[Sub-Sector]],Table2[% Away From Day High],"&lt;=0.05")/Table3[[#This Row],[Count]]</f>
        <v>1</v>
      </c>
      <c r="L48" s="2">
        <f>COUNTIFS(Table2[Sub-Sector],Table3[[#This Row],[Sub-Sector]],Table2[% Away From Current Week Low],"&gt;=0.05")/Table3[[#This Row],[Count]]</f>
        <v>0.25</v>
      </c>
      <c r="M48" s="2">
        <f>COUNTIFS(Table2[Sub-Sector],Table3[[#This Row],[Sub-Sector]],Table2[% Away From Current Week High],"&lt;=0.05")/Table3[[#This Row],[Count]]</f>
        <v>0.75</v>
      </c>
      <c r="N48" s="2">
        <f>COUNTIFS(Table2[Sub-Sector],Table3[[#This Row],[Sub-Sector]],Table2[% Away From Current Month High],"&lt;=0.05")/Table3[[#This Row],[Count]]</f>
        <v>0.5</v>
      </c>
      <c r="O48" s="2">
        <f>COUNTIFS(Table2[Sub-Sector],Table3[[#This Row],[Sub-Sector]],Table2[% Away From Current Month Low],"&gt;=0.05")/Table3[[#This Row],[Count]]</f>
        <v>0.75</v>
      </c>
      <c r="P48" s="2">
        <f>COUNTIFS(Table2[Sub-Sector],Table3[[#This Row],[Sub-Sector]],Table2[% Away From 52W High],"&lt;=10")/Table3[[#This Row],[Count]]</f>
        <v>0.25</v>
      </c>
      <c r="Q48" s="2">
        <f>COUNTIFS(Table2[Sub-Sector],Table3[[#This Row],[Sub-Sector]],Table2[% Away From 52W Low],"&gt;=10")/Table3[[#This Row],[Count]]</f>
        <v>1</v>
      </c>
      <c r="R48" s="2">
        <f>COUNTIFS(Table2[Sub-Sector],Table3[[#This Row],[Sub-Sector]],Table2[% Price above 20 EMA],"&gt;=0")/Table3[[#This Row],[Count]]</f>
        <v>0.75</v>
      </c>
      <c r="S48" s="2">
        <f>COUNTIFS(Table2[Sub-Sector],Table3[[#This Row],[Sub-Sector]],Table2[% Price above 50 EMA],"&gt;=0")/Table3[[#This Row],[Count]]</f>
        <v>0.75</v>
      </c>
      <c r="T48" s="2">
        <f>COUNTIFS(Table2[Sub-Sector],Table3[[#This Row],[Sub-Sector]],Table2[% Price above 200 EMA],"&gt;=0")/Table3[[#This Row],[Count]]</f>
        <v>0.75</v>
      </c>
      <c r="U48" s="2">
        <f>COUNTIFS(Table2[Sub-Sector],Table3[[#This Row],[Sub-Sector]],Table2[Rate of Change - Zone],"Positive")/Table3[[#This Row],[Count]]</f>
        <v>0.75</v>
      </c>
      <c r="V48" s="2">
        <f>COUNTIFS(Table2[Sub-Sector],Table3[[#This Row],[Sub-Sector]],Table2[Sharpe Ratio],"&gt;=0.10")/Table3[[#This Row],[Count]]</f>
        <v>0.25</v>
      </c>
      <c r="W4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432</v>
      </c>
      <c r="X48">
        <f>_xlfn.RANK.AVG(Table3[[#This Row],[Score]],Table3[Score],1)</f>
        <v>60</v>
      </c>
      <c r="Y4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230.5</v>
      </c>
      <c r="Z48">
        <f>_xlfn.RANK.AVG(Table3[[#This Row],[Score 2 ]],Table3[[Score 2 ]],1)</f>
        <v>47</v>
      </c>
    </row>
    <row r="49" spans="1:26" x14ac:dyDescent="0.3">
      <c r="A49" t="s">
        <v>136</v>
      </c>
      <c r="B49">
        <f>COUNTIFS(Table2[Sub-Sector],Table3[[#This Row],[Sub-Sector]])</f>
        <v>4</v>
      </c>
      <c r="C49" s="2">
        <f>COUNTIFS(Table2[Sub-Sector],Table3[[#This Row],[Sub-Sector]],Table2[Uptrend],"Uptrend")/Table3[[#This Row],[Count]]</f>
        <v>0.25</v>
      </c>
      <c r="D49" s="2">
        <f>COUNTIFS(Table2[Sub-Sector],Table3[[#This Row],[Sub-Sector]],Table2[1W Return vs Nifty],"&gt;=5")/Table3[[#This Row],[Count]]</f>
        <v>0</v>
      </c>
      <c r="E49" s="2">
        <f>COUNTIFS(Table2[Sub-Sector],Table3[[#This Row],[Sub-Sector]],Table2[1M Return vs Nifty],"&gt;=5")/Table3[[#This Row],[Count]]</f>
        <v>0</v>
      </c>
      <c r="F49" s="2">
        <f>COUNTIFS(Table2[Sub-Sector],Table3[[#This Row],[Sub-Sector]],Table2[6M Return vs Nifty],"&gt;=10")/Table3[[#This Row],[Count]]</f>
        <v>0.25</v>
      </c>
      <c r="G49" s="2">
        <f>COUNTIFS(Table2[Sub-Sector],Table3[[#This Row],[Sub-Sector]],Table2[1Y Return vs Nifty],"&gt;=10")/Table3[[#This Row],[Count]]</f>
        <v>1</v>
      </c>
      <c r="H49" s="2">
        <f>COUNTIFS(Table2[Sub-Sector],Table3[[#This Row],[Sub-Sector]],Table2[RSI Exponential â€“ 14D],"&gt;=50")/Table3[[#This Row],[Count]]</f>
        <v>0.25</v>
      </c>
      <c r="I49" s="2">
        <f>COUNTIFS(Table2[Sub-Sector],Table3[[#This Row],[Sub-Sector]],Table2[Relative Volume],"&gt;=1")/Table3[[#This Row],[Count]]</f>
        <v>0.5</v>
      </c>
      <c r="J49" s="2">
        <f>COUNTIFS(Table2[Sub-Sector],Table3[[#This Row],[Sub-Sector]],Table2[% Away From Day Low],"&gt;=0.05")/Table3[[#This Row],[Count]]</f>
        <v>0</v>
      </c>
      <c r="K49" s="2">
        <f>COUNTIFS(Table2[Sub-Sector],Table3[[#This Row],[Sub-Sector]],Table2[% Away From Day High],"&lt;=0.05")/Table3[[#This Row],[Count]]</f>
        <v>1</v>
      </c>
      <c r="L49" s="2">
        <f>COUNTIFS(Table2[Sub-Sector],Table3[[#This Row],[Sub-Sector]],Table2[% Away From Current Week Low],"&gt;=0.05")/Table3[[#This Row],[Count]]</f>
        <v>0</v>
      </c>
      <c r="M49" s="2">
        <f>COUNTIFS(Table2[Sub-Sector],Table3[[#This Row],[Sub-Sector]],Table2[% Away From Current Week High],"&lt;=0.05")/Table3[[#This Row],[Count]]</f>
        <v>0.25</v>
      </c>
      <c r="N49" s="2">
        <f>COUNTIFS(Table2[Sub-Sector],Table3[[#This Row],[Sub-Sector]],Table2[% Away From Current Month High],"&lt;=0.05")/Table3[[#This Row],[Count]]</f>
        <v>0</v>
      </c>
      <c r="O49" s="2">
        <f>COUNTIFS(Table2[Sub-Sector],Table3[[#This Row],[Sub-Sector]],Table2[% Away From Current Month Low],"&gt;=0.05")/Table3[[#This Row],[Count]]</f>
        <v>0.25</v>
      </c>
      <c r="P49" s="2">
        <f>COUNTIFS(Table2[Sub-Sector],Table3[[#This Row],[Sub-Sector]],Table2[% Away From 52W High],"&lt;=10")/Table3[[#This Row],[Count]]</f>
        <v>0</v>
      </c>
      <c r="Q49" s="2">
        <f>COUNTIFS(Table2[Sub-Sector],Table3[[#This Row],[Sub-Sector]],Table2[% Away From 52W Low],"&gt;=10")/Table3[[#This Row],[Count]]</f>
        <v>1</v>
      </c>
      <c r="R49" s="2">
        <f>COUNTIFS(Table2[Sub-Sector],Table3[[#This Row],[Sub-Sector]],Table2[% Price above 20 EMA],"&gt;=0")/Table3[[#This Row],[Count]]</f>
        <v>0.25</v>
      </c>
      <c r="S49" s="2">
        <f>COUNTIFS(Table2[Sub-Sector],Table3[[#This Row],[Sub-Sector]],Table2[% Price above 50 EMA],"&gt;=0")/Table3[[#This Row],[Count]]</f>
        <v>0.25</v>
      </c>
      <c r="T49" s="2">
        <f>COUNTIFS(Table2[Sub-Sector],Table3[[#This Row],[Sub-Sector]],Table2[% Price above 200 EMA],"&gt;=0")/Table3[[#This Row],[Count]]</f>
        <v>0.75</v>
      </c>
      <c r="U49" s="2">
        <f>COUNTIFS(Table2[Sub-Sector],Table3[[#This Row],[Sub-Sector]],Table2[Rate of Change - Zone],"Positive")/Table3[[#This Row],[Count]]</f>
        <v>0.25</v>
      </c>
      <c r="V49" s="2">
        <f>COUNTIFS(Table2[Sub-Sector],Table3[[#This Row],[Sub-Sector]],Table2[Sharpe Ratio],"&gt;=0.10")/Table3[[#This Row],[Count]]</f>
        <v>0.25</v>
      </c>
      <c r="W4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513</v>
      </c>
      <c r="X49">
        <f>_xlfn.RANK.AVG(Table3[[#This Row],[Score]],Table3[Score],1)</f>
        <v>92.5</v>
      </c>
      <c r="Y4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233.5</v>
      </c>
      <c r="Z49">
        <f>_xlfn.RANK.AVG(Table3[[#This Row],[Score 2 ]],Table3[[Score 2 ]],1)</f>
        <v>48</v>
      </c>
    </row>
    <row r="50" spans="1:26" x14ac:dyDescent="0.3">
      <c r="A50" t="s">
        <v>231</v>
      </c>
      <c r="B50">
        <f>COUNTIFS(Table2[Sub-Sector],Table3[[#This Row],[Sub-Sector]])</f>
        <v>3</v>
      </c>
      <c r="C50" s="2">
        <f>COUNTIFS(Table2[Sub-Sector],Table3[[#This Row],[Sub-Sector]],Table2[Uptrend],"Uptrend")/Table3[[#This Row],[Count]]</f>
        <v>1</v>
      </c>
      <c r="D50" s="2">
        <f>COUNTIFS(Table2[Sub-Sector],Table3[[#This Row],[Sub-Sector]],Table2[1W Return vs Nifty],"&gt;=5")/Table3[[#This Row],[Count]]</f>
        <v>0</v>
      </c>
      <c r="E50" s="2">
        <f>COUNTIFS(Table2[Sub-Sector],Table3[[#This Row],[Sub-Sector]],Table2[1M Return vs Nifty],"&gt;=5")/Table3[[#This Row],[Count]]</f>
        <v>0.66666666666666663</v>
      </c>
      <c r="F50" s="2">
        <f>COUNTIFS(Table2[Sub-Sector],Table3[[#This Row],[Sub-Sector]],Table2[6M Return vs Nifty],"&gt;=10")/Table3[[#This Row],[Count]]</f>
        <v>0.33333333333333331</v>
      </c>
      <c r="G50" s="2">
        <f>COUNTIFS(Table2[Sub-Sector],Table3[[#This Row],[Sub-Sector]],Table2[1Y Return vs Nifty],"&gt;=10")/Table3[[#This Row],[Count]]</f>
        <v>0.66666666666666663</v>
      </c>
      <c r="H50" s="2">
        <f>COUNTIFS(Table2[Sub-Sector],Table3[[#This Row],[Sub-Sector]],Table2[RSI Exponential â€“ 14D],"&gt;=50")/Table3[[#This Row],[Count]]</f>
        <v>1</v>
      </c>
      <c r="I50" s="2">
        <f>COUNTIFS(Table2[Sub-Sector],Table3[[#This Row],[Sub-Sector]],Table2[Relative Volume],"&gt;=1")/Table3[[#This Row],[Count]]</f>
        <v>0</v>
      </c>
      <c r="J50" s="2">
        <f>COUNTIFS(Table2[Sub-Sector],Table3[[#This Row],[Sub-Sector]],Table2[% Away From Day Low],"&gt;=0.05")/Table3[[#This Row],[Count]]</f>
        <v>0</v>
      </c>
      <c r="K50" s="2">
        <f>COUNTIFS(Table2[Sub-Sector],Table3[[#This Row],[Sub-Sector]],Table2[% Away From Day High],"&lt;=0.05")/Table3[[#This Row],[Count]]</f>
        <v>1</v>
      </c>
      <c r="L50" s="2">
        <f>COUNTIFS(Table2[Sub-Sector],Table3[[#This Row],[Sub-Sector]],Table2[% Away From Current Week Low],"&gt;=0.05")/Table3[[#This Row],[Count]]</f>
        <v>0</v>
      </c>
      <c r="M50" s="2">
        <f>COUNTIFS(Table2[Sub-Sector],Table3[[#This Row],[Sub-Sector]],Table2[% Away From Current Week High],"&lt;=0.05")/Table3[[#This Row],[Count]]</f>
        <v>1</v>
      </c>
      <c r="N50" s="2">
        <f>COUNTIFS(Table2[Sub-Sector],Table3[[#This Row],[Sub-Sector]],Table2[% Away From Current Month High],"&lt;=0.05")/Table3[[#This Row],[Count]]</f>
        <v>1</v>
      </c>
      <c r="O50" s="2">
        <f>COUNTIFS(Table2[Sub-Sector],Table3[[#This Row],[Sub-Sector]],Table2[% Away From Current Month Low],"&gt;=0.05")/Table3[[#This Row],[Count]]</f>
        <v>0.66666666666666663</v>
      </c>
      <c r="P50" s="2">
        <f>COUNTIFS(Table2[Sub-Sector],Table3[[#This Row],[Sub-Sector]],Table2[% Away From 52W High],"&lt;=10")/Table3[[#This Row],[Count]]</f>
        <v>1</v>
      </c>
      <c r="Q50" s="2">
        <f>COUNTIFS(Table2[Sub-Sector],Table3[[#This Row],[Sub-Sector]],Table2[% Away From 52W Low],"&gt;=10")/Table3[[#This Row],[Count]]</f>
        <v>1</v>
      </c>
      <c r="R50" s="2">
        <f>COUNTIFS(Table2[Sub-Sector],Table3[[#This Row],[Sub-Sector]],Table2[% Price above 20 EMA],"&gt;=0")/Table3[[#This Row],[Count]]</f>
        <v>1</v>
      </c>
      <c r="S50" s="2">
        <f>COUNTIFS(Table2[Sub-Sector],Table3[[#This Row],[Sub-Sector]],Table2[% Price above 50 EMA],"&gt;=0")/Table3[[#This Row],[Count]]</f>
        <v>1</v>
      </c>
      <c r="T50" s="2">
        <f>COUNTIFS(Table2[Sub-Sector],Table3[[#This Row],[Sub-Sector]],Table2[% Price above 200 EMA],"&gt;=0")/Table3[[#This Row],[Count]]</f>
        <v>1</v>
      </c>
      <c r="U50" s="2">
        <f>COUNTIFS(Table2[Sub-Sector],Table3[[#This Row],[Sub-Sector]],Table2[Rate of Change - Zone],"Positive")/Table3[[#This Row],[Count]]</f>
        <v>1</v>
      </c>
      <c r="V50" s="2">
        <f>COUNTIFS(Table2[Sub-Sector],Table3[[#This Row],[Sub-Sector]],Table2[Sharpe Ratio],"&gt;=0.10")/Table3[[#This Row],[Count]]</f>
        <v>0</v>
      </c>
      <c r="W5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339.5</v>
      </c>
      <c r="X50">
        <f>_xlfn.RANK.AVG(Table3[[#This Row],[Score]],Table3[Score],1)</f>
        <v>32</v>
      </c>
      <c r="Y5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234.5</v>
      </c>
      <c r="Z50">
        <f>_xlfn.RANK.AVG(Table3[[#This Row],[Score 2 ]],Table3[[Score 2 ]],1)</f>
        <v>49.5</v>
      </c>
    </row>
    <row r="51" spans="1:26" x14ac:dyDescent="0.3">
      <c r="A51" t="s">
        <v>283</v>
      </c>
      <c r="B51">
        <f>COUNTIFS(Table2[Sub-Sector],Table3[[#This Row],[Sub-Sector]])</f>
        <v>14</v>
      </c>
      <c r="C51" s="2">
        <f>COUNTIFS(Table2[Sub-Sector],Table3[[#This Row],[Sub-Sector]],Table2[Uptrend],"Uptrend")/Table3[[#This Row],[Count]]</f>
        <v>0.7857142857142857</v>
      </c>
      <c r="D51" s="2">
        <f>COUNTIFS(Table2[Sub-Sector],Table3[[#This Row],[Sub-Sector]],Table2[1W Return vs Nifty],"&gt;=5")/Table3[[#This Row],[Count]]</f>
        <v>0</v>
      </c>
      <c r="E51" s="2">
        <f>COUNTIFS(Table2[Sub-Sector],Table3[[#This Row],[Sub-Sector]],Table2[1M Return vs Nifty],"&gt;=5")/Table3[[#This Row],[Count]]</f>
        <v>0.42857142857142855</v>
      </c>
      <c r="F51" s="2">
        <f>COUNTIFS(Table2[Sub-Sector],Table3[[#This Row],[Sub-Sector]],Table2[6M Return vs Nifty],"&gt;=10")/Table3[[#This Row],[Count]]</f>
        <v>0.2857142857142857</v>
      </c>
      <c r="G51" s="2">
        <f>COUNTIFS(Table2[Sub-Sector],Table3[[#This Row],[Sub-Sector]],Table2[1Y Return vs Nifty],"&gt;=10")/Table3[[#This Row],[Count]]</f>
        <v>0.5714285714285714</v>
      </c>
      <c r="H51" s="2">
        <f>COUNTIFS(Table2[Sub-Sector],Table3[[#This Row],[Sub-Sector]],Table2[RSI Exponential â€“ 14D],"&gt;=50")/Table3[[#This Row],[Count]]</f>
        <v>0.8571428571428571</v>
      </c>
      <c r="I51" s="2">
        <f>COUNTIFS(Table2[Sub-Sector],Table3[[#This Row],[Sub-Sector]],Table2[Relative Volume],"&gt;=1")/Table3[[#This Row],[Count]]</f>
        <v>0.2857142857142857</v>
      </c>
      <c r="J51" s="2">
        <f>COUNTIFS(Table2[Sub-Sector],Table3[[#This Row],[Sub-Sector]],Table2[% Away From Day Low],"&gt;=0.05")/Table3[[#This Row],[Count]]</f>
        <v>0</v>
      </c>
      <c r="K51" s="2">
        <f>COUNTIFS(Table2[Sub-Sector],Table3[[#This Row],[Sub-Sector]],Table2[% Away From Day High],"&lt;=0.05")/Table3[[#This Row],[Count]]</f>
        <v>1</v>
      </c>
      <c r="L51" s="2">
        <f>COUNTIFS(Table2[Sub-Sector],Table3[[#This Row],[Sub-Sector]],Table2[% Away From Current Week Low],"&gt;=0.05")/Table3[[#This Row],[Count]]</f>
        <v>7.1428571428571425E-2</v>
      </c>
      <c r="M51" s="2">
        <f>COUNTIFS(Table2[Sub-Sector],Table3[[#This Row],[Sub-Sector]],Table2[% Away From Current Week High],"&lt;=0.05")/Table3[[#This Row],[Count]]</f>
        <v>0.9285714285714286</v>
      </c>
      <c r="N51" s="2">
        <f>COUNTIFS(Table2[Sub-Sector],Table3[[#This Row],[Sub-Sector]],Table2[% Away From Current Month High],"&lt;=0.05")/Table3[[#This Row],[Count]]</f>
        <v>0.7142857142857143</v>
      </c>
      <c r="O51" s="2">
        <f>COUNTIFS(Table2[Sub-Sector],Table3[[#This Row],[Sub-Sector]],Table2[% Away From Current Month Low],"&gt;=0.05")/Table3[[#This Row],[Count]]</f>
        <v>0.9285714285714286</v>
      </c>
      <c r="P51" s="2">
        <f>COUNTIFS(Table2[Sub-Sector],Table3[[#This Row],[Sub-Sector]],Table2[% Away From 52W High],"&lt;=10")/Table3[[#This Row],[Count]]</f>
        <v>0.5714285714285714</v>
      </c>
      <c r="Q51" s="2">
        <f>COUNTIFS(Table2[Sub-Sector],Table3[[#This Row],[Sub-Sector]],Table2[% Away From 52W Low],"&gt;=10")/Table3[[#This Row],[Count]]</f>
        <v>1</v>
      </c>
      <c r="R51" s="2">
        <f>COUNTIFS(Table2[Sub-Sector],Table3[[#This Row],[Sub-Sector]],Table2[% Price above 20 EMA],"&gt;=0")/Table3[[#This Row],[Count]]</f>
        <v>0.9285714285714286</v>
      </c>
      <c r="S51" s="2">
        <f>COUNTIFS(Table2[Sub-Sector],Table3[[#This Row],[Sub-Sector]],Table2[% Price above 50 EMA],"&gt;=0")/Table3[[#This Row],[Count]]</f>
        <v>0.8571428571428571</v>
      </c>
      <c r="T51" s="2">
        <f>COUNTIFS(Table2[Sub-Sector],Table3[[#This Row],[Sub-Sector]],Table2[% Price above 200 EMA],"&gt;=0")/Table3[[#This Row],[Count]]</f>
        <v>0.9285714285714286</v>
      </c>
      <c r="U51" s="2">
        <f>COUNTIFS(Table2[Sub-Sector],Table3[[#This Row],[Sub-Sector]],Table2[Rate of Change - Zone],"Positive")/Table3[[#This Row],[Count]]</f>
        <v>0.8571428571428571</v>
      </c>
      <c r="V51" s="2">
        <f>COUNTIFS(Table2[Sub-Sector],Table3[[#This Row],[Sub-Sector]],Table2[Sharpe Ratio],"&gt;=0.10")/Table3[[#This Row],[Count]]</f>
        <v>0.14285714285714285</v>
      </c>
      <c r="W5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381</v>
      </c>
      <c r="X51">
        <f>_xlfn.RANK.AVG(Table3[[#This Row],[Score]],Table3[Score],1)</f>
        <v>41</v>
      </c>
      <c r="Y5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234.5</v>
      </c>
      <c r="Z51">
        <f>_xlfn.RANK.AVG(Table3[[#This Row],[Score 2 ]],Table3[[Score 2 ]],1)</f>
        <v>49.5</v>
      </c>
    </row>
    <row r="52" spans="1:26" x14ac:dyDescent="0.3">
      <c r="A52" t="s">
        <v>301</v>
      </c>
      <c r="B52">
        <f>COUNTIFS(Table2[Sub-Sector],Table3[[#This Row],[Sub-Sector]])</f>
        <v>14</v>
      </c>
      <c r="C52" s="2">
        <f>COUNTIFS(Table2[Sub-Sector],Table3[[#This Row],[Sub-Sector]],Table2[Uptrend],"Uptrend")/Table3[[#This Row],[Count]]</f>
        <v>0.5714285714285714</v>
      </c>
      <c r="D52" s="2">
        <f>COUNTIFS(Table2[Sub-Sector],Table3[[#This Row],[Sub-Sector]],Table2[1W Return vs Nifty],"&gt;=5")/Table3[[#This Row],[Count]]</f>
        <v>7.1428571428571425E-2</v>
      </c>
      <c r="E52" s="2">
        <f>COUNTIFS(Table2[Sub-Sector],Table3[[#This Row],[Sub-Sector]],Table2[1M Return vs Nifty],"&gt;=5")/Table3[[#This Row],[Count]]</f>
        <v>0.21428571428571427</v>
      </c>
      <c r="F52" s="2">
        <f>COUNTIFS(Table2[Sub-Sector],Table3[[#This Row],[Sub-Sector]],Table2[6M Return vs Nifty],"&gt;=10")/Table3[[#This Row],[Count]]</f>
        <v>0.2857142857142857</v>
      </c>
      <c r="G52" s="2">
        <f>COUNTIFS(Table2[Sub-Sector],Table3[[#This Row],[Sub-Sector]],Table2[1Y Return vs Nifty],"&gt;=10")/Table3[[#This Row],[Count]]</f>
        <v>0.5</v>
      </c>
      <c r="H52" s="2">
        <f>COUNTIFS(Table2[Sub-Sector],Table3[[#This Row],[Sub-Sector]],Table2[RSI Exponential â€“ 14D],"&gt;=50")/Table3[[#This Row],[Count]]</f>
        <v>0.5714285714285714</v>
      </c>
      <c r="I52" s="2">
        <f>COUNTIFS(Table2[Sub-Sector],Table3[[#This Row],[Sub-Sector]],Table2[Relative Volume],"&gt;=1")/Table3[[#This Row],[Count]]</f>
        <v>0.35714285714285715</v>
      </c>
      <c r="J52" s="2">
        <f>COUNTIFS(Table2[Sub-Sector],Table3[[#This Row],[Sub-Sector]],Table2[% Away From Day Low],"&gt;=0.05")/Table3[[#This Row],[Count]]</f>
        <v>0</v>
      </c>
      <c r="K52" s="2">
        <f>COUNTIFS(Table2[Sub-Sector],Table3[[#This Row],[Sub-Sector]],Table2[% Away From Day High],"&lt;=0.05")/Table3[[#This Row],[Count]]</f>
        <v>1</v>
      </c>
      <c r="L52" s="2">
        <f>COUNTIFS(Table2[Sub-Sector],Table3[[#This Row],[Sub-Sector]],Table2[% Away From Current Week Low],"&gt;=0.05")/Table3[[#This Row],[Count]]</f>
        <v>0.21428571428571427</v>
      </c>
      <c r="M52" s="2">
        <f>COUNTIFS(Table2[Sub-Sector],Table3[[#This Row],[Sub-Sector]],Table2[% Away From Current Week High],"&lt;=0.05")/Table3[[#This Row],[Count]]</f>
        <v>0.7857142857142857</v>
      </c>
      <c r="N52" s="2">
        <f>COUNTIFS(Table2[Sub-Sector],Table3[[#This Row],[Sub-Sector]],Table2[% Away From Current Month High],"&lt;=0.05")/Table3[[#This Row],[Count]]</f>
        <v>0.5</v>
      </c>
      <c r="O52" s="2">
        <f>COUNTIFS(Table2[Sub-Sector],Table3[[#This Row],[Sub-Sector]],Table2[% Away From Current Month Low],"&gt;=0.05")/Table3[[#This Row],[Count]]</f>
        <v>0.7142857142857143</v>
      </c>
      <c r="P52" s="2">
        <f>COUNTIFS(Table2[Sub-Sector],Table3[[#This Row],[Sub-Sector]],Table2[% Away From 52W High],"&lt;=10")/Table3[[#This Row],[Count]]</f>
        <v>0.35714285714285715</v>
      </c>
      <c r="Q52" s="2">
        <f>COUNTIFS(Table2[Sub-Sector],Table3[[#This Row],[Sub-Sector]],Table2[% Away From 52W Low],"&gt;=10")/Table3[[#This Row],[Count]]</f>
        <v>1</v>
      </c>
      <c r="R52" s="2">
        <f>COUNTIFS(Table2[Sub-Sector],Table3[[#This Row],[Sub-Sector]],Table2[% Price above 20 EMA],"&gt;=0")/Table3[[#This Row],[Count]]</f>
        <v>0.5714285714285714</v>
      </c>
      <c r="S52" s="2">
        <f>COUNTIFS(Table2[Sub-Sector],Table3[[#This Row],[Sub-Sector]],Table2[% Price above 50 EMA],"&gt;=0")/Table3[[#This Row],[Count]]</f>
        <v>0.7142857142857143</v>
      </c>
      <c r="T52" s="2">
        <f>COUNTIFS(Table2[Sub-Sector],Table3[[#This Row],[Sub-Sector]],Table2[% Price above 200 EMA],"&gt;=0")/Table3[[#This Row],[Count]]</f>
        <v>0.9285714285714286</v>
      </c>
      <c r="U52" s="2">
        <f>COUNTIFS(Table2[Sub-Sector],Table3[[#This Row],[Sub-Sector]],Table2[Rate of Change - Zone],"Positive")/Table3[[#This Row],[Count]]</f>
        <v>0.7857142857142857</v>
      </c>
      <c r="V52" s="2">
        <f>COUNTIFS(Table2[Sub-Sector],Table3[[#This Row],[Sub-Sector]],Table2[Sharpe Ratio],"&gt;=0.10")/Table3[[#This Row],[Count]]</f>
        <v>0.2857142857142857</v>
      </c>
      <c r="W5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384.5</v>
      </c>
      <c r="X52">
        <f>_xlfn.RANK.AVG(Table3[[#This Row],[Score]],Table3[Score],1)</f>
        <v>42</v>
      </c>
      <c r="Y5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235.5</v>
      </c>
      <c r="Z52">
        <f>_xlfn.RANK.AVG(Table3[[#This Row],[Score 2 ]],Table3[[Score 2 ]],1)</f>
        <v>51</v>
      </c>
    </row>
    <row r="53" spans="1:26" x14ac:dyDescent="0.3">
      <c r="A53" t="s">
        <v>319</v>
      </c>
      <c r="B53">
        <f>COUNTIFS(Table2[Sub-Sector],Table3[[#This Row],[Sub-Sector]])</f>
        <v>3</v>
      </c>
      <c r="C53" s="2">
        <f>COUNTIFS(Table2[Sub-Sector],Table3[[#This Row],[Sub-Sector]],Table2[Uptrend],"Uptrend")/Table3[[#This Row],[Count]]</f>
        <v>0.33333333333333331</v>
      </c>
      <c r="D53" s="2">
        <f>COUNTIFS(Table2[Sub-Sector],Table3[[#This Row],[Sub-Sector]],Table2[1W Return vs Nifty],"&gt;=5")/Table3[[#This Row],[Count]]</f>
        <v>0</v>
      </c>
      <c r="E53" s="2">
        <f>COUNTIFS(Table2[Sub-Sector],Table3[[#This Row],[Sub-Sector]],Table2[1M Return vs Nifty],"&gt;=5")/Table3[[#This Row],[Count]]</f>
        <v>0</v>
      </c>
      <c r="F53" s="2">
        <f>COUNTIFS(Table2[Sub-Sector],Table3[[#This Row],[Sub-Sector]],Table2[6M Return vs Nifty],"&gt;=10")/Table3[[#This Row],[Count]]</f>
        <v>1</v>
      </c>
      <c r="G53" s="2">
        <f>COUNTIFS(Table2[Sub-Sector],Table3[[#This Row],[Sub-Sector]],Table2[1Y Return vs Nifty],"&gt;=10")/Table3[[#This Row],[Count]]</f>
        <v>1</v>
      </c>
      <c r="H53" s="2">
        <f>COUNTIFS(Table2[Sub-Sector],Table3[[#This Row],[Sub-Sector]],Table2[RSI Exponential â€“ 14D],"&gt;=50")/Table3[[#This Row],[Count]]</f>
        <v>0</v>
      </c>
      <c r="I53" s="2">
        <f>COUNTIFS(Table2[Sub-Sector],Table3[[#This Row],[Sub-Sector]],Table2[Relative Volume],"&gt;=1")/Table3[[#This Row],[Count]]</f>
        <v>0</v>
      </c>
      <c r="J53" s="2">
        <f>COUNTIFS(Table2[Sub-Sector],Table3[[#This Row],[Sub-Sector]],Table2[% Away From Day Low],"&gt;=0.05")/Table3[[#This Row],[Count]]</f>
        <v>0</v>
      </c>
      <c r="K53" s="2">
        <f>COUNTIFS(Table2[Sub-Sector],Table3[[#This Row],[Sub-Sector]],Table2[% Away From Day High],"&lt;=0.05")/Table3[[#This Row],[Count]]</f>
        <v>1</v>
      </c>
      <c r="L53" s="2">
        <f>COUNTIFS(Table2[Sub-Sector],Table3[[#This Row],[Sub-Sector]],Table2[% Away From Current Week Low],"&gt;=0.05")/Table3[[#This Row],[Count]]</f>
        <v>0</v>
      </c>
      <c r="M53" s="2">
        <f>COUNTIFS(Table2[Sub-Sector],Table3[[#This Row],[Sub-Sector]],Table2[% Away From Current Week High],"&lt;=0.05")/Table3[[#This Row],[Count]]</f>
        <v>0.33333333333333331</v>
      </c>
      <c r="N53" s="2">
        <f>COUNTIFS(Table2[Sub-Sector],Table3[[#This Row],[Sub-Sector]],Table2[% Away From Current Month High],"&lt;=0.05")/Table3[[#This Row],[Count]]</f>
        <v>0</v>
      </c>
      <c r="O53" s="2">
        <f>COUNTIFS(Table2[Sub-Sector],Table3[[#This Row],[Sub-Sector]],Table2[% Away From Current Month Low],"&gt;=0.05")/Table3[[#This Row],[Count]]</f>
        <v>0</v>
      </c>
      <c r="P53" s="2">
        <f>COUNTIFS(Table2[Sub-Sector],Table3[[#This Row],[Sub-Sector]],Table2[% Away From 52W High],"&lt;=10")/Table3[[#This Row],[Count]]</f>
        <v>0</v>
      </c>
      <c r="Q53" s="2">
        <f>COUNTIFS(Table2[Sub-Sector],Table3[[#This Row],[Sub-Sector]],Table2[% Away From 52W Low],"&gt;=10")/Table3[[#This Row],[Count]]</f>
        <v>1</v>
      </c>
      <c r="R53" s="2">
        <f>COUNTIFS(Table2[Sub-Sector],Table3[[#This Row],[Sub-Sector]],Table2[% Price above 20 EMA],"&gt;=0")/Table3[[#This Row],[Count]]</f>
        <v>0</v>
      </c>
      <c r="S53" s="2">
        <f>COUNTIFS(Table2[Sub-Sector],Table3[[#This Row],[Sub-Sector]],Table2[% Price above 50 EMA],"&gt;=0")/Table3[[#This Row],[Count]]</f>
        <v>0</v>
      </c>
      <c r="T53" s="2">
        <f>COUNTIFS(Table2[Sub-Sector],Table3[[#This Row],[Sub-Sector]],Table2[% Price above 200 EMA],"&gt;=0")/Table3[[#This Row],[Count]]</f>
        <v>1</v>
      </c>
      <c r="U53" s="2">
        <f>COUNTIFS(Table2[Sub-Sector],Table3[[#This Row],[Sub-Sector]],Table2[Rate of Change - Zone],"Positive")/Table3[[#This Row],[Count]]</f>
        <v>0</v>
      </c>
      <c r="V53" s="2">
        <f>COUNTIFS(Table2[Sub-Sector],Table3[[#This Row],[Sub-Sector]],Table2[Sharpe Ratio],"&gt;=0.10")/Table3[[#This Row],[Count]]</f>
        <v>1</v>
      </c>
      <c r="W5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509</v>
      </c>
      <c r="X53">
        <f>_xlfn.RANK.AVG(Table3[[#This Row],[Score]],Table3[Score],1)</f>
        <v>90</v>
      </c>
      <c r="Y5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237</v>
      </c>
      <c r="Z53">
        <f>_xlfn.RANK.AVG(Table3[[#This Row],[Score 2 ]],Table3[[Score 2 ]],1)</f>
        <v>53.5</v>
      </c>
    </row>
    <row r="54" spans="1:26" x14ac:dyDescent="0.3">
      <c r="A54" t="s">
        <v>1379</v>
      </c>
      <c r="B54">
        <f>COUNTIFS(Table2[Sub-Sector],Table3[[#This Row],[Sub-Sector]])</f>
        <v>1</v>
      </c>
      <c r="C54" s="2">
        <f>COUNTIFS(Table2[Sub-Sector],Table3[[#This Row],[Sub-Sector]],Table2[Uptrend],"Uptrend")/Table3[[#This Row],[Count]]</f>
        <v>1</v>
      </c>
      <c r="D54" s="2">
        <f>COUNTIFS(Table2[Sub-Sector],Table3[[#This Row],[Sub-Sector]],Table2[1W Return vs Nifty],"&gt;=5")/Table3[[#This Row],[Count]]</f>
        <v>0</v>
      </c>
      <c r="E54" s="2">
        <f>COUNTIFS(Table2[Sub-Sector],Table3[[#This Row],[Sub-Sector]],Table2[1M Return vs Nifty],"&gt;=5")/Table3[[#This Row],[Count]]</f>
        <v>0</v>
      </c>
      <c r="F54" s="2">
        <f>COUNTIFS(Table2[Sub-Sector],Table3[[#This Row],[Sub-Sector]],Table2[6M Return vs Nifty],"&gt;=10")/Table3[[#This Row],[Count]]</f>
        <v>1</v>
      </c>
      <c r="G54" s="2">
        <f>COUNTIFS(Table2[Sub-Sector],Table3[[#This Row],[Sub-Sector]],Table2[1Y Return vs Nifty],"&gt;=10")/Table3[[#This Row],[Count]]</f>
        <v>1</v>
      </c>
      <c r="H54" s="2">
        <f>COUNTIFS(Table2[Sub-Sector],Table3[[#This Row],[Sub-Sector]],Table2[RSI Exponential â€“ 14D],"&gt;=50")/Table3[[#This Row],[Count]]</f>
        <v>0</v>
      </c>
      <c r="I54" s="2">
        <f>COUNTIFS(Table2[Sub-Sector],Table3[[#This Row],[Sub-Sector]],Table2[Relative Volume],"&gt;=1")/Table3[[#This Row],[Count]]</f>
        <v>0</v>
      </c>
      <c r="J54" s="2">
        <f>COUNTIFS(Table2[Sub-Sector],Table3[[#This Row],[Sub-Sector]],Table2[% Away From Day Low],"&gt;=0.05")/Table3[[#This Row],[Count]]</f>
        <v>0</v>
      </c>
      <c r="K54" s="2">
        <f>COUNTIFS(Table2[Sub-Sector],Table3[[#This Row],[Sub-Sector]],Table2[% Away From Day High],"&lt;=0.05")/Table3[[#This Row],[Count]]</f>
        <v>1</v>
      </c>
      <c r="L54" s="2">
        <f>COUNTIFS(Table2[Sub-Sector],Table3[[#This Row],[Sub-Sector]],Table2[% Away From Current Week Low],"&gt;=0.05")/Table3[[#This Row],[Count]]</f>
        <v>0</v>
      </c>
      <c r="M54" s="2">
        <f>COUNTIFS(Table2[Sub-Sector],Table3[[#This Row],[Sub-Sector]],Table2[% Away From Current Week High],"&lt;=0.05")/Table3[[#This Row],[Count]]</f>
        <v>1</v>
      </c>
      <c r="N54" s="2">
        <f>COUNTIFS(Table2[Sub-Sector],Table3[[#This Row],[Sub-Sector]],Table2[% Away From Current Month High],"&lt;=0.05")/Table3[[#This Row],[Count]]</f>
        <v>0</v>
      </c>
      <c r="O54" s="2">
        <f>COUNTIFS(Table2[Sub-Sector],Table3[[#This Row],[Sub-Sector]],Table2[% Away From Current Month Low],"&gt;=0.05")/Table3[[#This Row],[Count]]</f>
        <v>1</v>
      </c>
      <c r="P54" s="2">
        <f>COUNTIFS(Table2[Sub-Sector],Table3[[#This Row],[Sub-Sector]],Table2[% Away From 52W High],"&lt;=10")/Table3[[#This Row],[Count]]</f>
        <v>1</v>
      </c>
      <c r="Q54" s="2">
        <f>COUNTIFS(Table2[Sub-Sector],Table3[[#This Row],[Sub-Sector]],Table2[% Away From 52W Low],"&gt;=10")/Table3[[#This Row],[Count]]</f>
        <v>1</v>
      </c>
      <c r="R54" s="2">
        <f>COUNTIFS(Table2[Sub-Sector],Table3[[#This Row],[Sub-Sector]],Table2[% Price above 20 EMA],"&gt;=0")/Table3[[#This Row],[Count]]</f>
        <v>0</v>
      </c>
      <c r="S54" s="2">
        <f>COUNTIFS(Table2[Sub-Sector],Table3[[#This Row],[Sub-Sector]],Table2[% Price above 50 EMA],"&gt;=0")/Table3[[#This Row],[Count]]</f>
        <v>1</v>
      </c>
      <c r="T54" s="2">
        <f>COUNTIFS(Table2[Sub-Sector],Table3[[#This Row],[Sub-Sector]],Table2[% Price above 200 EMA],"&gt;=0")/Table3[[#This Row],[Count]]</f>
        <v>1</v>
      </c>
      <c r="U54" s="2">
        <f>COUNTIFS(Table2[Sub-Sector],Table3[[#This Row],[Sub-Sector]],Table2[Rate of Change - Zone],"Positive")/Table3[[#This Row],[Count]]</f>
        <v>0</v>
      </c>
      <c r="V54" s="2">
        <f>COUNTIFS(Table2[Sub-Sector],Table3[[#This Row],[Sub-Sector]],Table2[Sharpe Ratio],"&gt;=0.10")/Table3[[#This Row],[Count]]</f>
        <v>1</v>
      </c>
      <c r="W5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427.5</v>
      </c>
      <c r="X54">
        <f>_xlfn.RANK.AVG(Table3[[#This Row],[Score]],Table3[Score],1)</f>
        <v>55.5</v>
      </c>
      <c r="Y5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237</v>
      </c>
      <c r="Z54">
        <f>_xlfn.RANK.AVG(Table3[[#This Row],[Score 2 ]],Table3[[Score 2 ]],1)</f>
        <v>53.5</v>
      </c>
    </row>
    <row r="55" spans="1:26" x14ac:dyDescent="0.3">
      <c r="A55" t="s">
        <v>1386</v>
      </c>
      <c r="B55">
        <f>COUNTIFS(Table2[Sub-Sector],Table3[[#This Row],[Sub-Sector]])</f>
        <v>1</v>
      </c>
      <c r="C55" s="2">
        <f>COUNTIFS(Table2[Sub-Sector],Table3[[#This Row],[Sub-Sector]],Table2[Uptrend],"Uptrend")/Table3[[#This Row],[Count]]</f>
        <v>0</v>
      </c>
      <c r="D55" s="2">
        <f>COUNTIFS(Table2[Sub-Sector],Table3[[#This Row],[Sub-Sector]],Table2[1W Return vs Nifty],"&gt;=5")/Table3[[#This Row],[Count]]</f>
        <v>0</v>
      </c>
      <c r="E55" s="2">
        <f>COUNTIFS(Table2[Sub-Sector],Table3[[#This Row],[Sub-Sector]],Table2[1M Return vs Nifty],"&gt;=5")/Table3[[#This Row],[Count]]</f>
        <v>0</v>
      </c>
      <c r="F55" s="2">
        <f>COUNTIFS(Table2[Sub-Sector],Table3[[#This Row],[Sub-Sector]],Table2[6M Return vs Nifty],"&gt;=10")/Table3[[#This Row],[Count]]</f>
        <v>1</v>
      </c>
      <c r="G55" s="2">
        <f>COUNTIFS(Table2[Sub-Sector],Table3[[#This Row],[Sub-Sector]],Table2[1Y Return vs Nifty],"&gt;=10")/Table3[[#This Row],[Count]]</f>
        <v>1</v>
      </c>
      <c r="H55" s="2">
        <f>COUNTIFS(Table2[Sub-Sector],Table3[[#This Row],[Sub-Sector]],Table2[RSI Exponential â€“ 14D],"&gt;=50")/Table3[[#This Row],[Count]]</f>
        <v>0</v>
      </c>
      <c r="I55" s="2">
        <f>COUNTIFS(Table2[Sub-Sector],Table3[[#This Row],[Sub-Sector]],Table2[Relative Volume],"&gt;=1")/Table3[[#This Row],[Count]]</f>
        <v>0</v>
      </c>
      <c r="J55" s="2">
        <f>COUNTIFS(Table2[Sub-Sector],Table3[[#This Row],[Sub-Sector]],Table2[% Away From Day Low],"&gt;=0.05")/Table3[[#This Row],[Count]]</f>
        <v>0</v>
      </c>
      <c r="K55" s="2">
        <f>COUNTIFS(Table2[Sub-Sector],Table3[[#This Row],[Sub-Sector]],Table2[% Away From Day High],"&lt;=0.05")/Table3[[#This Row],[Count]]</f>
        <v>1</v>
      </c>
      <c r="L55" s="2">
        <f>COUNTIFS(Table2[Sub-Sector],Table3[[#This Row],[Sub-Sector]],Table2[% Away From Current Week Low],"&gt;=0.05")/Table3[[#This Row],[Count]]</f>
        <v>0</v>
      </c>
      <c r="M55" s="2">
        <f>COUNTIFS(Table2[Sub-Sector],Table3[[#This Row],[Sub-Sector]],Table2[% Away From Current Week High],"&lt;=0.05")/Table3[[#This Row],[Count]]</f>
        <v>0</v>
      </c>
      <c r="N55" s="2">
        <f>COUNTIFS(Table2[Sub-Sector],Table3[[#This Row],[Sub-Sector]],Table2[% Away From Current Month High],"&lt;=0.05")/Table3[[#This Row],[Count]]</f>
        <v>0</v>
      </c>
      <c r="O55" s="2">
        <f>COUNTIFS(Table2[Sub-Sector],Table3[[#This Row],[Sub-Sector]],Table2[% Away From Current Month Low],"&gt;=0.05")/Table3[[#This Row],[Count]]</f>
        <v>0</v>
      </c>
      <c r="P55" s="2">
        <f>COUNTIFS(Table2[Sub-Sector],Table3[[#This Row],[Sub-Sector]],Table2[% Away From 52W High],"&lt;=10")/Table3[[#This Row],[Count]]</f>
        <v>0</v>
      </c>
      <c r="Q55" s="2">
        <f>COUNTIFS(Table2[Sub-Sector],Table3[[#This Row],[Sub-Sector]],Table2[% Away From 52W Low],"&gt;=10")/Table3[[#This Row],[Count]]</f>
        <v>1</v>
      </c>
      <c r="R55" s="2">
        <f>COUNTIFS(Table2[Sub-Sector],Table3[[#This Row],[Sub-Sector]],Table2[% Price above 20 EMA],"&gt;=0")/Table3[[#This Row],[Count]]</f>
        <v>0</v>
      </c>
      <c r="S55" s="2">
        <f>COUNTIFS(Table2[Sub-Sector],Table3[[#This Row],[Sub-Sector]],Table2[% Price above 50 EMA],"&gt;=0")/Table3[[#This Row],[Count]]</f>
        <v>0</v>
      </c>
      <c r="T55" s="2">
        <f>COUNTIFS(Table2[Sub-Sector],Table3[[#This Row],[Sub-Sector]],Table2[% Price above 200 EMA],"&gt;=0")/Table3[[#This Row],[Count]]</f>
        <v>1</v>
      </c>
      <c r="U55" s="2">
        <f>COUNTIFS(Table2[Sub-Sector],Table3[[#This Row],[Sub-Sector]],Table2[Rate of Change - Zone],"Positive")/Table3[[#This Row],[Count]]</f>
        <v>0</v>
      </c>
      <c r="V55" s="2">
        <f>COUNTIFS(Table2[Sub-Sector],Table3[[#This Row],[Sub-Sector]],Table2[Sharpe Ratio],"&gt;=0.10")/Table3[[#This Row],[Count]]</f>
        <v>0</v>
      </c>
      <c r="W5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525.5</v>
      </c>
      <c r="X55">
        <f>_xlfn.RANK.AVG(Table3[[#This Row],[Score]],Table3[Score],1)</f>
        <v>96</v>
      </c>
      <c r="Y5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237</v>
      </c>
      <c r="Z55">
        <f>_xlfn.RANK.AVG(Table3[[#This Row],[Score 2 ]],Table3[[Score 2 ]],1)</f>
        <v>53.5</v>
      </c>
    </row>
    <row r="56" spans="1:26" x14ac:dyDescent="0.3">
      <c r="A56" t="s">
        <v>1642</v>
      </c>
      <c r="B56">
        <f>COUNTIFS(Table2[Sub-Sector],Table3[[#This Row],[Sub-Sector]])</f>
        <v>1</v>
      </c>
      <c r="C56" s="2">
        <f>COUNTIFS(Table2[Sub-Sector],Table3[[#This Row],[Sub-Sector]],Table2[Uptrend],"Uptrend")/Table3[[#This Row],[Count]]</f>
        <v>1</v>
      </c>
      <c r="D56" s="2">
        <f>COUNTIFS(Table2[Sub-Sector],Table3[[#This Row],[Sub-Sector]],Table2[1W Return vs Nifty],"&gt;=5")/Table3[[#This Row],[Count]]</f>
        <v>0</v>
      </c>
      <c r="E56" s="2">
        <f>COUNTIFS(Table2[Sub-Sector],Table3[[#This Row],[Sub-Sector]],Table2[1M Return vs Nifty],"&gt;=5")/Table3[[#This Row],[Count]]</f>
        <v>0</v>
      </c>
      <c r="F56" s="2">
        <f>COUNTIFS(Table2[Sub-Sector],Table3[[#This Row],[Sub-Sector]],Table2[6M Return vs Nifty],"&gt;=10")/Table3[[#This Row],[Count]]</f>
        <v>1</v>
      </c>
      <c r="G56" s="2">
        <f>COUNTIFS(Table2[Sub-Sector],Table3[[#This Row],[Sub-Sector]],Table2[1Y Return vs Nifty],"&gt;=10")/Table3[[#This Row],[Count]]</f>
        <v>1</v>
      </c>
      <c r="H56" s="2">
        <f>COUNTIFS(Table2[Sub-Sector],Table3[[#This Row],[Sub-Sector]],Table2[RSI Exponential â€“ 14D],"&gt;=50")/Table3[[#This Row],[Count]]</f>
        <v>0</v>
      </c>
      <c r="I56" s="2">
        <f>COUNTIFS(Table2[Sub-Sector],Table3[[#This Row],[Sub-Sector]],Table2[Relative Volume],"&gt;=1")/Table3[[#This Row],[Count]]</f>
        <v>0</v>
      </c>
      <c r="J56" s="2">
        <f>COUNTIFS(Table2[Sub-Sector],Table3[[#This Row],[Sub-Sector]],Table2[% Away From Day Low],"&gt;=0.05")/Table3[[#This Row],[Count]]</f>
        <v>0</v>
      </c>
      <c r="K56" s="2">
        <f>COUNTIFS(Table2[Sub-Sector],Table3[[#This Row],[Sub-Sector]],Table2[% Away From Day High],"&lt;=0.05")/Table3[[#This Row],[Count]]</f>
        <v>1</v>
      </c>
      <c r="L56" s="2">
        <f>COUNTIFS(Table2[Sub-Sector],Table3[[#This Row],[Sub-Sector]],Table2[% Away From Current Week Low],"&gt;=0.05")/Table3[[#This Row],[Count]]</f>
        <v>0</v>
      </c>
      <c r="M56" s="2">
        <f>COUNTIFS(Table2[Sub-Sector],Table3[[#This Row],[Sub-Sector]],Table2[% Away From Current Week High],"&lt;=0.05")/Table3[[#This Row],[Count]]</f>
        <v>0</v>
      </c>
      <c r="N56" s="2">
        <f>COUNTIFS(Table2[Sub-Sector],Table3[[#This Row],[Sub-Sector]],Table2[% Away From Current Month High],"&lt;=0.05")/Table3[[#This Row],[Count]]</f>
        <v>0</v>
      </c>
      <c r="O56" s="2">
        <f>COUNTIFS(Table2[Sub-Sector],Table3[[#This Row],[Sub-Sector]],Table2[% Away From Current Month Low],"&gt;=0.05")/Table3[[#This Row],[Count]]</f>
        <v>0</v>
      </c>
      <c r="P56" s="2">
        <f>COUNTIFS(Table2[Sub-Sector],Table3[[#This Row],[Sub-Sector]],Table2[% Away From 52W High],"&lt;=10")/Table3[[#This Row],[Count]]</f>
        <v>0</v>
      </c>
      <c r="Q56" s="2">
        <f>COUNTIFS(Table2[Sub-Sector],Table3[[#This Row],[Sub-Sector]],Table2[% Away From 52W Low],"&gt;=10")/Table3[[#This Row],[Count]]</f>
        <v>1</v>
      </c>
      <c r="R56" s="2">
        <f>COUNTIFS(Table2[Sub-Sector],Table3[[#This Row],[Sub-Sector]],Table2[% Price above 20 EMA],"&gt;=0")/Table3[[#This Row],[Count]]</f>
        <v>0</v>
      </c>
      <c r="S56" s="2">
        <f>COUNTIFS(Table2[Sub-Sector],Table3[[#This Row],[Sub-Sector]],Table2[% Price above 50 EMA],"&gt;=0")/Table3[[#This Row],[Count]]</f>
        <v>1</v>
      </c>
      <c r="T56" s="2">
        <f>COUNTIFS(Table2[Sub-Sector],Table3[[#This Row],[Sub-Sector]],Table2[% Price above 200 EMA],"&gt;=0")/Table3[[#This Row],[Count]]</f>
        <v>1</v>
      </c>
      <c r="U56" s="2">
        <f>COUNTIFS(Table2[Sub-Sector],Table3[[#This Row],[Sub-Sector]],Table2[Rate of Change - Zone],"Positive")/Table3[[#This Row],[Count]]</f>
        <v>0</v>
      </c>
      <c r="V56" s="2">
        <f>COUNTIFS(Table2[Sub-Sector],Table3[[#This Row],[Sub-Sector]],Table2[Sharpe Ratio],"&gt;=0.10")/Table3[[#This Row],[Count]]</f>
        <v>0</v>
      </c>
      <c r="W5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427.5</v>
      </c>
      <c r="X56">
        <f>_xlfn.RANK.AVG(Table3[[#This Row],[Score]],Table3[Score],1)</f>
        <v>55.5</v>
      </c>
      <c r="Y5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237</v>
      </c>
      <c r="Z56">
        <f>_xlfn.RANK.AVG(Table3[[#This Row],[Score 2 ]],Table3[[Score 2 ]],1)</f>
        <v>53.5</v>
      </c>
    </row>
    <row r="57" spans="1:26" x14ac:dyDescent="0.3">
      <c r="A57" t="s">
        <v>1711</v>
      </c>
      <c r="B57">
        <f>COUNTIFS(Table2[Sub-Sector],Table3[[#This Row],[Sub-Sector]])</f>
        <v>1</v>
      </c>
      <c r="C57" s="2">
        <f>COUNTIFS(Table2[Sub-Sector],Table3[[#This Row],[Sub-Sector]],Table2[Uptrend],"Uptrend")/Table3[[#This Row],[Count]]</f>
        <v>1</v>
      </c>
      <c r="D57" s="2">
        <f>COUNTIFS(Table2[Sub-Sector],Table3[[#This Row],[Sub-Sector]],Table2[1W Return vs Nifty],"&gt;=5")/Table3[[#This Row],[Count]]</f>
        <v>0</v>
      </c>
      <c r="E57" s="2">
        <f>COUNTIFS(Table2[Sub-Sector],Table3[[#This Row],[Sub-Sector]],Table2[1M Return vs Nifty],"&gt;=5")/Table3[[#This Row],[Count]]</f>
        <v>0</v>
      </c>
      <c r="F57" s="2">
        <f>COUNTIFS(Table2[Sub-Sector],Table3[[#This Row],[Sub-Sector]],Table2[6M Return vs Nifty],"&gt;=10")/Table3[[#This Row],[Count]]</f>
        <v>1</v>
      </c>
      <c r="G57" s="2">
        <f>COUNTIFS(Table2[Sub-Sector],Table3[[#This Row],[Sub-Sector]],Table2[1Y Return vs Nifty],"&gt;=10")/Table3[[#This Row],[Count]]</f>
        <v>0</v>
      </c>
      <c r="H57" s="2">
        <f>COUNTIFS(Table2[Sub-Sector],Table3[[#This Row],[Sub-Sector]],Table2[RSI Exponential â€“ 14D],"&gt;=50")/Table3[[#This Row],[Count]]</f>
        <v>1</v>
      </c>
      <c r="I57" s="2">
        <f>COUNTIFS(Table2[Sub-Sector],Table3[[#This Row],[Sub-Sector]],Table2[Relative Volume],"&gt;=1")/Table3[[#This Row],[Count]]</f>
        <v>0</v>
      </c>
      <c r="J57" s="2">
        <f>COUNTIFS(Table2[Sub-Sector],Table3[[#This Row],[Sub-Sector]],Table2[% Away From Day Low],"&gt;=0.05")/Table3[[#This Row],[Count]]</f>
        <v>0</v>
      </c>
      <c r="K57" s="2">
        <f>COUNTIFS(Table2[Sub-Sector],Table3[[#This Row],[Sub-Sector]],Table2[% Away From Day High],"&lt;=0.05")/Table3[[#This Row],[Count]]</f>
        <v>1</v>
      </c>
      <c r="L57" s="2">
        <f>COUNTIFS(Table2[Sub-Sector],Table3[[#This Row],[Sub-Sector]],Table2[% Away From Current Week Low],"&gt;=0.05")/Table3[[#This Row],[Count]]</f>
        <v>0</v>
      </c>
      <c r="M57" s="2">
        <f>COUNTIFS(Table2[Sub-Sector],Table3[[#This Row],[Sub-Sector]],Table2[% Away From Current Week High],"&lt;=0.05")/Table3[[#This Row],[Count]]</f>
        <v>0</v>
      </c>
      <c r="N57" s="2">
        <f>COUNTIFS(Table2[Sub-Sector],Table3[[#This Row],[Sub-Sector]],Table2[% Away From Current Month High],"&lt;=0.05")/Table3[[#This Row],[Count]]</f>
        <v>0</v>
      </c>
      <c r="O57" s="2">
        <f>COUNTIFS(Table2[Sub-Sector],Table3[[#This Row],[Sub-Sector]],Table2[% Away From Current Month Low],"&gt;=0.05")/Table3[[#This Row],[Count]]</f>
        <v>1</v>
      </c>
      <c r="P57" s="2">
        <f>COUNTIFS(Table2[Sub-Sector],Table3[[#This Row],[Sub-Sector]],Table2[% Away From 52W High],"&lt;=10")/Table3[[#This Row],[Count]]</f>
        <v>0</v>
      </c>
      <c r="Q57" s="2">
        <f>COUNTIFS(Table2[Sub-Sector],Table3[[#This Row],[Sub-Sector]],Table2[% Away From 52W Low],"&gt;=10")/Table3[[#This Row],[Count]]</f>
        <v>1</v>
      </c>
      <c r="R57" s="2">
        <f>COUNTIFS(Table2[Sub-Sector],Table3[[#This Row],[Sub-Sector]],Table2[% Price above 20 EMA],"&gt;=0")/Table3[[#This Row],[Count]]</f>
        <v>1</v>
      </c>
      <c r="S57" s="2">
        <f>COUNTIFS(Table2[Sub-Sector],Table3[[#This Row],[Sub-Sector]],Table2[% Price above 50 EMA],"&gt;=0")/Table3[[#This Row],[Count]]</f>
        <v>1</v>
      </c>
      <c r="T57" s="2">
        <f>COUNTIFS(Table2[Sub-Sector],Table3[[#This Row],[Sub-Sector]],Table2[% Price above 200 EMA],"&gt;=0")/Table3[[#This Row],[Count]]</f>
        <v>1</v>
      </c>
      <c r="U57" s="2">
        <f>COUNTIFS(Table2[Sub-Sector],Table3[[#This Row],[Sub-Sector]],Table2[Rate of Change - Zone],"Positive")/Table3[[#This Row],[Count]]</f>
        <v>1</v>
      </c>
      <c r="V57" s="2">
        <f>COUNTIFS(Table2[Sub-Sector],Table3[[#This Row],[Sub-Sector]],Table2[Sharpe Ratio],"&gt;=0.10")/Table3[[#This Row],[Count]]</f>
        <v>0</v>
      </c>
      <c r="W5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428.5</v>
      </c>
      <c r="X57">
        <f>_xlfn.RANK.AVG(Table3[[#This Row],[Score]],Table3[Score],1)</f>
        <v>57.5</v>
      </c>
      <c r="Y5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238</v>
      </c>
      <c r="Z57">
        <f>_xlfn.RANK.AVG(Table3[[#This Row],[Score 2 ]],Table3[[Score 2 ]],1)</f>
        <v>57</v>
      </c>
    </row>
    <row r="58" spans="1:26" x14ac:dyDescent="0.3">
      <c r="A58" t="s">
        <v>495</v>
      </c>
      <c r="B58">
        <f>COUNTIFS(Table2[Sub-Sector],Table3[[#This Row],[Sub-Sector]])</f>
        <v>1</v>
      </c>
      <c r="C58" s="2">
        <f>COUNTIFS(Table2[Sub-Sector],Table3[[#This Row],[Sub-Sector]],Table2[Uptrend],"Uptrend")/Table3[[#This Row],[Count]]</f>
        <v>1</v>
      </c>
      <c r="D58" s="2">
        <f>COUNTIFS(Table2[Sub-Sector],Table3[[#This Row],[Sub-Sector]],Table2[1W Return vs Nifty],"&gt;=5")/Table3[[#This Row],[Count]]</f>
        <v>0</v>
      </c>
      <c r="E58" s="2">
        <f>COUNTIFS(Table2[Sub-Sector],Table3[[#This Row],[Sub-Sector]],Table2[1M Return vs Nifty],"&gt;=5")/Table3[[#This Row],[Count]]</f>
        <v>0</v>
      </c>
      <c r="F58" s="2">
        <f>COUNTIFS(Table2[Sub-Sector],Table3[[#This Row],[Sub-Sector]],Table2[6M Return vs Nifty],"&gt;=10")/Table3[[#This Row],[Count]]</f>
        <v>1</v>
      </c>
      <c r="G58" s="2">
        <f>COUNTIFS(Table2[Sub-Sector],Table3[[#This Row],[Sub-Sector]],Table2[1Y Return vs Nifty],"&gt;=10")/Table3[[#This Row],[Count]]</f>
        <v>0</v>
      </c>
      <c r="H58" s="2">
        <f>COUNTIFS(Table2[Sub-Sector],Table3[[#This Row],[Sub-Sector]],Table2[RSI Exponential â€“ 14D],"&gt;=50")/Table3[[#This Row],[Count]]</f>
        <v>1</v>
      </c>
      <c r="I58" s="2">
        <f>COUNTIFS(Table2[Sub-Sector],Table3[[#This Row],[Sub-Sector]],Table2[Relative Volume],"&gt;=1")/Table3[[#This Row],[Count]]</f>
        <v>0</v>
      </c>
      <c r="J58" s="2">
        <f>COUNTIFS(Table2[Sub-Sector],Table3[[#This Row],[Sub-Sector]],Table2[% Away From Day Low],"&gt;=0.05")/Table3[[#This Row],[Count]]</f>
        <v>0</v>
      </c>
      <c r="K58" s="2">
        <f>COUNTIFS(Table2[Sub-Sector],Table3[[#This Row],[Sub-Sector]],Table2[% Away From Day High],"&lt;=0.05")/Table3[[#This Row],[Count]]</f>
        <v>1</v>
      </c>
      <c r="L58" s="2">
        <f>COUNTIFS(Table2[Sub-Sector],Table3[[#This Row],[Sub-Sector]],Table2[% Away From Current Week Low],"&gt;=0.05")/Table3[[#This Row],[Count]]</f>
        <v>0</v>
      </c>
      <c r="M58" s="2">
        <f>COUNTIFS(Table2[Sub-Sector],Table3[[#This Row],[Sub-Sector]],Table2[% Away From Current Week High],"&lt;=0.05")/Table3[[#This Row],[Count]]</f>
        <v>1</v>
      </c>
      <c r="N58" s="2">
        <f>COUNTIFS(Table2[Sub-Sector],Table3[[#This Row],[Sub-Sector]],Table2[% Away From Current Month High],"&lt;=0.05")/Table3[[#This Row],[Count]]</f>
        <v>1</v>
      </c>
      <c r="O58" s="2">
        <f>COUNTIFS(Table2[Sub-Sector],Table3[[#This Row],[Sub-Sector]],Table2[% Away From Current Month Low],"&gt;=0.05")/Table3[[#This Row],[Count]]</f>
        <v>1</v>
      </c>
      <c r="P58" s="2">
        <f>COUNTIFS(Table2[Sub-Sector],Table3[[#This Row],[Sub-Sector]],Table2[% Away From 52W High],"&lt;=10")/Table3[[#This Row],[Count]]</f>
        <v>1</v>
      </c>
      <c r="Q58" s="2">
        <f>COUNTIFS(Table2[Sub-Sector],Table3[[#This Row],[Sub-Sector]],Table2[% Away From 52W Low],"&gt;=10")/Table3[[#This Row],[Count]]</f>
        <v>1</v>
      </c>
      <c r="R58" s="2">
        <f>COUNTIFS(Table2[Sub-Sector],Table3[[#This Row],[Sub-Sector]],Table2[% Price above 20 EMA],"&gt;=0")/Table3[[#This Row],[Count]]</f>
        <v>1</v>
      </c>
      <c r="S58" s="2">
        <f>COUNTIFS(Table2[Sub-Sector],Table3[[#This Row],[Sub-Sector]],Table2[% Price above 50 EMA],"&gt;=0")/Table3[[#This Row],[Count]]</f>
        <v>1</v>
      </c>
      <c r="T58" s="2">
        <f>COUNTIFS(Table2[Sub-Sector],Table3[[#This Row],[Sub-Sector]],Table2[% Price above 200 EMA],"&gt;=0")/Table3[[#This Row],[Count]]</f>
        <v>1</v>
      </c>
      <c r="U58" s="2">
        <f>COUNTIFS(Table2[Sub-Sector],Table3[[#This Row],[Sub-Sector]],Table2[Rate of Change - Zone],"Positive")/Table3[[#This Row],[Count]]</f>
        <v>1</v>
      </c>
      <c r="V58" s="2">
        <f>COUNTIFS(Table2[Sub-Sector],Table3[[#This Row],[Sub-Sector]],Table2[Sharpe Ratio],"&gt;=0.10")/Table3[[#This Row],[Count]]</f>
        <v>0</v>
      </c>
      <c r="W5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428.5</v>
      </c>
      <c r="X58">
        <f>_xlfn.RANK.AVG(Table3[[#This Row],[Score]],Table3[Score],1)</f>
        <v>57.5</v>
      </c>
      <c r="Y5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238</v>
      </c>
      <c r="Z58">
        <f>_xlfn.RANK.AVG(Table3[[#This Row],[Score 2 ]],Table3[[Score 2 ]],1)</f>
        <v>57</v>
      </c>
    </row>
    <row r="59" spans="1:26" x14ac:dyDescent="0.3">
      <c r="A59" t="s">
        <v>511</v>
      </c>
      <c r="B59">
        <f>COUNTIFS(Table2[Sub-Sector],Table3[[#This Row],[Sub-Sector]])</f>
        <v>2</v>
      </c>
      <c r="C59" s="2">
        <f>COUNTIFS(Table2[Sub-Sector],Table3[[#This Row],[Sub-Sector]],Table2[Uptrend],"Uptrend")/Table3[[#This Row],[Count]]</f>
        <v>0.5</v>
      </c>
      <c r="D59" s="2">
        <f>COUNTIFS(Table2[Sub-Sector],Table3[[#This Row],[Sub-Sector]],Table2[1W Return vs Nifty],"&gt;=5")/Table3[[#This Row],[Count]]</f>
        <v>0</v>
      </c>
      <c r="E59" s="2">
        <f>COUNTIFS(Table2[Sub-Sector],Table3[[#This Row],[Sub-Sector]],Table2[1M Return vs Nifty],"&gt;=5")/Table3[[#This Row],[Count]]</f>
        <v>0</v>
      </c>
      <c r="F59" s="2">
        <f>COUNTIFS(Table2[Sub-Sector],Table3[[#This Row],[Sub-Sector]],Table2[6M Return vs Nifty],"&gt;=10")/Table3[[#This Row],[Count]]</f>
        <v>1</v>
      </c>
      <c r="G59" s="2">
        <f>COUNTIFS(Table2[Sub-Sector],Table3[[#This Row],[Sub-Sector]],Table2[1Y Return vs Nifty],"&gt;=10")/Table3[[#This Row],[Count]]</f>
        <v>0</v>
      </c>
      <c r="H59" s="2">
        <f>COUNTIFS(Table2[Sub-Sector],Table3[[#This Row],[Sub-Sector]],Table2[RSI Exponential â€“ 14D],"&gt;=50")/Table3[[#This Row],[Count]]</f>
        <v>0.5</v>
      </c>
      <c r="I59" s="2">
        <f>COUNTIFS(Table2[Sub-Sector],Table3[[#This Row],[Sub-Sector]],Table2[Relative Volume],"&gt;=1")/Table3[[#This Row],[Count]]</f>
        <v>0</v>
      </c>
      <c r="J59" s="2">
        <f>COUNTIFS(Table2[Sub-Sector],Table3[[#This Row],[Sub-Sector]],Table2[% Away From Day Low],"&gt;=0.05")/Table3[[#This Row],[Count]]</f>
        <v>0</v>
      </c>
      <c r="K59" s="2">
        <f>COUNTIFS(Table2[Sub-Sector],Table3[[#This Row],[Sub-Sector]],Table2[% Away From Day High],"&lt;=0.05")/Table3[[#This Row],[Count]]</f>
        <v>1</v>
      </c>
      <c r="L59" s="2">
        <f>COUNTIFS(Table2[Sub-Sector],Table3[[#This Row],[Sub-Sector]],Table2[% Away From Current Week Low],"&gt;=0.05")/Table3[[#This Row],[Count]]</f>
        <v>0.5</v>
      </c>
      <c r="M59" s="2">
        <f>COUNTIFS(Table2[Sub-Sector],Table3[[#This Row],[Sub-Sector]],Table2[% Away From Current Week High],"&lt;=0.05")/Table3[[#This Row],[Count]]</f>
        <v>1</v>
      </c>
      <c r="N59" s="2">
        <f>COUNTIFS(Table2[Sub-Sector],Table3[[#This Row],[Sub-Sector]],Table2[% Away From Current Month High],"&lt;=0.05")/Table3[[#This Row],[Count]]</f>
        <v>0.5</v>
      </c>
      <c r="O59" s="2">
        <f>COUNTIFS(Table2[Sub-Sector],Table3[[#This Row],[Sub-Sector]],Table2[% Away From Current Month Low],"&gt;=0.05")/Table3[[#This Row],[Count]]</f>
        <v>0.5</v>
      </c>
      <c r="P59" s="2">
        <f>COUNTIFS(Table2[Sub-Sector],Table3[[#This Row],[Sub-Sector]],Table2[% Away From 52W High],"&lt;=10")/Table3[[#This Row],[Count]]</f>
        <v>0.5</v>
      </c>
      <c r="Q59" s="2">
        <f>COUNTIFS(Table2[Sub-Sector],Table3[[#This Row],[Sub-Sector]],Table2[% Away From 52W Low],"&gt;=10")/Table3[[#This Row],[Count]]</f>
        <v>1</v>
      </c>
      <c r="R59" s="2">
        <f>COUNTIFS(Table2[Sub-Sector],Table3[[#This Row],[Sub-Sector]],Table2[% Price above 20 EMA],"&gt;=0")/Table3[[#This Row],[Count]]</f>
        <v>0.5</v>
      </c>
      <c r="S59" s="2">
        <f>COUNTIFS(Table2[Sub-Sector],Table3[[#This Row],[Sub-Sector]],Table2[% Price above 50 EMA],"&gt;=0")/Table3[[#This Row],[Count]]</f>
        <v>0.5</v>
      </c>
      <c r="T59" s="2">
        <f>COUNTIFS(Table2[Sub-Sector],Table3[[#This Row],[Sub-Sector]],Table2[% Price above 200 EMA],"&gt;=0")/Table3[[#This Row],[Count]]</f>
        <v>1</v>
      </c>
      <c r="U59" s="2">
        <f>COUNTIFS(Table2[Sub-Sector],Table3[[#This Row],[Sub-Sector]],Table2[Rate of Change - Zone],"Positive")/Table3[[#This Row],[Count]]</f>
        <v>1</v>
      </c>
      <c r="V59" s="2">
        <f>COUNTIFS(Table2[Sub-Sector],Table3[[#This Row],[Sub-Sector]],Table2[Sharpe Ratio],"&gt;=0.10")/Table3[[#This Row],[Count]]</f>
        <v>0.5</v>
      </c>
      <c r="W5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490.5</v>
      </c>
      <c r="X59">
        <f>_xlfn.RANK.AVG(Table3[[#This Row],[Score]],Table3[Score],1)</f>
        <v>85</v>
      </c>
      <c r="Y5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238</v>
      </c>
      <c r="Z59">
        <f>_xlfn.RANK.AVG(Table3[[#This Row],[Score 2 ]],Table3[[Score 2 ]],1)</f>
        <v>57</v>
      </c>
    </row>
    <row r="60" spans="1:26" x14ac:dyDescent="0.3">
      <c r="A60" t="s">
        <v>566</v>
      </c>
      <c r="B60">
        <f>COUNTIFS(Table2[Sub-Sector],Table3[[#This Row],[Sub-Sector]])</f>
        <v>4</v>
      </c>
      <c r="C60" s="2">
        <f>COUNTIFS(Table2[Sub-Sector],Table3[[#This Row],[Sub-Sector]],Table2[Uptrend],"Uptrend")/Table3[[#This Row],[Count]]</f>
        <v>0.25</v>
      </c>
      <c r="D60" s="2">
        <f>COUNTIFS(Table2[Sub-Sector],Table3[[#This Row],[Sub-Sector]],Table2[1W Return vs Nifty],"&gt;=5")/Table3[[#This Row],[Count]]</f>
        <v>0</v>
      </c>
      <c r="E60" s="2">
        <f>COUNTIFS(Table2[Sub-Sector],Table3[[#This Row],[Sub-Sector]],Table2[1M Return vs Nifty],"&gt;=5")/Table3[[#This Row],[Count]]</f>
        <v>0.25</v>
      </c>
      <c r="F60" s="2">
        <f>COUNTIFS(Table2[Sub-Sector],Table3[[#This Row],[Sub-Sector]],Table2[6M Return vs Nifty],"&gt;=10")/Table3[[#This Row],[Count]]</f>
        <v>0.5</v>
      </c>
      <c r="G60" s="2">
        <f>COUNTIFS(Table2[Sub-Sector],Table3[[#This Row],[Sub-Sector]],Table2[1Y Return vs Nifty],"&gt;=10")/Table3[[#This Row],[Count]]</f>
        <v>0.25</v>
      </c>
      <c r="H60" s="2">
        <f>COUNTIFS(Table2[Sub-Sector],Table3[[#This Row],[Sub-Sector]],Table2[RSI Exponential â€“ 14D],"&gt;=50")/Table3[[#This Row],[Count]]</f>
        <v>0.5</v>
      </c>
      <c r="I60" s="2">
        <f>COUNTIFS(Table2[Sub-Sector],Table3[[#This Row],[Sub-Sector]],Table2[Relative Volume],"&gt;=1")/Table3[[#This Row],[Count]]</f>
        <v>0.75</v>
      </c>
      <c r="J60" s="2">
        <f>COUNTIFS(Table2[Sub-Sector],Table3[[#This Row],[Sub-Sector]],Table2[% Away From Day Low],"&gt;=0.05")/Table3[[#This Row],[Count]]</f>
        <v>0</v>
      </c>
      <c r="K60" s="2">
        <f>COUNTIFS(Table2[Sub-Sector],Table3[[#This Row],[Sub-Sector]],Table2[% Away From Day High],"&lt;=0.05")/Table3[[#This Row],[Count]]</f>
        <v>1</v>
      </c>
      <c r="L60" s="2">
        <f>COUNTIFS(Table2[Sub-Sector],Table3[[#This Row],[Sub-Sector]],Table2[% Away From Current Week Low],"&gt;=0.05")/Table3[[#This Row],[Count]]</f>
        <v>0.75</v>
      </c>
      <c r="M60" s="2">
        <f>COUNTIFS(Table2[Sub-Sector],Table3[[#This Row],[Sub-Sector]],Table2[% Away From Current Week High],"&lt;=0.05")/Table3[[#This Row],[Count]]</f>
        <v>0.5</v>
      </c>
      <c r="N60" s="2">
        <f>COUNTIFS(Table2[Sub-Sector],Table3[[#This Row],[Sub-Sector]],Table2[% Away From Current Month High],"&lt;=0.05")/Table3[[#This Row],[Count]]</f>
        <v>0</v>
      </c>
      <c r="O60" s="2">
        <f>COUNTIFS(Table2[Sub-Sector],Table3[[#This Row],[Sub-Sector]],Table2[% Away From Current Month Low],"&gt;=0.05")/Table3[[#This Row],[Count]]</f>
        <v>0.75</v>
      </c>
      <c r="P60" s="2">
        <f>COUNTIFS(Table2[Sub-Sector],Table3[[#This Row],[Sub-Sector]],Table2[% Away From 52W High],"&lt;=10")/Table3[[#This Row],[Count]]</f>
        <v>0</v>
      </c>
      <c r="Q60" s="2">
        <f>COUNTIFS(Table2[Sub-Sector],Table3[[#This Row],[Sub-Sector]],Table2[% Away From 52W Low],"&gt;=10")/Table3[[#This Row],[Count]]</f>
        <v>1</v>
      </c>
      <c r="R60" s="2">
        <f>COUNTIFS(Table2[Sub-Sector],Table3[[#This Row],[Sub-Sector]],Table2[% Price above 20 EMA],"&gt;=0")/Table3[[#This Row],[Count]]</f>
        <v>0.5</v>
      </c>
      <c r="S60" s="2">
        <f>COUNTIFS(Table2[Sub-Sector],Table3[[#This Row],[Sub-Sector]],Table2[% Price above 50 EMA],"&gt;=0")/Table3[[#This Row],[Count]]</f>
        <v>0.5</v>
      </c>
      <c r="T60" s="2">
        <f>COUNTIFS(Table2[Sub-Sector],Table3[[#This Row],[Sub-Sector]],Table2[% Price above 200 EMA],"&gt;=0")/Table3[[#This Row],[Count]]</f>
        <v>0.75</v>
      </c>
      <c r="U60" s="2">
        <f>COUNTIFS(Table2[Sub-Sector],Table3[[#This Row],[Sub-Sector]],Table2[Rate of Change - Zone],"Positive")/Table3[[#This Row],[Count]]</f>
        <v>0.5</v>
      </c>
      <c r="V60" s="2">
        <f>COUNTIFS(Table2[Sub-Sector],Table3[[#This Row],[Sub-Sector]],Table2[Sharpe Ratio],"&gt;=0.10")/Table3[[#This Row],[Count]]</f>
        <v>0.25</v>
      </c>
      <c r="W6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467.5</v>
      </c>
      <c r="X60">
        <f>_xlfn.RANK.AVG(Table3[[#This Row],[Score]],Table3[Score],1)</f>
        <v>77</v>
      </c>
      <c r="Y6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</v>
      </c>
      <c r="Z60">
        <f>_xlfn.RANK.AVG(Table3[[#This Row],[Score 2 ]],Table3[[Score 2 ]],1)</f>
        <v>59</v>
      </c>
    </row>
    <row r="61" spans="1:26" x14ac:dyDescent="0.3">
      <c r="A61" t="s">
        <v>446</v>
      </c>
      <c r="B61">
        <f>COUNTIFS(Table2[Sub-Sector],Table3[[#This Row],[Sub-Sector]])</f>
        <v>9</v>
      </c>
      <c r="C61" s="2">
        <f>COUNTIFS(Table2[Sub-Sector],Table3[[#This Row],[Sub-Sector]],Table2[Uptrend],"Uptrend")/Table3[[#This Row],[Count]]</f>
        <v>0.33333333333333331</v>
      </c>
      <c r="D61" s="2">
        <f>COUNTIFS(Table2[Sub-Sector],Table3[[#This Row],[Sub-Sector]],Table2[1W Return vs Nifty],"&gt;=5")/Table3[[#This Row],[Count]]</f>
        <v>0.22222222222222221</v>
      </c>
      <c r="E61" s="2">
        <f>COUNTIFS(Table2[Sub-Sector],Table3[[#This Row],[Sub-Sector]],Table2[1M Return vs Nifty],"&gt;=5")/Table3[[#This Row],[Count]]</f>
        <v>0.1111111111111111</v>
      </c>
      <c r="F61" s="2">
        <f>COUNTIFS(Table2[Sub-Sector],Table3[[#This Row],[Sub-Sector]],Table2[6M Return vs Nifty],"&gt;=10")/Table3[[#This Row],[Count]]</f>
        <v>0.33333333333333331</v>
      </c>
      <c r="G61" s="2">
        <f>COUNTIFS(Table2[Sub-Sector],Table3[[#This Row],[Sub-Sector]],Table2[1Y Return vs Nifty],"&gt;=10")/Table3[[#This Row],[Count]]</f>
        <v>0.33333333333333331</v>
      </c>
      <c r="H61" s="2">
        <f>COUNTIFS(Table2[Sub-Sector],Table3[[#This Row],[Sub-Sector]],Table2[RSI Exponential â€“ 14D],"&gt;=50")/Table3[[#This Row],[Count]]</f>
        <v>0.55555555555555558</v>
      </c>
      <c r="I61" s="2">
        <f>COUNTIFS(Table2[Sub-Sector],Table3[[#This Row],[Sub-Sector]],Table2[Relative Volume],"&gt;=1")/Table3[[#This Row],[Count]]</f>
        <v>0.55555555555555558</v>
      </c>
      <c r="J61" s="2">
        <f>COUNTIFS(Table2[Sub-Sector],Table3[[#This Row],[Sub-Sector]],Table2[% Away From Day Low],"&gt;=0.05")/Table3[[#This Row],[Count]]</f>
        <v>0.1111111111111111</v>
      </c>
      <c r="K61" s="2">
        <f>COUNTIFS(Table2[Sub-Sector],Table3[[#This Row],[Sub-Sector]],Table2[% Away From Day High],"&lt;=0.05")/Table3[[#This Row],[Count]]</f>
        <v>1</v>
      </c>
      <c r="L61" s="2">
        <f>COUNTIFS(Table2[Sub-Sector],Table3[[#This Row],[Sub-Sector]],Table2[% Away From Current Week Low],"&gt;=0.05")/Table3[[#This Row],[Count]]</f>
        <v>0.22222222222222221</v>
      </c>
      <c r="M61" s="2">
        <f>COUNTIFS(Table2[Sub-Sector],Table3[[#This Row],[Sub-Sector]],Table2[% Away From Current Week High],"&lt;=0.05")/Table3[[#This Row],[Count]]</f>
        <v>0.77777777777777779</v>
      </c>
      <c r="N61" s="2">
        <f>COUNTIFS(Table2[Sub-Sector],Table3[[#This Row],[Sub-Sector]],Table2[% Away From Current Month High],"&lt;=0.05")/Table3[[#This Row],[Count]]</f>
        <v>0.44444444444444442</v>
      </c>
      <c r="O61" s="2">
        <f>COUNTIFS(Table2[Sub-Sector],Table3[[#This Row],[Sub-Sector]],Table2[% Away From Current Month Low],"&gt;=0.05")/Table3[[#This Row],[Count]]</f>
        <v>0.66666666666666663</v>
      </c>
      <c r="P61" s="2">
        <f>COUNTIFS(Table2[Sub-Sector],Table3[[#This Row],[Sub-Sector]],Table2[% Away From 52W High],"&lt;=10")/Table3[[#This Row],[Count]]</f>
        <v>0.33333333333333331</v>
      </c>
      <c r="Q61" s="2">
        <f>COUNTIFS(Table2[Sub-Sector],Table3[[#This Row],[Sub-Sector]],Table2[% Away From 52W Low],"&gt;=10")/Table3[[#This Row],[Count]]</f>
        <v>1</v>
      </c>
      <c r="R61" s="2">
        <f>COUNTIFS(Table2[Sub-Sector],Table3[[#This Row],[Sub-Sector]],Table2[% Price above 20 EMA],"&gt;=0")/Table3[[#This Row],[Count]]</f>
        <v>0.66666666666666663</v>
      </c>
      <c r="S61" s="2">
        <f>COUNTIFS(Table2[Sub-Sector],Table3[[#This Row],[Sub-Sector]],Table2[% Price above 50 EMA],"&gt;=0")/Table3[[#This Row],[Count]]</f>
        <v>0.66666666666666663</v>
      </c>
      <c r="T61" s="2">
        <f>COUNTIFS(Table2[Sub-Sector],Table3[[#This Row],[Sub-Sector]],Table2[% Price above 200 EMA],"&gt;=0")/Table3[[#This Row],[Count]]</f>
        <v>0.44444444444444442</v>
      </c>
      <c r="U61" s="2">
        <f>COUNTIFS(Table2[Sub-Sector],Table3[[#This Row],[Sub-Sector]],Table2[Rate of Change - Zone],"Positive")/Table3[[#This Row],[Count]]</f>
        <v>0.66666666666666663</v>
      </c>
      <c r="V61" s="2">
        <f>COUNTIFS(Table2[Sub-Sector],Table3[[#This Row],[Sub-Sector]],Table2[Sharpe Ratio],"&gt;=0.10")/Table3[[#This Row],[Count]]</f>
        <v>0.44444444444444442</v>
      </c>
      <c r="W6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421</v>
      </c>
      <c r="X61">
        <f>_xlfn.RANK.AVG(Table3[[#This Row],[Score]],Table3[Score],1)</f>
        <v>53</v>
      </c>
      <c r="Y6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240.5</v>
      </c>
      <c r="Z61">
        <f>_xlfn.RANK.AVG(Table3[[#This Row],[Score 2 ]],Table3[[Score 2 ]],1)</f>
        <v>60</v>
      </c>
    </row>
    <row r="62" spans="1:26" x14ac:dyDescent="0.3">
      <c r="A62" t="s">
        <v>375</v>
      </c>
      <c r="B62">
        <f>COUNTIFS(Table2[Sub-Sector],Table3[[#This Row],[Sub-Sector]])</f>
        <v>2</v>
      </c>
      <c r="C62" s="2">
        <f>COUNTIFS(Table2[Sub-Sector],Table3[[#This Row],[Sub-Sector]],Table2[Uptrend],"Uptrend")/Table3[[#This Row],[Count]]</f>
        <v>0.5</v>
      </c>
      <c r="D62" s="2">
        <f>COUNTIFS(Table2[Sub-Sector],Table3[[#This Row],[Sub-Sector]],Table2[1W Return vs Nifty],"&gt;=5")/Table3[[#This Row],[Count]]</f>
        <v>0</v>
      </c>
      <c r="E62" s="2">
        <f>COUNTIFS(Table2[Sub-Sector],Table3[[#This Row],[Sub-Sector]],Table2[1M Return vs Nifty],"&gt;=5")/Table3[[#This Row],[Count]]</f>
        <v>0</v>
      </c>
      <c r="F62" s="2">
        <f>COUNTIFS(Table2[Sub-Sector],Table3[[#This Row],[Sub-Sector]],Table2[6M Return vs Nifty],"&gt;=10")/Table3[[#This Row],[Count]]</f>
        <v>0.5</v>
      </c>
      <c r="G62" s="2">
        <f>COUNTIFS(Table2[Sub-Sector],Table3[[#This Row],[Sub-Sector]],Table2[1Y Return vs Nifty],"&gt;=10")/Table3[[#This Row],[Count]]</f>
        <v>1</v>
      </c>
      <c r="H62" s="2">
        <f>COUNTIFS(Table2[Sub-Sector],Table3[[#This Row],[Sub-Sector]],Table2[RSI Exponential â€“ 14D],"&gt;=50")/Table3[[#This Row],[Count]]</f>
        <v>0.5</v>
      </c>
      <c r="I62" s="2">
        <f>COUNTIFS(Table2[Sub-Sector],Table3[[#This Row],[Sub-Sector]],Table2[Relative Volume],"&gt;=1")/Table3[[#This Row],[Count]]</f>
        <v>0</v>
      </c>
      <c r="J62" s="2">
        <f>COUNTIFS(Table2[Sub-Sector],Table3[[#This Row],[Sub-Sector]],Table2[% Away From Day Low],"&gt;=0.05")/Table3[[#This Row],[Count]]</f>
        <v>0</v>
      </c>
      <c r="K62" s="2">
        <f>COUNTIFS(Table2[Sub-Sector],Table3[[#This Row],[Sub-Sector]],Table2[% Away From Day High],"&lt;=0.05")/Table3[[#This Row],[Count]]</f>
        <v>1</v>
      </c>
      <c r="L62" s="2">
        <f>COUNTIFS(Table2[Sub-Sector],Table3[[#This Row],[Sub-Sector]],Table2[% Away From Current Week Low],"&gt;=0.05")/Table3[[#This Row],[Count]]</f>
        <v>0</v>
      </c>
      <c r="M62" s="2">
        <f>COUNTIFS(Table2[Sub-Sector],Table3[[#This Row],[Sub-Sector]],Table2[% Away From Current Week High],"&lt;=0.05")/Table3[[#This Row],[Count]]</f>
        <v>0.5</v>
      </c>
      <c r="N62" s="2">
        <f>COUNTIFS(Table2[Sub-Sector],Table3[[#This Row],[Sub-Sector]],Table2[% Away From Current Month High],"&lt;=0.05")/Table3[[#This Row],[Count]]</f>
        <v>0</v>
      </c>
      <c r="O62" s="2">
        <f>COUNTIFS(Table2[Sub-Sector],Table3[[#This Row],[Sub-Sector]],Table2[% Away From Current Month Low],"&gt;=0.05")/Table3[[#This Row],[Count]]</f>
        <v>1</v>
      </c>
      <c r="P62" s="2">
        <f>COUNTIFS(Table2[Sub-Sector],Table3[[#This Row],[Sub-Sector]],Table2[% Away From 52W High],"&lt;=10")/Table3[[#This Row],[Count]]</f>
        <v>0.5</v>
      </c>
      <c r="Q62" s="2">
        <f>COUNTIFS(Table2[Sub-Sector],Table3[[#This Row],[Sub-Sector]],Table2[% Away From 52W Low],"&gt;=10")/Table3[[#This Row],[Count]]</f>
        <v>1</v>
      </c>
      <c r="R62" s="2">
        <f>COUNTIFS(Table2[Sub-Sector],Table3[[#This Row],[Sub-Sector]],Table2[% Price above 20 EMA],"&gt;=0")/Table3[[#This Row],[Count]]</f>
        <v>0.5</v>
      </c>
      <c r="S62" s="2">
        <f>COUNTIFS(Table2[Sub-Sector],Table3[[#This Row],[Sub-Sector]],Table2[% Price above 50 EMA],"&gt;=0")/Table3[[#This Row],[Count]]</f>
        <v>0.5</v>
      </c>
      <c r="T62" s="2">
        <f>COUNTIFS(Table2[Sub-Sector],Table3[[#This Row],[Sub-Sector]],Table2[% Price above 200 EMA],"&gt;=0")/Table3[[#This Row],[Count]]</f>
        <v>1</v>
      </c>
      <c r="U62" s="2">
        <f>COUNTIFS(Table2[Sub-Sector],Table3[[#This Row],[Sub-Sector]],Table2[Rate of Change - Zone],"Positive")/Table3[[#This Row],[Count]]</f>
        <v>0.5</v>
      </c>
      <c r="V62" s="2">
        <f>COUNTIFS(Table2[Sub-Sector],Table3[[#This Row],[Sub-Sector]],Table2[Sharpe Ratio],"&gt;=0.10")/Table3[[#This Row],[Count]]</f>
        <v>0</v>
      </c>
      <c r="W6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495</v>
      </c>
      <c r="X62">
        <f>_xlfn.RANK.AVG(Table3[[#This Row],[Score]],Table3[Score],1)</f>
        <v>86.5</v>
      </c>
      <c r="Y6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242.5</v>
      </c>
      <c r="Z62">
        <f>_xlfn.RANK.AVG(Table3[[#This Row],[Score 2 ]],Table3[[Score 2 ]],1)</f>
        <v>61.5</v>
      </c>
    </row>
    <row r="63" spans="1:26" x14ac:dyDescent="0.3">
      <c r="A63" t="s">
        <v>973</v>
      </c>
      <c r="B63">
        <f>COUNTIFS(Table2[Sub-Sector],Table3[[#This Row],[Sub-Sector]])</f>
        <v>2</v>
      </c>
      <c r="C63" s="2">
        <f>COUNTIFS(Table2[Sub-Sector],Table3[[#This Row],[Sub-Sector]],Table2[Uptrend],"Uptrend")/Table3[[#This Row],[Count]]</f>
        <v>0.5</v>
      </c>
      <c r="D63" s="2">
        <f>COUNTIFS(Table2[Sub-Sector],Table3[[#This Row],[Sub-Sector]],Table2[1W Return vs Nifty],"&gt;=5")/Table3[[#This Row],[Count]]</f>
        <v>0</v>
      </c>
      <c r="E63" s="2">
        <f>COUNTIFS(Table2[Sub-Sector],Table3[[#This Row],[Sub-Sector]],Table2[1M Return vs Nifty],"&gt;=5")/Table3[[#This Row],[Count]]</f>
        <v>0</v>
      </c>
      <c r="F63" s="2">
        <f>COUNTIFS(Table2[Sub-Sector],Table3[[#This Row],[Sub-Sector]],Table2[6M Return vs Nifty],"&gt;=10")/Table3[[#This Row],[Count]]</f>
        <v>0.5</v>
      </c>
      <c r="G63" s="2">
        <f>COUNTIFS(Table2[Sub-Sector],Table3[[#This Row],[Sub-Sector]],Table2[1Y Return vs Nifty],"&gt;=10")/Table3[[#This Row],[Count]]</f>
        <v>1</v>
      </c>
      <c r="H63" s="2">
        <f>COUNTIFS(Table2[Sub-Sector],Table3[[#This Row],[Sub-Sector]],Table2[RSI Exponential â€“ 14D],"&gt;=50")/Table3[[#This Row],[Count]]</f>
        <v>0</v>
      </c>
      <c r="I63" s="2">
        <f>COUNTIFS(Table2[Sub-Sector],Table3[[#This Row],[Sub-Sector]],Table2[Relative Volume],"&gt;=1")/Table3[[#This Row],[Count]]</f>
        <v>0</v>
      </c>
      <c r="J63" s="2">
        <f>COUNTIFS(Table2[Sub-Sector],Table3[[#This Row],[Sub-Sector]],Table2[% Away From Day Low],"&gt;=0.05")/Table3[[#This Row],[Count]]</f>
        <v>0</v>
      </c>
      <c r="K63" s="2">
        <f>COUNTIFS(Table2[Sub-Sector],Table3[[#This Row],[Sub-Sector]],Table2[% Away From Day High],"&lt;=0.05")/Table3[[#This Row],[Count]]</f>
        <v>1</v>
      </c>
      <c r="L63" s="2">
        <f>COUNTIFS(Table2[Sub-Sector],Table3[[#This Row],[Sub-Sector]],Table2[% Away From Current Week Low],"&gt;=0.05")/Table3[[#This Row],[Count]]</f>
        <v>0</v>
      </c>
      <c r="M63" s="2">
        <f>COUNTIFS(Table2[Sub-Sector],Table3[[#This Row],[Sub-Sector]],Table2[% Away From Current Week High],"&lt;=0.05")/Table3[[#This Row],[Count]]</f>
        <v>0.5</v>
      </c>
      <c r="N63" s="2">
        <f>COUNTIFS(Table2[Sub-Sector],Table3[[#This Row],[Sub-Sector]],Table2[% Away From Current Month High],"&lt;=0.05")/Table3[[#This Row],[Count]]</f>
        <v>0</v>
      </c>
      <c r="O63" s="2">
        <f>COUNTIFS(Table2[Sub-Sector],Table3[[#This Row],[Sub-Sector]],Table2[% Away From Current Month Low],"&gt;=0.05")/Table3[[#This Row],[Count]]</f>
        <v>0.5</v>
      </c>
      <c r="P63" s="2">
        <f>COUNTIFS(Table2[Sub-Sector],Table3[[#This Row],[Sub-Sector]],Table2[% Away From 52W High],"&lt;=10")/Table3[[#This Row],[Count]]</f>
        <v>0</v>
      </c>
      <c r="Q63" s="2">
        <f>COUNTIFS(Table2[Sub-Sector],Table3[[#This Row],[Sub-Sector]],Table2[% Away From 52W Low],"&gt;=10")/Table3[[#This Row],[Count]]</f>
        <v>1</v>
      </c>
      <c r="R63" s="2">
        <f>COUNTIFS(Table2[Sub-Sector],Table3[[#This Row],[Sub-Sector]],Table2[% Price above 20 EMA],"&gt;=0")/Table3[[#This Row],[Count]]</f>
        <v>0</v>
      </c>
      <c r="S63" s="2">
        <f>COUNTIFS(Table2[Sub-Sector],Table3[[#This Row],[Sub-Sector]],Table2[% Price above 50 EMA],"&gt;=0")/Table3[[#This Row],[Count]]</f>
        <v>0.5</v>
      </c>
      <c r="T63" s="2">
        <f>COUNTIFS(Table2[Sub-Sector],Table3[[#This Row],[Sub-Sector]],Table2[% Price above 200 EMA],"&gt;=0")/Table3[[#This Row],[Count]]</f>
        <v>1</v>
      </c>
      <c r="U63" s="2">
        <f>COUNTIFS(Table2[Sub-Sector],Table3[[#This Row],[Sub-Sector]],Table2[Rate of Change - Zone],"Positive")/Table3[[#This Row],[Count]]</f>
        <v>0.5</v>
      </c>
      <c r="V63" s="2">
        <f>COUNTIFS(Table2[Sub-Sector],Table3[[#This Row],[Sub-Sector]],Table2[Sharpe Ratio],"&gt;=0.10")/Table3[[#This Row],[Count]]</f>
        <v>0.5</v>
      </c>
      <c r="W6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495</v>
      </c>
      <c r="X63">
        <f>_xlfn.RANK.AVG(Table3[[#This Row],[Score]],Table3[Score],1)</f>
        <v>86.5</v>
      </c>
      <c r="Y6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242.5</v>
      </c>
      <c r="Z63">
        <f>_xlfn.RANK.AVG(Table3[[#This Row],[Score 2 ]],Table3[[Score 2 ]],1)</f>
        <v>61.5</v>
      </c>
    </row>
    <row r="64" spans="1:26" x14ac:dyDescent="0.3">
      <c r="A64" t="s">
        <v>199</v>
      </c>
      <c r="B64">
        <f>COUNTIFS(Table2[Sub-Sector],Table3[[#This Row],[Sub-Sector]])</f>
        <v>25</v>
      </c>
      <c r="C64" s="2">
        <f>COUNTIFS(Table2[Sub-Sector],Table3[[#This Row],[Sub-Sector]],Table2[Uptrend],"Uptrend")/Table3[[#This Row],[Count]]</f>
        <v>0.68</v>
      </c>
      <c r="D64" s="2">
        <f>COUNTIFS(Table2[Sub-Sector],Table3[[#This Row],[Sub-Sector]],Table2[1W Return vs Nifty],"&gt;=5")/Table3[[#This Row],[Count]]</f>
        <v>0.08</v>
      </c>
      <c r="E64" s="2">
        <f>COUNTIFS(Table2[Sub-Sector],Table3[[#This Row],[Sub-Sector]],Table2[1M Return vs Nifty],"&gt;=5")/Table3[[#This Row],[Count]]</f>
        <v>0.24</v>
      </c>
      <c r="F64" s="2">
        <f>COUNTIFS(Table2[Sub-Sector],Table3[[#This Row],[Sub-Sector]],Table2[6M Return vs Nifty],"&gt;=10")/Table3[[#This Row],[Count]]</f>
        <v>0.56000000000000005</v>
      </c>
      <c r="G64" s="2">
        <f>COUNTIFS(Table2[Sub-Sector],Table3[[#This Row],[Sub-Sector]],Table2[1Y Return vs Nifty],"&gt;=10")/Table3[[#This Row],[Count]]</f>
        <v>0.48</v>
      </c>
      <c r="H64" s="2">
        <f>COUNTIFS(Table2[Sub-Sector],Table3[[#This Row],[Sub-Sector]],Table2[RSI Exponential â€“ 14D],"&gt;=50")/Table3[[#This Row],[Count]]</f>
        <v>0.32</v>
      </c>
      <c r="I64" s="2">
        <f>COUNTIFS(Table2[Sub-Sector],Table3[[#This Row],[Sub-Sector]],Table2[Relative Volume],"&gt;=1")/Table3[[#This Row],[Count]]</f>
        <v>0.24</v>
      </c>
      <c r="J64" s="2">
        <f>COUNTIFS(Table2[Sub-Sector],Table3[[#This Row],[Sub-Sector]],Table2[% Away From Day Low],"&gt;=0.05")/Table3[[#This Row],[Count]]</f>
        <v>0</v>
      </c>
      <c r="K64" s="2">
        <f>COUNTIFS(Table2[Sub-Sector],Table3[[#This Row],[Sub-Sector]],Table2[% Away From Day High],"&lt;=0.05")/Table3[[#This Row],[Count]]</f>
        <v>1</v>
      </c>
      <c r="L64" s="2">
        <f>COUNTIFS(Table2[Sub-Sector],Table3[[#This Row],[Sub-Sector]],Table2[% Away From Current Week Low],"&gt;=0.05")/Table3[[#This Row],[Count]]</f>
        <v>0.04</v>
      </c>
      <c r="M64" s="2">
        <f>COUNTIFS(Table2[Sub-Sector],Table3[[#This Row],[Sub-Sector]],Table2[% Away From Current Week High],"&lt;=0.05")/Table3[[#This Row],[Count]]</f>
        <v>0.64</v>
      </c>
      <c r="N64" s="2">
        <f>COUNTIFS(Table2[Sub-Sector],Table3[[#This Row],[Sub-Sector]],Table2[% Away From Current Month High],"&lt;=0.05")/Table3[[#This Row],[Count]]</f>
        <v>0.2</v>
      </c>
      <c r="O64" s="2">
        <f>COUNTIFS(Table2[Sub-Sector],Table3[[#This Row],[Sub-Sector]],Table2[% Away From Current Month Low],"&gt;=0.05")/Table3[[#This Row],[Count]]</f>
        <v>0.72</v>
      </c>
      <c r="P64" s="2">
        <f>COUNTIFS(Table2[Sub-Sector],Table3[[#This Row],[Sub-Sector]],Table2[% Away From 52W High],"&lt;=10")/Table3[[#This Row],[Count]]</f>
        <v>0.4</v>
      </c>
      <c r="Q64" s="2">
        <f>COUNTIFS(Table2[Sub-Sector],Table3[[#This Row],[Sub-Sector]],Table2[% Away From 52W Low],"&gt;=10")/Table3[[#This Row],[Count]]</f>
        <v>1</v>
      </c>
      <c r="R64" s="2">
        <f>COUNTIFS(Table2[Sub-Sector],Table3[[#This Row],[Sub-Sector]],Table2[% Price above 20 EMA],"&gt;=0")/Table3[[#This Row],[Count]]</f>
        <v>0.48</v>
      </c>
      <c r="S64" s="2">
        <f>COUNTIFS(Table2[Sub-Sector],Table3[[#This Row],[Sub-Sector]],Table2[% Price above 50 EMA],"&gt;=0")/Table3[[#This Row],[Count]]</f>
        <v>0.56000000000000005</v>
      </c>
      <c r="T64" s="2">
        <f>COUNTIFS(Table2[Sub-Sector],Table3[[#This Row],[Sub-Sector]],Table2[% Price above 200 EMA],"&gt;=0")/Table3[[#This Row],[Count]]</f>
        <v>0.92</v>
      </c>
      <c r="U64" s="2">
        <f>COUNTIFS(Table2[Sub-Sector],Table3[[#This Row],[Sub-Sector]],Table2[Rate of Change - Zone],"Positive")/Table3[[#This Row],[Count]]</f>
        <v>0.6</v>
      </c>
      <c r="V64" s="2">
        <f>COUNTIFS(Table2[Sub-Sector],Table3[[#This Row],[Sub-Sector]],Table2[Sharpe Ratio],"&gt;=0.10")/Table3[[#This Row],[Count]]</f>
        <v>0.48</v>
      </c>
      <c r="W6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373</v>
      </c>
      <c r="X64">
        <f>_xlfn.RANK.AVG(Table3[[#This Row],[Score]],Table3[Score],1)</f>
        <v>37</v>
      </c>
      <c r="Y6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243</v>
      </c>
      <c r="Z64">
        <f>_xlfn.RANK.AVG(Table3[[#This Row],[Score 2 ]],Table3[[Score 2 ]],1)</f>
        <v>63</v>
      </c>
    </row>
    <row r="65" spans="1:26" x14ac:dyDescent="0.3">
      <c r="A65" t="s">
        <v>80</v>
      </c>
      <c r="B65">
        <f>COUNTIFS(Table2[Sub-Sector],Table3[[#This Row],[Sub-Sector]])</f>
        <v>1</v>
      </c>
      <c r="C65" s="2">
        <f>COUNTIFS(Table2[Sub-Sector],Table3[[#This Row],[Sub-Sector]],Table2[Uptrend],"Uptrend")/Table3[[#This Row],[Count]]</f>
        <v>1</v>
      </c>
      <c r="D65" s="2">
        <f>COUNTIFS(Table2[Sub-Sector],Table3[[#This Row],[Sub-Sector]],Table2[1W Return vs Nifty],"&gt;=5")/Table3[[#This Row],[Count]]</f>
        <v>0</v>
      </c>
      <c r="E65" s="2">
        <f>COUNTIFS(Table2[Sub-Sector],Table3[[#This Row],[Sub-Sector]],Table2[1M Return vs Nifty],"&gt;=5")/Table3[[#This Row],[Count]]</f>
        <v>0</v>
      </c>
      <c r="F65" s="2">
        <f>COUNTIFS(Table2[Sub-Sector],Table3[[#This Row],[Sub-Sector]],Table2[6M Return vs Nifty],"&gt;=10")/Table3[[#This Row],[Count]]</f>
        <v>0</v>
      </c>
      <c r="G65" s="2">
        <f>COUNTIFS(Table2[Sub-Sector],Table3[[#This Row],[Sub-Sector]],Table2[1Y Return vs Nifty],"&gt;=10")/Table3[[#This Row],[Count]]</f>
        <v>1</v>
      </c>
      <c r="H65" s="2">
        <f>COUNTIFS(Table2[Sub-Sector],Table3[[#This Row],[Sub-Sector]],Table2[RSI Exponential â€“ 14D],"&gt;=50")/Table3[[#This Row],[Count]]</f>
        <v>1</v>
      </c>
      <c r="I65" s="2">
        <f>COUNTIFS(Table2[Sub-Sector],Table3[[#This Row],[Sub-Sector]],Table2[Relative Volume],"&gt;=1")/Table3[[#This Row],[Count]]</f>
        <v>0</v>
      </c>
      <c r="J65" s="2">
        <f>COUNTIFS(Table2[Sub-Sector],Table3[[#This Row],[Sub-Sector]],Table2[% Away From Day Low],"&gt;=0.05")/Table3[[#This Row],[Count]]</f>
        <v>0</v>
      </c>
      <c r="K65" s="2">
        <f>COUNTIFS(Table2[Sub-Sector],Table3[[#This Row],[Sub-Sector]],Table2[% Away From Day High],"&lt;=0.05")/Table3[[#This Row],[Count]]</f>
        <v>1</v>
      </c>
      <c r="L65" s="2">
        <f>COUNTIFS(Table2[Sub-Sector],Table3[[#This Row],[Sub-Sector]],Table2[% Away From Current Week Low],"&gt;=0.05")/Table3[[#This Row],[Count]]</f>
        <v>0</v>
      </c>
      <c r="M65" s="2">
        <f>COUNTIFS(Table2[Sub-Sector],Table3[[#This Row],[Sub-Sector]],Table2[% Away From Current Week High],"&lt;=0.05")/Table3[[#This Row],[Count]]</f>
        <v>1</v>
      </c>
      <c r="N65" s="2">
        <f>COUNTIFS(Table2[Sub-Sector],Table3[[#This Row],[Sub-Sector]],Table2[% Away From Current Month High],"&lt;=0.05")/Table3[[#This Row],[Count]]</f>
        <v>1</v>
      </c>
      <c r="O65" s="2">
        <f>COUNTIFS(Table2[Sub-Sector],Table3[[#This Row],[Sub-Sector]],Table2[% Away From Current Month Low],"&gt;=0.05")/Table3[[#This Row],[Count]]</f>
        <v>1</v>
      </c>
      <c r="P65" s="2">
        <f>COUNTIFS(Table2[Sub-Sector],Table3[[#This Row],[Sub-Sector]],Table2[% Away From 52W High],"&lt;=10")/Table3[[#This Row],[Count]]</f>
        <v>1</v>
      </c>
      <c r="Q65" s="2">
        <f>COUNTIFS(Table2[Sub-Sector],Table3[[#This Row],[Sub-Sector]],Table2[% Away From 52W Low],"&gt;=10")/Table3[[#This Row],[Count]]</f>
        <v>1</v>
      </c>
      <c r="R65" s="2">
        <f>COUNTIFS(Table2[Sub-Sector],Table3[[#This Row],[Sub-Sector]],Table2[% Price above 20 EMA],"&gt;=0")/Table3[[#This Row],[Count]]</f>
        <v>1</v>
      </c>
      <c r="S65" s="2">
        <f>COUNTIFS(Table2[Sub-Sector],Table3[[#This Row],[Sub-Sector]],Table2[% Price above 50 EMA],"&gt;=0")/Table3[[#This Row],[Count]]</f>
        <v>1</v>
      </c>
      <c r="T65" s="2">
        <f>COUNTIFS(Table2[Sub-Sector],Table3[[#This Row],[Sub-Sector]],Table2[% Price above 200 EMA],"&gt;=0")/Table3[[#This Row],[Count]]</f>
        <v>1</v>
      </c>
      <c r="U65" s="2">
        <f>COUNTIFS(Table2[Sub-Sector],Table3[[#This Row],[Sub-Sector]],Table2[Rate of Change - Zone],"Positive")/Table3[[#This Row],[Count]]</f>
        <v>1</v>
      </c>
      <c r="V65" s="2">
        <f>COUNTIFS(Table2[Sub-Sector],Table3[[#This Row],[Sub-Sector]],Table2[Sharpe Ratio],"&gt;=0.10")/Table3[[#This Row],[Count]]</f>
        <v>1</v>
      </c>
      <c r="W6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434</v>
      </c>
      <c r="X65">
        <f>_xlfn.RANK.AVG(Table3[[#This Row],[Score]],Table3[Score],1)</f>
        <v>62</v>
      </c>
      <c r="Y6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243.5</v>
      </c>
      <c r="Z65">
        <f>_xlfn.RANK.AVG(Table3[[#This Row],[Score 2 ]],Table3[[Score 2 ]],1)</f>
        <v>64</v>
      </c>
    </row>
    <row r="66" spans="1:26" x14ac:dyDescent="0.3">
      <c r="A66" t="s">
        <v>127</v>
      </c>
      <c r="B66">
        <f>COUNTIFS(Table2[Sub-Sector],Table3[[#This Row],[Sub-Sector]])</f>
        <v>20</v>
      </c>
      <c r="C66" s="2">
        <f>COUNTIFS(Table2[Sub-Sector],Table3[[#This Row],[Sub-Sector]],Table2[Uptrend],"Uptrend")/Table3[[#This Row],[Count]]</f>
        <v>0.45</v>
      </c>
      <c r="D66" s="2">
        <f>COUNTIFS(Table2[Sub-Sector],Table3[[#This Row],[Sub-Sector]],Table2[1W Return vs Nifty],"&gt;=5")/Table3[[#This Row],[Count]]</f>
        <v>0</v>
      </c>
      <c r="E66" s="2">
        <f>COUNTIFS(Table2[Sub-Sector],Table3[[#This Row],[Sub-Sector]],Table2[1M Return vs Nifty],"&gt;=5")/Table3[[#This Row],[Count]]</f>
        <v>0.3</v>
      </c>
      <c r="F66" s="2">
        <f>COUNTIFS(Table2[Sub-Sector],Table3[[#This Row],[Sub-Sector]],Table2[6M Return vs Nifty],"&gt;=10")/Table3[[#This Row],[Count]]</f>
        <v>0.25</v>
      </c>
      <c r="G66" s="2">
        <f>COUNTIFS(Table2[Sub-Sector],Table3[[#This Row],[Sub-Sector]],Table2[1Y Return vs Nifty],"&gt;=10")/Table3[[#This Row],[Count]]</f>
        <v>0.6</v>
      </c>
      <c r="H66" s="2">
        <f>COUNTIFS(Table2[Sub-Sector],Table3[[#This Row],[Sub-Sector]],Table2[RSI Exponential â€“ 14D],"&gt;=50")/Table3[[#This Row],[Count]]</f>
        <v>0.5</v>
      </c>
      <c r="I66" s="2">
        <f>COUNTIFS(Table2[Sub-Sector],Table3[[#This Row],[Sub-Sector]],Table2[Relative Volume],"&gt;=1")/Table3[[#This Row],[Count]]</f>
        <v>0.35</v>
      </c>
      <c r="J66" s="2">
        <f>COUNTIFS(Table2[Sub-Sector],Table3[[#This Row],[Sub-Sector]],Table2[% Away From Day Low],"&gt;=0.05")/Table3[[#This Row],[Count]]</f>
        <v>0</v>
      </c>
      <c r="K66" s="2">
        <f>COUNTIFS(Table2[Sub-Sector],Table3[[#This Row],[Sub-Sector]],Table2[% Away From Day High],"&lt;=0.05")/Table3[[#This Row],[Count]]</f>
        <v>0.95</v>
      </c>
      <c r="L66" s="2">
        <f>COUNTIFS(Table2[Sub-Sector],Table3[[#This Row],[Sub-Sector]],Table2[% Away From Current Week Low],"&gt;=0.05")/Table3[[#This Row],[Count]]</f>
        <v>0.05</v>
      </c>
      <c r="M66" s="2">
        <f>COUNTIFS(Table2[Sub-Sector],Table3[[#This Row],[Sub-Sector]],Table2[% Away From Current Week High],"&lt;=0.05")/Table3[[#This Row],[Count]]</f>
        <v>0.6</v>
      </c>
      <c r="N66" s="2">
        <f>COUNTIFS(Table2[Sub-Sector],Table3[[#This Row],[Sub-Sector]],Table2[% Away From Current Month High],"&lt;=0.05")/Table3[[#This Row],[Count]]</f>
        <v>0.3</v>
      </c>
      <c r="O66" s="2">
        <f>COUNTIFS(Table2[Sub-Sector],Table3[[#This Row],[Sub-Sector]],Table2[% Away From Current Month Low],"&gt;=0.05")/Table3[[#This Row],[Count]]</f>
        <v>0.7</v>
      </c>
      <c r="P66" s="2">
        <f>COUNTIFS(Table2[Sub-Sector],Table3[[#This Row],[Sub-Sector]],Table2[% Away From 52W High],"&lt;=10")/Table3[[#This Row],[Count]]</f>
        <v>0.25</v>
      </c>
      <c r="Q66" s="2">
        <f>COUNTIFS(Table2[Sub-Sector],Table3[[#This Row],[Sub-Sector]],Table2[% Away From 52W Low],"&gt;=10")/Table3[[#This Row],[Count]]</f>
        <v>1</v>
      </c>
      <c r="R66" s="2">
        <f>COUNTIFS(Table2[Sub-Sector],Table3[[#This Row],[Sub-Sector]],Table2[% Price above 20 EMA],"&gt;=0")/Table3[[#This Row],[Count]]</f>
        <v>0.5</v>
      </c>
      <c r="S66" s="2">
        <f>COUNTIFS(Table2[Sub-Sector],Table3[[#This Row],[Sub-Sector]],Table2[% Price above 50 EMA],"&gt;=0")/Table3[[#This Row],[Count]]</f>
        <v>0.4</v>
      </c>
      <c r="T66" s="2">
        <f>COUNTIFS(Table2[Sub-Sector],Table3[[#This Row],[Sub-Sector]],Table2[% Price above 200 EMA],"&gt;=0")/Table3[[#This Row],[Count]]</f>
        <v>0.85</v>
      </c>
      <c r="U66" s="2">
        <f>COUNTIFS(Table2[Sub-Sector],Table3[[#This Row],[Sub-Sector]],Table2[Rate of Change - Zone],"Positive")/Table3[[#This Row],[Count]]</f>
        <v>0.65</v>
      </c>
      <c r="V66" s="2">
        <f>COUNTIFS(Table2[Sub-Sector],Table3[[#This Row],[Sub-Sector]],Table2[Sharpe Ratio],"&gt;=0.10")/Table3[[#This Row],[Count]]</f>
        <v>0.45</v>
      </c>
      <c r="W6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453</v>
      </c>
      <c r="X66">
        <f>_xlfn.RANK.AVG(Table3[[#This Row],[Score]],Table3[Score],1)</f>
        <v>70.5</v>
      </c>
      <c r="Y6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246</v>
      </c>
      <c r="Z66">
        <f>_xlfn.RANK.AVG(Table3[[#This Row],[Score 2 ]],Table3[[Score 2 ]],1)</f>
        <v>65</v>
      </c>
    </row>
    <row r="67" spans="1:26" x14ac:dyDescent="0.3">
      <c r="A67" t="s">
        <v>361</v>
      </c>
      <c r="B67">
        <f>COUNTIFS(Table2[Sub-Sector],Table3[[#This Row],[Sub-Sector]])</f>
        <v>1</v>
      </c>
      <c r="C67" s="2">
        <f>COUNTIFS(Table2[Sub-Sector],Table3[[#This Row],[Sub-Sector]],Table2[Uptrend],"Uptrend")/Table3[[#This Row],[Count]]</f>
        <v>0</v>
      </c>
      <c r="D67" s="2">
        <f>COUNTIFS(Table2[Sub-Sector],Table3[[#This Row],[Sub-Sector]],Table2[1W Return vs Nifty],"&gt;=5")/Table3[[#This Row],[Count]]</f>
        <v>0</v>
      </c>
      <c r="E67" s="2">
        <f>COUNTIFS(Table2[Sub-Sector],Table3[[#This Row],[Sub-Sector]],Table2[1M Return vs Nifty],"&gt;=5")/Table3[[#This Row],[Count]]</f>
        <v>0</v>
      </c>
      <c r="F67" s="2">
        <f>COUNTIFS(Table2[Sub-Sector],Table3[[#This Row],[Sub-Sector]],Table2[6M Return vs Nifty],"&gt;=10")/Table3[[#This Row],[Count]]</f>
        <v>0</v>
      </c>
      <c r="G67" s="2">
        <f>COUNTIFS(Table2[Sub-Sector],Table3[[#This Row],[Sub-Sector]],Table2[1Y Return vs Nifty],"&gt;=10")/Table3[[#This Row],[Count]]</f>
        <v>0</v>
      </c>
      <c r="H67" s="2">
        <f>COUNTIFS(Table2[Sub-Sector],Table3[[#This Row],[Sub-Sector]],Table2[RSI Exponential â€“ 14D],"&gt;=50")/Table3[[#This Row],[Count]]</f>
        <v>1</v>
      </c>
      <c r="I67" s="2">
        <f>COUNTIFS(Table2[Sub-Sector],Table3[[#This Row],[Sub-Sector]],Table2[Relative Volume],"&gt;=1")/Table3[[#This Row],[Count]]</f>
        <v>1</v>
      </c>
      <c r="J67" s="2">
        <f>COUNTIFS(Table2[Sub-Sector],Table3[[#This Row],[Sub-Sector]],Table2[% Away From Day Low],"&gt;=0.05")/Table3[[#This Row],[Count]]</f>
        <v>0</v>
      </c>
      <c r="K67" s="2">
        <f>COUNTIFS(Table2[Sub-Sector],Table3[[#This Row],[Sub-Sector]],Table2[% Away From Day High],"&lt;=0.05")/Table3[[#This Row],[Count]]</f>
        <v>1</v>
      </c>
      <c r="L67" s="2">
        <f>COUNTIFS(Table2[Sub-Sector],Table3[[#This Row],[Sub-Sector]],Table2[% Away From Current Week Low],"&gt;=0.05")/Table3[[#This Row],[Count]]</f>
        <v>0</v>
      </c>
      <c r="M67" s="2">
        <f>COUNTIFS(Table2[Sub-Sector],Table3[[#This Row],[Sub-Sector]],Table2[% Away From Current Week High],"&lt;=0.05")/Table3[[#This Row],[Count]]</f>
        <v>1</v>
      </c>
      <c r="N67" s="2">
        <f>COUNTIFS(Table2[Sub-Sector],Table3[[#This Row],[Sub-Sector]],Table2[% Away From Current Month High],"&lt;=0.05")/Table3[[#This Row],[Count]]</f>
        <v>1</v>
      </c>
      <c r="O67" s="2">
        <f>COUNTIFS(Table2[Sub-Sector],Table3[[#This Row],[Sub-Sector]],Table2[% Away From Current Month Low],"&gt;=0.05")/Table3[[#This Row],[Count]]</f>
        <v>0</v>
      </c>
      <c r="P67" s="2">
        <f>COUNTIFS(Table2[Sub-Sector],Table3[[#This Row],[Sub-Sector]],Table2[% Away From 52W High],"&lt;=10")/Table3[[#This Row],[Count]]</f>
        <v>0</v>
      </c>
      <c r="Q67" s="2">
        <f>COUNTIFS(Table2[Sub-Sector],Table3[[#This Row],[Sub-Sector]],Table2[% Away From 52W Low],"&gt;=10")/Table3[[#This Row],[Count]]</f>
        <v>1</v>
      </c>
      <c r="R67" s="2">
        <f>COUNTIFS(Table2[Sub-Sector],Table3[[#This Row],[Sub-Sector]],Table2[% Price above 20 EMA],"&gt;=0")/Table3[[#This Row],[Count]]</f>
        <v>1</v>
      </c>
      <c r="S67" s="2">
        <f>COUNTIFS(Table2[Sub-Sector],Table3[[#This Row],[Sub-Sector]],Table2[% Price above 50 EMA],"&gt;=0")/Table3[[#This Row],[Count]]</f>
        <v>1</v>
      </c>
      <c r="T67" s="2">
        <f>COUNTIFS(Table2[Sub-Sector],Table3[[#This Row],[Sub-Sector]],Table2[% Price above 200 EMA],"&gt;=0")/Table3[[#This Row],[Count]]</f>
        <v>0</v>
      </c>
      <c r="U67" s="2">
        <f>COUNTIFS(Table2[Sub-Sector],Table3[[#This Row],[Sub-Sector]],Table2[Rate of Change - Zone],"Positive")/Table3[[#This Row],[Count]]</f>
        <v>1</v>
      </c>
      <c r="V67" s="2">
        <f>COUNTIFS(Table2[Sub-Sector],Table3[[#This Row],[Sub-Sector]],Table2[Sharpe Ratio],"&gt;=0.10")/Table3[[#This Row],[Count]]</f>
        <v>0</v>
      </c>
      <c r="W6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536.5</v>
      </c>
      <c r="X67">
        <f>_xlfn.RANK.AVG(Table3[[#This Row],[Score]],Table3[Score],1)</f>
        <v>99</v>
      </c>
      <c r="Y6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248</v>
      </c>
      <c r="Z67">
        <f>_xlfn.RANK.AVG(Table3[[#This Row],[Score 2 ]],Table3[[Score 2 ]],1)</f>
        <v>66.5</v>
      </c>
    </row>
    <row r="68" spans="1:26" x14ac:dyDescent="0.3">
      <c r="A68" t="s">
        <v>1547</v>
      </c>
      <c r="B68">
        <f>COUNTIFS(Table2[Sub-Sector],Table3[[#This Row],[Sub-Sector]])</f>
        <v>1</v>
      </c>
      <c r="C68" s="2">
        <f>COUNTIFS(Table2[Sub-Sector],Table3[[#This Row],[Sub-Sector]],Table2[Uptrend],"Uptrend")/Table3[[#This Row],[Count]]</f>
        <v>1</v>
      </c>
      <c r="D68" s="2">
        <f>COUNTIFS(Table2[Sub-Sector],Table3[[#This Row],[Sub-Sector]],Table2[1W Return vs Nifty],"&gt;=5")/Table3[[#This Row],[Count]]</f>
        <v>0</v>
      </c>
      <c r="E68" s="2">
        <f>COUNTIFS(Table2[Sub-Sector],Table3[[#This Row],[Sub-Sector]],Table2[1M Return vs Nifty],"&gt;=5")/Table3[[#This Row],[Count]]</f>
        <v>0</v>
      </c>
      <c r="F68" s="2">
        <f>COUNTIFS(Table2[Sub-Sector],Table3[[#This Row],[Sub-Sector]],Table2[6M Return vs Nifty],"&gt;=10")/Table3[[#This Row],[Count]]</f>
        <v>0</v>
      </c>
      <c r="G68" s="2">
        <f>COUNTIFS(Table2[Sub-Sector],Table3[[#This Row],[Sub-Sector]],Table2[1Y Return vs Nifty],"&gt;=10")/Table3[[#This Row],[Count]]</f>
        <v>0</v>
      </c>
      <c r="H68" s="2">
        <f>COUNTIFS(Table2[Sub-Sector],Table3[[#This Row],[Sub-Sector]],Table2[RSI Exponential â€“ 14D],"&gt;=50")/Table3[[#This Row],[Count]]</f>
        <v>0</v>
      </c>
      <c r="I68" s="2">
        <f>COUNTIFS(Table2[Sub-Sector],Table3[[#This Row],[Sub-Sector]],Table2[Relative Volume],"&gt;=1")/Table3[[#This Row],[Count]]</f>
        <v>1</v>
      </c>
      <c r="J68" s="2">
        <f>COUNTIFS(Table2[Sub-Sector],Table3[[#This Row],[Sub-Sector]],Table2[% Away From Day Low],"&gt;=0.05")/Table3[[#This Row],[Count]]</f>
        <v>0</v>
      </c>
      <c r="K68" s="2">
        <f>COUNTIFS(Table2[Sub-Sector],Table3[[#This Row],[Sub-Sector]],Table2[% Away From Day High],"&lt;=0.05")/Table3[[#This Row],[Count]]</f>
        <v>1</v>
      </c>
      <c r="L68" s="2">
        <f>COUNTIFS(Table2[Sub-Sector],Table3[[#This Row],[Sub-Sector]],Table2[% Away From Current Week Low],"&gt;=0.05")/Table3[[#This Row],[Count]]</f>
        <v>0</v>
      </c>
      <c r="M68" s="2">
        <f>COUNTIFS(Table2[Sub-Sector],Table3[[#This Row],[Sub-Sector]],Table2[% Away From Current Week High],"&lt;=0.05")/Table3[[#This Row],[Count]]</f>
        <v>0</v>
      </c>
      <c r="N68" s="2">
        <f>COUNTIFS(Table2[Sub-Sector],Table3[[#This Row],[Sub-Sector]],Table2[% Away From Current Month High],"&lt;=0.05")/Table3[[#This Row],[Count]]</f>
        <v>0</v>
      </c>
      <c r="O68" s="2">
        <f>COUNTIFS(Table2[Sub-Sector],Table3[[#This Row],[Sub-Sector]],Table2[% Away From Current Month Low],"&gt;=0.05")/Table3[[#This Row],[Count]]</f>
        <v>1</v>
      </c>
      <c r="P68" s="2">
        <f>COUNTIFS(Table2[Sub-Sector],Table3[[#This Row],[Sub-Sector]],Table2[% Away From 52W High],"&lt;=10")/Table3[[#This Row],[Count]]</f>
        <v>0</v>
      </c>
      <c r="Q68" s="2">
        <f>COUNTIFS(Table2[Sub-Sector],Table3[[#This Row],[Sub-Sector]],Table2[% Away From 52W Low],"&gt;=10")/Table3[[#This Row],[Count]]</f>
        <v>1</v>
      </c>
      <c r="R68" s="2">
        <f>COUNTIFS(Table2[Sub-Sector],Table3[[#This Row],[Sub-Sector]],Table2[% Price above 20 EMA],"&gt;=0")/Table3[[#This Row],[Count]]</f>
        <v>1</v>
      </c>
      <c r="S68" s="2">
        <f>COUNTIFS(Table2[Sub-Sector],Table3[[#This Row],[Sub-Sector]],Table2[% Price above 50 EMA],"&gt;=0")/Table3[[#This Row],[Count]]</f>
        <v>1</v>
      </c>
      <c r="T68" s="2">
        <f>COUNTIFS(Table2[Sub-Sector],Table3[[#This Row],[Sub-Sector]],Table2[% Price above 200 EMA],"&gt;=0")/Table3[[#This Row],[Count]]</f>
        <v>1</v>
      </c>
      <c r="U68" s="2">
        <f>COUNTIFS(Table2[Sub-Sector],Table3[[#This Row],[Sub-Sector]],Table2[Rate of Change - Zone],"Positive")/Table3[[#This Row],[Count]]</f>
        <v>1</v>
      </c>
      <c r="V68" s="2">
        <f>COUNTIFS(Table2[Sub-Sector],Table3[[#This Row],[Sub-Sector]],Table2[Sharpe Ratio],"&gt;=0.10")/Table3[[#This Row],[Count]]</f>
        <v>0</v>
      </c>
      <c r="W6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438.5</v>
      </c>
      <c r="X68">
        <f>_xlfn.RANK.AVG(Table3[[#This Row],[Score]],Table3[Score],1)</f>
        <v>63</v>
      </c>
      <c r="Y6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248</v>
      </c>
      <c r="Z68">
        <f>_xlfn.RANK.AVG(Table3[[#This Row],[Score 2 ]],Table3[[Score 2 ]],1)</f>
        <v>66.5</v>
      </c>
    </row>
    <row r="69" spans="1:26" x14ac:dyDescent="0.3">
      <c r="A69" t="s">
        <v>548</v>
      </c>
      <c r="B69">
        <f>COUNTIFS(Table2[Sub-Sector],Table3[[#This Row],[Sub-Sector]])</f>
        <v>7</v>
      </c>
      <c r="C69" s="2">
        <f>COUNTIFS(Table2[Sub-Sector],Table3[[#This Row],[Sub-Sector]],Table2[Uptrend],"Uptrend")/Table3[[#This Row],[Count]]</f>
        <v>0.42857142857142855</v>
      </c>
      <c r="D69" s="2">
        <f>COUNTIFS(Table2[Sub-Sector],Table3[[#This Row],[Sub-Sector]],Table2[1W Return vs Nifty],"&gt;=5")/Table3[[#This Row],[Count]]</f>
        <v>0</v>
      </c>
      <c r="E69" s="2">
        <f>COUNTIFS(Table2[Sub-Sector],Table3[[#This Row],[Sub-Sector]],Table2[1M Return vs Nifty],"&gt;=5")/Table3[[#This Row],[Count]]</f>
        <v>0.14285714285714285</v>
      </c>
      <c r="F69" s="2">
        <f>COUNTIFS(Table2[Sub-Sector],Table3[[#This Row],[Sub-Sector]],Table2[6M Return vs Nifty],"&gt;=10")/Table3[[#This Row],[Count]]</f>
        <v>0.2857142857142857</v>
      </c>
      <c r="G69" s="2">
        <f>COUNTIFS(Table2[Sub-Sector],Table3[[#This Row],[Sub-Sector]],Table2[1Y Return vs Nifty],"&gt;=10")/Table3[[#This Row],[Count]]</f>
        <v>0.2857142857142857</v>
      </c>
      <c r="H69" s="2">
        <f>COUNTIFS(Table2[Sub-Sector],Table3[[#This Row],[Sub-Sector]],Table2[RSI Exponential â€“ 14D],"&gt;=50")/Table3[[#This Row],[Count]]</f>
        <v>0.7142857142857143</v>
      </c>
      <c r="I69" s="2">
        <f>COUNTIFS(Table2[Sub-Sector],Table3[[#This Row],[Sub-Sector]],Table2[Relative Volume],"&gt;=1")/Table3[[#This Row],[Count]]</f>
        <v>0.42857142857142855</v>
      </c>
      <c r="J69" s="2">
        <f>COUNTIFS(Table2[Sub-Sector],Table3[[#This Row],[Sub-Sector]],Table2[% Away From Day Low],"&gt;=0.05")/Table3[[#This Row],[Count]]</f>
        <v>0.14285714285714285</v>
      </c>
      <c r="K69" s="2">
        <f>COUNTIFS(Table2[Sub-Sector],Table3[[#This Row],[Sub-Sector]],Table2[% Away From Day High],"&lt;=0.05")/Table3[[#This Row],[Count]]</f>
        <v>1</v>
      </c>
      <c r="L69" s="2">
        <f>COUNTIFS(Table2[Sub-Sector],Table3[[#This Row],[Sub-Sector]],Table2[% Away From Current Week Low],"&gt;=0.05")/Table3[[#This Row],[Count]]</f>
        <v>0.2857142857142857</v>
      </c>
      <c r="M69" s="2">
        <f>COUNTIFS(Table2[Sub-Sector],Table3[[#This Row],[Sub-Sector]],Table2[% Away From Current Week High],"&lt;=0.05")/Table3[[#This Row],[Count]]</f>
        <v>0.8571428571428571</v>
      </c>
      <c r="N69" s="2">
        <f>COUNTIFS(Table2[Sub-Sector],Table3[[#This Row],[Sub-Sector]],Table2[% Away From Current Month High],"&lt;=0.05")/Table3[[#This Row],[Count]]</f>
        <v>0.7142857142857143</v>
      </c>
      <c r="O69" s="2">
        <f>COUNTIFS(Table2[Sub-Sector],Table3[[#This Row],[Sub-Sector]],Table2[% Away From Current Month Low],"&gt;=0.05")/Table3[[#This Row],[Count]]</f>
        <v>1</v>
      </c>
      <c r="P69" s="2">
        <f>COUNTIFS(Table2[Sub-Sector],Table3[[#This Row],[Sub-Sector]],Table2[% Away From 52W High],"&lt;=10")/Table3[[#This Row],[Count]]</f>
        <v>0.42857142857142855</v>
      </c>
      <c r="Q69" s="2">
        <f>COUNTIFS(Table2[Sub-Sector],Table3[[#This Row],[Sub-Sector]],Table2[% Away From 52W Low],"&gt;=10")/Table3[[#This Row],[Count]]</f>
        <v>1</v>
      </c>
      <c r="R69" s="2">
        <f>COUNTIFS(Table2[Sub-Sector],Table3[[#This Row],[Sub-Sector]],Table2[% Price above 20 EMA],"&gt;=0")/Table3[[#This Row],[Count]]</f>
        <v>0.7142857142857143</v>
      </c>
      <c r="S69" s="2">
        <f>COUNTIFS(Table2[Sub-Sector],Table3[[#This Row],[Sub-Sector]],Table2[% Price above 50 EMA],"&gt;=0")/Table3[[#This Row],[Count]]</f>
        <v>0.7142857142857143</v>
      </c>
      <c r="T69" s="2">
        <f>COUNTIFS(Table2[Sub-Sector],Table3[[#This Row],[Sub-Sector]],Table2[% Price above 200 EMA],"&gt;=0")/Table3[[#This Row],[Count]]</f>
        <v>0.8571428571428571</v>
      </c>
      <c r="U69" s="2">
        <f>COUNTIFS(Table2[Sub-Sector],Table3[[#This Row],[Sub-Sector]],Table2[Rate of Change - Zone],"Positive")/Table3[[#This Row],[Count]]</f>
        <v>0.8571428571428571</v>
      </c>
      <c r="V69" s="2">
        <f>COUNTIFS(Table2[Sub-Sector],Table3[[#This Row],[Sub-Sector]],Table2[Sharpe Ratio],"&gt;=0.10")/Table3[[#This Row],[Count]]</f>
        <v>0</v>
      </c>
      <c r="W6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483.5</v>
      </c>
      <c r="X69">
        <f>_xlfn.RANK.AVG(Table3[[#This Row],[Score]],Table3[Score],1)</f>
        <v>84</v>
      </c>
      <c r="Y6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250.5</v>
      </c>
      <c r="Z69">
        <f>_xlfn.RANK.AVG(Table3[[#This Row],[Score 2 ]],Table3[[Score 2 ]],1)</f>
        <v>68</v>
      </c>
    </row>
    <row r="70" spans="1:26" x14ac:dyDescent="0.3">
      <c r="A70" t="s">
        <v>724</v>
      </c>
      <c r="B70">
        <f>COUNTIFS(Table2[Sub-Sector],Table3[[#This Row],[Sub-Sector]])</f>
        <v>5</v>
      </c>
      <c r="C70" s="2">
        <f>COUNTIFS(Table2[Sub-Sector],Table3[[#This Row],[Sub-Sector]],Table2[Uptrend],"Uptrend")/Table3[[#This Row],[Count]]</f>
        <v>0.4</v>
      </c>
      <c r="D70" s="2">
        <f>COUNTIFS(Table2[Sub-Sector],Table3[[#This Row],[Sub-Sector]],Table2[1W Return vs Nifty],"&gt;=5")/Table3[[#This Row],[Count]]</f>
        <v>0</v>
      </c>
      <c r="E70" s="2">
        <f>COUNTIFS(Table2[Sub-Sector],Table3[[#This Row],[Sub-Sector]],Table2[1M Return vs Nifty],"&gt;=5")/Table3[[#This Row],[Count]]</f>
        <v>0.2</v>
      </c>
      <c r="F70" s="2">
        <f>COUNTIFS(Table2[Sub-Sector],Table3[[#This Row],[Sub-Sector]],Table2[6M Return vs Nifty],"&gt;=10")/Table3[[#This Row],[Count]]</f>
        <v>0.6</v>
      </c>
      <c r="G70" s="2">
        <f>COUNTIFS(Table2[Sub-Sector],Table3[[#This Row],[Sub-Sector]],Table2[1Y Return vs Nifty],"&gt;=10")/Table3[[#This Row],[Count]]</f>
        <v>1</v>
      </c>
      <c r="H70" s="2">
        <f>COUNTIFS(Table2[Sub-Sector],Table3[[#This Row],[Sub-Sector]],Table2[RSI Exponential â€“ 14D],"&gt;=50")/Table3[[#This Row],[Count]]</f>
        <v>0.2</v>
      </c>
      <c r="I70" s="2">
        <f>COUNTIFS(Table2[Sub-Sector],Table3[[#This Row],[Sub-Sector]],Table2[Relative Volume],"&gt;=1")/Table3[[#This Row],[Count]]</f>
        <v>0</v>
      </c>
      <c r="J70" s="2">
        <f>COUNTIFS(Table2[Sub-Sector],Table3[[#This Row],[Sub-Sector]],Table2[% Away From Day Low],"&gt;=0.05")/Table3[[#This Row],[Count]]</f>
        <v>0</v>
      </c>
      <c r="K70" s="2">
        <f>COUNTIFS(Table2[Sub-Sector],Table3[[#This Row],[Sub-Sector]],Table2[% Away From Day High],"&lt;=0.05")/Table3[[#This Row],[Count]]</f>
        <v>1</v>
      </c>
      <c r="L70" s="2">
        <f>COUNTIFS(Table2[Sub-Sector],Table3[[#This Row],[Sub-Sector]],Table2[% Away From Current Week Low],"&gt;=0.05")/Table3[[#This Row],[Count]]</f>
        <v>0</v>
      </c>
      <c r="M70" s="2">
        <f>COUNTIFS(Table2[Sub-Sector],Table3[[#This Row],[Sub-Sector]],Table2[% Away From Current Week High],"&lt;=0.05")/Table3[[#This Row],[Count]]</f>
        <v>0.8</v>
      </c>
      <c r="N70" s="2">
        <f>COUNTIFS(Table2[Sub-Sector],Table3[[#This Row],[Sub-Sector]],Table2[% Away From Current Month High],"&lt;=0.05")/Table3[[#This Row],[Count]]</f>
        <v>0.2</v>
      </c>
      <c r="O70" s="2">
        <f>COUNTIFS(Table2[Sub-Sector],Table3[[#This Row],[Sub-Sector]],Table2[% Away From Current Month Low],"&gt;=0.05")/Table3[[#This Row],[Count]]</f>
        <v>0.8</v>
      </c>
      <c r="P70" s="2">
        <f>COUNTIFS(Table2[Sub-Sector],Table3[[#This Row],[Sub-Sector]],Table2[% Away From 52W High],"&lt;=10")/Table3[[#This Row],[Count]]</f>
        <v>0.2</v>
      </c>
      <c r="Q70" s="2">
        <f>COUNTIFS(Table2[Sub-Sector],Table3[[#This Row],[Sub-Sector]],Table2[% Away From 52W Low],"&gt;=10")/Table3[[#This Row],[Count]]</f>
        <v>1</v>
      </c>
      <c r="R70" s="2">
        <f>COUNTIFS(Table2[Sub-Sector],Table3[[#This Row],[Sub-Sector]],Table2[% Price above 20 EMA],"&gt;=0")/Table3[[#This Row],[Count]]</f>
        <v>0.2</v>
      </c>
      <c r="S70" s="2">
        <f>COUNTIFS(Table2[Sub-Sector],Table3[[#This Row],[Sub-Sector]],Table2[% Price above 50 EMA],"&gt;=0")/Table3[[#This Row],[Count]]</f>
        <v>0.2</v>
      </c>
      <c r="T70" s="2">
        <f>COUNTIFS(Table2[Sub-Sector],Table3[[#This Row],[Sub-Sector]],Table2[% Price above 200 EMA],"&gt;=0")/Table3[[#This Row],[Count]]</f>
        <v>1</v>
      </c>
      <c r="U70" s="2">
        <f>COUNTIFS(Table2[Sub-Sector],Table3[[#This Row],[Sub-Sector]],Table2[Rate of Change - Zone],"Positive")/Table3[[#This Row],[Count]]</f>
        <v>0.2</v>
      </c>
      <c r="V70" s="2">
        <f>COUNTIFS(Table2[Sub-Sector],Table3[[#This Row],[Sub-Sector]],Table2[Sharpe Ratio],"&gt;=0.10")/Table3[[#This Row],[Count]]</f>
        <v>1</v>
      </c>
      <c r="W7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477</v>
      </c>
      <c r="X70">
        <f>_xlfn.RANK.AVG(Table3[[#This Row],[Score]],Table3[Score],1)</f>
        <v>82</v>
      </c>
      <c r="Y7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253</v>
      </c>
      <c r="Z70">
        <f>_xlfn.RANK.AVG(Table3[[#This Row],[Score 2 ]],Table3[[Score 2 ]],1)</f>
        <v>69</v>
      </c>
    </row>
    <row r="71" spans="1:26" x14ac:dyDescent="0.3">
      <c r="A71" t="s">
        <v>388</v>
      </c>
      <c r="B71">
        <f>COUNTIFS(Table2[Sub-Sector],Table3[[#This Row],[Sub-Sector]])</f>
        <v>14</v>
      </c>
      <c r="C71" s="2">
        <f>COUNTIFS(Table2[Sub-Sector],Table3[[#This Row],[Sub-Sector]],Table2[Uptrend],"Uptrend")/Table3[[#This Row],[Count]]</f>
        <v>0.7857142857142857</v>
      </c>
      <c r="D71" s="2">
        <f>COUNTIFS(Table2[Sub-Sector],Table3[[#This Row],[Sub-Sector]],Table2[1W Return vs Nifty],"&gt;=5")/Table3[[#This Row],[Count]]</f>
        <v>7.1428571428571425E-2</v>
      </c>
      <c r="E71" s="2">
        <f>COUNTIFS(Table2[Sub-Sector],Table3[[#This Row],[Sub-Sector]],Table2[1M Return vs Nifty],"&gt;=5")/Table3[[#This Row],[Count]]</f>
        <v>7.1428571428571425E-2</v>
      </c>
      <c r="F71" s="2">
        <f>COUNTIFS(Table2[Sub-Sector],Table3[[#This Row],[Sub-Sector]],Table2[6M Return vs Nifty],"&gt;=10")/Table3[[#This Row],[Count]]</f>
        <v>0.5714285714285714</v>
      </c>
      <c r="G71" s="2">
        <f>COUNTIFS(Table2[Sub-Sector],Table3[[#This Row],[Sub-Sector]],Table2[1Y Return vs Nifty],"&gt;=10")/Table3[[#This Row],[Count]]</f>
        <v>0.5714285714285714</v>
      </c>
      <c r="H71" s="2">
        <f>COUNTIFS(Table2[Sub-Sector],Table3[[#This Row],[Sub-Sector]],Table2[RSI Exponential â€“ 14D],"&gt;=50")/Table3[[#This Row],[Count]]</f>
        <v>0.35714285714285715</v>
      </c>
      <c r="I71" s="2">
        <f>COUNTIFS(Table2[Sub-Sector],Table3[[#This Row],[Sub-Sector]],Table2[Relative Volume],"&gt;=1")/Table3[[#This Row],[Count]]</f>
        <v>7.1428571428571425E-2</v>
      </c>
      <c r="J71" s="2">
        <f>COUNTIFS(Table2[Sub-Sector],Table3[[#This Row],[Sub-Sector]],Table2[% Away From Day Low],"&gt;=0.05")/Table3[[#This Row],[Count]]</f>
        <v>0</v>
      </c>
      <c r="K71" s="2">
        <f>COUNTIFS(Table2[Sub-Sector],Table3[[#This Row],[Sub-Sector]],Table2[% Away From Day High],"&lt;=0.05")/Table3[[#This Row],[Count]]</f>
        <v>0.9285714285714286</v>
      </c>
      <c r="L71" s="2">
        <f>COUNTIFS(Table2[Sub-Sector],Table3[[#This Row],[Sub-Sector]],Table2[% Away From Current Week Low],"&gt;=0.05")/Table3[[#This Row],[Count]]</f>
        <v>0.14285714285714285</v>
      </c>
      <c r="M71" s="2">
        <f>COUNTIFS(Table2[Sub-Sector],Table3[[#This Row],[Sub-Sector]],Table2[% Away From Current Week High],"&lt;=0.05")/Table3[[#This Row],[Count]]</f>
        <v>0.6428571428571429</v>
      </c>
      <c r="N71" s="2">
        <f>COUNTIFS(Table2[Sub-Sector],Table3[[#This Row],[Sub-Sector]],Table2[% Away From Current Month High],"&lt;=0.05")/Table3[[#This Row],[Count]]</f>
        <v>0.21428571428571427</v>
      </c>
      <c r="O71" s="2">
        <f>COUNTIFS(Table2[Sub-Sector],Table3[[#This Row],[Sub-Sector]],Table2[% Away From Current Month Low],"&gt;=0.05")/Table3[[#This Row],[Count]]</f>
        <v>0.7857142857142857</v>
      </c>
      <c r="P71" s="2">
        <f>COUNTIFS(Table2[Sub-Sector],Table3[[#This Row],[Sub-Sector]],Table2[% Away From 52W High],"&lt;=10")/Table3[[#This Row],[Count]]</f>
        <v>0.21428571428571427</v>
      </c>
      <c r="Q71" s="2">
        <f>COUNTIFS(Table2[Sub-Sector],Table3[[#This Row],[Sub-Sector]],Table2[% Away From 52W Low],"&gt;=10")/Table3[[#This Row],[Count]]</f>
        <v>1</v>
      </c>
      <c r="R71" s="2">
        <f>COUNTIFS(Table2[Sub-Sector],Table3[[#This Row],[Sub-Sector]],Table2[% Price above 20 EMA],"&gt;=0")/Table3[[#This Row],[Count]]</f>
        <v>0.5</v>
      </c>
      <c r="S71" s="2">
        <f>COUNTIFS(Table2[Sub-Sector],Table3[[#This Row],[Sub-Sector]],Table2[% Price above 50 EMA],"&gt;=0")/Table3[[#This Row],[Count]]</f>
        <v>0.8571428571428571</v>
      </c>
      <c r="T71" s="2">
        <f>COUNTIFS(Table2[Sub-Sector],Table3[[#This Row],[Sub-Sector]],Table2[% Price above 200 EMA],"&gt;=0")/Table3[[#This Row],[Count]]</f>
        <v>0.9285714285714286</v>
      </c>
      <c r="U71" s="2">
        <f>COUNTIFS(Table2[Sub-Sector],Table3[[#This Row],[Sub-Sector]],Table2[Rate of Change - Zone],"Positive")/Table3[[#This Row],[Count]]</f>
        <v>0.42857142857142855</v>
      </c>
      <c r="V71" s="2">
        <f>COUNTIFS(Table2[Sub-Sector],Table3[[#This Row],[Sub-Sector]],Table2[Sharpe Ratio],"&gt;=0.10")/Table3[[#This Row],[Count]]</f>
        <v>0.14285714285714285</v>
      </c>
      <c r="W7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399</v>
      </c>
      <c r="X71">
        <f>_xlfn.RANK.AVG(Table3[[#This Row],[Score]],Table3[Score],1)</f>
        <v>47</v>
      </c>
      <c r="Y7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256</v>
      </c>
      <c r="Z71">
        <f>_xlfn.RANK.AVG(Table3[[#This Row],[Score 2 ]],Table3[[Score 2 ]],1)</f>
        <v>70.5</v>
      </c>
    </row>
    <row r="72" spans="1:26" x14ac:dyDescent="0.3">
      <c r="A72" t="s">
        <v>630</v>
      </c>
      <c r="B72">
        <f>COUNTIFS(Table2[Sub-Sector],Table3[[#This Row],[Sub-Sector]])</f>
        <v>14</v>
      </c>
      <c r="C72" s="2">
        <f>COUNTIFS(Table2[Sub-Sector],Table3[[#This Row],[Sub-Sector]],Table2[Uptrend],"Uptrend")/Table3[[#This Row],[Count]]</f>
        <v>0.8571428571428571</v>
      </c>
      <c r="D72" s="2">
        <f>COUNTIFS(Table2[Sub-Sector],Table3[[#This Row],[Sub-Sector]],Table2[1W Return vs Nifty],"&gt;=5")/Table3[[#This Row],[Count]]</f>
        <v>0.21428571428571427</v>
      </c>
      <c r="E72" s="2">
        <f>COUNTIFS(Table2[Sub-Sector],Table3[[#This Row],[Sub-Sector]],Table2[1M Return vs Nifty],"&gt;=5")/Table3[[#This Row],[Count]]</f>
        <v>0.21428571428571427</v>
      </c>
      <c r="F72" s="2">
        <f>COUNTIFS(Table2[Sub-Sector],Table3[[#This Row],[Sub-Sector]],Table2[6M Return vs Nifty],"&gt;=10")/Table3[[#This Row],[Count]]</f>
        <v>0.14285714285714285</v>
      </c>
      <c r="G72" s="2">
        <f>COUNTIFS(Table2[Sub-Sector],Table3[[#This Row],[Sub-Sector]],Table2[1Y Return vs Nifty],"&gt;=10")/Table3[[#This Row],[Count]]</f>
        <v>0.5714285714285714</v>
      </c>
      <c r="H72" s="2">
        <f>COUNTIFS(Table2[Sub-Sector],Table3[[#This Row],[Sub-Sector]],Table2[RSI Exponential â€“ 14D],"&gt;=50")/Table3[[#This Row],[Count]]</f>
        <v>0.5714285714285714</v>
      </c>
      <c r="I72" s="2">
        <f>COUNTIFS(Table2[Sub-Sector],Table3[[#This Row],[Sub-Sector]],Table2[Relative Volume],"&gt;=1")/Table3[[#This Row],[Count]]</f>
        <v>0.35714285714285715</v>
      </c>
      <c r="J72" s="2">
        <f>COUNTIFS(Table2[Sub-Sector],Table3[[#This Row],[Sub-Sector]],Table2[% Away From Day Low],"&gt;=0.05")/Table3[[#This Row],[Count]]</f>
        <v>0</v>
      </c>
      <c r="K72" s="2">
        <f>COUNTIFS(Table2[Sub-Sector],Table3[[#This Row],[Sub-Sector]],Table2[% Away From Day High],"&lt;=0.05")/Table3[[#This Row],[Count]]</f>
        <v>0.9285714285714286</v>
      </c>
      <c r="L72" s="2">
        <f>COUNTIFS(Table2[Sub-Sector],Table3[[#This Row],[Sub-Sector]],Table2[% Away From Current Week Low],"&gt;=0.05")/Table3[[#This Row],[Count]]</f>
        <v>0.14285714285714285</v>
      </c>
      <c r="M72" s="2">
        <f>COUNTIFS(Table2[Sub-Sector],Table3[[#This Row],[Sub-Sector]],Table2[% Away From Current Week High],"&lt;=0.05")/Table3[[#This Row],[Count]]</f>
        <v>0.5</v>
      </c>
      <c r="N72" s="2">
        <f>COUNTIFS(Table2[Sub-Sector],Table3[[#This Row],[Sub-Sector]],Table2[% Away From Current Month High],"&lt;=0.05")/Table3[[#This Row],[Count]]</f>
        <v>0.2857142857142857</v>
      </c>
      <c r="O72" s="2">
        <f>COUNTIFS(Table2[Sub-Sector],Table3[[#This Row],[Sub-Sector]],Table2[% Away From Current Month Low],"&gt;=0.05")/Table3[[#This Row],[Count]]</f>
        <v>0.6428571428571429</v>
      </c>
      <c r="P72" s="2">
        <f>COUNTIFS(Table2[Sub-Sector],Table3[[#This Row],[Sub-Sector]],Table2[% Away From 52W High],"&lt;=10")/Table3[[#This Row],[Count]]</f>
        <v>0.21428571428571427</v>
      </c>
      <c r="Q72" s="2">
        <f>COUNTIFS(Table2[Sub-Sector],Table3[[#This Row],[Sub-Sector]],Table2[% Away From 52W Low],"&gt;=10")/Table3[[#This Row],[Count]]</f>
        <v>1</v>
      </c>
      <c r="R72" s="2">
        <f>COUNTIFS(Table2[Sub-Sector],Table3[[#This Row],[Sub-Sector]],Table2[% Price above 20 EMA],"&gt;=0")/Table3[[#This Row],[Count]]</f>
        <v>0.6428571428571429</v>
      </c>
      <c r="S72" s="2">
        <f>COUNTIFS(Table2[Sub-Sector],Table3[[#This Row],[Sub-Sector]],Table2[% Price above 50 EMA],"&gt;=0")/Table3[[#This Row],[Count]]</f>
        <v>0.7142857142857143</v>
      </c>
      <c r="T72" s="2">
        <f>COUNTIFS(Table2[Sub-Sector],Table3[[#This Row],[Sub-Sector]],Table2[% Price above 200 EMA],"&gt;=0")/Table3[[#This Row],[Count]]</f>
        <v>0.8571428571428571</v>
      </c>
      <c r="U72" s="2">
        <f>COUNTIFS(Table2[Sub-Sector],Table3[[#This Row],[Sub-Sector]],Table2[Rate of Change - Zone],"Positive")/Table3[[#This Row],[Count]]</f>
        <v>0.6428571428571429</v>
      </c>
      <c r="V72" s="2">
        <f>COUNTIFS(Table2[Sub-Sector],Table3[[#This Row],[Sub-Sector]],Table2[Sharpe Ratio],"&gt;=0.10")/Table3[[#This Row],[Count]]</f>
        <v>0.21428571428571427</v>
      </c>
      <c r="W7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362</v>
      </c>
      <c r="X72">
        <f>_xlfn.RANK.AVG(Table3[[#This Row],[Score]],Table3[Score],1)</f>
        <v>33</v>
      </c>
      <c r="Y7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256</v>
      </c>
      <c r="Z72">
        <f>_xlfn.RANK.AVG(Table3[[#This Row],[Score 2 ]],Table3[[Score 2 ]],1)</f>
        <v>70.5</v>
      </c>
    </row>
    <row r="73" spans="1:26" x14ac:dyDescent="0.3">
      <c r="A73" t="s">
        <v>18</v>
      </c>
      <c r="B73">
        <f>COUNTIFS(Table2[Sub-Sector],Table3[[#This Row],[Sub-Sector]])</f>
        <v>6</v>
      </c>
      <c r="C73" s="2">
        <f>COUNTIFS(Table2[Sub-Sector],Table3[[#This Row],[Sub-Sector]],Table2[Uptrend],"Uptrend")/Table3[[#This Row],[Count]]</f>
        <v>0.5</v>
      </c>
      <c r="D73" s="2">
        <f>COUNTIFS(Table2[Sub-Sector],Table3[[#This Row],[Sub-Sector]],Table2[1W Return vs Nifty],"&gt;=5")/Table3[[#This Row],[Count]]</f>
        <v>0</v>
      </c>
      <c r="E73" s="2">
        <f>COUNTIFS(Table2[Sub-Sector],Table3[[#This Row],[Sub-Sector]],Table2[1M Return vs Nifty],"&gt;=5")/Table3[[#This Row],[Count]]</f>
        <v>0</v>
      </c>
      <c r="F73" s="2">
        <f>COUNTIFS(Table2[Sub-Sector],Table3[[#This Row],[Sub-Sector]],Table2[6M Return vs Nifty],"&gt;=10")/Table3[[#This Row],[Count]]</f>
        <v>0</v>
      </c>
      <c r="G73" s="2">
        <f>COUNTIFS(Table2[Sub-Sector],Table3[[#This Row],[Sub-Sector]],Table2[1Y Return vs Nifty],"&gt;=10")/Table3[[#This Row],[Count]]</f>
        <v>0.83333333333333337</v>
      </c>
      <c r="H73" s="2">
        <f>COUNTIFS(Table2[Sub-Sector],Table3[[#This Row],[Sub-Sector]],Table2[RSI Exponential â€“ 14D],"&gt;=50")/Table3[[#This Row],[Count]]</f>
        <v>0.83333333333333337</v>
      </c>
      <c r="I73" s="2">
        <f>COUNTIFS(Table2[Sub-Sector],Table3[[#This Row],[Sub-Sector]],Table2[Relative Volume],"&gt;=1")/Table3[[#This Row],[Count]]</f>
        <v>0</v>
      </c>
      <c r="J73" s="2">
        <f>COUNTIFS(Table2[Sub-Sector],Table3[[#This Row],[Sub-Sector]],Table2[% Away From Day Low],"&gt;=0.05")/Table3[[#This Row],[Count]]</f>
        <v>0</v>
      </c>
      <c r="K73" s="2">
        <f>COUNTIFS(Table2[Sub-Sector],Table3[[#This Row],[Sub-Sector]],Table2[% Away From Day High],"&lt;=0.05")/Table3[[#This Row],[Count]]</f>
        <v>1</v>
      </c>
      <c r="L73" s="2">
        <f>COUNTIFS(Table2[Sub-Sector],Table3[[#This Row],[Sub-Sector]],Table2[% Away From Current Week Low],"&gt;=0.05")/Table3[[#This Row],[Count]]</f>
        <v>0</v>
      </c>
      <c r="M73" s="2">
        <f>COUNTIFS(Table2[Sub-Sector],Table3[[#This Row],[Sub-Sector]],Table2[% Away From Current Week High],"&lt;=0.05")/Table3[[#This Row],[Count]]</f>
        <v>0.83333333333333337</v>
      </c>
      <c r="N73" s="2">
        <f>COUNTIFS(Table2[Sub-Sector],Table3[[#This Row],[Sub-Sector]],Table2[% Away From Current Month High],"&lt;=0.05")/Table3[[#This Row],[Count]]</f>
        <v>0.66666666666666663</v>
      </c>
      <c r="O73" s="2">
        <f>COUNTIFS(Table2[Sub-Sector],Table3[[#This Row],[Sub-Sector]],Table2[% Away From Current Month Low],"&gt;=0.05")/Table3[[#This Row],[Count]]</f>
        <v>1</v>
      </c>
      <c r="P73" s="2">
        <f>COUNTIFS(Table2[Sub-Sector],Table3[[#This Row],[Sub-Sector]],Table2[% Away From 52W High],"&lt;=10")/Table3[[#This Row],[Count]]</f>
        <v>0.5</v>
      </c>
      <c r="Q73" s="2">
        <f>COUNTIFS(Table2[Sub-Sector],Table3[[#This Row],[Sub-Sector]],Table2[% Away From 52W Low],"&gt;=10")/Table3[[#This Row],[Count]]</f>
        <v>1</v>
      </c>
      <c r="R73" s="2">
        <f>COUNTIFS(Table2[Sub-Sector],Table3[[#This Row],[Sub-Sector]],Table2[% Price above 20 EMA],"&gt;=0")/Table3[[#This Row],[Count]]</f>
        <v>0.66666666666666663</v>
      </c>
      <c r="S73" s="2">
        <f>COUNTIFS(Table2[Sub-Sector],Table3[[#This Row],[Sub-Sector]],Table2[% Price above 50 EMA],"&gt;=0")/Table3[[#This Row],[Count]]</f>
        <v>0.66666666666666663</v>
      </c>
      <c r="T73" s="2">
        <f>COUNTIFS(Table2[Sub-Sector],Table3[[#This Row],[Sub-Sector]],Table2[% Price above 200 EMA],"&gt;=0")/Table3[[#This Row],[Count]]</f>
        <v>1</v>
      </c>
      <c r="U73" s="2">
        <f>COUNTIFS(Table2[Sub-Sector],Table3[[#This Row],[Sub-Sector]],Table2[Rate of Change - Zone],"Positive")/Table3[[#This Row],[Count]]</f>
        <v>1</v>
      </c>
      <c r="V73" s="2">
        <f>COUNTIFS(Table2[Sub-Sector],Table3[[#This Row],[Sub-Sector]],Table2[Sharpe Ratio],"&gt;=0.10")/Table3[[#This Row],[Count]]</f>
        <v>0.5</v>
      </c>
      <c r="W7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513</v>
      </c>
      <c r="X73">
        <f>_xlfn.RANK.AVG(Table3[[#This Row],[Score]],Table3[Score],1)</f>
        <v>92.5</v>
      </c>
      <c r="Y7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260.5</v>
      </c>
      <c r="Z73">
        <f>_xlfn.RANK.AVG(Table3[[#This Row],[Score 2 ]],Table3[[Score 2 ]],1)</f>
        <v>72</v>
      </c>
    </row>
    <row r="74" spans="1:26" x14ac:dyDescent="0.3">
      <c r="A74" t="s">
        <v>598</v>
      </c>
      <c r="B74">
        <f>COUNTIFS(Table2[Sub-Sector],Table3[[#This Row],[Sub-Sector]])</f>
        <v>3</v>
      </c>
      <c r="C74" s="2">
        <f>COUNTIFS(Table2[Sub-Sector],Table3[[#This Row],[Sub-Sector]],Table2[Uptrend],"Uptrend")/Table3[[#This Row],[Count]]</f>
        <v>0.33333333333333331</v>
      </c>
      <c r="D74" s="2">
        <f>COUNTIFS(Table2[Sub-Sector],Table3[[#This Row],[Sub-Sector]],Table2[1W Return vs Nifty],"&gt;=5")/Table3[[#This Row],[Count]]</f>
        <v>0</v>
      </c>
      <c r="E74" s="2">
        <f>COUNTIFS(Table2[Sub-Sector],Table3[[#This Row],[Sub-Sector]],Table2[1M Return vs Nifty],"&gt;=5")/Table3[[#This Row],[Count]]</f>
        <v>0.33333333333333331</v>
      </c>
      <c r="F74" s="2">
        <f>COUNTIFS(Table2[Sub-Sector],Table3[[#This Row],[Sub-Sector]],Table2[6M Return vs Nifty],"&gt;=10")/Table3[[#This Row],[Count]]</f>
        <v>0.33333333333333331</v>
      </c>
      <c r="G74" s="2">
        <f>COUNTIFS(Table2[Sub-Sector],Table3[[#This Row],[Sub-Sector]],Table2[1Y Return vs Nifty],"&gt;=10")/Table3[[#This Row],[Count]]</f>
        <v>0</v>
      </c>
      <c r="H74" s="2">
        <f>COUNTIFS(Table2[Sub-Sector],Table3[[#This Row],[Sub-Sector]],Table2[RSI Exponential â€“ 14D],"&gt;=50")/Table3[[#This Row],[Count]]</f>
        <v>0.66666666666666663</v>
      </c>
      <c r="I74" s="2">
        <f>COUNTIFS(Table2[Sub-Sector],Table3[[#This Row],[Sub-Sector]],Table2[Relative Volume],"&gt;=1")/Table3[[#This Row],[Count]]</f>
        <v>0.66666666666666663</v>
      </c>
      <c r="J74" s="2">
        <f>COUNTIFS(Table2[Sub-Sector],Table3[[#This Row],[Sub-Sector]],Table2[% Away From Day Low],"&gt;=0.05")/Table3[[#This Row],[Count]]</f>
        <v>0</v>
      </c>
      <c r="K74" s="2">
        <f>COUNTIFS(Table2[Sub-Sector],Table3[[#This Row],[Sub-Sector]],Table2[% Away From Day High],"&lt;=0.05")/Table3[[#This Row],[Count]]</f>
        <v>0.66666666666666663</v>
      </c>
      <c r="L74" s="2">
        <f>COUNTIFS(Table2[Sub-Sector],Table3[[#This Row],[Sub-Sector]],Table2[% Away From Current Week Low],"&gt;=0.05")/Table3[[#This Row],[Count]]</f>
        <v>0.66666666666666663</v>
      </c>
      <c r="M74" s="2">
        <f>COUNTIFS(Table2[Sub-Sector],Table3[[#This Row],[Sub-Sector]],Table2[% Away From Current Week High],"&lt;=0.05")/Table3[[#This Row],[Count]]</f>
        <v>0.33333333333333331</v>
      </c>
      <c r="N74" s="2">
        <f>COUNTIFS(Table2[Sub-Sector],Table3[[#This Row],[Sub-Sector]],Table2[% Away From Current Month High],"&lt;=0.05")/Table3[[#This Row],[Count]]</f>
        <v>0</v>
      </c>
      <c r="O74" s="2">
        <f>COUNTIFS(Table2[Sub-Sector],Table3[[#This Row],[Sub-Sector]],Table2[% Away From Current Month Low],"&gt;=0.05")/Table3[[#This Row],[Count]]</f>
        <v>1</v>
      </c>
      <c r="P74" s="2">
        <f>COUNTIFS(Table2[Sub-Sector],Table3[[#This Row],[Sub-Sector]],Table2[% Away From 52W High],"&lt;=10")/Table3[[#This Row],[Count]]</f>
        <v>0</v>
      </c>
      <c r="Q74" s="2">
        <f>COUNTIFS(Table2[Sub-Sector],Table3[[#This Row],[Sub-Sector]],Table2[% Away From 52W Low],"&gt;=10")/Table3[[#This Row],[Count]]</f>
        <v>1</v>
      </c>
      <c r="R74" s="2">
        <f>COUNTIFS(Table2[Sub-Sector],Table3[[#This Row],[Sub-Sector]],Table2[% Price above 20 EMA],"&gt;=0")/Table3[[#This Row],[Count]]</f>
        <v>0.66666666666666663</v>
      </c>
      <c r="S74" s="2">
        <f>COUNTIFS(Table2[Sub-Sector],Table3[[#This Row],[Sub-Sector]],Table2[% Price above 50 EMA],"&gt;=0")/Table3[[#This Row],[Count]]</f>
        <v>0.66666666666666663</v>
      </c>
      <c r="T74" s="2">
        <f>COUNTIFS(Table2[Sub-Sector],Table3[[#This Row],[Sub-Sector]],Table2[% Price above 200 EMA],"&gt;=0")/Table3[[#This Row],[Count]]</f>
        <v>0.66666666666666663</v>
      </c>
      <c r="U74" s="2">
        <f>COUNTIFS(Table2[Sub-Sector],Table3[[#This Row],[Sub-Sector]],Table2[Rate of Change - Zone],"Positive")/Table3[[#This Row],[Count]]</f>
        <v>0.66666666666666663</v>
      </c>
      <c r="V74" s="2">
        <f>COUNTIFS(Table2[Sub-Sector],Table3[[#This Row],[Sub-Sector]],Table2[Sharpe Ratio],"&gt;=0.10")/Table3[[#This Row],[Count]]</f>
        <v>0</v>
      </c>
      <c r="W7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473.5</v>
      </c>
      <c r="X74">
        <f>_xlfn.RANK.AVG(Table3[[#This Row],[Score]],Table3[Score],1)</f>
        <v>79</v>
      </c>
      <c r="Y7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263</v>
      </c>
      <c r="Z74">
        <f>_xlfn.RANK.AVG(Table3[[#This Row],[Score 2 ]],Table3[[Score 2 ]],1)</f>
        <v>73</v>
      </c>
    </row>
    <row r="75" spans="1:26" x14ac:dyDescent="0.3">
      <c r="A75" t="s">
        <v>473</v>
      </c>
      <c r="B75">
        <f>COUNTIFS(Table2[Sub-Sector],Table3[[#This Row],[Sub-Sector]])</f>
        <v>11</v>
      </c>
      <c r="C75" s="2">
        <f>COUNTIFS(Table2[Sub-Sector],Table3[[#This Row],[Sub-Sector]],Table2[Uptrend],"Uptrend")/Table3[[#This Row],[Count]]</f>
        <v>0.63636363636363635</v>
      </c>
      <c r="D75" s="2">
        <f>COUNTIFS(Table2[Sub-Sector],Table3[[#This Row],[Sub-Sector]],Table2[1W Return vs Nifty],"&gt;=5")/Table3[[#This Row],[Count]]</f>
        <v>0</v>
      </c>
      <c r="E75" s="2">
        <f>COUNTIFS(Table2[Sub-Sector],Table3[[#This Row],[Sub-Sector]],Table2[1M Return vs Nifty],"&gt;=5")/Table3[[#This Row],[Count]]</f>
        <v>0.18181818181818182</v>
      </c>
      <c r="F75" s="2">
        <f>COUNTIFS(Table2[Sub-Sector],Table3[[#This Row],[Sub-Sector]],Table2[6M Return vs Nifty],"&gt;=10")/Table3[[#This Row],[Count]]</f>
        <v>0.36363636363636365</v>
      </c>
      <c r="G75" s="2">
        <f>COUNTIFS(Table2[Sub-Sector],Table3[[#This Row],[Sub-Sector]],Table2[1Y Return vs Nifty],"&gt;=10")/Table3[[#This Row],[Count]]</f>
        <v>0.36363636363636365</v>
      </c>
      <c r="H75" s="2">
        <f>COUNTIFS(Table2[Sub-Sector],Table3[[#This Row],[Sub-Sector]],Table2[RSI Exponential â€“ 14D],"&gt;=50")/Table3[[#This Row],[Count]]</f>
        <v>0.63636363636363635</v>
      </c>
      <c r="I75" s="2">
        <f>COUNTIFS(Table2[Sub-Sector],Table3[[#This Row],[Sub-Sector]],Table2[Relative Volume],"&gt;=1")/Table3[[#This Row],[Count]]</f>
        <v>0.27272727272727271</v>
      </c>
      <c r="J75" s="2">
        <f>COUNTIFS(Table2[Sub-Sector],Table3[[#This Row],[Sub-Sector]],Table2[% Away From Day Low],"&gt;=0.05")/Table3[[#This Row],[Count]]</f>
        <v>0</v>
      </c>
      <c r="K75" s="2">
        <f>COUNTIFS(Table2[Sub-Sector],Table3[[#This Row],[Sub-Sector]],Table2[% Away From Day High],"&lt;=0.05")/Table3[[#This Row],[Count]]</f>
        <v>1</v>
      </c>
      <c r="L75" s="2">
        <f>COUNTIFS(Table2[Sub-Sector],Table3[[#This Row],[Sub-Sector]],Table2[% Away From Current Week Low],"&gt;=0.05")/Table3[[#This Row],[Count]]</f>
        <v>0</v>
      </c>
      <c r="M75" s="2">
        <f>COUNTIFS(Table2[Sub-Sector],Table3[[#This Row],[Sub-Sector]],Table2[% Away From Current Week High],"&lt;=0.05")/Table3[[#This Row],[Count]]</f>
        <v>0.54545454545454541</v>
      </c>
      <c r="N75" s="2">
        <f>COUNTIFS(Table2[Sub-Sector],Table3[[#This Row],[Sub-Sector]],Table2[% Away From Current Month High],"&lt;=0.05")/Table3[[#This Row],[Count]]</f>
        <v>0.27272727272727271</v>
      </c>
      <c r="O75" s="2">
        <f>COUNTIFS(Table2[Sub-Sector],Table3[[#This Row],[Sub-Sector]],Table2[% Away From Current Month Low],"&gt;=0.05")/Table3[[#This Row],[Count]]</f>
        <v>0.90909090909090906</v>
      </c>
      <c r="P75" s="2">
        <f>COUNTIFS(Table2[Sub-Sector],Table3[[#This Row],[Sub-Sector]],Table2[% Away From 52W High],"&lt;=10")/Table3[[#This Row],[Count]]</f>
        <v>0.45454545454545453</v>
      </c>
      <c r="Q75" s="2">
        <f>COUNTIFS(Table2[Sub-Sector],Table3[[#This Row],[Sub-Sector]],Table2[% Away From 52W Low],"&gt;=10")/Table3[[#This Row],[Count]]</f>
        <v>1</v>
      </c>
      <c r="R75" s="2">
        <f>COUNTIFS(Table2[Sub-Sector],Table3[[#This Row],[Sub-Sector]],Table2[% Price above 20 EMA],"&gt;=0")/Table3[[#This Row],[Count]]</f>
        <v>0.54545454545454541</v>
      </c>
      <c r="S75" s="2">
        <f>COUNTIFS(Table2[Sub-Sector],Table3[[#This Row],[Sub-Sector]],Table2[% Price above 50 EMA],"&gt;=0")/Table3[[#This Row],[Count]]</f>
        <v>0.81818181818181823</v>
      </c>
      <c r="T75" s="2">
        <f>COUNTIFS(Table2[Sub-Sector],Table3[[#This Row],[Sub-Sector]],Table2[% Price above 200 EMA],"&gt;=0")/Table3[[#This Row],[Count]]</f>
        <v>0.72727272727272729</v>
      </c>
      <c r="U75" s="2">
        <f>COUNTIFS(Table2[Sub-Sector],Table3[[#This Row],[Sub-Sector]],Table2[Rate of Change - Zone],"Positive")/Table3[[#This Row],[Count]]</f>
        <v>0.63636363636363635</v>
      </c>
      <c r="V75" s="2">
        <f>COUNTIFS(Table2[Sub-Sector],Table3[[#This Row],[Sub-Sector]],Table2[Sharpe Ratio],"&gt;=0.10")/Table3[[#This Row],[Count]]</f>
        <v>0.36363636363636365</v>
      </c>
      <c r="W7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467</v>
      </c>
      <c r="X75">
        <f>_xlfn.RANK.AVG(Table3[[#This Row],[Score]],Table3[Score],1)</f>
        <v>76</v>
      </c>
      <c r="Y7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266</v>
      </c>
      <c r="Z75">
        <f>_xlfn.RANK.AVG(Table3[[#This Row],[Score 2 ]],Table3[[Score 2 ]],1)</f>
        <v>74.5</v>
      </c>
    </row>
    <row r="76" spans="1:26" x14ac:dyDescent="0.3">
      <c r="A76" t="s">
        <v>121</v>
      </c>
      <c r="B76">
        <f>COUNTIFS(Table2[Sub-Sector],Table3[[#This Row],[Sub-Sector]])</f>
        <v>8</v>
      </c>
      <c r="C76" s="2">
        <f>COUNTIFS(Table2[Sub-Sector],Table3[[#This Row],[Sub-Sector]],Table2[Uptrend],"Uptrend")/Table3[[#This Row],[Count]]</f>
        <v>0.75</v>
      </c>
      <c r="D76" s="2">
        <f>COUNTIFS(Table2[Sub-Sector],Table3[[#This Row],[Sub-Sector]],Table2[1W Return vs Nifty],"&gt;=5")/Table3[[#This Row],[Count]]</f>
        <v>0.125</v>
      </c>
      <c r="E76" s="2">
        <f>COUNTIFS(Table2[Sub-Sector],Table3[[#This Row],[Sub-Sector]],Table2[1M Return vs Nifty],"&gt;=5")/Table3[[#This Row],[Count]]</f>
        <v>0.375</v>
      </c>
      <c r="F76" s="2">
        <f>COUNTIFS(Table2[Sub-Sector],Table3[[#This Row],[Sub-Sector]],Table2[6M Return vs Nifty],"&gt;=10")/Table3[[#This Row],[Count]]</f>
        <v>0.5</v>
      </c>
      <c r="G76" s="2">
        <f>COUNTIFS(Table2[Sub-Sector],Table3[[#This Row],[Sub-Sector]],Table2[1Y Return vs Nifty],"&gt;=10")/Table3[[#This Row],[Count]]</f>
        <v>0.5</v>
      </c>
      <c r="H76" s="2">
        <f>COUNTIFS(Table2[Sub-Sector],Table3[[#This Row],[Sub-Sector]],Table2[RSI Exponential â€“ 14D],"&gt;=50")/Table3[[#This Row],[Count]]</f>
        <v>0.5</v>
      </c>
      <c r="I76" s="2">
        <f>COUNTIFS(Table2[Sub-Sector],Table3[[#This Row],[Sub-Sector]],Table2[Relative Volume],"&gt;=1")/Table3[[#This Row],[Count]]</f>
        <v>0.25</v>
      </c>
      <c r="J76" s="2">
        <f>COUNTIFS(Table2[Sub-Sector],Table3[[#This Row],[Sub-Sector]],Table2[% Away From Day Low],"&gt;=0.05")/Table3[[#This Row],[Count]]</f>
        <v>0</v>
      </c>
      <c r="K76" s="2">
        <f>COUNTIFS(Table2[Sub-Sector],Table3[[#This Row],[Sub-Sector]],Table2[% Away From Day High],"&lt;=0.05")/Table3[[#This Row],[Count]]</f>
        <v>1</v>
      </c>
      <c r="L76" s="2">
        <f>COUNTIFS(Table2[Sub-Sector],Table3[[#This Row],[Sub-Sector]],Table2[% Away From Current Week Low],"&gt;=0.05")/Table3[[#This Row],[Count]]</f>
        <v>0</v>
      </c>
      <c r="M76" s="2">
        <f>COUNTIFS(Table2[Sub-Sector],Table3[[#This Row],[Sub-Sector]],Table2[% Away From Current Week High],"&lt;=0.05")/Table3[[#This Row],[Count]]</f>
        <v>0.75</v>
      </c>
      <c r="N76" s="2">
        <f>COUNTIFS(Table2[Sub-Sector],Table3[[#This Row],[Sub-Sector]],Table2[% Away From Current Month High],"&lt;=0.05")/Table3[[#This Row],[Count]]</f>
        <v>0.5</v>
      </c>
      <c r="O76" s="2">
        <f>COUNTIFS(Table2[Sub-Sector],Table3[[#This Row],[Sub-Sector]],Table2[% Away From Current Month Low],"&gt;=0.05")/Table3[[#This Row],[Count]]</f>
        <v>0.5</v>
      </c>
      <c r="P76" s="2">
        <f>COUNTIFS(Table2[Sub-Sector],Table3[[#This Row],[Sub-Sector]],Table2[% Away From 52W High],"&lt;=10")/Table3[[#This Row],[Count]]</f>
        <v>0.375</v>
      </c>
      <c r="Q76" s="2">
        <f>COUNTIFS(Table2[Sub-Sector],Table3[[#This Row],[Sub-Sector]],Table2[% Away From 52W Low],"&gt;=10")/Table3[[#This Row],[Count]]</f>
        <v>1</v>
      </c>
      <c r="R76" s="2">
        <f>COUNTIFS(Table2[Sub-Sector],Table3[[#This Row],[Sub-Sector]],Table2[% Price above 20 EMA],"&gt;=0")/Table3[[#This Row],[Count]]</f>
        <v>0.5</v>
      </c>
      <c r="S76" s="2">
        <f>COUNTIFS(Table2[Sub-Sector],Table3[[#This Row],[Sub-Sector]],Table2[% Price above 50 EMA],"&gt;=0")/Table3[[#This Row],[Count]]</f>
        <v>0.875</v>
      </c>
      <c r="T76" s="2">
        <f>COUNTIFS(Table2[Sub-Sector],Table3[[#This Row],[Sub-Sector]],Table2[% Price above 200 EMA],"&gt;=0")/Table3[[#This Row],[Count]]</f>
        <v>1</v>
      </c>
      <c r="U76" s="2">
        <f>COUNTIFS(Table2[Sub-Sector],Table3[[#This Row],[Sub-Sector]],Table2[Rate of Change - Zone],"Positive")/Table3[[#This Row],[Count]]</f>
        <v>0.375</v>
      </c>
      <c r="V76" s="2">
        <f>COUNTIFS(Table2[Sub-Sector],Table3[[#This Row],[Sub-Sector]],Table2[Sharpe Ratio],"&gt;=0.10")/Table3[[#This Row],[Count]]</f>
        <v>0.125</v>
      </c>
      <c r="W7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365</v>
      </c>
      <c r="X76">
        <f>_xlfn.RANK.AVG(Table3[[#This Row],[Score]],Table3[Score],1)</f>
        <v>35</v>
      </c>
      <c r="Y7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266</v>
      </c>
      <c r="Z76">
        <f>_xlfn.RANK.AVG(Table3[[#This Row],[Score 2 ]],Table3[[Score 2 ]],1)</f>
        <v>74.5</v>
      </c>
    </row>
    <row r="77" spans="1:26" x14ac:dyDescent="0.3">
      <c r="A77" t="s">
        <v>46</v>
      </c>
      <c r="B77">
        <f>COUNTIFS(Table2[Sub-Sector],Table3[[#This Row],[Sub-Sector]])</f>
        <v>27</v>
      </c>
      <c r="C77" s="2">
        <f>COUNTIFS(Table2[Sub-Sector],Table3[[#This Row],[Sub-Sector]],Table2[Uptrend],"Uptrend")/Table3[[#This Row],[Count]]</f>
        <v>0.66666666666666663</v>
      </c>
      <c r="D77" s="2">
        <f>COUNTIFS(Table2[Sub-Sector],Table3[[#This Row],[Sub-Sector]],Table2[1W Return vs Nifty],"&gt;=5")/Table3[[#This Row],[Count]]</f>
        <v>3.7037037037037035E-2</v>
      </c>
      <c r="E77" s="2">
        <f>COUNTIFS(Table2[Sub-Sector],Table3[[#This Row],[Sub-Sector]],Table2[1M Return vs Nifty],"&gt;=5")/Table3[[#This Row],[Count]]</f>
        <v>0.18518518518518517</v>
      </c>
      <c r="F77" s="2">
        <f>COUNTIFS(Table2[Sub-Sector],Table3[[#This Row],[Sub-Sector]],Table2[6M Return vs Nifty],"&gt;=10")/Table3[[#This Row],[Count]]</f>
        <v>0.44444444444444442</v>
      </c>
      <c r="G77" s="2">
        <f>COUNTIFS(Table2[Sub-Sector],Table3[[#This Row],[Sub-Sector]],Table2[1Y Return vs Nifty],"&gt;=10")/Table3[[#This Row],[Count]]</f>
        <v>0.66666666666666663</v>
      </c>
      <c r="H77" s="2">
        <f>COUNTIFS(Table2[Sub-Sector],Table3[[#This Row],[Sub-Sector]],Table2[RSI Exponential â€“ 14D],"&gt;=50")/Table3[[#This Row],[Count]]</f>
        <v>0.37037037037037035</v>
      </c>
      <c r="I77" s="2">
        <f>COUNTIFS(Table2[Sub-Sector],Table3[[#This Row],[Sub-Sector]],Table2[Relative Volume],"&gt;=1")/Table3[[#This Row],[Count]]</f>
        <v>0.18518518518518517</v>
      </c>
      <c r="J77" s="2">
        <f>COUNTIFS(Table2[Sub-Sector],Table3[[#This Row],[Sub-Sector]],Table2[% Away From Day Low],"&gt;=0.05")/Table3[[#This Row],[Count]]</f>
        <v>0</v>
      </c>
      <c r="K77" s="2">
        <f>COUNTIFS(Table2[Sub-Sector],Table3[[#This Row],[Sub-Sector]],Table2[% Away From Day High],"&lt;=0.05")/Table3[[#This Row],[Count]]</f>
        <v>0.92592592592592593</v>
      </c>
      <c r="L77" s="2">
        <f>COUNTIFS(Table2[Sub-Sector],Table3[[#This Row],[Sub-Sector]],Table2[% Away From Current Week Low],"&gt;=0.05")/Table3[[#This Row],[Count]]</f>
        <v>0.1111111111111111</v>
      </c>
      <c r="M77" s="2">
        <f>COUNTIFS(Table2[Sub-Sector],Table3[[#This Row],[Sub-Sector]],Table2[% Away From Current Week High],"&lt;=0.05")/Table3[[#This Row],[Count]]</f>
        <v>0.62962962962962965</v>
      </c>
      <c r="N77" s="2">
        <f>COUNTIFS(Table2[Sub-Sector],Table3[[#This Row],[Sub-Sector]],Table2[% Away From Current Month High],"&lt;=0.05")/Table3[[#This Row],[Count]]</f>
        <v>0.14814814814814814</v>
      </c>
      <c r="O77" s="2">
        <f>COUNTIFS(Table2[Sub-Sector],Table3[[#This Row],[Sub-Sector]],Table2[% Away From Current Month Low],"&gt;=0.05")/Table3[[#This Row],[Count]]</f>
        <v>0.62962962962962965</v>
      </c>
      <c r="P77" s="2">
        <f>COUNTIFS(Table2[Sub-Sector],Table3[[#This Row],[Sub-Sector]],Table2[% Away From 52W High],"&lt;=10")/Table3[[#This Row],[Count]]</f>
        <v>0.25925925925925924</v>
      </c>
      <c r="Q77" s="2">
        <f>COUNTIFS(Table2[Sub-Sector],Table3[[#This Row],[Sub-Sector]],Table2[% Away From 52W Low],"&gt;=10")/Table3[[#This Row],[Count]]</f>
        <v>1</v>
      </c>
      <c r="R77" s="2">
        <f>COUNTIFS(Table2[Sub-Sector],Table3[[#This Row],[Sub-Sector]],Table2[% Price above 20 EMA],"&gt;=0")/Table3[[#This Row],[Count]]</f>
        <v>0.33333333333333331</v>
      </c>
      <c r="S77" s="2">
        <f>COUNTIFS(Table2[Sub-Sector],Table3[[#This Row],[Sub-Sector]],Table2[% Price above 50 EMA],"&gt;=0")/Table3[[#This Row],[Count]]</f>
        <v>0.51851851851851849</v>
      </c>
      <c r="T77" s="2">
        <f>COUNTIFS(Table2[Sub-Sector],Table3[[#This Row],[Sub-Sector]],Table2[% Price above 200 EMA],"&gt;=0")/Table3[[#This Row],[Count]]</f>
        <v>0.92592592592592593</v>
      </c>
      <c r="U77" s="2">
        <f>COUNTIFS(Table2[Sub-Sector],Table3[[#This Row],[Sub-Sector]],Table2[Rate of Change - Zone],"Positive")/Table3[[#This Row],[Count]]</f>
        <v>0.33333333333333331</v>
      </c>
      <c r="V77" s="2">
        <f>COUNTIFS(Table2[Sub-Sector],Table3[[#This Row],[Sub-Sector]],Table2[Sharpe Ratio],"&gt;=0.10")/Table3[[#This Row],[Count]]</f>
        <v>0.66666666666666663</v>
      </c>
      <c r="W7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416.5</v>
      </c>
      <c r="X77">
        <f>_xlfn.RANK.AVG(Table3[[#This Row],[Score]],Table3[Score],1)</f>
        <v>51</v>
      </c>
      <c r="Y7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267.5</v>
      </c>
      <c r="Z77">
        <f>_xlfn.RANK.AVG(Table3[[#This Row],[Score 2 ]],Table3[[Score 2 ]],1)</f>
        <v>76.5</v>
      </c>
    </row>
    <row r="78" spans="1:26" x14ac:dyDescent="0.3">
      <c r="A78" t="s">
        <v>180</v>
      </c>
      <c r="B78">
        <f>COUNTIFS(Table2[Sub-Sector],Table3[[#This Row],[Sub-Sector]])</f>
        <v>6</v>
      </c>
      <c r="C78" s="2">
        <f>COUNTIFS(Table2[Sub-Sector],Table3[[#This Row],[Sub-Sector]],Table2[Uptrend],"Uptrend")/Table3[[#This Row],[Count]]</f>
        <v>0.66666666666666663</v>
      </c>
      <c r="D78" s="2">
        <f>COUNTIFS(Table2[Sub-Sector],Table3[[#This Row],[Sub-Sector]],Table2[1W Return vs Nifty],"&gt;=5")/Table3[[#This Row],[Count]]</f>
        <v>0.16666666666666666</v>
      </c>
      <c r="E78" s="2">
        <f>COUNTIFS(Table2[Sub-Sector],Table3[[#This Row],[Sub-Sector]],Table2[1M Return vs Nifty],"&gt;=5")/Table3[[#This Row],[Count]]</f>
        <v>0.16666666666666666</v>
      </c>
      <c r="F78" s="2">
        <f>COUNTIFS(Table2[Sub-Sector],Table3[[#This Row],[Sub-Sector]],Table2[6M Return vs Nifty],"&gt;=10")/Table3[[#This Row],[Count]]</f>
        <v>0.33333333333333331</v>
      </c>
      <c r="G78" s="2">
        <f>COUNTIFS(Table2[Sub-Sector],Table3[[#This Row],[Sub-Sector]],Table2[1Y Return vs Nifty],"&gt;=10")/Table3[[#This Row],[Count]]</f>
        <v>0.5</v>
      </c>
      <c r="H78" s="2">
        <f>COUNTIFS(Table2[Sub-Sector],Table3[[#This Row],[Sub-Sector]],Table2[RSI Exponential â€“ 14D],"&gt;=50")/Table3[[#This Row],[Count]]</f>
        <v>0.33333333333333331</v>
      </c>
      <c r="I78" s="2">
        <f>COUNTIFS(Table2[Sub-Sector],Table3[[#This Row],[Sub-Sector]],Table2[Relative Volume],"&gt;=1")/Table3[[#This Row],[Count]]</f>
        <v>0.33333333333333331</v>
      </c>
      <c r="J78" s="2">
        <f>COUNTIFS(Table2[Sub-Sector],Table3[[#This Row],[Sub-Sector]],Table2[% Away From Day Low],"&gt;=0.05")/Table3[[#This Row],[Count]]</f>
        <v>0.16666666666666666</v>
      </c>
      <c r="K78" s="2">
        <f>COUNTIFS(Table2[Sub-Sector],Table3[[#This Row],[Sub-Sector]],Table2[% Away From Day High],"&lt;=0.05")/Table3[[#This Row],[Count]]</f>
        <v>1</v>
      </c>
      <c r="L78" s="2">
        <f>COUNTIFS(Table2[Sub-Sector],Table3[[#This Row],[Sub-Sector]],Table2[% Away From Current Week Low],"&gt;=0.05")/Table3[[#This Row],[Count]]</f>
        <v>0.16666666666666666</v>
      </c>
      <c r="M78" s="2">
        <f>COUNTIFS(Table2[Sub-Sector],Table3[[#This Row],[Sub-Sector]],Table2[% Away From Current Week High],"&lt;=0.05")/Table3[[#This Row],[Count]]</f>
        <v>1</v>
      </c>
      <c r="N78" s="2">
        <f>COUNTIFS(Table2[Sub-Sector],Table3[[#This Row],[Sub-Sector]],Table2[% Away From Current Month High],"&lt;=0.05")/Table3[[#This Row],[Count]]</f>
        <v>0.33333333333333331</v>
      </c>
      <c r="O78" s="2">
        <f>COUNTIFS(Table2[Sub-Sector],Table3[[#This Row],[Sub-Sector]],Table2[% Away From Current Month Low],"&gt;=0.05")/Table3[[#This Row],[Count]]</f>
        <v>0.5</v>
      </c>
      <c r="P78" s="2">
        <f>COUNTIFS(Table2[Sub-Sector],Table3[[#This Row],[Sub-Sector]],Table2[% Away From 52W High],"&lt;=10")/Table3[[#This Row],[Count]]</f>
        <v>0.66666666666666663</v>
      </c>
      <c r="Q78" s="2">
        <f>COUNTIFS(Table2[Sub-Sector],Table3[[#This Row],[Sub-Sector]],Table2[% Away From 52W Low],"&gt;=10")/Table3[[#This Row],[Count]]</f>
        <v>1</v>
      </c>
      <c r="R78" s="2">
        <f>COUNTIFS(Table2[Sub-Sector],Table3[[#This Row],[Sub-Sector]],Table2[% Price above 20 EMA],"&gt;=0")/Table3[[#This Row],[Count]]</f>
        <v>0.33333333333333331</v>
      </c>
      <c r="S78" s="2">
        <f>COUNTIFS(Table2[Sub-Sector],Table3[[#This Row],[Sub-Sector]],Table2[% Price above 50 EMA],"&gt;=0")/Table3[[#This Row],[Count]]</f>
        <v>0.66666666666666663</v>
      </c>
      <c r="T78" s="2">
        <f>COUNTIFS(Table2[Sub-Sector],Table3[[#This Row],[Sub-Sector]],Table2[% Price above 200 EMA],"&gt;=0")/Table3[[#This Row],[Count]]</f>
        <v>0.83333333333333337</v>
      </c>
      <c r="U78" s="2">
        <f>COUNTIFS(Table2[Sub-Sector],Table3[[#This Row],[Sub-Sector]],Table2[Rate of Change - Zone],"Positive")/Table3[[#This Row],[Count]]</f>
        <v>0.5</v>
      </c>
      <c r="V78" s="2">
        <f>COUNTIFS(Table2[Sub-Sector],Table3[[#This Row],[Sub-Sector]],Table2[Sharpe Ratio],"&gt;=0.10")/Table3[[#This Row],[Count]]</f>
        <v>0.16666666666666666</v>
      </c>
      <c r="W7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406.5</v>
      </c>
      <c r="X78">
        <f>_xlfn.RANK.AVG(Table3[[#This Row],[Score]],Table3[Score],1)</f>
        <v>48</v>
      </c>
      <c r="Y7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267.5</v>
      </c>
      <c r="Z78">
        <f>_xlfn.RANK.AVG(Table3[[#This Row],[Score 2 ]],Table3[[Score 2 ]],1)</f>
        <v>76.5</v>
      </c>
    </row>
    <row r="79" spans="1:26" x14ac:dyDescent="0.3">
      <c r="A79" t="s">
        <v>21</v>
      </c>
      <c r="B79">
        <f>COUNTIFS(Table2[Sub-Sector],Table3[[#This Row],[Sub-Sector]])</f>
        <v>20</v>
      </c>
      <c r="C79" s="2">
        <f>COUNTIFS(Table2[Sub-Sector],Table3[[#This Row],[Sub-Sector]],Table2[Uptrend],"Uptrend")/Table3[[#This Row],[Count]]</f>
        <v>0.7</v>
      </c>
      <c r="D79" s="2">
        <f>COUNTIFS(Table2[Sub-Sector],Table3[[#This Row],[Sub-Sector]],Table2[1W Return vs Nifty],"&gt;=5")/Table3[[#This Row],[Count]]</f>
        <v>0.15</v>
      </c>
      <c r="E79" s="2">
        <f>COUNTIFS(Table2[Sub-Sector],Table3[[#This Row],[Sub-Sector]],Table2[1M Return vs Nifty],"&gt;=5")/Table3[[#This Row],[Count]]</f>
        <v>0.15</v>
      </c>
      <c r="F79" s="2">
        <f>COUNTIFS(Table2[Sub-Sector],Table3[[#This Row],[Sub-Sector]],Table2[6M Return vs Nifty],"&gt;=10")/Table3[[#This Row],[Count]]</f>
        <v>0.2</v>
      </c>
      <c r="G79" s="2">
        <f>COUNTIFS(Table2[Sub-Sector],Table3[[#This Row],[Sub-Sector]],Table2[1Y Return vs Nifty],"&gt;=10")/Table3[[#This Row],[Count]]</f>
        <v>0.3</v>
      </c>
      <c r="H79" s="2">
        <f>COUNTIFS(Table2[Sub-Sector],Table3[[#This Row],[Sub-Sector]],Table2[RSI Exponential â€“ 14D],"&gt;=50")/Table3[[#This Row],[Count]]</f>
        <v>0.85</v>
      </c>
      <c r="I79" s="2">
        <f>COUNTIFS(Table2[Sub-Sector],Table3[[#This Row],[Sub-Sector]],Table2[Relative Volume],"&gt;=1")/Table3[[#This Row],[Count]]</f>
        <v>0.3</v>
      </c>
      <c r="J79" s="2">
        <f>COUNTIFS(Table2[Sub-Sector],Table3[[#This Row],[Sub-Sector]],Table2[% Away From Day Low],"&gt;=0.05")/Table3[[#This Row],[Count]]</f>
        <v>0</v>
      </c>
      <c r="K79" s="2">
        <f>COUNTIFS(Table2[Sub-Sector],Table3[[#This Row],[Sub-Sector]],Table2[% Away From Day High],"&lt;=0.05")/Table3[[#This Row],[Count]]</f>
        <v>0.95</v>
      </c>
      <c r="L79" s="2">
        <f>COUNTIFS(Table2[Sub-Sector],Table3[[#This Row],[Sub-Sector]],Table2[% Away From Current Week Low],"&gt;=0.05")/Table3[[#This Row],[Count]]</f>
        <v>0.25</v>
      </c>
      <c r="M79" s="2">
        <f>COUNTIFS(Table2[Sub-Sector],Table3[[#This Row],[Sub-Sector]],Table2[% Away From Current Week High],"&lt;=0.05")/Table3[[#This Row],[Count]]</f>
        <v>0.85</v>
      </c>
      <c r="N79" s="2">
        <f>COUNTIFS(Table2[Sub-Sector],Table3[[#This Row],[Sub-Sector]],Table2[% Away From Current Month High],"&lt;=0.05")/Table3[[#This Row],[Count]]</f>
        <v>0.6</v>
      </c>
      <c r="O79" s="2">
        <f>COUNTIFS(Table2[Sub-Sector],Table3[[#This Row],[Sub-Sector]],Table2[% Away From Current Month Low],"&gt;=0.05")/Table3[[#This Row],[Count]]</f>
        <v>0.9</v>
      </c>
      <c r="P79" s="2">
        <f>COUNTIFS(Table2[Sub-Sector],Table3[[#This Row],[Sub-Sector]],Table2[% Away From 52W High],"&lt;=10")/Table3[[#This Row],[Count]]</f>
        <v>0.6</v>
      </c>
      <c r="Q79" s="2">
        <f>COUNTIFS(Table2[Sub-Sector],Table3[[#This Row],[Sub-Sector]],Table2[% Away From 52W Low],"&gt;=10")/Table3[[#This Row],[Count]]</f>
        <v>0.95</v>
      </c>
      <c r="R79" s="2">
        <f>COUNTIFS(Table2[Sub-Sector],Table3[[#This Row],[Sub-Sector]],Table2[% Price above 20 EMA],"&gt;=0")/Table3[[#This Row],[Count]]</f>
        <v>0.8</v>
      </c>
      <c r="S79" s="2">
        <f>COUNTIFS(Table2[Sub-Sector],Table3[[#This Row],[Sub-Sector]],Table2[% Price above 50 EMA],"&gt;=0")/Table3[[#This Row],[Count]]</f>
        <v>0.75</v>
      </c>
      <c r="T79" s="2">
        <f>COUNTIFS(Table2[Sub-Sector],Table3[[#This Row],[Sub-Sector]],Table2[% Price above 200 EMA],"&gt;=0")/Table3[[#This Row],[Count]]</f>
        <v>0.95</v>
      </c>
      <c r="U79" s="2">
        <f>COUNTIFS(Table2[Sub-Sector],Table3[[#This Row],[Sub-Sector]],Table2[Rate of Change - Zone],"Positive")/Table3[[#This Row],[Count]]</f>
        <v>0.9</v>
      </c>
      <c r="V79" s="2">
        <f>COUNTIFS(Table2[Sub-Sector],Table3[[#This Row],[Sub-Sector]],Table2[Sharpe Ratio],"&gt;=0.10")/Table3[[#This Row],[Count]]</f>
        <v>0.1</v>
      </c>
      <c r="W7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409.5</v>
      </c>
      <c r="X79">
        <f>_xlfn.RANK.AVG(Table3[[#This Row],[Score]],Table3[Score],1)</f>
        <v>49</v>
      </c>
      <c r="Y7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272.5</v>
      </c>
      <c r="Z79">
        <f>_xlfn.RANK.AVG(Table3[[#This Row],[Score 2 ]],Table3[[Score 2 ]],1)</f>
        <v>78.5</v>
      </c>
    </row>
    <row r="80" spans="1:26" x14ac:dyDescent="0.3">
      <c r="A80" t="s">
        <v>228</v>
      </c>
      <c r="B80">
        <f>COUNTIFS(Table2[Sub-Sector],Table3[[#This Row],[Sub-Sector]])</f>
        <v>9</v>
      </c>
      <c r="C80" s="2">
        <f>COUNTIFS(Table2[Sub-Sector],Table3[[#This Row],[Sub-Sector]],Table2[Uptrend],"Uptrend")/Table3[[#This Row],[Count]]</f>
        <v>0.55555555555555558</v>
      </c>
      <c r="D80" s="2">
        <f>COUNTIFS(Table2[Sub-Sector],Table3[[#This Row],[Sub-Sector]],Table2[1W Return vs Nifty],"&gt;=5")/Table3[[#This Row],[Count]]</f>
        <v>0.1111111111111111</v>
      </c>
      <c r="E80" s="2">
        <f>COUNTIFS(Table2[Sub-Sector],Table3[[#This Row],[Sub-Sector]],Table2[1M Return vs Nifty],"&gt;=5")/Table3[[#This Row],[Count]]</f>
        <v>0.22222222222222221</v>
      </c>
      <c r="F80" s="2">
        <f>COUNTIFS(Table2[Sub-Sector],Table3[[#This Row],[Sub-Sector]],Table2[6M Return vs Nifty],"&gt;=10")/Table3[[#This Row],[Count]]</f>
        <v>0.44444444444444442</v>
      </c>
      <c r="G80" s="2">
        <f>COUNTIFS(Table2[Sub-Sector],Table3[[#This Row],[Sub-Sector]],Table2[1Y Return vs Nifty],"&gt;=10")/Table3[[#This Row],[Count]]</f>
        <v>0.44444444444444442</v>
      </c>
      <c r="H80" s="2">
        <f>COUNTIFS(Table2[Sub-Sector],Table3[[#This Row],[Sub-Sector]],Table2[RSI Exponential â€“ 14D],"&gt;=50")/Table3[[#This Row],[Count]]</f>
        <v>0.33333333333333331</v>
      </c>
      <c r="I80" s="2">
        <f>COUNTIFS(Table2[Sub-Sector],Table3[[#This Row],[Sub-Sector]],Table2[Relative Volume],"&gt;=1")/Table3[[#This Row],[Count]]</f>
        <v>0.22222222222222221</v>
      </c>
      <c r="J80" s="2">
        <f>COUNTIFS(Table2[Sub-Sector],Table3[[#This Row],[Sub-Sector]],Table2[% Away From Day Low],"&gt;=0.05")/Table3[[#This Row],[Count]]</f>
        <v>0</v>
      </c>
      <c r="K80" s="2">
        <f>COUNTIFS(Table2[Sub-Sector],Table3[[#This Row],[Sub-Sector]],Table2[% Away From Day High],"&lt;=0.05")/Table3[[#This Row],[Count]]</f>
        <v>1</v>
      </c>
      <c r="L80" s="2">
        <f>COUNTIFS(Table2[Sub-Sector],Table3[[#This Row],[Sub-Sector]],Table2[% Away From Current Week Low],"&gt;=0.05")/Table3[[#This Row],[Count]]</f>
        <v>0</v>
      </c>
      <c r="M80" s="2">
        <f>COUNTIFS(Table2[Sub-Sector],Table3[[#This Row],[Sub-Sector]],Table2[% Away From Current Week High],"&lt;=0.05")/Table3[[#This Row],[Count]]</f>
        <v>0.77777777777777779</v>
      </c>
      <c r="N80" s="2">
        <f>COUNTIFS(Table2[Sub-Sector],Table3[[#This Row],[Sub-Sector]],Table2[% Away From Current Month High],"&lt;=0.05")/Table3[[#This Row],[Count]]</f>
        <v>0.33333333333333331</v>
      </c>
      <c r="O80" s="2">
        <f>COUNTIFS(Table2[Sub-Sector],Table3[[#This Row],[Sub-Sector]],Table2[% Away From Current Month Low],"&gt;=0.05")/Table3[[#This Row],[Count]]</f>
        <v>0.55555555555555558</v>
      </c>
      <c r="P80" s="2">
        <f>COUNTIFS(Table2[Sub-Sector],Table3[[#This Row],[Sub-Sector]],Table2[% Away From 52W High],"&lt;=10")/Table3[[#This Row],[Count]]</f>
        <v>0.33333333333333331</v>
      </c>
      <c r="Q80" s="2">
        <f>COUNTIFS(Table2[Sub-Sector],Table3[[#This Row],[Sub-Sector]],Table2[% Away From 52W Low],"&gt;=10")/Table3[[#This Row],[Count]]</f>
        <v>1</v>
      </c>
      <c r="R80" s="2">
        <f>COUNTIFS(Table2[Sub-Sector],Table3[[#This Row],[Sub-Sector]],Table2[% Price above 20 EMA],"&gt;=0")/Table3[[#This Row],[Count]]</f>
        <v>0.33333333333333331</v>
      </c>
      <c r="S80" s="2">
        <f>COUNTIFS(Table2[Sub-Sector],Table3[[#This Row],[Sub-Sector]],Table2[% Price above 50 EMA],"&gt;=0")/Table3[[#This Row],[Count]]</f>
        <v>0.55555555555555558</v>
      </c>
      <c r="T80" s="2">
        <f>COUNTIFS(Table2[Sub-Sector],Table3[[#This Row],[Sub-Sector]],Table2[% Price above 200 EMA],"&gt;=0")/Table3[[#This Row],[Count]]</f>
        <v>0.66666666666666663</v>
      </c>
      <c r="U80" s="2">
        <f>COUNTIFS(Table2[Sub-Sector],Table3[[#This Row],[Sub-Sector]],Table2[Rate of Change - Zone],"Positive")/Table3[[#This Row],[Count]]</f>
        <v>0.55555555555555558</v>
      </c>
      <c r="V80" s="2">
        <f>COUNTIFS(Table2[Sub-Sector],Table3[[#This Row],[Sub-Sector]],Table2[Sharpe Ratio],"&gt;=0.10")/Table3[[#This Row],[Count]]</f>
        <v>0.33333333333333331</v>
      </c>
      <c r="W8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416</v>
      </c>
      <c r="X80">
        <f>_xlfn.RANK.AVG(Table3[[#This Row],[Score]],Table3[Score],1)</f>
        <v>50</v>
      </c>
      <c r="Y8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272.5</v>
      </c>
      <c r="Z80">
        <f>_xlfn.RANK.AVG(Table3[[#This Row],[Score 2 ]],Table3[[Score 2 ]],1)</f>
        <v>78.5</v>
      </c>
    </row>
    <row r="81" spans="1:26" x14ac:dyDescent="0.3">
      <c r="A81" t="s">
        <v>27</v>
      </c>
      <c r="B81">
        <f>COUNTIFS(Table2[Sub-Sector],Table3[[#This Row],[Sub-Sector]])</f>
        <v>4</v>
      </c>
      <c r="C81" s="2">
        <f>COUNTIFS(Table2[Sub-Sector],Table3[[#This Row],[Sub-Sector]],Table2[Uptrend],"Uptrend")/Table3[[#This Row],[Count]]</f>
        <v>1</v>
      </c>
      <c r="D81" s="2">
        <f>COUNTIFS(Table2[Sub-Sector],Table3[[#This Row],[Sub-Sector]],Table2[1W Return vs Nifty],"&gt;=5")/Table3[[#This Row],[Count]]</f>
        <v>0</v>
      </c>
      <c r="E81" s="2">
        <f>COUNTIFS(Table2[Sub-Sector],Table3[[#This Row],[Sub-Sector]],Table2[1M Return vs Nifty],"&gt;=5")/Table3[[#This Row],[Count]]</f>
        <v>0</v>
      </c>
      <c r="F81" s="2">
        <f>COUNTIFS(Table2[Sub-Sector],Table3[[#This Row],[Sub-Sector]],Table2[6M Return vs Nifty],"&gt;=10")/Table3[[#This Row],[Count]]</f>
        <v>0.25</v>
      </c>
      <c r="G81" s="2">
        <f>COUNTIFS(Table2[Sub-Sector],Table3[[#This Row],[Sub-Sector]],Table2[1Y Return vs Nifty],"&gt;=10")/Table3[[#This Row],[Count]]</f>
        <v>0.5</v>
      </c>
      <c r="H81" s="2">
        <f>COUNTIFS(Table2[Sub-Sector],Table3[[#This Row],[Sub-Sector]],Table2[RSI Exponential â€“ 14D],"&gt;=50")/Table3[[#This Row],[Count]]</f>
        <v>1</v>
      </c>
      <c r="I81" s="2">
        <f>COUNTIFS(Table2[Sub-Sector],Table3[[#This Row],[Sub-Sector]],Table2[Relative Volume],"&gt;=1")/Table3[[#This Row],[Count]]</f>
        <v>0</v>
      </c>
      <c r="J81" s="2">
        <f>COUNTIFS(Table2[Sub-Sector],Table3[[#This Row],[Sub-Sector]],Table2[% Away From Day Low],"&gt;=0.05")/Table3[[#This Row],[Count]]</f>
        <v>0</v>
      </c>
      <c r="K81" s="2">
        <f>COUNTIFS(Table2[Sub-Sector],Table3[[#This Row],[Sub-Sector]],Table2[% Away From Day High],"&lt;=0.05")/Table3[[#This Row],[Count]]</f>
        <v>1</v>
      </c>
      <c r="L81" s="2">
        <f>COUNTIFS(Table2[Sub-Sector],Table3[[#This Row],[Sub-Sector]],Table2[% Away From Current Week Low],"&gt;=0.05")/Table3[[#This Row],[Count]]</f>
        <v>0</v>
      </c>
      <c r="M81" s="2">
        <f>COUNTIFS(Table2[Sub-Sector],Table3[[#This Row],[Sub-Sector]],Table2[% Away From Current Week High],"&lt;=0.05")/Table3[[#This Row],[Count]]</f>
        <v>0.75</v>
      </c>
      <c r="N81" s="2">
        <f>COUNTIFS(Table2[Sub-Sector],Table3[[#This Row],[Sub-Sector]],Table2[% Away From Current Month High],"&lt;=0.05")/Table3[[#This Row],[Count]]</f>
        <v>0.75</v>
      </c>
      <c r="O81" s="2">
        <f>COUNTIFS(Table2[Sub-Sector],Table3[[#This Row],[Sub-Sector]],Table2[% Away From Current Month Low],"&gt;=0.05")/Table3[[#This Row],[Count]]</f>
        <v>1</v>
      </c>
      <c r="P81" s="2">
        <f>COUNTIFS(Table2[Sub-Sector],Table3[[#This Row],[Sub-Sector]],Table2[% Away From 52W High],"&lt;=10")/Table3[[#This Row],[Count]]</f>
        <v>0.5</v>
      </c>
      <c r="Q81" s="2">
        <f>COUNTIFS(Table2[Sub-Sector],Table3[[#This Row],[Sub-Sector]],Table2[% Away From 52W Low],"&gt;=10")/Table3[[#This Row],[Count]]</f>
        <v>1</v>
      </c>
      <c r="R81" s="2">
        <f>COUNTIFS(Table2[Sub-Sector],Table3[[#This Row],[Sub-Sector]],Table2[% Price above 20 EMA],"&gt;=0")/Table3[[#This Row],[Count]]</f>
        <v>1</v>
      </c>
      <c r="S81" s="2">
        <f>COUNTIFS(Table2[Sub-Sector],Table3[[#This Row],[Sub-Sector]],Table2[% Price above 50 EMA],"&gt;=0")/Table3[[#This Row],[Count]]</f>
        <v>1</v>
      </c>
      <c r="T81" s="2">
        <f>COUNTIFS(Table2[Sub-Sector],Table3[[#This Row],[Sub-Sector]],Table2[% Price above 200 EMA],"&gt;=0")/Table3[[#This Row],[Count]]</f>
        <v>1</v>
      </c>
      <c r="U81" s="2">
        <f>COUNTIFS(Table2[Sub-Sector],Table3[[#This Row],[Sub-Sector]],Table2[Rate of Change - Zone],"Positive")/Table3[[#This Row],[Count]]</f>
        <v>1</v>
      </c>
      <c r="V81" s="2">
        <f>COUNTIFS(Table2[Sub-Sector],Table3[[#This Row],[Sub-Sector]],Table2[Sharpe Ratio],"&gt;=0.10")/Table3[[#This Row],[Count]]</f>
        <v>0.25</v>
      </c>
      <c r="W8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463.5</v>
      </c>
      <c r="X81">
        <f>_xlfn.RANK.AVG(Table3[[#This Row],[Score]],Table3[Score],1)</f>
        <v>75</v>
      </c>
      <c r="Y8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273</v>
      </c>
      <c r="Z81">
        <f>_xlfn.RANK.AVG(Table3[[#This Row],[Score 2 ]],Table3[[Score 2 ]],1)</f>
        <v>80</v>
      </c>
    </row>
    <row r="82" spans="1:26" x14ac:dyDescent="0.3">
      <c r="A82" t="s">
        <v>51</v>
      </c>
      <c r="B82">
        <f>COUNTIFS(Table2[Sub-Sector],Table3[[#This Row],[Sub-Sector]])</f>
        <v>17</v>
      </c>
      <c r="C82" s="2">
        <f>COUNTIFS(Table2[Sub-Sector],Table3[[#This Row],[Sub-Sector]],Table2[Uptrend],"Uptrend")/Table3[[#This Row],[Count]]</f>
        <v>0.29411764705882354</v>
      </c>
      <c r="D82" s="2">
        <f>COUNTIFS(Table2[Sub-Sector],Table3[[#This Row],[Sub-Sector]],Table2[1W Return vs Nifty],"&gt;=5")/Table3[[#This Row],[Count]]</f>
        <v>0.11764705882352941</v>
      </c>
      <c r="E82" s="2">
        <f>COUNTIFS(Table2[Sub-Sector],Table3[[#This Row],[Sub-Sector]],Table2[1M Return vs Nifty],"&gt;=5")/Table3[[#This Row],[Count]]</f>
        <v>0.17647058823529413</v>
      </c>
      <c r="F82" s="2">
        <f>COUNTIFS(Table2[Sub-Sector],Table3[[#This Row],[Sub-Sector]],Table2[6M Return vs Nifty],"&gt;=10")/Table3[[#This Row],[Count]]</f>
        <v>0.17647058823529413</v>
      </c>
      <c r="G82" s="2">
        <f>COUNTIFS(Table2[Sub-Sector],Table3[[#This Row],[Sub-Sector]],Table2[1Y Return vs Nifty],"&gt;=10")/Table3[[#This Row],[Count]]</f>
        <v>0.35294117647058826</v>
      </c>
      <c r="H82" s="2">
        <f>COUNTIFS(Table2[Sub-Sector],Table3[[#This Row],[Sub-Sector]],Table2[RSI Exponential â€“ 14D],"&gt;=50")/Table3[[#This Row],[Count]]</f>
        <v>0.70588235294117652</v>
      </c>
      <c r="I82" s="2">
        <f>COUNTIFS(Table2[Sub-Sector],Table3[[#This Row],[Sub-Sector]],Table2[Relative Volume],"&gt;=1")/Table3[[#This Row],[Count]]</f>
        <v>0.23529411764705882</v>
      </c>
      <c r="J82" s="2">
        <f>COUNTIFS(Table2[Sub-Sector],Table3[[#This Row],[Sub-Sector]],Table2[% Away From Day Low],"&gt;=0.05")/Table3[[#This Row],[Count]]</f>
        <v>0</v>
      </c>
      <c r="K82" s="2">
        <f>COUNTIFS(Table2[Sub-Sector],Table3[[#This Row],[Sub-Sector]],Table2[% Away From Day High],"&lt;=0.05")/Table3[[#This Row],[Count]]</f>
        <v>1</v>
      </c>
      <c r="L82" s="2">
        <f>COUNTIFS(Table2[Sub-Sector],Table3[[#This Row],[Sub-Sector]],Table2[% Away From Current Week Low],"&gt;=0.05")/Table3[[#This Row],[Count]]</f>
        <v>0.17647058823529413</v>
      </c>
      <c r="M82" s="2">
        <f>COUNTIFS(Table2[Sub-Sector],Table3[[#This Row],[Sub-Sector]],Table2[% Away From Current Week High],"&lt;=0.05")/Table3[[#This Row],[Count]]</f>
        <v>0.94117647058823528</v>
      </c>
      <c r="N82" s="2">
        <f>COUNTIFS(Table2[Sub-Sector],Table3[[#This Row],[Sub-Sector]],Table2[% Away From Current Month High],"&lt;=0.05")/Table3[[#This Row],[Count]]</f>
        <v>0.52941176470588236</v>
      </c>
      <c r="O82" s="2">
        <f>COUNTIFS(Table2[Sub-Sector],Table3[[#This Row],[Sub-Sector]],Table2[% Away From Current Month Low],"&gt;=0.05")/Table3[[#This Row],[Count]]</f>
        <v>0.94117647058823528</v>
      </c>
      <c r="P82" s="2">
        <f>COUNTIFS(Table2[Sub-Sector],Table3[[#This Row],[Sub-Sector]],Table2[% Away From 52W High],"&lt;=10")/Table3[[#This Row],[Count]]</f>
        <v>0.35294117647058826</v>
      </c>
      <c r="Q82" s="2">
        <f>COUNTIFS(Table2[Sub-Sector],Table3[[#This Row],[Sub-Sector]],Table2[% Away From 52W Low],"&gt;=10")/Table3[[#This Row],[Count]]</f>
        <v>0.88235294117647056</v>
      </c>
      <c r="R82" s="2">
        <f>COUNTIFS(Table2[Sub-Sector],Table3[[#This Row],[Sub-Sector]],Table2[% Price above 20 EMA],"&gt;=0")/Table3[[#This Row],[Count]]</f>
        <v>0.70588235294117652</v>
      </c>
      <c r="S82" s="2">
        <f>COUNTIFS(Table2[Sub-Sector],Table3[[#This Row],[Sub-Sector]],Table2[% Price above 50 EMA],"&gt;=0")/Table3[[#This Row],[Count]]</f>
        <v>0.47058823529411764</v>
      </c>
      <c r="T82" s="2">
        <f>COUNTIFS(Table2[Sub-Sector],Table3[[#This Row],[Sub-Sector]],Table2[% Price above 200 EMA],"&gt;=0")/Table3[[#This Row],[Count]]</f>
        <v>0.70588235294117652</v>
      </c>
      <c r="U82" s="2">
        <f>COUNTIFS(Table2[Sub-Sector],Table3[[#This Row],[Sub-Sector]],Table2[Rate of Change - Zone],"Positive")/Table3[[#This Row],[Count]]</f>
        <v>0.82352941176470584</v>
      </c>
      <c r="V82" s="2">
        <f>COUNTIFS(Table2[Sub-Sector],Table3[[#This Row],[Sub-Sector]],Table2[Sharpe Ratio],"&gt;=0.10")/Table3[[#This Row],[Count]]</f>
        <v>0.11764705882352941</v>
      </c>
      <c r="W8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459.5</v>
      </c>
      <c r="X82">
        <f>_xlfn.RANK.AVG(Table3[[#This Row],[Score]],Table3[Score],1)</f>
        <v>73</v>
      </c>
      <c r="Y8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274.5</v>
      </c>
      <c r="Z82">
        <f>_xlfn.RANK.AVG(Table3[[#This Row],[Score 2 ]],Table3[[Score 2 ]],1)</f>
        <v>81</v>
      </c>
    </row>
    <row r="83" spans="1:26" x14ac:dyDescent="0.3">
      <c r="A83" t="s">
        <v>262</v>
      </c>
      <c r="B83">
        <f>COUNTIFS(Table2[Sub-Sector],Table3[[#This Row],[Sub-Sector]])</f>
        <v>2</v>
      </c>
      <c r="C83" s="2">
        <f>COUNTIFS(Table2[Sub-Sector],Table3[[#This Row],[Sub-Sector]],Table2[Uptrend],"Uptrend")/Table3[[#This Row],[Count]]</f>
        <v>0.5</v>
      </c>
      <c r="D83" s="2">
        <f>COUNTIFS(Table2[Sub-Sector],Table3[[#This Row],[Sub-Sector]],Table2[1W Return vs Nifty],"&gt;=5")/Table3[[#This Row],[Count]]</f>
        <v>0</v>
      </c>
      <c r="E83" s="2">
        <f>COUNTIFS(Table2[Sub-Sector],Table3[[#This Row],[Sub-Sector]],Table2[1M Return vs Nifty],"&gt;=5")/Table3[[#This Row],[Count]]</f>
        <v>0.5</v>
      </c>
      <c r="F83" s="2">
        <f>COUNTIFS(Table2[Sub-Sector],Table3[[#This Row],[Sub-Sector]],Table2[6M Return vs Nifty],"&gt;=10")/Table3[[#This Row],[Count]]</f>
        <v>0.5</v>
      </c>
      <c r="G83" s="2">
        <f>COUNTIFS(Table2[Sub-Sector],Table3[[#This Row],[Sub-Sector]],Table2[1Y Return vs Nifty],"&gt;=10")/Table3[[#This Row],[Count]]</f>
        <v>1</v>
      </c>
      <c r="H83" s="2">
        <f>COUNTIFS(Table2[Sub-Sector],Table3[[#This Row],[Sub-Sector]],Table2[RSI Exponential â€“ 14D],"&gt;=50")/Table3[[#This Row],[Count]]</f>
        <v>0.5</v>
      </c>
      <c r="I83" s="2">
        <f>COUNTIFS(Table2[Sub-Sector],Table3[[#This Row],[Sub-Sector]],Table2[Relative Volume],"&gt;=1")/Table3[[#This Row],[Count]]</f>
        <v>0</v>
      </c>
      <c r="J83" s="2">
        <f>COUNTIFS(Table2[Sub-Sector],Table3[[#This Row],[Sub-Sector]],Table2[% Away From Day Low],"&gt;=0.05")/Table3[[#This Row],[Count]]</f>
        <v>0</v>
      </c>
      <c r="K83" s="2">
        <f>COUNTIFS(Table2[Sub-Sector],Table3[[#This Row],[Sub-Sector]],Table2[% Away From Day High],"&lt;=0.05")/Table3[[#This Row],[Count]]</f>
        <v>1</v>
      </c>
      <c r="L83" s="2">
        <f>COUNTIFS(Table2[Sub-Sector],Table3[[#This Row],[Sub-Sector]],Table2[% Away From Current Week Low],"&gt;=0.05")/Table3[[#This Row],[Count]]</f>
        <v>0</v>
      </c>
      <c r="M83" s="2">
        <f>COUNTIFS(Table2[Sub-Sector],Table3[[#This Row],[Sub-Sector]],Table2[% Away From Current Week High],"&lt;=0.05")/Table3[[#This Row],[Count]]</f>
        <v>1</v>
      </c>
      <c r="N83" s="2">
        <f>COUNTIFS(Table2[Sub-Sector],Table3[[#This Row],[Sub-Sector]],Table2[% Away From Current Month High],"&lt;=0.05")/Table3[[#This Row],[Count]]</f>
        <v>0</v>
      </c>
      <c r="O83" s="2">
        <f>COUNTIFS(Table2[Sub-Sector],Table3[[#This Row],[Sub-Sector]],Table2[% Away From Current Month Low],"&gt;=0.05")/Table3[[#This Row],[Count]]</f>
        <v>1</v>
      </c>
      <c r="P83" s="2">
        <f>COUNTIFS(Table2[Sub-Sector],Table3[[#This Row],[Sub-Sector]],Table2[% Away From 52W High],"&lt;=10")/Table3[[#This Row],[Count]]</f>
        <v>0.5</v>
      </c>
      <c r="Q83" s="2">
        <f>COUNTIFS(Table2[Sub-Sector],Table3[[#This Row],[Sub-Sector]],Table2[% Away From 52W Low],"&gt;=10")/Table3[[#This Row],[Count]]</f>
        <v>1</v>
      </c>
      <c r="R83" s="2">
        <f>COUNTIFS(Table2[Sub-Sector],Table3[[#This Row],[Sub-Sector]],Table2[% Price above 20 EMA],"&gt;=0")/Table3[[#This Row],[Count]]</f>
        <v>0.5</v>
      </c>
      <c r="S83" s="2">
        <f>COUNTIFS(Table2[Sub-Sector],Table3[[#This Row],[Sub-Sector]],Table2[% Price above 50 EMA],"&gt;=0")/Table3[[#This Row],[Count]]</f>
        <v>0.5</v>
      </c>
      <c r="T83" s="2">
        <f>COUNTIFS(Table2[Sub-Sector],Table3[[#This Row],[Sub-Sector]],Table2[% Price above 200 EMA],"&gt;=0")/Table3[[#This Row],[Count]]</f>
        <v>1</v>
      </c>
      <c r="U83" s="2">
        <f>COUNTIFS(Table2[Sub-Sector],Table3[[#This Row],[Sub-Sector]],Table2[Rate of Change - Zone],"Positive")/Table3[[#This Row],[Count]]</f>
        <v>0</v>
      </c>
      <c r="V83" s="2">
        <f>COUNTIFS(Table2[Sub-Sector],Table3[[#This Row],[Sub-Sector]],Table2[Sharpe Ratio],"&gt;=0.10")/Table3[[#This Row],[Count]]</f>
        <v>0.5</v>
      </c>
      <c r="W8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451</v>
      </c>
      <c r="X83">
        <f>_xlfn.RANK.AVG(Table3[[#This Row],[Score]],Table3[Score],1)</f>
        <v>69</v>
      </c>
      <c r="Y8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275</v>
      </c>
      <c r="Z83">
        <f>_xlfn.RANK.AVG(Table3[[#This Row],[Score 2 ]],Table3[[Score 2 ]],1)</f>
        <v>82</v>
      </c>
    </row>
    <row r="84" spans="1:26" x14ac:dyDescent="0.3">
      <c r="A84" t="s">
        <v>158</v>
      </c>
      <c r="B84">
        <f>COUNTIFS(Table2[Sub-Sector],Table3[[#This Row],[Sub-Sector]])</f>
        <v>3</v>
      </c>
      <c r="C84" s="2">
        <f>COUNTIFS(Table2[Sub-Sector],Table3[[#This Row],[Sub-Sector]],Table2[Uptrend],"Uptrend")/Table3[[#This Row],[Count]]</f>
        <v>0.66666666666666663</v>
      </c>
      <c r="D84" s="2">
        <f>COUNTIFS(Table2[Sub-Sector],Table3[[#This Row],[Sub-Sector]],Table2[1W Return vs Nifty],"&gt;=5")/Table3[[#This Row],[Count]]</f>
        <v>0</v>
      </c>
      <c r="E84" s="2">
        <f>COUNTIFS(Table2[Sub-Sector],Table3[[#This Row],[Sub-Sector]],Table2[1M Return vs Nifty],"&gt;=5")/Table3[[#This Row],[Count]]</f>
        <v>0</v>
      </c>
      <c r="F84" s="2">
        <f>COUNTIFS(Table2[Sub-Sector],Table3[[#This Row],[Sub-Sector]],Table2[6M Return vs Nifty],"&gt;=10")/Table3[[#This Row],[Count]]</f>
        <v>0.33333333333333331</v>
      </c>
      <c r="G84" s="2">
        <f>COUNTIFS(Table2[Sub-Sector],Table3[[#This Row],[Sub-Sector]],Table2[1Y Return vs Nifty],"&gt;=10")/Table3[[#This Row],[Count]]</f>
        <v>0.66666666666666663</v>
      </c>
      <c r="H84" s="2">
        <f>COUNTIFS(Table2[Sub-Sector],Table3[[#This Row],[Sub-Sector]],Table2[RSI Exponential â€“ 14D],"&gt;=50")/Table3[[#This Row],[Count]]</f>
        <v>0.66666666666666663</v>
      </c>
      <c r="I84" s="2">
        <f>COUNTIFS(Table2[Sub-Sector],Table3[[#This Row],[Sub-Sector]],Table2[Relative Volume],"&gt;=1")/Table3[[#This Row],[Count]]</f>
        <v>0</v>
      </c>
      <c r="J84" s="2">
        <f>COUNTIFS(Table2[Sub-Sector],Table3[[#This Row],[Sub-Sector]],Table2[% Away From Day Low],"&gt;=0.05")/Table3[[#This Row],[Count]]</f>
        <v>0</v>
      </c>
      <c r="K84" s="2">
        <f>COUNTIFS(Table2[Sub-Sector],Table3[[#This Row],[Sub-Sector]],Table2[% Away From Day High],"&lt;=0.05")/Table3[[#This Row],[Count]]</f>
        <v>1</v>
      </c>
      <c r="L84" s="2">
        <f>COUNTIFS(Table2[Sub-Sector],Table3[[#This Row],[Sub-Sector]],Table2[% Away From Current Week Low],"&gt;=0.05")/Table3[[#This Row],[Count]]</f>
        <v>0</v>
      </c>
      <c r="M84" s="2">
        <f>COUNTIFS(Table2[Sub-Sector],Table3[[#This Row],[Sub-Sector]],Table2[% Away From Current Week High],"&lt;=0.05")/Table3[[#This Row],[Count]]</f>
        <v>0.66666666666666663</v>
      </c>
      <c r="N84" s="2">
        <f>COUNTIFS(Table2[Sub-Sector],Table3[[#This Row],[Sub-Sector]],Table2[% Away From Current Month High],"&lt;=0.05")/Table3[[#This Row],[Count]]</f>
        <v>0.33333333333333331</v>
      </c>
      <c r="O84" s="2">
        <f>COUNTIFS(Table2[Sub-Sector],Table3[[#This Row],[Sub-Sector]],Table2[% Away From Current Month Low],"&gt;=0.05")/Table3[[#This Row],[Count]]</f>
        <v>0.66666666666666663</v>
      </c>
      <c r="P84" s="2">
        <f>COUNTIFS(Table2[Sub-Sector],Table3[[#This Row],[Sub-Sector]],Table2[% Away From 52W High],"&lt;=10")/Table3[[#This Row],[Count]]</f>
        <v>0.33333333333333331</v>
      </c>
      <c r="Q84" s="2">
        <f>COUNTIFS(Table2[Sub-Sector],Table3[[#This Row],[Sub-Sector]],Table2[% Away From 52W Low],"&gt;=10")/Table3[[#This Row],[Count]]</f>
        <v>1</v>
      </c>
      <c r="R84" s="2">
        <f>COUNTIFS(Table2[Sub-Sector],Table3[[#This Row],[Sub-Sector]],Table2[% Price above 20 EMA],"&gt;=0")/Table3[[#This Row],[Count]]</f>
        <v>0.66666666666666663</v>
      </c>
      <c r="S84" s="2">
        <f>COUNTIFS(Table2[Sub-Sector],Table3[[#This Row],[Sub-Sector]],Table2[% Price above 50 EMA],"&gt;=0")/Table3[[#This Row],[Count]]</f>
        <v>0.66666666666666663</v>
      </c>
      <c r="T84" s="2">
        <f>COUNTIFS(Table2[Sub-Sector],Table3[[#This Row],[Sub-Sector]],Table2[% Price above 200 EMA],"&gt;=0")/Table3[[#This Row],[Count]]</f>
        <v>0.66666666666666663</v>
      </c>
      <c r="U84" s="2">
        <f>COUNTIFS(Table2[Sub-Sector],Table3[[#This Row],[Sub-Sector]],Table2[Rate of Change - Zone],"Positive")/Table3[[#This Row],[Count]]</f>
        <v>0.66666666666666663</v>
      </c>
      <c r="V84" s="2">
        <f>COUNTIFS(Table2[Sub-Sector],Table3[[#This Row],[Sub-Sector]],Table2[Sharpe Ratio],"&gt;=0.10")/Table3[[#This Row],[Count]]</f>
        <v>0.33333333333333331</v>
      </c>
      <c r="W8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508.5</v>
      </c>
      <c r="X84">
        <f>_xlfn.RANK.AVG(Table3[[#This Row],[Score]],Table3[Score],1)</f>
        <v>89</v>
      </c>
      <c r="Y8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275.5</v>
      </c>
      <c r="Z84">
        <f>_xlfn.RANK.AVG(Table3[[#This Row],[Score 2 ]],Table3[[Score 2 ]],1)</f>
        <v>83.5</v>
      </c>
    </row>
    <row r="85" spans="1:26" x14ac:dyDescent="0.3">
      <c r="A85" t="s">
        <v>118</v>
      </c>
      <c r="B85">
        <f>COUNTIFS(Table2[Sub-Sector],Table3[[#This Row],[Sub-Sector]])</f>
        <v>3</v>
      </c>
      <c r="C85" s="2">
        <f>COUNTIFS(Table2[Sub-Sector],Table3[[#This Row],[Sub-Sector]],Table2[Uptrend],"Uptrend")/Table3[[#This Row],[Count]]</f>
        <v>0</v>
      </c>
      <c r="D85" s="2">
        <f>COUNTIFS(Table2[Sub-Sector],Table3[[#This Row],[Sub-Sector]],Table2[1W Return vs Nifty],"&gt;=5")/Table3[[#This Row],[Count]]</f>
        <v>0</v>
      </c>
      <c r="E85" s="2">
        <f>COUNTIFS(Table2[Sub-Sector],Table3[[#This Row],[Sub-Sector]],Table2[1M Return vs Nifty],"&gt;=5")/Table3[[#This Row],[Count]]</f>
        <v>0</v>
      </c>
      <c r="F85" s="2">
        <f>COUNTIFS(Table2[Sub-Sector],Table3[[#This Row],[Sub-Sector]],Table2[6M Return vs Nifty],"&gt;=10")/Table3[[#This Row],[Count]]</f>
        <v>0.33333333333333331</v>
      </c>
      <c r="G85" s="2">
        <f>COUNTIFS(Table2[Sub-Sector],Table3[[#This Row],[Sub-Sector]],Table2[1Y Return vs Nifty],"&gt;=10")/Table3[[#This Row],[Count]]</f>
        <v>0.66666666666666663</v>
      </c>
      <c r="H85" s="2">
        <f>COUNTIFS(Table2[Sub-Sector],Table3[[#This Row],[Sub-Sector]],Table2[RSI Exponential â€“ 14D],"&gt;=50")/Table3[[#This Row],[Count]]</f>
        <v>0.33333333333333331</v>
      </c>
      <c r="I85" s="2">
        <f>COUNTIFS(Table2[Sub-Sector],Table3[[#This Row],[Sub-Sector]],Table2[Relative Volume],"&gt;=1")/Table3[[#This Row],[Count]]</f>
        <v>0</v>
      </c>
      <c r="J85" s="2">
        <f>COUNTIFS(Table2[Sub-Sector],Table3[[#This Row],[Sub-Sector]],Table2[% Away From Day Low],"&gt;=0.05")/Table3[[#This Row],[Count]]</f>
        <v>0</v>
      </c>
      <c r="K85" s="2">
        <f>COUNTIFS(Table2[Sub-Sector],Table3[[#This Row],[Sub-Sector]],Table2[% Away From Day High],"&lt;=0.05")/Table3[[#This Row],[Count]]</f>
        <v>1</v>
      </c>
      <c r="L85" s="2">
        <f>COUNTIFS(Table2[Sub-Sector],Table3[[#This Row],[Sub-Sector]],Table2[% Away From Current Week Low],"&gt;=0.05")/Table3[[#This Row],[Count]]</f>
        <v>0</v>
      </c>
      <c r="M85" s="2">
        <f>COUNTIFS(Table2[Sub-Sector],Table3[[#This Row],[Sub-Sector]],Table2[% Away From Current Week High],"&lt;=0.05")/Table3[[#This Row],[Count]]</f>
        <v>1</v>
      </c>
      <c r="N85" s="2">
        <f>COUNTIFS(Table2[Sub-Sector],Table3[[#This Row],[Sub-Sector]],Table2[% Away From Current Month High],"&lt;=0.05")/Table3[[#This Row],[Count]]</f>
        <v>0</v>
      </c>
      <c r="O85" s="2">
        <f>COUNTIFS(Table2[Sub-Sector],Table3[[#This Row],[Sub-Sector]],Table2[% Away From Current Month Low],"&gt;=0.05")/Table3[[#This Row],[Count]]</f>
        <v>0.33333333333333331</v>
      </c>
      <c r="P85" s="2">
        <f>COUNTIFS(Table2[Sub-Sector],Table3[[#This Row],[Sub-Sector]],Table2[% Away From 52W High],"&lt;=10")/Table3[[#This Row],[Count]]</f>
        <v>0</v>
      </c>
      <c r="Q85" s="2">
        <f>COUNTIFS(Table2[Sub-Sector],Table3[[#This Row],[Sub-Sector]],Table2[% Away From 52W Low],"&gt;=10")/Table3[[#This Row],[Count]]</f>
        <v>1</v>
      </c>
      <c r="R85" s="2">
        <f>COUNTIFS(Table2[Sub-Sector],Table3[[#This Row],[Sub-Sector]],Table2[% Price above 20 EMA],"&gt;=0")/Table3[[#This Row],[Count]]</f>
        <v>0</v>
      </c>
      <c r="S85" s="2">
        <f>COUNTIFS(Table2[Sub-Sector],Table3[[#This Row],[Sub-Sector]],Table2[% Price above 50 EMA],"&gt;=0")/Table3[[#This Row],[Count]]</f>
        <v>0</v>
      </c>
      <c r="T85" s="2">
        <f>COUNTIFS(Table2[Sub-Sector],Table3[[#This Row],[Sub-Sector]],Table2[% Price above 200 EMA],"&gt;=0")/Table3[[#This Row],[Count]]</f>
        <v>0.66666666666666663</v>
      </c>
      <c r="U85" s="2">
        <f>COUNTIFS(Table2[Sub-Sector],Table3[[#This Row],[Sub-Sector]],Table2[Rate of Change - Zone],"Positive")/Table3[[#This Row],[Count]]</f>
        <v>0.66666666666666663</v>
      </c>
      <c r="V85" s="2">
        <f>COUNTIFS(Table2[Sub-Sector],Table3[[#This Row],[Sub-Sector]],Table2[Sharpe Ratio],"&gt;=0.10")/Table3[[#This Row],[Count]]</f>
        <v>0.33333333333333331</v>
      </c>
      <c r="W8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564</v>
      </c>
      <c r="X85">
        <f>_xlfn.RANK.AVG(Table3[[#This Row],[Score]],Table3[Score],1)</f>
        <v>104</v>
      </c>
      <c r="Y8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275.5</v>
      </c>
      <c r="Z85">
        <f>_xlfn.RANK.AVG(Table3[[#This Row],[Score 2 ]],Table3[[Score 2 ]],1)</f>
        <v>83.5</v>
      </c>
    </row>
    <row r="86" spans="1:26" x14ac:dyDescent="0.3">
      <c r="A86" t="s">
        <v>356</v>
      </c>
      <c r="B86">
        <f>COUNTIFS(Table2[Sub-Sector],Table3[[#This Row],[Sub-Sector]])</f>
        <v>6</v>
      </c>
      <c r="C86" s="2">
        <f>COUNTIFS(Table2[Sub-Sector],Table3[[#This Row],[Sub-Sector]],Table2[Uptrend],"Uptrend")/Table3[[#This Row],[Count]]</f>
        <v>0.66666666666666663</v>
      </c>
      <c r="D86" s="2">
        <f>COUNTIFS(Table2[Sub-Sector],Table3[[#This Row],[Sub-Sector]],Table2[1W Return vs Nifty],"&gt;=5")/Table3[[#This Row],[Count]]</f>
        <v>0</v>
      </c>
      <c r="E86" s="2">
        <f>COUNTIFS(Table2[Sub-Sector],Table3[[#This Row],[Sub-Sector]],Table2[1M Return vs Nifty],"&gt;=5")/Table3[[#This Row],[Count]]</f>
        <v>0.5</v>
      </c>
      <c r="F86" s="2">
        <f>COUNTIFS(Table2[Sub-Sector],Table3[[#This Row],[Sub-Sector]],Table2[6M Return vs Nifty],"&gt;=10")/Table3[[#This Row],[Count]]</f>
        <v>0.66666666666666663</v>
      </c>
      <c r="G86" s="2">
        <f>COUNTIFS(Table2[Sub-Sector],Table3[[#This Row],[Sub-Sector]],Table2[1Y Return vs Nifty],"&gt;=10")/Table3[[#This Row],[Count]]</f>
        <v>0.5</v>
      </c>
      <c r="H86" s="2">
        <f>COUNTIFS(Table2[Sub-Sector],Table3[[#This Row],[Sub-Sector]],Table2[RSI Exponential â€“ 14D],"&gt;=50")/Table3[[#This Row],[Count]]</f>
        <v>0.66666666666666663</v>
      </c>
      <c r="I86" s="2">
        <f>COUNTIFS(Table2[Sub-Sector],Table3[[#This Row],[Sub-Sector]],Table2[Relative Volume],"&gt;=1")/Table3[[#This Row],[Count]]</f>
        <v>0</v>
      </c>
      <c r="J86" s="2">
        <f>COUNTIFS(Table2[Sub-Sector],Table3[[#This Row],[Sub-Sector]],Table2[% Away From Day Low],"&gt;=0.05")/Table3[[#This Row],[Count]]</f>
        <v>0</v>
      </c>
      <c r="K86" s="2">
        <f>COUNTIFS(Table2[Sub-Sector],Table3[[#This Row],[Sub-Sector]],Table2[% Away From Day High],"&lt;=0.05")/Table3[[#This Row],[Count]]</f>
        <v>1</v>
      </c>
      <c r="L86" s="2">
        <f>COUNTIFS(Table2[Sub-Sector],Table3[[#This Row],[Sub-Sector]],Table2[% Away From Current Week Low],"&gt;=0.05")/Table3[[#This Row],[Count]]</f>
        <v>0</v>
      </c>
      <c r="M86" s="2">
        <f>COUNTIFS(Table2[Sub-Sector],Table3[[#This Row],[Sub-Sector]],Table2[% Away From Current Week High],"&lt;=0.05")/Table3[[#This Row],[Count]]</f>
        <v>0.66666666666666663</v>
      </c>
      <c r="N86" s="2">
        <f>COUNTIFS(Table2[Sub-Sector],Table3[[#This Row],[Sub-Sector]],Table2[% Away From Current Month High],"&lt;=0.05")/Table3[[#This Row],[Count]]</f>
        <v>0.5</v>
      </c>
      <c r="O86" s="2">
        <f>COUNTIFS(Table2[Sub-Sector],Table3[[#This Row],[Sub-Sector]],Table2[% Away From Current Month Low],"&gt;=0.05")/Table3[[#This Row],[Count]]</f>
        <v>0.83333333333333337</v>
      </c>
      <c r="P86" s="2">
        <f>COUNTIFS(Table2[Sub-Sector],Table3[[#This Row],[Sub-Sector]],Table2[% Away From 52W High],"&lt;=10")/Table3[[#This Row],[Count]]</f>
        <v>0.33333333333333331</v>
      </c>
      <c r="Q86" s="2">
        <f>COUNTIFS(Table2[Sub-Sector],Table3[[#This Row],[Sub-Sector]],Table2[% Away From 52W Low],"&gt;=10")/Table3[[#This Row],[Count]]</f>
        <v>0.83333333333333337</v>
      </c>
      <c r="R86" s="2">
        <f>COUNTIFS(Table2[Sub-Sector],Table3[[#This Row],[Sub-Sector]],Table2[% Price above 20 EMA],"&gt;=0")/Table3[[#This Row],[Count]]</f>
        <v>0.66666666666666663</v>
      </c>
      <c r="S86" s="2">
        <f>COUNTIFS(Table2[Sub-Sector],Table3[[#This Row],[Sub-Sector]],Table2[% Price above 50 EMA],"&gt;=0")/Table3[[#This Row],[Count]]</f>
        <v>0.83333333333333337</v>
      </c>
      <c r="T86" s="2">
        <f>COUNTIFS(Table2[Sub-Sector],Table3[[#This Row],[Sub-Sector]],Table2[% Price above 200 EMA],"&gt;=0")/Table3[[#This Row],[Count]]</f>
        <v>0.66666666666666663</v>
      </c>
      <c r="U86" s="2">
        <f>COUNTIFS(Table2[Sub-Sector],Table3[[#This Row],[Sub-Sector]],Table2[Rate of Change - Zone],"Positive")/Table3[[#This Row],[Count]]</f>
        <v>0.5</v>
      </c>
      <c r="V86" s="2">
        <f>COUNTIFS(Table2[Sub-Sector],Table3[[#This Row],[Sub-Sector]],Table2[Sharpe Ratio],"&gt;=0.10")/Table3[[#This Row],[Count]]</f>
        <v>0.16666666666666666</v>
      </c>
      <c r="W8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432.5</v>
      </c>
      <c r="X86">
        <f>_xlfn.RANK.AVG(Table3[[#This Row],[Score]],Table3[Score],1)</f>
        <v>61</v>
      </c>
      <c r="Y8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276</v>
      </c>
      <c r="Z86">
        <f>_xlfn.RANK.AVG(Table3[[#This Row],[Score 2 ]],Table3[[Score 2 ]],1)</f>
        <v>85</v>
      </c>
    </row>
    <row r="87" spans="1:26" x14ac:dyDescent="0.3">
      <c r="A87" t="s">
        <v>95</v>
      </c>
      <c r="B87">
        <f>COUNTIFS(Table2[Sub-Sector],Table3[[#This Row],[Sub-Sector]])</f>
        <v>5</v>
      </c>
      <c r="C87" s="2">
        <f>COUNTIFS(Table2[Sub-Sector],Table3[[#This Row],[Sub-Sector]],Table2[Uptrend],"Uptrend")/Table3[[#This Row],[Count]]</f>
        <v>0.2</v>
      </c>
      <c r="D87" s="2">
        <f>COUNTIFS(Table2[Sub-Sector],Table3[[#This Row],[Sub-Sector]],Table2[1W Return vs Nifty],"&gt;=5")/Table3[[#This Row],[Count]]</f>
        <v>0</v>
      </c>
      <c r="E87" s="2">
        <f>COUNTIFS(Table2[Sub-Sector],Table3[[#This Row],[Sub-Sector]],Table2[1M Return vs Nifty],"&gt;=5")/Table3[[#This Row],[Count]]</f>
        <v>0</v>
      </c>
      <c r="F87" s="2">
        <f>COUNTIFS(Table2[Sub-Sector],Table3[[#This Row],[Sub-Sector]],Table2[6M Return vs Nifty],"&gt;=10")/Table3[[#This Row],[Count]]</f>
        <v>0.6</v>
      </c>
      <c r="G87" s="2">
        <f>COUNTIFS(Table2[Sub-Sector],Table3[[#This Row],[Sub-Sector]],Table2[1Y Return vs Nifty],"&gt;=10")/Table3[[#This Row],[Count]]</f>
        <v>0.6</v>
      </c>
      <c r="H87" s="2">
        <f>COUNTIFS(Table2[Sub-Sector],Table3[[#This Row],[Sub-Sector]],Table2[RSI Exponential â€“ 14D],"&gt;=50")/Table3[[#This Row],[Count]]</f>
        <v>0</v>
      </c>
      <c r="I87" s="2">
        <f>COUNTIFS(Table2[Sub-Sector],Table3[[#This Row],[Sub-Sector]],Table2[Relative Volume],"&gt;=1")/Table3[[#This Row],[Count]]</f>
        <v>0</v>
      </c>
      <c r="J87" s="2">
        <f>COUNTIFS(Table2[Sub-Sector],Table3[[#This Row],[Sub-Sector]],Table2[% Away From Day Low],"&gt;=0.05")/Table3[[#This Row],[Count]]</f>
        <v>0</v>
      </c>
      <c r="K87" s="2">
        <f>COUNTIFS(Table2[Sub-Sector],Table3[[#This Row],[Sub-Sector]],Table2[% Away From Day High],"&lt;=0.05")/Table3[[#This Row],[Count]]</f>
        <v>1</v>
      </c>
      <c r="L87" s="2">
        <f>COUNTIFS(Table2[Sub-Sector],Table3[[#This Row],[Sub-Sector]],Table2[% Away From Current Week Low],"&gt;=0.05")/Table3[[#This Row],[Count]]</f>
        <v>0</v>
      </c>
      <c r="M87" s="2">
        <f>COUNTIFS(Table2[Sub-Sector],Table3[[#This Row],[Sub-Sector]],Table2[% Away From Current Week High],"&lt;=0.05")/Table3[[#This Row],[Count]]</f>
        <v>0.6</v>
      </c>
      <c r="N87" s="2">
        <f>COUNTIFS(Table2[Sub-Sector],Table3[[#This Row],[Sub-Sector]],Table2[% Away From Current Month High],"&lt;=0.05")/Table3[[#This Row],[Count]]</f>
        <v>0</v>
      </c>
      <c r="O87" s="2">
        <f>COUNTIFS(Table2[Sub-Sector],Table3[[#This Row],[Sub-Sector]],Table2[% Away From Current Month Low],"&gt;=0.05")/Table3[[#This Row],[Count]]</f>
        <v>0.6</v>
      </c>
      <c r="P87" s="2">
        <f>COUNTIFS(Table2[Sub-Sector],Table3[[#This Row],[Sub-Sector]],Table2[% Away From 52W High],"&lt;=10")/Table3[[#This Row],[Count]]</f>
        <v>0</v>
      </c>
      <c r="Q87" s="2">
        <f>COUNTIFS(Table2[Sub-Sector],Table3[[#This Row],[Sub-Sector]],Table2[% Away From 52W Low],"&gt;=10")/Table3[[#This Row],[Count]]</f>
        <v>1</v>
      </c>
      <c r="R87" s="2">
        <f>COUNTIFS(Table2[Sub-Sector],Table3[[#This Row],[Sub-Sector]],Table2[% Price above 20 EMA],"&gt;=0")/Table3[[#This Row],[Count]]</f>
        <v>0</v>
      </c>
      <c r="S87" s="2">
        <f>COUNTIFS(Table2[Sub-Sector],Table3[[#This Row],[Sub-Sector]],Table2[% Price above 50 EMA],"&gt;=0")/Table3[[#This Row],[Count]]</f>
        <v>0</v>
      </c>
      <c r="T87" s="2">
        <f>COUNTIFS(Table2[Sub-Sector],Table3[[#This Row],[Sub-Sector]],Table2[% Price above 200 EMA],"&gt;=0")/Table3[[#This Row],[Count]]</f>
        <v>0.8</v>
      </c>
      <c r="U87" s="2">
        <f>COUNTIFS(Table2[Sub-Sector],Table3[[#This Row],[Sub-Sector]],Table2[Rate of Change - Zone],"Positive")/Table3[[#This Row],[Count]]</f>
        <v>0.4</v>
      </c>
      <c r="V87" s="2">
        <f>COUNTIFS(Table2[Sub-Sector],Table3[[#This Row],[Sub-Sector]],Table2[Sharpe Ratio],"&gt;=0.10")/Table3[[#This Row],[Count]]</f>
        <v>0.6</v>
      </c>
      <c r="W8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557.5</v>
      </c>
      <c r="X87">
        <f>_xlfn.RANK.AVG(Table3[[#This Row],[Score]],Table3[Score],1)</f>
        <v>102</v>
      </c>
      <c r="Y8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276.5</v>
      </c>
      <c r="Z87">
        <f>_xlfn.RANK.AVG(Table3[[#This Row],[Score 2 ]],Table3[[Score 2 ]],1)</f>
        <v>86</v>
      </c>
    </row>
    <row r="88" spans="1:26" x14ac:dyDescent="0.3">
      <c r="A88" t="s">
        <v>141</v>
      </c>
      <c r="B88">
        <f>COUNTIFS(Table2[Sub-Sector],Table3[[#This Row],[Sub-Sector]])</f>
        <v>20</v>
      </c>
      <c r="C88" s="2">
        <f>COUNTIFS(Table2[Sub-Sector],Table3[[#This Row],[Sub-Sector]],Table2[Uptrend],"Uptrend")/Table3[[#This Row],[Count]]</f>
        <v>0.5</v>
      </c>
      <c r="D88" s="2">
        <f>COUNTIFS(Table2[Sub-Sector],Table3[[#This Row],[Sub-Sector]],Table2[1W Return vs Nifty],"&gt;=5")/Table3[[#This Row],[Count]]</f>
        <v>0.05</v>
      </c>
      <c r="E88" s="2">
        <f>COUNTIFS(Table2[Sub-Sector],Table3[[#This Row],[Sub-Sector]],Table2[1M Return vs Nifty],"&gt;=5")/Table3[[#This Row],[Count]]</f>
        <v>0.15</v>
      </c>
      <c r="F88" s="2">
        <f>COUNTIFS(Table2[Sub-Sector],Table3[[#This Row],[Sub-Sector]],Table2[6M Return vs Nifty],"&gt;=10")/Table3[[#This Row],[Count]]</f>
        <v>0.3</v>
      </c>
      <c r="G88" s="2">
        <f>COUNTIFS(Table2[Sub-Sector],Table3[[#This Row],[Sub-Sector]],Table2[1Y Return vs Nifty],"&gt;=10")/Table3[[#This Row],[Count]]</f>
        <v>0.8</v>
      </c>
      <c r="H88" s="2">
        <f>COUNTIFS(Table2[Sub-Sector],Table3[[#This Row],[Sub-Sector]],Table2[RSI Exponential â€“ 14D],"&gt;=50")/Table3[[#This Row],[Count]]</f>
        <v>0.35</v>
      </c>
      <c r="I88" s="2">
        <f>COUNTIFS(Table2[Sub-Sector],Table3[[#This Row],[Sub-Sector]],Table2[Relative Volume],"&gt;=1")/Table3[[#This Row],[Count]]</f>
        <v>0.1</v>
      </c>
      <c r="J88" s="2">
        <f>COUNTIFS(Table2[Sub-Sector],Table3[[#This Row],[Sub-Sector]],Table2[% Away From Day Low],"&gt;=0.05")/Table3[[#This Row],[Count]]</f>
        <v>0</v>
      </c>
      <c r="K88" s="2">
        <f>COUNTIFS(Table2[Sub-Sector],Table3[[#This Row],[Sub-Sector]],Table2[% Away From Day High],"&lt;=0.05")/Table3[[#This Row],[Count]]</f>
        <v>1</v>
      </c>
      <c r="L88" s="2">
        <f>COUNTIFS(Table2[Sub-Sector],Table3[[#This Row],[Sub-Sector]],Table2[% Away From Current Week Low],"&gt;=0.05")/Table3[[#This Row],[Count]]</f>
        <v>0.15</v>
      </c>
      <c r="M88" s="2">
        <f>COUNTIFS(Table2[Sub-Sector],Table3[[#This Row],[Sub-Sector]],Table2[% Away From Current Week High],"&lt;=0.05")/Table3[[#This Row],[Count]]</f>
        <v>0.65</v>
      </c>
      <c r="N88" s="2">
        <f>COUNTIFS(Table2[Sub-Sector],Table3[[#This Row],[Sub-Sector]],Table2[% Away From Current Month High],"&lt;=0.05")/Table3[[#This Row],[Count]]</f>
        <v>0.15</v>
      </c>
      <c r="O88" s="2">
        <f>COUNTIFS(Table2[Sub-Sector],Table3[[#This Row],[Sub-Sector]],Table2[% Away From Current Month Low],"&gt;=0.05")/Table3[[#This Row],[Count]]</f>
        <v>0.65</v>
      </c>
      <c r="P88" s="2">
        <f>COUNTIFS(Table2[Sub-Sector],Table3[[#This Row],[Sub-Sector]],Table2[% Away From 52W High],"&lt;=10")/Table3[[#This Row],[Count]]</f>
        <v>0.2</v>
      </c>
      <c r="Q88" s="2">
        <f>COUNTIFS(Table2[Sub-Sector],Table3[[#This Row],[Sub-Sector]],Table2[% Away From 52W Low],"&gt;=10")/Table3[[#This Row],[Count]]</f>
        <v>1</v>
      </c>
      <c r="R88" s="2">
        <f>COUNTIFS(Table2[Sub-Sector],Table3[[#This Row],[Sub-Sector]],Table2[% Price above 20 EMA],"&gt;=0")/Table3[[#This Row],[Count]]</f>
        <v>0.3</v>
      </c>
      <c r="S88" s="2">
        <f>COUNTIFS(Table2[Sub-Sector],Table3[[#This Row],[Sub-Sector]],Table2[% Price above 50 EMA],"&gt;=0")/Table3[[#This Row],[Count]]</f>
        <v>0.3</v>
      </c>
      <c r="T88" s="2">
        <f>COUNTIFS(Table2[Sub-Sector],Table3[[#This Row],[Sub-Sector]],Table2[% Price above 200 EMA],"&gt;=0")/Table3[[#This Row],[Count]]</f>
        <v>0.9</v>
      </c>
      <c r="U88" s="2">
        <f>COUNTIFS(Table2[Sub-Sector],Table3[[#This Row],[Sub-Sector]],Table2[Rate of Change - Zone],"Positive")/Table3[[#This Row],[Count]]</f>
        <v>0.45</v>
      </c>
      <c r="V88" s="2">
        <f>COUNTIFS(Table2[Sub-Sector],Table3[[#This Row],[Sub-Sector]],Table2[Sharpe Ratio],"&gt;=0.10")/Table3[[#This Row],[Count]]</f>
        <v>0.45</v>
      </c>
      <c r="W8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453</v>
      </c>
      <c r="X88">
        <f>_xlfn.RANK.AVG(Table3[[#This Row],[Score]],Table3[Score],1)</f>
        <v>70.5</v>
      </c>
      <c r="Y8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277</v>
      </c>
      <c r="Z88">
        <f>_xlfn.RANK.AVG(Table3[[#This Row],[Score 2 ]],Table3[[Score 2 ]],1)</f>
        <v>87</v>
      </c>
    </row>
    <row r="89" spans="1:26" x14ac:dyDescent="0.3">
      <c r="A89" t="s">
        <v>265</v>
      </c>
      <c r="B89">
        <f>COUNTIFS(Table2[Sub-Sector],Table3[[#This Row],[Sub-Sector]])</f>
        <v>23</v>
      </c>
      <c r="C89" s="2">
        <f>COUNTIFS(Table2[Sub-Sector],Table3[[#This Row],[Sub-Sector]],Table2[Uptrend],"Uptrend")/Table3[[#This Row],[Count]]</f>
        <v>0.39130434782608697</v>
      </c>
      <c r="D89" s="2">
        <f>COUNTIFS(Table2[Sub-Sector],Table3[[#This Row],[Sub-Sector]],Table2[1W Return vs Nifty],"&gt;=5")/Table3[[#This Row],[Count]]</f>
        <v>8.6956521739130432E-2</v>
      </c>
      <c r="E89" s="2">
        <f>COUNTIFS(Table2[Sub-Sector],Table3[[#This Row],[Sub-Sector]],Table2[1M Return vs Nifty],"&gt;=5")/Table3[[#This Row],[Count]]</f>
        <v>4.3478260869565216E-2</v>
      </c>
      <c r="F89" s="2">
        <f>COUNTIFS(Table2[Sub-Sector],Table3[[#This Row],[Sub-Sector]],Table2[6M Return vs Nifty],"&gt;=10")/Table3[[#This Row],[Count]]</f>
        <v>0.39130434782608697</v>
      </c>
      <c r="G89" s="2">
        <f>COUNTIFS(Table2[Sub-Sector],Table3[[#This Row],[Sub-Sector]],Table2[1Y Return vs Nifty],"&gt;=10")/Table3[[#This Row],[Count]]</f>
        <v>0.34782608695652173</v>
      </c>
      <c r="H89" s="2">
        <f>COUNTIFS(Table2[Sub-Sector],Table3[[#This Row],[Sub-Sector]],Table2[RSI Exponential â€“ 14D],"&gt;=50")/Table3[[#This Row],[Count]]</f>
        <v>0.2608695652173913</v>
      </c>
      <c r="I89" s="2">
        <f>COUNTIFS(Table2[Sub-Sector],Table3[[#This Row],[Sub-Sector]],Table2[Relative Volume],"&gt;=1")/Table3[[#This Row],[Count]]</f>
        <v>0.30434782608695654</v>
      </c>
      <c r="J89" s="2">
        <f>COUNTIFS(Table2[Sub-Sector],Table3[[#This Row],[Sub-Sector]],Table2[% Away From Day Low],"&gt;=0.05")/Table3[[#This Row],[Count]]</f>
        <v>0</v>
      </c>
      <c r="K89" s="2">
        <f>COUNTIFS(Table2[Sub-Sector],Table3[[#This Row],[Sub-Sector]],Table2[% Away From Day High],"&lt;=0.05")/Table3[[#This Row],[Count]]</f>
        <v>1</v>
      </c>
      <c r="L89" s="2">
        <f>COUNTIFS(Table2[Sub-Sector],Table3[[#This Row],[Sub-Sector]],Table2[% Away From Current Week Low],"&gt;=0.05")/Table3[[#This Row],[Count]]</f>
        <v>0</v>
      </c>
      <c r="M89" s="2">
        <f>COUNTIFS(Table2[Sub-Sector],Table3[[#This Row],[Sub-Sector]],Table2[% Away From Current Week High],"&lt;=0.05")/Table3[[#This Row],[Count]]</f>
        <v>0.69565217391304346</v>
      </c>
      <c r="N89" s="2">
        <f>COUNTIFS(Table2[Sub-Sector],Table3[[#This Row],[Sub-Sector]],Table2[% Away From Current Month High],"&lt;=0.05")/Table3[[#This Row],[Count]]</f>
        <v>8.6956521739130432E-2</v>
      </c>
      <c r="O89" s="2">
        <f>COUNTIFS(Table2[Sub-Sector],Table3[[#This Row],[Sub-Sector]],Table2[% Away From Current Month Low],"&gt;=0.05")/Table3[[#This Row],[Count]]</f>
        <v>0.56521739130434778</v>
      </c>
      <c r="P89" s="2">
        <f>COUNTIFS(Table2[Sub-Sector],Table3[[#This Row],[Sub-Sector]],Table2[% Away From 52W High],"&lt;=10")/Table3[[#This Row],[Count]]</f>
        <v>4.3478260869565216E-2</v>
      </c>
      <c r="Q89" s="2">
        <f>COUNTIFS(Table2[Sub-Sector],Table3[[#This Row],[Sub-Sector]],Table2[% Away From 52W Low],"&gt;=10")/Table3[[#This Row],[Count]]</f>
        <v>0.91304347826086951</v>
      </c>
      <c r="R89" s="2">
        <f>COUNTIFS(Table2[Sub-Sector],Table3[[#This Row],[Sub-Sector]],Table2[% Price above 20 EMA],"&gt;=0")/Table3[[#This Row],[Count]]</f>
        <v>0.30434782608695654</v>
      </c>
      <c r="S89" s="2">
        <f>COUNTIFS(Table2[Sub-Sector],Table3[[#This Row],[Sub-Sector]],Table2[% Price above 50 EMA],"&gt;=0")/Table3[[#This Row],[Count]]</f>
        <v>0.34782608695652173</v>
      </c>
      <c r="T89" s="2">
        <f>COUNTIFS(Table2[Sub-Sector],Table3[[#This Row],[Sub-Sector]],Table2[% Price above 200 EMA],"&gt;=0")/Table3[[#This Row],[Count]]</f>
        <v>0.78260869565217395</v>
      </c>
      <c r="U89" s="2">
        <f>COUNTIFS(Table2[Sub-Sector],Table3[[#This Row],[Sub-Sector]],Table2[Rate of Change - Zone],"Positive")/Table3[[#This Row],[Count]]</f>
        <v>0.47826086956521741</v>
      </c>
      <c r="V89" s="2">
        <f>COUNTIFS(Table2[Sub-Sector],Table3[[#This Row],[Sub-Sector]],Table2[Sharpe Ratio],"&gt;=0.10")/Table3[[#This Row],[Count]]</f>
        <v>0.47826086956521741</v>
      </c>
      <c r="W8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473</v>
      </c>
      <c r="X89">
        <f>_xlfn.RANK.AVG(Table3[[#This Row],[Score]],Table3[Score],1)</f>
        <v>78</v>
      </c>
      <c r="Y8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282</v>
      </c>
      <c r="Z89">
        <f>_xlfn.RANK.AVG(Table3[[#This Row],[Score 2 ]],Table3[[Score 2 ]],1)</f>
        <v>88</v>
      </c>
    </row>
    <row r="90" spans="1:26" x14ac:dyDescent="0.3">
      <c r="A90" t="s">
        <v>306</v>
      </c>
      <c r="B90">
        <f>COUNTIFS(Table2[Sub-Sector],Table3[[#This Row],[Sub-Sector]])</f>
        <v>6</v>
      </c>
      <c r="C90" s="2">
        <f>COUNTIFS(Table2[Sub-Sector],Table3[[#This Row],[Sub-Sector]],Table2[Uptrend],"Uptrend")/Table3[[#This Row],[Count]]</f>
        <v>0.33333333333333331</v>
      </c>
      <c r="D90" s="2">
        <f>COUNTIFS(Table2[Sub-Sector],Table3[[#This Row],[Sub-Sector]],Table2[1W Return vs Nifty],"&gt;=5")/Table3[[#This Row],[Count]]</f>
        <v>0</v>
      </c>
      <c r="E90" s="2">
        <f>COUNTIFS(Table2[Sub-Sector],Table3[[#This Row],[Sub-Sector]],Table2[1M Return vs Nifty],"&gt;=5")/Table3[[#This Row],[Count]]</f>
        <v>0.16666666666666666</v>
      </c>
      <c r="F90" s="2">
        <f>COUNTIFS(Table2[Sub-Sector],Table3[[#This Row],[Sub-Sector]],Table2[6M Return vs Nifty],"&gt;=10")/Table3[[#This Row],[Count]]</f>
        <v>0</v>
      </c>
      <c r="G90" s="2">
        <f>COUNTIFS(Table2[Sub-Sector],Table3[[#This Row],[Sub-Sector]],Table2[1Y Return vs Nifty],"&gt;=10")/Table3[[#This Row],[Count]]</f>
        <v>0.66666666666666663</v>
      </c>
      <c r="H90" s="2">
        <f>COUNTIFS(Table2[Sub-Sector],Table3[[#This Row],[Sub-Sector]],Table2[RSI Exponential â€“ 14D],"&gt;=50")/Table3[[#This Row],[Count]]</f>
        <v>0.66666666666666663</v>
      </c>
      <c r="I90" s="2">
        <f>COUNTIFS(Table2[Sub-Sector],Table3[[#This Row],[Sub-Sector]],Table2[Relative Volume],"&gt;=1")/Table3[[#This Row],[Count]]</f>
        <v>0.16666666666666666</v>
      </c>
      <c r="J90" s="2">
        <f>COUNTIFS(Table2[Sub-Sector],Table3[[#This Row],[Sub-Sector]],Table2[% Away From Day Low],"&gt;=0.05")/Table3[[#This Row],[Count]]</f>
        <v>0</v>
      </c>
      <c r="K90" s="2">
        <f>COUNTIFS(Table2[Sub-Sector],Table3[[#This Row],[Sub-Sector]],Table2[% Away From Day High],"&lt;=0.05")/Table3[[#This Row],[Count]]</f>
        <v>0.83333333333333337</v>
      </c>
      <c r="L90" s="2">
        <f>COUNTIFS(Table2[Sub-Sector],Table3[[#This Row],[Sub-Sector]],Table2[% Away From Current Week Low],"&gt;=0.05")/Table3[[#This Row],[Count]]</f>
        <v>0</v>
      </c>
      <c r="M90" s="2">
        <f>COUNTIFS(Table2[Sub-Sector],Table3[[#This Row],[Sub-Sector]],Table2[% Away From Current Week High],"&lt;=0.05")/Table3[[#This Row],[Count]]</f>
        <v>0.83333333333333337</v>
      </c>
      <c r="N90" s="2">
        <f>COUNTIFS(Table2[Sub-Sector],Table3[[#This Row],[Sub-Sector]],Table2[% Away From Current Month High],"&lt;=0.05")/Table3[[#This Row],[Count]]</f>
        <v>0.16666666666666666</v>
      </c>
      <c r="O90" s="2">
        <f>COUNTIFS(Table2[Sub-Sector],Table3[[#This Row],[Sub-Sector]],Table2[% Away From Current Month Low],"&gt;=0.05")/Table3[[#This Row],[Count]]</f>
        <v>0.83333333333333337</v>
      </c>
      <c r="P90" s="2">
        <f>COUNTIFS(Table2[Sub-Sector],Table3[[#This Row],[Sub-Sector]],Table2[% Away From 52W High],"&lt;=10")/Table3[[#This Row],[Count]]</f>
        <v>0.16666666666666666</v>
      </c>
      <c r="Q90" s="2">
        <f>COUNTIFS(Table2[Sub-Sector],Table3[[#This Row],[Sub-Sector]],Table2[% Away From 52W Low],"&gt;=10")/Table3[[#This Row],[Count]]</f>
        <v>1</v>
      </c>
      <c r="R90" s="2">
        <f>COUNTIFS(Table2[Sub-Sector],Table3[[#This Row],[Sub-Sector]],Table2[% Price above 20 EMA],"&gt;=0")/Table3[[#This Row],[Count]]</f>
        <v>0.66666666666666663</v>
      </c>
      <c r="S90" s="2">
        <f>COUNTIFS(Table2[Sub-Sector],Table3[[#This Row],[Sub-Sector]],Table2[% Price above 50 EMA],"&gt;=0")/Table3[[#This Row],[Count]]</f>
        <v>0.33333333333333331</v>
      </c>
      <c r="T90" s="2">
        <f>COUNTIFS(Table2[Sub-Sector],Table3[[#This Row],[Sub-Sector]],Table2[% Price above 200 EMA],"&gt;=0")/Table3[[#This Row],[Count]]</f>
        <v>1</v>
      </c>
      <c r="U90" s="2">
        <f>COUNTIFS(Table2[Sub-Sector],Table3[[#This Row],[Sub-Sector]],Table2[Rate of Change - Zone],"Positive")/Table3[[#This Row],[Count]]</f>
        <v>0.66666666666666663</v>
      </c>
      <c r="V90" s="2">
        <f>COUNTIFS(Table2[Sub-Sector],Table3[[#This Row],[Sub-Sector]],Table2[Sharpe Ratio],"&gt;=0.10")/Table3[[#This Row],[Count]]</f>
        <v>0.66666666666666663</v>
      </c>
      <c r="W9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520.5</v>
      </c>
      <c r="X90">
        <f>_xlfn.RANK.AVG(Table3[[#This Row],[Score]],Table3[Score],1)</f>
        <v>94</v>
      </c>
      <c r="Y9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283</v>
      </c>
      <c r="Z90">
        <f>_xlfn.RANK.AVG(Table3[[#This Row],[Score 2 ]],Table3[[Score 2 ]],1)</f>
        <v>89</v>
      </c>
    </row>
    <row r="91" spans="1:26" x14ac:dyDescent="0.3">
      <c r="A91" t="s">
        <v>92</v>
      </c>
      <c r="B91">
        <f>COUNTIFS(Table2[Sub-Sector],Table3[[#This Row],[Sub-Sector]])</f>
        <v>3</v>
      </c>
      <c r="C91" s="2">
        <f>COUNTIFS(Table2[Sub-Sector],Table3[[#This Row],[Sub-Sector]],Table2[Uptrend],"Uptrend")/Table3[[#This Row],[Count]]</f>
        <v>0.66666666666666663</v>
      </c>
      <c r="D91" s="2">
        <f>COUNTIFS(Table2[Sub-Sector],Table3[[#This Row],[Sub-Sector]],Table2[1W Return vs Nifty],"&gt;=5")/Table3[[#This Row],[Count]]</f>
        <v>0</v>
      </c>
      <c r="E91" s="2">
        <f>COUNTIFS(Table2[Sub-Sector],Table3[[#This Row],[Sub-Sector]],Table2[1M Return vs Nifty],"&gt;=5")/Table3[[#This Row],[Count]]</f>
        <v>0.33333333333333331</v>
      </c>
      <c r="F91" s="2">
        <f>COUNTIFS(Table2[Sub-Sector],Table3[[#This Row],[Sub-Sector]],Table2[6M Return vs Nifty],"&gt;=10")/Table3[[#This Row],[Count]]</f>
        <v>0.33333333333333331</v>
      </c>
      <c r="G91" s="2">
        <f>COUNTIFS(Table2[Sub-Sector],Table3[[#This Row],[Sub-Sector]],Table2[1Y Return vs Nifty],"&gt;=10")/Table3[[#This Row],[Count]]</f>
        <v>1</v>
      </c>
      <c r="H91" s="2">
        <f>COUNTIFS(Table2[Sub-Sector],Table3[[#This Row],[Sub-Sector]],Table2[RSI Exponential â€“ 14D],"&gt;=50")/Table3[[#This Row],[Count]]</f>
        <v>0.33333333333333331</v>
      </c>
      <c r="I91" s="2">
        <f>COUNTIFS(Table2[Sub-Sector],Table3[[#This Row],[Sub-Sector]],Table2[Relative Volume],"&gt;=1")/Table3[[#This Row],[Count]]</f>
        <v>0</v>
      </c>
      <c r="J91" s="2">
        <f>COUNTIFS(Table2[Sub-Sector],Table3[[#This Row],[Sub-Sector]],Table2[% Away From Day Low],"&gt;=0.05")/Table3[[#This Row],[Count]]</f>
        <v>0</v>
      </c>
      <c r="K91" s="2">
        <f>COUNTIFS(Table2[Sub-Sector],Table3[[#This Row],[Sub-Sector]],Table2[% Away From Day High],"&lt;=0.05")/Table3[[#This Row],[Count]]</f>
        <v>1</v>
      </c>
      <c r="L91" s="2">
        <f>COUNTIFS(Table2[Sub-Sector],Table3[[#This Row],[Sub-Sector]],Table2[% Away From Current Week Low],"&gt;=0.05")/Table3[[#This Row],[Count]]</f>
        <v>0</v>
      </c>
      <c r="M91" s="2">
        <f>COUNTIFS(Table2[Sub-Sector],Table3[[#This Row],[Sub-Sector]],Table2[% Away From Current Week High],"&lt;=0.05")/Table3[[#This Row],[Count]]</f>
        <v>1</v>
      </c>
      <c r="N91" s="2">
        <f>COUNTIFS(Table2[Sub-Sector],Table3[[#This Row],[Sub-Sector]],Table2[% Away From Current Month High],"&lt;=0.05")/Table3[[#This Row],[Count]]</f>
        <v>0</v>
      </c>
      <c r="O91" s="2">
        <f>COUNTIFS(Table2[Sub-Sector],Table3[[#This Row],[Sub-Sector]],Table2[% Away From Current Month Low],"&gt;=0.05")/Table3[[#This Row],[Count]]</f>
        <v>0.33333333333333331</v>
      </c>
      <c r="P91" s="2">
        <f>COUNTIFS(Table2[Sub-Sector],Table3[[#This Row],[Sub-Sector]],Table2[% Away From 52W High],"&lt;=10")/Table3[[#This Row],[Count]]</f>
        <v>0.66666666666666663</v>
      </c>
      <c r="Q91" s="2">
        <f>COUNTIFS(Table2[Sub-Sector],Table3[[#This Row],[Sub-Sector]],Table2[% Away From 52W Low],"&gt;=10")/Table3[[#This Row],[Count]]</f>
        <v>1</v>
      </c>
      <c r="R91" s="2">
        <f>COUNTIFS(Table2[Sub-Sector],Table3[[#This Row],[Sub-Sector]],Table2[% Price above 20 EMA],"&gt;=0")/Table3[[#This Row],[Count]]</f>
        <v>0.33333333333333331</v>
      </c>
      <c r="S91" s="2">
        <f>COUNTIFS(Table2[Sub-Sector],Table3[[#This Row],[Sub-Sector]],Table2[% Price above 50 EMA],"&gt;=0")/Table3[[#This Row],[Count]]</f>
        <v>0.66666666666666663</v>
      </c>
      <c r="T91" s="2">
        <f>COUNTIFS(Table2[Sub-Sector],Table3[[#This Row],[Sub-Sector]],Table2[% Price above 200 EMA],"&gt;=0")/Table3[[#This Row],[Count]]</f>
        <v>1</v>
      </c>
      <c r="U91" s="2">
        <f>COUNTIFS(Table2[Sub-Sector],Table3[[#This Row],[Sub-Sector]],Table2[Rate of Change - Zone],"Positive")/Table3[[#This Row],[Count]]</f>
        <v>0.33333333333333331</v>
      </c>
      <c r="V91" s="2">
        <f>COUNTIFS(Table2[Sub-Sector],Table3[[#This Row],[Sub-Sector]],Table2[Sharpe Ratio],"&gt;=0.10")/Table3[[#This Row],[Count]]</f>
        <v>1</v>
      </c>
      <c r="W9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456.5</v>
      </c>
      <c r="X91">
        <f>_xlfn.RANK.AVG(Table3[[#This Row],[Score]],Table3[Score],1)</f>
        <v>72</v>
      </c>
      <c r="Y9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285</v>
      </c>
      <c r="Z91">
        <f>_xlfn.RANK.AVG(Table3[[#This Row],[Score 2 ]],Table3[[Score 2 ]],1)</f>
        <v>90.5</v>
      </c>
    </row>
    <row r="92" spans="1:26" x14ac:dyDescent="0.3">
      <c r="A92" t="s">
        <v>86</v>
      </c>
      <c r="B92">
        <f>COUNTIFS(Table2[Sub-Sector],Table3[[#This Row],[Sub-Sector]])</f>
        <v>3</v>
      </c>
      <c r="C92" s="2">
        <f>COUNTIFS(Table2[Sub-Sector],Table3[[#This Row],[Sub-Sector]],Table2[Uptrend],"Uptrend")/Table3[[#This Row],[Count]]</f>
        <v>1</v>
      </c>
      <c r="D92" s="2">
        <f>COUNTIFS(Table2[Sub-Sector],Table3[[#This Row],[Sub-Sector]],Table2[1W Return vs Nifty],"&gt;=5")/Table3[[#This Row],[Count]]</f>
        <v>0</v>
      </c>
      <c r="E92" s="2">
        <f>COUNTIFS(Table2[Sub-Sector],Table3[[#This Row],[Sub-Sector]],Table2[1M Return vs Nifty],"&gt;=5")/Table3[[#This Row],[Count]]</f>
        <v>0</v>
      </c>
      <c r="F92" s="2">
        <f>COUNTIFS(Table2[Sub-Sector],Table3[[#This Row],[Sub-Sector]],Table2[6M Return vs Nifty],"&gt;=10")/Table3[[#This Row],[Count]]</f>
        <v>0.33333333333333331</v>
      </c>
      <c r="G92" s="2">
        <f>COUNTIFS(Table2[Sub-Sector],Table3[[#This Row],[Sub-Sector]],Table2[1Y Return vs Nifty],"&gt;=10")/Table3[[#This Row],[Count]]</f>
        <v>1</v>
      </c>
      <c r="H92" s="2">
        <f>COUNTIFS(Table2[Sub-Sector],Table3[[#This Row],[Sub-Sector]],Table2[RSI Exponential â€“ 14D],"&gt;=50")/Table3[[#This Row],[Count]]</f>
        <v>0.33333333333333331</v>
      </c>
      <c r="I92" s="2">
        <f>COUNTIFS(Table2[Sub-Sector],Table3[[#This Row],[Sub-Sector]],Table2[Relative Volume],"&gt;=1")/Table3[[#This Row],[Count]]</f>
        <v>0</v>
      </c>
      <c r="J92" s="2">
        <f>COUNTIFS(Table2[Sub-Sector],Table3[[#This Row],[Sub-Sector]],Table2[% Away From Day Low],"&gt;=0.05")/Table3[[#This Row],[Count]]</f>
        <v>0</v>
      </c>
      <c r="K92" s="2">
        <f>COUNTIFS(Table2[Sub-Sector],Table3[[#This Row],[Sub-Sector]],Table2[% Away From Day High],"&lt;=0.05")/Table3[[#This Row],[Count]]</f>
        <v>1</v>
      </c>
      <c r="L92" s="2">
        <f>COUNTIFS(Table2[Sub-Sector],Table3[[#This Row],[Sub-Sector]],Table2[% Away From Current Week Low],"&gt;=0.05")/Table3[[#This Row],[Count]]</f>
        <v>0.33333333333333331</v>
      </c>
      <c r="M92" s="2">
        <f>COUNTIFS(Table2[Sub-Sector],Table3[[#This Row],[Sub-Sector]],Table2[% Away From Current Week High],"&lt;=0.05")/Table3[[#This Row],[Count]]</f>
        <v>0.66666666666666663</v>
      </c>
      <c r="N92" s="2">
        <f>COUNTIFS(Table2[Sub-Sector],Table3[[#This Row],[Sub-Sector]],Table2[% Away From Current Month High],"&lt;=0.05")/Table3[[#This Row],[Count]]</f>
        <v>0.33333333333333331</v>
      </c>
      <c r="O92" s="2">
        <f>COUNTIFS(Table2[Sub-Sector],Table3[[#This Row],[Sub-Sector]],Table2[% Away From Current Month Low],"&gt;=0.05")/Table3[[#This Row],[Count]]</f>
        <v>0.66666666666666663</v>
      </c>
      <c r="P92" s="2">
        <f>COUNTIFS(Table2[Sub-Sector],Table3[[#This Row],[Sub-Sector]],Table2[% Away From 52W High],"&lt;=10")/Table3[[#This Row],[Count]]</f>
        <v>0.33333333333333331</v>
      </c>
      <c r="Q92" s="2">
        <f>COUNTIFS(Table2[Sub-Sector],Table3[[#This Row],[Sub-Sector]],Table2[% Away From 52W Low],"&gt;=10")/Table3[[#This Row],[Count]]</f>
        <v>1</v>
      </c>
      <c r="R92" s="2">
        <f>COUNTIFS(Table2[Sub-Sector],Table3[[#This Row],[Sub-Sector]],Table2[% Price above 20 EMA],"&gt;=0")/Table3[[#This Row],[Count]]</f>
        <v>0.33333333333333331</v>
      </c>
      <c r="S92" s="2">
        <f>COUNTIFS(Table2[Sub-Sector],Table3[[#This Row],[Sub-Sector]],Table2[% Price above 50 EMA],"&gt;=0")/Table3[[#This Row],[Count]]</f>
        <v>0.66666666666666663</v>
      </c>
      <c r="T92" s="2">
        <f>COUNTIFS(Table2[Sub-Sector],Table3[[#This Row],[Sub-Sector]],Table2[% Price above 200 EMA],"&gt;=0")/Table3[[#This Row],[Count]]</f>
        <v>1</v>
      </c>
      <c r="U92" s="2">
        <f>COUNTIFS(Table2[Sub-Sector],Table3[[#This Row],[Sub-Sector]],Table2[Rate of Change - Zone],"Positive")/Table3[[#This Row],[Count]]</f>
        <v>0.33333333333333331</v>
      </c>
      <c r="V92" s="2">
        <f>COUNTIFS(Table2[Sub-Sector],Table3[[#This Row],[Sub-Sector]],Table2[Sharpe Ratio],"&gt;=0.10")/Table3[[#This Row],[Count]]</f>
        <v>0</v>
      </c>
      <c r="W9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475.5</v>
      </c>
      <c r="X92">
        <f>_xlfn.RANK.AVG(Table3[[#This Row],[Score]],Table3[Score],1)</f>
        <v>80</v>
      </c>
      <c r="Y9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285</v>
      </c>
      <c r="Z92">
        <f>_xlfn.RANK.AVG(Table3[[#This Row],[Score 2 ]],Table3[[Score 2 ]],1)</f>
        <v>90.5</v>
      </c>
    </row>
    <row r="93" spans="1:26" x14ac:dyDescent="0.3">
      <c r="A93" t="s">
        <v>175</v>
      </c>
      <c r="B93">
        <f>COUNTIFS(Table2[Sub-Sector],Table3[[#This Row],[Sub-Sector]])</f>
        <v>9</v>
      </c>
      <c r="C93" s="2">
        <f>COUNTIFS(Table2[Sub-Sector],Table3[[#This Row],[Sub-Sector]],Table2[Uptrend],"Uptrend")/Table3[[#This Row],[Count]]</f>
        <v>0.88888888888888884</v>
      </c>
      <c r="D93" s="2">
        <f>COUNTIFS(Table2[Sub-Sector],Table3[[#This Row],[Sub-Sector]],Table2[1W Return vs Nifty],"&gt;=5")/Table3[[#This Row],[Count]]</f>
        <v>0</v>
      </c>
      <c r="E93" s="2">
        <f>COUNTIFS(Table2[Sub-Sector],Table3[[#This Row],[Sub-Sector]],Table2[1M Return vs Nifty],"&gt;=5")/Table3[[#This Row],[Count]]</f>
        <v>0.55555555555555558</v>
      </c>
      <c r="F93" s="2">
        <f>COUNTIFS(Table2[Sub-Sector],Table3[[#This Row],[Sub-Sector]],Table2[6M Return vs Nifty],"&gt;=10")/Table3[[#This Row],[Count]]</f>
        <v>0.44444444444444442</v>
      </c>
      <c r="G93" s="2">
        <f>COUNTIFS(Table2[Sub-Sector],Table3[[#This Row],[Sub-Sector]],Table2[1Y Return vs Nifty],"&gt;=10")/Table3[[#This Row],[Count]]</f>
        <v>0.33333333333333331</v>
      </c>
      <c r="H93" s="2">
        <f>COUNTIFS(Table2[Sub-Sector],Table3[[#This Row],[Sub-Sector]],Table2[RSI Exponential â€“ 14D],"&gt;=50")/Table3[[#This Row],[Count]]</f>
        <v>0.66666666666666663</v>
      </c>
      <c r="I93" s="2">
        <f>COUNTIFS(Table2[Sub-Sector],Table3[[#This Row],[Sub-Sector]],Table2[Relative Volume],"&gt;=1")/Table3[[#This Row],[Count]]</f>
        <v>0.1111111111111111</v>
      </c>
      <c r="J93" s="2">
        <f>COUNTIFS(Table2[Sub-Sector],Table3[[#This Row],[Sub-Sector]],Table2[% Away From Day Low],"&gt;=0.05")/Table3[[#This Row],[Count]]</f>
        <v>0</v>
      </c>
      <c r="K93" s="2">
        <f>COUNTIFS(Table2[Sub-Sector],Table3[[#This Row],[Sub-Sector]],Table2[% Away From Day High],"&lt;=0.05")/Table3[[#This Row],[Count]]</f>
        <v>1</v>
      </c>
      <c r="L93" s="2">
        <f>COUNTIFS(Table2[Sub-Sector],Table3[[#This Row],[Sub-Sector]],Table2[% Away From Current Week Low],"&gt;=0.05")/Table3[[#This Row],[Count]]</f>
        <v>0.1111111111111111</v>
      </c>
      <c r="M93" s="2">
        <f>COUNTIFS(Table2[Sub-Sector],Table3[[#This Row],[Sub-Sector]],Table2[% Away From Current Week High],"&lt;=0.05")/Table3[[#This Row],[Count]]</f>
        <v>0.77777777777777779</v>
      </c>
      <c r="N93" s="2">
        <f>COUNTIFS(Table2[Sub-Sector],Table3[[#This Row],[Sub-Sector]],Table2[% Away From Current Month High],"&lt;=0.05")/Table3[[#This Row],[Count]]</f>
        <v>0.44444444444444442</v>
      </c>
      <c r="O93" s="2">
        <f>COUNTIFS(Table2[Sub-Sector],Table3[[#This Row],[Sub-Sector]],Table2[% Away From Current Month Low],"&gt;=0.05")/Table3[[#This Row],[Count]]</f>
        <v>0.77777777777777779</v>
      </c>
      <c r="P93" s="2">
        <f>COUNTIFS(Table2[Sub-Sector],Table3[[#This Row],[Sub-Sector]],Table2[% Away From 52W High],"&lt;=10")/Table3[[#This Row],[Count]]</f>
        <v>0.77777777777777779</v>
      </c>
      <c r="Q93" s="2">
        <f>COUNTIFS(Table2[Sub-Sector],Table3[[#This Row],[Sub-Sector]],Table2[% Away From 52W Low],"&gt;=10")/Table3[[#This Row],[Count]]</f>
        <v>1</v>
      </c>
      <c r="R93" s="2">
        <f>COUNTIFS(Table2[Sub-Sector],Table3[[#This Row],[Sub-Sector]],Table2[% Price above 20 EMA],"&gt;=0")/Table3[[#This Row],[Count]]</f>
        <v>0.88888888888888884</v>
      </c>
      <c r="S93" s="2">
        <f>COUNTIFS(Table2[Sub-Sector],Table3[[#This Row],[Sub-Sector]],Table2[% Price above 50 EMA],"&gt;=0")/Table3[[#This Row],[Count]]</f>
        <v>0.88888888888888884</v>
      </c>
      <c r="T93" s="2">
        <f>COUNTIFS(Table2[Sub-Sector],Table3[[#This Row],[Sub-Sector]],Table2[% Price above 200 EMA],"&gt;=0")/Table3[[#This Row],[Count]]</f>
        <v>1</v>
      </c>
      <c r="U93" s="2">
        <f>COUNTIFS(Table2[Sub-Sector],Table3[[#This Row],[Sub-Sector]],Table2[Rate of Change - Zone],"Positive")/Table3[[#This Row],[Count]]</f>
        <v>0.55555555555555558</v>
      </c>
      <c r="V93" s="2">
        <f>COUNTIFS(Table2[Sub-Sector],Table3[[#This Row],[Sub-Sector]],Table2[Sharpe Ratio],"&gt;=0.10")/Table3[[#This Row],[Count]]</f>
        <v>0</v>
      </c>
      <c r="W9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417</v>
      </c>
      <c r="X93">
        <f>_xlfn.RANK.AVG(Table3[[#This Row],[Score]],Table3[Score],1)</f>
        <v>52</v>
      </c>
      <c r="Y9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290</v>
      </c>
      <c r="Z93">
        <f>_xlfn.RANK.AVG(Table3[[#This Row],[Score 2 ]],Table3[[Score 2 ]],1)</f>
        <v>92</v>
      </c>
    </row>
    <row r="94" spans="1:26" x14ac:dyDescent="0.3">
      <c r="A94" t="s">
        <v>492</v>
      </c>
      <c r="B94">
        <f>COUNTIFS(Table2[Sub-Sector],Table3[[#This Row],[Sub-Sector]])</f>
        <v>6</v>
      </c>
      <c r="C94" s="2">
        <f>COUNTIFS(Table2[Sub-Sector],Table3[[#This Row],[Sub-Sector]],Table2[Uptrend],"Uptrend")/Table3[[#This Row],[Count]]</f>
        <v>0.66666666666666663</v>
      </c>
      <c r="D94" s="2">
        <f>COUNTIFS(Table2[Sub-Sector],Table3[[#This Row],[Sub-Sector]],Table2[1W Return vs Nifty],"&gt;=5")/Table3[[#This Row],[Count]]</f>
        <v>0</v>
      </c>
      <c r="E94" s="2">
        <f>COUNTIFS(Table2[Sub-Sector],Table3[[#This Row],[Sub-Sector]],Table2[1M Return vs Nifty],"&gt;=5")/Table3[[#This Row],[Count]]</f>
        <v>0.33333333333333331</v>
      </c>
      <c r="F94" s="2">
        <f>COUNTIFS(Table2[Sub-Sector],Table3[[#This Row],[Sub-Sector]],Table2[6M Return vs Nifty],"&gt;=10")/Table3[[#This Row],[Count]]</f>
        <v>0.16666666666666666</v>
      </c>
      <c r="G94" s="2">
        <f>COUNTIFS(Table2[Sub-Sector],Table3[[#This Row],[Sub-Sector]],Table2[1Y Return vs Nifty],"&gt;=10")/Table3[[#This Row],[Count]]</f>
        <v>0</v>
      </c>
      <c r="H94" s="2">
        <f>COUNTIFS(Table2[Sub-Sector],Table3[[#This Row],[Sub-Sector]],Table2[RSI Exponential â€“ 14D],"&gt;=50")/Table3[[#This Row],[Count]]</f>
        <v>0.66666666666666663</v>
      </c>
      <c r="I94" s="2">
        <f>COUNTIFS(Table2[Sub-Sector],Table3[[#This Row],[Sub-Sector]],Table2[Relative Volume],"&gt;=1")/Table3[[#This Row],[Count]]</f>
        <v>0.33333333333333331</v>
      </c>
      <c r="J94" s="2">
        <f>COUNTIFS(Table2[Sub-Sector],Table3[[#This Row],[Sub-Sector]],Table2[% Away From Day Low],"&gt;=0.05")/Table3[[#This Row],[Count]]</f>
        <v>0</v>
      </c>
      <c r="K94" s="2">
        <f>COUNTIFS(Table2[Sub-Sector],Table3[[#This Row],[Sub-Sector]],Table2[% Away From Day High],"&lt;=0.05")/Table3[[#This Row],[Count]]</f>
        <v>1</v>
      </c>
      <c r="L94" s="2">
        <f>COUNTIFS(Table2[Sub-Sector],Table3[[#This Row],[Sub-Sector]],Table2[% Away From Current Week Low],"&gt;=0.05")/Table3[[#This Row],[Count]]</f>
        <v>0</v>
      </c>
      <c r="M94" s="2">
        <f>COUNTIFS(Table2[Sub-Sector],Table3[[#This Row],[Sub-Sector]],Table2[% Away From Current Week High],"&lt;=0.05")/Table3[[#This Row],[Count]]</f>
        <v>0.33333333333333331</v>
      </c>
      <c r="N94" s="2">
        <f>COUNTIFS(Table2[Sub-Sector],Table3[[#This Row],[Sub-Sector]],Table2[% Away From Current Month High],"&lt;=0.05")/Table3[[#This Row],[Count]]</f>
        <v>0.16666666666666666</v>
      </c>
      <c r="O94" s="2">
        <f>COUNTIFS(Table2[Sub-Sector],Table3[[#This Row],[Sub-Sector]],Table2[% Away From Current Month Low],"&gt;=0.05")/Table3[[#This Row],[Count]]</f>
        <v>1</v>
      </c>
      <c r="P94" s="2">
        <f>COUNTIFS(Table2[Sub-Sector],Table3[[#This Row],[Sub-Sector]],Table2[% Away From 52W High],"&lt;=10")/Table3[[#This Row],[Count]]</f>
        <v>0.16666666666666666</v>
      </c>
      <c r="Q94" s="2">
        <f>COUNTIFS(Table2[Sub-Sector],Table3[[#This Row],[Sub-Sector]],Table2[% Away From 52W Low],"&gt;=10")/Table3[[#This Row],[Count]]</f>
        <v>1</v>
      </c>
      <c r="R94" s="2">
        <f>COUNTIFS(Table2[Sub-Sector],Table3[[#This Row],[Sub-Sector]],Table2[% Price above 20 EMA],"&gt;=0")/Table3[[#This Row],[Count]]</f>
        <v>1</v>
      </c>
      <c r="S94" s="2">
        <f>COUNTIFS(Table2[Sub-Sector],Table3[[#This Row],[Sub-Sector]],Table2[% Price above 50 EMA],"&gt;=0")/Table3[[#This Row],[Count]]</f>
        <v>1</v>
      </c>
      <c r="T94" s="2">
        <f>COUNTIFS(Table2[Sub-Sector],Table3[[#This Row],[Sub-Sector]],Table2[% Price above 200 EMA],"&gt;=0")/Table3[[#This Row],[Count]]</f>
        <v>1</v>
      </c>
      <c r="U94" s="2">
        <f>COUNTIFS(Table2[Sub-Sector],Table3[[#This Row],[Sub-Sector]],Table2[Rate of Change - Zone],"Positive")/Table3[[#This Row],[Count]]</f>
        <v>0.83333333333333337</v>
      </c>
      <c r="V94" s="2">
        <f>COUNTIFS(Table2[Sub-Sector],Table3[[#This Row],[Sub-Sector]],Table2[Sharpe Ratio],"&gt;=0.10")/Table3[[#This Row],[Count]]</f>
        <v>0</v>
      </c>
      <c r="W9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462.5</v>
      </c>
      <c r="X94">
        <f>_xlfn.RANK.AVG(Table3[[#This Row],[Score]],Table3[Score],1)</f>
        <v>74</v>
      </c>
      <c r="Y9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291</v>
      </c>
      <c r="Z94">
        <f>_xlfn.RANK.AVG(Table3[[#This Row],[Score 2 ]],Table3[[Score 2 ]],1)</f>
        <v>93</v>
      </c>
    </row>
    <row r="95" spans="1:26" x14ac:dyDescent="0.3">
      <c r="A95" t="s">
        <v>34</v>
      </c>
      <c r="B95">
        <f>COUNTIFS(Table2[Sub-Sector],Table3[[#This Row],[Sub-Sector]])</f>
        <v>11</v>
      </c>
      <c r="C95" s="2">
        <f>COUNTIFS(Table2[Sub-Sector],Table3[[#This Row],[Sub-Sector]],Table2[Uptrend],"Uptrend")/Table3[[#This Row],[Count]]</f>
        <v>9.0909090909090912E-2</v>
      </c>
      <c r="D95" s="2">
        <f>COUNTIFS(Table2[Sub-Sector],Table3[[#This Row],[Sub-Sector]],Table2[1W Return vs Nifty],"&gt;=5")/Table3[[#This Row],[Count]]</f>
        <v>0</v>
      </c>
      <c r="E95" s="2">
        <f>COUNTIFS(Table2[Sub-Sector],Table3[[#This Row],[Sub-Sector]],Table2[1M Return vs Nifty],"&gt;=5")/Table3[[#This Row],[Count]]</f>
        <v>0</v>
      </c>
      <c r="F95" s="2">
        <f>COUNTIFS(Table2[Sub-Sector],Table3[[#This Row],[Sub-Sector]],Table2[6M Return vs Nifty],"&gt;=10")/Table3[[#This Row],[Count]]</f>
        <v>0</v>
      </c>
      <c r="G95" s="2">
        <f>COUNTIFS(Table2[Sub-Sector],Table3[[#This Row],[Sub-Sector]],Table2[1Y Return vs Nifty],"&gt;=10")/Table3[[#This Row],[Count]]</f>
        <v>0.81818181818181823</v>
      </c>
      <c r="H95" s="2">
        <f>COUNTIFS(Table2[Sub-Sector],Table3[[#This Row],[Sub-Sector]],Table2[RSI Exponential â€“ 14D],"&gt;=50")/Table3[[#This Row],[Count]]</f>
        <v>0.27272727272727271</v>
      </c>
      <c r="I95" s="2">
        <f>COUNTIFS(Table2[Sub-Sector],Table3[[#This Row],[Sub-Sector]],Table2[Relative Volume],"&gt;=1")/Table3[[#This Row],[Count]]</f>
        <v>0</v>
      </c>
      <c r="J95" s="2">
        <f>COUNTIFS(Table2[Sub-Sector],Table3[[#This Row],[Sub-Sector]],Table2[% Away From Day Low],"&gt;=0.05")/Table3[[#This Row],[Count]]</f>
        <v>0</v>
      </c>
      <c r="K95" s="2">
        <f>COUNTIFS(Table2[Sub-Sector],Table3[[#This Row],[Sub-Sector]],Table2[% Away From Day High],"&lt;=0.05")/Table3[[#This Row],[Count]]</f>
        <v>1</v>
      </c>
      <c r="L95" s="2">
        <f>COUNTIFS(Table2[Sub-Sector],Table3[[#This Row],[Sub-Sector]],Table2[% Away From Current Week Low],"&gt;=0.05")/Table3[[#This Row],[Count]]</f>
        <v>0</v>
      </c>
      <c r="M95" s="2">
        <f>COUNTIFS(Table2[Sub-Sector],Table3[[#This Row],[Sub-Sector]],Table2[% Away From Current Week High],"&lt;=0.05")/Table3[[#This Row],[Count]]</f>
        <v>1</v>
      </c>
      <c r="N95" s="2">
        <f>COUNTIFS(Table2[Sub-Sector],Table3[[#This Row],[Sub-Sector]],Table2[% Away From Current Month High],"&lt;=0.05")/Table3[[#This Row],[Count]]</f>
        <v>0.27272727272727271</v>
      </c>
      <c r="O95" s="2">
        <f>COUNTIFS(Table2[Sub-Sector],Table3[[#This Row],[Sub-Sector]],Table2[% Away From Current Month Low],"&gt;=0.05")/Table3[[#This Row],[Count]]</f>
        <v>0.45454545454545453</v>
      </c>
      <c r="P95" s="2">
        <f>COUNTIFS(Table2[Sub-Sector],Table3[[#This Row],[Sub-Sector]],Table2[% Away From 52W High],"&lt;=10")/Table3[[#This Row],[Count]]</f>
        <v>0</v>
      </c>
      <c r="Q95" s="2">
        <f>COUNTIFS(Table2[Sub-Sector],Table3[[#This Row],[Sub-Sector]],Table2[% Away From 52W Low],"&gt;=10")/Table3[[#This Row],[Count]]</f>
        <v>1</v>
      </c>
      <c r="R95" s="2">
        <f>COUNTIFS(Table2[Sub-Sector],Table3[[#This Row],[Sub-Sector]],Table2[% Price above 20 EMA],"&gt;=0")/Table3[[#This Row],[Count]]</f>
        <v>0.18181818181818182</v>
      </c>
      <c r="S95" s="2">
        <f>COUNTIFS(Table2[Sub-Sector],Table3[[#This Row],[Sub-Sector]],Table2[% Price above 50 EMA],"&gt;=0")/Table3[[#This Row],[Count]]</f>
        <v>9.0909090909090912E-2</v>
      </c>
      <c r="T95" s="2">
        <f>COUNTIFS(Table2[Sub-Sector],Table3[[#This Row],[Sub-Sector]],Table2[% Price above 200 EMA],"&gt;=0")/Table3[[#This Row],[Count]]</f>
        <v>0.81818181818181823</v>
      </c>
      <c r="U95" s="2">
        <f>COUNTIFS(Table2[Sub-Sector],Table3[[#This Row],[Sub-Sector]],Table2[Rate of Change - Zone],"Positive")/Table3[[#This Row],[Count]]</f>
        <v>0.72727272727272729</v>
      </c>
      <c r="V95" s="2">
        <f>COUNTIFS(Table2[Sub-Sector],Table3[[#This Row],[Sub-Sector]],Table2[Sharpe Ratio],"&gt;=0.10")/Table3[[#This Row],[Count]]</f>
        <v>0.81818181818181823</v>
      </c>
      <c r="W9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574</v>
      </c>
      <c r="X95">
        <f>_xlfn.RANK.AVG(Table3[[#This Row],[Score]],Table3[Score],1)</f>
        <v>105</v>
      </c>
      <c r="Y9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292</v>
      </c>
      <c r="Z95">
        <f>_xlfn.RANK.AVG(Table3[[#This Row],[Score 2 ]],Table3[[Score 2 ]],1)</f>
        <v>94</v>
      </c>
    </row>
    <row r="96" spans="1:26" x14ac:dyDescent="0.3">
      <c r="A96" t="s">
        <v>259</v>
      </c>
      <c r="B96">
        <f>COUNTIFS(Table2[Sub-Sector],Table3[[#This Row],[Sub-Sector]])</f>
        <v>6</v>
      </c>
      <c r="C96" s="2">
        <f>COUNTIFS(Table2[Sub-Sector],Table3[[#This Row],[Sub-Sector]],Table2[Uptrend],"Uptrend")/Table3[[#This Row],[Count]]</f>
        <v>0.83333333333333337</v>
      </c>
      <c r="D96" s="2">
        <f>COUNTIFS(Table2[Sub-Sector],Table3[[#This Row],[Sub-Sector]],Table2[1W Return vs Nifty],"&gt;=5")/Table3[[#This Row],[Count]]</f>
        <v>0.33333333333333331</v>
      </c>
      <c r="E96" s="2">
        <f>COUNTIFS(Table2[Sub-Sector],Table3[[#This Row],[Sub-Sector]],Table2[1M Return vs Nifty],"&gt;=5")/Table3[[#This Row],[Count]]</f>
        <v>0</v>
      </c>
      <c r="F96" s="2">
        <f>COUNTIFS(Table2[Sub-Sector],Table3[[#This Row],[Sub-Sector]],Table2[6M Return vs Nifty],"&gt;=10")/Table3[[#This Row],[Count]]</f>
        <v>0</v>
      </c>
      <c r="G96" s="2">
        <f>COUNTIFS(Table2[Sub-Sector],Table3[[#This Row],[Sub-Sector]],Table2[1Y Return vs Nifty],"&gt;=10")/Table3[[#This Row],[Count]]</f>
        <v>0.33333333333333331</v>
      </c>
      <c r="H96" s="2">
        <f>COUNTIFS(Table2[Sub-Sector],Table3[[#This Row],[Sub-Sector]],Table2[RSI Exponential â€“ 14D],"&gt;=50")/Table3[[#This Row],[Count]]</f>
        <v>0.83333333333333337</v>
      </c>
      <c r="I96" s="2">
        <f>COUNTIFS(Table2[Sub-Sector],Table3[[#This Row],[Sub-Sector]],Table2[Relative Volume],"&gt;=1")/Table3[[#This Row],[Count]]</f>
        <v>0.33333333333333331</v>
      </c>
      <c r="J96" s="2">
        <f>COUNTIFS(Table2[Sub-Sector],Table3[[#This Row],[Sub-Sector]],Table2[% Away From Day Low],"&gt;=0.05")/Table3[[#This Row],[Count]]</f>
        <v>0</v>
      </c>
      <c r="K96" s="2">
        <f>COUNTIFS(Table2[Sub-Sector],Table3[[#This Row],[Sub-Sector]],Table2[% Away From Day High],"&lt;=0.05")/Table3[[#This Row],[Count]]</f>
        <v>1</v>
      </c>
      <c r="L96" s="2">
        <f>COUNTIFS(Table2[Sub-Sector],Table3[[#This Row],[Sub-Sector]],Table2[% Away From Current Week Low],"&gt;=0.05")/Table3[[#This Row],[Count]]</f>
        <v>0</v>
      </c>
      <c r="M96" s="2">
        <f>COUNTIFS(Table2[Sub-Sector],Table3[[#This Row],[Sub-Sector]],Table2[% Away From Current Week High],"&lt;=0.05")/Table3[[#This Row],[Count]]</f>
        <v>0.83333333333333337</v>
      </c>
      <c r="N96" s="2">
        <f>COUNTIFS(Table2[Sub-Sector],Table3[[#This Row],[Sub-Sector]],Table2[% Away From Current Month High],"&lt;=0.05")/Table3[[#This Row],[Count]]</f>
        <v>0.66666666666666663</v>
      </c>
      <c r="O96" s="2">
        <f>COUNTIFS(Table2[Sub-Sector],Table3[[#This Row],[Sub-Sector]],Table2[% Away From Current Month Low],"&gt;=0.05")/Table3[[#This Row],[Count]]</f>
        <v>0.66666666666666663</v>
      </c>
      <c r="P96" s="2">
        <f>COUNTIFS(Table2[Sub-Sector],Table3[[#This Row],[Sub-Sector]],Table2[% Away From 52W High],"&lt;=10")/Table3[[#This Row],[Count]]</f>
        <v>0.5</v>
      </c>
      <c r="Q96" s="2">
        <f>COUNTIFS(Table2[Sub-Sector],Table3[[#This Row],[Sub-Sector]],Table2[% Away From 52W Low],"&gt;=10")/Table3[[#This Row],[Count]]</f>
        <v>0.83333333333333337</v>
      </c>
      <c r="R96" s="2">
        <f>COUNTIFS(Table2[Sub-Sector],Table3[[#This Row],[Sub-Sector]],Table2[% Price above 20 EMA],"&gt;=0")/Table3[[#This Row],[Count]]</f>
        <v>0.83333333333333337</v>
      </c>
      <c r="S96" s="2">
        <f>COUNTIFS(Table2[Sub-Sector],Table3[[#This Row],[Sub-Sector]],Table2[% Price above 50 EMA],"&gt;=0")/Table3[[#This Row],[Count]]</f>
        <v>0.83333333333333337</v>
      </c>
      <c r="T96" s="2">
        <f>COUNTIFS(Table2[Sub-Sector],Table3[[#This Row],[Sub-Sector]],Table2[% Price above 200 EMA],"&gt;=0")/Table3[[#This Row],[Count]]</f>
        <v>0.83333333333333337</v>
      </c>
      <c r="U96" s="2">
        <f>COUNTIFS(Table2[Sub-Sector],Table3[[#This Row],[Sub-Sector]],Table2[Rate of Change - Zone],"Positive")/Table3[[#This Row],[Count]]</f>
        <v>0.66666666666666663</v>
      </c>
      <c r="V96" s="2">
        <f>COUNTIFS(Table2[Sub-Sector],Table3[[#This Row],[Sub-Sector]],Table2[Sharpe Ratio],"&gt;=0.10")/Table3[[#This Row],[Count]]</f>
        <v>0.16666666666666666</v>
      </c>
      <c r="W9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448</v>
      </c>
      <c r="X96">
        <f>_xlfn.RANK.AVG(Table3[[#This Row],[Score]],Table3[Score],1)</f>
        <v>67</v>
      </c>
      <c r="Y9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302</v>
      </c>
      <c r="Z96">
        <f>_xlfn.RANK.AVG(Table3[[#This Row],[Score 2 ]],Table3[[Score 2 ]],1)</f>
        <v>95</v>
      </c>
    </row>
    <row r="97" spans="1:26" x14ac:dyDescent="0.3">
      <c r="A97" t="s">
        <v>218</v>
      </c>
      <c r="B97">
        <f>COUNTIFS(Table2[Sub-Sector],Table3[[#This Row],[Sub-Sector]])</f>
        <v>3</v>
      </c>
      <c r="C97" s="2">
        <f>COUNTIFS(Table2[Sub-Sector],Table3[[#This Row],[Sub-Sector]],Table2[Uptrend],"Uptrend")/Table3[[#This Row],[Count]]</f>
        <v>1</v>
      </c>
      <c r="D97" s="2">
        <f>COUNTIFS(Table2[Sub-Sector],Table3[[#This Row],[Sub-Sector]],Table2[1W Return vs Nifty],"&gt;=5")/Table3[[#This Row],[Count]]</f>
        <v>0.33333333333333331</v>
      </c>
      <c r="E97" s="2">
        <f>COUNTIFS(Table2[Sub-Sector],Table3[[#This Row],[Sub-Sector]],Table2[1M Return vs Nifty],"&gt;=5")/Table3[[#This Row],[Count]]</f>
        <v>0.33333333333333331</v>
      </c>
      <c r="F97" s="2">
        <f>COUNTIFS(Table2[Sub-Sector],Table3[[#This Row],[Sub-Sector]],Table2[6M Return vs Nifty],"&gt;=10")/Table3[[#This Row],[Count]]</f>
        <v>0.33333333333333331</v>
      </c>
      <c r="G97" s="2">
        <f>COUNTIFS(Table2[Sub-Sector],Table3[[#This Row],[Sub-Sector]],Table2[1Y Return vs Nifty],"&gt;=10")/Table3[[#This Row],[Count]]</f>
        <v>0.33333333333333331</v>
      </c>
      <c r="H97" s="2">
        <f>COUNTIFS(Table2[Sub-Sector],Table3[[#This Row],[Sub-Sector]],Table2[RSI Exponential â€“ 14D],"&gt;=50")/Table3[[#This Row],[Count]]</f>
        <v>0.33333333333333331</v>
      </c>
      <c r="I97" s="2">
        <f>COUNTIFS(Table2[Sub-Sector],Table3[[#This Row],[Sub-Sector]],Table2[Relative Volume],"&gt;=1")/Table3[[#This Row],[Count]]</f>
        <v>0.33333333333333331</v>
      </c>
      <c r="J97" s="2">
        <f>COUNTIFS(Table2[Sub-Sector],Table3[[#This Row],[Sub-Sector]],Table2[% Away From Day Low],"&gt;=0.05")/Table3[[#This Row],[Count]]</f>
        <v>0</v>
      </c>
      <c r="K97" s="2">
        <f>COUNTIFS(Table2[Sub-Sector],Table3[[#This Row],[Sub-Sector]],Table2[% Away From Day High],"&lt;=0.05")/Table3[[#This Row],[Count]]</f>
        <v>1</v>
      </c>
      <c r="L97" s="2">
        <f>COUNTIFS(Table2[Sub-Sector],Table3[[#This Row],[Sub-Sector]],Table2[% Away From Current Week Low],"&gt;=0.05")/Table3[[#This Row],[Count]]</f>
        <v>0</v>
      </c>
      <c r="M97" s="2">
        <f>COUNTIFS(Table2[Sub-Sector],Table3[[#This Row],[Sub-Sector]],Table2[% Away From Current Week High],"&lt;=0.05")/Table3[[#This Row],[Count]]</f>
        <v>0.66666666666666663</v>
      </c>
      <c r="N97" s="2">
        <f>COUNTIFS(Table2[Sub-Sector],Table3[[#This Row],[Sub-Sector]],Table2[% Away From Current Month High],"&lt;=0.05")/Table3[[#This Row],[Count]]</f>
        <v>0.33333333333333331</v>
      </c>
      <c r="O97" s="2">
        <f>COUNTIFS(Table2[Sub-Sector],Table3[[#This Row],[Sub-Sector]],Table2[% Away From Current Month Low],"&gt;=0.05")/Table3[[#This Row],[Count]]</f>
        <v>0.66666666666666663</v>
      </c>
      <c r="P97" s="2">
        <f>COUNTIFS(Table2[Sub-Sector],Table3[[#This Row],[Sub-Sector]],Table2[% Away From 52W High],"&lt;=10")/Table3[[#This Row],[Count]]</f>
        <v>0.33333333333333331</v>
      </c>
      <c r="Q97" s="2">
        <f>COUNTIFS(Table2[Sub-Sector],Table3[[#This Row],[Sub-Sector]],Table2[% Away From 52W Low],"&gt;=10")/Table3[[#This Row],[Count]]</f>
        <v>1</v>
      </c>
      <c r="R97" s="2">
        <f>COUNTIFS(Table2[Sub-Sector],Table3[[#This Row],[Sub-Sector]],Table2[% Price above 20 EMA],"&gt;=0")/Table3[[#This Row],[Count]]</f>
        <v>0.33333333333333331</v>
      </c>
      <c r="S97" s="2">
        <f>COUNTIFS(Table2[Sub-Sector],Table3[[#This Row],[Sub-Sector]],Table2[% Price above 50 EMA],"&gt;=0")/Table3[[#This Row],[Count]]</f>
        <v>0.66666666666666663</v>
      </c>
      <c r="T97" s="2">
        <f>COUNTIFS(Table2[Sub-Sector],Table3[[#This Row],[Sub-Sector]],Table2[% Price above 200 EMA],"&gt;=0")/Table3[[#This Row],[Count]]</f>
        <v>0.66666666666666663</v>
      </c>
      <c r="U97" s="2">
        <f>COUNTIFS(Table2[Sub-Sector],Table3[[#This Row],[Sub-Sector]],Table2[Rate of Change - Zone],"Positive")/Table3[[#This Row],[Count]]</f>
        <v>0.33333333333333331</v>
      </c>
      <c r="V97" s="2">
        <f>COUNTIFS(Table2[Sub-Sector],Table3[[#This Row],[Sub-Sector]],Table2[Sharpe Ratio],"&gt;=0.10")/Table3[[#This Row],[Count]]</f>
        <v>0.66666666666666663</v>
      </c>
      <c r="W9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363</v>
      </c>
      <c r="X97">
        <f>_xlfn.RANK.AVG(Table3[[#This Row],[Score]],Table3[Score],1)</f>
        <v>34</v>
      </c>
      <c r="Y9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302.5</v>
      </c>
      <c r="Z97">
        <f>_xlfn.RANK.AVG(Table3[[#This Row],[Score 2 ]],Table3[[Score 2 ]],1)</f>
        <v>96</v>
      </c>
    </row>
    <row r="98" spans="1:26" x14ac:dyDescent="0.3">
      <c r="A98" t="s">
        <v>412</v>
      </c>
      <c r="B98">
        <f>COUNTIFS(Table2[Sub-Sector],Table3[[#This Row],[Sub-Sector]])</f>
        <v>11</v>
      </c>
      <c r="C98" s="2">
        <f>COUNTIFS(Table2[Sub-Sector],Table3[[#This Row],[Sub-Sector]],Table2[Uptrend],"Uptrend")/Table3[[#This Row],[Count]]</f>
        <v>0.27272727272727271</v>
      </c>
      <c r="D98" s="2">
        <f>COUNTIFS(Table2[Sub-Sector],Table3[[#This Row],[Sub-Sector]],Table2[1W Return vs Nifty],"&gt;=5")/Table3[[#This Row],[Count]]</f>
        <v>0</v>
      </c>
      <c r="E98" s="2">
        <f>COUNTIFS(Table2[Sub-Sector],Table3[[#This Row],[Sub-Sector]],Table2[1M Return vs Nifty],"&gt;=5")/Table3[[#This Row],[Count]]</f>
        <v>0.18181818181818182</v>
      </c>
      <c r="F98" s="2">
        <f>COUNTIFS(Table2[Sub-Sector],Table3[[#This Row],[Sub-Sector]],Table2[6M Return vs Nifty],"&gt;=10")/Table3[[#This Row],[Count]]</f>
        <v>9.0909090909090912E-2</v>
      </c>
      <c r="G98" s="2">
        <f>COUNTIFS(Table2[Sub-Sector],Table3[[#This Row],[Sub-Sector]],Table2[1Y Return vs Nifty],"&gt;=10")/Table3[[#This Row],[Count]]</f>
        <v>0.18181818181818182</v>
      </c>
      <c r="H98" s="2">
        <f>COUNTIFS(Table2[Sub-Sector],Table3[[#This Row],[Sub-Sector]],Table2[RSI Exponential â€“ 14D],"&gt;=50")/Table3[[#This Row],[Count]]</f>
        <v>0.36363636363636365</v>
      </c>
      <c r="I98" s="2">
        <f>COUNTIFS(Table2[Sub-Sector],Table3[[#This Row],[Sub-Sector]],Table2[Relative Volume],"&gt;=1")/Table3[[#This Row],[Count]]</f>
        <v>0.36363636363636365</v>
      </c>
      <c r="J98" s="2">
        <f>COUNTIFS(Table2[Sub-Sector],Table3[[#This Row],[Sub-Sector]],Table2[% Away From Day Low],"&gt;=0.05")/Table3[[#This Row],[Count]]</f>
        <v>0</v>
      </c>
      <c r="K98" s="2">
        <f>COUNTIFS(Table2[Sub-Sector],Table3[[#This Row],[Sub-Sector]],Table2[% Away From Day High],"&lt;=0.05")/Table3[[#This Row],[Count]]</f>
        <v>1</v>
      </c>
      <c r="L98" s="2">
        <f>COUNTIFS(Table2[Sub-Sector],Table3[[#This Row],[Sub-Sector]],Table2[% Away From Current Week Low],"&gt;=0.05")/Table3[[#This Row],[Count]]</f>
        <v>9.0909090909090912E-2</v>
      </c>
      <c r="M98" s="2">
        <f>COUNTIFS(Table2[Sub-Sector],Table3[[#This Row],[Sub-Sector]],Table2[% Away From Current Week High],"&lt;=0.05")/Table3[[#This Row],[Count]]</f>
        <v>0.90909090909090906</v>
      </c>
      <c r="N98" s="2">
        <f>COUNTIFS(Table2[Sub-Sector],Table3[[#This Row],[Sub-Sector]],Table2[% Away From Current Month High],"&lt;=0.05")/Table3[[#This Row],[Count]]</f>
        <v>0.27272727272727271</v>
      </c>
      <c r="O98" s="2">
        <f>COUNTIFS(Table2[Sub-Sector],Table3[[#This Row],[Sub-Sector]],Table2[% Away From Current Month Low],"&gt;=0.05")/Table3[[#This Row],[Count]]</f>
        <v>0.54545454545454541</v>
      </c>
      <c r="P98" s="2">
        <f>COUNTIFS(Table2[Sub-Sector],Table3[[#This Row],[Sub-Sector]],Table2[% Away From 52W High],"&lt;=10")/Table3[[#This Row],[Count]]</f>
        <v>0</v>
      </c>
      <c r="Q98" s="2">
        <f>COUNTIFS(Table2[Sub-Sector],Table3[[#This Row],[Sub-Sector]],Table2[% Away From 52W Low],"&gt;=10")/Table3[[#This Row],[Count]]</f>
        <v>0.81818181818181823</v>
      </c>
      <c r="R98" s="2">
        <f>COUNTIFS(Table2[Sub-Sector],Table3[[#This Row],[Sub-Sector]],Table2[% Price above 20 EMA],"&gt;=0")/Table3[[#This Row],[Count]]</f>
        <v>0.45454545454545453</v>
      </c>
      <c r="S98" s="2">
        <f>COUNTIFS(Table2[Sub-Sector],Table3[[#This Row],[Sub-Sector]],Table2[% Price above 50 EMA],"&gt;=0")/Table3[[#This Row],[Count]]</f>
        <v>0.45454545454545453</v>
      </c>
      <c r="T98" s="2">
        <f>COUNTIFS(Table2[Sub-Sector],Table3[[#This Row],[Sub-Sector]],Table2[% Price above 200 EMA],"&gt;=0")/Table3[[#This Row],[Count]]</f>
        <v>0.63636363636363635</v>
      </c>
      <c r="U98" s="2">
        <f>COUNTIFS(Table2[Sub-Sector],Table3[[#This Row],[Sub-Sector]],Table2[Rate of Change - Zone],"Positive")/Table3[[#This Row],[Count]]</f>
        <v>0.54545454545454541</v>
      </c>
      <c r="V98" s="2">
        <f>COUNTIFS(Table2[Sub-Sector],Table3[[#This Row],[Sub-Sector]],Table2[Sharpe Ratio],"&gt;=0.10")/Table3[[#This Row],[Count]]</f>
        <v>9.0909090909090912E-2</v>
      </c>
      <c r="W9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547</v>
      </c>
      <c r="X98">
        <f>_xlfn.RANK.AVG(Table3[[#This Row],[Score]],Table3[Score],1)</f>
        <v>101</v>
      </c>
      <c r="Y9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307.5</v>
      </c>
      <c r="Z98">
        <f>_xlfn.RANK.AVG(Table3[[#This Row],[Score 2 ]],Table3[[Score 2 ]],1)</f>
        <v>97</v>
      </c>
    </row>
    <row r="99" spans="1:26" x14ac:dyDescent="0.3">
      <c r="A99" t="s">
        <v>77</v>
      </c>
      <c r="B99">
        <f>COUNTIFS(Table2[Sub-Sector],Table3[[#This Row],[Sub-Sector]])</f>
        <v>3</v>
      </c>
      <c r="C99" s="2">
        <f>COUNTIFS(Table2[Sub-Sector],Table3[[#This Row],[Sub-Sector]],Table2[Uptrend],"Uptrend")/Table3[[#This Row],[Count]]</f>
        <v>1</v>
      </c>
      <c r="D99" s="2">
        <f>COUNTIFS(Table2[Sub-Sector],Table3[[#This Row],[Sub-Sector]],Table2[1W Return vs Nifty],"&gt;=5")/Table3[[#This Row],[Count]]</f>
        <v>0</v>
      </c>
      <c r="E99" s="2">
        <f>COUNTIFS(Table2[Sub-Sector],Table3[[#This Row],[Sub-Sector]],Table2[1M Return vs Nifty],"&gt;=5")/Table3[[#This Row],[Count]]</f>
        <v>0.33333333333333331</v>
      </c>
      <c r="F99" s="2">
        <f>COUNTIFS(Table2[Sub-Sector],Table3[[#This Row],[Sub-Sector]],Table2[6M Return vs Nifty],"&gt;=10")/Table3[[#This Row],[Count]]</f>
        <v>0.66666666666666663</v>
      </c>
      <c r="G99" s="2">
        <f>COUNTIFS(Table2[Sub-Sector],Table3[[#This Row],[Sub-Sector]],Table2[1Y Return vs Nifty],"&gt;=10")/Table3[[#This Row],[Count]]</f>
        <v>0.33333333333333331</v>
      </c>
      <c r="H99" s="2">
        <f>COUNTIFS(Table2[Sub-Sector],Table3[[#This Row],[Sub-Sector]],Table2[RSI Exponential â€“ 14D],"&gt;=50")/Table3[[#This Row],[Count]]</f>
        <v>0.33333333333333331</v>
      </c>
      <c r="I99" s="2">
        <f>COUNTIFS(Table2[Sub-Sector],Table3[[#This Row],[Sub-Sector]],Table2[Relative Volume],"&gt;=1")/Table3[[#This Row],[Count]]</f>
        <v>0</v>
      </c>
      <c r="J99" s="2">
        <f>COUNTIFS(Table2[Sub-Sector],Table3[[#This Row],[Sub-Sector]],Table2[% Away From Day Low],"&gt;=0.05")/Table3[[#This Row],[Count]]</f>
        <v>0</v>
      </c>
      <c r="K99" s="2">
        <f>COUNTIFS(Table2[Sub-Sector],Table3[[#This Row],[Sub-Sector]],Table2[% Away From Day High],"&lt;=0.05")/Table3[[#This Row],[Count]]</f>
        <v>1</v>
      </c>
      <c r="L99" s="2">
        <f>COUNTIFS(Table2[Sub-Sector],Table3[[#This Row],[Sub-Sector]],Table2[% Away From Current Week Low],"&gt;=0.05")/Table3[[#This Row],[Count]]</f>
        <v>0</v>
      </c>
      <c r="M99" s="2">
        <f>COUNTIFS(Table2[Sub-Sector],Table3[[#This Row],[Sub-Sector]],Table2[% Away From Current Week High],"&lt;=0.05")/Table3[[#This Row],[Count]]</f>
        <v>0.66666666666666663</v>
      </c>
      <c r="N99" s="2">
        <f>COUNTIFS(Table2[Sub-Sector],Table3[[#This Row],[Sub-Sector]],Table2[% Away From Current Month High],"&lt;=0.05")/Table3[[#This Row],[Count]]</f>
        <v>0.33333333333333331</v>
      </c>
      <c r="O99" s="2">
        <f>COUNTIFS(Table2[Sub-Sector],Table3[[#This Row],[Sub-Sector]],Table2[% Away From Current Month Low],"&gt;=0.05")/Table3[[#This Row],[Count]]</f>
        <v>0.66666666666666663</v>
      </c>
      <c r="P99" s="2">
        <f>COUNTIFS(Table2[Sub-Sector],Table3[[#This Row],[Sub-Sector]],Table2[% Away From 52W High],"&lt;=10")/Table3[[#This Row],[Count]]</f>
        <v>0.66666666666666663</v>
      </c>
      <c r="Q99" s="2">
        <f>COUNTIFS(Table2[Sub-Sector],Table3[[#This Row],[Sub-Sector]],Table2[% Away From 52W Low],"&gt;=10")/Table3[[#This Row],[Count]]</f>
        <v>1</v>
      </c>
      <c r="R99" s="2">
        <f>COUNTIFS(Table2[Sub-Sector],Table3[[#This Row],[Sub-Sector]],Table2[% Price above 20 EMA],"&gt;=0")/Table3[[#This Row],[Count]]</f>
        <v>1</v>
      </c>
      <c r="S99" s="2">
        <f>COUNTIFS(Table2[Sub-Sector],Table3[[#This Row],[Sub-Sector]],Table2[% Price above 50 EMA],"&gt;=0")/Table3[[#This Row],[Count]]</f>
        <v>1</v>
      </c>
      <c r="T99" s="2">
        <f>COUNTIFS(Table2[Sub-Sector],Table3[[#This Row],[Sub-Sector]],Table2[% Price above 200 EMA],"&gt;=0")/Table3[[#This Row],[Count]]</f>
        <v>1</v>
      </c>
      <c r="U99" s="2">
        <f>COUNTIFS(Table2[Sub-Sector],Table3[[#This Row],[Sub-Sector]],Table2[Rate of Change - Zone],"Positive")/Table3[[#This Row],[Count]]</f>
        <v>0.33333333333333331</v>
      </c>
      <c r="V99" s="2">
        <f>COUNTIFS(Table2[Sub-Sector],Table3[[#This Row],[Sub-Sector]],Table2[Sharpe Ratio],"&gt;=0.10")/Table3[[#This Row],[Count]]</f>
        <v>0.33333333333333331</v>
      </c>
      <c r="W9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440</v>
      </c>
      <c r="X99">
        <f>_xlfn.RANK.AVG(Table3[[#This Row],[Score]],Table3[Score],1)</f>
        <v>64</v>
      </c>
      <c r="Y9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311</v>
      </c>
      <c r="Z99">
        <f>_xlfn.RANK.AVG(Table3[[#This Row],[Score 2 ]],Table3[[Score 2 ]],1)</f>
        <v>98</v>
      </c>
    </row>
    <row r="100" spans="1:26" x14ac:dyDescent="0.3">
      <c r="A100" t="s">
        <v>104</v>
      </c>
      <c r="B100">
        <f>COUNTIFS(Table2[Sub-Sector],Table3[[#This Row],[Sub-Sector]])</f>
        <v>5</v>
      </c>
      <c r="C100" s="2">
        <f>COUNTIFS(Table2[Sub-Sector],Table3[[#This Row],[Sub-Sector]],Table2[Uptrend],"Uptrend")/Table3[[#This Row],[Count]]</f>
        <v>0.4</v>
      </c>
      <c r="D100" s="2">
        <f>COUNTIFS(Table2[Sub-Sector],Table3[[#This Row],[Sub-Sector]],Table2[1W Return vs Nifty],"&gt;=5")/Table3[[#This Row],[Count]]</f>
        <v>0</v>
      </c>
      <c r="E100" s="2">
        <f>COUNTIFS(Table2[Sub-Sector],Table3[[#This Row],[Sub-Sector]],Table2[1M Return vs Nifty],"&gt;=5")/Table3[[#This Row],[Count]]</f>
        <v>0</v>
      </c>
      <c r="F100" s="2">
        <f>COUNTIFS(Table2[Sub-Sector],Table3[[#This Row],[Sub-Sector]],Table2[6M Return vs Nifty],"&gt;=10")/Table3[[#This Row],[Count]]</f>
        <v>0</v>
      </c>
      <c r="G100" s="2">
        <f>COUNTIFS(Table2[Sub-Sector],Table3[[#This Row],[Sub-Sector]],Table2[1Y Return vs Nifty],"&gt;=10")/Table3[[#This Row],[Count]]</f>
        <v>1</v>
      </c>
      <c r="H100" s="2">
        <f>COUNTIFS(Table2[Sub-Sector],Table3[[#This Row],[Sub-Sector]],Table2[RSI Exponential â€“ 14D],"&gt;=50")/Table3[[#This Row],[Count]]</f>
        <v>0</v>
      </c>
      <c r="I100" s="2">
        <f>COUNTIFS(Table2[Sub-Sector],Table3[[#This Row],[Sub-Sector]],Table2[Relative Volume],"&gt;=1")/Table3[[#This Row],[Count]]</f>
        <v>0</v>
      </c>
      <c r="J100" s="2">
        <f>COUNTIFS(Table2[Sub-Sector],Table3[[#This Row],[Sub-Sector]],Table2[% Away From Day Low],"&gt;=0.05")/Table3[[#This Row],[Count]]</f>
        <v>0</v>
      </c>
      <c r="K100" s="2">
        <f>COUNTIFS(Table2[Sub-Sector],Table3[[#This Row],[Sub-Sector]],Table2[% Away From Day High],"&lt;=0.05")/Table3[[#This Row],[Count]]</f>
        <v>1</v>
      </c>
      <c r="L100" s="2">
        <f>COUNTIFS(Table2[Sub-Sector],Table3[[#This Row],[Sub-Sector]],Table2[% Away From Current Week Low],"&gt;=0.05")/Table3[[#This Row],[Count]]</f>
        <v>0</v>
      </c>
      <c r="M100" s="2">
        <f>COUNTIFS(Table2[Sub-Sector],Table3[[#This Row],[Sub-Sector]],Table2[% Away From Current Week High],"&lt;=0.05")/Table3[[#This Row],[Count]]</f>
        <v>0.8</v>
      </c>
      <c r="N100" s="2">
        <f>COUNTIFS(Table2[Sub-Sector],Table3[[#This Row],[Sub-Sector]],Table2[% Away From Current Month High],"&lt;=0.05")/Table3[[#This Row],[Count]]</f>
        <v>0</v>
      </c>
      <c r="O100" s="2">
        <f>COUNTIFS(Table2[Sub-Sector],Table3[[#This Row],[Sub-Sector]],Table2[% Away From Current Month Low],"&gt;=0.05")/Table3[[#This Row],[Count]]</f>
        <v>0.4</v>
      </c>
      <c r="P100" s="2">
        <f>COUNTIFS(Table2[Sub-Sector],Table3[[#This Row],[Sub-Sector]],Table2[% Away From 52W High],"&lt;=10")/Table3[[#This Row],[Count]]</f>
        <v>0</v>
      </c>
      <c r="Q100" s="2">
        <f>COUNTIFS(Table2[Sub-Sector],Table3[[#This Row],[Sub-Sector]],Table2[% Away From 52W Low],"&gt;=10")/Table3[[#This Row],[Count]]</f>
        <v>1</v>
      </c>
      <c r="R100" s="2">
        <f>COUNTIFS(Table2[Sub-Sector],Table3[[#This Row],[Sub-Sector]],Table2[% Price above 20 EMA],"&gt;=0")/Table3[[#This Row],[Count]]</f>
        <v>0</v>
      </c>
      <c r="S100" s="2">
        <f>COUNTIFS(Table2[Sub-Sector],Table3[[#This Row],[Sub-Sector]],Table2[% Price above 50 EMA],"&gt;=0")/Table3[[#This Row],[Count]]</f>
        <v>0.2</v>
      </c>
      <c r="T100" s="2">
        <f>COUNTIFS(Table2[Sub-Sector],Table3[[#This Row],[Sub-Sector]],Table2[% Price above 200 EMA],"&gt;=0")/Table3[[#This Row],[Count]]</f>
        <v>1</v>
      </c>
      <c r="U100" s="2">
        <f>COUNTIFS(Table2[Sub-Sector],Table3[[#This Row],[Sub-Sector]],Table2[Rate of Change - Zone],"Positive")/Table3[[#This Row],[Count]]</f>
        <v>0.4</v>
      </c>
      <c r="V100" s="2">
        <f>COUNTIFS(Table2[Sub-Sector],Table3[[#This Row],[Sub-Sector]],Table2[Sharpe Ratio],"&gt;=0.10")/Table3[[#This Row],[Count]]</f>
        <v>0.8</v>
      </c>
      <c r="W10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582.5</v>
      </c>
      <c r="X100">
        <f>_xlfn.RANK.AVG(Table3[[#This Row],[Score]],Table3[Score],1)</f>
        <v>106</v>
      </c>
      <c r="Y10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316.5</v>
      </c>
      <c r="Z100">
        <f>_xlfn.RANK.AVG(Table3[[#This Row],[Score 2 ]],Table3[[Score 2 ]],1)</f>
        <v>99</v>
      </c>
    </row>
    <row r="101" spans="1:26" x14ac:dyDescent="0.3">
      <c r="A101" t="s">
        <v>24</v>
      </c>
      <c r="B101">
        <f>COUNTIFS(Table2[Sub-Sector],Table3[[#This Row],[Sub-Sector]])</f>
        <v>21</v>
      </c>
      <c r="C101" s="2">
        <f>COUNTIFS(Table2[Sub-Sector],Table3[[#This Row],[Sub-Sector]],Table2[Uptrend],"Uptrend")/Table3[[#This Row],[Count]]</f>
        <v>0.2857142857142857</v>
      </c>
      <c r="D101" s="2">
        <f>COUNTIFS(Table2[Sub-Sector],Table3[[#This Row],[Sub-Sector]],Table2[1W Return vs Nifty],"&gt;=5")/Table3[[#This Row],[Count]]</f>
        <v>0</v>
      </c>
      <c r="E101" s="2">
        <f>COUNTIFS(Table2[Sub-Sector],Table3[[#This Row],[Sub-Sector]],Table2[1M Return vs Nifty],"&gt;=5")/Table3[[#This Row],[Count]]</f>
        <v>0</v>
      </c>
      <c r="F101" s="2">
        <f>COUNTIFS(Table2[Sub-Sector],Table3[[#This Row],[Sub-Sector]],Table2[6M Return vs Nifty],"&gt;=10")/Table3[[#This Row],[Count]]</f>
        <v>9.5238095238095233E-2</v>
      </c>
      <c r="G101" s="2">
        <f>COUNTIFS(Table2[Sub-Sector],Table3[[#This Row],[Sub-Sector]],Table2[1Y Return vs Nifty],"&gt;=10")/Table3[[#This Row],[Count]]</f>
        <v>9.5238095238095233E-2</v>
      </c>
      <c r="H101" s="2">
        <f>COUNTIFS(Table2[Sub-Sector],Table3[[#This Row],[Sub-Sector]],Table2[RSI Exponential â€“ 14D],"&gt;=50")/Table3[[#This Row],[Count]]</f>
        <v>0.52380952380952384</v>
      </c>
      <c r="I101" s="2">
        <f>COUNTIFS(Table2[Sub-Sector],Table3[[#This Row],[Sub-Sector]],Table2[Relative Volume],"&gt;=1")/Table3[[#This Row],[Count]]</f>
        <v>9.5238095238095233E-2</v>
      </c>
      <c r="J101" s="2">
        <f>COUNTIFS(Table2[Sub-Sector],Table3[[#This Row],[Sub-Sector]],Table2[% Away From Day Low],"&gt;=0.05")/Table3[[#This Row],[Count]]</f>
        <v>0</v>
      </c>
      <c r="K101" s="2">
        <f>COUNTIFS(Table2[Sub-Sector],Table3[[#This Row],[Sub-Sector]],Table2[% Away From Day High],"&lt;=0.05")/Table3[[#This Row],[Count]]</f>
        <v>1</v>
      </c>
      <c r="L101" s="2">
        <f>COUNTIFS(Table2[Sub-Sector],Table3[[#This Row],[Sub-Sector]],Table2[% Away From Current Week Low],"&gt;=0.05")/Table3[[#This Row],[Count]]</f>
        <v>0</v>
      </c>
      <c r="M101" s="2">
        <f>COUNTIFS(Table2[Sub-Sector],Table3[[#This Row],[Sub-Sector]],Table2[% Away From Current Week High],"&lt;=0.05")/Table3[[#This Row],[Count]]</f>
        <v>1</v>
      </c>
      <c r="N101" s="2">
        <f>COUNTIFS(Table2[Sub-Sector],Table3[[#This Row],[Sub-Sector]],Table2[% Away From Current Month High],"&lt;=0.05")/Table3[[#This Row],[Count]]</f>
        <v>0.47619047619047616</v>
      </c>
      <c r="O101" s="2">
        <f>COUNTIFS(Table2[Sub-Sector],Table3[[#This Row],[Sub-Sector]],Table2[% Away From Current Month Low],"&gt;=0.05")/Table3[[#This Row],[Count]]</f>
        <v>0.52380952380952384</v>
      </c>
      <c r="P101" s="2">
        <f>COUNTIFS(Table2[Sub-Sector],Table3[[#This Row],[Sub-Sector]],Table2[% Away From 52W High],"&lt;=10")/Table3[[#This Row],[Count]]</f>
        <v>0.2857142857142857</v>
      </c>
      <c r="Q101" s="2">
        <f>COUNTIFS(Table2[Sub-Sector],Table3[[#This Row],[Sub-Sector]],Table2[% Away From 52W Low],"&gt;=10")/Table3[[#This Row],[Count]]</f>
        <v>0.66666666666666663</v>
      </c>
      <c r="R101" s="2">
        <f>COUNTIFS(Table2[Sub-Sector],Table3[[#This Row],[Sub-Sector]],Table2[% Price above 20 EMA],"&gt;=0")/Table3[[#This Row],[Count]]</f>
        <v>0.47619047619047616</v>
      </c>
      <c r="S101" s="2">
        <f>COUNTIFS(Table2[Sub-Sector],Table3[[#This Row],[Sub-Sector]],Table2[% Price above 50 EMA],"&gt;=0")/Table3[[#This Row],[Count]]</f>
        <v>0.38095238095238093</v>
      </c>
      <c r="T101" s="2">
        <f>COUNTIFS(Table2[Sub-Sector],Table3[[#This Row],[Sub-Sector]],Table2[% Price above 200 EMA],"&gt;=0")/Table3[[#This Row],[Count]]</f>
        <v>0.42857142857142855</v>
      </c>
      <c r="U101" s="2">
        <f>COUNTIFS(Table2[Sub-Sector],Table3[[#This Row],[Sub-Sector]],Table2[Rate of Change - Zone],"Positive")/Table3[[#This Row],[Count]]</f>
        <v>0.7142857142857143</v>
      </c>
      <c r="V101" s="2">
        <f>COUNTIFS(Table2[Sub-Sector],Table3[[#This Row],[Sub-Sector]],Table2[Sharpe Ratio],"&gt;=0.10")/Table3[[#This Row],[Count]]</f>
        <v>0.23809523809523808</v>
      </c>
      <c r="W10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600</v>
      </c>
      <c r="X101">
        <f>_xlfn.RANK.AVG(Table3[[#This Row],[Score]],Table3[Score],1)</f>
        <v>110</v>
      </c>
      <c r="Y10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323</v>
      </c>
      <c r="Z101">
        <f>_xlfn.RANK.AVG(Table3[[#This Row],[Score 2 ]],Table3[[Score 2 ]],1)</f>
        <v>100</v>
      </c>
    </row>
    <row r="102" spans="1:26" x14ac:dyDescent="0.3">
      <c r="A102" t="s">
        <v>418</v>
      </c>
      <c r="B102">
        <f>COUNTIFS(Table2[Sub-Sector],Table3[[#This Row],[Sub-Sector]])</f>
        <v>6</v>
      </c>
      <c r="C102" s="2">
        <f>COUNTIFS(Table2[Sub-Sector],Table3[[#This Row],[Sub-Sector]],Table2[Uptrend],"Uptrend")/Table3[[#This Row],[Count]]</f>
        <v>0.5</v>
      </c>
      <c r="D102" s="2">
        <f>COUNTIFS(Table2[Sub-Sector],Table3[[#This Row],[Sub-Sector]],Table2[1W Return vs Nifty],"&gt;=5")/Table3[[#This Row],[Count]]</f>
        <v>0</v>
      </c>
      <c r="E102" s="2">
        <f>COUNTIFS(Table2[Sub-Sector],Table3[[#This Row],[Sub-Sector]],Table2[1M Return vs Nifty],"&gt;=5")/Table3[[#This Row],[Count]]</f>
        <v>0.16666666666666666</v>
      </c>
      <c r="F102" s="2">
        <f>COUNTIFS(Table2[Sub-Sector],Table3[[#This Row],[Sub-Sector]],Table2[6M Return vs Nifty],"&gt;=10")/Table3[[#This Row],[Count]]</f>
        <v>0.16666666666666666</v>
      </c>
      <c r="G102" s="2">
        <f>COUNTIFS(Table2[Sub-Sector],Table3[[#This Row],[Sub-Sector]],Table2[1Y Return vs Nifty],"&gt;=10")/Table3[[#This Row],[Count]]</f>
        <v>0.33333333333333331</v>
      </c>
      <c r="H102" s="2">
        <f>COUNTIFS(Table2[Sub-Sector],Table3[[#This Row],[Sub-Sector]],Table2[RSI Exponential â€“ 14D],"&gt;=50")/Table3[[#This Row],[Count]]</f>
        <v>0.16666666666666666</v>
      </c>
      <c r="I102" s="2">
        <f>COUNTIFS(Table2[Sub-Sector],Table3[[#This Row],[Sub-Sector]],Table2[Relative Volume],"&gt;=1")/Table3[[#This Row],[Count]]</f>
        <v>0.16666666666666666</v>
      </c>
      <c r="J102" s="2">
        <f>COUNTIFS(Table2[Sub-Sector],Table3[[#This Row],[Sub-Sector]],Table2[% Away From Day Low],"&gt;=0.05")/Table3[[#This Row],[Count]]</f>
        <v>0</v>
      </c>
      <c r="K102" s="2">
        <f>COUNTIFS(Table2[Sub-Sector],Table3[[#This Row],[Sub-Sector]],Table2[% Away From Day High],"&lt;=0.05")/Table3[[#This Row],[Count]]</f>
        <v>1</v>
      </c>
      <c r="L102" s="2">
        <f>COUNTIFS(Table2[Sub-Sector],Table3[[#This Row],[Sub-Sector]],Table2[% Away From Current Week Low],"&gt;=0.05")/Table3[[#This Row],[Count]]</f>
        <v>0</v>
      </c>
      <c r="M102" s="2">
        <f>COUNTIFS(Table2[Sub-Sector],Table3[[#This Row],[Sub-Sector]],Table2[% Away From Current Week High],"&lt;=0.05")/Table3[[#This Row],[Count]]</f>
        <v>0.83333333333333337</v>
      </c>
      <c r="N102" s="2">
        <f>COUNTIFS(Table2[Sub-Sector],Table3[[#This Row],[Sub-Sector]],Table2[% Away From Current Month High],"&lt;=0.05")/Table3[[#This Row],[Count]]</f>
        <v>0</v>
      </c>
      <c r="O102" s="2">
        <f>COUNTIFS(Table2[Sub-Sector],Table3[[#This Row],[Sub-Sector]],Table2[% Away From Current Month Low],"&gt;=0.05")/Table3[[#This Row],[Count]]</f>
        <v>0.16666666666666666</v>
      </c>
      <c r="P102" s="2">
        <f>COUNTIFS(Table2[Sub-Sector],Table3[[#This Row],[Sub-Sector]],Table2[% Away From 52W High],"&lt;=10")/Table3[[#This Row],[Count]]</f>
        <v>0.33333333333333331</v>
      </c>
      <c r="Q102" s="2">
        <f>COUNTIFS(Table2[Sub-Sector],Table3[[#This Row],[Sub-Sector]],Table2[% Away From 52W Low],"&gt;=10")/Table3[[#This Row],[Count]]</f>
        <v>1</v>
      </c>
      <c r="R102" s="2">
        <f>COUNTIFS(Table2[Sub-Sector],Table3[[#This Row],[Sub-Sector]],Table2[% Price above 20 EMA],"&gt;=0")/Table3[[#This Row],[Count]]</f>
        <v>0.16666666666666666</v>
      </c>
      <c r="S102" s="2">
        <f>COUNTIFS(Table2[Sub-Sector],Table3[[#This Row],[Sub-Sector]],Table2[% Price above 50 EMA],"&gt;=0")/Table3[[#This Row],[Count]]</f>
        <v>0.33333333333333331</v>
      </c>
      <c r="T102" s="2">
        <f>COUNTIFS(Table2[Sub-Sector],Table3[[#This Row],[Sub-Sector]],Table2[% Price above 200 EMA],"&gt;=0")/Table3[[#This Row],[Count]]</f>
        <v>1</v>
      </c>
      <c r="U102" s="2">
        <f>COUNTIFS(Table2[Sub-Sector],Table3[[#This Row],[Sub-Sector]],Table2[Rate of Change - Zone],"Positive")/Table3[[#This Row],[Count]]</f>
        <v>0.5</v>
      </c>
      <c r="V102" s="2">
        <f>COUNTIFS(Table2[Sub-Sector],Table3[[#This Row],[Sub-Sector]],Table2[Sharpe Ratio],"&gt;=0.10")/Table3[[#This Row],[Count]]</f>
        <v>0.33333333333333331</v>
      </c>
      <c r="W10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546</v>
      </c>
      <c r="X102">
        <f>_xlfn.RANK.AVG(Table3[[#This Row],[Score]],Table3[Score],1)</f>
        <v>100</v>
      </c>
      <c r="Y10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328</v>
      </c>
      <c r="Z102">
        <f>_xlfn.RANK.AVG(Table3[[#This Row],[Score 2 ]],Table3[[Score 2 ]],1)</f>
        <v>101</v>
      </c>
    </row>
    <row r="103" spans="1:26" x14ac:dyDescent="0.3">
      <c r="A103" t="s">
        <v>514</v>
      </c>
      <c r="B103">
        <f>COUNTIFS(Table2[Sub-Sector],Table3[[#This Row],[Sub-Sector]])</f>
        <v>5</v>
      </c>
      <c r="C103" s="2">
        <f>COUNTIFS(Table2[Sub-Sector],Table3[[#This Row],[Sub-Sector]],Table2[Uptrend],"Uptrend")/Table3[[#This Row],[Count]]</f>
        <v>0.4</v>
      </c>
      <c r="D103" s="2">
        <f>COUNTIFS(Table2[Sub-Sector],Table3[[#This Row],[Sub-Sector]],Table2[1W Return vs Nifty],"&gt;=5")/Table3[[#This Row],[Count]]</f>
        <v>0</v>
      </c>
      <c r="E103" s="2">
        <f>COUNTIFS(Table2[Sub-Sector],Table3[[#This Row],[Sub-Sector]],Table2[1M Return vs Nifty],"&gt;=5")/Table3[[#This Row],[Count]]</f>
        <v>0</v>
      </c>
      <c r="F103" s="2">
        <f>COUNTIFS(Table2[Sub-Sector],Table3[[#This Row],[Sub-Sector]],Table2[6M Return vs Nifty],"&gt;=10")/Table3[[#This Row],[Count]]</f>
        <v>0.4</v>
      </c>
      <c r="G103" s="2">
        <f>COUNTIFS(Table2[Sub-Sector],Table3[[#This Row],[Sub-Sector]],Table2[1Y Return vs Nifty],"&gt;=10")/Table3[[#This Row],[Count]]</f>
        <v>0.2</v>
      </c>
      <c r="H103" s="2">
        <f>COUNTIFS(Table2[Sub-Sector],Table3[[#This Row],[Sub-Sector]],Table2[RSI Exponential â€“ 14D],"&gt;=50")/Table3[[#This Row],[Count]]</f>
        <v>0.2</v>
      </c>
      <c r="I103" s="2">
        <f>COUNTIFS(Table2[Sub-Sector],Table3[[#This Row],[Sub-Sector]],Table2[Relative Volume],"&gt;=1")/Table3[[#This Row],[Count]]</f>
        <v>0.2</v>
      </c>
      <c r="J103" s="2">
        <f>COUNTIFS(Table2[Sub-Sector],Table3[[#This Row],[Sub-Sector]],Table2[% Away From Day Low],"&gt;=0.05")/Table3[[#This Row],[Count]]</f>
        <v>0</v>
      </c>
      <c r="K103" s="2">
        <f>COUNTIFS(Table2[Sub-Sector],Table3[[#This Row],[Sub-Sector]],Table2[% Away From Day High],"&lt;=0.05")/Table3[[#This Row],[Count]]</f>
        <v>1</v>
      </c>
      <c r="L103" s="2">
        <f>COUNTIFS(Table2[Sub-Sector],Table3[[#This Row],[Sub-Sector]],Table2[% Away From Current Week Low],"&gt;=0.05")/Table3[[#This Row],[Count]]</f>
        <v>0</v>
      </c>
      <c r="M103" s="2">
        <f>COUNTIFS(Table2[Sub-Sector],Table3[[#This Row],[Sub-Sector]],Table2[% Away From Current Week High],"&lt;=0.05")/Table3[[#This Row],[Count]]</f>
        <v>0.8</v>
      </c>
      <c r="N103" s="2">
        <f>COUNTIFS(Table2[Sub-Sector],Table3[[#This Row],[Sub-Sector]],Table2[% Away From Current Month High],"&lt;=0.05")/Table3[[#This Row],[Count]]</f>
        <v>0</v>
      </c>
      <c r="O103" s="2">
        <f>COUNTIFS(Table2[Sub-Sector],Table3[[#This Row],[Sub-Sector]],Table2[% Away From Current Month Low],"&gt;=0.05")/Table3[[#This Row],[Count]]</f>
        <v>0.4</v>
      </c>
      <c r="P103" s="2">
        <f>COUNTIFS(Table2[Sub-Sector],Table3[[#This Row],[Sub-Sector]],Table2[% Away From 52W High],"&lt;=10")/Table3[[#This Row],[Count]]</f>
        <v>0</v>
      </c>
      <c r="Q103" s="2">
        <f>COUNTIFS(Table2[Sub-Sector],Table3[[#This Row],[Sub-Sector]],Table2[% Away From 52W Low],"&gt;=10")/Table3[[#This Row],[Count]]</f>
        <v>1</v>
      </c>
      <c r="R103" s="2">
        <f>COUNTIFS(Table2[Sub-Sector],Table3[[#This Row],[Sub-Sector]],Table2[% Price above 20 EMA],"&gt;=0")/Table3[[#This Row],[Count]]</f>
        <v>0.2</v>
      </c>
      <c r="S103" s="2">
        <f>COUNTIFS(Table2[Sub-Sector],Table3[[#This Row],[Sub-Sector]],Table2[% Price above 50 EMA],"&gt;=0")/Table3[[#This Row],[Count]]</f>
        <v>0.2</v>
      </c>
      <c r="T103" s="2">
        <f>COUNTIFS(Table2[Sub-Sector],Table3[[#This Row],[Sub-Sector]],Table2[% Price above 200 EMA],"&gt;=0")/Table3[[#This Row],[Count]]</f>
        <v>1</v>
      </c>
      <c r="U103" s="2">
        <f>COUNTIFS(Table2[Sub-Sector],Table3[[#This Row],[Sub-Sector]],Table2[Rate of Change - Zone],"Positive")/Table3[[#This Row],[Count]]</f>
        <v>0.2</v>
      </c>
      <c r="V103" s="2">
        <f>COUNTIFS(Table2[Sub-Sector],Table3[[#This Row],[Sub-Sector]],Table2[Sharpe Ratio],"&gt;=0.10")/Table3[[#This Row],[Count]]</f>
        <v>0.4</v>
      </c>
      <c r="W10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595</v>
      </c>
      <c r="X103">
        <f>_xlfn.RANK.AVG(Table3[[#This Row],[Score]],Table3[Score],1)</f>
        <v>108</v>
      </c>
      <c r="Y10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329</v>
      </c>
      <c r="Z103">
        <f>_xlfn.RANK.AVG(Table3[[#This Row],[Score 2 ]],Table3[[Score 2 ]],1)</f>
        <v>102</v>
      </c>
    </row>
    <row r="104" spans="1:26" x14ac:dyDescent="0.3">
      <c r="A104" t="s">
        <v>72</v>
      </c>
      <c r="B104">
        <f>COUNTIFS(Table2[Sub-Sector],Table3[[#This Row],[Sub-Sector]])</f>
        <v>3</v>
      </c>
      <c r="C104" s="2">
        <f>COUNTIFS(Table2[Sub-Sector],Table3[[#This Row],[Sub-Sector]],Table2[Uptrend],"Uptrend")/Table3[[#This Row],[Count]]</f>
        <v>0.33333333333333331</v>
      </c>
      <c r="D104" s="2">
        <f>COUNTIFS(Table2[Sub-Sector],Table3[[#This Row],[Sub-Sector]],Table2[1W Return vs Nifty],"&gt;=5")/Table3[[#This Row],[Count]]</f>
        <v>0</v>
      </c>
      <c r="E104" s="2">
        <f>COUNTIFS(Table2[Sub-Sector],Table3[[#This Row],[Sub-Sector]],Table2[1M Return vs Nifty],"&gt;=5")/Table3[[#This Row],[Count]]</f>
        <v>0</v>
      </c>
      <c r="F104" s="2">
        <f>COUNTIFS(Table2[Sub-Sector],Table3[[#This Row],[Sub-Sector]],Table2[6M Return vs Nifty],"&gt;=10")/Table3[[#This Row],[Count]]</f>
        <v>0.33333333333333331</v>
      </c>
      <c r="G104" s="2">
        <f>COUNTIFS(Table2[Sub-Sector],Table3[[#This Row],[Sub-Sector]],Table2[1Y Return vs Nifty],"&gt;=10")/Table3[[#This Row],[Count]]</f>
        <v>0.66666666666666663</v>
      </c>
      <c r="H104" s="2">
        <f>COUNTIFS(Table2[Sub-Sector],Table3[[#This Row],[Sub-Sector]],Table2[RSI Exponential â€“ 14D],"&gt;=50")/Table3[[#This Row],[Count]]</f>
        <v>0</v>
      </c>
      <c r="I104" s="2">
        <f>COUNTIFS(Table2[Sub-Sector],Table3[[#This Row],[Sub-Sector]],Table2[Relative Volume],"&gt;=1")/Table3[[#This Row],[Count]]</f>
        <v>0</v>
      </c>
      <c r="J104" s="2">
        <f>COUNTIFS(Table2[Sub-Sector],Table3[[#This Row],[Sub-Sector]],Table2[% Away From Day Low],"&gt;=0.05")/Table3[[#This Row],[Count]]</f>
        <v>0</v>
      </c>
      <c r="K104" s="2">
        <f>COUNTIFS(Table2[Sub-Sector],Table3[[#This Row],[Sub-Sector]],Table2[% Away From Day High],"&lt;=0.05")/Table3[[#This Row],[Count]]</f>
        <v>1</v>
      </c>
      <c r="L104" s="2">
        <f>COUNTIFS(Table2[Sub-Sector],Table3[[#This Row],[Sub-Sector]],Table2[% Away From Current Week Low],"&gt;=0.05")/Table3[[#This Row],[Count]]</f>
        <v>0</v>
      </c>
      <c r="M104" s="2">
        <f>COUNTIFS(Table2[Sub-Sector],Table3[[#This Row],[Sub-Sector]],Table2[% Away From Current Week High],"&lt;=0.05")/Table3[[#This Row],[Count]]</f>
        <v>0.66666666666666663</v>
      </c>
      <c r="N104" s="2">
        <f>COUNTIFS(Table2[Sub-Sector],Table3[[#This Row],[Sub-Sector]],Table2[% Away From Current Month High],"&lt;=0.05")/Table3[[#This Row],[Count]]</f>
        <v>0</v>
      </c>
      <c r="O104" s="2">
        <f>COUNTIFS(Table2[Sub-Sector],Table3[[#This Row],[Sub-Sector]],Table2[% Away From Current Month Low],"&gt;=0.05")/Table3[[#This Row],[Count]]</f>
        <v>0.33333333333333331</v>
      </c>
      <c r="P104" s="2">
        <f>COUNTIFS(Table2[Sub-Sector],Table3[[#This Row],[Sub-Sector]],Table2[% Away From 52W High],"&lt;=10")/Table3[[#This Row],[Count]]</f>
        <v>0</v>
      </c>
      <c r="Q104" s="2">
        <f>COUNTIFS(Table2[Sub-Sector],Table3[[#This Row],[Sub-Sector]],Table2[% Away From 52W Low],"&gt;=10")/Table3[[#This Row],[Count]]</f>
        <v>1</v>
      </c>
      <c r="R104" s="2">
        <f>COUNTIFS(Table2[Sub-Sector],Table3[[#This Row],[Sub-Sector]],Table2[% Price above 20 EMA],"&gt;=0")/Table3[[#This Row],[Count]]</f>
        <v>0.33333333333333331</v>
      </c>
      <c r="S104" s="2">
        <f>COUNTIFS(Table2[Sub-Sector],Table3[[#This Row],[Sub-Sector]],Table2[% Price above 50 EMA],"&gt;=0")/Table3[[#This Row],[Count]]</f>
        <v>0.33333333333333331</v>
      </c>
      <c r="T104" s="2">
        <f>COUNTIFS(Table2[Sub-Sector],Table3[[#This Row],[Sub-Sector]],Table2[% Price above 200 EMA],"&gt;=0")/Table3[[#This Row],[Count]]</f>
        <v>1</v>
      </c>
      <c r="U104" s="2">
        <f>COUNTIFS(Table2[Sub-Sector],Table3[[#This Row],[Sub-Sector]],Table2[Rate of Change - Zone],"Positive")/Table3[[#This Row],[Count]]</f>
        <v>0</v>
      </c>
      <c r="V104" s="2">
        <f>COUNTIFS(Table2[Sub-Sector],Table3[[#This Row],[Sub-Sector]],Table2[Sharpe Ratio],"&gt;=0.10")/Table3[[#This Row],[Count]]</f>
        <v>0.33333333333333331</v>
      </c>
      <c r="W10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601.5</v>
      </c>
      <c r="X104">
        <f>_xlfn.RANK.AVG(Table3[[#This Row],[Score]],Table3[Score],1)</f>
        <v>111</v>
      </c>
      <c r="Y10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329.5</v>
      </c>
      <c r="Z104">
        <f>_xlfn.RANK.AVG(Table3[[#This Row],[Score 2 ]],Table3[[Score 2 ]],1)</f>
        <v>103</v>
      </c>
    </row>
    <row r="105" spans="1:26" x14ac:dyDescent="0.3">
      <c r="A105" t="s">
        <v>1362</v>
      </c>
      <c r="B105">
        <f>COUNTIFS(Table2[Sub-Sector],Table3[[#This Row],[Sub-Sector]])</f>
        <v>1</v>
      </c>
      <c r="C105" s="2">
        <f>COUNTIFS(Table2[Sub-Sector],Table3[[#This Row],[Sub-Sector]],Table2[Uptrend],"Uptrend")/Table3[[#This Row],[Count]]</f>
        <v>1</v>
      </c>
      <c r="D105" s="2">
        <f>COUNTIFS(Table2[Sub-Sector],Table3[[#This Row],[Sub-Sector]],Table2[1W Return vs Nifty],"&gt;=5")/Table3[[#This Row],[Count]]</f>
        <v>0</v>
      </c>
      <c r="E105" s="2">
        <f>COUNTIFS(Table2[Sub-Sector],Table3[[#This Row],[Sub-Sector]],Table2[1M Return vs Nifty],"&gt;=5")/Table3[[#This Row],[Count]]</f>
        <v>0</v>
      </c>
      <c r="F105" s="2">
        <f>COUNTIFS(Table2[Sub-Sector],Table3[[#This Row],[Sub-Sector]],Table2[6M Return vs Nifty],"&gt;=10")/Table3[[#This Row],[Count]]</f>
        <v>1</v>
      </c>
      <c r="G105" s="2">
        <f>COUNTIFS(Table2[Sub-Sector],Table3[[#This Row],[Sub-Sector]],Table2[1Y Return vs Nifty],"&gt;=10")/Table3[[#This Row],[Count]]</f>
        <v>0</v>
      </c>
      <c r="H105" s="2">
        <f>COUNTIFS(Table2[Sub-Sector],Table3[[#This Row],[Sub-Sector]],Table2[RSI Exponential â€“ 14D],"&gt;=50")/Table3[[#This Row],[Count]]</f>
        <v>0</v>
      </c>
      <c r="I105" s="2">
        <f>COUNTIFS(Table2[Sub-Sector],Table3[[#This Row],[Sub-Sector]],Table2[Relative Volume],"&gt;=1")/Table3[[#This Row],[Count]]</f>
        <v>0</v>
      </c>
      <c r="J105" s="2">
        <f>COUNTIFS(Table2[Sub-Sector],Table3[[#This Row],[Sub-Sector]],Table2[% Away From Day Low],"&gt;=0.05")/Table3[[#This Row],[Count]]</f>
        <v>0</v>
      </c>
      <c r="K105" s="2">
        <f>COUNTIFS(Table2[Sub-Sector],Table3[[#This Row],[Sub-Sector]],Table2[% Away From Day High],"&lt;=0.05")/Table3[[#This Row],[Count]]</f>
        <v>1</v>
      </c>
      <c r="L105" s="2">
        <f>COUNTIFS(Table2[Sub-Sector],Table3[[#This Row],[Sub-Sector]],Table2[% Away From Current Week Low],"&gt;=0.05")/Table3[[#This Row],[Count]]</f>
        <v>0</v>
      </c>
      <c r="M105" s="2">
        <f>COUNTIFS(Table2[Sub-Sector],Table3[[#This Row],[Sub-Sector]],Table2[% Away From Current Week High],"&lt;=0.05")/Table3[[#This Row],[Count]]</f>
        <v>0</v>
      </c>
      <c r="N105" s="2">
        <f>COUNTIFS(Table2[Sub-Sector],Table3[[#This Row],[Sub-Sector]],Table2[% Away From Current Month High],"&lt;=0.05")/Table3[[#This Row],[Count]]</f>
        <v>0</v>
      </c>
      <c r="O105" s="2">
        <f>COUNTIFS(Table2[Sub-Sector],Table3[[#This Row],[Sub-Sector]],Table2[% Away From Current Month Low],"&gt;=0.05")/Table3[[#This Row],[Count]]</f>
        <v>1</v>
      </c>
      <c r="P105" s="2">
        <f>COUNTIFS(Table2[Sub-Sector],Table3[[#This Row],[Sub-Sector]],Table2[% Away From 52W High],"&lt;=10")/Table3[[#This Row],[Count]]</f>
        <v>0</v>
      </c>
      <c r="Q105" s="2">
        <f>COUNTIFS(Table2[Sub-Sector],Table3[[#This Row],[Sub-Sector]],Table2[% Away From 52W Low],"&gt;=10")/Table3[[#This Row],[Count]]</f>
        <v>1</v>
      </c>
      <c r="R105" s="2">
        <f>COUNTIFS(Table2[Sub-Sector],Table3[[#This Row],[Sub-Sector]],Table2[% Price above 20 EMA],"&gt;=0")/Table3[[#This Row],[Count]]</f>
        <v>0</v>
      </c>
      <c r="S105" s="2">
        <f>COUNTIFS(Table2[Sub-Sector],Table3[[#This Row],[Sub-Sector]],Table2[% Price above 50 EMA],"&gt;=0")/Table3[[#This Row],[Count]]</f>
        <v>1</v>
      </c>
      <c r="T105" s="2">
        <f>COUNTIFS(Table2[Sub-Sector],Table3[[#This Row],[Sub-Sector]],Table2[% Price above 200 EMA],"&gt;=0")/Table3[[#This Row],[Count]]</f>
        <v>1</v>
      </c>
      <c r="U105" s="2">
        <f>COUNTIFS(Table2[Sub-Sector],Table3[[#This Row],[Sub-Sector]],Table2[Rate of Change - Zone],"Positive")/Table3[[#This Row],[Count]]</f>
        <v>0</v>
      </c>
      <c r="V105" s="2">
        <f>COUNTIFS(Table2[Sub-Sector],Table3[[#This Row],[Sub-Sector]],Table2[Sharpe Ratio],"&gt;=0.10")/Table3[[#This Row],[Count]]</f>
        <v>1</v>
      </c>
      <c r="W10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523.5</v>
      </c>
      <c r="X105">
        <f>_xlfn.RANK.AVG(Table3[[#This Row],[Score]],Table3[Score],1)</f>
        <v>95</v>
      </c>
      <c r="Y10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333</v>
      </c>
      <c r="Z105">
        <f>_xlfn.RANK.AVG(Table3[[#This Row],[Score 2 ]],Table3[[Score 2 ]],1)</f>
        <v>104</v>
      </c>
    </row>
    <row r="106" spans="1:26" x14ac:dyDescent="0.3">
      <c r="A106" t="s">
        <v>83</v>
      </c>
      <c r="B106">
        <f>COUNTIFS(Table2[Sub-Sector],Table3[[#This Row],[Sub-Sector]])</f>
        <v>19</v>
      </c>
      <c r="C106" s="2">
        <f>COUNTIFS(Table2[Sub-Sector],Table3[[#This Row],[Sub-Sector]],Table2[Uptrend],"Uptrend")/Table3[[#This Row],[Count]]</f>
        <v>0.42105263157894735</v>
      </c>
      <c r="D106" s="2">
        <f>COUNTIFS(Table2[Sub-Sector],Table3[[#This Row],[Sub-Sector]],Table2[1W Return vs Nifty],"&gt;=5")/Table3[[#This Row],[Count]]</f>
        <v>0</v>
      </c>
      <c r="E106" s="2">
        <f>COUNTIFS(Table2[Sub-Sector],Table3[[#This Row],[Sub-Sector]],Table2[1M Return vs Nifty],"&gt;=5")/Table3[[#This Row],[Count]]</f>
        <v>0</v>
      </c>
      <c r="F106" s="2">
        <f>COUNTIFS(Table2[Sub-Sector],Table3[[#This Row],[Sub-Sector]],Table2[6M Return vs Nifty],"&gt;=10")/Table3[[#This Row],[Count]]</f>
        <v>0.10526315789473684</v>
      </c>
      <c r="G106" s="2">
        <f>COUNTIFS(Table2[Sub-Sector],Table3[[#This Row],[Sub-Sector]],Table2[1Y Return vs Nifty],"&gt;=10")/Table3[[#This Row],[Count]]</f>
        <v>0.15789473684210525</v>
      </c>
      <c r="H106" s="2">
        <f>COUNTIFS(Table2[Sub-Sector],Table3[[#This Row],[Sub-Sector]],Table2[RSI Exponential â€“ 14D],"&gt;=50")/Table3[[#This Row],[Count]]</f>
        <v>0.36842105263157893</v>
      </c>
      <c r="I106" s="2">
        <f>COUNTIFS(Table2[Sub-Sector],Table3[[#This Row],[Sub-Sector]],Table2[Relative Volume],"&gt;=1")/Table3[[#This Row],[Count]]</f>
        <v>0.15789473684210525</v>
      </c>
      <c r="J106" s="2">
        <f>COUNTIFS(Table2[Sub-Sector],Table3[[#This Row],[Sub-Sector]],Table2[% Away From Day Low],"&gt;=0.05")/Table3[[#This Row],[Count]]</f>
        <v>0</v>
      </c>
      <c r="K106" s="2">
        <f>COUNTIFS(Table2[Sub-Sector],Table3[[#This Row],[Sub-Sector]],Table2[% Away From Day High],"&lt;=0.05")/Table3[[#This Row],[Count]]</f>
        <v>1</v>
      </c>
      <c r="L106" s="2">
        <f>COUNTIFS(Table2[Sub-Sector],Table3[[#This Row],[Sub-Sector]],Table2[% Away From Current Week Low],"&gt;=0.05")/Table3[[#This Row],[Count]]</f>
        <v>0</v>
      </c>
      <c r="M106" s="2">
        <f>COUNTIFS(Table2[Sub-Sector],Table3[[#This Row],[Sub-Sector]],Table2[% Away From Current Week High],"&lt;=0.05")/Table3[[#This Row],[Count]]</f>
        <v>0.84210526315789469</v>
      </c>
      <c r="N106" s="2">
        <f>COUNTIFS(Table2[Sub-Sector],Table3[[#This Row],[Sub-Sector]],Table2[% Away From Current Month High],"&lt;=0.05")/Table3[[#This Row],[Count]]</f>
        <v>0.42105263157894735</v>
      </c>
      <c r="O106" s="2">
        <f>COUNTIFS(Table2[Sub-Sector],Table3[[#This Row],[Sub-Sector]],Table2[% Away From Current Month Low],"&gt;=0.05")/Table3[[#This Row],[Count]]</f>
        <v>0.52631578947368418</v>
      </c>
      <c r="P106" s="2">
        <f>COUNTIFS(Table2[Sub-Sector],Table3[[#This Row],[Sub-Sector]],Table2[% Away From 52W High],"&lt;=10")/Table3[[#This Row],[Count]]</f>
        <v>0.26315789473684209</v>
      </c>
      <c r="Q106" s="2">
        <f>COUNTIFS(Table2[Sub-Sector],Table3[[#This Row],[Sub-Sector]],Table2[% Away From 52W Low],"&gt;=10")/Table3[[#This Row],[Count]]</f>
        <v>0.89473684210526316</v>
      </c>
      <c r="R106" s="2">
        <f>COUNTIFS(Table2[Sub-Sector],Table3[[#This Row],[Sub-Sector]],Table2[% Price above 20 EMA],"&gt;=0")/Table3[[#This Row],[Count]]</f>
        <v>0.42105263157894735</v>
      </c>
      <c r="S106" s="2">
        <f>COUNTIFS(Table2[Sub-Sector],Table3[[#This Row],[Sub-Sector]],Table2[% Price above 50 EMA],"&gt;=0")/Table3[[#This Row],[Count]]</f>
        <v>0.47368421052631576</v>
      </c>
      <c r="T106" s="2">
        <f>COUNTIFS(Table2[Sub-Sector],Table3[[#This Row],[Sub-Sector]],Table2[% Price above 200 EMA],"&gt;=0")/Table3[[#This Row],[Count]]</f>
        <v>0.52631578947368418</v>
      </c>
      <c r="U106" s="2">
        <f>COUNTIFS(Table2[Sub-Sector],Table3[[#This Row],[Sub-Sector]],Table2[Rate of Change - Zone],"Positive")/Table3[[#This Row],[Count]]</f>
        <v>0.63157894736842102</v>
      </c>
      <c r="V106" s="2">
        <f>COUNTIFS(Table2[Sub-Sector],Table3[[#This Row],[Sub-Sector]],Table2[Sharpe Ratio],"&gt;=0.10")/Table3[[#This Row],[Count]]</f>
        <v>0</v>
      </c>
      <c r="W10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598</v>
      </c>
      <c r="X106">
        <f>_xlfn.RANK.AVG(Table3[[#This Row],[Score]],Table3[Score],1)</f>
        <v>109</v>
      </c>
      <c r="Y10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334</v>
      </c>
      <c r="Z106">
        <f>_xlfn.RANK.AVG(Table3[[#This Row],[Score 2 ]],Table3[[Score 2 ]],1)</f>
        <v>105</v>
      </c>
    </row>
    <row r="107" spans="1:26" x14ac:dyDescent="0.3">
      <c r="A107" t="s">
        <v>268</v>
      </c>
      <c r="B107">
        <f>COUNTIFS(Table2[Sub-Sector],Table3[[#This Row],[Sub-Sector]])</f>
        <v>1</v>
      </c>
      <c r="C107" s="2">
        <f>COUNTIFS(Table2[Sub-Sector],Table3[[#This Row],[Sub-Sector]],Table2[Uptrend],"Uptrend")/Table3[[#This Row],[Count]]</f>
        <v>1</v>
      </c>
      <c r="D107" s="2">
        <f>COUNTIFS(Table2[Sub-Sector],Table3[[#This Row],[Sub-Sector]],Table2[1W Return vs Nifty],"&gt;=5")/Table3[[#This Row],[Count]]</f>
        <v>0</v>
      </c>
      <c r="E107" s="2">
        <f>COUNTIFS(Table2[Sub-Sector],Table3[[#This Row],[Sub-Sector]],Table2[1M Return vs Nifty],"&gt;=5")/Table3[[#This Row],[Count]]</f>
        <v>0</v>
      </c>
      <c r="F107" s="2">
        <f>COUNTIFS(Table2[Sub-Sector],Table3[[#This Row],[Sub-Sector]],Table2[6M Return vs Nifty],"&gt;=10")/Table3[[#This Row],[Count]]</f>
        <v>0</v>
      </c>
      <c r="G107" s="2">
        <f>COUNTIFS(Table2[Sub-Sector],Table3[[#This Row],[Sub-Sector]],Table2[1Y Return vs Nifty],"&gt;=10")/Table3[[#This Row],[Count]]</f>
        <v>1</v>
      </c>
      <c r="H107" s="2">
        <f>COUNTIFS(Table2[Sub-Sector],Table3[[#This Row],[Sub-Sector]],Table2[RSI Exponential â€“ 14D],"&gt;=50")/Table3[[#This Row],[Count]]</f>
        <v>0</v>
      </c>
      <c r="I107" s="2">
        <f>COUNTIFS(Table2[Sub-Sector],Table3[[#This Row],[Sub-Sector]],Table2[Relative Volume],"&gt;=1")/Table3[[#This Row],[Count]]</f>
        <v>0</v>
      </c>
      <c r="J107" s="2">
        <f>COUNTIFS(Table2[Sub-Sector],Table3[[#This Row],[Sub-Sector]],Table2[% Away From Day Low],"&gt;=0.05")/Table3[[#This Row],[Count]]</f>
        <v>0</v>
      </c>
      <c r="K107" s="2">
        <f>COUNTIFS(Table2[Sub-Sector],Table3[[#This Row],[Sub-Sector]],Table2[% Away From Day High],"&lt;=0.05")/Table3[[#This Row],[Count]]</f>
        <v>1</v>
      </c>
      <c r="L107" s="2">
        <f>COUNTIFS(Table2[Sub-Sector],Table3[[#This Row],[Sub-Sector]],Table2[% Away From Current Week Low],"&gt;=0.05")/Table3[[#This Row],[Count]]</f>
        <v>0</v>
      </c>
      <c r="M107" s="2">
        <f>COUNTIFS(Table2[Sub-Sector],Table3[[#This Row],[Sub-Sector]],Table2[% Away From Current Week High],"&lt;=0.05")/Table3[[#This Row],[Count]]</f>
        <v>1</v>
      </c>
      <c r="N107" s="2">
        <f>COUNTIFS(Table2[Sub-Sector],Table3[[#This Row],[Sub-Sector]],Table2[% Away From Current Month High],"&lt;=0.05")/Table3[[#This Row],[Count]]</f>
        <v>0</v>
      </c>
      <c r="O107" s="2">
        <f>COUNTIFS(Table2[Sub-Sector],Table3[[#This Row],[Sub-Sector]],Table2[% Away From Current Month Low],"&gt;=0.05")/Table3[[#This Row],[Count]]</f>
        <v>0</v>
      </c>
      <c r="P107" s="2">
        <f>COUNTIFS(Table2[Sub-Sector],Table3[[#This Row],[Sub-Sector]],Table2[% Away From 52W High],"&lt;=10")/Table3[[#This Row],[Count]]</f>
        <v>0</v>
      </c>
      <c r="Q107" s="2">
        <f>COUNTIFS(Table2[Sub-Sector],Table3[[#This Row],[Sub-Sector]],Table2[% Away From 52W Low],"&gt;=10")/Table3[[#This Row],[Count]]</f>
        <v>1</v>
      </c>
      <c r="R107" s="2">
        <f>COUNTIFS(Table2[Sub-Sector],Table3[[#This Row],[Sub-Sector]],Table2[% Price above 20 EMA],"&gt;=0")/Table3[[#This Row],[Count]]</f>
        <v>0</v>
      </c>
      <c r="S107" s="2">
        <f>COUNTIFS(Table2[Sub-Sector],Table3[[#This Row],[Sub-Sector]],Table2[% Price above 50 EMA],"&gt;=0")/Table3[[#This Row],[Count]]</f>
        <v>1</v>
      </c>
      <c r="T107" s="2">
        <f>COUNTIFS(Table2[Sub-Sector],Table3[[#This Row],[Sub-Sector]],Table2[% Price above 200 EMA],"&gt;=0")/Table3[[#This Row],[Count]]</f>
        <v>1</v>
      </c>
      <c r="U107" s="2">
        <f>COUNTIFS(Table2[Sub-Sector],Table3[[#This Row],[Sub-Sector]],Table2[Rate of Change - Zone],"Positive")/Table3[[#This Row],[Count]]</f>
        <v>0</v>
      </c>
      <c r="V107" s="2">
        <f>COUNTIFS(Table2[Sub-Sector],Table3[[#This Row],[Sub-Sector]],Table2[Sharpe Ratio],"&gt;=0.10")/Table3[[#This Row],[Count]]</f>
        <v>0</v>
      </c>
      <c r="W10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529</v>
      </c>
      <c r="X107">
        <f>_xlfn.RANK.AVG(Table3[[#This Row],[Score]],Table3[Score],1)</f>
        <v>97</v>
      </c>
      <c r="Y10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338.5</v>
      </c>
      <c r="Z107">
        <f>_xlfn.RANK.AVG(Table3[[#This Row],[Score 2 ]],Table3[[Score 2 ]],1)</f>
        <v>106</v>
      </c>
    </row>
    <row r="108" spans="1:26" x14ac:dyDescent="0.3">
      <c r="A108" t="s">
        <v>1510</v>
      </c>
      <c r="B108">
        <f>COUNTIFS(Table2[Sub-Sector],Table3[[#This Row],[Sub-Sector]])</f>
        <v>2</v>
      </c>
      <c r="C108" s="2">
        <f>COUNTIFS(Table2[Sub-Sector],Table3[[#This Row],[Sub-Sector]],Table2[Uptrend],"Uptrend")/Table3[[#This Row],[Count]]</f>
        <v>0.5</v>
      </c>
      <c r="D108" s="2">
        <f>COUNTIFS(Table2[Sub-Sector],Table3[[#This Row],[Sub-Sector]],Table2[1W Return vs Nifty],"&gt;=5")/Table3[[#This Row],[Count]]</f>
        <v>0</v>
      </c>
      <c r="E108" s="2">
        <f>COUNTIFS(Table2[Sub-Sector],Table3[[#This Row],[Sub-Sector]],Table2[1M Return vs Nifty],"&gt;=5")/Table3[[#This Row],[Count]]</f>
        <v>0</v>
      </c>
      <c r="F108" s="2">
        <f>COUNTIFS(Table2[Sub-Sector],Table3[[#This Row],[Sub-Sector]],Table2[6M Return vs Nifty],"&gt;=10")/Table3[[#This Row],[Count]]</f>
        <v>0</v>
      </c>
      <c r="G108" s="2">
        <f>COUNTIFS(Table2[Sub-Sector],Table3[[#This Row],[Sub-Sector]],Table2[1Y Return vs Nifty],"&gt;=10")/Table3[[#This Row],[Count]]</f>
        <v>0</v>
      </c>
      <c r="H108" s="2">
        <f>COUNTIFS(Table2[Sub-Sector],Table3[[#This Row],[Sub-Sector]],Table2[RSI Exponential â€“ 14D],"&gt;=50")/Table3[[#This Row],[Count]]</f>
        <v>1</v>
      </c>
      <c r="I108" s="2">
        <f>COUNTIFS(Table2[Sub-Sector],Table3[[#This Row],[Sub-Sector]],Table2[Relative Volume],"&gt;=1")/Table3[[#This Row],[Count]]</f>
        <v>0</v>
      </c>
      <c r="J108" s="2">
        <f>COUNTIFS(Table2[Sub-Sector],Table3[[#This Row],[Sub-Sector]],Table2[% Away From Day Low],"&gt;=0.05")/Table3[[#This Row],[Count]]</f>
        <v>0</v>
      </c>
      <c r="K108" s="2">
        <f>COUNTIFS(Table2[Sub-Sector],Table3[[#This Row],[Sub-Sector]],Table2[% Away From Day High],"&lt;=0.05")/Table3[[#This Row],[Count]]</f>
        <v>1</v>
      </c>
      <c r="L108" s="2">
        <f>COUNTIFS(Table2[Sub-Sector],Table3[[#This Row],[Sub-Sector]],Table2[% Away From Current Week Low],"&gt;=0.05")/Table3[[#This Row],[Count]]</f>
        <v>0</v>
      </c>
      <c r="M108" s="2">
        <f>COUNTIFS(Table2[Sub-Sector],Table3[[#This Row],[Sub-Sector]],Table2[% Away From Current Week High],"&lt;=0.05")/Table3[[#This Row],[Count]]</f>
        <v>1</v>
      </c>
      <c r="N108" s="2">
        <f>COUNTIFS(Table2[Sub-Sector],Table3[[#This Row],[Sub-Sector]],Table2[% Away From Current Month High],"&lt;=0.05")/Table3[[#This Row],[Count]]</f>
        <v>0.5</v>
      </c>
      <c r="O108" s="2">
        <f>COUNTIFS(Table2[Sub-Sector],Table3[[#This Row],[Sub-Sector]],Table2[% Away From Current Month Low],"&gt;=0.05")/Table3[[#This Row],[Count]]</f>
        <v>1</v>
      </c>
      <c r="P108" s="2">
        <f>COUNTIFS(Table2[Sub-Sector],Table3[[#This Row],[Sub-Sector]],Table2[% Away From 52W High],"&lt;=10")/Table3[[#This Row],[Count]]</f>
        <v>0</v>
      </c>
      <c r="Q108" s="2">
        <f>COUNTIFS(Table2[Sub-Sector],Table3[[#This Row],[Sub-Sector]],Table2[% Away From 52W Low],"&gt;=10")/Table3[[#This Row],[Count]]</f>
        <v>1</v>
      </c>
      <c r="R108" s="2">
        <f>COUNTIFS(Table2[Sub-Sector],Table3[[#This Row],[Sub-Sector]],Table2[% Price above 20 EMA],"&gt;=0")/Table3[[#This Row],[Count]]</f>
        <v>1</v>
      </c>
      <c r="S108" s="2">
        <f>COUNTIFS(Table2[Sub-Sector],Table3[[#This Row],[Sub-Sector]],Table2[% Price above 50 EMA],"&gt;=0")/Table3[[#This Row],[Count]]</f>
        <v>1</v>
      </c>
      <c r="T108" s="2">
        <f>COUNTIFS(Table2[Sub-Sector],Table3[[#This Row],[Sub-Sector]],Table2[% Price above 200 EMA],"&gt;=0")/Table3[[#This Row],[Count]]</f>
        <v>0.5</v>
      </c>
      <c r="U108" s="2">
        <f>COUNTIFS(Table2[Sub-Sector],Table3[[#This Row],[Sub-Sector]],Table2[Rate of Change - Zone],"Positive")/Table3[[#This Row],[Count]]</f>
        <v>1</v>
      </c>
      <c r="V108" s="2">
        <f>COUNTIFS(Table2[Sub-Sector],Table3[[#This Row],[Sub-Sector]],Table2[Sharpe Ratio],"&gt;=0.10")/Table3[[#This Row],[Count]]</f>
        <v>0</v>
      </c>
      <c r="W10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592</v>
      </c>
      <c r="X108">
        <f>_xlfn.RANK.AVG(Table3[[#This Row],[Score]],Table3[Score],1)</f>
        <v>107</v>
      </c>
      <c r="Y10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339.5</v>
      </c>
      <c r="Z108">
        <f>_xlfn.RANK.AVG(Table3[[#This Row],[Score 2 ]],Table3[[Score 2 ]],1)</f>
        <v>108.5</v>
      </c>
    </row>
    <row r="109" spans="1:26" x14ac:dyDescent="0.3">
      <c r="A109" t="s">
        <v>978</v>
      </c>
      <c r="B109">
        <f>COUNTIFS(Table2[Sub-Sector],Table3[[#This Row],[Sub-Sector]])</f>
        <v>1</v>
      </c>
      <c r="C109" s="2">
        <f>COUNTIFS(Table2[Sub-Sector],Table3[[#This Row],[Sub-Sector]],Table2[Uptrend],"Uptrend")/Table3[[#This Row],[Count]]</f>
        <v>0</v>
      </c>
      <c r="D109" s="2">
        <f>COUNTIFS(Table2[Sub-Sector],Table3[[#This Row],[Sub-Sector]],Table2[1W Return vs Nifty],"&gt;=5")/Table3[[#This Row],[Count]]</f>
        <v>0</v>
      </c>
      <c r="E109" s="2">
        <f>COUNTIFS(Table2[Sub-Sector],Table3[[#This Row],[Sub-Sector]],Table2[1M Return vs Nifty],"&gt;=5")/Table3[[#This Row],[Count]]</f>
        <v>0</v>
      </c>
      <c r="F109" s="2">
        <f>COUNTIFS(Table2[Sub-Sector],Table3[[#This Row],[Sub-Sector]],Table2[6M Return vs Nifty],"&gt;=10")/Table3[[#This Row],[Count]]</f>
        <v>0</v>
      </c>
      <c r="G109" s="2">
        <f>COUNTIFS(Table2[Sub-Sector],Table3[[#This Row],[Sub-Sector]],Table2[1Y Return vs Nifty],"&gt;=10")/Table3[[#This Row],[Count]]</f>
        <v>0</v>
      </c>
      <c r="H109" s="2">
        <f>COUNTIFS(Table2[Sub-Sector],Table3[[#This Row],[Sub-Sector]],Table2[RSI Exponential â€“ 14D],"&gt;=50")/Table3[[#This Row],[Count]]</f>
        <v>1</v>
      </c>
      <c r="I109" s="2">
        <f>COUNTIFS(Table2[Sub-Sector],Table3[[#This Row],[Sub-Sector]],Table2[Relative Volume],"&gt;=1")/Table3[[#This Row],[Count]]</f>
        <v>0</v>
      </c>
      <c r="J109" s="2">
        <f>COUNTIFS(Table2[Sub-Sector],Table3[[#This Row],[Sub-Sector]],Table2[% Away From Day Low],"&gt;=0.05")/Table3[[#This Row],[Count]]</f>
        <v>0</v>
      </c>
      <c r="K109" s="2">
        <f>COUNTIFS(Table2[Sub-Sector],Table3[[#This Row],[Sub-Sector]],Table2[% Away From Day High],"&lt;=0.05")/Table3[[#This Row],[Count]]</f>
        <v>1</v>
      </c>
      <c r="L109" s="2">
        <f>COUNTIFS(Table2[Sub-Sector],Table3[[#This Row],[Sub-Sector]],Table2[% Away From Current Week Low],"&gt;=0.05")/Table3[[#This Row],[Count]]</f>
        <v>0</v>
      </c>
      <c r="M109" s="2">
        <f>COUNTIFS(Table2[Sub-Sector],Table3[[#This Row],[Sub-Sector]],Table2[% Away From Current Week High],"&lt;=0.05")/Table3[[#This Row],[Count]]</f>
        <v>1</v>
      </c>
      <c r="N109" s="2">
        <f>COUNTIFS(Table2[Sub-Sector],Table3[[#This Row],[Sub-Sector]],Table2[% Away From Current Month High],"&lt;=0.05")/Table3[[#This Row],[Count]]</f>
        <v>1</v>
      </c>
      <c r="O109" s="2">
        <f>COUNTIFS(Table2[Sub-Sector],Table3[[#This Row],[Sub-Sector]],Table2[% Away From Current Month Low],"&gt;=0.05")/Table3[[#This Row],[Count]]</f>
        <v>1</v>
      </c>
      <c r="P109" s="2">
        <f>COUNTIFS(Table2[Sub-Sector],Table3[[#This Row],[Sub-Sector]],Table2[% Away From 52W High],"&lt;=10")/Table3[[#This Row],[Count]]</f>
        <v>0</v>
      </c>
      <c r="Q109" s="2">
        <f>COUNTIFS(Table2[Sub-Sector],Table3[[#This Row],[Sub-Sector]],Table2[% Away From 52W Low],"&gt;=10")/Table3[[#This Row],[Count]]</f>
        <v>1</v>
      </c>
      <c r="R109" s="2">
        <f>COUNTIFS(Table2[Sub-Sector],Table3[[#This Row],[Sub-Sector]],Table2[% Price above 20 EMA],"&gt;=0")/Table3[[#This Row],[Count]]</f>
        <v>1</v>
      </c>
      <c r="S109" s="2">
        <f>COUNTIFS(Table2[Sub-Sector],Table3[[#This Row],[Sub-Sector]],Table2[% Price above 50 EMA],"&gt;=0")/Table3[[#This Row],[Count]]</f>
        <v>1</v>
      </c>
      <c r="T109" s="2">
        <f>COUNTIFS(Table2[Sub-Sector],Table3[[#This Row],[Sub-Sector]],Table2[% Price above 200 EMA],"&gt;=0")/Table3[[#This Row],[Count]]</f>
        <v>1</v>
      </c>
      <c r="U109" s="2">
        <f>COUNTIFS(Table2[Sub-Sector],Table3[[#This Row],[Sub-Sector]],Table2[Rate of Change - Zone],"Positive")/Table3[[#This Row],[Count]]</f>
        <v>1</v>
      </c>
      <c r="V109" s="2">
        <f>COUNTIFS(Table2[Sub-Sector],Table3[[#This Row],[Sub-Sector]],Table2[Sharpe Ratio],"&gt;=0.10")/Table3[[#This Row],[Count]]</f>
        <v>0</v>
      </c>
      <c r="W10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628</v>
      </c>
      <c r="X109">
        <f>_xlfn.RANK.AVG(Table3[[#This Row],[Score]],Table3[Score],1)</f>
        <v>115</v>
      </c>
      <c r="Y10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339.5</v>
      </c>
      <c r="Z109">
        <f>_xlfn.RANK.AVG(Table3[[#This Row],[Score 2 ]],Table3[[Score 2 ]],1)</f>
        <v>108.5</v>
      </c>
    </row>
    <row r="110" spans="1:26" x14ac:dyDescent="0.3">
      <c r="A110" t="s">
        <v>101</v>
      </c>
      <c r="B110">
        <f>COUNTIFS(Table2[Sub-Sector],Table3[[#This Row],[Sub-Sector]])</f>
        <v>4</v>
      </c>
      <c r="C110" s="2">
        <f>COUNTIFS(Table2[Sub-Sector],Table3[[#This Row],[Sub-Sector]],Table2[Uptrend],"Uptrend")/Table3[[#This Row],[Count]]</f>
        <v>0.75</v>
      </c>
      <c r="D110" s="2">
        <f>COUNTIFS(Table2[Sub-Sector],Table3[[#This Row],[Sub-Sector]],Table2[1W Return vs Nifty],"&gt;=5")/Table3[[#This Row],[Count]]</f>
        <v>0</v>
      </c>
      <c r="E110" s="2">
        <f>COUNTIFS(Table2[Sub-Sector],Table3[[#This Row],[Sub-Sector]],Table2[1M Return vs Nifty],"&gt;=5")/Table3[[#This Row],[Count]]</f>
        <v>0.25</v>
      </c>
      <c r="F110" s="2">
        <f>COUNTIFS(Table2[Sub-Sector],Table3[[#This Row],[Sub-Sector]],Table2[6M Return vs Nifty],"&gt;=10")/Table3[[#This Row],[Count]]</f>
        <v>0</v>
      </c>
      <c r="G110" s="2">
        <f>COUNTIFS(Table2[Sub-Sector],Table3[[#This Row],[Sub-Sector]],Table2[1Y Return vs Nifty],"&gt;=10")/Table3[[#This Row],[Count]]</f>
        <v>0</v>
      </c>
      <c r="H110" s="2">
        <f>COUNTIFS(Table2[Sub-Sector],Table3[[#This Row],[Sub-Sector]],Table2[RSI Exponential â€“ 14D],"&gt;=50")/Table3[[#This Row],[Count]]</f>
        <v>0.75</v>
      </c>
      <c r="I110" s="2">
        <f>COUNTIFS(Table2[Sub-Sector],Table3[[#This Row],[Sub-Sector]],Table2[Relative Volume],"&gt;=1")/Table3[[#This Row],[Count]]</f>
        <v>0</v>
      </c>
      <c r="J110" s="2">
        <f>COUNTIFS(Table2[Sub-Sector],Table3[[#This Row],[Sub-Sector]],Table2[% Away From Day Low],"&gt;=0.05")/Table3[[#This Row],[Count]]</f>
        <v>0</v>
      </c>
      <c r="K110" s="2">
        <f>COUNTIFS(Table2[Sub-Sector],Table3[[#This Row],[Sub-Sector]],Table2[% Away From Day High],"&lt;=0.05")/Table3[[#This Row],[Count]]</f>
        <v>1</v>
      </c>
      <c r="L110" s="2">
        <f>COUNTIFS(Table2[Sub-Sector],Table3[[#This Row],[Sub-Sector]],Table2[% Away From Current Week Low],"&gt;=0.05")/Table3[[#This Row],[Count]]</f>
        <v>0</v>
      </c>
      <c r="M110" s="2">
        <f>COUNTIFS(Table2[Sub-Sector],Table3[[#This Row],[Sub-Sector]],Table2[% Away From Current Week High],"&lt;=0.05")/Table3[[#This Row],[Count]]</f>
        <v>1</v>
      </c>
      <c r="N110" s="2">
        <f>COUNTIFS(Table2[Sub-Sector],Table3[[#This Row],[Sub-Sector]],Table2[% Away From Current Month High],"&lt;=0.05")/Table3[[#This Row],[Count]]</f>
        <v>0.75</v>
      </c>
      <c r="O110" s="2">
        <f>COUNTIFS(Table2[Sub-Sector],Table3[[#This Row],[Sub-Sector]],Table2[% Away From Current Month Low],"&gt;=0.05")/Table3[[#This Row],[Count]]</f>
        <v>0.5</v>
      </c>
      <c r="P110" s="2">
        <f>COUNTIFS(Table2[Sub-Sector],Table3[[#This Row],[Sub-Sector]],Table2[% Away From 52W High],"&lt;=10")/Table3[[#This Row],[Count]]</f>
        <v>0.25</v>
      </c>
      <c r="Q110" s="2">
        <f>COUNTIFS(Table2[Sub-Sector],Table3[[#This Row],[Sub-Sector]],Table2[% Away From 52W Low],"&gt;=10")/Table3[[#This Row],[Count]]</f>
        <v>1</v>
      </c>
      <c r="R110" s="2">
        <f>COUNTIFS(Table2[Sub-Sector],Table3[[#This Row],[Sub-Sector]],Table2[% Price above 20 EMA],"&gt;=0")/Table3[[#This Row],[Count]]</f>
        <v>0.75</v>
      </c>
      <c r="S110" s="2">
        <f>COUNTIFS(Table2[Sub-Sector],Table3[[#This Row],[Sub-Sector]],Table2[% Price above 50 EMA],"&gt;=0")/Table3[[#This Row],[Count]]</f>
        <v>0.75</v>
      </c>
      <c r="T110" s="2">
        <f>COUNTIFS(Table2[Sub-Sector],Table3[[#This Row],[Sub-Sector]],Table2[% Price above 200 EMA],"&gt;=0")/Table3[[#This Row],[Count]]</f>
        <v>1</v>
      </c>
      <c r="U110" s="2">
        <f>COUNTIFS(Table2[Sub-Sector],Table3[[#This Row],[Sub-Sector]],Table2[Rate of Change - Zone],"Positive")/Table3[[#This Row],[Count]]</f>
        <v>1</v>
      </c>
      <c r="V110" s="2">
        <f>COUNTIFS(Table2[Sub-Sector],Table3[[#This Row],[Sub-Sector]],Table2[Sharpe Ratio],"&gt;=0.10")/Table3[[#This Row],[Count]]</f>
        <v>0</v>
      </c>
      <c r="W11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510.5</v>
      </c>
      <c r="X110">
        <f>_xlfn.RANK.AVG(Table3[[#This Row],[Score]],Table3[Score],1)</f>
        <v>91</v>
      </c>
      <c r="Y11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339.5</v>
      </c>
      <c r="Z110">
        <f>_xlfn.RANK.AVG(Table3[[#This Row],[Score 2 ]],Table3[[Score 2 ]],1)</f>
        <v>108.5</v>
      </c>
    </row>
    <row r="111" spans="1:26" x14ac:dyDescent="0.3">
      <c r="A111" t="s">
        <v>337</v>
      </c>
      <c r="B111">
        <f>COUNTIFS(Table2[Sub-Sector],Table3[[#This Row],[Sub-Sector]])</f>
        <v>1</v>
      </c>
      <c r="C111" s="2">
        <f>COUNTIFS(Table2[Sub-Sector],Table3[[#This Row],[Sub-Sector]],Table2[Uptrend],"Uptrend")/Table3[[#This Row],[Count]]</f>
        <v>1</v>
      </c>
      <c r="D111" s="2">
        <f>COUNTIFS(Table2[Sub-Sector],Table3[[#This Row],[Sub-Sector]],Table2[1W Return vs Nifty],"&gt;=5")/Table3[[#This Row],[Count]]</f>
        <v>0</v>
      </c>
      <c r="E111" s="2">
        <f>COUNTIFS(Table2[Sub-Sector],Table3[[#This Row],[Sub-Sector]],Table2[1M Return vs Nifty],"&gt;=5")/Table3[[#This Row],[Count]]</f>
        <v>0</v>
      </c>
      <c r="F111" s="2">
        <f>COUNTIFS(Table2[Sub-Sector],Table3[[#This Row],[Sub-Sector]],Table2[6M Return vs Nifty],"&gt;=10")/Table3[[#This Row],[Count]]</f>
        <v>0</v>
      </c>
      <c r="G111" s="2">
        <f>COUNTIFS(Table2[Sub-Sector],Table3[[#This Row],[Sub-Sector]],Table2[1Y Return vs Nifty],"&gt;=10")/Table3[[#This Row],[Count]]</f>
        <v>0</v>
      </c>
      <c r="H111" s="2">
        <f>COUNTIFS(Table2[Sub-Sector],Table3[[#This Row],[Sub-Sector]],Table2[RSI Exponential â€“ 14D],"&gt;=50")/Table3[[#This Row],[Count]]</f>
        <v>0</v>
      </c>
      <c r="I111" s="2">
        <f>COUNTIFS(Table2[Sub-Sector],Table3[[#This Row],[Sub-Sector]],Table2[Relative Volume],"&gt;=1")/Table3[[#This Row],[Count]]</f>
        <v>0</v>
      </c>
      <c r="J111" s="2">
        <f>COUNTIFS(Table2[Sub-Sector],Table3[[#This Row],[Sub-Sector]],Table2[% Away From Day Low],"&gt;=0.05")/Table3[[#This Row],[Count]]</f>
        <v>0</v>
      </c>
      <c r="K111" s="2">
        <f>COUNTIFS(Table2[Sub-Sector],Table3[[#This Row],[Sub-Sector]],Table2[% Away From Day High],"&lt;=0.05")/Table3[[#This Row],[Count]]</f>
        <v>1</v>
      </c>
      <c r="L111" s="2">
        <f>COUNTIFS(Table2[Sub-Sector],Table3[[#This Row],[Sub-Sector]],Table2[% Away From Current Week Low],"&gt;=0.05")/Table3[[#This Row],[Count]]</f>
        <v>0</v>
      </c>
      <c r="M111" s="2">
        <f>COUNTIFS(Table2[Sub-Sector],Table3[[#This Row],[Sub-Sector]],Table2[% Away From Current Week High],"&lt;=0.05")/Table3[[#This Row],[Count]]</f>
        <v>1</v>
      </c>
      <c r="N111" s="2">
        <f>COUNTIFS(Table2[Sub-Sector],Table3[[#This Row],[Sub-Sector]],Table2[% Away From Current Month High],"&lt;=0.05")/Table3[[#This Row],[Count]]</f>
        <v>1</v>
      </c>
      <c r="O111" s="2">
        <f>COUNTIFS(Table2[Sub-Sector],Table3[[#This Row],[Sub-Sector]],Table2[% Away From Current Month Low],"&gt;=0.05")/Table3[[#This Row],[Count]]</f>
        <v>0</v>
      </c>
      <c r="P111" s="2">
        <f>COUNTIFS(Table2[Sub-Sector],Table3[[#This Row],[Sub-Sector]],Table2[% Away From 52W High],"&lt;=10")/Table3[[#This Row],[Count]]</f>
        <v>0</v>
      </c>
      <c r="Q111" s="2">
        <f>COUNTIFS(Table2[Sub-Sector],Table3[[#This Row],[Sub-Sector]],Table2[% Away From 52W Low],"&gt;=10")/Table3[[#This Row],[Count]]</f>
        <v>1</v>
      </c>
      <c r="R111" s="2">
        <f>COUNTIFS(Table2[Sub-Sector],Table3[[#This Row],[Sub-Sector]],Table2[% Price above 20 EMA],"&gt;=0")/Table3[[#This Row],[Count]]</f>
        <v>0</v>
      </c>
      <c r="S111" s="2">
        <f>COUNTIFS(Table2[Sub-Sector],Table3[[#This Row],[Sub-Sector]],Table2[% Price above 50 EMA],"&gt;=0")/Table3[[#This Row],[Count]]</f>
        <v>0</v>
      </c>
      <c r="T111" s="2">
        <f>COUNTIFS(Table2[Sub-Sector],Table3[[#This Row],[Sub-Sector]],Table2[% Price above 200 EMA],"&gt;=0")/Table3[[#This Row],[Count]]</f>
        <v>1</v>
      </c>
      <c r="U111" s="2">
        <f>COUNTIFS(Table2[Sub-Sector],Table3[[#This Row],[Sub-Sector]],Table2[Rate of Change - Zone],"Positive")/Table3[[#This Row],[Count]]</f>
        <v>1</v>
      </c>
      <c r="V111" s="2">
        <f>COUNTIFS(Table2[Sub-Sector],Table3[[#This Row],[Sub-Sector]],Table2[Sharpe Ratio],"&gt;=0.10")/Table3[[#This Row],[Count]]</f>
        <v>1</v>
      </c>
      <c r="W11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530</v>
      </c>
      <c r="X111">
        <f>_xlfn.RANK.AVG(Table3[[#This Row],[Score]],Table3[Score],1)</f>
        <v>98</v>
      </c>
      <c r="Y11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339.5</v>
      </c>
      <c r="Z111">
        <f>_xlfn.RANK.AVG(Table3[[#This Row],[Score 2 ]],Table3[[Score 2 ]],1)</f>
        <v>108.5</v>
      </c>
    </row>
    <row r="112" spans="1:26" x14ac:dyDescent="0.3">
      <c r="A112" t="s">
        <v>1461</v>
      </c>
      <c r="B112">
        <f>COUNTIFS(Table2[Sub-Sector],Table3[[#This Row],[Sub-Sector]])</f>
        <v>3</v>
      </c>
      <c r="C112" s="2">
        <f>COUNTIFS(Table2[Sub-Sector],Table3[[#This Row],[Sub-Sector]],Table2[Uptrend],"Uptrend")/Table3[[#This Row],[Count]]</f>
        <v>0.33333333333333331</v>
      </c>
      <c r="D112" s="2">
        <f>COUNTIFS(Table2[Sub-Sector],Table3[[#This Row],[Sub-Sector]],Table2[1W Return vs Nifty],"&gt;=5")/Table3[[#This Row],[Count]]</f>
        <v>0</v>
      </c>
      <c r="E112" s="2">
        <f>COUNTIFS(Table2[Sub-Sector],Table3[[#This Row],[Sub-Sector]],Table2[1M Return vs Nifty],"&gt;=5")/Table3[[#This Row],[Count]]</f>
        <v>0</v>
      </c>
      <c r="F112" s="2">
        <f>COUNTIFS(Table2[Sub-Sector],Table3[[#This Row],[Sub-Sector]],Table2[6M Return vs Nifty],"&gt;=10")/Table3[[#This Row],[Count]]</f>
        <v>0.33333333333333331</v>
      </c>
      <c r="G112" s="2">
        <f>COUNTIFS(Table2[Sub-Sector],Table3[[#This Row],[Sub-Sector]],Table2[1Y Return vs Nifty],"&gt;=10")/Table3[[#This Row],[Count]]</f>
        <v>0</v>
      </c>
      <c r="H112" s="2">
        <f>COUNTIFS(Table2[Sub-Sector],Table3[[#This Row],[Sub-Sector]],Table2[RSI Exponential â€“ 14D],"&gt;=50")/Table3[[#This Row],[Count]]</f>
        <v>1</v>
      </c>
      <c r="I112" s="2">
        <f>COUNTIFS(Table2[Sub-Sector],Table3[[#This Row],[Sub-Sector]],Table2[Relative Volume],"&gt;=1")/Table3[[#This Row],[Count]]</f>
        <v>0</v>
      </c>
      <c r="J112" s="2">
        <f>COUNTIFS(Table2[Sub-Sector],Table3[[#This Row],[Sub-Sector]],Table2[% Away From Day Low],"&gt;=0.05")/Table3[[#This Row],[Count]]</f>
        <v>0</v>
      </c>
      <c r="K112" s="2">
        <f>COUNTIFS(Table2[Sub-Sector],Table3[[#This Row],[Sub-Sector]],Table2[% Away From Day High],"&lt;=0.05")/Table3[[#This Row],[Count]]</f>
        <v>1</v>
      </c>
      <c r="L112" s="2">
        <f>COUNTIFS(Table2[Sub-Sector],Table3[[#This Row],[Sub-Sector]],Table2[% Away From Current Week Low],"&gt;=0.05")/Table3[[#This Row],[Count]]</f>
        <v>0.33333333333333331</v>
      </c>
      <c r="M112" s="2">
        <f>COUNTIFS(Table2[Sub-Sector],Table3[[#This Row],[Sub-Sector]],Table2[% Away From Current Week High],"&lt;=0.05")/Table3[[#This Row],[Count]]</f>
        <v>1</v>
      </c>
      <c r="N112" s="2">
        <f>COUNTIFS(Table2[Sub-Sector],Table3[[#This Row],[Sub-Sector]],Table2[% Away From Current Month High],"&lt;=0.05")/Table3[[#This Row],[Count]]</f>
        <v>0.66666666666666663</v>
      </c>
      <c r="O112" s="2">
        <f>COUNTIFS(Table2[Sub-Sector],Table3[[#This Row],[Sub-Sector]],Table2[% Away From Current Month Low],"&gt;=0.05")/Table3[[#This Row],[Count]]</f>
        <v>1</v>
      </c>
      <c r="P112" s="2">
        <f>COUNTIFS(Table2[Sub-Sector],Table3[[#This Row],[Sub-Sector]],Table2[% Away From 52W High],"&lt;=10")/Table3[[#This Row],[Count]]</f>
        <v>0.33333333333333331</v>
      </c>
      <c r="Q112" s="2">
        <f>COUNTIFS(Table2[Sub-Sector],Table3[[#This Row],[Sub-Sector]],Table2[% Away From 52W Low],"&gt;=10")/Table3[[#This Row],[Count]]</f>
        <v>1</v>
      </c>
      <c r="R112" s="2">
        <f>COUNTIFS(Table2[Sub-Sector],Table3[[#This Row],[Sub-Sector]],Table2[% Price above 20 EMA],"&gt;=0")/Table3[[#This Row],[Count]]</f>
        <v>1</v>
      </c>
      <c r="S112" s="2">
        <f>COUNTIFS(Table2[Sub-Sector],Table3[[#This Row],[Sub-Sector]],Table2[% Price above 50 EMA],"&gt;=0")/Table3[[#This Row],[Count]]</f>
        <v>0.66666666666666663</v>
      </c>
      <c r="T112" s="2">
        <f>COUNTIFS(Table2[Sub-Sector],Table3[[#This Row],[Sub-Sector]],Table2[% Price above 200 EMA],"&gt;=0")/Table3[[#This Row],[Count]]</f>
        <v>0.33333333333333331</v>
      </c>
      <c r="U112" s="2">
        <f>COUNTIFS(Table2[Sub-Sector],Table3[[#This Row],[Sub-Sector]],Table2[Rate of Change - Zone],"Positive")/Table3[[#This Row],[Count]]</f>
        <v>0.66666666666666663</v>
      </c>
      <c r="V112" s="2">
        <f>COUNTIFS(Table2[Sub-Sector],Table3[[#This Row],[Sub-Sector]],Table2[Sharpe Ratio],"&gt;=0.10")/Table3[[#This Row],[Count]]</f>
        <v>0.33333333333333331</v>
      </c>
      <c r="W11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614.5</v>
      </c>
      <c r="X112">
        <f>_xlfn.RANK.AVG(Table3[[#This Row],[Score]],Table3[Score],1)</f>
        <v>112</v>
      </c>
      <c r="Y11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342.5</v>
      </c>
      <c r="Z112">
        <f>_xlfn.RANK.AVG(Table3[[#This Row],[Score 2 ]],Table3[[Score 2 ]],1)</f>
        <v>111</v>
      </c>
    </row>
    <row r="113" spans="1:26" x14ac:dyDescent="0.3">
      <c r="A113" t="s">
        <v>1483</v>
      </c>
      <c r="B113">
        <f>COUNTIFS(Table2[Sub-Sector],Table3[[#This Row],[Sub-Sector]])</f>
        <v>1</v>
      </c>
      <c r="C113" s="2">
        <f>COUNTIFS(Table2[Sub-Sector],Table3[[#This Row],[Sub-Sector]],Table2[Uptrend],"Uptrend")/Table3[[#This Row],[Count]]</f>
        <v>0</v>
      </c>
      <c r="D113" s="2">
        <f>COUNTIFS(Table2[Sub-Sector],Table3[[#This Row],[Sub-Sector]],Table2[1W Return vs Nifty],"&gt;=5")/Table3[[#This Row],[Count]]</f>
        <v>0</v>
      </c>
      <c r="E113" s="2">
        <f>COUNTIFS(Table2[Sub-Sector],Table3[[#This Row],[Sub-Sector]],Table2[1M Return vs Nifty],"&gt;=5")/Table3[[#This Row],[Count]]</f>
        <v>0</v>
      </c>
      <c r="F113" s="2">
        <f>COUNTIFS(Table2[Sub-Sector],Table3[[#This Row],[Sub-Sector]],Table2[6M Return vs Nifty],"&gt;=10")/Table3[[#This Row],[Count]]</f>
        <v>0</v>
      </c>
      <c r="G113" s="2">
        <f>COUNTIFS(Table2[Sub-Sector],Table3[[#This Row],[Sub-Sector]],Table2[1Y Return vs Nifty],"&gt;=10")/Table3[[#This Row],[Count]]</f>
        <v>0</v>
      </c>
      <c r="H113" s="2">
        <f>COUNTIFS(Table2[Sub-Sector],Table3[[#This Row],[Sub-Sector]],Table2[RSI Exponential â€“ 14D],"&gt;=50")/Table3[[#This Row],[Count]]</f>
        <v>0</v>
      </c>
      <c r="I113" s="2">
        <f>COUNTIFS(Table2[Sub-Sector],Table3[[#This Row],[Sub-Sector]],Table2[Relative Volume],"&gt;=1")/Table3[[#This Row],[Count]]</f>
        <v>1</v>
      </c>
      <c r="J113" s="2">
        <f>COUNTIFS(Table2[Sub-Sector],Table3[[#This Row],[Sub-Sector]],Table2[% Away From Day Low],"&gt;=0.05")/Table3[[#This Row],[Count]]</f>
        <v>0</v>
      </c>
      <c r="K113" s="2">
        <f>COUNTIFS(Table2[Sub-Sector],Table3[[#This Row],[Sub-Sector]],Table2[% Away From Day High],"&lt;=0.05")/Table3[[#This Row],[Count]]</f>
        <v>1</v>
      </c>
      <c r="L113" s="2">
        <f>COUNTIFS(Table2[Sub-Sector],Table3[[#This Row],[Sub-Sector]],Table2[% Away From Current Week Low],"&gt;=0.05")/Table3[[#This Row],[Count]]</f>
        <v>0</v>
      </c>
      <c r="M113" s="2">
        <f>COUNTIFS(Table2[Sub-Sector],Table3[[#This Row],[Sub-Sector]],Table2[% Away From Current Week High],"&lt;=0.05")/Table3[[#This Row],[Count]]</f>
        <v>1</v>
      </c>
      <c r="N113" s="2">
        <f>COUNTIFS(Table2[Sub-Sector],Table3[[#This Row],[Sub-Sector]],Table2[% Away From Current Month High],"&lt;=0.05")/Table3[[#This Row],[Count]]</f>
        <v>0</v>
      </c>
      <c r="O113" s="2">
        <f>COUNTIFS(Table2[Sub-Sector],Table3[[#This Row],[Sub-Sector]],Table2[% Away From Current Month Low],"&gt;=0.05")/Table3[[#This Row],[Count]]</f>
        <v>0</v>
      </c>
      <c r="P113" s="2">
        <f>COUNTIFS(Table2[Sub-Sector],Table3[[#This Row],[Sub-Sector]],Table2[% Away From 52W High],"&lt;=10")/Table3[[#This Row],[Count]]</f>
        <v>0</v>
      </c>
      <c r="Q113" s="2">
        <f>COUNTIFS(Table2[Sub-Sector],Table3[[#This Row],[Sub-Sector]],Table2[% Away From 52W Low],"&gt;=10")/Table3[[#This Row],[Count]]</f>
        <v>1</v>
      </c>
      <c r="R113" s="2">
        <f>COUNTIFS(Table2[Sub-Sector],Table3[[#This Row],[Sub-Sector]],Table2[% Price above 20 EMA],"&gt;=0")/Table3[[#This Row],[Count]]</f>
        <v>0</v>
      </c>
      <c r="S113" s="2">
        <f>COUNTIFS(Table2[Sub-Sector],Table3[[#This Row],[Sub-Sector]],Table2[% Price above 50 EMA],"&gt;=0")/Table3[[#This Row],[Count]]</f>
        <v>0</v>
      </c>
      <c r="T113" s="2">
        <f>COUNTIFS(Table2[Sub-Sector],Table3[[#This Row],[Sub-Sector]],Table2[% Price above 200 EMA],"&gt;=0")/Table3[[#This Row],[Count]]</f>
        <v>0</v>
      </c>
      <c r="U113" s="2">
        <f>COUNTIFS(Table2[Sub-Sector],Table3[[#This Row],[Sub-Sector]],Table2[Rate of Change - Zone],"Positive")/Table3[[#This Row],[Count]]</f>
        <v>0</v>
      </c>
      <c r="V113" s="2">
        <f>COUNTIFS(Table2[Sub-Sector],Table3[[#This Row],[Sub-Sector]],Table2[Sharpe Ratio],"&gt;=0.10")/Table3[[#This Row],[Count]]</f>
        <v>0</v>
      </c>
      <c r="W11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631.5</v>
      </c>
      <c r="X113">
        <f>_xlfn.RANK.AVG(Table3[[#This Row],[Score]],Table3[Score],1)</f>
        <v>116.5</v>
      </c>
      <c r="Y11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343</v>
      </c>
      <c r="Z113">
        <f>_xlfn.RANK.AVG(Table3[[#This Row],[Score 2 ]],Table3[[Score 2 ]],1)</f>
        <v>112.5</v>
      </c>
    </row>
    <row r="114" spans="1:26" x14ac:dyDescent="0.3">
      <c r="A114" t="s">
        <v>1570</v>
      </c>
      <c r="B114">
        <f>COUNTIFS(Table2[Sub-Sector],Table3[[#This Row],[Sub-Sector]])</f>
        <v>1</v>
      </c>
      <c r="C114" s="2">
        <f>COUNTIFS(Table2[Sub-Sector],Table3[[#This Row],[Sub-Sector]],Table2[Uptrend],"Uptrend")/Table3[[#This Row],[Count]]</f>
        <v>0</v>
      </c>
      <c r="D114" s="2">
        <f>COUNTIFS(Table2[Sub-Sector],Table3[[#This Row],[Sub-Sector]],Table2[1W Return vs Nifty],"&gt;=5")/Table3[[#This Row],[Count]]</f>
        <v>0</v>
      </c>
      <c r="E114" s="2">
        <f>COUNTIFS(Table2[Sub-Sector],Table3[[#This Row],[Sub-Sector]],Table2[1M Return vs Nifty],"&gt;=5")/Table3[[#This Row],[Count]]</f>
        <v>0</v>
      </c>
      <c r="F114" s="2">
        <f>COUNTIFS(Table2[Sub-Sector],Table3[[#This Row],[Sub-Sector]],Table2[6M Return vs Nifty],"&gt;=10")/Table3[[#This Row],[Count]]</f>
        <v>0</v>
      </c>
      <c r="G114" s="2">
        <f>COUNTIFS(Table2[Sub-Sector],Table3[[#This Row],[Sub-Sector]],Table2[1Y Return vs Nifty],"&gt;=10")/Table3[[#This Row],[Count]]</f>
        <v>0</v>
      </c>
      <c r="H114" s="2">
        <f>COUNTIFS(Table2[Sub-Sector],Table3[[#This Row],[Sub-Sector]],Table2[RSI Exponential â€“ 14D],"&gt;=50")/Table3[[#This Row],[Count]]</f>
        <v>0</v>
      </c>
      <c r="I114" s="2">
        <f>COUNTIFS(Table2[Sub-Sector],Table3[[#This Row],[Sub-Sector]],Table2[Relative Volume],"&gt;=1")/Table3[[#This Row],[Count]]</f>
        <v>1</v>
      </c>
      <c r="J114" s="2">
        <f>COUNTIFS(Table2[Sub-Sector],Table3[[#This Row],[Sub-Sector]],Table2[% Away From Day Low],"&gt;=0.05")/Table3[[#This Row],[Count]]</f>
        <v>0</v>
      </c>
      <c r="K114" s="2">
        <f>COUNTIFS(Table2[Sub-Sector],Table3[[#This Row],[Sub-Sector]],Table2[% Away From Day High],"&lt;=0.05")/Table3[[#This Row],[Count]]</f>
        <v>1</v>
      </c>
      <c r="L114" s="2">
        <f>COUNTIFS(Table2[Sub-Sector],Table3[[#This Row],[Sub-Sector]],Table2[% Away From Current Week Low],"&gt;=0.05")/Table3[[#This Row],[Count]]</f>
        <v>0</v>
      </c>
      <c r="M114" s="2">
        <f>COUNTIFS(Table2[Sub-Sector],Table3[[#This Row],[Sub-Sector]],Table2[% Away From Current Week High],"&lt;=0.05")/Table3[[#This Row],[Count]]</f>
        <v>0</v>
      </c>
      <c r="N114" s="2">
        <f>COUNTIFS(Table2[Sub-Sector],Table3[[#This Row],[Sub-Sector]],Table2[% Away From Current Month High],"&lt;=0.05")/Table3[[#This Row],[Count]]</f>
        <v>0</v>
      </c>
      <c r="O114" s="2">
        <f>COUNTIFS(Table2[Sub-Sector],Table3[[#This Row],[Sub-Sector]],Table2[% Away From Current Month Low],"&gt;=0.05")/Table3[[#This Row],[Count]]</f>
        <v>1</v>
      </c>
      <c r="P114" s="2">
        <f>COUNTIFS(Table2[Sub-Sector],Table3[[#This Row],[Sub-Sector]],Table2[% Away From 52W High],"&lt;=10")/Table3[[#This Row],[Count]]</f>
        <v>0</v>
      </c>
      <c r="Q114" s="2">
        <f>COUNTIFS(Table2[Sub-Sector],Table3[[#This Row],[Sub-Sector]],Table2[% Away From 52W Low],"&gt;=10")/Table3[[#This Row],[Count]]</f>
        <v>0</v>
      </c>
      <c r="R114" s="2">
        <f>COUNTIFS(Table2[Sub-Sector],Table3[[#This Row],[Sub-Sector]],Table2[% Price above 20 EMA],"&gt;=0")/Table3[[#This Row],[Count]]</f>
        <v>0</v>
      </c>
      <c r="S114" s="2">
        <f>COUNTIFS(Table2[Sub-Sector],Table3[[#This Row],[Sub-Sector]],Table2[% Price above 50 EMA],"&gt;=0")/Table3[[#This Row],[Count]]</f>
        <v>0</v>
      </c>
      <c r="T114" s="2">
        <f>COUNTIFS(Table2[Sub-Sector],Table3[[#This Row],[Sub-Sector]],Table2[% Price above 200 EMA],"&gt;=0")/Table3[[#This Row],[Count]]</f>
        <v>0</v>
      </c>
      <c r="U114" s="2">
        <f>COUNTIFS(Table2[Sub-Sector],Table3[[#This Row],[Sub-Sector]],Table2[Rate of Change - Zone],"Positive")/Table3[[#This Row],[Count]]</f>
        <v>0</v>
      </c>
      <c r="V114" s="2">
        <f>COUNTIFS(Table2[Sub-Sector],Table3[[#This Row],[Sub-Sector]],Table2[Sharpe Ratio],"&gt;=0.10")/Table3[[#This Row],[Count]]</f>
        <v>0</v>
      </c>
      <c r="W11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631.5</v>
      </c>
      <c r="X114">
        <f>_xlfn.RANK.AVG(Table3[[#This Row],[Score]],Table3[Score],1)</f>
        <v>116.5</v>
      </c>
      <c r="Y11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343</v>
      </c>
      <c r="Z114">
        <f>_xlfn.RANK.AVG(Table3[[#This Row],[Score 2 ]],Table3[[Score 2 ]],1)</f>
        <v>112.5</v>
      </c>
    </row>
    <row r="115" spans="1:26" x14ac:dyDescent="0.3">
      <c r="A115" t="s">
        <v>569</v>
      </c>
      <c r="B115">
        <f>COUNTIFS(Table2[Sub-Sector],Table3[[#This Row],[Sub-Sector]])</f>
        <v>17</v>
      </c>
      <c r="C115" s="2">
        <f>COUNTIFS(Table2[Sub-Sector],Table3[[#This Row],[Sub-Sector]],Table2[Uptrend],"Uptrend")/Table3[[#This Row],[Count]]</f>
        <v>0.52941176470588236</v>
      </c>
      <c r="D115" s="2">
        <f>COUNTIFS(Table2[Sub-Sector],Table3[[#This Row],[Sub-Sector]],Table2[1W Return vs Nifty],"&gt;=5")/Table3[[#This Row],[Count]]</f>
        <v>5.8823529411764705E-2</v>
      </c>
      <c r="E115" s="2">
        <f>COUNTIFS(Table2[Sub-Sector],Table3[[#This Row],[Sub-Sector]],Table2[1M Return vs Nifty],"&gt;=5")/Table3[[#This Row],[Count]]</f>
        <v>0.23529411764705882</v>
      </c>
      <c r="F115" s="2">
        <f>COUNTIFS(Table2[Sub-Sector],Table3[[#This Row],[Sub-Sector]],Table2[6M Return vs Nifty],"&gt;=10")/Table3[[#This Row],[Count]]</f>
        <v>0.11764705882352941</v>
      </c>
      <c r="G115" s="2">
        <f>COUNTIFS(Table2[Sub-Sector],Table3[[#This Row],[Sub-Sector]],Table2[1Y Return vs Nifty],"&gt;=10")/Table3[[#This Row],[Count]]</f>
        <v>5.8823529411764705E-2</v>
      </c>
      <c r="H115" s="2">
        <f>COUNTIFS(Table2[Sub-Sector],Table3[[#This Row],[Sub-Sector]],Table2[RSI Exponential â€“ 14D],"&gt;=50")/Table3[[#This Row],[Count]]</f>
        <v>0.29411764705882354</v>
      </c>
      <c r="I115" s="2">
        <f>COUNTIFS(Table2[Sub-Sector],Table3[[#This Row],[Sub-Sector]],Table2[Relative Volume],"&gt;=1")/Table3[[#This Row],[Count]]</f>
        <v>0.23529411764705882</v>
      </c>
      <c r="J115" s="2">
        <f>COUNTIFS(Table2[Sub-Sector],Table3[[#This Row],[Sub-Sector]],Table2[% Away From Day Low],"&gt;=0.05")/Table3[[#This Row],[Count]]</f>
        <v>0</v>
      </c>
      <c r="K115" s="2">
        <f>COUNTIFS(Table2[Sub-Sector],Table3[[#This Row],[Sub-Sector]],Table2[% Away From Day High],"&lt;=0.05")/Table3[[#This Row],[Count]]</f>
        <v>1</v>
      </c>
      <c r="L115" s="2">
        <f>COUNTIFS(Table2[Sub-Sector],Table3[[#This Row],[Sub-Sector]],Table2[% Away From Current Week Low],"&gt;=0.05")/Table3[[#This Row],[Count]]</f>
        <v>5.8823529411764705E-2</v>
      </c>
      <c r="M115" s="2">
        <f>COUNTIFS(Table2[Sub-Sector],Table3[[#This Row],[Sub-Sector]],Table2[% Away From Current Week High],"&lt;=0.05")/Table3[[#This Row],[Count]]</f>
        <v>0.58823529411764708</v>
      </c>
      <c r="N115" s="2">
        <f>COUNTIFS(Table2[Sub-Sector],Table3[[#This Row],[Sub-Sector]],Table2[% Away From Current Month High],"&lt;=0.05")/Table3[[#This Row],[Count]]</f>
        <v>0.23529411764705882</v>
      </c>
      <c r="O115" s="2">
        <f>COUNTIFS(Table2[Sub-Sector],Table3[[#This Row],[Sub-Sector]],Table2[% Away From Current Month Low],"&gt;=0.05")/Table3[[#This Row],[Count]]</f>
        <v>0.70588235294117652</v>
      </c>
      <c r="P115" s="2">
        <f>COUNTIFS(Table2[Sub-Sector],Table3[[#This Row],[Sub-Sector]],Table2[% Away From 52W High],"&lt;=10")/Table3[[#This Row],[Count]]</f>
        <v>0.23529411764705882</v>
      </c>
      <c r="Q115" s="2">
        <f>COUNTIFS(Table2[Sub-Sector],Table3[[#This Row],[Sub-Sector]],Table2[% Away From 52W Low],"&gt;=10")/Table3[[#This Row],[Count]]</f>
        <v>0.94117647058823528</v>
      </c>
      <c r="R115" s="2">
        <f>COUNTIFS(Table2[Sub-Sector],Table3[[#This Row],[Sub-Sector]],Table2[% Price above 20 EMA],"&gt;=0")/Table3[[#This Row],[Count]]</f>
        <v>0.41176470588235292</v>
      </c>
      <c r="S115" s="2">
        <f>COUNTIFS(Table2[Sub-Sector],Table3[[#This Row],[Sub-Sector]],Table2[% Price above 50 EMA],"&gt;=0")/Table3[[#This Row],[Count]]</f>
        <v>0.47058823529411764</v>
      </c>
      <c r="T115" s="2">
        <f>COUNTIFS(Table2[Sub-Sector],Table3[[#This Row],[Sub-Sector]],Table2[% Price above 200 EMA],"&gt;=0")/Table3[[#This Row],[Count]]</f>
        <v>0.58823529411764708</v>
      </c>
      <c r="U115" s="2">
        <f>COUNTIFS(Table2[Sub-Sector],Table3[[#This Row],[Sub-Sector]],Table2[Rate of Change - Zone],"Positive")/Table3[[#This Row],[Count]]</f>
        <v>0.41176470588235292</v>
      </c>
      <c r="V115" s="2">
        <f>COUNTIFS(Table2[Sub-Sector],Table3[[#This Row],[Sub-Sector]],Table2[Sharpe Ratio],"&gt;=0.10")/Table3[[#This Row],[Count]]</f>
        <v>0.11764705882352941</v>
      </c>
      <c r="W11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497.5</v>
      </c>
      <c r="X115">
        <f>_xlfn.RANK.AVG(Table3[[#This Row],[Score]],Table3[Score],1)</f>
        <v>88</v>
      </c>
      <c r="Y11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347.5</v>
      </c>
      <c r="Z115">
        <f>_xlfn.RANK.AVG(Table3[[#This Row],[Score 2 ]],Table3[[Score 2 ]],1)</f>
        <v>114</v>
      </c>
    </row>
    <row r="116" spans="1:26" x14ac:dyDescent="0.3">
      <c r="A116" t="s">
        <v>770</v>
      </c>
      <c r="B116">
        <f>COUNTIFS(Table2[Sub-Sector],Table3[[#This Row],[Sub-Sector]])</f>
        <v>2</v>
      </c>
      <c r="C116" s="2">
        <f>COUNTIFS(Table2[Sub-Sector],Table3[[#This Row],[Sub-Sector]],Table2[Uptrend],"Uptrend")/Table3[[#This Row],[Count]]</f>
        <v>1</v>
      </c>
      <c r="D116" s="2">
        <f>COUNTIFS(Table2[Sub-Sector],Table3[[#This Row],[Sub-Sector]],Table2[1W Return vs Nifty],"&gt;=5")/Table3[[#This Row],[Count]]</f>
        <v>0</v>
      </c>
      <c r="E116" s="2">
        <f>COUNTIFS(Table2[Sub-Sector],Table3[[#This Row],[Sub-Sector]],Table2[1M Return vs Nifty],"&gt;=5")/Table3[[#This Row],[Count]]</f>
        <v>0</v>
      </c>
      <c r="F116" s="2">
        <f>COUNTIFS(Table2[Sub-Sector],Table3[[#This Row],[Sub-Sector]],Table2[6M Return vs Nifty],"&gt;=10")/Table3[[#This Row],[Count]]</f>
        <v>0.5</v>
      </c>
      <c r="G116" s="2">
        <f>COUNTIFS(Table2[Sub-Sector],Table3[[#This Row],[Sub-Sector]],Table2[1Y Return vs Nifty],"&gt;=10")/Table3[[#This Row],[Count]]</f>
        <v>0</v>
      </c>
      <c r="H116" s="2">
        <f>COUNTIFS(Table2[Sub-Sector],Table3[[#This Row],[Sub-Sector]],Table2[RSI Exponential â€“ 14D],"&gt;=50")/Table3[[#This Row],[Count]]</f>
        <v>0</v>
      </c>
      <c r="I116" s="2">
        <f>COUNTIFS(Table2[Sub-Sector],Table3[[#This Row],[Sub-Sector]],Table2[Relative Volume],"&gt;=1")/Table3[[#This Row],[Count]]</f>
        <v>0</v>
      </c>
      <c r="J116" s="2">
        <f>COUNTIFS(Table2[Sub-Sector],Table3[[#This Row],[Sub-Sector]],Table2[% Away From Day Low],"&gt;=0.05")/Table3[[#This Row],[Count]]</f>
        <v>0</v>
      </c>
      <c r="K116" s="2">
        <f>COUNTIFS(Table2[Sub-Sector],Table3[[#This Row],[Sub-Sector]],Table2[% Away From Day High],"&lt;=0.05")/Table3[[#This Row],[Count]]</f>
        <v>1</v>
      </c>
      <c r="L116" s="2">
        <f>COUNTIFS(Table2[Sub-Sector],Table3[[#This Row],[Sub-Sector]],Table2[% Away From Current Week Low],"&gt;=0.05")/Table3[[#This Row],[Count]]</f>
        <v>0</v>
      </c>
      <c r="M116" s="2">
        <f>COUNTIFS(Table2[Sub-Sector],Table3[[#This Row],[Sub-Sector]],Table2[% Away From Current Week High],"&lt;=0.05")/Table3[[#This Row],[Count]]</f>
        <v>1</v>
      </c>
      <c r="N116" s="2">
        <f>COUNTIFS(Table2[Sub-Sector],Table3[[#This Row],[Sub-Sector]],Table2[% Away From Current Month High],"&lt;=0.05")/Table3[[#This Row],[Count]]</f>
        <v>0</v>
      </c>
      <c r="O116" s="2">
        <f>COUNTIFS(Table2[Sub-Sector],Table3[[#This Row],[Sub-Sector]],Table2[% Away From Current Month Low],"&gt;=0.05")/Table3[[#This Row],[Count]]</f>
        <v>0.5</v>
      </c>
      <c r="P116" s="2">
        <f>COUNTIFS(Table2[Sub-Sector],Table3[[#This Row],[Sub-Sector]],Table2[% Away From 52W High],"&lt;=10")/Table3[[#This Row],[Count]]</f>
        <v>0</v>
      </c>
      <c r="Q116" s="2">
        <f>COUNTIFS(Table2[Sub-Sector],Table3[[#This Row],[Sub-Sector]],Table2[% Away From 52W Low],"&gt;=10")/Table3[[#This Row],[Count]]</f>
        <v>1</v>
      </c>
      <c r="R116" s="2">
        <f>COUNTIFS(Table2[Sub-Sector],Table3[[#This Row],[Sub-Sector]],Table2[% Price above 20 EMA],"&gt;=0")/Table3[[#This Row],[Count]]</f>
        <v>0</v>
      </c>
      <c r="S116" s="2">
        <f>COUNTIFS(Table2[Sub-Sector],Table3[[#This Row],[Sub-Sector]],Table2[% Price above 50 EMA],"&gt;=0")/Table3[[#This Row],[Count]]</f>
        <v>0.5</v>
      </c>
      <c r="T116" s="2">
        <f>COUNTIFS(Table2[Sub-Sector],Table3[[#This Row],[Sub-Sector]],Table2[% Price above 200 EMA],"&gt;=0")/Table3[[#This Row],[Count]]</f>
        <v>1</v>
      </c>
      <c r="U116" s="2">
        <f>COUNTIFS(Table2[Sub-Sector],Table3[[#This Row],[Sub-Sector]],Table2[Rate of Change - Zone],"Positive")/Table3[[#This Row],[Count]]</f>
        <v>0</v>
      </c>
      <c r="V116" s="2">
        <f>COUNTIFS(Table2[Sub-Sector],Table3[[#This Row],[Sub-Sector]],Table2[Sharpe Ratio],"&gt;=0.10")/Table3[[#This Row],[Count]]</f>
        <v>0</v>
      </c>
      <c r="W11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561.5</v>
      </c>
      <c r="X116">
        <f>_xlfn.RANK.AVG(Table3[[#This Row],[Score]],Table3[Score],1)</f>
        <v>103</v>
      </c>
      <c r="Y11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371</v>
      </c>
      <c r="Z116">
        <f>_xlfn.RANK.AVG(Table3[[#This Row],[Score 2 ]],Table3[[Score 2 ]],1)</f>
        <v>115</v>
      </c>
    </row>
    <row r="117" spans="1:26" x14ac:dyDescent="0.3">
      <c r="A117" t="s">
        <v>40</v>
      </c>
      <c r="B117">
        <f>COUNTIFS(Table2[Sub-Sector],Table3[[#This Row],[Sub-Sector]])</f>
        <v>3</v>
      </c>
      <c r="C117" s="2">
        <f>COUNTIFS(Table2[Sub-Sector],Table3[[#This Row],[Sub-Sector]],Table2[Uptrend],"Uptrend")/Table3[[#This Row],[Count]]</f>
        <v>0.66666666666666663</v>
      </c>
      <c r="D117" s="2">
        <f>COUNTIFS(Table2[Sub-Sector],Table3[[#This Row],[Sub-Sector]],Table2[1W Return vs Nifty],"&gt;=5")/Table3[[#This Row],[Count]]</f>
        <v>0</v>
      </c>
      <c r="E117" s="2">
        <f>COUNTIFS(Table2[Sub-Sector],Table3[[#This Row],[Sub-Sector]],Table2[1M Return vs Nifty],"&gt;=5")/Table3[[#This Row],[Count]]</f>
        <v>0</v>
      </c>
      <c r="F117" s="2">
        <f>COUNTIFS(Table2[Sub-Sector],Table3[[#This Row],[Sub-Sector]],Table2[6M Return vs Nifty],"&gt;=10")/Table3[[#This Row],[Count]]</f>
        <v>0</v>
      </c>
      <c r="G117" s="2">
        <f>COUNTIFS(Table2[Sub-Sector],Table3[[#This Row],[Sub-Sector]],Table2[1Y Return vs Nifty],"&gt;=10")/Table3[[#This Row],[Count]]</f>
        <v>0.33333333333333331</v>
      </c>
      <c r="H117" s="2">
        <f>COUNTIFS(Table2[Sub-Sector],Table3[[#This Row],[Sub-Sector]],Table2[RSI Exponential â€“ 14D],"&gt;=50")/Table3[[#This Row],[Count]]</f>
        <v>0.33333333333333331</v>
      </c>
      <c r="I117" s="2">
        <f>COUNTIFS(Table2[Sub-Sector],Table3[[#This Row],[Sub-Sector]],Table2[Relative Volume],"&gt;=1")/Table3[[#This Row],[Count]]</f>
        <v>0</v>
      </c>
      <c r="J117" s="2">
        <f>COUNTIFS(Table2[Sub-Sector],Table3[[#This Row],[Sub-Sector]],Table2[% Away From Day Low],"&gt;=0.05")/Table3[[#This Row],[Count]]</f>
        <v>0</v>
      </c>
      <c r="K117" s="2">
        <f>COUNTIFS(Table2[Sub-Sector],Table3[[#This Row],[Sub-Sector]],Table2[% Away From Day High],"&lt;=0.05")/Table3[[#This Row],[Count]]</f>
        <v>1</v>
      </c>
      <c r="L117" s="2">
        <f>COUNTIFS(Table2[Sub-Sector],Table3[[#This Row],[Sub-Sector]],Table2[% Away From Current Week Low],"&gt;=0.05")/Table3[[#This Row],[Count]]</f>
        <v>0</v>
      </c>
      <c r="M117" s="2">
        <f>COUNTIFS(Table2[Sub-Sector],Table3[[#This Row],[Sub-Sector]],Table2[% Away From Current Week High],"&lt;=0.05")/Table3[[#This Row],[Count]]</f>
        <v>0.66666666666666663</v>
      </c>
      <c r="N117" s="2">
        <f>COUNTIFS(Table2[Sub-Sector],Table3[[#This Row],[Sub-Sector]],Table2[% Away From Current Month High],"&lt;=0.05")/Table3[[#This Row],[Count]]</f>
        <v>0.33333333333333331</v>
      </c>
      <c r="O117" s="2">
        <f>COUNTIFS(Table2[Sub-Sector],Table3[[#This Row],[Sub-Sector]],Table2[% Away From Current Month Low],"&gt;=0.05")/Table3[[#This Row],[Count]]</f>
        <v>0.33333333333333331</v>
      </c>
      <c r="P117" s="2">
        <f>COUNTIFS(Table2[Sub-Sector],Table3[[#This Row],[Sub-Sector]],Table2[% Away From 52W High],"&lt;=10")/Table3[[#This Row],[Count]]</f>
        <v>0.66666666666666663</v>
      </c>
      <c r="Q117" s="2">
        <f>COUNTIFS(Table2[Sub-Sector],Table3[[#This Row],[Sub-Sector]],Table2[% Away From 52W Low],"&gt;=10")/Table3[[#This Row],[Count]]</f>
        <v>1</v>
      </c>
      <c r="R117" s="2">
        <f>COUNTIFS(Table2[Sub-Sector],Table3[[#This Row],[Sub-Sector]],Table2[% Price above 20 EMA],"&gt;=0")/Table3[[#This Row],[Count]]</f>
        <v>0.33333333333333331</v>
      </c>
      <c r="S117" s="2">
        <f>COUNTIFS(Table2[Sub-Sector],Table3[[#This Row],[Sub-Sector]],Table2[% Price above 50 EMA],"&gt;=0")/Table3[[#This Row],[Count]]</f>
        <v>0.66666666666666663</v>
      </c>
      <c r="T117" s="2">
        <f>COUNTIFS(Table2[Sub-Sector],Table3[[#This Row],[Sub-Sector]],Table2[% Price above 200 EMA],"&gt;=0")/Table3[[#This Row],[Count]]</f>
        <v>1</v>
      </c>
      <c r="U117" s="2">
        <f>COUNTIFS(Table2[Sub-Sector],Table3[[#This Row],[Sub-Sector]],Table2[Rate of Change - Zone],"Positive")/Table3[[#This Row],[Count]]</f>
        <v>0.33333333333333331</v>
      </c>
      <c r="V117" s="2">
        <f>COUNTIFS(Table2[Sub-Sector],Table3[[#This Row],[Sub-Sector]],Table2[Sharpe Ratio],"&gt;=0.10")/Table3[[#This Row],[Count]]</f>
        <v>0.33333333333333331</v>
      </c>
      <c r="W11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627</v>
      </c>
      <c r="X117">
        <f>_xlfn.RANK.AVG(Table3[[#This Row],[Score]],Table3[Score],1)</f>
        <v>114</v>
      </c>
      <c r="Y11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394</v>
      </c>
      <c r="Z117">
        <f>_xlfn.RANK.AVG(Table3[[#This Row],[Score 2 ]],Table3[[Score 2 ]],1)</f>
        <v>116</v>
      </c>
    </row>
    <row r="118" spans="1:26" x14ac:dyDescent="0.3">
      <c r="A118" t="s">
        <v>559</v>
      </c>
      <c r="B118">
        <f>COUNTIFS(Table2[Sub-Sector],Table3[[#This Row],[Sub-Sector]])</f>
        <v>2</v>
      </c>
      <c r="C118" s="2">
        <f>COUNTIFS(Table2[Sub-Sector],Table3[[#This Row],[Sub-Sector]],Table2[Uptrend],"Uptrend")/Table3[[#This Row],[Count]]</f>
        <v>0.5</v>
      </c>
      <c r="D118" s="2">
        <f>COUNTIFS(Table2[Sub-Sector],Table3[[#This Row],[Sub-Sector]],Table2[1W Return vs Nifty],"&gt;=5")/Table3[[#This Row],[Count]]</f>
        <v>0</v>
      </c>
      <c r="E118" s="2">
        <f>COUNTIFS(Table2[Sub-Sector],Table3[[#This Row],[Sub-Sector]],Table2[1M Return vs Nifty],"&gt;=5")/Table3[[#This Row],[Count]]</f>
        <v>0</v>
      </c>
      <c r="F118" s="2">
        <f>COUNTIFS(Table2[Sub-Sector],Table3[[#This Row],[Sub-Sector]],Table2[6M Return vs Nifty],"&gt;=10")/Table3[[#This Row],[Count]]</f>
        <v>0</v>
      </c>
      <c r="G118" s="2">
        <f>COUNTIFS(Table2[Sub-Sector],Table3[[#This Row],[Sub-Sector]],Table2[1Y Return vs Nifty],"&gt;=10")/Table3[[#This Row],[Count]]</f>
        <v>0</v>
      </c>
      <c r="H118" s="2">
        <f>COUNTIFS(Table2[Sub-Sector],Table3[[#This Row],[Sub-Sector]],Table2[RSI Exponential â€“ 14D],"&gt;=50")/Table3[[#This Row],[Count]]</f>
        <v>0</v>
      </c>
      <c r="I118" s="2">
        <f>COUNTIFS(Table2[Sub-Sector],Table3[[#This Row],[Sub-Sector]],Table2[Relative Volume],"&gt;=1")/Table3[[#This Row],[Count]]</f>
        <v>0</v>
      </c>
      <c r="J118" s="2">
        <f>COUNTIFS(Table2[Sub-Sector],Table3[[#This Row],[Sub-Sector]],Table2[% Away From Day Low],"&gt;=0.05")/Table3[[#This Row],[Count]]</f>
        <v>0</v>
      </c>
      <c r="K118" s="2">
        <f>COUNTIFS(Table2[Sub-Sector],Table3[[#This Row],[Sub-Sector]],Table2[% Away From Day High],"&lt;=0.05")/Table3[[#This Row],[Count]]</f>
        <v>1</v>
      </c>
      <c r="L118" s="2">
        <f>COUNTIFS(Table2[Sub-Sector],Table3[[#This Row],[Sub-Sector]],Table2[% Away From Current Week Low],"&gt;=0.05")/Table3[[#This Row],[Count]]</f>
        <v>0</v>
      </c>
      <c r="M118" s="2">
        <f>COUNTIFS(Table2[Sub-Sector],Table3[[#This Row],[Sub-Sector]],Table2[% Away From Current Week High],"&lt;=0.05")/Table3[[#This Row],[Count]]</f>
        <v>1</v>
      </c>
      <c r="N118" s="2">
        <f>COUNTIFS(Table2[Sub-Sector],Table3[[#This Row],[Sub-Sector]],Table2[% Away From Current Month High],"&lt;=0.05")/Table3[[#This Row],[Count]]</f>
        <v>0</v>
      </c>
      <c r="O118" s="2">
        <f>COUNTIFS(Table2[Sub-Sector],Table3[[#This Row],[Sub-Sector]],Table2[% Away From Current Month Low],"&gt;=0.05")/Table3[[#This Row],[Count]]</f>
        <v>0.5</v>
      </c>
      <c r="P118" s="2">
        <f>COUNTIFS(Table2[Sub-Sector],Table3[[#This Row],[Sub-Sector]],Table2[% Away From 52W High],"&lt;=10")/Table3[[#This Row],[Count]]</f>
        <v>0</v>
      </c>
      <c r="Q118" s="2">
        <f>COUNTIFS(Table2[Sub-Sector],Table3[[#This Row],[Sub-Sector]],Table2[% Away From 52W Low],"&gt;=10")/Table3[[#This Row],[Count]]</f>
        <v>1</v>
      </c>
      <c r="R118" s="2">
        <f>COUNTIFS(Table2[Sub-Sector],Table3[[#This Row],[Sub-Sector]],Table2[% Price above 20 EMA],"&gt;=0")/Table3[[#This Row],[Count]]</f>
        <v>0</v>
      </c>
      <c r="S118" s="2">
        <f>COUNTIFS(Table2[Sub-Sector],Table3[[#This Row],[Sub-Sector]],Table2[% Price above 50 EMA],"&gt;=0")/Table3[[#This Row],[Count]]</f>
        <v>0.5</v>
      </c>
      <c r="T118" s="2">
        <f>COUNTIFS(Table2[Sub-Sector],Table3[[#This Row],[Sub-Sector]],Table2[% Price above 200 EMA],"&gt;=0")/Table3[[#This Row],[Count]]</f>
        <v>0.5</v>
      </c>
      <c r="U118" s="2">
        <f>COUNTIFS(Table2[Sub-Sector],Table3[[#This Row],[Sub-Sector]],Table2[Rate of Change - Zone],"Positive")/Table3[[#This Row],[Count]]</f>
        <v>0.5</v>
      </c>
      <c r="V118" s="2">
        <f>COUNTIFS(Table2[Sub-Sector],Table3[[#This Row],[Sub-Sector]],Table2[Sharpe Ratio],"&gt;=0.10")/Table3[[#This Row],[Count]]</f>
        <v>0.5</v>
      </c>
      <c r="W11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654.5</v>
      </c>
      <c r="X118">
        <f>_xlfn.RANK.AVG(Table3[[#This Row],[Score]],Table3[Score],1)</f>
        <v>118</v>
      </c>
      <c r="Y11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402</v>
      </c>
      <c r="Z118">
        <f>_xlfn.RANK.AVG(Table3[[#This Row],[Score 2 ]],Table3[[Score 2 ]],1)</f>
        <v>117</v>
      </c>
    </row>
    <row r="119" spans="1:26" x14ac:dyDescent="0.3">
      <c r="A119" t="s">
        <v>1904</v>
      </c>
      <c r="B119">
        <f>COUNTIFS(Table2[Sub-Sector],Table3[[#This Row],[Sub-Sector]])</f>
        <v>3</v>
      </c>
      <c r="C119" s="2">
        <f>COUNTIFS(Table2[Sub-Sector],Table3[[#This Row],[Sub-Sector]],Table2[Uptrend],"Uptrend")/Table3[[#This Row],[Count]]</f>
        <v>0</v>
      </c>
      <c r="D119" s="2">
        <f>COUNTIFS(Table2[Sub-Sector],Table3[[#This Row],[Sub-Sector]],Table2[1W Return vs Nifty],"&gt;=5")/Table3[[#This Row],[Count]]</f>
        <v>0</v>
      </c>
      <c r="E119" s="2">
        <f>COUNTIFS(Table2[Sub-Sector],Table3[[#This Row],[Sub-Sector]],Table2[1M Return vs Nifty],"&gt;=5")/Table3[[#This Row],[Count]]</f>
        <v>0</v>
      </c>
      <c r="F119" s="2">
        <f>COUNTIFS(Table2[Sub-Sector],Table3[[#This Row],[Sub-Sector]],Table2[6M Return vs Nifty],"&gt;=10")/Table3[[#This Row],[Count]]</f>
        <v>0</v>
      </c>
      <c r="G119" s="2">
        <f>COUNTIFS(Table2[Sub-Sector],Table3[[#This Row],[Sub-Sector]],Table2[1Y Return vs Nifty],"&gt;=10")/Table3[[#This Row],[Count]]</f>
        <v>0</v>
      </c>
      <c r="H119" s="2">
        <f>COUNTIFS(Table2[Sub-Sector],Table3[[#This Row],[Sub-Sector]],Table2[RSI Exponential â€“ 14D],"&gt;=50")/Table3[[#This Row],[Count]]</f>
        <v>0.33333333333333331</v>
      </c>
      <c r="I119" s="2">
        <f>COUNTIFS(Table2[Sub-Sector],Table3[[#This Row],[Sub-Sector]],Table2[Relative Volume],"&gt;=1")/Table3[[#This Row],[Count]]</f>
        <v>0</v>
      </c>
      <c r="J119" s="2">
        <f>COUNTIFS(Table2[Sub-Sector],Table3[[#This Row],[Sub-Sector]],Table2[% Away From Day Low],"&gt;=0.05")/Table3[[#This Row],[Count]]</f>
        <v>0</v>
      </c>
      <c r="K119" s="2">
        <f>COUNTIFS(Table2[Sub-Sector],Table3[[#This Row],[Sub-Sector]],Table2[% Away From Day High],"&lt;=0.05")/Table3[[#This Row],[Count]]</f>
        <v>1</v>
      </c>
      <c r="L119" s="2">
        <f>COUNTIFS(Table2[Sub-Sector],Table3[[#This Row],[Sub-Sector]],Table2[% Away From Current Week Low],"&gt;=0.05")/Table3[[#This Row],[Count]]</f>
        <v>0</v>
      </c>
      <c r="M119" s="2">
        <f>COUNTIFS(Table2[Sub-Sector],Table3[[#This Row],[Sub-Sector]],Table2[% Away From Current Week High],"&lt;=0.05")/Table3[[#This Row],[Count]]</f>
        <v>0.66666666666666663</v>
      </c>
      <c r="N119" s="2">
        <f>COUNTIFS(Table2[Sub-Sector],Table3[[#This Row],[Sub-Sector]],Table2[% Away From Current Month High],"&lt;=0.05")/Table3[[#This Row],[Count]]</f>
        <v>0</v>
      </c>
      <c r="O119" s="2">
        <f>COUNTIFS(Table2[Sub-Sector],Table3[[#This Row],[Sub-Sector]],Table2[% Away From Current Month Low],"&gt;=0.05")/Table3[[#This Row],[Count]]</f>
        <v>0.33333333333333331</v>
      </c>
      <c r="P119" s="2">
        <f>COUNTIFS(Table2[Sub-Sector],Table3[[#This Row],[Sub-Sector]],Table2[% Away From 52W High],"&lt;=10")/Table3[[#This Row],[Count]]</f>
        <v>0</v>
      </c>
      <c r="Q119" s="2">
        <f>COUNTIFS(Table2[Sub-Sector],Table3[[#This Row],[Sub-Sector]],Table2[% Away From 52W Low],"&gt;=10")/Table3[[#This Row],[Count]]</f>
        <v>1</v>
      </c>
      <c r="R119" s="2">
        <f>COUNTIFS(Table2[Sub-Sector],Table3[[#This Row],[Sub-Sector]],Table2[% Price above 20 EMA],"&gt;=0")/Table3[[#This Row],[Count]]</f>
        <v>0.33333333333333331</v>
      </c>
      <c r="S119" s="2">
        <f>COUNTIFS(Table2[Sub-Sector],Table3[[#This Row],[Sub-Sector]],Table2[% Price above 50 EMA],"&gt;=0")/Table3[[#This Row],[Count]]</f>
        <v>0.33333333333333331</v>
      </c>
      <c r="T119" s="2">
        <f>COUNTIFS(Table2[Sub-Sector],Table3[[#This Row],[Sub-Sector]],Table2[% Price above 200 EMA],"&gt;=0")/Table3[[#This Row],[Count]]</f>
        <v>0.33333333333333331</v>
      </c>
      <c r="U119" s="2">
        <f>COUNTIFS(Table2[Sub-Sector],Table3[[#This Row],[Sub-Sector]],Table2[Rate of Change - Zone],"Positive")/Table3[[#This Row],[Count]]</f>
        <v>0.33333333333333331</v>
      </c>
      <c r="V119" s="2">
        <f>COUNTIFS(Table2[Sub-Sector],Table3[[#This Row],[Sub-Sector]],Table2[Sharpe Ratio],"&gt;=0.10")/Table3[[#This Row],[Count]]</f>
        <v>0</v>
      </c>
      <c r="W11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707.5</v>
      </c>
      <c r="X119">
        <f>_xlfn.RANK.AVG(Table3[[#This Row],[Score]],Table3[Score],1)</f>
        <v>119</v>
      </c>
      <c r="Y11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419</v>
      </c>
      <c r="Z119">
        <f>_xlfn.RANK.AVG(Table3[[#This Row],[Score 2 ]],Table3[[Score 2 ]],1)</f>
        <v>118</v>
      </c>
    </row>
    <row r="120" spans="1:26" x14ac:dyDescent="0.3">
      <c r="A120" t="s">
        <v>1611</v>
      </c>
      <c r="B120">
        <f>COUNTIFS(Table2[Sub-Sector],Table3[[#This Row],[Sub-Sector]])</f>
        <v>2</v>
      </c>
      <c r="C120" s="2">
        <f>COUNTIFS(Table2[Sub-Sector],Table3[[#This Row],[Sub-Sector]],Table2[Uptrend],"Uptrend")/Table3[[#This Row],[Count]]</f>
        <v>1</v>
      </c>
      <c r="D120" s="2">
        <f>COUNTIFS(Table2[Sub-Sector],Table3[[#This Row],[Sub-Sector]],Table2[1W Return vs Nifty],"&gt;=5")/Table3[[#This Row],[Count]]</f>
        <v>0</v>
      </c>
      <c r="E120" s="2">
        <f>COUNTIFS(Table2[Sub-Sector],Table3[[#This Row],[Sub-Sector]],Table2[1M Return vs Nifty],"&gt;=5")/Table3[[#This Row],[Count]]</f>
        <v>0</v>
      </c>
      <c r="F120" s="2">
        <f>COUNTIFS(Table2[Sub-Sector],Table3[[#This Row],[Sub-Sector]],Table2[6M Return vs Nifty],"&gt;=10")/Table3[[#This Row],[Count]]</f>
        <v>0</v>
      </c>
      <c r="G120" s="2">
        <f>COUNTIFS(Table2[Sub-Sector],Table3[[#This Row],[Sub-Sector]],Table2[1Y Return vs Nifty],"&gt;=10")/Table3[[#This Row],[Count]]</f>
        <v>0</v>
      </c>
      <c r="H120" s="2">
        <f>COUNTIFS(Table2[Sub-Sector],Table3[[#This Row],[Sub-Sector]],Table2[RSI Exponential â€“ 14D],"&gt;=50")/Table3[[#This Row],[Count]]</f>
        <v>0</v>
      </c>
      <c r="I120" s="2">
        <f>COUNTIFS(Table2[Sub-Sector],Table3[[#This Row],[Sub-Sector]],Table2[Relative Volume],"&gt;=1")/Table3[[#This Row],[Count]]</f>
        <v>0</v>
      </c>
      <c r="J120" s="2">
        <f>COUNTIFS(Table2[Sub-Sector],Table3[[#This Row],[Sub-Sector]],Table2[% Away From Day Low],"&gt;=0.05")/Table3[[#This Row],[Count]]</f>
        <v>0</v>
      </c>
      <c r="K120" s="2">
        <f>COUNTIFS(Table2[Sub-Sector],Table3[[#This Row],[Sub-Sector]],Table2[% Away From Day High],"&lt;=0.05")/Table3[[#This Row],[Count]]</f>
        <v>1</v>
      </c>
      <c r="L120" s="2">
        <f>COUNTIFS(Table2[Sub-Sector],Table3[[#This Row],[Sub-Sector]],Table2[% Away From Current Week Low],"&gt;=0.05")/Table3[[#This Row],[Count]]</f>
        <v>0</v>
      </c>
      <c r="M120" s="2">
        <f>COUNTIFS(Table2[Sub-Sector],Table3[[#This Row],[Sub-Sector]],Table2[% Away From Current Week High],"&lt;=0.05")/Table3[[#This Row],[Count]]</f>
        <v>0.5</v>
      </c>
      <c r="N120" s="2">
        <f>COUNTIFS(Table2[Sub-Sector],Table3[[#This Row],[Sub-Sector]],Table2[% Away From Current Month High],"&lt;=0.05")/Table3[[#This Row],[Count]]</f>
        <v>0</v>
      </c>
      <c r="O120" s="2">
        <f>COUNTIFS(Table2[Sub-Sector],Table3[[#This Row],[Sub-Sector]],Table2[% Away From Current Month Low],"&gt;=0.05")/Table3[[#This Row],[Count]]</f>
        <v>0</v>
      </c>
      <c r="P120" s="2">
        <f>COUNTIFS(Table2[Sub-Sector],Table3[[#This Row],[Sub-Sector]],Table2[% Away From 52W High],"&lt;=10")/Table3[[#This Row],[Count]]</f>
        <v>0</v>
      </c>
      <c r="Q120" s="2">
        <f>COUNTIFS(Table2[Sub-Sector],Table3[[#This Row],[Sub-Sector]],Table2[% Away From 52W Low],"&gt;=10")/Table3[[#This Row],[Count]]</f>
        <v>1</v>
      </c>
      <c r="R120" s="2">
        <f>COUNTIFS(Table2[Sub-Sector],Table3[[#This Row],[Sub-Sector]],Table2[% Price above 20 EMA],"&gt;=0")/Table3[[#This Row],[Count]]</f>
        <v>0</v>
      </c>
      <c r="S120" s="2">
        <f>COUNTIFS(Table2[Sub-Sector],Table3[[#This Row],[Sub-Sector]],Table2[% Price above 50 EMA],"&gt;=0")/Table3[[#This Row],[Count]]</f>
        <v>0.5</v>
      </c>
      <c r="T120" s="2">
        <f>COUNTIFS(Table2[Sub-Sector],Table3[[#This Row],[Sub-Sector]],Table2[% Price above 200 EMA],"&gt;=0")/Table3[[#This Row],[Count]]</f>
        <v>1</v>
      </c>
      <c r="U120" s="2">
        <f>COUNTIFS(Table2[Sub-Sector],Table3[[#This Row],[Sub-Sector]],Table2[Rate of Change - Zone],"Positive")/Table3[[#This Row],[Count]]</f>
        <v>0</v>
      </c>
      <c r="V120" s="2">
        <f>COUNTIFS(Table2[Sub-Sector],Table3[[#This Row],[Sub-Sector]],Table2[Sharpe Ratio],"&gt;=0.10")/Table3[[#This Row],[Count]]</f>
        <v>0.5</v>
      </c>
      <c r="W12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625</v>
      </c>
      <c r="X120">
        <f>_xlfn.RANK.AVG(Table3[[#This Row],[Score]],Table3[Score],1)</f>
        <v>113</v>
      </c>
      <c r="Y12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434.5</v>
      </c>
      <c r="Z120">
        <f>_xlfn.RANK.AVG(Table3[[#This Row],[Score 2 ]],Table3[[Score 2 ]],1)</f>
        <v>120</v>
      </c>
    </row>
    <row r="121" spans="1:26" x14ac:dyDescent="0.3">
      <c r="A121" t="s">
        <v>527</v>
      </c>
      <c r="B121">
        <f>COUNTIFS(Table2[Sub-Sector],Table3[[#This Row],[Sub-Sector]])</f>
        <v>1</v>
      </c>
      <c r="C121" s="2">
        <f>COUNTIFS(Table2[Sub-Sector],Table3[[#This Row],[Sub-Sector]],Table2[Uptrend],"Uptrend")/Table3[[#This Row],[Count]]</f>
        <v>0</v>
      </c>
      <c r="D121" s="2">
        <f>COUNTIFS(Table2[Sub-Sector],Table3[[#This Row],[Sub-Sector]],Table2[1W Return vs Nifty],"&gt;=5")/Table3[[#This Row],[Count]]</f>
        <v>0</v>
      </c>
      <c r="E121" s="2">
        <f>COUNTIFS(Table2[Sub-Sector],Table3[[#This Row],[Sub-Sector]],Table2[1M Return vs Nifty],"&gt;=5")/Table3[[#This Row],[Count]]</f>
        <v>0</v>
      </c>
      <c r="F121" s="2">
        <f>COUNTIFS(Table2[Sub-Sector],Table3[[#This Row],[Sub-Sector]],Table2[6M Return vs Nifty],"&gt;=10")/Table3[[#This Row],[Count]]</f>
        <v>0</v>
      </c>
      <c r="G121" s="2">
        <f>COUNTIFS(Table2[Sub-Sector],Table3[[#This Row],[Sub-Sector]],Table2[1Y Return vs Nifty],"&gt;=10")/Table3[[#This Row],[Count]]</f>
        <v>0</v>
      </c>
      <c r="H121" s="2">
        <f>COUNTIFS(Table2[Sub-Sector],Table3[[#This Row],[Sub-Sector]],Table2[RSI Exponential â€“ 14D],"&gt;=50")/Table3[[#This Row],[Count]]</f>
        <v>0</v>
      </c>
      <c r="I121" s="2">
        <f>COUNTIFS(Table2[Sub-Sector],Table3[[#This Row],[Sub-Sector]],Table2[Relative Volume],"&gt;=1")/Table3[[#This Row],[Count]]</f>
        <v>0</v>
      </c>
      <c r="J121" s="2">
        <f>COUNTIFS(Table2[Sub-Sector],Table3[[#This Row],[Sub-Sector]],Table2[% Away From Day Low],"&gt;=0.05")/Table3[[#This Row],[Count]]</f>
        <v>0</v>
      </c>
      <c r="K121" s="2">
        <f>COUNTIFS(Table2[Sub-Sector],Table3[[#This Row],[Sub-Sector]],Table2[% Away From Day High],"&lt;=0.05")/Table3[[#This Row],[Count]]</f>
        <v>1</v>
      </c>
      <c r="L121" s="2">
        <f>COUNTIFS(Table2[Sub-Sector],Table3[[#This Row],[Sub-Sector]],Table2[% Away From Current Week Low],"&gt;=0.05")/Table3[[#This Row],[Count]]</f>
        <v>0</v>
      </c>
      <c r="M121" s="2">
        <f>COUNTIFS(Table2[Sub-Sector],Table3[[#This Row],[Sub-Sector]],Table2[% Away From Current Week High],"&lt;=0.05")/Table3[[#This Row],[Count]]</f>
        <v>1</v>
      </c>
      <c r="N121" s="2">
        <f>COUNTIFS(Table2[Sub-Sector],Table3[[#This Row],[Sub-Sector]],Table2[% Away From Current Month High],"&lt;=0.05")/Table3[[#This Row],[Count]]</f>
        <v>0</v>
      </c>
      <c r="O121" s="2">
        <f>COUNTIFS(Table2[Sub-Sector],Table3[[#This Row],[Sub-Sector]],Table2[% Away From Current Month Low],"&gt;=0.05")/Table3[[#This Row],[Count]]</f>
        <v>0</v>
      </c>
      <c r="P121" s="2">
        <f>COUNTIFS(Table2[Sub-Sector],Table3[[#This Row],[Sub-Sector]],Table2[% Away From 52W High],"&lt;=10")/Table3[[#This Row],[Count]]</f>
        <v>0</v>
      </c>
      <c r="Q121" s="2">
        <f>COUNTIFS(Table2[Sub-Sector],Table3[[#This Row],[Sub-Sector]],Table2[% Away From 52W Low],"&gt;=10")/Table3[[#This Row],[Count]]</f>
        <v>1</v>
      </c>
      <c r="R121" s="2">
        <f>COUNTIFS(Table2[Sub-Sector],Table3[[#This Row],[Sub-Sector]],Table2[% Price above 20 EMA],"&gt;=0")/Table3[[#This Row],[Count]]</f>
        <v>0</v>
      </c>
      <c r="S121" s="2">
        <f>COUNTIFS(Table2[Sub-Sector],Table3[[#This Row],[Sub-Sector]],Table2[% Price above 50 EMA],"&gt;=0")/Table3[[#This Row],[Count]]</f>
        <v>0</v>
      </c>
      <c r="T121" s="2">
        <f>COUNTIFS(Table2[Sub-Sector],Table3[[#This Row],[Sub-Sector]],Table2[% Price above 200 EMA],"&gt;=0")/Table3[[#This Row],[Count]]</f>
        <v>1</v>
      </c>
      <c r="U121" s="2">
        <f>COUNTIFS(Table2[Sub-Sector],Table3[[#This Row],[Sub-Sector]],Table2[Rate of Change - Zone],"Positive")/Table3[[#This Row],[Count]]</f>
        <v>0</v>
      </c>
      <c r="V121" s="2">
        <f>COUNTIFS(Table2[Sub-Sector],Table3[[#This Row],[Sub-Sector]],Table2[Sharpe Ratio],"&gt;=0.10")/Table3[[#This Row],[Count]]</f>
        <v>0</v>
      </c>
      <c r="W12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723</v>
      </c>
      <c r="X121">
        <f>_xlfn.RANK.AVG(Table3[[#This Row],[Score]],Table3[Score],1)</f>
        <v>120.5</v>
      </c>
      <c r="Y12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434.5</v>
      </c>
      <c r="Z121">
        <f>_xlfn.RANK.AVG(Table3[[#This Row],[Score 2 ]],Table3[[Score 2 ]],1)</f>
        <v>120</v>
      </c>
    </row>
    <row r="122" spans="1:26" x14ac:dyDescent="0.3">
      <c r="A122" t="s">
        <v>1194</v>
      </c>
      <c r="B122">
        <f>COUNTIFS(Table2[Sub-Sector],Table3[[#This Row],[Sub-Sector]])</f>
        <v>2</v>
      </c>
      <c r="C122" s="2">
        <f>COUNTIFS(Table2[Sub-Sector],Table3[[#This Row],[Sub-Sector]],Table2[Uptrend],"Uptrend")/Table3[[#This Row],[Count]]</f>
        <v>0</v>
      </c>
      <c r="D122" s="2">
        <f>COUNTIFS(Table2[Sub-Sector],Table3[[#This Row],[Sub-Sector]],Table2[1W Return vs Nifty],"&gt;=5")/Table3[[#This Row],[Count]]</f>
        <v>0</v>
      </c>
      <c r="E122" s="2">
        <f>COUNTIFS(Table2[Sub-Sector],Table3[[#This Row],[Sub-Sector]],Table2[1M Return vs Nifty],"&gt;=5")/Table3[[#This Row],[Count]]</f>
        <v>0</v>
      </c>
      <c r="F122" s="2">
        <f>COUNTIFS(Table2[Sub-Sector],Table3[[#This Row],[Sub-Sector]],Table2[6M Return vs Nifty],"&gt;=10")/Table3[[#This Row],[Count]]</f>
        <v>0</v>
      </c>
      <c r="G122" s="2">
        <f>COUNTIFS(Table2[Sub-Sector],Table3[[#This Row],[Sub-Sector]],Table2[1Y Return vs Nifty],"&gt;=10")/Table3[[#This Row],[Count]]</f>
        <v>0</v>
      </c>
      <c r="H122" s="2">
        <f>COUNTIFS(Table2[Sub-Sector],Table3[[#This Row],[Sub-Sector]],Table2[RSI Exponential â€“ 14D],"&gt;=50")/Table3[[#This Row],[Count]]</f>
        <v>0</v>
      </c>
      <c r="I122" s="2">
        <f>COUNTIFS(Table2[Sub-Sector],Table3[[#This Row],[Sub-Sector]],Table2[Relative Volume],"&gt;=1")/Table3[[#This Row],[Count]]</f>
        <v>0</v>
      </c>
      <c r="J122" s="2">
        <f>COUNTIFS(Table2[Sub-Sector],Table3[[#This Row],[Sub-Sector]],Table2[% Away From Day Low],"&gt;=0.05")/Table3[[#This Row],[Count]]</f>
        <v>0</v>
      </c>
      <c r="K122" s="2">
        <f>COUNTIFS(Table2[Sub-Sector],Table3[[#This Row],[Sub-Sector]],Table2[% Away From Day High],"&lt;=0.05")/Table3[[#This Row],[Count]]</f>
        <v>1</v>
      </c>
      <c r="L122" s="2">
        <f>COUNTIFS(Table2[Sub-Sector],Table3[[#This Row],[Sub-Sector]],Table2[% Away From Current Week Low],"&gt;=0.05")/Table3[[#This Row],[Count]]</f>
        <v>0</v>
      </c>
      <c r="M122" s="2">
        <f>COUNTIFS(Table2[Sub-Sector],Table3[[#This Row],[Sub-Sector]],Table2[% Away From Current Week High],"&lt;=0.05")/Table3[[#This Row],[Count]]</f>
        <v>0.5</v>
      </c>
      <c r="N122" s="2">
        <f>COUNTIFS(Table2[Sub-Sector],Table3[[#This Row],[Sub-Sector]],Table2[% Away From Current Month High],"&lt;=0.05")/Table3[[#This Row],[Count]]</f>
        <v>0</v>
      </c>
      <c r="O122" s="2">
        <f>COUNTIFS(Table2[Sub-Sector],Table3[[#This Row],[Sub-Sector]],Table2[% Away From Current Month Low],"&gt;=0.05")/Table3[[#This Row],[Count]]</f>
        <v>0</v>
      </c>
      <c r="P122" s="2">
        <f>COUNTIFS(Table2[Sub-Sector],Table3[[#This Row],[Sub-Sector]],Table2[% Away From 52W High],"&lt;=10")/Table3[[#This Row],[Count]]</f>
        <v>0</v>
      </c>
      <c r="Q122" s="2">
        <f>COUNTIFS(Table2[Sub-Sector],Table3[[#This Row],[Sub-Sector]],Table2[% Away From 52W Low],"&gt;=10")/Table3[[#This Row],[Count]]</f>
        <v>0.5</v>
      </c>
      <c r="R122" s="2">
        <f>COUNTIFS(Table2[Sub-Sector],Table3[[#This Row],[Sub-Sector]],Table2[% Price above 20 EMA],"&gt;=0")/Table3[[#This Row],[Count]]</f>
        <v>0</v>
      </c>
      <c r="S122" s="2">
        <f>COUNTIFS(Table2[Sub-Sector],Table3[[#This Row],[Sub-Sector]],Table2[% Price above 50 EMA],"&gt;=0")/Table3[[#This Row],[Count]]</f>
        <v>0</v>
      </c>
      <c r="T122" s="2">
        <f>COUNTIFS(Table2[Sub-Sector],Table3[[#This Row],[Sub-Sector]],Table2[% Price above 200 EMA],"&gt;=0")/Table3[[#This Row],[Count]]</f>
        <v>0</v>
      </c>
      <c r="U122" s="2">
        <f>COUNTIFS(Table2[Sub-Sector],Table3[[#This Row],[Sub-Sector]],Table2[Rate of Change - Zone],"Positive")/Table3[[#This Row],[Count]]</f>
        <v>0</v>
      </c>
      <c r="V122" s="2">
        <f>COUNTIFS(Table2[Sub-Sector],Table3[[#This Row],[Sub-Sector]],Table2[Sharpe Ratio],"&gt;=0.10")/Table3[[#This Row],[Count]]</f>
        <v>0</v>
      </c>
      <c r="W12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723</v>
      </c>
      <c r="X122">
        <f>_xlfn.RANK.AVG(Table3[[#This Row],[Score]],Table3[Score],1)</f>
        <v>120.5</v>
      </c>
      <c r="Y12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434.5</v>
      </c>
      <c r="Z122">
        <f>_xlfn.RANK.AVG(Table3[[#This Row],[Score 2 ]],Table3[[Score 2 ]],1)</f>
        <v>120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925C0-18E4-4C8F-AA36-9A28229F5681}">
  <dimension ref="A1:AV739"/>
  <sheetViews>
    <sheetView tabSelected="1" topLeftCell="AJ1" workbookViewId="0">
      <selection activeCell="AK1" sqref="AK1"/>
    </sheetView>
  </sheetViews>
  <sheetFormatPr defaultRowHeight="14.4" x14ac:dyDescent="0.3"/>
  <cols>
    <col min="1" max="1" width="46" bestFit="1" customWidth="1"/>
    <col min="2" max="2" width="13.5546875" bestFit="1" customWidth="1"/>
    <col min="3" max="3" width="30" bestFit="1" customWidth="1"/>
    <col min="4" max="4" width="34.44140625" bestFit="1" customWidth="1"/>
    <col min="5" max="5" width="13" bestFit="1" customWidth="1"/>
    <col min="6" max="6" width="12.21875" bestFit="1" customWidth="1"/>
    <col min="7" max="7" width="18.21875" bestFit="1" customWidth="1"/>
    <col min="8" max="8" width="25.21875" bestFit="1" customWidth="1"/>
    <col min="9" max="9" width="19" bestFit="1" customWidth="1"/>
    <col min="10" max="10" width="26" bestFit="1" customWidth="1"/>
    <col min="11" max="11" width="19" bestFit="1" customWidth="1"/>
    <col min="12" max="12" width="26" bestFit="1" customWidth="1"/>
    <col min="13" max="13" width="19" bestFit="1" customWidth="1"/>
    <col min="14" max="14" width="26" bestFit="1" customWidth="1"/>
    <col min="15" max="15" width="10.88671875" bestFit="1" customWidth="1"/>
    <col min="16" max="17" width="12" bestFit="1" customWidth="1"/>
    <col min="18" max="18" width="23.5546875" bestFit="1" customWidth="1"/>
    <col min="19" max="20" width="22" bestFit="1" customWidth="1"/>
    <col min="21" max="21" width="23" bestFit="1" customWidth="1"/>
    <col min="22" max="22" width="17" bestFit="1" customWidth="1"/>
    <col min="23" max="23" width="10.33203125" bestFit="1" customWidth="1"/>
    <col min="24" max="24" width="10.6640625" bestFit="1" customWidth="1"/>
    <col min="25" max="25" width="18.77734375" bestFit="1" customWidth="1"/>
    <col min="26" max="26" width="19.109375" bestFit="1" customWidth="1"/>
    <col min="27" max="27" width="19.88671875" bestFit="1" customWidth="1"/>
    <col min="28" max="28" width="20.21875" bestFit="1" customWidth="1"/>
    <col min="29" max="29" width="22.33203125" bestFit="1" customWidth="1"/>
    <col min="30" max="30" width="22.6640625" bestFit="1" customWidth="1"/>
    <col min="31" max="31" width="30.88671875" bestFit="1" customWidth="1"/>
    <col min="32" max="32" width="31.21875" bestFit="1" customWidth="1"/>
    <col min="33" max="33" width="32" bestFit="1" customWidth="1"/>
    <col min="34" max="34" width="32.33203125" bestFit="1" customWidth="1"/>
    <col min="35" max="35" width="23.21875" bestFit="1" customWidth="1"/>
    <col min="36" max="36" width="22.88671875" bestFit="1" customWidth="1"/>
    <col min="37" max="37" width="18.21875" bestFit="1" customWidth="1"/>
    <col min="38" max="38" width="28.88671875" bestFit="1" customWidth="1"/>
    <col min="39" max="39" width="34.77734375" bestFit="1" customWidth="1"/>
    <col min="40" max="40" width="16.109375" bestFit="1" customWidth="1"/>
    <col min="41" max="41" width="22" bestFit="1" customWidth="1"/>
    <col min="42" max="42" width="13.88671875" bestFit="1" customWidth="1"/>
    <col min="43" max="43" width="20.88671875" bestFit="1" customWidth="1"/>
    <col min="44" max="44" width="12.6640625" bestFit="1" customWidth="1"/>
    <col min="45" max="45" width="9.88671875" bestFit="1" customWidth="1"/>
    <col min="46" max="46" width="10.6640625" bestFit="1" customWidth="1"/>
    <col min="47" max="47" width="13.77734375" bestFit="1" customWidth="1"/>
    <col min="48" max="48" width="12" bestFit="1" customWidth="1"/>
  </cols>
  <sheetData>
    <row r="1" spans="1:48" x14ac:dyDescent="0.3">
      <c r="A1" t="s">
        <v>0</v>
      </c>
      <c r="B1" t="s">
        <v>1</v>
      </c>
      <c r="C1" t="s">
        <v>10300</v>
      </c>
      <c r="D1" t="s">
        <v>2</v>
      </c>
      <c r="E1" t="s">
        <v>3</v>
      </c>
      <c r="F1" t="s">
        <v>4</v>
      </c>
      <c r="G1" t="s">
        <v>5</v>
      </c>
      <c r="H1" t="s">
        <v>10321</v>
      </c>
      <c r="I1" t="s">
        <v>6</v>
      </c>
      <c r="J1" t="s">
        <v>10322</v>
      </c>
      <c r="K1" t="s">
        <v>7</v>
      </c>
      <c r="L1" t="s">
        <v>10323</v>
      </c>
      <c r="M1" t="s">
        <v>8</v>
      </c>
      <c r="N1" t="s">
        <v>10324</v>
      </c>
      <c r="O1" t="s">
        <v>10325</v>
      </c>
      <c r="P1" t="s">
        <v>9</v>
      </c>
      <c r="Q1" t="s">
        <v>10</v>
      </c>
      <c r="R1" t="s">
        <v>11</v>
      </c>
      <c r="S1" s="2" t="s">
        <v>10326</v>
      </c>
      <c r="T1" s="2" t="s">
        <v>10327</v>
      </c>
      <c r="U1" s="2" t="s">
        <v>10328</v>
      </c>
      <c r="V1" t="s">
        <v>12</v>
      </c>
      <c r="W1" t="s">
        <v>10329</v>
      </c>
      <c r="X1" t="s">
        <v>10330</v>
      </c>
      <c r="Y1" t="s">
        <v>10331</v>
      </c>
      <c r="Z1" t="s">
        <v>10332</v>
      </c>
      <c r="AA1" t="s">
        <v>10333</v>
      </c>
      <c r="AB1" t="s">
        <v>10334</v>
      </c>
      <c r="AC1" s="2" t="s">
        <v>10335</v>
      </c>
      <c r="AD1" s="2" t="s">
        <v>10336</v>
      </c>
      <c r="AE1" s="2" t="s">
        <v>10337</v>
      </c>
      <c r="AF1" s="2" t="s">
        <v>10338</v>
      </c>
      <c r="AG1" s="2" t="s">
        <v>10339</v>
      </c>
      <c r="AH1" s="2" t="s">
        <v>10340</v>
      </c>
      <c r="AI1" t="s">
        <v>13</v>
      </c>
      <c r="AJ1" t="s">
        <v>14</v>
      </c>
      <c r="AK1" t="s">
        <v>10341</v>
      </c>
      <c r="AL1" t="s">
        <v>10342</v>
      </c>
      <c r="AM1" t="s">
        <v>10343</v>
      </c>
      <c r="AN1" t="s">
        <v>10344</v>
      </c>
      <c r="AO1" t="s">
        <v>10345</v>
      </c>
      <c r="AP1" t="s">
        <v>15</v>
      </c>
      <c r="AQ1" s="3" t="s">
        <v>10349</v>
      </c>
      <c r="AR1" s="3" t="s">
        <v>10350</v>
      </c>
      <c r="AS1" s="3" t="s">
        <v>10351</v>
      </c>
      <c r="AT1" s="3" t="s">
        <v>10352</v>
      </c>
      <c r="AU1" s="3" t="s">
        <v>10353</v>
      </c>
      <c r="AV1" s="3" t="s">
        <v>10354</v>
      </c>
    </row>
    <row r="2" spans="1:48" x14ac:dyDescent="0.3">
      <c r="A2" t="s">
        <v>214</v>
      </c>
      <c r="B2" t="s">
        <v>215</v>
      </c>
      <c r="C2" t="s">
        <v>10306</v>
      </c>
      <c r="D2" t="s">
        <v>124</v>
      </c>
      <c r="E2">
        <v>120889.465398</v>
      </c>
      <c r="F2">
        <v>579.79999999999995</v>
      </c>
      <c r="G2">
        <v>323.82155556460299</v>
      </c>
      <c r="H2">
        <f>(Table2[[#This Row],[1Y Return vs Nifty]]-AVERAGE(Table2[1Y Return vs Nifty]))/_xlfn.STDEV.P(Table2[1Y Return vs Nifty])</f>
        <v>4.7635643581347455</v>
      </c>
      <c r="I2">
        <v>2.1814741546491301</v>
      </c>
      <c r="J2">
        <f>(Table2[[#This Row],[1M Return vs Nifty]]-AVERAGE(Table2[1M Return vs Nifty]))/_xlfn.STDEV.P(Table2[1M Return vs Nifty])</f>
        <v>0.21937448842570556</v>
      </c>
      <c r="K2">
        <v>122.963235525964</v>
      </c>
      <c r="L2">
        <f>(Table2[[#This Row],[6M Return vs Nifty]]-AVERAGE(Table2[6M Return vs Nifty]))/_xlfn.STDEV.P(Table2[6M Return vs Nifty])</f>
        <v>4.0427365229524126</v>
      </c>
      <c r="M2">
        <v>-0.28822989677834698</v>
      </c>
      <c r="N2">
        <f>(Table2[[#This Row],[1W Return vs Nifty]]-AVERAGE(Table2[1W Return vs Nifty]))/_xlfn.STDEV.P(Table2[1W Return vs Nifty])</f>
        <v>0.16662315144151135</v>
      </c>
      <c r="O2">
        <v>568.73</v>
      </c>
      <c r="P2">
        <v>528.16840317426204</v>
      </c>
      <c r="Q2">
        <v>361.16971499248098</v>
      </c>
      <c r="R2">
        <v>57.754542790898697</v>
      </c>
      <c r="S2" s="2">
        <f>(Table2[[#This Row],[Close Price]]-Table2[[#This Row],[20D EMA]])/Table2[[#This Row],[20D EMA]]</f>
        <v>1.9464420726882592E-2</v>
      </c>
      <c r="T2" s="2">
        <f>(Table2[[#This Row],[Close Price]]-Table2[[#This Row],[50D EMA]])/Table2[[#This Row],[50D EMA]]</f>
        <v>9.7755936393458906E-2</v>
      </c>
      <c r="U2" s="2">
        <f>(Table2[[#This Row],[Close Price]]-Table2[[#This Row],[200D EMA]])/Table2[[#This Row],[200D EMA]]</f>
        <v>0.60533947319495085</v>
      </c>
      <c r="V2">
        <v>0.41502855499701802</v>
      </c>
      <c r="W2">
        <v>572.6</v>
      </c>
      <c r="X2">
        <v>584.75</v>
      </c>
      <c r="Y2">
        <v>572</v>
      </c>
      <c r="Z2">
        <v>596.5</v>
      </c>
      <c r="AA2">
        <v>514</v>
      </c>
      <c r="AB2">
        <v>607</v>
      </c>
      <c r="AC2" s="2">
        <f>(Table2[[#This Row],[Close Price]]/Table2[[#This Row],[Day Low]])-1</f>
        <v>1.2574222843171334E-2</v>
      </c>
      <c r="AD2" s="2">
        <f>(Table2[[#This Row],[Day High]]/Table2[[#This Row],[Close Price]])-1</f>
        <v>8.5374266988618164E-3</v>
      </c>
      <c r="AE2" s="2">
        <f>(Table2[[#This Row],[Close Price]]/Table2[[#This Row],[Current Week Low]])-1</f>
        <v>1.3636363636363447E-2</v>
      </c>
      <c r="AF2" s="2">
        <f>(Table2[[#This Row],[Current Week High]]/Table2[[#This Row],[Close Price]])-1</f>
        <v>2.8803035529493037E-2</v>
      </c>
      <c r="AG2" s="2">
        <f>(Table2[[#This Row],[Close Price]]/Table2[[#This Row],[Current Month Low]])-1</f>
        <v>0.12801556420233462</v>
      </c>
      <c r="AH2" s="2">
        <f>(Table2[[#This Row],[Current Month High]]/Table2[[#This Row],[Close Price]])-1</f>
        <v>4.6912728527078285E-2</v>
      </c>
      <c r="AI2">
        <v>11.590203518454601</v>
      </c>
      <c r="AJ2">
        <v>355.99685410931897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0.46</v>
      </c>
      <c r="AM2" t="s">
        <v>10347</v>
      </c>
      <c r="AN2">
        <v>0.69</v>
      </c>
      <c r="AO2" t="s">
        <v>10347</v>
      </c>
      <c r="AP2">
        <v>0.22481377402191499</v>
      </c>
      <c r="AQ2">
        <f>(Table2[[#This Row],[Sharpe Ratio]]-AVERAGE(Table2[Sharpe Ratio]))/_xlfn.STDEV.P(Table2[Sharpe Ratio])</f>
        <v>1.8513821560968289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11.043680677051205</v>
      </c>
      <c r="AS2">
        <f>_xlfn.RANK.AVG(Table2[[#This Row],[1Y Return vs Nifty Z-Score]],Table2[1Y Return vs Nifty Z-Score])</f>
        <v>3</v>
      </c>
      <c r="AT2">
        <f>_xlfn.RANK.AVG(Table2[[#This Row],[6M Return vs Nifty Z-Score]],Table2[6M Return vs Nifty Z-Score])</f>
        <v>2</v>
      </c>
      <c r="AU2">
        <f>_xlfn.RANK.AVG(Table2[[#This Row],[Sharpe Ratio Z-Score]],Table2[Sharpe Ratio Z-Score])</f>
        <v>23</v>
      </c>
      <c r="AV2">
        <f>(Table2[[#This Row],[Rank 1Y]]+Table2[[#This Row],[Rank 6M]]+Table2[[#This Row],[Rank Sharpe]])/3</f>
        <v>9.3333333333333339</v>
      </c>
    </row>
    <row r="3" spans="1:48" x14ac:dyDescent="0.3">
      <c r="A3" t="s">
        <v>447</v>
      </c>
      <c r="B3" t="s">
        <v>448</v>
      </c>
      <c r="C3" t="s">
        <v>10314</v>
      </c>
      <c r="D3" t="s">
        <v>319</v>
      </c>
      <c r="E3">
        <v>51427.030874399999</v>
      </c>
      <c r="F3">
        <v>1954.8</v>
      </c>
      <c r="G3">
        <v>332.47672100917202</v>
      </c>
      <c r="H3">
        <f>(Table2[[#This Row],[1Y Return vs Nifty]]-AVERAGE(Table2[1Y Return vs Nifty]))/_xlfn.STDEV.P(Table2[1Y Return vs Nifty])</f>
        <v>4.9023567192242208</v>
      </c>
      <c r="I3">
        <v>-21.269352583863199</v>
      </c>
      <c r="J3">
        <f>(Table2[[#This Row],[1M Return vs Nifty]]-AVERAGE(Table2[1M Return vs Nifty]))/_xlfn.STDEV.P(Table2[1M Return vs Nifty])</f>
        <v>-1.9910068267188898</v>
      </c>
      <c r="K3">
        <v>108.963686768442</v>
      </c>
      <c r="L3">
        <f>(Table2[[#This Row],[6M Return vs Nifty]]-AVERAGE(Table2[6M Return vs Nifty]))/_xlfn.STDEV.P(Table2[6M Return vs Nifty])</f>
        <v>3.5560076677000563</v>
      </c>
      <c r="M3">
        <v>-7.04083578455168</v>
      </c>
      <c r="N3">
        <f>(Table2[[#This Row],[1W Return vs Nifty]]-AVERAGE(Table2[1W Return vs Nifty]))/_xlfn.STDEV.P(Table2[1W Return vs Nifty])</f>
        <v>-1.5486839194568101</v>
      </c>
      <c r="O3">
        <v>2191.58</v>
      </c>
      <c r="P3">
        <v>2218.8176345120901</v>
      </c>
      <c r="Q3">
        <v>1541.5871727639101</v>
      </c>
      <c r="R3">
        <v>19.441613278619599</v>
      </c>
      <c r="S3" s="2">
        <f>(Table2[[#This Row],[Close Price]]-Table2[[#This Row],[20D EMA]])/Table2[[#This Row],[20D EMA]]</f>
        <v>-0.10804077423593936</v>
      </c>
      <c r="T3" s="2">
        <f>(Table2[[#This Row],[Close Price]]-Table2[[#This Row],[50D EMA]])/Table2[[#This Row],[50D EMA]]</f>
        <v>-0.11899023624361388</v>
      </c>
      <c r="U3" s="2">
        <f>(Table2[[#This Row],[Close Price]]-Table2[[#This Row],[200D EMA]])/Table2[[#This Row],[200D EMA]]</f>
        <v>0.26804376329574736</v>
      </c>
      <c r="V3">
        <v>0.41240004532200703</v>
      </c>
      <c r="W3">
        <v>1935</v>
      </c>
      <c r="X3">
        <v>2025</v>
      </c>
      <c r="Y3">
        <v>1935</v>
      </c>
      <c r="Z3">
        <v>2120</v>
      </c>
      <c r="AA3">
        <v>1935</v>
      </c>
      <c r="AB3">
        <v>2689.8</v>
      </c>
      <c r="AC3" s="2">
        <f>(Table2[[#This Row],[Close Price]]/Table2[[#This Row],[Day Low]])-1</f>
        <v>1.0232558139534831E-2</v>
      </c>
      <c r="AD3" s="2">
        <f>(Table2[[#This Row],[Day High]]/Table2[[#This Row],[Close Price]])-1</f>
        <v>3.5911602209944826E-2</v>
      </c>
      <c r="AE3" s="2">
        <f>(Table2[[#This Row],[Close Price]]/Table2[[#This Row],[Current Week Low]])-1</f>
        <v>1.0232558139534831E-2</v>
      </c>
      <c r="AF3" s="2">
        <f>(Table2[[#This Row],[Current Week High]]/Table2[[#This Row],[Close Price]])-1</f>
        <v>8.4509924288929783E-2</v>
      </c>
      <c r="AG3" s="2">
        <f>(Table2[[#This Row],[Close Price]]/Table2[[#This Row],[Current Month Low]])-1</f>
        <v>1.0232558139534831E-2</v>
      </c>
      <c r="AH3" s="2">
        <f>(Table2[[#This Row],[Current Month High]]/Table2[[#This Row],[Close Price]])-1</f>
        <v>0.37599754450583189</v>
      </c>
      <c r="AI3">
        <v>52.417127071823202</v>
      </c>
      <c r="AJ3">
        <v>364.59893048128299</v>
      </c>
      <c r="AK3" t="str">
        <f>IF(AND(Table2[[#This Row],[20D EMA]]&gt;Table2[[#This Row],[50D EMA]],Table2[[#This Row],[50D EMA]]&gt;Table2[[#This Row],[200D EMA]]),"Uptrend","Downtrend/NoTrend")</f>
        <v>Downtrend/NoTrend</v>
      </c>
      <c r="AL3">
        <v>-0.03</v>
      </c>
      <c r="AM3" t="s">
        <v>10346</v>
      </c>
      <c r="AN3">
        <v>-15.93</v>
      </c>
      <c r="AO3" t="s">
        <v>10346</v>
      </c>
      <c r="AP3">
        <v>0.215341886933028</v>
      </c>
      <c r="AQ3">
        <f>(Table2[[#This Row],[Sharpe Ratio]]-AVERAGE(Table2[Sharpe Ratio]))/_xlfn.STDEV.P(Table2[Sharpe Ratio])</f>
        <v>1.7425138494096468</v>
      </c>
      <c r="AR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">
        <f>_xlfn.RANK.AVG(Table2[[#This Row],[1Y Return vs Nifty Z-Score]],Table2[1Y Return vs Nifty Z-Score])</f>
        <v>2</v>
      </c>
      <c r="AT3">
        <f>_xlfn.RANK.AVG(Table2[[#This Row],[6M Return vs Nifty Z-Score]],Table2[6M Return vs Nifty Z-Score])</f>
        <v>5</v>
      </c>
      <c r="AU3">
        <f>_xlfn.RANK.AVG(Table2[[#This Row],[Sharpe Ratio Z-Score]],Table2[Sharpe Ratio Z-Score])</f>
        <v>29</v>
      </c>
      <c r="AV3">
        <f>(Table2[[#This Row],[Rank 1Y]]+Table2[[#This Row],[Rank 6M]]+Table2[[#This Row],[Rank Sharpe]])/3</f>
        <v>12</v>
      </c>
    </row>
    <row r="4" spans="1:48" x14ac:dyDescent="0.3">
      <c r="A4" t="s">
        <v>109</v>
      </c>
      <c r="B4" t="s">
        <v>110</v>
      </c>
      <c r="C4" t="s">
        <v>10311</v>
      </c>
      <c r="D4" t="s">
        <v>111</v>
      </c>
      <c r="E4">
        <v>254907.616221965</v>
      </c>
      <c r="F4">
        <v>7170.65</v>
      </c>
      <c r="G4">
        <v>219.87365506915501</v>
      </c>
      <c r="H4">
        <f>(Table2[[#This Row],[1Y Return vs Nifty]]-AVERAGE(Table2[1Y Return vs Nifty]))/_xlfn.STDEV.P(Table2[1Y Return vs Nifty])</f>
        <v>3.0966783081274825</v>
      </c>
      <c r="I4">
        <v>32.223193364453103</v>
      </c>
      <c r="J4">
        <f>(Table2[[#This Row],[1M Return vs Nifty]]-AVERAGE(Table2[1M Return vs Nifty]))/_xlfn.STDEV.P(Table2[1M Return vs Nifty])</f>
        <v>3.05098701776648</v>
      </c>
      <c r="K4">
        <v>70.308371552455796</v>
      </c>
      <c r="L4">
        <f>(Table2[[#This Row],[6M Return vs Nifty]]-AVERAGE(Table2[6M Return vs Nifty]))/_xlfn.STDEV.P(Table2[6M Return vs Nifty])</f>
        <v>2.2120602555103042</v>
      </c>
      <c r="M4">
        <v>4.9573210579195699</v>
      </c>
      <c r="N4">
        <f>(Table2[[#This Row],[1W Return vs Nifty]]-AVERAGE(Table2[1W Return vs Nifty]))/_xlfn.STDEV.P(Table2[1W Return vs Nifty])</f>
        <v>1.4991058689124954</v>
      </c>
      <c r="O4">
        <v>6511.92</v>
      </c>
      <c r="P4">
        <v>5911.54750461811</v>
      </c>
      <c r="Q4">
        <v>4439.7291238955804</v>
      </c>
      <c r="R4">
        <v>77.666842782549494</v>
      </c>
      <c r="S4" s="2">
        <f>(Table2[[#This Row],[Close Price]]-Table2[[#This Row],[20D EMA]])/Table2[[#This Row],[20D EMA]]</f>
        <v>0.10115756950331078</v>
      </c>
      <c r="T4" s="2">
        <f>(Table2[[#This Row],[Close Price]]-Table2[[#This Row],[50D EMA]])/Table2[[#This Row],[50D EMA]]</f>
        <v>0.21299033703074818</v>
      </c>
      <c r="U4" s="2">
        <f>(Table2[[#This Row],[Close Price]]-Table2[[#This Row],[200D EMA]])/Table2[[#This Row],[200D EMA]]</f>
        <v>0.61510979609229166</v>
      </c>
      <c r="V4">
        <v>1.15112808403328</v>
      </c>
      <c r="W4">
        <v>7092.95</v>
      </c>
      <c r="X4">
        <v>7291.95</v>
      </c>
      <c r="Y4">
        <v>6779.25</v>
      </c>
      <c r="Z4">
        <v>7325</v>
      </c>
      <c r="AA4">
        <v>5194.55</v>
      </c>
      <c r="AB4">
        <v>7325</v>
      </c>
      <c r="AC4" s="2">
        <f>(Table2[[#This Row],[Close Price]]/Table2[[#This Row],[Day Low]])-1</f>
        <v>1.0954539366553995E-2</v>
      </c>
      <c r="AD4" s="2">
        <f>(Table2[[#This Row],[Day High]]/Table2[[#This Row],[Close Price]])-1</f>
        <v>1.6916179146939214E-2</v>
      </c>
      <c r="AE4" s="2">
        <f>(Table2[[#This Row],[Close Price]]/Table2[[#This Row],[Current Week Low]])-1</f>
        <v>5.7735000184386154E-2</v>
      </c>
      <c r="AF4" s="2">
        <f>(Table2[[#This Row],[Current Week High]]/Table2[[#This Row],[Close Price]])-1</f>
        <v>2.1525245270652027E-2</v>
      </c>
      <c r="AG4" s="2">
        <f>(Table2[[#This Row],[Close Price]]/Table2[[#This Row],[Current Month Low]])-1</f>
        <v>0.3804179380312056</v>
      </c>
      <c r="AH4" s="2">
        <f>(Table2[[#This Row],[Current Month High]]/Table2[[#This Row],[Close Price]])-1</f>
        <v>2.1525245270652027E-2</v>
      </c>
      <c r="AI4">
        <v>2.1525245270652</v>
      </c>
      <c r="AJ4">
        <v>268.67095115681201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0.33</v>
      </c>
      <c r="AM4" t="s">
        <v>10347</v>
      </c>
      <c r="AN4">
        <v>12.35</v>
      </c>
      <c r="AO4" t="s">
        <v>10347</v>
      </c>
      <c r="AP4">
        <v>0.27718918950617799</v>
      </c>
      <c r="AQ4">
        <f>(Table2[[#This Row],[Sharpe Ratio]]-AVERAGE(Table2[Sharpe Ratio]))/_xlfn.STDEV.P(Table2[Sharpe Ratio])</f>
        <v>2.4533765361290056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12.312207986445767</v>
      </c>
      <c r="AS4">
        <f>_xlfn.RANK.AVG(Table2[[#This Row],[1Y Return vs Nifty Z-Score]],Table2[1Y Return vs Nifty Z-Score])</f>
        <v>12</v>
      </c>
      <c r="AT4">
        <f>_xlfn.RANK.AVG(Table2[[#This Row],[6M Return vs Nifty Z-Score]],Table2[6M Return vs Nifty Z-Score])</f>
        <v>23</v>
      </c>
      <c r="AU4">
        <f>_xlfn.RANK.AVG(Table2[[#This Row],[Sharpe Ratio Z-Score]],Table2[Sharpe Ratio Z-Score])</f>
        <v>4</v>
      </c>
      <c r="AV4">
        <f>(Table2[[#This Row],[Rank 1Y]]+Table2[[#This Row],[Rank 6M]]+Table2[[#This Row],[Rank Sharpe]])/3</f>
        <v>13</v>
      </c>
    </row>
    <row r="5" spans="1:48" x14ac:dyDescent="0.3">
      <c r="A5" t="s">
        <v>979</v>
      </c>
      <c r="B5" t="s">
        <v>980</v>
      </c>
      <c r="C5" t="s">
        <v>10310</v>
      </c>
      <c r="D5" t="s">
        <v>981</v>
      </c>
      <c r="E5">
        <v>14655.026486029999</v>
      </c>
      <c r="F5">
        <v>2153.9499999999998</v>
      </c>
      <c r="G5">
        <v>157.312954499874</v>
      </c>
      <c r="H5">
        <f>(Table2[[#This Row],[1Y Return vs Nifty]]-AVERAGE(Table2[1Y Return vs Nifty]))/_xlfn.STDEV.P(Table2[1Y Return vs Nifty])</f>
        <v>2.0934684447192011</v>
      </c>
      <c r="I5">
        <v>23.135130636681399</v>
      </c>
      <c r="J5">
        <f>(Table2[[#This Row],[1M Return vs Nifty]]-AVERAGE(Table2[1M Return vs Nifty]))/_xlfn.STDEV.P(Table2[1M Return vs Nifty])</f>
        <v>2.194382503634841</v>
      </c>
      <c r="K5">
        <v>111.696245715606</v>
      </c>
      <c r="L5">
        <f>(Table2[[#This Row],[6M Return vs Nifty]]-AVERAGE(Table2[6M Return vs Nifty]))/_xlfn.STDEV.P(Table2[6M Return vs Nifty])</f>
        <v>3.6510118218552461</v>
      </c>
      <c r="M5">
        <v>-5.3845883563825696</v>
      </c>
      <c r="N5">
        <f>(Table2[[#This Row],[1W Return vs Nifty]]-AVERAGE(Table2[1W Return vs Nifty]))/_xlfn.STDEV.P(Table2[1W Return vs Nifty])</f>
        <v>-1.1279614647612579</v>
      </c>
      <c r="O5">
        <v>1982.98</v>
      </c>
      <c r="P5">
        <v>1720.6476249285899</v>
      </c>
      <c r="Q5">
        <v>1242.52629581582</v>
      </c>
      <c r="R5">
        <v>61.059739589575898</v>
      </c>
      <c r="S5" s="2">
        <f>(Table2[[#This Row],[Close Price]]-Table2[[#This Row],[20D EMA]])/Table2[[#This Row],[20D EMA]]</f>
        <v>8.621872131841965E-2</v>
      </c>
      <c r="T5" s="2">
        <f>(Table2[[#This Row],[Close Price]]-Table2[[#This Row],[50D EMA]])/Table2[[#This Row],[50D EMA]]</f>
        <v>0.25182516675335703</v>
      </c>
      <c r="U5" s="2">
        <f>(Table2[[#This Row],[Close Price]]-Table2[[#This Row],[200D EMA]])/Table2[[#This Row],[200D EMA]]</f>
        <v>0.73352468052658448</v>
      </c>
      <c r="V5">
        <v>1.80959037414799</v>
      </c>
      <c r="W5">
        <v>2123.65</v>
      </c>
      <c r="X5">
        <v>2209.6</v>
      </c>
      <c r="Y5">
        <v>2020.55</v>
      </c>
      <c r="Z5">
        <v>2232</v>
      </c>
      <c r="AA5">
        <v>1550</v>
      </c>
      <c r="AB5">
        <v>2544</v>
      </c>
      <c r="AC5" s="2">
        <f>(Table2[[#This Row],[Close Price]]/Table2[[#This Row],[Day Low]])-1</f>
        <v>1.4267887834624293E-2</v>
      </c>
      <c r="AD5" s="2">
        <f>(Table2[[#This Row],[Day High]]/Table2[[#This Row],[Close Price]])-1</f>
        <v>2.5836254323452268E-2</v>
      </c>
      <c r="AE5" s="2">
        <f>(Table2[[#This Row],[Close Price]]/Table2[[#This Row],[Current Week Low]])-1</f>
        <v>6.6021627774615732E-2</v>
      </c>
      <c r="AF5" s="2">
        <f>(Table2[[#This Row],[Current Week High]]/Table2[[#This Row],[Close Price]])-1</f>
        <v>3.6235752919055786E-2</v>
      </c>
      <c r="AG5" s="2">
        <f>(Table2[[#This Row],[Close Price]]/Table2[[#This Row],[Current Month Low]])-1</f>
        <v>0.38964516129032245</v>
      </c>
      <c r="AH5" s="2">
        <f>(Table2[[#This Row],[Current Month High]]/Table2[[#This Row],[Close Price]])-1</f>
        <v>0.18108591192924628</v>
      </c>
      <c r="AI5">
        <v>18.1085911929246</v>
      </c>
      <c r="AJ5">
        <v>204.83300311350101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0.99</v>
      </c>
      <c r="AM5" t="s">
        <v>10347</v>
      </c>
      <c r="AN5">
        <v>20.88</v>
      </c>
      <c r="AO5" t="s">
        <v>10347</v>
      </c>
      <c r="AP5">
        <v>0.24100086345782101</v>
      </c>
      <c r="AQ5">
        <f>(Table2[[#This Row],[Sharpe Ratio]]-AVERAGE(Table2[Sharpe Ratio]))/_xlfn.STDEV.P(Table2[Sharpe Ratio])</f>
        <v>2.0374338900906439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8.8483351955386738</v>
      </c>
      <c r="AS5">
        <f>_xlfn.RANK.AVG(Table2[[#This Row],[1Y Return vs Nifty Z-Score]],Table2[1Y Return vs Nifty Z-Score])</f>
        <v>28</v>
      </c>
      <c r="AT5">
        <f>_xlfn.RANK.AVG(Table2[[#This Row],[6M Return vs Nifty Z-Score]],Table2[6M Return vs Nifty Z-Score])</f>
        <v>4</v>
      </c>
      <c r="AU5">
        <f>_xlfn.RANK.AVG(Table2[[#This Row],[Sharpe Ratio Z-Score]],Table2[Sharpe Ratio Z-Score])</f>
        <v>12</v>
      </c>
      <c r="AV5">
        <f>(Table2[[#This Row],[Rank 1Y]]+Table2[[#This Row],[Rank 6M]]+Table2[[#This Row],[Rank Sharpe]])/3</f>
        <v>14.666666666666666</v>
      </c>
    </row>
    <row r="6" spans="1:48" x14ac:dyDescent="0.3">
      <c r="A6" t="s">
        <v>1054</v>
      </c>
      <c r="B6" t="s">
        <v>1055</v>
      </c>
      <c r="C6" t="s">
        <v>10313</v>
      </c>
      <c r="D6" t="s">
        <v>133</v>
      </c>
      <c r="E6">
        <v>12819.89107</v>
      </c>
      <c r="F6">
        <v>490</v>
      </c>
      <c r="G6">
        <v>120.64422303365799</v>
      </c>
      <c r="H6">
        <f>(Table2[[#This Row],[1Y Return vs Nifty]]-AVERAGE(Table2[1Y Return vs Nifty]))/_xlfn.STDEV.P(Table2[1Y Return vs Nifty])</f>
        <v>1.5054565978115813</v>
      </c>
      <c r="I6">
        <v>12.824634498311999</v>
      </c>
      <c r="J6">
        <f>(Table2[[#This Row],[1M Return vs Nifty]]-AVERAGE(Table2[1M Return vs Nifty]))/_xlfn.STDEV.P(Table2[1M Return vs Nifty])</f>
        <v>1.2225562960455396</v>
      </c>
      <c r="K6">
        <v>155.35529673028799</v>
      </c>
      <c r="L6">
        <f>(Table2[[#This Row],[6M Return vs Nifty]]-AVERAGE(Table2[6M Return vs Nifty]))/_xlfn.STDEV.P(Table2[6M Return vs Nifty])</f>
        <v>5.1689264553796033</v>
      </c>
      <c r="M6">
        <v>-6.1974059825683199</v>
      </c>
      <c r="N6">
        <f>(Table2[[#This Row],[1W Return vs Nifty]]-AVERAGE(Table2[1W Return vs Nifty]))/_xlfn.STDEV.P(Table2[1W Return vs Nifty])</f>
        <v>-1.3344346167145926</v>
      </c>
      <c r="O6">
        <v>481.81</v>
      </c>
      <c r="P6">
        <v>420.57583617432198</v>
      </c>
      <c r="Q6">
        <v>290.19278732705402</v>
      </c>
      <c r="R6">
        <v>47.2099285977636</v>
      </c>
      <c r="S6" s="2">
        <f>(Table2[[#This Row],[Close Price]]-Table2[[#This Row],[20D EMA]])/Table2[[#This Row],[20D EMA]]</f>
        <v>1.6998401859654216E-2</v>
      </c>
      <c r="T6" s="2">
        <f>(Table2[[#This Row],[Close Price]]-Table2[[#This Row],[50D EMA]])/Table2[[#This Row],[50D EMA]]</f>
        <v>0.16506931177306822</v>
      </c>
      <c r="U6" s="2">
        <f>(Table2[[#This Row],[Close Price]]-Table2[[#This Row],[200D EMA]])/Table2[[#This Row],[200D EMA]]</f>
        <v>0.68853266310771055</v>
      </c>
      <c r="V6">
        <v>1.0022074409130499</v>
      </c>
      <c r="W6">
        <v>487.15</v>
      </c>
      <c r="X6">
        <v>510.15</v>
      </c>
      <c r="Y6">
        <v>487.15</v>
      </c>
      <c r="Z6">
        <v>566.9</v>
      </c>
      <c r="AA6">
        <v>404</v>
      </c>
      <c r="AB6">
        <v>592</v>
      </c>
      <c r="AC6" s="2">
        <f>(Table2[[#This Row],[Close Price]]/Table2[[#This Row],[Day Low]])-1</f>
        <v>5.8503541003798176E-3</v>
      </c>
      <c r="AD6" s="2">
        <f>(Table2[[#This Row],[Day High]]/Table2[[#This Row],[Close Price]])-1</f>
        <v>4.112244897959183E-2</v>
      </c>
      <c r="AE6" s="2">
        <f>(Table2[[#This Row],[Close Price]]/Table2[[#This Row],[Current Week Low]])-1</f>
        <v>5.8503541003798176E-3</v>
      </c>
      <c r="AF6" s="2">
        <f>(Table2[[#This Row],[Current Week High]]/Table2[[#This Row],[Close Price]])-1</f>
        <v>0.15693877551020408</v>
      </c>
      <c r="AG6" s="2">
        <f>(Table2[[#This Row],[Close Price]]/Table2[[#This Row],[Current Month Low]])-1</f>
        <v>0.21287128712871284</v>
      </c>
      <c r="AH6" s="2">
        <f>(Table2[[#This Row],[Current Month High]]/Table2[[#This Row],[Close Price]])-1</f>
        <v>0.2081632653061225</v>
      </c>
      <c r="AI6">
        <v>20.816326530612201</v>
      </c>
      <c r="AJ6">
        <v>234.00361269213701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0.56000000000000005</v>
      </c>
      <c r="AM6" t="s">
        <v>10347</v>
      </c>
      <c r="AN6">
        <v>10.82</v>
      </c>
      <c r="AO6" t="s">
        <v>10347</v>
      </c>
      <c r="AP6">
        <v>0.26000163498088302</v>
      </c>
      <c r="AQ6">
        <f>(Table2[[#This Row],[Sharpe Ratio]]-AVERAGE(Table2[Sharpe Ratio]))/_xlfn.STDEV.P(Table2[Sharpe Ratio])</f>
        <v>2.2558256215432677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8.8183303540653988</v>
      </c>
      <c r="AS6">
        <f>_xlfn.RANK.AVG(Table2[[#This Row],[1Y Return vs Nifty Z-Score]],Table2[1Y Return vs Nifty Z-Score])</f>
        <v>57</v>
      </c>
      <c r="AT6">
        <f>_xlfn.RANK.AVG(Table2[[#This Row],[6M Return vs Nifty Z-Score]],Table2[6M Return vs Nifty Z-Score])</f>
        <v>1</v>
      </c>
      <c r="AU6">
        <f>_xlfn.RANK.AVG(Table2[[#This Row],[Sharpe Ratio Z-Score]],Table2[Sharpe Ratio Z-Score])</f>
        <v>7</v>
      </c>
      <c r="AV6">
        <f>(Table2[[#This Row],[Rank 1Y]]+Table2[[#This Row],[Rank 6M]]+Table2[[#This Row],[Rank Sharpe]])/3</f>
        <v>21.666666666666668</v>
      </c>
    </row>
    <row r="7" spans="1:48" x14ac:dyDescent="0.3">
      <c r="A7" t="s">
        <v>838</v>
      </c>
      <c r="B7" t="s">
        <v>839</v>
      </c>
      <c r="C7" t="s">
        <v>10306</v>
      </c>
      <c r="D7" t="s">
        <v>46</v>
      </c>
      <c r="E7">
        <v>18953.923072649999</v>
      </c>
      <c r="F7">
        <v>1629.75</v>
      </c>
      <c r="G7">
        <v>196.73328694785599</v>
      </c>
      <c r="H7">
        <f>(Table2[[#This Row],[1Y Return vs Nifty]]-AVERAGE(Table2[1Y Return vs Nifty]))/_xlfn.STDEV.P(Table2[1Y Return vs Nifty])</f>
        <v>2.7256043698412995</v>
      </c>
      <c r="I7">
        <v>-3.2936439646457298</v>
      </c>
      <c r="J7">
        <f>(Table2[[#This Row],[1M Return vs Nifty]]-AVERAGE(Table2[1M Return vs Nifty]))/_xlfn.STDEV.P(Table2[1M Return vs Nifty])</f>
        <v>-0.29668828940481745</v>
      </c>
      <c r="K7">
        <v>116.11607113539</v>
      </c>
      <c r="L7">
        <f>(Table2[[#This Row],[6M Return vs Nifty]]-AVERAGE(Table2[6M Return vs Nifty]))/_xlfn.STDEV.P(Table2[6M Return vs Nifty])</f>
        <v>3.8046779581177352</v>
      </c>
      <c r="M7">
        <v>-4.56615574991846</v>
      </c>
      <c r="N7">
        <f>(Table2[[#This Row],[1W Return vs Nifty]]-AVERAGE(Table2[1W Return vs Nifty]))/_xlfn.STDEV.P(Table2[1W Return vs Nifty])</f>
        <v>-0.92006198709981935</v>
      </c>
      <c r="O7">
        <v>1656.59</v>
      </c>
      <c r="P7">
        <v>1558.6115808360801</v>
      </c>
      <c r="Q7">
        <v>1127.8897222308699</v>
      </c>
      <c r="R7">
        <v>40.942593973050997</v>
      </c>
      <c r="S7" s="2">
        <f>(Table2[[#This Row],[Close Price]]-Table2[[#This Row],[20D EMA]])/Table2[[#This Row],[20D EMA]]</f>
        <v>-1.6201957032216736E-2</v>
      </c>
      <c r="T7" s="2">
        <f>(Table2[[#This Row],[Close Price]]-Table2[[#This Row],[50D EMA]])/Table2[[#This Row],[50D EMA]]</f>
        <v>4.5642172840624877E-2</v>
      </c>
      <c r="U7" s="2">
        <f>(Table2[[#This Row],[Close Price]]-Table2[[#This Row],[200D EMA]])/Table2[[#This Row],[200D EMA]]</f>
        <v>0.4449550943477818</v>
      </c>
      <c r="V7">
        <v>0.42597863353425802</v>
      </c>
      <c r="W7">
        <v>1575.1</v>
      </c>
      <c r="X7">
        <v>1669</v>
      </c>
      <c r="Y7">
        <v>1575.1</v>
      </c>
      <c r="Z7">
        <v>1746</v>
      </c>
      <c r="AA7">
        <v>1550</v>
      </c>
      <c r="AB7">
        <v>1796.7</v>
      </c>
      <c r="AC7" s="2">
        <f>(Table2[[#This Row],[Close Price]]/Table2[[#This Row],[Day Low]])-1</f>
        <v>3.4696209764459418E-2</v>
      </c>
      <c r="AD7" s="2">
        <f>(Table2[[#This Row],[Day High]]/Table2[[#This Row],[Close Price]])-1</f>
        <v>2.408344838165366E-2</v>
      </c>
      <c r="AE7" s="2">
        <f>(Table2[[#This Row],[Close Price]]/Table2[[#This Row],[Current Week Low]])-1</f>
        <v>3.4696209764459418E-2</v>
      </c>
      <c r="AF7" s="2">
        <f>(Table2[[#This Row],[Current Week High]]/Table2[[#This Row],[Close Price]])-1</f>
        <v>7.1329958582604602E-2</v>
      </c>
      <c r="AG7" s="2">
        <f>(Table2[[#This Row],[Close Price]]/Table2[[#This Row],[Current Month Low]])-1</f>
        <v>5.1451612903225863E-2</v>
      </c>
      <c r="AH7" s="2">
        <f>(Table2[[#This Row],[Current Month High]]/Table2[[#This Row],[Close Price]])-1</f>
        <v>0.10243902439024399</v>
      </c>
      <c r="AI7">
        <v>10.243902439024399</v>
      </c>
      <c r="AJ7">
        <v>239.53125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0.2</v>
      </c>
      <c r="AM7" t="s">
        <v>10347</v>
      </c>
      <c r="AN7">
        <v>-3.63</v>
      </c>
      <c r="AO7" t="s">
        <v>10346</v>
      </c>
      <c r="AP7">
        <v>0.184238122582876</v>
      </c>
      <c r="AQ7">
        <f>(Table2[[#This Row],[Sharpe Ratio]]-AVERAGE(Table2[Sharpe Ratio]))/_xlfn.STDEV.P(Table2[Sharpe Ratio])</f>
        <v>1.3850123162282504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6.6985443676826488</v>
      </c>
      <c r="AS7">
        <f>_xlfn.RANK.AVG(Table2[[#This Row],[1Y Return vs Nifty Z-Score]],Table2[1Y Return vs Nifty Z-Score])</f>
        <v>15</v>
      </c>
      <c r="AT7">
        <f>_xlfn.RANK.AVG(Table2[[#This Row],[6M Return vs Nifty Z-Score]],Table2[6M Return vs Nifty Z-Score])</f>
        <v>3</v>
      </c>
      <c r="AU7">
        <f>_xlfn.RANK.AVG(Table2[[#This Row],[Sharpe Ratio Z-Score]],Table2[Sharpe Ratio Z-Score])</f>
        <v>65</v>
      </c>
      <c r="AV7">
        <f>(Table2[[#This Row],[Rank 1Y]]+Table2[[#This Row],[Rank 6M]]+Table2[[#This Row],[Rank Sharpe]])/3</f>
        <v>27.666666666666668</v>
      </c>
    </row>
    <row r="8" spans="1:48" x14ac:dyDescent="0.3">
      <c r="A8" t="s">
        <v>260</v>
      </c>
      <c r="B8" t="s">
        <v>261</v>
      </c>
      <c r="C8" t="s">
        <v>10314</v>
      </c>
      <c r="D8" t="s">
        <v>262</v>
      </c>
      <c r="E8">
        <v>105031.8659467</v>
      </c>
      <c r="F8">
        <v>77</v>
      </c>
      <c r="G8">
        <v>182.33959480675301</v>
      </c>
      <c r="H8">
        <f>(Table2[[#This Row],[1Y Return vs Nifty]]-AVERAGE(Table2[1Y Return vs Nifty]))/_xlfn.STDEV.P(Table2[1Y Return vs Nifty])</f>
        <v>2.4947902358015805</v>
      </c>
      <c r="I8">
        <v>24.260853903821399</v>
      </c>
      <c r="J8">
        <f>(Table2[[#This Row],[1M Return vs Nifty]]-AVERAGE(Table2[1M Return vs Nifty]))/_xlfn.STDEV.P(Table2[1M Return vs Nifty])</f>
        <v>2.3004886850268766</v>
      </c>
      <c r="K8">
        <v>55.749247503095503</v>
      </c>
      <c r="L8">
        <f>(Table2[[#This Row],[6M Return vs Nifty]]-AVERAGE(Table2[6M Return vs Nifty]))/_xlfn.STDEV.P(Table2[6M Return vs Nifty])</f>
        <v>1.7058763845327012</v>
      </c>
      <c r="M8">
        <v>-1.800897556987</v>
      </c>
      <c r="N8">
        <f>(Table2[[#This Row],[1W Return vs Nifty]]-AVERAGE(Table2[1W Return vs Nifty]))/_xlfn.STDEV.P(Table2[1W Return vs Nifty])</f>
        <v>-0.21762695534662804</v>
      </c>
      <c r="O8">
        <v>74.739999999999995</v>
      </c>
      <c r="P8">
        <v>66.254380533889105</v>
      </c>
      <c r="Q8">
        <v>48.535225219615398</v>
      </c>
      <c r="R8">
        <v>51.901125366753</v>
      </c>
      <c r="S8" s="2">
        <f>(Table2[[#This Row],[Close Price]]-Table2[[#This Row],[20D EMA]])/Table2[[#This Row],[20D EMA]]</f>
        <v>3.0238158951030308E-2</v>
      </c>
      <c r="T8" s="2">
        <f>(Table2[[#This Row],[Close Price]]-Table2[[#This Row],[50D EMA]])/Table2[[#This Row],[50D EMA]]</f>
        <v>0.16218730564712641</v>
      </c>
      <c r="U8" s="2">
        <f>(Table2[[#This Row],[Close Price]]-Table2[[#This Row],[200D EMA]])/Table2[[#This Row],[200D EMA]]</f>
        <v>0.58647661881829749</v>
      </c>
      <c r="V8">
        <v>0.85126109141902595</v>
      </c>
      <c r="W8">
        <v>76.2</v>
      </c>
      <c r="X8">
        <v>78.69</v>
      </c>
      <c r="Y8">
        <v>75.66</v>
      </c>
      <c r="Z8">
        <v>79.790000000000006</v>
      </c>
      <c r="AA8">
        <v>65.599999999999994</v>
      </c>
      <c r="AB8">
        <v>84.29</v>
      </c>
      <c r="AC8" s="2">
        <f>(Table2[[#This Row],[Close Price]]/Table2[[#This Row],[Day Low]])-1</f>
        <v>1.049868766404205E-2</v>
      </c>
      <c r="AD8" s="2">
        <f>(Table2[[#This Row],[Day High]]/Table2[[#This Row],[Close Price]])-1</f>
        <v>2.1948051948051939E-2</v>
      </c>
      <c r="AE8" s="2">
        <f>(Table2[[#This Row],[Close Price]]/Table2[[#This Row],[Current Week Low]])-1</f>
        <v>1.7710811525244452E-2</v>
      </c>
      <c r="AF8" s="2">
        <f>(Table2[[#This Row],[Current Week High]]/Table2[[#This Row],[Close Price]])-1</f>
        <v>3.6233766233766396E-2</v>
      </c>
      <c r="AG8" s="2">
        <f>(Table2[[#This Row],[Close Price]]/Table2[[#This Row],[Current Month Low]])-1</f>
        <v>0.17378048780487809</v>
      </c>
      <c r="AH8" s="2">
        <f>(Table2[[#This Row],[Current Month High]]/Table2[[#This Row],[Close Price]])-1</f>
        <v>9.467532467532469E-2</v>
      </c>
      <c r="AI8">
        <v>9.4675324675324593</v>
      </c>
      <c r="AJ8">
        <v>254.83870967741899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0.53</v>
      </c>
      <c r="AM8" t="s">
        <v>10347</v>
      </c>
      <c r="AN8">
        <v>-4.18</v>
      </c>
      <c r="AO8" t="s">
        <v>10346</v>
      </c>
      <c r="AP8">
        <v>0.22392072519168099</v>
      </c>
      <c r="AQ8">
        <f>(Table2[[#This Row],[Sharpe Ratio]]-AVERAGE(Table2[Sharpe Ratio]))/_xlfn.STDEV.P(Table2[Sharpe Ratio])</f>
        <v>1.8411176002565661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8.1246459502710966</v>
      </c>
      <c r="AS8">
        <f>_xlfn.RANK.AVG(Table2[[#This Row],[1Y Return vs Nifty Z-Score]],Table2[1Y Return vs Nifty Z-Score])</f>
        <v>19</v>
      </c>
      <c r="AT8">
        <f>_xlfn.RANK.AVG(Table2[[#This Row],[6M Return vs Nifty Z-Score]],Table2[6M Return vs Nifty Z-Score])</f>
        <v>45</v>
      </c>
      <c r="AU8">
        <f>_xlfn.RANK.AVG(Table2[[#This Row],[Sharpe Ratio Z-Score]],Table2[Sharpe Ratio Z-Score])</f>
        <v>25</v>
      </c>
      <c r="AV8">
        <f>(Table2[[#This Row],[Rank 1Y]]+Table2[[#This Row],[Rank 6M]]+Table2[[#This Row],[Rank Sharpe]])/3</f>
        <v>29.666666666666668</v>
      </c>
    </row>
    <row r="9" spans="1:48" x14ac:dyDescent="0.3">
      <c r="A9" t="s">
        <v>224</v>
      </c>
      <c r="B9" t="s">
        <v>225</v>
      </c>
      <c r="C9" t="s">
        <v>10301</v>
      </c>
      <c r="D9" t="s">
        <v>57</v>
      </c>
      <c r="E9">
        <v>119376.74578149</v>
      </c>
      <c r="F9">
        <v>733.9</v>
      </c>
      <c r="G9">
        <v>266.81207982044799</v>
      </c>
      <c r="H9">
        <f>(Table2[[#This Row],[1Y Return vs Nifty]]-AVERAGE(Table2[1Y Return vs Nifty]))/_xlfn.STDEV.P(Table2[1Y Return vs Nifty])</f>
        <v>3.8493727353773357</v>
      </c>
      <c r="I9">
        <v>27.135545501074301</v>
      </c>
      <c r="J9">
        <f>(Table2[[#This Row],[1M Return vs Nifty]]-AVERAGE(Table2[1M Return vs Nifty]))/_xlfn.STDEV.P(Table2[1M Return vs Nifty])</f>
        <v>2.5714456395181995</v>
      </c>
      <c r="K9">
        <v>87.001487192437693</v>
      </c>
      <c r="L9">
        <f>(Table2[[#This Row],[6M Return vs Nifty]]-AVERAGE(Table2[6M Return vs Nifty]))/_xlfn.STDEV.P(Table2[6M Return vs Nifty])</f>
        <v>2.7924376095788057</v>
      </c>
      <c r="M9">
        <v>6.4423252623482297</v>
      </c>
      <c r="N9">
        <f>(Table2[[#This Row],[1W Return vs Nifty]]-AVERAGE(Table2[1W Return vs Nifty]))/_xlfn.STDEV.P(Table2[1W Return vs Nifty])</f>
        <v>1.8763288631912516</v>
      </c>
      <c r="O9">
        <v>665.04</v>
      </c>
      <c r="P9">
        <v>595.03359133508104</v>
      </c>
      <c r="Q9">
        <v>431.056917483154</v>
      </c>
      <c r="R9">
        <v>79.837528740961702</v>
      </c>
      <c r="S9" s="2">
        <f>(Table2[[#This Row],[Close Price]]-Table2[[#This Row],[20D EMA]])/Table2[[#This Row],[20D EMA]]</f>
        <v>0.10354264405148565</v>
      </c>
      <c r="T9" s="2">
        <f>(Table2[[#This Row],[Close Price]]-Table2[[#This Row],[50D EMA]])/Table2[[#This Row],[50D EMA]]</f>
        <v>0.23337574665884558</v>
      </c>
      <c r="U9" s="2">
        <f>(Table2[[#This Row],[Close Price]]-Table2[[#This Row],[200D EMA]])/Table2[[#This Row],[200D EMA]]</f>
        <v>0.70255938423417441</v>
      </c>
      <c r="V9">
        <v>0.83066275096398901</v>
      </c>
      <c r="W9">
        <v>707.45</v>
      </c>
      <c r="X9">
        <v>745</v>
      </c>
      <c r="Y9">
        <v>686.45</v>
      </c>
      <c r="Z9">
        <v>745</v>
      </c>
      <c r="AA9">
        <v>568.29999999999995</v>
      </c>
      <c r="AB9">
        <v>745</v>
      </c>
      <c r="AC9" s="2">
        <f>(Table2[[#This Row],[Close Price]]/Table2[[#This Row],[Day Low]])-1</f>
        <v>3.738780125803931E-2</v>
      </c>
      <c r="AD9" s="2">
        <f>(Table2[[#This Row],[Day High]]/Table2[[#This Row],[Close Price]])-1</f>
        <v>1.5124676386428781E-2</v>
      </c>
      <c r="AE9" s="2">
        <f>(Table2[[#This Row],[Close Price]]/Table2[[#This Row],[Current Week Low]])-1</f>
        <v>6.9123752640396052E-2</v>
      </c>
      <c r="AF9" s="2">
        <f>(Table2[[#This Row],[Current Week High]]/Table2[[#This Row],[Close Price]])-1</f>
        <v>1.5124676386428781E-2</v>
      </c>
      <c r="AG9" s="2">
        <f>(Table2[[#This Row],[Close Price]]/Table2[[#This Row],[Current Month Low]])-1</f>
        <v>0.29139538975893031</v>
      </c>
      <c r="AH9" s="2">
        <f>(Table2[[#This Row],[Current Month High]]/Table2[[#This Row],[Close Price]])-1</f>
        <v>1.5124676386428781E-2</v>
      </c>
      <c r="AI9">
        <v>1.5124676386428699</v>
      </c>
      <c r="AJ9">
        <v>306.96857670979603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0.68</v>
      </c>
      <c r="AM9" t="s">
        <v>10347</v>
      </c>
      <c r="AN9">
        <v>9.99</v>
      </c>
      <c r="AO9" t="s">
        <v>10347</v>
      </c>
      <c r="AP9">
        <v>0.178114832052536</v>
      </c>
      <c r="AQ9">
        <f>(Table2[[#This Row],[Sharpe Ratio]]-AVERAGE(Table2[Sharpe Ratio]))/_xlfn.STDEV.P(Table2[Sharpe Ratio])</f>
        <v>1.3146322256363869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12.404217073301979</v>
      </c>
      <c r="AS9">
        <f>_xlfn.RANK.AVG(Table2[[#This Row],[1Y Return vs Nifty Z-Score]],Table2[1Y Return vs Nifty Z-Score])</f>
        <v>6</v>
      </c>
      <c r="AT9">
        <f>_xlfn.RANK.AVG(Table2[[#This Row],[6M Return vs Nifty Z-Score]],Table2[6M Return vs Nifty Z-Score])</f>
        <v>12</v>
      </c>
      <c r="AU9">
        <f>_xlfn.RANK.AVG(Table2[[#This Row],[Sharpe Ratio Z-Score]],Table2[Sharpe Ratio Z-Score])</f>
        <v>74</v>
      </c>
      <c r="AV9">
        <f>(Table2[[#This Row],[Rank 1Y]]+Table2[[#This Row],[Rank 6M]]+Table2[[#This Row],[Rank Sharpe]])/3</f>
        <v>30.666666666666668</v>
      </c>
    </row>
    <row r="10" spans="1:48" x14ac:dyDescent="0.3">
      <c r="A10" t="s">
        <v>792</v>
      </c>
      <c r="B10" t="s">
        <v>793</v>
      </c>
      <c r="C10" t="s">
        <v>10315</v>
      </c>
      <c r="D10" t="s">
        <v>141</v>
      </c>
      <c r="E10">
        <v>20520.282995059999</v>
      </c>
      <c r="F10">
        <v>600.20000000000005</v>
      </c>
      <c r="G10">
        <v>144.030296595262</v>
      </c>
      <c r="H10">
        <f>(Table2[[#This Row],[1Y Return vs Nifty]]-AVERAGE(Table2[1Y Return vs Nifty]))/_xlfn.STDEV.P(Table2[1Y Return vs Nifty])</f>
        <v>1.8804706153961739</v>
      </c>
      <c r="I10">
        <v>8.5030372636518408</v>
      </c>
      <c r="J10">
        <f>(Table2[[#This Row],[1M Return vs Nifty]]-AVERAGE(Table2[1M Return vs Nifty]))/_xlfn.STDEV.P(Table2[1M Return vs Nifty])</f>
        <v>0.81521979206694484</v>
      </c>
      <c r="K10">
        <v>57.069215932456203</v>
      </c>
      <c r="L10">
        <f>(Table2[[#This Row],[6M Return vs Nifty]]-AVERAGE(Table2[6M Return vs Nifty]))/_xlfn.STDEV.P(Table2[6M Return vs Nifty])</f>
        <v>1.7517683438893756</v>
      </c>
      <c r="M10">
        <v>0.50912492231559403</v>
      </c>
      <c r="N10">
        <f>(Table2[[#This Row],[1W Return vs Nifty]]-AVERAGE(Table2[1W Return vs Nifty]))/_xlfn.STDEV.P(Table2[1W Return vs Nifty])</f>
        <v>0.36916841795604949</v>
      </c>
      <c r="O10">
        <v>567.52</v>
      </c>
      <c r="P10">
        <v>519.13724533747495</v>
      </c>
      <c r="Q10">
        <v>392.157386632103</v>
      </c>
      <c r="R10">
        <v>64.122993458912902</v>
      </c>
      <c r="S10" s="2">
        <f>(Table2[[#This Row],[Close Price]]-Table2[[#This Row],[20D EMA]])/Table2[[#This Row],[20D EMA]]</f>
        <v>5.7583873696081311E-2</v>
      </c>
      <c r="T10" s="2">
        <f>(Table2[[#This Row],[Close Price]]-Table2[[#This Row],[50D EMA]])/Table2[[#This Row],[50D EMA]]</f>
        <v>0.156148986401137</v>
      </c>
      <c r="U10" s="2">
        <f>(Table2[[#This Row],[Close Price]]-Table2[[#This Row],[200D EMA]])/Table2[[#This Row],[200D EMA]]</f>
        <v>0.5305079553762666</v>
      </c>
      <c r="V10">
        <v>1.2258020506604499</v>
      </c>
      <c r="W10">
        <v>593.35</v>
      </c>
      <c r="X10">
        <v>614.1</v>
      </c>
      <c r="Y10">
        <v>587.29999999999995</v>
      </c>
      <c r="Z10">
        <v>636.85</v>
      </c>
      <c r="AA10">
        <v>493.8</v>
      </c>
      <c r="AB10">
        <v>636.85</v>
      </c>
      <c r="AC10" s="2">
        <f>(Table2[[#This Row],[Close Price]]/Table2[[#This Row],[Day Low]])-1</f>
        <v>1.1544619533159217E-2</v>
      </c>
      <c r="AD10" s="2">
        <f>(Table2[[#This Row],[Day High]]/Table2[[#This Row],[Close Price]])-1</f>
        <v>2.3158947017660747E-2</v>
      </c>
      <c r="AE10" s="2">
        <f>(Table2[[#This Row],[Close Price]]/Table2[[#This Row],[Current Week Low]])-1</f>
        <v>2.1964924229525007E-2</v>
      </c>
      <c r="AF10" s="2">
        <f>(Table2[[#This Row],[Current Week High]]/Table2[[#This Row],[Close Price]])-1</f>
        <v>6.1062979006997642E-2</v>
      </c>
      <c r="AG10" s="2">
        <f>(Table2[[#This Row],[Close Price]]/Table2[[#This Row],[Current Month Low]])-1</f>
        <v>0.21547185095180232</v>
      </c>
      <c r="AH10" s="2">
        <f>(Table2[[#This Row],[Current Month High]]/Table2[[#This Row],[Close Price]])-1</f>
        <v>6.1062979006997642E-2</v>
      </c>
      <c r="AI10">
        <v>6.1062979006997598</v>
      </c>
      <c r="AJ10">
        <v>185.74149012139901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0.56999999999999995</v>
      </c>
      <c r="AM10" t="s">
        <v>10347</v>
      </c>
      <c r="AN10">
        <v>16.71</v>
      </c>
      <c r="AO10" t="s">
        <v>10347</v>
      </c>
      <c r="AP10">
        <v>0.23569789735300001</v>
      </c>
      <c r="AQ10">
        <f>(Table2[[#This Row],[Sharpe Ratio]]-AVERAGE(Table2[Sharpe Ratio]))/_xlfn.STDEV.P(Table2[Sharpe Ratio])</f>
        <v>1.9764824730357748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6.7931096423443185</v>
      </c>
      <c r="AS10">
        <f>_xlfn.RANK.AVG(Table2[[#This Row],[1Y Return vs Nifty Z-Score]],Table2[1Y Return vs Nifty Z-Score])</f>
        <v>34</v>
      </c>
      <c r="AT10">
        <f>_xlfn.RANK.AVG(Table2[[#This Row],[6M Return vs Nifty Z-Score]],Table2[6M Return vs Nifty Z-Score])</f>
        <v>42</v>
      </c>
      <c r="AU10">
        <f>_xlfn.RANK.AVG(Table2[[#This Row],[Sharpe Ratio Z-Score]],Table2[Sharpe Ratio Z-Score])</f>
        <v>16</v>
      </c>
      <c r="AV10">
        <f>(Table2[[#This Row],[Rank 1Y]]+Table2[[#This Row],[Rank 6M]]+Table2[[#This Row],[Rank Sharpe]])/3</f>
        <v>30.666666666666668</v>
      </c>
    </row>
    <row r="11" spans="1:48" x14ac:dyDescent="0.3">
      <c r="A11" t="s">
        <v>317</v>
      </c>
      <c r="B11" t="s">
        <v>318</v>
      </c>
      <c r="C11" t="s">
        <v>10314</v>
      </c>
      <c r="D11" t="s">
        <v>319</v>
      </c>
      <c r="E11">
        <v>85484.289600000004</v>
      </c>
      <c r="F11">
        <v>4238.3999999999996</v>
      </c>
      <c r="G11">
        <v>103.043990705518</v>
      </c>
      <c r="H11">
        <f>(Table2[[#This Row],[1Y Return vs Nifty]]-AVERAGE(Table2[1Y Return vs Nifty]))/_xlfn.STDEV.P(Table2[1Y Return vs Nifty])</f>
        <v>1.2232230788580345</v>
      </c>
      <c r="I11">
        <v>-13.4584932060112</v>
      </c>
      <c r="J11">
        <f>(Table2[[#This Row],[1M Return vs Nifty]]-AVERAGE(Table2[1M Return vs Nifty]))/_xlfn.STDEV.P(Table2[1M Return vs Nifty])</f>
        <v>-1.2547864018895836</v>
      </c>
      <c r="K11">
        <v>88.873827321834298</v>
      </c>
      <c r="L11">
        <f>(Table2[[#This Row],[6M Return vs Nifty]]-AVERAGE(Table2[6M Return vs Nifty]))/_xlfn.STDEV.P(Table2[6M Return vs Nifty])</f>
        <v>2.8575341340174667</v>
      </c>
      <c r="M11">
        <v>-7.0145906390197599</v>
      </c>
      <c r="N11">
        <f>(Table2[[#This Row],[1W Return vs Nifty]]-AVERAGE(Table2[1W Return vs Nifty]))/_xlfn.STDEV.P(Table2[1W Return vs Nifty])</f>
        <v>-1.5420170882429269</v>
      </c>
      <c r="O11">
        <v>4610.58</v>
      </c>
      <c r="P11">
        <v>4506.8321718683001</v>
      </c>
      <c r="Q11">
        <v>3234.0328948505198</v>
      </c>
      <c r="R11">
        <v>29.404780624534599</v>
      </c>
      <c r="S11" s="2">
        <f>(Table2[[#This Row],[Close Price]]-Table2[[#This Row],[20D EMA]])/Table2[[#This Row],[20D EMA]]</f>
        <v>-8.0723032677016845E-2</v>
      </c>
      <c r="T11" s="2">
        <f>(Table2[[#This Row],[Close Price]]-Table2[[#This Row],[50D EMA]])/Table2[[#This Row],[50D EMA]]</f>
        <v>-5.9561164390335465E-2</v>
      </c>
      <c r="U11" s="2">
        <f>(Table2[[#This Row],[Close Price]]-Table2[[#This Row],[200D EMA]])/Table2[[#This Row],[200D EMA]]</f>
        <v>0.31056180867817135</v>
      </c>
      <c r="V11">
        <v>0.74669635481353103</v>
      </c>
      <c r="W11">
        <v>4209.05</v>
      </c>
      <c r="X11">
        <v>4336</v>
      </c>
      <c r="Y11">
        <v>4209.05</v>
      </c>
      <c r="Z11">
        <v>4457.6000000000004</v>
      </c>
      <c r="AA11">
        <v>4111.1000000000004</v>
      </c>
      <c r="AB11">
        <v>5359.6</v>
      </c>
      <c r="AC11" s="2">
        <f>(Table2[[#This Row],[Close Price]]/Table2[[#This Row],[Day Low]])-1</f>
        <v>6.9730699326449042E-3</v>
      </c>
      <c r="AD11" s="2">
        <f>(Table2[[#This Row],[Day High]]/Table2[[#This Row],[Close Price]])-1</f>
        <v>2.3027557568894075E-2</v>
      </c>
      <c r="AE11" s="2">
        <f>(Table2[[#This Row],[Close Price]]/Table2[[#This Row],[Current Week Low]])-1</f>
        <v>6.9730699326449042E-3</v>
      </c>
      <c r="AF11" s="2">
        <f>(Table2[[#This Row],[Current Week High]]/Table2[[#This Row],[Close Price]])-1</f>
        <v>5.1717629294073308E-2</v>
      </c>
      <c r="AG11" s="2">
        <f>(Table2[[#This Row],[Close Price]]/Table2[[#This Row],[Current Month Low]])-1</f>
        <v>3.096494855391474E-2</v>
      </c>
      <c r="AH11" s="2">
        <f>(Table2[[#This Row],[Current Month High]]/Table2[[#This Row],[Close Price]])-1</f>
        <v>0.26453378633446611</v>
      </c>
      <c r="AI11">
        <v>38.259720649301599</v>
      </c>
      <c r="AJ11">
        <v>143.30654420206599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0.28000000000000003</v>
      </c>
      <c r="AM11" t="s">
        <v>10347</v>
      </c>
      <c r="AN11">
        <v>-14.59</v>
      </c>
      <c r="AO11" t="s">
        <v>10346</v>
      </c>
      <c r="AP11">
        <v>0.25240060866962299</v>
      </c>
      <c r="AQ11">
        <f>(Table2[[#This Row],[Sharpe Ratio]]-AVERAGE(Table2[Sharpe Ratio]))/_xlfn.STDEV.P(Table2[Sharpe Ratio])</f>
        <v>2.1684606798134958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3.4524144025564869</v>
      </c>
      <c r="AS11">
        <f>_xlfn.RANK.AVG(Table2[[#This Row],[1Y Return vs Nifty Z-Score]],Table2[1Y Return vs Nifty Z-Score])</f>
        <v>76</v>
      </c>
      <c r="AT11">
        <f>_xlfn.RANK.AVG(Table2[[#This Row],[6M Return vs Nifty Z-Score]],Table2[6M Return vs Nifty Z-Score])</f>
        <v>11</v>
      </c>
      <c r="AU11">
        <f>_xlfn.RANK.AVG(Table2[[#This Row],[Sharpe Ratio Z-Score]],Table2[Sharpe Ratio Z-Score])</f>
        <v>9</v>
      </c>
      <c r="AV11">
        <f>(Table2[[#This Row],[Rank 1Y]]+Table2[[#This Row],[Rank 6M]]+Table2[[#This Row],[Rank Sharpe]])/3</f>
        <v>32</v>
      </c>
    </row>
    <row r="12" spans="1:48" x14ac:dyDescent="0.3">
      <c r="A12" t="s">
        <v>602</v>
      </c>
      <c r="B12" t="s">
        <v>603</v>
      </c>
      <c r="C12" t="s">
        <v>10305</v>
      </c>
      <c r="D12" t="s">
        <v>43</v>
      </c>
      <c r="E12">
        <v>31742.364547900001</v>
      </c>
      <c r="F12">
        <v>6129.95</v>
      </c>
      <c r="G12">
        <v>152.954620699103</v>
      </c>
      <c r="H12">
        <f>(Table2[[#This Row],[1Y Return vs Nifty]]-AVERAGE(Table2[1Y Return vs Nifty]))/_xlfn.STDEV.P(Table2[1Y Return vs Nifty])</f>
        <v>2.0235791465308415</v>
      </c>
      <c r="I12">
        <v>33.000943450299701</v>
      </c>
      <c r="J12">
        <f>(Table2[[#This Row],[1M Return vs Nifty]]-AVERAGE(Table2[1M Return vs Nifty]))/_xlfn.STDEV.P(Table2[1M Return vs Nifty])</f>
        <v>3.1242946361620469</v>
      </c>
      <c r="K12">
        <v>92.854968619979005</v>
      </c>
      <c r="L12">
        <f>(Table2[[#This Row],[6M Return vs Nifty]]-AVERAGE(Table2[6M Return vs Nifty]))/_xlfn.STDEV.P(Table2[6M Return vs Nifty])</f>
        <v>2.9959483343753677</v>
      </c>
      <c r="M12">
        <v>1.4325699132865799</v>
      </c>
      <c r="N12">
        <f>(Table2[[#This Row],[1W Return vs Nifty]]-AVERAGE(Table2[1W Return vs Nifty]))/_xlfn.STDEV.P(Table2[1W Return vs Nifty])</f>
        <v>0.60374329896106071</v>
      </c>
      <c r="O12">
        <v>5137.82</v>
      </c>
      <c r="P12">
        <v>4608.6689856926196</v>
      </c>
      <c r="Q12">
        <v>3507.62857422358</v>
      </c>
      <c r="R12">
        <v>80.351650411829695</v>
      </c>
      <c r="S12" s="2">
        <f>(Table2[[#This Row],[Close Price]]-Table2[[#This Row],[20D EMA]])/Table2[[#This Row],[20D EMA]]</f>
        <v>0.19310330062166448</v>
      </c>
      <c r="T12" s="2">
        <f>(Table2[[#This Row],[Close Price]]-Table2[[#This Row],[50D EMA]])/Table2[[#This Row],[50D EMA]]</f>
        <v>0.3300911866376432</v>
      </c>
      <c r="U12" s="2">
        <f>(Table2[[#This Row],[Close Price]]-Table2[[#This Row],[200D EMA]])/Table2[[#This Row],[200D EMA]]</f>
        <v>0.74760521825115855</v>
      </c>
      <c r="V12">
        <v>2.0656787521469102</v>
      </c>
      <c r="W12">
        <v>5765.05</v>
      </c>
      <c r="X12">
        <v>6548.95</v>
      </c>
      <c r="Y12">
        <v>5451</v>
      </c>
      <c r="Z12">
        <v>6548.95</v>
      </c>
      <c r="AA12">
        <v>3965.5</v>
      </c>
      <c r="AB12">
        <v>6548.95</v>
      </c>
      <c r="AC12" s="2">
        <f>(Table2[[#This Row],[Close Price]]/Table2[[#This Row],[Day Low]])-1</f>
        <v>6.3295201255843425E-2</v>
      </c>
      <c r="AD12" s="2">
        <f>(Table2[[#This Row],[Day High]]/Table2[[#This Row],[Close Price]])-1</f>
        <v>6.8352922943906602E-2</v>
      </c>
      <c r="AE12" s="2">
        <f>(Table2[[#This Row],[Close Price]]/Table2[[#This Row],[Current Week Low]])-1</f>
        <v>0.12455512749954134</v>
      </c>
      <c r="AF12" s="2">
        <f>(Table2[[#This Row],[Current Week High]]/Table2[[#This Row],[Close Price]])-1</f>
        <v>6.8352922943906602E-2</v>
      </c>
      <c r="AG12" s="2">
        <f>(Table2[[#This Row],[Close Price]]/Table2[[#This Row],[Current Month Low]])-1</f>
        <v>0.54582019921825742</v>
      </c>
      <c r="AH12" s="2">
        <f>(Table2[[#This Row],[Current Month High]]/Table2[[#This Row],[Close Price]])-1</f>
        <v>6.8352922943906602E-2</v>
      </c>
      <c r="AI12">
        <v>6.8352922943906602</v>
      </c>
      <c r="AJ12">
        <v>207.712966216555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0.44</v>
      </c>
      <c r="AM12" t="s">
        <v>10347</v>
      </c>
      <c r="AN12">
        <v>37.92</v>
      </c>
      <c r="AO12" t="s">
        <v>10347</v>
      </c>
      <c r="AP12">
        <v>0.185371220893293</v>
      </c>
      <c r="AQ12">
        <f>(Table2[[#This Row],[Sharpe Ratio]]-AVERAGE(Table2[Sharpe Ratio]))/_xlfn.STDEV.P(Table2[Sharpe Ratio])</f>
        <v>1.3980359611690709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10.145601377198386</v>
      </c>
      <c r="AS12">
        <f>_xlfn.RANK.AVG(Table2[[#This Row],[1Y Return vs Nifty Z-Score]],Table2[1Y Return vs Nifty Z-Score])</f>
        <v>31</v>
      </c>
      <c r="AT12">
        <f>_xlfn.RANK.AVG(Table2[[#This Row],[6M Return vs Nifty Z-Score]],Table2[6M Return vs Nifty Z-Score])</f>
        <v>8</v>
      </c>
      <c r="AU12">
        <f>_xlfn.RANK.AVG(Table2[[#This Row],[Sharpe Ratio Z-Score]],Table2[Sharpe Ratio Z-Score])</f>
        <v>63</v>
      </c>
      <c r="AV12">
        <f>(Table2[[#This Row],[Rank 1Y]]+Table2[[#This Row],[Rank 6M]]+Table2[[#This Row],[Rank Sharpe]])/3</f>
        <v>34</v>
      </c>
    </row>
    <row r="13" spans="1:48" x14ac:dyDescent="0.3">
      <c r="A13" t="s">
        <v>1236</v>
      </c>
      <c r="B13" t="s">
        <v>1237</v>
      </c>
      <c r="C13" t="s">
        <v>10306</v>
      </c>
      <c r="D13" t="s">
        <v>46</v>
      </c>
      <c r="E13">
        <v>9470.6495059200006</v>
      </c>
      <c r="F13">
        <v>551.29999999999995</v>
      </c>
      <c r="G13">
        <v>133.49409432001499</v>
      </c>
      <c r="H13">
        <f>(Table2[[#This Row],[1Y Return vs Nifty]]-AVERAGE(Table2[1Y Return vs Nifty]))/_xlfn.STDEV.P(Table2[1Y Return vs Nifty])</f>
        <v>1.7115143545293841</v>
      </c>
      <c r="I13">
        <v>7.3769111375257097</v>
      </c>
      <c r="J13">
        <f>(Table2[[#This Row],[1M Return vs Nifty]]-AVERAGE(Table2[1M Return vs Nifty]))/_xlfn.STDEV.P(Table2[1M Return vs Nifty])</f>
        <v>0.7090756387950472</v>
      </c>
      <c r="K13">
        <v>52.467109940975298</v>
      </c>
      <c r="L13">
        <f>(Table2[[#This Row],[6M Return vs Nifty]]-AVERAGE(Table2[6M Return vs Nifty]))/_xlfn.STDEV.P(Table2[6M Return vs Nifty])</f>
        <v>1.5917647737900207</v>
      </c>
      <c r="M13">
        <v>1.4036027410002101</v>
      </c>
      <c r="N13">
        <f>(Table2[[#This Row],[1W Return vs Nifty]]-AVERAGE(Table2[1W Return vs Nifty]))/_xlfn.STDEV.P(Table2[1W Return vs Nifty])</f>
        <v>0.59638501443023872</v>
      </c>
      <c r="O13">
        <v>540.51</v>
      </c>
      <c r="P13">
        <v>510.37974775907298</v>
      </c>
      <c r="Q13">
        <v>394.14741991937001</v>
      </c>
      <c r="R13">
        <v>53.566189577656502</v>
      </c>
      <c r="S13" s="2">
        <f>(Table2[[#This Row],[Close Price]]-Table2[[#This Row],[20D EMA]])/Table2[[#This Row],[20D EMA]]</f>
        <v>1.9962627888475633E-2</v>
      </c>
      <c r="T13" s="2">
        <f>(Table2[[#This Row],[Close Price]]-Table2[[#This Row],[50D EMA]])/Table2[[#This Row],[50D EMA]]</f>
        <v>8.0176089315055571E-2</v>
      </c>
      <c r="U13" s="2">
        <f>(Table2[[#This Row],[Close Price]]-Table2[[#This Row],[200D EMA]])/Table2[[#This Row],[200D EMA]]</f>
        <v>0.39871523226710032</v>
      </c>
      <c r="V13">
        <v>0.515315406744705</v>
      </c>
      <c r="W13">
        <v>546.15</v>
      </c>
      <c r="X13">
        <v>565.9</v>
      </c>
      <c r="Y13">
        <v>546.15</v>
      </c>
      <c r="Z13">
        <v>575.95000000000005</v>
      </c>
      <c r="AA13">
        <v>463</v>
      </c>
      <c r="AB13">
        <v>582.70000000000005</v>
      </c>
      <c r="AC13" s="2">
        <f>(Table2[[#This Row],[Close Price]]/Table2[[#This Row],[Day Low]])-1</f>
        <v>9.42964387073153E-3</v>
      </c>
      <c r="AD13" s="2">
        <f>(Table2[[#This Row],[Day High]]/Table2[[#This Row],[Close Price]])-1</f>
        <v>2.648285869762379E-2</v>
      </c>
      <c r="AE13" s="2">
        <f>(Table2[[#This Row],[Close Price]]/Table2[[#This Row],[Current Week Low]])-1</f>
        <v>9.42964387073153E-3</v>
      </c>
      <c r="AF13" s="2">
        <f>(Table2[[#This Row],[Current Week High]]/Table2[[#This Row],[Close Price]])-1</f>
        <v>4.4712497732632084E-2</v>
      </c>
      <c r="AG13" s="2">
        <f>(Table2[[#This Row],[Close Price]]/Table2[[#This Row],[Current Month Low]])-1</f>
        <v>0.19071274298056151</v>
      </c>
      <c r="AH13" s="2">
        <f>(Table2[[#This Row],[Current Month High]]/Table2[[#This Row],[Close Price]])-1</f>
        <v>5.6956285144204699E-2</v>
      </c>
      <c r="AI13">
        <v>7.0107019771449499</v>
      </c>
      <c r="AJ13">
        <v>193.24468085106301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0.21</v>
      </c>
      <c r="AM13" t="s">
        <v>10347</v>
      </c>
      <c r="AN13">
        <v>-1.1000000000000001</v>
      </c>
      <c r="AO13" t="s">
        <v>10346</v>
      </c>
      <c r="AP13">
        <v>0.23101487061599699</v>
      </c>
      <c r="AQ13">
        <f>(Table2[[#This Row],[Sharpe Ratio]]-AVERAGE(Table2[Sharpe Ratio]))/_xlfn.STDEV.P(Table2[Sharpe Ratio])</f>
        <v>1.9226565367419937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6.531396318286685</v>
      </c>
      <c r="AS13">
        <f>_xlfn.RANK.AVG(Table2[[#This Row],[1Y Return vs Nifty Z-Score]],Table2[1Y Return vs Nifty Z-Score])</f>
        <v>44</v>
      </c>
      <c r="AT13">
        <f>_xlfn.RANK.AVG(Table2[[#This Row],[6M Return vs Nifty Z-Score]],Table2[6M Return vs Nifty Z-Score])</f>
        <v>54</v>
      </c>
      <c r="AU13">
        <f>_xlfn.RANK.AVG(Table2[[#This Row],[Sharpe Ratio Z-Score]],Table2[Sharpe Ratio Z-Score])</f>
        <v>20</v>
      </c>
      <c r="AV13">
        <f>(Table2[[#This Row],[Rank 1Y]]+Table2[[#This Row],[Rank 6M]]+Table2[[#This Row],[Rank Sharpe]])/3</f>
        <v>39.333333333333336</v>
      </c>
    </row>
    <row r="14" spans="1:48" x14ac:dyDescent="0.3">
      <c r="A14" t="s">
        <v>986</v>
      </c>
      <c r="B14" t="s">
        <v>987</v>
      </c>
      <c r="C14" t="s">
        <v>10314</v>
      </c>
      <c r="D14" t="s">
        <v>163</v>
      </c>
      <c r="E14">
        <v>14538.503782399999</v>
      </c>
      <c r="F14">
        <v>14370.2</v>
      </c>
      <c r="G14">
        <v>127.44146461628</v>
      </c>
      <c r="H14">
        <f>(Table2[[#This Row],[1Y Return vs Nifty]]-AVERAGE(Table2[1Y Return vs Nifty]))/_xlfn.STDEV.P(Table2[1Y Return vs Nifty])</f>
        <v>1.6144556936913301</v>
      </c>
      <c r="I14">
        <v>15.1900739515432</v>
      </c>
      <c r="J14">
        <f>(Table2[[#This Row],[1M Return vs Nifty]]-AVERAGE(Table2[1M Return vs Nifty]))/_xlfn.STDEV.P(Table2[1M Return vs Nifty])</f>
        <v>1.4455131763222382</v>
      </c>
      <c r="K14">
        <v>48.752362603145698</v>
      </c>
      <c r="L14">
        <f>(Table2[[#This Row],[6M Return vs Nifty]]-AVERAGE(Table2[6M Return vs Nifty]))/_xlfn.STDEV.P(Table2[6M Return vs Nifty])</f>
        <v>1.4626124167669377</v>
      </c>
      <c r="M14">
        <v>-1.3665541754849599</v>
      </c>
      <c r="N14">
        <f>(Table2[[#This Row],[1W Return vs Nifty]]-AVERAGE(Table2[1W Return vs Nifty]))/_xlfn.STDEV.P(Table2[1W Return vs Nifty])</f>
        <v>-0.10729439842407226</v>
      </c>
      <c r="O14">
        <v>13782.7</v>
      </c>
      <c r="P14">
        <v>12879.7440295052</v>
      </c>
      <c r="Q14">
        <v>9854.4327971562107</v>
      </c>
      <c r="R14">
        <v>65.756159585591305</v>
      </c>
      <c r="S14" s="2">
        <f>(Table2[[#This Row],[Close Price]]-Table2[[#This Row],[20D EMA]])/Table2[[#This Row],[20D EMA]]</f>
        <v>4.2625900585516623E-2</v>
      </c>
      <c r="T14" s="2">
        <f>(Table2[[#This Row],[Close Price]]-Table2[[#This Row],[50D EMA]])/Table2[[#This Row],[50D EMA]]</f>
        <v>0.11572093102785516</v>
      </c>
      <c r="U14" s="2">
        <f>(Table2[[#This Row],[Close Price]]-Table2[[#This Row],[200D EMA]])/Table2[[#This Row],[200D EMA]]</f>
        <v>0.45824729802276887</v>
      </c>
      <c r="V14">
        <v>0.86268729138226996</v>
      </c>
      <c r="W14">
        <v>14185</v>
      </c>
      <c r="X14">
        <v>14650</v>
      </c>
      <c r="Y14">
        <v>14150</v>
      </c>
      <c r="Z14">
        <v>14800</v>
      </c>
      <c r="AA14">
        <v>12900.1</v>
      </c>
      <c r="AB14">
        <v>14800</v>
      </c>
      <c r="AC14" s="2">
        <f>(Table2[[#This Row],[Close Price]]/Table2[[#This Row],[Day Low]])-1</f>
        <v>1.305604511808256E-2</v>
      </c>
      <c r="AD14" s="2">
        <f>(Table2[[#This Row],[Day High]]/Table2[[#This Row],[Close Price]])-1</f>
        <v>1.9470849396667989E-2</v>
      </c>
      <c r="AE14" s="2">
        <f>(Table2[[#This Row],[Close Price]]/Table2[[#This Row],[Current Week Low]])-1</f>
        <v>1.5561837455830396E-2</v>
      </c>
      <c r="AF14" s="2">
        <f>(Table2[[#This Row],[Current Week High]]/Table2[[#This Row],[Close Price]])-1</f>
        <v>2.9909117479227865E-2</v>
      </c>
      <c r="AG14" s="2">
        <f>(Table2[[#This Row],[Close Price]]/Table2[[#This Row],[Current Month Low]])-1</f>
        <v>0.11396035689645823</v>
      </c>
      <c r="AH14" s="2">
        <f>(Table2[[#This Row],[Current Month High]]/Table2[[#This Row],[Close Price]])-1</f>
        <v>2.9909117479227865E-2</v>
      </c>
      <c r="AI14">
        <v>2.9909117479227798</v>
      </c>
      <c r="AJ14">
        <v>241.16878954428299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0.25</v>
      </c>
      <c r="AM14" t="s">
        <v>10347</v>
      </c>
      <c r="AN14">
        <v>9.27</v>
      </c>
      <c r="AO14" t="s">
        <v>10347</v>
      </c>
      <c r="AP14">
        <v>0.240403952964657</v>
      </c>
      <c r="AQ14">
        <f>(Table2[[#This Row],[Sharpe Ratio]]-AVERAGE(Table2[Sharpe Ratio]))/_xlfn.STDEV.P(Table2[Sharpe Ratio])</f>
        <v>2.030573099413481</v>
      </c>
      <c r="AR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6.4458599877699143</v>
      </c>
      <c r="AS14">
        <f>_xlfn.RANK.AVG(Table2[[#This Row],[1Y Return vs Nifty Z-Score]],Table2[1Y Return vs Nifty Z-Score])</f>
        <v>48</v>
      </c>
      <c r="AT14">
        <f>_xlfn.RANK.AVG(Table2[[#This Row],[6M Return vs Nifty Z-Score]],Table2[6M Return vs Nifty Z-Score])</f>
        <v>61</v>
      </c>
      <c r="AU14">
        <f>_xlfn.RANK.AVG(Table2[[#This Row],[Sharpe Ratio Z-Score]],Table2[Sharpe Ratio Z-Score])</f>
        <v>13</v>
      </c>
      <c r="AV14">
        <f>(Table2[[#This Row],[Rank 1Y]]+Table2[[#This Row],[Rank 6M]]+Table2[[#This Row],[Rank Sharpe]])/3</f>
        <v>40.666666666666664</v>
      </c>
    </row>
    <row r="15" spans="1:48" x14ac:dyDescent="0.3">
      <c r="A15" t="s">
        <v>1007</v>
      </c>
      <c r="B15" t="s">
        <v>1008</v>
      </c>
      <c r="C15" t="s">
        <v>10309</v>
      </c>
      <c r="D15" t="s">
        <v>127</v>
      </c>
      <c r="E15">
        <v>13921.68071291</v>
      </c>
      <c r="F15">
        <v>959.45</v>
      </c>
      <c r="G15">
        <v>105.81936867133901</v>
      </c>
      <c r="H15">
        <f>(Table2[[#This Row],[1Y Return vs Nifty]]-AVERAGE(Table2[1Y Return vs Nifty]))/_xlfn.STDEV.P(Table2[1Y Return vs Nifty])</f>
        <v>1.2677284396462225</v>
      </c>
      <c r="I15">
        <v>6.4886096183830704</v>
      </c>
      <c r="J15">
        <f>(Table2[[#This Row],[1M Return vs Nifty]]-AVERAGE(Table2[1M Return vs Nifty]))/_xlfn.STDEV.P(Table2[1M Return vs Nifty])</f>
        <v>0.62534788360665983</v>
      </c>
      <c r="K15">
        <v>77.052270355582493</v>
      </c>
      <c r="L15">
        <f>(Table2[[#This Row],[6M Return vs Nifty]]-AVERAGE(Table2[6M Return vs Nifty]))/_xlfn.STDEV.P(Table2[6M Return vs Nifty])</f>
        <v>2.4465285373983132</v>
      </c>
      <c r="M15">
        <v>2.8122244813073798</v>
      </c>
      <c r="N15">
        <f>(Table2[[#This Row],[1W Return vs Nifty]]-AVERAGE(Table2[1W Return vs Nifty]))/_xlfn.STDEV.P(Table2[1W Return vs Nifty])</f>
        <v>0.95420522066275948</v>
      </c>
      <c r="O15">
        <v>922.83</v>
      </c>
      <c r="P15">
        <v>837.72126189926803</v>
      </c>
      <c r="Q15">
        <v>616.13757388539295</v>
      </c>
      <c r="R15">
        <v>63.910078756809298</v>
      </c>
      <c r="S15" s="2">
        <f>(Table2[[#This Row],[Close Price]]-Table2[[#This Row],[20D EMA]])/Table2[[#This Row],[20D EMA]]</f>
        <v>3.968228167701527E-2</v>
      </c>
      <c r="T15" s="2">
        <f>(Table2[[#This Row],[Close Price]]-Table2[[#This Row],[50D EMA]])/Table2[[#This Row],[50D EMA]]</f>
        <v>0.14530935722551747</v>
      </c>
      <c r="U15" s="2">
        <f>(Table2[[#This Row],[Close Price]]-Table2[[#This Row],[200D EMA]])/Table2[[#This Row],[200D EMA]]</f>
        <v>0.55720092502988017</v>
      </c>
      <c r="V15">
        <v>0.69798739427439704</v>
      </c>
      <c r="W15">
        <v>953.15</v>
      </c>
      <c r="X15">
        <v>1019</v>
      </c>
      <c r="Y15">
        <v>935.55</v>
      </c>
      <c r="Z15">
        <v>1019</v>
      </c>
      <c r="AA15">
        <v>853.2</v>
      </c>
      <c r="AB15">
        <v>1019</v>
      </c>
      <c r="AC15" s="2">
        <f>(Table2[[#This Row],[Close Price]]/Table2[[#This Row],[Day Low]])-1</f>
        <v>6.6096626973719541E-3</v>
      </c>
      <c r="AD15" s="2">
        <f>(Table2[[#This Row],[Day High]]/Table2[[#This Row],[Close Price]])-1</f>
        <v>6.2066809109385446E-2</v>
      </c>
      <c r="AE15" s="2">
        <f>(Table2[[#This Row],[Close Price]]/Table2[[#This Row],[Current Week Low]])-1</f>
        <v>2.5546469990914478E-2</v>
      </c>
      <c r="AF15" s="2">
        <f>(Table2[[#This Row],[Current Week High]]/Table2[[#This Row],[Close Price]])-1</f>
        <v>6.2066809109385446E-2</v>
      </c>
      <c r="AG15" s="2">
        <f>(Table2[[#This Row],[Close Price]]/Table2[[#This Row],[Current Month Low]])-1</f>
        <v>0.1245311767463666</v>
      </c>
      <c r="AH15" s="2">
        <f>(Table2[[#This Row],[Current Month High]]/Table2[[#This Row],[Close Price]])-1</f>
        <v>6.2066809109385446E-2</v>
      </c>
      <c r="AI15">
        <v>6.2066809109385401</v>
      </c>
      <c r="AJ15">
        <v>156.468858593958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0.49</v>
      </c>
      <c r="AM15" t="s">
        <v>10347</v>
      </c>
      <c r="AN15">
        <v>3.77</v>
      </c>
      <c r="AO15" t="s">
        <v>10347</v>
      </c>
      <c r="AP15">
        <v>0.1978249078506</v>
      </c>
      <c r="AQ15">
        <f>(Table2[[#This Row],[Sharpe Ratio]]-AVERAGE(Table2[Sharpe Ratio]))/_xlfn.STDEV.P(Table2[Sharpe Ratio])</f>
        <v>1.5411765833419191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6.8349866646558741</v>
      </c>
      <c r="AS15">
        <f>_xlfn.RANK.AVG(Table2[[#This Row],[1Y Return vs Nifty Z-Score]],Table2[1Y Return vs Nifty Z-Score])</f>
        <v>71</v>
      </c>
      <c r="AT15">
        <f>_xlfn.RANK.AVG(Table2[[#This Row],[6M Return vs Nifty Z-Score]],Table2[6M Return vs Nifty Z-Score])</f>
        <v>19</v>
      </c>
      <c r="AU15">
        <f>_xlfn.RANK.AVG(Table2[[#This Row],[Sharpe Ratio Z-Score]],Table2[Sharpe Ratio Z-Score])</f>
        <v>40</v>
      </c>
      <c r="AV15">
        <f>(Table2[[#This Row],[Rank 1Y]]+Table2[[#This Row],[Rank 6M]]+Table2[[#This Row],[Rank Sharpe]])/3</f>
        <v>43.333333333333336</v>
      </c>
    </row>
    <row r="16" spans="1:48" x14ac:dyDescent="0.3">
      <c r="A16" t="s">
        <v>1405</v>
      </c>
      <c r="B16" t="s">
        <v>1406</v>
      </c>
      <c r="C16" t="s">
        <v>10308</v>
      </c>
      <c r="D16" t="s">
        <v>199</v>
      </c>
      <c r="E16">
        <v>7900.8790575149997</v>
      </c>
      <c r="F16">
        <v>2752.55</v>
      </c>
      <c r="G16">
        <v>182.64954584455799</v>
      </c>
      <c r="H16">
        <f>(Table2[[#This Row],[1Y Return vs Nifty]]-AVERAGE(Table2[1Y Return vs Nifty]))/_xlfn.STDEV.P(Table2[1Y Return vs Nifty])</f>
        <v>2.4997605436061621</v>
      </c>
      <c r="I16">
        <v>11.893231938978801</v>
      </c>
      <c r="J16">
        <f>(Table2[[#This Row],[1M Return vs Nifty]]-AVERAGE(Table2[1M Return vs Nifty]))/_xlfn.STDEV.P(Table2[1M Return vs Nifty])</f>
        <v>1.1347660088635978</v>
      </c>
      <c r="K16">
        <v>86.1262869733239</v>
      </c>
      <c r="L16">
        <f>(Table2[[#This Row],[6M Return vs Nifty]]-AVERAGE(Table2[6M Return vs Nifty]))/_xlfn.STDEV.P(Table2[6M Return vs Nifty])</f>
        <v>2.7620091144791346</v>
      </c>
      <c r="M16">
        <v>2.1009168323933198</v>
      </c>
      <c r="N16">
        <f>(Table2[[#This Row],[1W Return vs Nifty]]-AVERAGE(Table2[1W Return vs Nifty]))/_xlfn.STDEV.P(Table2[1W Return vs Nifty])</f>
        <v>0.77351778531642112</v>
      </c>
      <c r="O16">
        <v>2609.63</v>
      </c>
      <c r="P16">
        <v>2404.3587898099099</v>
      </c>
      <c r="Q16">
        <v>1772.40621320226</v>
      </c>
      <c r="R16">
        <v>66.479441103940303</v>
      </c>
      <c r="S16" s="2">
        <f>(Table2[[#This Row],[Close Price]]-Table2[[#This Row],[20D EMA]])/Table2[[#This Row],[20D EMA]]</f>
        <v>5.4766384506615903E-2</v>
      </c>
      <c r="T16" s="2">
        <f>(Table2[[#This Row],[Close Price]]-Table2[[#This Row],[50D EMA]])/Table2[[#This Row],[50D EMA]]</f>
        <v>0.14481666033612997</v>
      </c>
      <c r="U16" s="2">
        <f>(Table2[[#This Row],[Close Price]]-Table2[[#This Row],[200D EMA]])/Table2[[#This Row],[200D EMA]]</f>
        <v>0.55300177775098447</v>
      </c>
      <c r="V16">
        <v>0.50137151049734696</v>
      </c>
      <c r="W16">
        <v>2671</v>
      </c>
      <c r="X16">
        <v>2815</v>
      </c>
      <c r="Y16">
        <v>2633.4</v>
      </c>
      <c r="Z16">
        <v>2863.4</v>
      </c>
      <c r="AA16">
        <v>2200.0500000000002</v>
      </c>
      <c r="AB16">
        <v>2863.4</v>
      </c>
      <c r="AC16" s="2">
        <f>(Table2[[#This Row],[Close Price]]/Table2[[#This Row],[Day Low]])-1</f>
        <v>3.0531636091351677E-2</v>
      </c>
      <c r="AD16" s="2">
        <f>(Table2[[#This Row],[Day High]]/Table2[[#This Row],[Close Price]])-1</f>
        <v>2.2688052896405075E-2</v>
      </c>
      <c r="AE16" s="2">
        <f>(Table2[[#This Row],[Close Price]]/Table2[[#This Row],[Current Week Low]])-1</f>
        <v>4.52456899825322E-2</v>
      </c>
      <c r="AF16" s="2">
        <f>(Table2[[#This Row],[Current Week High]]/Table2[[#This Row],[Close Price]])-1</f>
        <v>4.0271748015476616E-2</v>
      </c>
      <c r="AG16" s="2">
        <f>(Table2[[#This Row],[Close Price]]/Table2[[#This Row],[Current Month Low]])-1</f>
        <v>0.25113065612145169</v>
      </c>
      <c r="AH16" s="2">
        <f>(Table2[[#This Row],[Current Month High]]/Table2[[#This Row],[Close Price]])-1</f>
        <v>4.0271748015476616E-2</v>
      </c>
      <c r="AI16">
        <v>7.2496412417576401</v>
      </c>
      <c r="AJ16">
        <v>218.36109183437401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0.59</v>
      </c>
      <c r="AM16" t="s">
        <v>10347</v>
      </c>
      <c r="AN16">
        <v>3.06</v>
      </c>
      <c r="AO16" t="s">
        <v>10347</v>
      </c>
      <c r="AP16">
        <v>0.15766503000305199</v>
      </c>
      <c r="AQ16">
        <f>(Table2[[#This Row],[Sharpe Ratio]]-AVERAGE(Table2[Sharpe Ratio]))/_xlfn.STDEV.P(Table2[Sharpe Ratio])</f>
        <v>1.0795855765027145</v>
      </c>
      <c r="AR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8.2496390287680299</v>
      </c>
      <c r="AS16">
        <f>_xlfn.RANK.AVG(Table2[[#This Row],[1Y Return vs Nifty Z-Score]],Table2[1Y Return vs Nifty Z-Score])</f>
        <v>18</v>
      </c>
      <c r="AT16">
        <f>_xlfn.RANK.AVG(Table2[[#This Row],[6M Return vs Nifty Z-Score]],Table2[6M Return vs Nifty Z-Score])</f>
        <v>13</v>
      </c>
      <c r="AU16">
        <f>_xlfn.RANK.AVG(Table2[[#This Row],[Sharpe Ratio Z-Score]],Table2[Sharpe Ratio Z-Score])</f>
        <v>103</v>
      </c>
      <c r="AV16">
        <f>(Table2[[#This Row],[Rank 1Y]]+Table2[[#This Row],[Rank 6M]]+Table2[[#This Row],[Rank Sharpe]])/3</f>
        <v>44.666666666666664</v>
      </c>
    </row>
    <row r="17" spans="1:48" x14ac:dyDescent="0.3">
      <c r="A17" t="s">
        <v>1292</v>
      </c>
      <c r="B17" t="s">
        <v>1293</v>
      </c>
      <c r="C17" t="s">
        <v>10303</v>
      </c>
      <c r="D17" t="s">
        <v>532</v>
      </c>
      <c r="E17">
        <v>8763.7039449999993</v>
      </c>
      <c r="F17">
        <v>439.55</v>
      </c>
      <c r="G17">
        <v>110.519112847946</v>
      </c>
      <c r="H17">
        <f>(Table2[[#This Row],[1Y Return vs Nifty]]-AVERAGE(Table2[1Y Return vs Nifty]))/_xlfn.STDEV.P(Table2[1Y Return vs Nifty])</f>
        <v>1.3430925207796565</v>
      </c>
      <c r="I17">
        <v>6.6072019586119302</v>
      </c>
      <c r="J17">
        <f>(Table2[[#This Row],[1M Return vs Nifty]]-AVERAGE(Table2[1M Return vs Nifty]))/_xlfn.STDEV.P(Table2[1M Return vs Nifty])</f>
        <v>0.63652592418851484</v>
      </c>
      <c r="K17">
        <v>45.448931724937999</v>
      </c>
      <c r="L17">
        <f>(Table2[[#This Row],[6M Return vs Nifty]]-AVERAGE(Table2[6M Return vs Nifty]))/_xlfn.STDEV.P(Table2[6M Return vs Nifty])</f>
        <v>1.3477604913510273</v>
      </c>
      <c r="M17">
        <v>-1.3025404122489599</v>
      </c>
      <c r="N17">
        <f>(Table2[[#This Row],[1W Return vs Nifty]]-AVERAGE(Table2[1W Return vs Nifty]))/_xlfn.STDEV.P(Table2[1W Return vs Nifty])</f>
        <v>-9.103352631952101E-2</v>
      </c>
      <c r="O17">
        <v>413.72</v>
      </c>
      <c r="P17">
        <v>393.709691751935</v>
      </c>
      <c r="Q17">
        <v>319.91701369729299</v>
      </c>
      <c r="R17">
        <v>83.291481463763702</v>
      </c>
      <c r="S17" s="2">
        <f>(Table2[[#This Row],[Close Price]]-Table2[[#This Row],[20D EMA]])/Table2[[#This Row],[20D EMA]]</f>
        <v>6.24335299236198E-2</v>
      </c>
      <c r="T17" s="2">
        <f>(Table2[[#This Row],[Close Price]]-Table2[[#This Row],[50D EMA]])/Table2[[#This Row],[50D EMA]]</f>
        <v>0.11643174960739258</v>
      </c>
      <c r="U17" s="2">
        <f>(Table2[[#This Row],[Close Price]]-Table2[[#This Row],[200D EMA]])/Table2[[#This Row],[200D EMA]]</f>
        <v>0.37395005948606513</v>
      </c>
      <c r="V17">
        <v>1.12658295721177</v>
      </c>
      <c r="W17">
        <v>428</v>
      </c>
      <c r="X17">
        <v>442</v>
      </c>
      <c r="Y17">
        <v>426.3</v>
      </c>
      <c r="Z17">
        <v>442</v>
      </c>
      <c r="AA17">
        <v>378.3</v>
      </c>
      <c r="AB17">
        <v>442</v>
      </c>
      <c r="AC17" s="2">
        <f>(Table2[[#This Row],[Close Price]]/Table2[[#This Row],[Day Low]])-1</f>
        <v>2.6985981308411233E-2</v>
      </c>
      <c r="AD17" s="2">
        <f>(Table2[[#This Row],[Day High]]/Table2[[#This Row],[Close Price]])-1</f>
        <v>5.5738823797064629E-3</v>
      </c>
      <c r="AE17" s="2">
        <f>(Table2[[#This Row],[Close Price]]/Table2[[#This Row],[Current Week Low]])-1</f>
        <v>3.1081398076471922E-2</v>
      </c>
      <c r="AF17" s="2">
        <f>(Table2[[#This Row],[Current Week High]]/Table2[[#This Row],[Close Price]])-1</f>
        <v>5.5738823797064629E-3</v>
      </c>
      <c r="AG17" s="2">
        <f>(Table2[[#This Row],[Close Price]]/Table2[[#This Row],[Current Month Low]])-1</f>
        <v>0.16190853819719808</v>
      </c>
      <c r="AH17" s="2">
        <f>(Table2[[#This Row],[Current Month High]]/Table2[[#This Row],[Close Price]])-1</f>
        <v>5.5738823797064629E-3</v>
      </c>
      <c r="AI17">
        <v>2.6504379479012501</v>
      </c>
      <c r="AJ17">
        <v>143.484281955407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0.14000000000000001</v>
      </c>
      <c r="AM17" t="s">
        <v>10347</v>
      </c>
      <c r="AN17">
        <v>9.8699999999999992</v>
      </c>
      <c r="AO17" t="s">
        <v>10347</v>
      </c>
      <c r="AP17">
        <v>0.335960062830918</v>
      </c>
      <c r="AQ17">
        <f>(Table2[[#This Row],[Sharpe Ratio]]-AVERAGE(Table2[Sharpe Ratio]))/_xlfn.STDEV.P(Table2[Sharpe Ratio])</f>
        <v>3.1288792528894458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6.3652246628891236</v>
      </c>
      <c r="AS17">
        <f>_xlfn.RANK.AVG(Table2[[#This Row],[1Y Return vs Nifty Z-Score]],Table2[1Y Return vs Nifty Z-Score])</f>
        <v>65</v>
      </c>
      <c r="AT17">
        <f>_xlfn.RANK.AVG(Table2[[#This Row],[6M Return vs Nifty Z-Score]],Table2[6M Return vs Nifty Z-Score])</f>
        <v>69</v>
      </c>
      <c r="AU17">
        <f>_xlfn.RANK.AVG(Table2[[#This Row],[Sharpe Ratio Z-Score]],Table2[Sharpe Ratio Z-Score])</f>
        <v>1</v>
      </c>
      <c r="AV17">
        <f>(Table2[[#This Row],[Rank 1Y]]+Table2[[#This Row],[Rank 6M]]+Table2[[#This Row],[Rank Sharpe]])/3</f>
        <v>45</v>
      </c>
    </row>
    <row r="18" spans="1:48" x14ac:dyDescent="0.3">
      <c r="A18" t="s">
        <v>923</v>
      </c>
      <c r="B18" t="s">
        <v>924</v>
      </c>
      <c r="C18" t="s">
        <v>10307</v>
      </c>
      <c r="D18" t="s">
        <v>54</v>
      </c>
      <c r="E18">
        <v>15915.22070672</v>
      </c>
      <c r="F18">
        <v>12404.8</v>
      </c>
      <c r="G18">
        <v>195.17183833293799</v>
      </c>
      <c r="H18">
        <f>(Table2[[#This Row],[1Y Return vs Nifty]]-AVERAGE(Table2[1Y Return vs Nifty]))/_xlfn.STDEV.P(Table2[1Y Return vs Nifty])</f>
        <v>2.7005653175698789</v>
      </c>
      <c r="I18">
        <v>47.999580318334402</v>
      </c>
      <c r="J18">
        <f>(Table2[[#This Row],[1M Return vs Nifty]]-AVERAGE(Table2[1M Return vs Nifty]))/_xlfn.STDEV.P(Table2[1M Return vs Nifty])</f>
        <v>4.538006274366146</v>
      </c>
      <c r="K18">
        <v>58.7877267530328</v>
      </c>
      <c r="L18">
        <f>(Table2[[#This Row],[6M Return vs Nifty]]-AVERAGE(Table2[6M Return vs Nifty]))/_xlfn.STDEV.P(Table2[6M Return vs Nifty])</f>
        <v>1.8115166128461595</v>
      </c>
      <c r="M18">
        <v>7.7983729900861896</v>
      </c>
      <c r="N18">
        <f>(Table2[[#This Row],[1W Return vs Nifty]]-AVERAGE(Table2[1W Return vs Nifty]))/_xlfn.STDEV.P(Table2[1W Return vs Nifty])</f>
        <v>2.2207941399336995</v>
      </c>
      <c r="O18">
        <v>11330.33</v>
      </c>
      <c r="P18">
        <v>9816.6400163438502</v>
      </c>
      <c r="Q18">
        <v>7169.1256833521702</v>
      </c>
      <c r="R18">
        <v>72.577778054442206</v>
      </c>
      <c r="S18" s="2">
        <f>(Table2[[#This Row],[Close Price]]-Table2[[#This Row],[20D EMA]])/Table2[[#This Row],[20D EMA]]</f>
        <v>9.4831306766881396E-2</v>
      </c>
      <c r="T18" s="2">
        <f>(Table2[[#This Row],[Close Price]]-Table2[[#This Row],[50D EMA]])/Table2[[#This Row],[50D EMA]]</f>
        <v>0.26365028964565146</v>
      </c>
      <c r="U18" s="2">
        <f>(Table2[[#This Row],[Close Price]]-Table2[[#This Row],[200D EMA]])/Table2[[#This Row],[200D EMA]]</f>
        <v>0.73030862449599432</v>
      </c>
      <c r="V18">
        <v>0.50732254379979902</v>
      </c>
      <c r="W18">
        <v>12200</v>
      </c>
      <c r="X18">
        <v>12600</v>
      </c>
      <c r="Y18">
        <v>11849.95</v>
      </c>
      <c r="Z18">
        <v>12620</v>
      </c>
      <c r="AA18">
        <v>8756</v>
      </c>
      <c r="AB18">
        <v>12620</v>
      </c>
      <c r="AC18" s="2">
        <f>(Table2[[#This Row],[Close Price]]/Table2[[#This Row],[Day Low]])-1</f>
        <v>1.6786885245901662E-2</v>
      </c>
      <c r="AD18" s="2">
        <f>(Table2[[#This Row],[Day High]]/Table2[[#This Row],[Close Price]])-1</f>
        <v>1.5735844189346038E-2</v>
      </c>
      <c r="AE18" s="2">
        <f>(Table2[[#This Row],[Close Price]]/Table2[[#This Row],[Current Week Low]])-1</f>
        <v>4.6822982375452904E-2</v>
      </c>
      <c r="AF18" s="2">
        <f>(Table2[[#This Row],[Current Week High]]/Table2[[#This Row],[Close Price]])-1</f>
        <v>1.7348123307106889E-2</v>
      </c>
      <c r="AG18" s="2">
        <f>(Table2[[#This Row],[Close Price]]/Table2[[#This Row],[Current Month Low]])-1</f>
        <v>0.4167199634536316</v>
      </c>
      <c r="AH18" s="2">
        <f>(Table2[[#This Row],[Current Month High]]/Table2[[#This Row],[Close Price]])-1</f>
        <v>1.7348123307106889E-2</v>
      </c>
      <c r="AI18">
        <v>1.73481233071068</v>
      </c>
      <c r="AJ18">
        <v>264.84705882352898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0.71</v>
      </c>
      <c r="AM18" t="s">
        <v>10347</v>
      </c>
      <c r="AN18">
        <v>6.58</v>
      </c>
      <c r="AO18" t="s">
        <v>10347</v>
      </c>
      <c r="AP18">
        <v>0.17568971084282201</v>
      </c>
      <c r="AQ18">
        <f>(Table2[[#This Row],[Sharpe Ratio]]-AVERAGE(Table2[Sharpe Ratio]))/_xlfn.STDEV.P(Table2[Sharpe Ratio])</f>
        <v>1.2867582827636412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12.557640627479525</v>
      </c>
      <c r="AS18">
        <f>_xlfn.RANK.AVG(Table2[[#This Row],[1Y Return vs Nifty Z-Score]],Table2[1Y Return vs Nifty Z-Score])</f>
        <v>16</v>
      </c>
      <c r="AT18">
        <f>_xlfn.RANK.AVG(Table2[[#This Row],[6M Return vs Nifty Z-Score]],Table2[6M Return vs Nifty Z-Score])</f>
        <v>39</v>
      </c>
      <c r="AU18">
        <f>_xlfn.RANK.AVG(Table2[[#This Row],[Sharpe Ratio Z-Score]],Table2[Sharpe Ratio Z-Score])</f>
        <v>82</v>
      </c>
      <c r="AV18">
        <f>(Table2[[#This Row],[Rank 1Y]]+Table2[[#This Row],[Rank 6M]]+Table2[[#This Row],[Rank Sharpe]])/3</f>
        <v>45.666666666666664</v>
      </c>
    </row>
    <row r="19" spans="1:48" x14ac:dyDescent="0.3">
      <c r="A19" t="s">
        <v>606</v>
      </c>
      <c r="B19" t="s">
        <v>607</v>
      </c>
      <c r="C19" t="s">
        <v>10303</v>
      </c>
      <c r="D19" t="s">
        <v>199</v>
      </c>
      <c r="E19">
        <v>31510.48796142</v>
      </c>
      <c r="F19">
        <v>14304.3</v>
      </c>
      <c r="G19">
        <v>153.78466150275599</v>
      </c>
      <c r="H19">
        <f>(Table2[[#This Row],[1Y Return vs Nifty]]-AVERAGE(Table2[1Y Return vs Nifty]))/_xlfn.STDEV.P(Table2[1Y Return vs Nifty])</f>
        <v>2.0368895013331163</v>
      </c>
      <c r="I19">
        <v>4.9429703624749903</v>
      </c>
      <c r="J19">
        <f>(Table2[[#This Row],[1M Return vs Nifty]]-AVERAGE(Table2[1M Return vs Nifty]))/_xlfn.STDEV.P(Table2[1M Return vs Nifty])</f>
        <v>0.47966209737369442</v>
      </c>
      <c r="K19">
        <v>43.560894478049597</v>
      </c>
      <c r="L19">
        <f>(Table2[[#This Row],[6M Return vs Nifty]]-AVERAGE(Table2[6M Return vs Nifty]))/_xlfn.STDEV.P(Table2[6M Return vs Nifty])</f>
        <v>1.2821182178914603</v>
      </c>
      <c r="M19">
        <v>7.4935371937872803</v>
      </c>
      <c r="N19">
        <f>(Table2[[#This Row],[1W Return vs Nifty]]-AVERAGE(Table2[1W Return vs Nifty]))/_xlfn.STDEV.P(Table2[1W Return vs Nifty])</f>
        <v>2.143359293957984</v>
      </c>
      <c r="O19">
        <v>13695.19</v>
      </c>
      <c r="P19">
        <v>13110.2632503115</v>
      </c>
      <c r="Q19">
        <v>10183.583094637799</v>
      </c>
      <c r="R19">
        <v>66.937334081065202</v>
      </c>
      <c r="S19" s="2">
        <f>(Table2[[#This Row],[Close Price]]-Table2[[#This Row],[20D EMA]])/Table2[[#This Row],[20D EMA]]</f>
        <v>4.4476199307932111E-2</v>
      </c>
      <c r="T19" s="2">
        <f>(Table2[[#This Row],[Close Price]]-Table2[[#This Row],[50D EMA]])/Table2[[#This Row],[50D EMA]]</f>
        <v>9.1076489227638419E-2</v>
      </c>
      <c r="U19" s="2">
        <f>(Table2[[#This Row],[Close Price]]-Table2[[#This Row],[200D EMA]])/Table2[[#This Row],[200D EMA]]</f>
        <v>0.40464312679217768</v>
      </c>
      <c r="V19">
        <v>1.3917431748311</v>
      </c>
      <c r="W19">
        <v>14044.7</v>
      </c>
      <c r="X19">
        <v>14511.8</v>
      </c>
      <c r="Y19">
        <v>13410.05</v>
      </c>
      <c r="Z19">
        <v>14990</v>
      </c>
      <c r="AA19">
        <v>12750</v>
      </c>
      <c r="AB19">
        <v>14990</v>
      </c>
      <c r="AC19" s="2">
        <f>(Table2[[#This Row],[Close Price]]/Table2[[#This Row],[Day Low]])-1</f>
        <v>1.8483840879477631E-2</v>
      </c>
      <c r="AD19" s="2">
        <f>(Table2[[#This Row],[Day High]]/Table2[[#This Row],[Close Price]])-1</f>
        <v>1.4506127528085999E-2</v>
      </c>
      <c r="AE19" s="2">
        <f>(Table2[[#This Row],[Close Price]]/Table2[[#This Row],[Current Week Low]])-1</f>
        <v>6.6685060831242149E-2</v>
      </c>
      <c r="AF19" s="2">
        <f>(Table2[[#This Row],[Current Week High]]/Table2[[#This Row],[Close Price]])-1</f>
        <v>4.7936634438595416E-2</v>
      </c>
      <c r="AG19" s="2">
        <f>(Table2[[#This Row],[Close Price]]/Table2[[#This Row],[Current Month Low]])-1</f>
        <v>0.12190588235294109</v>
      </c>
      <c r="AH19" s="2">
        <f>(Table2[[#This Row],[Current Month High]]/Table2[[#This Row],[Close Price]])-1</f>
        <v>4.7936634438595416E-2</v>
      </c>
      <c r="AI19">
        <v>4.7936634438595398</v>
      </c>
      <c r="AJ19">
        <v>191.86492552540199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0.15</v>
      </c>
      <c r="AM19" t="s">
        <v>10347</v>
      </c>
      <c r="AN19">
        <v>2.79</v>
      </c>
      <c r="AO19" t="s">
        <v>10347</v>
      </c>
      <c r="AP19">
        <v>0.20807868323586301</v>
      </c>
      <c r="AQ19">
        <f>(Table2[[#This Row],[Sharpe Ratio]]-AVERAGE(Table2[Sharpe Ratio]))/_xlfn.STDEV.P(Table2[Sharpe Ratio])</f>
        <v>1.6590317850423291</v>
      </c>
      <c r="AR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7.6010608955985841</v>
      </c>
      <c r="AS19">
        <f>_xlfn.RANK.AVG(Table2[[#This Row],[1Y Return vs Nifty Z-Score]],Table2[1Y Return vs Nifty Z-Score])</f>
        <v>30</v>
      </c>
      <c r="AT19">
        <f>_xlfn.RANK.AVG(Table2[[#This Row],[6M Return vs Nifty Z-Score]],Table2[6M Return vs Nifty Z-Score])</f>
        <v>77</v>
      </c>
      <c r="AU19">
        <f>_xlfn.RANK.AVG(Table2[[#This Row],[Sharpe Ratio Z-Score]],Table2[Sharpe Ratio Z-Score])</f>
        <v>33</v>
      </c>
      <c r="AV19">
        <f>(Table2[[#This Row],[Rank 1Y]]+Table2[[#This Row],[Rank 6M]]+Table2[[#This Row],[Rank Sharpe]])/3</f>
        <v>46.666666666666664</v>
      </c>
    </row>
    <row r="20" spans="1:48" x14ac:dyDescent="0.3">
      <c r="A20" t="s">
        <v>798</v>
      </c>
      <c r="B20" t="s">
        <v>799</v>
      </c>
      <c r="C20" t="s">
        <v>10303</v>
      </c>
      <c r="D20" t="s">
        <v>124</v>
      </c>
      <c r="E20">
        <v>20297.148102065999</v>
      </c>
      <c r="F20">
        <v>77.66</v>
      </c>
      <c r="G20">
        <v>411.15103864417</v>
      </c>
      <c r="H20">
        <f>(Table2[[#This Row],[1Y Return vs Nifty]]-AVERAGE(Table2[1Y Return vs Nifty]))/_xlfn.STDEV.P(Table2[1Y Return vs Nifty])</f>
        <v>6.16396106076993</v>
      </c>
      <c r="I20">
        <v>-10.378795777347401</v>
      </c>
      <c r="J20">
        <f>(Table2[[#This Row],[1M Return vs Nifty]]-AVERAGE(Table2[1M Return vs Nifty]))/_xlfn.STDEV.P(Table2[1M Return vs Nifty])</f>
        <v>-0.96450641609113164</v>
      </c>
      <c r="K20">
        <v>54.777401428876999</v>
      </c>
      <c r="L20">
        <f>(Table2[[#This Row],[6M Return vs Nifty]]-AVERAGE(Table2[6M Return vs Nifty]))/_xlfn.STDEV.P(Table2[6M Return vs Nifty])</f>
        <v>1.6720877578148785</v>
      </c>
      <c r="M20">
        <v>4.6361413121232298</v>
      </c>
      <c r="N20">
        <f>(Table2[[#This Row],[1W Return vs Nifty]]-AVERAGE(Table2[1W Return vs Nifty]))/_xlfn.STDEV.P(Table2[1W Return vs Nifty])</f>
        <v>1.417519308383127</v>
      </c>
      <c r="O20">
        <v>73.7</v>
      </c>
      <c r="P20">
        <v>70.467239721503702</v>
      </c>
      <c r="Q20">
        <v>52.513091218629903</v>
      </c>
      <c r="R20">
        <v>67.496136655969295</v>
      </c>
      <c r="S20" s="2">
        <f>(Table2[[#This Row],[Close Price]]-Table2[[#This Row],[20D EMA]])/Table2[[#This Row],[20D EMA]]</f>
        <v>5.3731343283582006E-2</v>
      </c>
      <c r="T20" s="2">
        <f>(Table2[[#This Row],[Close Price]]-Table2[[#This Row],[50D EMA]])/Table2[[#This Row],[50D EMA]]</f>
        <v>0.10207239998221981</v>
      </c>
      <c r="U20" s="2">
        <f>(Table2[[#This Row],[Close Price]]-Table2[[#This Row],[200D EMA]])/Table2[[#This Row],[200D EMA]]</f>
        <v>0.47886932949109656</v>
      </c>
      <c r="V20">
        <v>0.65319219311537702</v>
      </c>
      <c r="W20">
        <v>76.099999999999994</v>
      </c>
      <c r="X20">
        <v>80.83</v>
      </c>
      <c r="Y20">
        <v>70.5</v>
      </c>
      <c r="Z20">
        <v>80.83</v>
      </c>
      <c r="AA20">
        <v>68.11</v>
      </c>
      <c r="AB20">
        <v>88.8</v>
      </c>
      <c r="AC20" s="2">
        <f>(Table2[[#This Row],[Close Price]]/Table2[[#This Row],[Day Low]])-1</f>
        <v>2.0499342969776624E-2</v>
      </c>
      <c r="AD20" s="2">
        <f>(Table2[[#This Row],[Day High]]/Table2[[#This Row],[Close Price]])-1</f>
        <v>4.0818954416688147E-2</v>
      </c>
      <c r="AE20" s="2">
        <f>(Table2[[#This Row],[Close Price]]/Table2[[#This Row],[Current Week Low]])-1</f>
        <v>0.10156028368794323</v>
      </c>
      <c r="AF20" s="2">
        <f>(Table2[[#This Row],[Current Week High]]/Table2[[#This Row],[Close Price]])-1</f>
        <v>4.0818954416688147E-2</v>
      </c>
      <c r="AG20" s="2">
        <f>(Table2[[#This Row],[Close Price]]/Table2[[#This Row],[Current Month Low]])-1</f>
        <v>0.14021435912494495</v>
      </c>
      <c r="AH20" s="2">
        <f>(Table2[[#This Row],[Current Month High]]/Table2[[#This Row],[Close Price]])-1</f>
        <v>0.14344578933814067</v>
      </c>
      <c r="AI20">
        <v>17.692505794488799</v>
      </c>
      <c r="AJ20">
        <v>448.83392226148402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0.2</v>
      </c>
      <c r="AM20" t="s">
        <v>10347</v>
      </c>
      <c r="AN20">
        <v>4.6500000000000004</v>
      </c>
      <c r="AO20" t="s">
        <v>10347</v>
      </c>
      <c r="AP20">
        <v>0.16183004385997099</v>
      </c>
      <c r="AQ20">
        <f>(Table2[[#This Row],[Sharpe Ratio]]-AVERAGE(Table2[Sharpe Ratio]))/_xlfn.STDEV.P(Table2[Sharpe Ratio])</f>
        <v>1.1274575582605442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9.416519269137348</v>
      </c>
      <c r="AS20">
        <f>_xlfn.RANK.AVG(Table2[[#This Row],[1Y Return vs Nifty Z-Score]],Table2[1Y Return vs Nifty Z-Score])</f>
        <v>1</v>
      </c>
      <c r="AT20">
        <f>_xlfn.RANK.AVG(Table2[[#This Row],[6M Return vs Nifty Z-Score]],Table2[6M Return vs Nifty Z-Score])</f>
        <v>48</v>
      </c>
      <c r="AU20">
        <f>_xlfn.RANK.AVG(Table2[[#This Row],[Sharpe Ratio Z-Score]],Table2[Sharpe Ratio Z-Score])</f>
        <v>92</v>
      </c>
      <c r="AV20">
        <f>(Table2[[#This Row],[Rank 1Y]]+Table2[[#This Row],[Rank 6M]]+Table2[[#This Row],[Rank Sharpe]])/3</f>
        <v>47</v>
      </c>
    </row>
    <row r="21" spans="1:48" x14ac:dyDescent="0.3">
      <c r="A21" t="s">
        <v>382</v>
      </c>
      <c r="B21" t="s">
        <v>383</v>
      </c>
      <c r="C21" t="s">
        <v>10313</v>
      </c>
      <c r="D21" t="s">
        <v>89</v>
      </c>
      <c r="E21">
        <v>62967.043566339999</v>
      </c>
      <c r="F21">
        <v>610.6</v>
      </c>
      <c r="G21">
        <v>137.94969201582501</v>
      </c>
      <c r="H21">
        <f>(Table2[[#This Row],[1Y Return vs Nifty]]-AVERAGE(Table2[1Y Return vs Nifty]))/_xlfn.STDEV.P(Table2[1Y Return vs Nifty])</f>
        <v>1.7829633555018995</v>
      </c>
      <c r="I21">
        <v>5.5907504685955702</v>
      </c>
      <c r="J21">
        <f>(Table2[[#This Row],[1M Return vs Nifty]]-AVERAGE(Table2[1M Return vs Nifty]))/_xlfn.STDEV.P(Table2[1M Return vs Nifty])</f>
        <v>0.54071926430674155</v>
      </c>
      <c r="K21">
        <v>39.445162223786198</v>
      </c>
      <c r="L21">
        <f>(Table2[[#This Row],[6M Return vs Nifty]]-AVERAGE(Table2[6M Return vs Nifty]))/_xlfn.STDEV.P(Table2[6M Return vs Nifty])</f>
        <v>1.1390246308523442</v>
      </c>
      <c r="M21">
        <v>4.9142638967075403</v>
      </c>
      <c r="N21">
        <f>(Table2[[#This Row],[1W Return vs Nifty]]-AVERAGE(Table2[1W Return vs Nifty]))/_xlfn.STDEV.P(Table2[1W Return vs Nifty])</f>
        <v>1.4881684242715261</v>
      </c>
      <c r="O21">
        <v>574.23</v>
      </c>
      <c r="P21">
        <v>533.62898139761899</v>
      </c>
      <c r="Q21">
        <v>418.81825708395297</v>
      </c>
      <c r="R21">
        <v>69.554400449074507</v>
      </c>
      <c r="S21" s="2">
        <f>(Table2[[#This Row],[Close Price]]-Table2[[#This Row],[20D EMA]])/Table2[[#This Row],[20D EMA]]</f>
        <v>6.3336990404541743E-2</v>
      </c>
      <c r="T21" s="2">
        <f>(Table2[[#This Row],[Close Price]]-Table2[[#This Row],[50D EMA]])/Table2[[#This Row],[50D EMA]]</f>
        <v>0.14424070147162452</v>
      </c>
      <c r="U21" s="2">
        <f>(Table2[[#This Row],[Close Price]]-Table2[[#This Row],[200D EMA]])/Table2[[#This Row],[200D EMA]]</f>
        <v>0.45791161123523805</v>
      </c>
      <c r="V21">
        <v>2.4175891164836099</v>
      </c>
      <c r="W21">
        <v>606.6</v>
      </c>
      <c r="X21">
        <v>619.79999999999995</v>
      </c>
      <c r="Y21">
        <v>580.4</v>
      </c>
      <c r="Z21">
        <v>624.95000000000005</v>
      </c>
      <c r="AA21">
        <v>515.95000000000005</v>
      </c>
      <c r="AB21">
        <v>624.95000000000005</v>
      </c>
      <c r="AC21" s="2">
        <f>(Table2[[#This Row],[Close Price]]/Table2[[#This Row],[Day Low]])-1</f>
        <v>6.5941312232113969E-3</v>
      </c>
      <c r="AD21" s="2">
        <f>(Table2[[#This Row],[Day High]]/Table2[[#This Row],[Close Price]])-1</f>
        <v>1.5067147068457132E-2</v>
      </c>
      <c r="AE21" s="2">
        <f>(Table2[[#This Row],[Close Price]]/Table2[[#This Row],[Current Week Low]])-1</f>
        <v>5.2033080634045659E-2</v>
      </c>
      <c r="AF21" s="2">
        <f>(Table2[[#This Row],[Current Week High]]/Table2[[#This Row],[Close Price]])-1</f>
        <v>2.3501473960039432E-2</v>
      </c>
      <c r="AG21" s="2">
        <f>(Table2[[#This Row],[Close Price]]/Table2[[#This Row],[Current Month Low]])-1</f>
        <v>0.18344800852795817</v>
      </c>
      <c r="AH21" s="2">
        <f>(Table2[[#This Row],[Current Month High]]/Table2[[#This Row],[Close Price]])-1</f>
        <v>2.3501473960039432E-2</v>
      </c>
      <c r="AI21">
        <v>3.7667867671142998</v>
      </c>
      <c r="AJ21">
        <v>201.08481262327399</v>
      </c>
      <c r="AK21" t="str">
        <f>IF(AND(Table2[[#This Row],[20D EMA]]&gt;Table2[[#This Row],[50D EMA]],Table2[[#This Row],[50D EMA]]&gt;Table2[[#This Row],[200D EMA]]),"Uptrend","Downtrend/NoTrend")</f>
        <v>Uptrend</v>
      </c>
      <c r="AL21">
        <v>0.38</v>
      </c>
      <c r="AM21" t="s">
        <v>10347</v>
      </c>
      <c r="AN21">
        <v>10.65</v>
      </c>
      <c r="AO21" t="s">
        <v>10347</v>
      </c>
      <c r="AP21">
        <v>0.237171820810537</v>
      </c>
      <c r="AQ21">
        <f>(Table2[[#This Row],[Sharpe Ratio]]-AVERAGE(Table2[Sharpe Ratio]))/_xlfn.STDEV.P(Table2[Sharpe Ratio])</f>
        <v>1.9934235059580141</v>
      </c>
      <c r="AR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6.9442991808905248</v>
      </c>
      <c r="AS21">
        <f>_xlfn.RANK.AVG(Table2[[#This Row],[1Y Return vs Nifty Z-Score]],Table2[1Y Return vs Nifty Z-Score])</f>
        <v>40</v>
      </c>
      <c r="AT21">
        <f>_xlfn.RANK.AVG(Table2[[#This Row],[6M Return vs Nifty Z-Score]],Table2[6M Return vs Nifty Z-Score])</f>
        <v>87</v>
      </c>
      <c r="AU21">
        <f>_xlfn.RANK.AVG(Table2[[#This Row],[Sharpe Ratio Z-Score]],Table2[Sharpe Ratio Z-Score])</f>
        <v>15</v>
      </c>
      <c r="AV21">
        <f>(Table2[[#This Row],[Rank 1Y]]+Table2[[#This Row],[Rank 6M]]+Table2[[#This Row],[Rank Sharpe]])/3</f>
        <v>47.333333333333336</v>
      </c>
    </row>
    <row r="22" spans="1:48" x14ac:dyDescent="0.3">
      <c r="A22" t="s">
        <v>949</v>
      </c>
      <c r="B22" t="s">
        <v>950</v>
      </c>
      <c r="C22" t="s">
        <v>10314</v>
      </c>
      <c r="D22" t="s">
        <v>133</v>
      </c>
      <c r="E22">
        <v>15583.157913839999</v>
      </c>
      <c r="F22">
        <v>1734.15</v>
      </c>
      <c r="G22">
        <v>87.537412876504007</v>
      </c>
      <c r="H22">
        <f>(Table2[[#This Row],[1Y Return vs Nifty]]-AVERAGE(Table2[1Y Return vs Nifty]))/_xlfn.STDEV.P(Table2[1Y Return vs Nifty])</f>
        <v>0.97456295062709197</v>
      </c>
      <c r="I22">
        <v>12.1740845577997</v>
      </c>
      <c r="J22">
        <f>(Table2[[#This Row],[1M Return vs Nifty]]-AVERAGE(Table2[1M Return vs Nifty]))/_xlfn.STDEV.P(Table2[1M Return vs Nifty])</f>
        <v>1.161238055579616</v>
      </c>
      <c r="K22">
        <v>85.866460588821994</v>
      </c>
      <c r="L22">
        <f>(Table2[[#This Row],[6M Return vs Nifty]]-AVERAGE(Table2[6M Return vs Nifty]))/_xlfn.STDEV.P(Table2[6M Return vs Nifty])</f>
        <v>2.7529756091223976</v>
      </c>
      <c r="M22">
        <v>1.87446035414719</v>
      </c>
      <c r="N22">
        <f>(Table2[[#This Row],[1W Return vs Nifty]]-AVERAGE(Table2[1W Return vs Nifty]))/_xlfn.STDEV.P(Table2[1W Return vs Nifty])</f>
        <v>0.71599297121618533</v>
      </c>
      <c r="O22">
        <v>1709.39</v>
      </c>
      <c r="P22">
        <v>1525.5782575819001</v>
      </c>
      <c r="Q22">
        <v>1100.61293383168</v>
      </c>
      <c r="R22">
        <v>47.899264712823701</v>
      </c>
      <c r="S22" s="2">
        <f>(Table2[[#This Row],[Close Price]]-Table2[[#This Row],[20D EMA]])/Table2[[#This Row],[20D EMA]]</f>
        <v>1.4484699220189651E-2</v>
      </c>
      <c r="T22" s="2">
        <f>(Table2[[#This Row],[Close Price]]-Table2[[#This Row],[50D EMA]])/Table2[[#This Row],[50D EMA]]</f>
        <v>0.13671651479137767</v>
      </c>
      <c r="U22" s="2">
        <f>(Table2[[#This Row],[Close Price]]-Table2[[#This Row],[200D EMA]])/Table2[[#This Row],[200D EMA]]</f>
        <v>0.57562204358504176</v>
      </c>
      <c r="V22">
        <v>0.98849823183616403</v>
      </c>
      <c r="W22">
        <v>1734.15</v>
      </c>
      <c r="X22">
        <v>1799</v>
      </c>
      <c r="Y22">
        <v>1734.15</v>
      </c>
      <c r="Z22">
        <v>1970</v>
      </c>
      <c r="AA22">
        <v>1557</v>
      </c>
      <c r="AB22">
        <v>1970</v>
      </c>
      <c r="AC22" s="2">
        <f>(Table2[[#This Row],[Close Price]]/Table2[[#This Row],[Day Low]])-1</f>
        <v>0</v>
      </c>
      <c r="AD22" s="2">
        <f>(Table2[[#This Row],[Day High]]/Table2[[#This Row],[Close Price]])-1</f>
        <v>3.7395842343511232E-2</v>
      </c>
      <c r="AE22" s="2">
        <f>(Table2[[#This Row],[Close Price]]/Table2[[#This Row],[Current Week Low]])-1</f>
        <v>0</v>
      </c>
      <c r="AF22" s="2">
        <f>(Table2[[#This Row],[Current Week High]]/Table2[[#This Row],[Close Price]])-1</f>
        <v>0.13600322924775821</v>
      </c>
      <c r="AG22" s="2">
        <f>(Table2[[#This Row],[Close Price]]/Table2[[#This Row],[Current Month Low]])-1</f>
        <v>0.11377649325626216</v>
      </c>
      <c r="AH22" s="2">
        <f>(Table2[[#This Row],[Current Month High]]/Table2[[#This Row],[Close Price]])-1</f>
        <v>0.13600322924775821</v>
      </c>
      <c r="AI22">
        <v>13.600322924775799</v>
      </c>
      <c r="AJ22">
        <v>166.79230769230699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0.41</v>
      </c>
      <c r="AM22" t="s">
        <v>10347</v>
      </c>
      <c r="AN22">
        <v>0.7</v>
      </c>
      <c r="AO22" t="s">
        <v>10347</v>
      </c>
      <c r="AP22">
        <v>0.21949981472094901</v>
      </c>
      <c r="AQ22">
        <f>(Table2[[#This Row],[Sharpe Ratio]]-AVERAGE(Table2[Sharpe Ratio]))/_xlfn.STDEV.P(Table2[Sharpe Ratio])</f>
        <v>1.7903043850601019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7.3950739716053926</v>
      </c>
      <c r="AS22">
        <f>_xlfn.RANK.AVG(Table2[[#This Row],[1Y Return vs Nifty Z-Score]],Table2[1Y Return vs Nifty Z-Score])</f>
        <v>105</v>
      </c>
      <c r="AT22">
        <f>_xlfn.RANK.AVG(Table2[[#This Row],[6M Return vs Nifty Z-Score]],Table2[6M Return vs Nifty Z-Score])</f>
        <v>14</v>
      </c>
      <c r="AU22">
        <f>_xlfn.RANK.AVG(Table2[[#This Row],[Sharpe Ratio Z-Score]],Table2[Sharpe Ratio Z-Score])</f>
        <v>28</v>
      </c>
      <c r="AV22">
        <f>(Table2[[#This Row],[Rank 1Y]]+Table2[[#This Row],[Rank 6M]]+Table2[[#This Row],[Rank Sharpe]])/3</f>
        <v>49</v>
      </c>
    </row>
    <row r="23" spans="1:48" x14ac:dyDescent="0.3">
      <c r="A23" t="s">
        <v>404</v>
      </c>
      <c r="B23" t="s">
        <v>405</v>
      </c>
      <c r="C23" t="s">
        <v>10303</v>
      </c>
      <c r="D23" t="s">
        <v>124</v>
      </c>
      <c r="E23">
        <v>58785.7935</v>
      </c>
      <c r="F23">
        <v>293.64999999999998</v>
      </c>
      <c r="G23">
        <v>266.25516857500099</v>
      </c>
      <c r="H23">
        <f>(Table2[[#This Row],[1Y Return vs Nifty]]-AVERAGE(Table2[1Y Return vs Nifty]))/_xlfn.STDEV.P(Table2[1Y Return vs Nifty])</f>
        <v>3.8404422270967142</v>
      </c>
      <c r="I23">
        <v>-9.5879430447197702</v>
      </c>
      <c r="J23">
        <f>(Table2[[#This Row],[1M Return vs Nifty]]-AVERAGE(Table2[1M Return vs Nifty]))/_xlfn.STDEV.P(Table2[1M Return vs Nifty])</f>
        <v>-0.88996379451436869</v>
      </c>
      <c r="K23">
        <v>39.206310958800501</v>
      </c>
      <c r="L23">
        <f>(Table2[[#This Row],[6M Return vs Nifty]]-AVERAGE(Table2[6M Return vs Nifty]))/_xlfn.STDEV.P(Table2[6M Return vs Nifty])</f>
        <v>1.1307203772799137</v>
      </c>
      <c r="M23">
        <v>-0.59008133001664897</v>
      </c>
      <c r="N23">
        <f>(Table2[[#This Row],[1W Return vs Nifty]]-AVERAGE(Table2[1W Return vs Nifty]))/_xlfn.STDEV.P(Table2[1W Return vs Nifty])</f>
        <v>8.9946397844510639E-2</v>
      </c>
      <c r="O23">
        <v>291.49</v>
      </c>
      <c r="P23">
        <v>289.86423183207398</v>
      </c>
      <c r="Q23">
        <v>220.68946629456201</v>
      </c>
      <c r="R23">
        <v>57.587120995042497</v>
      </c>
      <c r="S23" s="2">
        <f>(Table2[[#This Row],[Close Price]]-Table2[[#This Row],[20D EMA]])/Table2[[#This Row],[20D EMA]]</f>
        <v>7.410202751380727E-3</v>
      </c>
      <c r="T23" s="2">
        <f>(Table2[[#This Row],[Close Price]]-Table2[[#This Row],[50D EMA]])/Table2[[#This Row],[50D EMA]]</f>
        <v>1.3060487470282949E-2</v>
      </c>
      <c r="U23" s="2">
        <f>(Table2[[#This Row],[Close Price]]-Table2[[#This Row],[200D EMA]])/Table2[[#This Row],[200D EMA]]</f>
        <v>0.33060270130000213</v>
      </c>
      <c r="V23">
        <v>0.42813729999540301</v>
      </c>
      <c r="W23">
        <v>285.2</v>
      </c>
      <c r="X23">
        <v>297.7</v>
      </c>
      <c r="Y23">
        <v>277.45</v>
      </c>
      <c r="Z23">
        <v>299.7</v>
      </c>
      <c r="AA23">
        <v>277.45</v>
      </c>
      <c r="AB23">
        <v>316.10000000000002</v>
      </c>
      <c r="AC23" s="2">
        <f>(Table2[[#This Row],[Close Price]]/Table2[[#This Row],[Day Low]])-1</f>
        <v>2.9628330995792318E-2</v>
      </c>
      <c r="AD23" s="2">
        <f>(Table2[[#This Row],[Day High]]/Table2[[#This Row],[Close Price]])-1</f>
        <v>1.379192916737626E-2</v>
      </c>
      <c r="AE23" s="2">
        <f>(Table2[[#This Row],[Close Price]]/Table2[[#This Row],[Current Week Low]])-1</f>
        <v>5.8388898900702868E-2</v>
      </c>
      <c r="AF23" s="2">
        <f>(Table2[[#This Row],[Current Week High]]/Table2[[#This Row],[Close Price]])-1</f>
        <v>2.0602758385833475E-2</v>
      </c>
      <c r="AG23" s="2">
        <f>(Table2[[#This Row],[Close Price]]/Table2[[#This Row],[Current Month Low]])-1</f>
        <v>5.8388898900702868E-2</v>
      </c>
      <c r="AH23" s="2">
        <f>(Table2[[#This Row],[Current Month High]]/Table2[[#This Row],[Close Price]])-1</f>
        <v>7.6451557977183837E-2</v>
      </c>
      <c r="AI23">
        <v>20.449514728418102</v>
      </c>
      <c r="AJ23">
        <v>334.07243163340701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0.03</v>
      </c>
      <c r="AM23" t="s">
        <v>10347</v>
      </c>
      <c r="AN23">
        <v>-2.15</v>
      </c>
      <c r="AO23" t="s">
        <v>10346</v>
      </c>
      <c r="AP23">
        <v>0.186323065440962</v>
      </c>
      <c r="AQ23">
        <f>(Table2[[#This Row],[Sharpe Ratio]]-AVERAGE(Table2[Sharpe Ratio]))/_xlfn.STDEV.P(Table2[Sharpe Ratio])</f>
        <v>1.4089763052801965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5.5801215129869668</v>
      </c>
      <c r="AS23">
        <f>_xlfn.RANK.AVG(Table2[[#This Row],[1Y Return vs Nifty Z-Score]],Table2[1Y Return vs Nifty Z-Score])</f>
        <v>8</v>
      </c>
      <c r="AT23">
        <f>_xlfn.RANK.AVG(Table2[[#This Row],[6M Return vs Nifty Z-Score]],Table2[6M Return vs Nifty Z-Score])</f>
        <v>88</v>
      </c>
      <c r="AU23">
        <f>_xlfn.RANK.AVG(Table2[[#This Row],[Sharpe Ratio Z-Score]],Table2[Sharpe Ratio Z-Score])</f>
        <v>57</v>
      </c>
      <c r="AV23">
        <f>(Table2[[#This Row],[Rank 1Y]]+Table2[[#This Row],[Rank 6M]]+Table2[[#This Row],[Rank Sharpe]])/3</f>
        <v>51</v>
      </c>
    </row>
    <row r="24" spans="1:48" x14ac:dyDescent="0.3">
      <c r="A24" t="s">
        <v>804</v>
      </c>
      <c r="B24" t="s">
        <v>805</v>
      </c>
      <c r="C24" t="s">
        <v>10314</v>
      </c>
      <c r="D24" t="s">
        <v>319</v>
      </c>
      <c r="E24">
        <v>20127.35916</v>
      </c>
      <c r="F24">
        <v>1757.05</v>
      </c>
      <c r="G24">
        <v>91.326999575883093</v>
      </c>
      <c r="H24">
        <f>(Table2[[#This Row],[1Y Return vs Nifty]]-AVERAGE(Table2[1Y Return vs Nifty]))/_xlfn.STDEV.P(Table2[1Y Return vs Nifty])</f>
        <v>1.0353319433088124</v>
      </c>
      <c r="I24">
        <v>-23.063019234492899</v>
      </c>
      <c r="J24">
        <f>(Table2[[#This Row],[1M Return vs Nifty]]-AVERAGE(Table2[1M Return vs Nifty]))/_xlfn.STDEV.P(Table2[1M Return vs Nifty])</f>
        <v>-2.1600706850791087</v>
      </c>
      <c r="K24">
        <v>101.503624534606</v>
      </c>
      <c r="L24">
        <f>(Table2[[#This Row],[6M Return vs Nifty]]-AVERAGE(Table2[6M Return vs Nifty]))/_xlfn.STDEV.P(Table2[6M Return vs Nifty])</f>
        <v>3.2966401970710217</v>
      </c>
      <c r="M24">
        <v>-3.3724775273596301</v>
      </c>
      <c r="N24">
        <f>(Table2[[#This Row],[1W Return vs Nifty]]-AVERAGE(Table2[1W Return vs Nifty]))/_xlfn.STDEV.P(Table2[1W Return vs Nifty])</f>
        <v>-0.61684205548203153</v>
      </c>
      <c r="O24">
        <v>1937.99</v>
      </c>
      <c r="P24">
        <v>1965.1577223965101</v>
      </c>
      <c r="Q24">
        <v>1403.4583998437399</v>
      </c>
      <c r="R24">
        <v>24.442108806545999</v>
      </c>
      <c r="S24" s="2">
        <f>(Table2[[#This Row],[Close Price]]-Table2[[#This Row],[20D EMA]])/Table2[[#This Row],[20D EMA]]</f>
        <v>-9.3364774844039475E-2</v>
      </c>
      <c r="T24" s="2">
        <f>(Table2[[#This Row],[Close Price]]-Table2[[#This Row],[50D EMA]])/Table2[[#This Row],[50D EMA]]</f>
        <v>-0.10589873780854735</v>
      </c>
      <c r="U24" s="2">
        <f>(Table2[[#This Row],[Close Price]]-Table2[[#This Row],[200D EMA]])/Table2[[#This Row],[200D EMA]]</f>
        <v>0.25194305737571465</v>
      </c>
      <c r="V24">
        <v>0.366861600598125</v>
      </c>
      <c r="W24">
        <v>1741.1</v>
      </c>
      <c r="X24">
        <v>1788.95</v>
      </c>
      <c r="Y24">
        <v>1741.1</v>
      </c>
      <c r="Z24">
        <v>1815.85</v>
      </c>
      <c r="AA24">
        <v>1732</v>
      </c>
      <c r="AB24">
        <v>2474</v>
      </c>
      <c r="AC24" s="2">
        <f>(Table2[[#This Row],[Close Price]]/Table2[[#This Row],[Day Low]])-1</f>
        <v>9.1608753087129013E-3</v>
      </c>
      <c r="AD24" s="2">
        <f>(Table2[[#This Row],[Day High]]/Table2[[#This Row],[Close Price]])-1</f>
        <v>1.8155430978059828E-2</v>
      </c>
      <c r="AE24" s="2">
        <f>(Table2[[#This Row],[Close Price]]/Table2[[#This Row],[Current Week Low]])-1</f>
        <v>9.1608753087129013E-3</v>
      </c>
      <c r="AF24" s="2">
        <f>(Table2[[#This Row],[Current Week High]]/Table2[[#This Row],[Close Price]])-1</f>
        <v>3.3465183119433028E-2</v>
      </c>
      <c r="AG24" s="2">
        <f>(Table2[[#This Row],[Close Price]]/Table2[[#This Row],[Current Month Low]])-1</f>
        <v>1.4463048498845277E-2</v>
      </c>
      <c r="AH24" s="2">
        <f>(Table2[[#This Row],[Current Month High]]/Table2[[#This Row],[Close Price]])-1</f>
        <v>0.40804188839247613</v>
      </c>
      <c r="AI24">
        <v>61.281693748043601</v>
      </c>
      <c r="AJ24">
        <v>171.02421718340199</v>
      </c>
      <c r="AK24" t="str">
        <f>IF(AND(Table2[[#This Row],[20D EMA]]&gt;Table2[[#This Row],[50D EMA]],Table2[[#This Row],[50D EMA]]&gt;Table2[[#This Row],[200D EMA]]),"Uptrend","Downtrend/NoTrend")</f>
        <v>Downtrend/NoTrend</v>
      </c>
      <c r="AL24">
        <v>0.25</v>
      </c>
      <c r="AM24" t="s">
        <v>10347</v>
      </c>
      <c r="AN24">
        <v>-12.55</v>
      </c>
      <c r="AO24" t="s">
        <v>10346</v>
      </c>
      <c r="AP24">
        <v>0.189985667453554</v>
      </c>
      <c r="AQ24">
        <f>(Table2[[#This Row],[Sharpe Ratio]]-AVERAGE(Table2[Sharpe Ratio]))/_xlfn.STDEV.P(Table2[Sharpe Ratio])</f>
        <v>1.4510736482318225</v>
      </c>
      <c r="AR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">
        <f>_xlfn.RANK.AVG(Table2[[#This Row],[1Y Return vs Nifty Z-Score]],Table2[1Y Return vs Nifty Z-Score])</f>
        <v>100</v>
      </c>
      <c r="AT24">
        <f>_xlfn.RANK.AVG(Table2[[#This Row],[6M Return vs Nifty Z-Score]],Table2[6M Return vs Nifty Z-Score])</f>
        <v>6</v>
      </c>
      <c r="AU24">
        <f>_xlfn.RANK.AVG(Table2[[#This Row],[Sharpe Ratio Z-Score]],Table2[Sharpe Ratio Z-Score])</f>
        <v>51</v>
      </c>
      <c r="AV24">
        <f>(Table2[[#This Row],[Rank 1Y]]+Table2[[#This Row],[Rank 6M]]+Table2[[#This Row],[Rank Sharpe]])/3</f>
        <v>52.333333333333336</v>
      </c>
    </row>
    <row r="25" spans="1:48" x14ac:dyDescent="0.3">
      <c r="A25" t="s">
        <v>1393</v>
      </c>
      <c r="B25" t="s">
        <v>1394</v>
      </c>
      <c r="C25" t="s">
        <v>10306</v>
      </c>
      <c r="D25" t="s">
        <v>46</v>
      </c>
      <c r="E25">
        <v>7978.5496254500003</v>
      </c>
      <c r="F25">
        <v>584.45000000000005</v>
      </c>
      <c r="G25">
        <v>86.309142188400898</v>
      </c>
      <c r="H25">
        <f>(Table2[[#This Row],[1Y Return vs Nifty]]-AVERAGE(Table2[1Y Return vs Nifty]))/_xlfn.STDEV.P(Table2[1Y Return vs Nifty])</f>
        <v>0.95486666752879557</v>
      </c>
      <c r="I25">
        <v>7.6563315126039697</v>
      </c>
      <c r="J25">
        <f>(Table2[[#This Row],[1M Return vs Nifty]]-AVERAGE(Table2[1M Return vs Nifty]))/_xlfn.STDEV.P(Table2[1M Return vs Nifty])</f>
        <v>0.73541268793324999</v>
      </c>
      <c r="K25">
        <v>71.300057096376506</v>
      </c>
      <c r="L25">
        <f>(Table2[[#This Row],[6M Return vs Nifty]]-AVERAGE(Table2[6M Return vs Nifty]))/_xlfn.STDEV.P(Table2[6M Return vs Nifty])</f>
        <v>2.2465386503445304</v>
      </c>
      <c r="M25">
        <v>-1.3463106379455601</v>
      </c>
      <c r="N25">
        <f>(Table2[[#This Row],[1W Return vs Nifty]]-AVERAGE(Table2[1W Return vs Nifty]))/_xlfn.STDEV.P(Table2[1W Return vs Nifty])</f>
        <v>-0.10215210466986378</v>
      </c>
      <c r="O25">
        <v>566.6</v>
      </c>
      <c r="P25">
        <v>524.36624344555401</v>
      </c>
      <c r="Q25">
        <v>405.48693283261099</v>
      </c>
      <c r="R25">
        <v>56.274924649740598</v>
      </c>
      <c r="S25" s="2">
        <f>(Table2[[#This Row],[Close Price]]-Table2[[#This Row],[20D EMA]])/Table2[[#This Row],[20D EMA]]</f>
        <v>3.1503706318390438E-2</v>
      </c>
      <c r="T25" s="2">
        <f>(Table2[[#This Row],[Close Price]]-Table2[[#This Row],[50D EMA]])/Table2[[#This Row],[50D EMA]]</f>
        <v>0.1145835707494101</v>
      </c>
      <c r="U25" s="2">
        <f>(Table2[[#This Row],[Close Price]]-Table2[[#This Row],[200D EMA]])/Table2[[#This Row],[200D EMA]]</f>
        <v>0.44135347572659456</v>
      </c>
      <c r="V25">
        <v>1.0832151563190999</v>
      </c>
      <c r="W25">
        <v>578.35</v>
      </c>
      <c r="X25">
        <v>592.25</v>
      </c>
      <c r="Y25">
        <v>577.1</v>
      </c>
      <c r="Z25">
        <v>619</v>
      </c>
      <c r="AA25">
        <v>525.04999999999995</v>
      </c>
      <c r="AB25">
        <v>619</v>
      </c>
      <c r="AC25" s="2">
        <f>(Table2[[#This Row],[Close Price]]/Table2[[#This Row],[Day Low]])-1</f>
        <v>1.0547246477046857E-2</v>
      </c>
      <c r="AD25" s="2">
        <f>(Table2[[#This Row],[Day High]]/Table2[[#This Row],[Close Price]])-1</f>
        <v>1.3345880742578364E-2</v>
      </c>
      <c r="AE25" s="2">
        <f>(Table2[[#This Row],[Close Price]]/Table2[[#This Row],[Current Week Low]])-1</f>
        <v>1.2736094264425679E-2</v>
      </c>
      <c r="AF25" s="2">
        <f>(Table2[[#This Row],[Current Week High]]/Table2[[#This Row],[Close Price]])-1</f>
        <v>5.9115407648216101E-2</v>
      </c>
      <c r="AG25" s="2">
        <f>(Table2[[#This Row],[Close Price]]/Table2[[#This Row],[Current Month Low]])-1</f>
        <v>0.11313208265879449</v>
      </c>
      <c r="AH25" s="2">
        <f>(Table2[[#This Row],[Current Month High]]/Table2[[#This Row],[Close Price]])-1</f>
        <v>5.9115407648216101E-2</v>
      </c>
      <c r="AI25">
        <v>5.9115407648216101</v>
      </c>
      <c r="AJ25">
        <v>142.259067357513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0.33</v>
      </c>
      <c r="AM25" t="s">
        <v>10347</v>
      </c>
      <c r="AN25">
        <v>2.54</v>
      </c>
      <c r="AO25" t="s">
        <v>10347</v>
      </c>
      <c r="AP25">
        <v>0.21024300989893999</v>
      </c>
      <c r="AQ25">
        <f>(Table2[[#This Row],[Sharpe Ratio]]-AVERAGE(Table2[Sharpe Ratio]))/_xlfn.STDEV.P(Table2[Sharpe Ratio])</f>
        <v>1.6839081984450566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5.5185740995817687</v>
      </c>
      <c r="AS25">
        <f>_xlfn.RANK.AVG(Table2[[#This Row],[1Y Return vs Nifty Z-Score]],Table2[1Y Return vs Nifty Z-Score])</f>
        <v>108</v>
      </c>
      <c r="AT25">
        <f>_xlfn.RANK.AVG(Table2[[#This Row],[6M Return vs Nifty Z-Score]],Table2[6M Return vs Nifty Z-Score])</f>
        <v>22</v>
      </c>
      <c r="AU25">
        <f>_xlfn.RANK.AVG(Table2[[#This Row],[Sharpe Ratio Z-Score]],Table2[Sharpe Ratio Z-Score])</f>
        <v>30</v>
      </c>
      <c r="AV25">
        <f>(Table2[[#This Row],[Rank 1Y]]+Table2[[#This Row],[Rank 6M]]+Table2[[#This Row],[Rank Sharpe]])/3</f>
        <v>53.333333333333336</v>
      </c>
    </row>
    <row r="26" spans="1:48" x14ac:dyDescent="0.3">
      <c r="A26" t="s">
        <v>1052</v>
      </c>
      <c r="B26" t="s">
        <v>1053</v>
      </c>
      <c r="C26" t="s">
        <v>10305</v>
      </c>
      <c r="D26" t="s">
        <v>356</v>
      </c>
      <c r="E26">
        <v>12843.150133839999</v>
      </c>
      <c r="F26">
        <v>369.85</v>
      </c>
      <c r="G26">
        <v>92.298801274701503</v>
      </c>
      <c r="H26">
        <f>(Table2[[#This Row],[1Y Return vs Nifty]]-AVERAGE(Table2[1Y Return vs Nifty]))/_xlfn.STDEV.P(Table2[1Y Return vs Nifty])</f>
        <v>1.050915545165251</v>
      </c>
      <c r="I26">
        <v>27.178772076025101</v>
      </c>
      <c r="J26">
        <f>(Table2[[#This Row],[1M Return vs Nifty]]-AVERAGE(Table2[1M Return vs Nifty]))/_xlfn.STDEV.P(Table2[1M Return vs Nifty])</f>
        <v>2.5755200039171329</v>
      </c>
      <c r="K26">
        <v>91.456031566029495</v>
      </c>
      <c r="L26">
        <f>(Table2[[#This Row],[6M Return vs Nifty]]-AVERAGE(Table2[6M Return vs Nifty]))/_xlfn.STDEV.P(Table2[6M Return vs Nifty])</f>
        <v>2.9473108359364915</v>
      </c>
      <c r="M26">
        <v>3.62644198880569</v>
      </c>
      <c r="N26">
        <f>(Table2[[#This Row],[1W Return vs Nifty]]-AVERAGE(Table2[1W Return vs Nifty]))/_xlfn.STDEV.P(Table2[1W Return vs Nifty])</f>
        <v>1.1610339725657668</v>
      </c>
      <c r="O26">
        <v>336.76</v>
      </c>
      <c r="P26">
        <v>302.64094609976399</v>
      </c>
      <c r="Q26">
        <v>235.56091740824601</v>
      </c>
      <c r="R26">
        <v>77.139991885857299</v>
      </c>
      <c r="S26" s="2">
        <f>(Table2[[#This Row],[Close Price]]-Table2[[#This Row],[20D EMA]])/Table2[[#This Row],[20D EMA]]</f>
        <v>9.8259888347784874E-2</v>
      </c>
      <c r="T26" s="2">
        <f>(Table2[[#This Row],[Close Price]]-Table2[[#This Row],[50D EMA]])/Table2[[#This Row],[50D EMA]]</f>
        <v>0.22207521740326874</v>
      </c>
      <c r="U26" s="2">
        <f>(Table2[[#This Row],[Close Price]]-Table2[[#This Row],[200D EMA]])/Table2[[#This Row],[200D EMA]]</f>
        <v>0.57008218540353295</v>
      </c>
      <c r="V26">
        <v>0.82601053136838698</v>
      </c>
      <c r="W26">
        <v>366.1</v>
      </c>
      <c r="X26">
        <v>376.4</v>
      </c>
      <c r="Y26">
        <v>361.25</v>
      </c>
      <c r="Z26">
        <v>379.9</v>
      </c>
      <c r="AA26">
        <v>289</v>
      </c>
      <c r="AB26">
        <v>379.9</v>
      </c>
      <c r="AC26" s="2">
        <f>(Table2[[#This Row],[Close Price]]/Table2[[#This Row],[Day Low]])-1</f>
        <v>1.0243102977328666E-2</v>
      </c>
      <c r="AD26" s="2">
        <f>(Table2[[#This Row],[Day High]]/Table2[[#This Row],[Close Price]])-1</f>
        <v>1.7709882384750353E-2</v>
      </c>
      <c r="AE26" s="2">
        <f>(Table2[[#This Row],[Close Price]]/Table2[[#This Row],[Current Week Low]])-1</f>
        <v>2.3806228373702387E-2</v>
      </c>
      <c r="AF26" s="2">
        <f>(Table2[[#This Row],[Current Week High]]/Table2[[#This Row],[Close Price]])-1</f>
        <v>2.717317831553312E-2</v>
      </c>
      <c r="AG26" s="2">
        <f>(Table2[[#This Row],[Close Price]]/Table2[[#This Row],[Current Month Low]])-1</f>
        <v>0.27975778546712804</v>
      </c>
      <c r="AH26" s="2">
        <f>(Table2[[#This Row],[Current Month High]]/Table2[[#This Row],[Close Price]])-1</f>
        <v>2.717317831553312E-2</v>
      </c>
      <c r="AI26">
        <v>2.7173178315533102</v>
      </c>
      <c r="AJ26">
        <v>152.28512960436501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0.37</v>
      </c>
      <c r="AM26" t="s">
        <v>10347</v>
      </c>
      <c r="AN26">
        <v>21</v>
      </c>
      <c r="AO26" t="s">
        <v>10347</v>
      </c>
      <c r="AP26">
        <v>0.18780226232928199</v>
      </c>
      <c r="AQ26">
        <f>(Table2[[#This Row],[Sharpe Ratio]]-AVERAGE(Table2[Sharpe Ratio]))/_xlfn.STDEV.P(Table2[Sharpe Ratio])</f>
        <v>1.4259779501453769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9.1607583077300188</v>
      </c>
      <c r="AS26">
        <f>_xlfn.RANK.AVG(Table2[[#This Row],[1Y Return vs Nifty Z-Score]],Table2[1Y Return vs Nifty Z-Score])</f>
        <v>97</v>
      </c>
      <c r="AT26">
        <f>_xlfn.RANK.AVG(Table2[[#This Row],[6M Return vs Nifty Z-Score]],Table2[6M Return vs Nifty Z-Score])</f>
        <v>10</v>
      </c>
      <c r="AU26">
        <f>_xlfn.RANK.AVG(Table2[[#This Row],[Sharpe Ratio Z-Score]],Table2[Sharpe Ratio Z-Score])</f>
        <v>56</v>
      </c>
      <c r="AV26">
        <f>(Table2[[#This Row],[Rank 1Y]]+Table2[[#This Row],[Rank 6M]]+Table2[[#This Row],[Rank Sharpe]])/3</f>
        <v>54.333333333333336</v>
      </c>
    </row>
    <row r="27" spans="1:48" x14ac:dyDescent="0.3">
      <c r="A27" t="s">
        <v>1284</v>
      </c>
      <c r="B27" t="s">
        <v>1285</v>
      </c>
      <c r="C27" t="s">
        <v>10314</v>
      </c>
      <c r="D27" t="s">
        <v>366</v>
      </c>
      <c r="E27">
        <v>8834.3485393800001</v>
      </c>
      <c r="F27">
        <v>389.3</v>
      </c>
      <c r="G27">
        <v>127.014900522896</v>
      </c>
      <c r="H27">
        <f>(Table2[[#This Row],[1Y Return vs Nifty]]-AVERAGE(Table2[1Y Return vs Nifty]))/_xlfn.STDEV.P(Table2[1Y Return vs Nifty])</f>
        <v>1.6076154041491</v>
      </c>
      <c r="I27">
        <v>13.0076742535829</v>
      </c>
      <c r="J27">
        <f>(Table2[[#This Row],[1M Return vs Nifty]]-AVERAGE(Table2[1M Return vs Nifty]))/_xlfn.STDEV.P(Table2[1M Return vs Nifty])</f>
        <v>1.2398088927019724</v>
      </c>
      <c r="K27">
        <v>64.860499113930501</v>
      </c>
      <c r="L27">
        <f>(Table2[[#This Row],[6M Return vs Nifty]]-AVERAGE(Table2[6M Return vs Nifty]))/_xlfn.STDEV.P(Table2[6M Return vs Nifty])</f>
        <v>2.0226515280226027</v>
      </c>
      <c r="M27">
        <v>-2.5924332566573201</v>
      </c>
      <c r="N27">
        <f>(Table2[[#This Row],[1W Return vs Nifty]]-AVERAGE(Table2[1W Return vs Nifty]))/_xlfn.STDEV.P(Table2[1W Return vs Nifty])</f>
        <v>-0.41869404042134417</v>
      </c>
      <c r="O27">
        <v>370.03</v>
      </c>
      <c r="P27">
        <v>343.64936626252501</v>
      </c>
      <c r="Q27">
        <v>265.12333918420097</v>
      </c>
      <c r="R27">
        <v>62.835419338966297</v>
      </c>
      <c r="S27" s="2">
        <f>(Table2[[#This Row],[Close Price]]-Table2[[#This Row],[20D EMA]])/Table2[[#This Row],[20D EMA]]</f>
        <v>5.2076858633083915E-2</v>
      </c>
      <c r="T27" s="2">
        <f>(Table2[[#This Row],[Close Price]]-Table2[[#This Row],[50D EMA]])/Table2[[#This Row],[50D EMA]]</f>
        <v>0.13284073308198971</v>
      </c>
      <c r="U27" s="2">
        <f>(Table2[[#This Row],[Close Price]]-Table2[[#This Row],[200D EMA]])/Table2[[#This Row],[200D EMA]]</f>
        <v>0.46837317754784402</v>
      </c>
      <c r="V27">
        <v>1.08034161940493</v>
      </c>
      <c r="W27">
        <v>380.6</v>
      </c>
      <c r="X27">
        <v>400</v>
      </c>
      <c r="Y27">
        <v>380.6</v>
      </c>
      <c r="Z27">
        <v>401.1</v>
      </c>
      <c r="AA27">
        <v>303.25</v>
      </c>
      <c r="AB27">
        <v>407.65</v>
      </c>
      <c r="AC27" s="2">
        <f>(Table2[[#This Row],[Close Price]]/Table2[[#This Row],[Day Low]])-1</f>
        <v>2.285864424592754E-2</v>
      </c>
      <c r="AD27" s="2">
        <f>(Table2[[#This Row],[Day High]]/Table2[[#This Row],[Close Price]])-1</f>
        <v>2.7485229899820052E-2</v>
      </c>
      <c r="AE27" s="2">
        <f>(Table2[[#This Row],[Close Price]]/Table2[[#This Row],[Current Week Low]])-1</f>
        <v>2.285864424592754E-2</v>
      </c>
      <c r="AF27" s="2">
        <f>(Table2[[#This Row],[Current Week High]]/Table2[[#This Row],[Close Price]])-1</f>
        <v>3.031081428204474E-2</v>
      </c>
      <c r="AG27" s="2">
        <f>(Table2[[#This Row],[Close Price]]/Table2[[#This Row],[Current Month Low]])-1</f>
        <v>0.28375927452596872</v>
      </c>
      <c r="AH27" s="2">
        <f>(Table2[[#This Row],[Current Month High]]/Table2[[#This Row],[Close Price]])-1</f>
        <v>4.7135884921654103E-2</v>
      </c>
      <c r="AI27">
        <v>4.7135884921654103</v>
      </c>
      <c r="AJ27">
        <v>180.88023088022999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0.27</v>
      </c>
      <c r="AM27" t="s">
        <v>10347</v>
      </c>
      <c r="AN27">
        <v>13.53</v>
      </c>
      <c r="AO27" t="s">
        <v>10347</v>
      </c>
      <c r="AP27">
        <v>0.17004398107715599</v>
      </c>
      <c r="AQ27">
        <f>(Table2[[#This Row],[Sharpe Ratio]]-AVERAGE(Table2[Sharpe Ratio]))/_xlfn.STDEV.P(Table2[Sharpe Ratio])</f>
        <v>1.2218671967705856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5.6732489812229163</v>
      </c>
      <c r="AS27">
        <f>_xlfn.RANK.AVG(Table2[[#This Row],[1Y Return vs Nifty Z-Score]],Table2[1Y Return vs Nifty Z-Score])</f>
        <v>49</v>
      </c>
      <c r="AT27">
        <f>_xlfn.RANK.AVG(Table2[[#This Row],[6M Return vs Nifty Z-Score]],Table2[6M Return vs Nifty Z-Score])</f>
        <v>31</v>
      </c>
      <c r="AU27">
        <f>_xlfn.RANK.AVG(Table2[[#This Row],[Sharpe Ratio Z-Score]],Table2[Sharpe Ratio Z-Score])</f>
        <v>85</v>
      </c>
      <c r="AV27">
        <f>(Table2[[#This Row],[Rank 1Y]]+Table2[[#This Row],[Rank 6M]]+Table2[[#This Row],[Rank Sharpe]])/3</f>
        <v>55</v>
      </c>
    </row>
    <row r="28" spans="1:48" x14ac:dyDescent="0.3">
      <c r="A28" t="s">
        <v>1377</v>
      </c>
      <c r="B28" t="s">
        <v>1378</v>
      </c>
      <c r="C28" t="s">
        <v>10320</v>
      </c>
      <c r="D28" t="s">
        <v>1379</v>
      </c>
      <c r="E28">
        <v>8131.0875088599996</v>
      </c>
      <c r="F28">
        <v>1307.45</v>
      </c>
      <c r="G28">
        <v>141.728996967032</v>
      </c>
      <c r="H28">
        <f>(Table2[[#This Row],[1Y Return vs Nifty]]-AVERAGE(Table2[1Y Return vs Nifty]))/_xlfn.STDEV.P(Table2[1Y Return vs Nifty])</f>
        <v>1.8435674722937168</v>
      </c>
      <c r="I28">
        <v>-4.1411306509646204</v>
      </c>
      <c r="J28">
        <f>(Table2[[#This Row],[1M Return vs Nifty]]-AVERAGE(Table2[1M Return vs Nifty]))/_xlfn.STDEV.P(Table2[1M Return vs Nifty])</f>
        <v>-0.37656900137974719</v>
      </c>
      <c r="K28">
        <v>64.294545933237302</v>
      </c>
      <c r="L28">
        <f>(Table2[[#This Row],[6M Return vs Nifty]]-AVERAGE(Table2[6M Return vs Nifty]))/_xlfn.STDEV.P(Table2[6M Return vs Nifty])</f>
        <v>2.0029747692544158</v>
      </c>
      <c r="M28">
        <v>-3.4014207644602399</v>
      </c>
      <c r="N28">
        <f>(Table2[[#This Row],[1W Return vs Nifty]]-AVERAGE(Table2[1W Return vs Nifty]))/_xlfn.STDEV.P(Table2[1W Return vs Nifty])</f>
        <v>-0.62419425996108391</v>
      </c>
      <c r="O28">
        <v>1320.18</v>
      </c>
      <c r="P28">
        <v>1259.28313656862</v>
      </c>
      <c r="Q28">
        <v>953.358887248271</v>
      </c>
      <c r="R28">
        <v>42.767251188333397</v>
      </c>
      <c r="S28" s="2">
        <f>(Table2[[#This Row],[Close Price]]-Table2[[#This Row],[20D EMA]])/Table2[[#This Row],[20D EMA]]</f>
        <v>-9.6426244905997802E-3</v>
      </c>
      <c r="T28" s="2">
        <f>(Table2[[#This Row],[Close Price]]-Table2[[#This Row],[50D EMA]])/Table2[[#This Row],[50D EMA]]</f>
        <v>3.8249430991848597E-2</v>
      </c>
      <c r="U28" s="2">
        <f>(Table2[[#This Row],[Close Price]]-Table2[[#This Row],[200D EMA]])/Table2[[#This Row],[200D EMA]]</f>
        <v>0.37141428845726765</v>
      </c>
      <c r="V28">
        <v>0.53270946979990197</v>
      </c>
      <c r="W28">
        <v>1281.3</v>
      </c>
      <c r="X28">
        <v>1330.6</v>
      </c>
      <c r="Y28">
        <v>1281.3</v>
      </c>
      <c r="Z28">
        <v>1369.85</v>
      </c>
      <c r="AA28">
        <v>1203.7</v>
      </c>
      <c r="AB28">
        <v>1420</v>
      </c>
      <c r="AC28" s="2">
        <f>(Table2[[#This Row],[Close Price]]/Table2[[#This Row],[Day Low]])-1</f>
        <v>2.0408959650355163E-2</v>
      </c>
      <c r="AD28" s="2">
        <f>(Table2[[#This Row],[Day High]]/Table2[[#This Row],[Close Price]])-1</f>
        <v>1.7706222035259289E-2</v>
      </c>
      <c r="AE28" s="2">
        <f>(Table2[[#This Row],[Close Price]]/Table2[[#This Row],[Current Week Low]])-1</f>
        <v>2.0408959650355163E-2</v>
      </c>
      <c r="AF28" s="2">
        <f>(Table2[[#This Row],[Current Week High]]/Table2[[#This Row],[Close Price]])-1</f>
        <v>4.772649049676847E-2</v>
      </c>
      <c r="AG28" s="2">
        <f>(Table2[[#This Row],[Close Price]]/Table2[[#This Row],[Current Month Low]])-1</f>
        <v>8.6192572900224196E-2</v>
      </c>
      <c r="AH28" s="2">
        <f>(Table2[[#This Row],[Current Month High]]/Table2[[#This Row],[Close Price]])-1</f>
        <v>8.60835978431298E-2</v>
      </c>
      <c r="AI28">
        <v>8.6083597843129809</v>
      </c>
      <c r="AJ28">
        <v>200.25261224021099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</v>
      </c>
      <c r="AM28">
        <v>0</v>
      </c>
      <c r="AN28">
        <v>-1.25</v>
      </c>
      <c r="AO28" t="s">
        <v>10346</v>
      </c>
      <c r="AP28">
        <v>0.159000915133025</v>
      </c>
      <c r="AQ28">
        <f>(Table2[[#This Row],[Sharpe Ratio]]-AVERAGE(Table2[Sharpe Ratio]))/_xlfn.STDEV.P(Table2[Sharpe Ratio])</f>
        <v>1.0949400196737467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3.9407189998810486</v>
      </c>
      <c r="AS28">
        <f>_xlfn.RANK.AVG(Table2[[#This Row],[1Y Return vs Nifty Z-Score]],Table2[1Y Return vs Nifty Z-Score])</f>
        <v>36</v>
      </c>
      <c r="AT28">
        <f>_xlfn.RANK.AVG(Table2[[#This Row],[6M Return vs Nifty Z-Score]],Table2[6M Return vs Nifty Z-Score])</f>
        <v>32</v>
      </c>
      <c r="AU28">
        <f>_xlfn.RANK.AVG(Table2[[#This Row],[Sharpe Ratio Z-Score]],Table2[Sharpe Ratio Z-Score])</f>
        <v>98</v>
      </c>
      <c r="AV28">
        <f>(Table2[[#This Row],[Rank 1Y]]+Table2[[#This Row],[Rank 6M]]+Table2[[#This Row],[Rank Sharpe]])/3</f>
        <v>55.333333333333336</v>
      </c>
    </row>
    <row r="29" spans="1:48" x14ac:dyDescent="0.3">
      <c r="A29" t="s">
        <v>453</v>
      </c>
      <c r="B29" t="s">
        <v>454</v>
      </c>
      <c r="C29" t="s">
        <v>10314</v>
      </c>
      <c r="D29" t="s">
        <v>163</v>
      </c>
      <c r="E29">
        <v>49883.231475000001</v>
      </c>
      <c r="F29">
        <v>11770</v>
      </c>
      <c r="G29">
        <v>128.87245295771001</v>
      </c>
      <c r="H29">
        <f>(Table2[[#This Row],[1Y Return vs Nifty]]-AVERAGE(Table2[1Y Return vs Nifty]))/_xlfn.STDEV.P(Table2[1Y Return vs Nifty])</f>
        <v>1.6374027132336553</v>
      </c>
      <c r="I29">
        <v>2.0676692685380802</v>
      </c>
      <c r="J29">
        <f>(Table2[[#This Row],[1M Return vs Nifty]]-AVERAGE(Table2[1M Return vs Nifty]))/_xlfn.STDEV.P(Table2[1M Return vs Nifty])</f>
        <v>0.20864769415798323</v>
      </c>
      <c r="K29">
        <v>81.612947701170498</v>
      </c>
      <c r="L29">
        <f>(Table2[[#This Row],[6M Return vs Nifty]]-AVERAGE(Table2[6M Return vs Nifty]))/_xlfn.STDEV.P(Table2[6M Return vs Nifty])</f>
        <v>2.605091738401538</v>
      </c>
      <c r="M29">
        <v>-2.2895138094416199</v>
      </c>
      <c r="N29">
        <f>(Table2[[#This Row],[1W Return vs Nifty]]-AVERAGE(Table2[1W Return vs Nifty]))/_xlfn.STDEV.P(Table2[1W Return vs Nifty])</f>
        <v>-0.34174598831267311</v>
      </c>
      <c r="O29">
        <v>11911.37</v>
      </c>
      <c r="P29">
        <v>11642.0874458</v>
      </c>
      <c r="Q29">
        <v>8957.7701931851807</v>
      </c>
      <c r="R29">
        <v>44.271521274236399</v>
      </c>
      <c r="S29" s="2">
        <f>(Table2[[#This Row],[Close Price]]-Table2[[#This Row],[20D EMA]])/Table2[[#This Row],[20D EMA]]</f>
        <v>-1.1868492037439924E-2</v>
      </c>
      <c r="T29" s="2">
        <f>(Table2[[#This Row],[Close Price]]-Table2[[#This Row],[50D EMA]])/Table2[[#This Row],[50D EMA]]</f>
        <v>1.098708069283107E-2</v>
      </c>
      <c r="U29" s="2">
        <f>(Table2[[#This Row],[Close Price]]-Table2[[#This Row],[200D EMA]])/Table2[[#This Row],[200D EMA]]</f>
        <v>0.31394306241013914</v>
      </c>
      <c r="V29">
        <v>0.44469769942991</v>
      </c>
      <c r="W29">
        <v>11740</v>
      </c>
      <c r="X29">
        <v>12258.05</v>
      </c>
      <c r="Y29">
        <v>11740</v>
      </c>
      <c r="Z29">
        <v>12346.75</v>
      </c>
      <c r="AA29">
        <v>10804.95</v>
      </c>
      <c r="AB29">
        <v>12673.7</v>
      </c>
      <c r="AC29" s="2">
        <f>(Table2[[#This Row],[Close Price]]/Table2[[#This Row],[Day Low]])-1</f>
        <v>2.5553662691653045E-3</v>
      </c>
      <c r="AD29" s="2">
        <f>(Table2[[#This Row],[Day High]]/Table2[[#This Row],[Close Price]])-1</f>
        <v>4.1465590484282E-2</v>
      </c>
      <c r="AE29" s="2">
        <f>(Table2[[#This Row],[Close Price]]/Table2[[#This Row],[Current Week Low]])-1</f>
        <v>2.5553662691653045E-3</v>
      </c>
      <c r="AF29" s="2">
        <f>(Table2[[#This Row],[Current Week High]]/Table2[[#This Row],[Close Price]])-1</f>
        <v>4.9001699235344143E-2</v>
      </c>
      <c r="AG29" s="2">
        <f>(Table2[[#This Row],[Close Price]]/Table2[[#This Row],[Current Month Low]])-1</f>
        <v>8.9315545189936119E-2</v>
      </c>
      <c r="AH29" s="2">
        <f>(Table2[[#This Row],[Current Month High]]/Table2[[#This Row],[Close Price]])-1</f>
        <v>7.677994902293972E-2</v>
      </c>
      <c r="AI29">
        <v>22.192013593882699</v>
      </c>
      <c r="AJ29">
        <v>202.11247721964099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0.06</v>
      </c>
      <c r="AM29" t="s">
        <v>10347</v>
      </c>
      <c r="AN29">
        <v>2.2200000000000002</v>
      </c>
      <c r="AO29" t="s">
        <v>10347</v>
      </c>
      <c r="AP29">
        <v>0.15542883946661801</v>
      </c>
      <c r="AQ29">
        <f>(Table2[[#This Row],[Sharpe Ratio]]-AVERAGE(Table2[Sharpe Ratio]))/_xlfn.STDEV.P(Table2[Sharpe Ratio])</f>
        <v>1.0538831716021009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5.1632793290826049</v>
      </c>
      <c r="AS29">
        <f>_xlfn.RANK.AVG(Table2[[#This Row],[1Y Return vs Nifty Z-Score]],Table2[1Y Return vs Nifty Z-Score])</f>
        <v>47</v>
      </c>
      <c r="AT29">
        <f>_xlfn.RANK.AVG(Table2[[#This Row],[6M Return vs Nifty Z-Score]],Table2[6M Return vs Nifty Z-Score])</f>
        <v>16</v>
      </c>
      <c r="AU29">
        <f>_xlfn.RANK.AVG(Table2[[#This Row],[Sharpe Ratio Z-Score]],Table2[Sharpe Ratio Z-Score])</f>
        <v>109</v>
      </c>
      <c r="AV29">
        <f>(Table2[[#This Row],[Rank 1Y]]+Table2[[#This Row],[Rank 6M]]+Table2[[#This Row],[Rank Sharpe]])/3</f>
        <v>57.333333333333336</v>
      </c>
    </row>
    <row r="30" spans="1:48" x14ac:dyDescent="0.3">
      <c r="A30" t="s">
        <v>648</v>
      </c>
      <c r="B30" t="s">
        <v>649</v>
      </c>
      <c r="C30" t="s">
        <v>10314</v>
      </c>
      <c r="D30" t="s">
        <v>163</v>
      </c>
      <c r="E30">
        <v>28675.644884096</v>
      </c>
      <c r="F30">
        <v>219.94</v>
      </c>
      <c r="G30">
        <v>299.74653575135</v>
      </c>
      <c r="H30">
        <f>(Table2[[#This Row],[1Y Return vs Nifty]]-AVERAGE(Table2[1Y Return vs Nifty]))/_xlfn.STDEV.P(Table2[1Y Return vs Nifty])</f>
        <v>4.3775025474672251</v>
      </c>
      <c r="I30">
        <v>27.021913282527802</v>
      </c>
      <c r="J30">
        <f>(Table2[[#This Row],[1M Return vs Nifty]]-AVERAGE(Table2[1M Return vs Nifty]))/_xlfn.STDEV.P(Table2[1M Return vs Nifty])</f>
        <v>2.560735120205841</v>
      </c>
      <c r="K30">
        <v>31.529088906197799</v>
      </c>
      <c r="L30">
        <f>(Table2[[#This Row],[6M Return vs Nifty]]-AVERAGE(Table2[6M Return vs Nifty]))/_xlfn.STDEV.P(Table2[6M Return vs Nifty])</f>
        <v>0.86380280972805235</v>
      </c>
      <c r="M30">
        <v>3.1348962728266798</v>
      </c>
      <c r="N30">
        <f>(Table2[[#This Row],[1W Return vs Nifty]]-AVERAGE(Table2[1W Return vs Nifty]))/_xlfn.STDEV.P(Table2[1W Return vs Nifty])</f>
        <v>1.0361707928835002</v>
      </c>
      <c r="O30">
        <v>205.85</v>
      </c>
      <c r="P30">
        <v>183.417878017726</v>
      </c>
      <c r="Q30">
        <v>138.45576071273999</v>
      </c>
      <c r="R30">
        <v>60.3385339450613</v>
      </c>
      <c r="S30" s="2">
        <f>(Table2[[#This Row],[Close Price]]-Table2[[#This Row],[20D EMA]])/Table2[[#This Row],[20D EMA]]</f>
        <v>6.8447898955550174E-2</v>
      </c>
      <c r="T30" s="2">
        <f>(Table2[[#This Row],[Close Price]]-Table2[[#This Row],[50D EMA]])/Table2[[#This Row],[50D EMA]]</f>
        <v>0.19911974981383443</v>
      </c>
      <c r="U30" s="2">
        <f>(Table2[[#This Row],[Close Price]]-Table2[[#This Row],[200D EMA]])/Table2[[#This Row],[200D EMA]]</f>
        <v>0.58852184169006017</v>
      </c>
      <c r="V30">
        <v>0.83834488955774</v>
      </c>
      <c r="W30">
        <v>217.7</v>
      </c>
      <c r="X30">
        <v>225.6</v>
      </c>
      <c r="Y30">
        <v>216.27</v>
      </c>
      <c r="Z30">
        <v>237</v>
      </c>
      <c r="AA30">
        <v>164.07</v>
      </c>
      <c r="AB30">
        <v>237</v>
      </c>
      <c r="AC30" s="2">
        <f>(Table2[[#This Row],[Close Price]]/Table2[[#This Row],[Day Low]])-1</f>
        <v>1.0289389067524191E-2</v>
      </c>
      <c r="AD30" s="2">
        <f>(Table2[[#This Row],[Day High]]/Table2[[#This Row],[Close Price]])-1</f>
        <v>2.5734291170319112E-2</v>
      </c>
      <c r="AE30" s="2">
        <f>(Table2[[#This Row],[Close Price]]/Table2[[#This Row],[Current Week Low]])-1</f>
        <v>1.6969528829703595E-2</v>
      </c>
      <c r="AF30" s="2">
        <f>(Table2[[#This Row],[Current Week High]]/Table2[[#This Row],[Close Price]])-1</f>
        <v>7.7566609075202297E-2</v>
      </c>
      <c r="AG30" s="2">
        <f>(Table2[[#This Row],[Close Price]]/Table2[[#This Row],[Current Month Low]])-1</f>
        <v>0.3405253855061865</v>
      </c>
      <c r="AH30" s="2">
        <f>(Table2[[#This Row],[Current Month High]]/Table2[[#This Row],[Close Price]])-1</f>
        <v>7.7566609075202297E-2</v>
      </c>
      <c r="AI30">
        <v>7.7566609075202297</v>
      </c>
      <c r="AJ30">
        <v>367.46014877789497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0.38</v>
      </c>
      <c r="AM30" t="s">
        <v>10347</v>
      </c>
      <c r="AN30">
        <v>5.46</v>
      </c>
      <c r="AO30" t="s">
        <v>10347</v>
      </c>
      <c r="AP30">
        <v>0.18784876275071599</v>
      </c>
      <c r="AQ30">
        <f>(Table2[[#This Row],[Sharpe Ratio]]-AVERAGE(Table2[Sharpe Ratio]))/_xlfn.STDEV.P(Table2[Sharpe Ratio])</f>
        <v>1.4265124183135733</v>
      </c>
      <c r="AR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10.264723688598192</v>
      </c>
      <c r="AS30">
        <f>_xlfn.RANK.AVG(Table2[[#This Row],[1Y Return vs Nifty Z-Score]],Table2[1Y Return vs Nifty Z-Score])</f>
        <v>4</v>
      </c>
      <c r="AT30">
        <f>_xlfn.RANK.AVG(Table2[[#This Row],[6M Return vs Nifty Z-Score]],Table2[6M Return vs Nifty Z-Score])</f>
        <v>121</v>
      </c>
      <c r="AU30">
        <f>_xlfn.RANK.AVG(Table2[[#This Row],[Sharpe Ratio Z-Score]],Table2[Sharpe Ratio Z-Score])</f>
        <v>55</v>
      </c>
      <c r="AV30">
        <f>(Table2[[#This Row],[Rank 1Y]]+Table2[[#This Row],[Rank 6M]]+Table2[[#This Row],[Rank Sharpe]])/3</f>
        <v>60</v>
      </c>
    </row>
    <row r="31" spans="1:48" x14ac:dyDescent="0.3">
      <c r="A31" t="s">
        <v>478</v>
      </c>
      <c r="B31" t="s">
        <v>479</v>
      </c>
      <c r="C31" t="s">
        <v>10303</v>
      </c>
      <c r="D31" t="s">
        <v>415</v>
      </c>
      <c r="E31">
        <v>43410.864595669998</v>
      </c>
      <c r="F31">
        <v>725.45</v>
      </c>
      <c r="G31">
        <v>199.88507808507001</v>
      </c>
      <c r="H31">
        <f>(Table2[[#This Row],[1Y Return vs Nifty]]-AVERAGE(Table2[1Y Return vs Nifty]))/_xlfn.STDEV.P(Table2[1Y Return vs Nifty])</f>
        <v>2.7761458108335462</v>
      </c>
      <c r="I31">
        <v>22.6916263523241</v>
      </c>
      <c r="J31">
        <f>(Table2[[#This Row],[1M Return vs Nifty]]-AVERAGE(Table2[1M Return vs Nifty]))/_xlfn.STDEV.P(Table2[1M Return vs Nifty])</f>
        <v>2.1525795602136601</v>
      </c>
      <c r="K31">
        <v>65.255957607857695</v>
      </c>
      <c r="L31">
        <f>(Table2[[#This Row],[6M Return vs Nifty]]-AVERAGE(Table2[6M Return vs Nifty]))/_xlfn.STDEV.P(Table2[6M Return vs Nifty])</f>
        <v>2.0364006183242158</v>
      </c>
      <c r="M31">
        <v>5.1076137103368797</v>
      </c>
      <c r="N31">
        <f>(Table2[[#This Row],[1W Return vs Nifty]]-AVERAGE(Table2[1W Return vs Nifty]))/_xlfn.STDEV.P(Table2[1W Return vs Nifty])</f>
        <v>1.5372834337933747</v>
      </c>
      <c r="O31">
        <v>670.23</v>
      </c>
      <c r="P31">
        <v>626.55310841933101</v>
      </c>
      <c r="Q31">
        <v>497.86121229675899</v>
      </c>
      <c r="R31">
        <v>65.133801491282895</v>
      </c>
      <c r="S31" s="2">
        <f>(Table2[[#This Row],[Close Price]]-Table2[[#This Row],[20D EMA]])/Table2[[#This Row],[20D EMA]]</f>
        <v>8.2389627441326149E-2</v>
      </c>
      <c r="T31" s="2">
        <f>(Table2[[#This Row],[Close Price]]-Table2[[#This Row],[50D EMA]])/Table2[[#This Row],[50D EMA]]</f>
        <v>0.15784279137991389</v>
      </c>
      <c r="U31" s="2">
        <f>(Table2[[#This Row],[Close Price]]-Table2[[#This Row],[200D EMA]])/Table2[[#This Row],[200D EMA]]</f>
        <v>0.45713299626881304</v>
      </c>
      <c r="V31">
        <v>1.5808389235672999</v>
      </c>
      <c r="W31">
        <v>720.6</v>
      </c>
      <c r="X31">
        <v>755</v>
      </c>
      <c r="Y31">
        <v>700.15</v>
      </c>
      <c r="Z31">
        <v>778</v>
      </c>
      <c r="AA31">
        <v>578</v>
      </c>
      <c r="AB31">
        <v>778</v>
      </c>
      <c r="AC31" s="2">
        <f>(Table2[[#This Row],[Close Price]]/Table2[[#This Row],[Day Low]])-1</f>
        <v>6.7305023591452962E-3</v>
      </c>
      <c r="AD31" s="2">
        <f>(Table2[[#This Row],[Day High]]/Table2[[#This Row],[Close Price]])-1</f>
        <v>4.0733337928182456E-2</v>
      </c>
      <c r="AE31" s="2">
        <f>(Table2[[#This Row],[Close Price]]/Table2[[#This Row],[Current Week Low]])-1</f>
        <v>3.6135113904163463E-2</v>
      </c>
      <c r="AF31" s="2">
        <f>(Table2[[#This Row],[Current Week High]]/Table2[[#This Row],[Close Price]])-1</f>
        <v>7.2437797229305989E-2</v>
      </c>
      <c r="AG31" s="2">
        <f>(Table2[[#This Row],[Close Price]]/Table2[[#This Row],[Current Month Low]])-1</f>
        <v>0.2551038062283737</v>
      </c>
      <c r="AH31" s="2">
        <f>(Table2[[#This Row],[Current Month High]]/Table2[[#This Row],[Close Price]])-1</f>
        <v>7.2437797229305989E-2</v>
      </c>
      <c r="AI31">
        <v>7.24377972293059</v>
      </c>
      <c r="AJ31">
        <v>244.91857839058599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0.04</v>
      </c>
      <c r="AM31" t="s">
        <v>10347</v>
      </c>
      <c r="AN31">
        <v>20.69</v>
      </c>
      <c r="AO31" t="s">
        <v>10347</v>
      </c>
      <c r="AP31">
        <v>0.137158104649619</v>
      </c>
      <c r="AQ31">
        <f>(Table2[[#This Row],[Sharpe Ratio]]-AVERAGE(Table2[Sharpe Ratio]))/_xlfn.STDEV.P(Table2[Sharpe Ratio])</f>
        <v>0.84388236154272467</v>
      </c>
      <c r="AR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9.3462917847075211</v>
      </c>
      <c r="AS31">
        <f>_xlfn.RANK.AVG(Table2[[#This Row],[1Y Return vs Nifty Z-Score]],Table2[1Y Return vs Nifty Z-Score])</f>
        <v>14</v>
      </c>
      <c r="AT31">
        <f>_xlfn.RANK.AVG(Table2[[#This Row],[6M Return vs Nifty Z-Score]],Table2[6M Return vs Nifty Z-Score])</f>
        <v>28</v>
      </c>
      <c r="AU31">
        <f>_xlfn.RANK.AVG(Table2[[#This Row],[Sharpe Ratio Z-Score]],Table2[Sharpe Ratio Z-Score])</f>
        <v>147</v>
      </c>
      <c r="AV31">
        <f>(Table2[[#This Row],[Rank 1Y]]+Table2[[#This Row],[Rank 6M]]+Table2[[#This Row],[Rank Sharpe]])/3</f>
        <v>63</v>
      </c>
    </row>
    <row r="32" spans="1:48" x14ac:dyDescent="0.3">
      <c r="A32" t="s">
        <v>93</v>
      </c>
      <c r="B32" t="s">
        <v>94</v>
      </c>
      <c r="C32" t="s">
        <v>10314</v>
      </c>
      <c r="D32" t="s">
        <v>95</v>
      </c>
      <c r="E32">
        <v>307766.91112499998</v>
      </c>
      <c r="F32">
        <v>4601.95</v>
      </c>
      <c r="G32">
        <v>106.124271818914</v>
      </c>
      <c r="H32">
        <f>(Table2[[#This Row],[1Y Return vs Nifty]]-AVERAGE(Table2[1Y Return vs Nifty]))/_xlfn.STDEV.P(Table2[1Y Return vs Nifty])</f>
        <v>1.2726178005748572</v>
      </c>
      <c r="I32">
        <v>-6.8882324395569396</v>
      </c>
      <c r="J32">
        <f>(Table2[[#This Row],[1M Return vs Nifty]]-AVERAGE(Table2[1M Return vs Nifty]))/_xlfn.STDEV.P(Table2[1M Return vs Nifty])</f>
        <v>-0.6354998498317862</v>
      </c>
      <c r="K32">
        <v>34.801251034722</v>
      </c>
      <c r="L32">
        <f>(Table2[[#This Row],[6M Return vs Nifty]]-AVERAGE(Table2[6M Return vs Nifty]))/_xlfn.STDEV.P(Table2[6M Return vs Nifty])</f>
        <v>0.97756759990823283</v>
      </c>
      <c r="M32">
        <v>-2.8214365855471502</v>
      </c>
      <c r="N32">
        <f>(Table2[[#This Row],[1W Return vs Nifty]]-AVERAGE(Table2[1W Return vs Nifty]))/_xlfn.STDEV.P(Table2[1W Return vs Nifty])</f>
        <v>-0.47686580934024797</v>
      </c>
      <c r="O32">
        <v>4768.01</v>
      </c>
      <c r="P32">
        <v>4819.65146932685</v>
      </c>
      <c r="Q32">
        <v>3928.6323377301601</v>
      </c>
      <c r="R32">
        <v>31.922332440114001</v>
      </c>
      <c r="S32" s="2">
        <f>(Table2[[#This Row],[Close Price]]-Table2[[#This Row],[20D EMA]])/Table2[[#This Row],[20D EMA]]</f>
        <v>-3.4827947089037227E-2</v>
      </c>
      <c r="T32" s="2">
        <f>(Table2[[#This Row],[Close Price]]-Table2[[#This Row],[50D EMA]])/Table2[[#This Row],[50D EMA]]</f>
        <v>-4.5169546120158784E-2</v>
      </c>
      <c r="U32" s="2">
        <f>(Table2[[#This Row],[Close Price]]-Table2[[#This Row],[200D EMA]])/Table2[[#This Row],[200D EMA]]</f>
        <v>0.17138729318174412</v>
      </c>
      <c r="V32">
        <v>0.50962141709898401</v>
      </c>
      <c r="W32">
        <v>4540.45</v>
      </c>
      <c r="X32">
        <v>4683.45</v>
      </c>
      <c r="Y32">
        <v>4540.45</v>
      </c>
      <c r="Z32">
        <v>4850</v>
      </c>
      <c r="AA32">
        <v>4480.1000000000004</v>
      </c>
      <c r="AB32">
        <v>4946.8999999999996</v>
      </c>
      <c r="AC32" s="2">
        <f>(Table2[[#This Row],[Close Price]]/Table2[[#This Row],[Day Low]])-1</f>
        <v>1.354491294915694E-2</v>
      </c>
      <c r="AD32" s="2">
        <f>(Table2[[#This Row],[Day High]]/Table2[[#This Row],[Close Price]])-1</f>
        <v>1.7709883853583852E-2</v>
      </c>
      <c r="AE32" s="2">
        <f>(Table2[[#This Row],[Close Price]]/Table2[[#This Row],[Current Week Low]])-1</f>
        <v>1.354491294915694E-2</v>
      </c>
      <c r="AF32" s="2">
        <f>(Table2[[#This Row],[Current Week High]]/Table2[[#This Row],[Close Price]])-1</f>
        <v>5.3901063679527184E-2</v>
      </c>
      <c r="AG32" s="2">
        <f>(Table2[[#This Row],[Close Price]]/Table2[[#This Row],[Current Month Low]])-1</f>
        <v>2.7198053614874595E-2</v>
      </c>
      <c r="AH32" s="2">
        <f>(Table2[[#This Row],[Current Month High]]/Table2[[#This Row],[Close Price]])-1</f>
        <v>7.4957355034278805E-2</v>
      </c>
      <c r="AI32">
        <v>23.311856930214301</v>
      </c>
      <c r="AJ32">
        <v>160.32073764000401</v>
      </c>
      <c r="AK32" t="str">
        <f>IF(AND(Table2[[#This Row],[20D EMA]]&gt;Table2[[#This Row],[50D EMA]],Table2[[#This Row],[50D EMA]]&gt;Table2[[#This Row],[200D EMA]]),"Uptrend","Downtrend/NoTrend")</f>
        <v>Downtrend/NoTrend</v>
      </c>
      <c r="AL32">
        <v>0</v>
      </c>
      <c r="AM32">
        <v>0</v>
      </c>
      <c r="AN32">
        <v>-2.64</v>
      </c>
      <c r="AO32" t="s">
        <v>10346</v>
      </c>
      <c r="AP32">
        <v>0.24345435654019601</v>
      </c>
      <c r="AQ32">
        <f>(Table2[[#This Row],[Sharpe Ratio]]-AVERAGE(Table2[Sharpe Ratio]))/_xlfn.STDEV.P(Table2[Sharpe Ratio])</f>
        <v>2.0656339345844454</v>
      </c>
      <c r="AR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">
        <f>_xlfn.RANK.AVG(Table2[[#This Row],[1Y Return vs Nifty Z-Score]],Table2[1Y Return vs Nifty Z-Score])</f>
        <v>70</v>
      </c>
      <c r="AT32">
        <f>_xlfn.RANK.AVG(Table2[[#This Row],[6M Return vs Nifty Z-Score]],Table2[6M Return vs Nifty Z-Score])</f>
        <v>110</v>
      </c>
      <c r="AU32">
        <f>_xlfn.RANK.AVG(Table2[[#This Row],[Sharpe Ratio Z-Score]],Table2[Sharpe Ratio Z-Score])</f>
        <v>10</v>
      </c>
      <c r="AV32">
        <f>(Table2[[#This Row],[Rank 1Y]]+Table2[[#This Row],[Rank 6M]]+Table2[[#This Row],[Rank Sharpe]])/3</f>
        <v>63.333333333333336</v>
      </c>
    </row>
    <row r="33" spans="1:48" x14ac:dyDescent="0.3">
      <c r="A33" t="s">
        <v>1159</v>
      </c>
      <c r="B33" t="s">
        <v>1160</v>
      </c>
      <c r="C33" t="s">
        <v>10315</v>
      </c>
      <c r="D33" t="s">
        <v>141</v>
      </c>
      <c r="E33">
        <v>10451.18666202</v>
      </c>
      <c r="F33">
        <v>440.7</v>
      </c>
      <c r="G33">
        <v>266.45759772479801</v>
      </c>
      <c r="H33">
        <f>(Table2[[#This Row],[1Y Return vs Nifty]]-AVERAGE(Table2[1Y Return vs Nifty]))/_xlfn.STDEV.P(Table2[1Y Return vs Nifty])</f>
        <v>3.8436883371605366</v>
      </c>
      <c r="I33">
        <v>-1.02064580806616</v>
      </c>
      <c r="J33">
        <f>(Table2[[#This Row],[1M Return vs Nifty]]-AVERAGE(Table2[1M Return vs Nifty]))/_xlfn.STDEV.P(Table2[1M Return vs Nifty])</f>
        <v>-8.2444556734592833E-2</v>
      </c>
      <c r="K33">
        <v>70.208554013729795</v>
      </c>
      <c r="L33">
        <f>(Table2[[#This Row],[6M Return vs Nifty]]-AVERAGE(Table2[6M Return vs Nifty]))/_xlfn.STDEV.P(Table2[6M Return vs Nifty])</f>
        <v>2.2085898524851992</v>
      </c>
      <c r="M33">
        <v>-5.7557361514566203</v>
      </c>
      <c r="N33">
        <f>(Table2[[#This Row],[1W Return vs Nifty]]-AVERAGE(Table2[1W Return vs Nifty]))/_xlfn.STDEV.P(Table2[1W Return vs Nifty])</f>
        <v>-1.2222409840786173</v>
      </c>
      <c r="O33">
        <v>463.86</v>
      </c>
      <c r="P33">
        <v>453.508333440429</v>
      </c>
      <c r="Q33">
        <v>340.49003916391598</v>
      </c>
      <c r="R33">
        <v>31.952671523852501</v>
      </c>
      <c r="S33" s="2">
        <f>(Table2[[#This Row],[Close Price]]-Table2[[#This Row],[20D EMA]])/Table2[[#This Row],[20D EMA]]</f>
        <v>-4.9928857845039504E-2</v>
      </c>
      <c r="T33" s="2">
        <f>(Table2[[#This Row],[Close Price]]-Table2[[#This Row],[50D EMA]])/Table2[[#This Row],[50D EMA]]</f>
        <v>-2.8242774158661541E-2</v>
      </c>
      <c r="U33" s="2">
        <f>(Table2[[#This Row],[Close Price]]-Table2[[#This Row],[200D EMA]])/Table2[[#This Row],[200D EMA]]</f>
        <v>0.29431099095337038</v>
      </c>
      <c r="V33">
        <v>0.42857520419704498</v>
      </c>
      <c r="W33">
        <v>438.5</v>
      </c>
      <c r="X33">
        <v>457.8</v>
      </c>
      <c r="Y33">
        <v>438.5</v>
      </c>
      <c r="Z33">
        <v>466.9</v>
      </c>
      <c r="AA33">
        <v>438.5</v>
      </c>
      <c r="AB33">
        <v>500</v>
      </c>
      <c r="AC33" s="2">
        <f>(Table2[[#This Row],[Close Price]]/Table2[[#This Row],[Day Low]])-1</f>
        <v>5.0171037628277126E-3</v>
      </c>
      <c r="AD33" s="2">
        <f>(Table2[[#This Row],[Day High]]/Table2[[#This Row],[Close Price]])-1</f>
        <v>3.8801906058543389E-2</v>
      </c>
      <c r="AE33" s="2">
        <f>(Table2[[#This Row],[Close Price]]/Table2[[#This Row],[Current Week Low]])-1</f>
        <v>5.0171037628277126E-3</v>
      </c>
      <c r="AF33" s="2">
        <f>(Table2[[#This Row],[Current Week High]]/Table2[[#This Row],[Close Price]])-1</f>
        <v>5.9450873610165544E-2</v>
      </c>
      <c r="AG33" s="2">
        <f>(Table2[[#This Row],[Close Price]]/Table2[[#This Row],[Current Month Low]])-1</f>
        <v>5.0171037628277126E-3</v>
      </c>
      <c r="AH33" s="2">
        <f>(Table2[[#This Row],[Current Month High]]/Table2[[#This Row],[Close Price]])-1</f>
        <v>0.13455865668255051</v>
      </c>
      <c r="AI33">
        <v>29.248922169276099</v>
      </c>
      <c r="AJ33">
        <v>318.71733966745802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0.08</v>
      </c>
      <c r="AM33" t="s">
        <v>10347</v>
      </c>
      <c r="AN33">
        <v>-6.33</v>
      </c>
      <c r="AO33" t="s">
        <v>10346</v>
      </c>
      <c r="AP33">
        <v>0.12922509880920299</v>
      </c>
      <c r="AQ33">
        <f>(Table2[[#This Row],[Sharpe Ratio]]-AVERAGE(Table2[Sharpe Ratio]))/_xlfn.STDEV.P(Table2[Sharpe Ratio])</f>
        <v>0.75270170190427688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5.5002943507368016</v>
      </c>
      <c r="AS33">
        <f>_xlfn.RANK.AVG(Table2[[#This Row],[1Y Return vs Nifty Z-Score]],Table2[1Y Return vs Nifty Z-Score])</f>
        <v>7</v>
      </c>
      <c r="AT33">
        <f>_xlfn.RANK.AVG(Table2[[#This Row],[6M Return vs Nifty Z-Score]],Table2[6M Return vs Nifty Z-Score])</f>
        <v>24</v>
      </c>
      <c r="AU33">
        <f>_xlfn.RANK.AVG(Table2[[#This Row],[Sharpe Ratio Z-Score]],Table2[Sharpe Ratio Z-Score])</f>
        <v>163</v>
      </c>
      <c r="AV33">
        <f>(Table2[[#This Row],[Rank 1Y]]+Table2[[#This Row],[Rank 6M]]+Table2[[#This Row],[Rank Sharpe]])/3</f>
        <v>64.666666666666671</v>
      </c>
    </row>
    <row r="34" spans="1:48" x14ac:dyDescent="0.3">
      <c r="A34" t="s">
        <v>328</v>
      </c>
      <c r="B34" t="s">
        <v>329</v>
      </c>
      <c r="C34" t="s">
        <v>10313</v>
      </c>
      <c r="D34" t="s">
        <v>330</v>
      </c>
      <c r="E34">
        <v>78995.674353049995</v>
      </c>
      <c r="F34">
        <v>13201.9</v>
      </c>
      <c r="G34">
        <v>138.45865669665</v>
      </c>
      <c r="H34">
        <f>(Table2[[#This Row],[1Y Return vs Nifty]]-AVERAGE(Table2[1Y Return vs Nifty]))/_xlfn.STDEV.P(Table2[1Y Return vs Nifty])</f>
        <v>1.7911250030423491</v>
      </c>
      <c r="I34">
        <v>15.320048663635299</v>
      </c>
      <c r="J34">
        <f>(Table2[[#This Row],[1M Return vs Nifty]]-AVERAGE(Table2[1M Return vs Nifty]))/_xlfn.STDEV.P(Table2[1M Return vs Nifty])</f>
        <v>1.4577640738386941</v>
      </c>
      <c r="K34">
        <v>83.102895409318904</v>
      </c>
      <c r="L34">
        <f>(Table2[[#This Row],[6M Return vs Nifty]]-AVERAGE(Table2[6M Return vs Nifty]))/_xlfn.STDEV.P(Table2[6M Return vs Nifty])</f>
        <v>2.6568934467946956</v>
      </c>
      <c r="M34">
        <v>2.7322114119423802</v>
      </c>
      <c r="N34">
        <f>(Table2[[#This Row],[1W Return vs Nifty]]-AVERAGE(Table2[1W Return vs Nifty]))/_xlfn.STDEV.P(Table2[1W Return vs Nifty])</f>
        <v>0.93388018082968272</v>
      </c>
      <c r="O34">
        <v>12540.38</v>
      </c>
      <c r="P34">
        <v>11797.817360020301</v>
      </c>
      <c r="Q34">
        <v>8995.9644108324192</v>
      </c>
      <c r="R34">
        <v>70.521320004318795</v>
      </c>
      <c r="S34" s="2">
        <f>(Table2[[#This Row],[Close Price]]-Table2[[#This Row],[20D EMA]])/Table2[[#This Row],[20D EMA]]</f>
        <v>5.2751192547594292E-2</v>
      </c>
      <c r="T34" s="2">
        <f>(Table2[[#This Row],[Close Price]]-Table2[[#This Row],[50D EMA]])/Table2[[#This Row],[50D EMA]]</f>
        <v>0.11901206783703615</v>
      </c>
      <c r="U34" s="2">
        <f>(Table2[[#This Row],[Close Price]]-Table2[[#This Row],[200D EMA]])/Table2[[#This Row],[200D EMA]]</f>
        <v>0.46753581907272068</v>
      </c>
      <c r="V34">
        <v>1.0265588701449799</v>
      </c>
      <c r="W34">
        <v>13080</v>
      </c>
      <c r="X34">
        <v>13320</v>
      </c>
      <c r="Y34">
        <v>13080</v>
      </c>
      <c r="Z34">
        <v>13639.8</v>
      </c>
      <c r="AA34">
        <v>10950.05</v>
      </c>
      <c r="AB34">
        <v>13639.8</v>
      </c>
      <c r="AC34" s="2">
        <f>(Table2[[#This Row],[Close Price]]/Table2[[#This Row],[Day Low]])-1</f>
        <v>9.3195718654432991E-3</v>
      </c>
      <c r="AD34" s="2">
        <f>(Table2[[#This Row],[Day High]]/Table2[[#This Row],[Close Price]])-1</f>
        <v>8.9456820609155052E-3</v>
      </c>
      <c r="AE34" s="2">
        <f>(Table2[[#This Row],[Close Price]]/Table2[[#This Row],[Current Week Low]])-1</f>
        <v>9.3195718654432991E-3</v>
      </c>
      <c r="AF34" s="2">
        <f>(Table2[[#This Row],[Current Week High]]/Table2[[#This Row],[Close Price]])-1</f>
        <v>3.3169468031116756E-2</v>
      </c>
      <c r="AG34" s="2">
        <f>(Table2[[#This Row],[Close Price]]/Table2[[#This Row],[Current Month Low]])-1</f>
        <v>0.20564746279697355</v>
      </c>
      <c r="AH34" s="2">
        <f>(Table2[[#This Row],[Current Month High]]/Table2[[#This Row],[Close Price]])-1</f>
        <v>3.3169468031116756E-2</v>
      </c>
      <c r="AI34">
        <v>3.3169468031116698</v>
      </c>
      <c r="AJ34">
        <v>178.90650582556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0.21</v>
      </c>
      <c r="AM34" t="s">
        <v>10347</v>
      </c>
      <c r="AN34">
        <v>13.18</v>
      </c>
      <c r="AO34" t="s">
        <v>10347</v>
      </c>
      <c r="AP34">
        <v>0.130987034270795</v>
      </c>
      <c r="AQ34">
        <f>(Table2[[#This Row],[Sharpe Ratio]]-AVERAGE(Table2[Sharpe Ratio]))/_xlfn.STDEV.P(Table2[Sharpe Ratio])</f>
        <v>0.77295309725934547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7.6126158017647674</v>
      </c>
      <c r="AS34">
        <f>_xlfn.RANK.AVG(Table2[[#This Row],[1Y Return vs Nifty Z-Score]],Table2[1Y Return vs Nifty Z-Score])</f>
        <v>39</v>
      </c>
      <c r="AT34">
        <f>_xlfn.RANK.AVG(Table2[[#This Row],[6M Return vs Nifty Z-Score]],Table2[6M Return vs Nifty Z-Score])</f>
        <v>15</v>
      </c>
      <c r="AU34">
        <f>_xlfn.RANK.AVG(Table2[[#This Row],[Sharpe Ratio Z-Score]],Table2[Sharpe Ratio Z-Score])</f>
        <v>160</v>
      </c>
      <c r="AV34">
        <f>(Table2[[#This Row],[Rank 1Y]]+Table2[[#This Row],[Rank 6M]]+Table2[[#This Row],[Rank Sharpe]])/3</f>
        <v>71.333333333333329</v>
      </c>
    </row>
    <row r="35" spans="1:48" x14ac:dyDescent="0.3">
      <c r="A35" t="s">
        <v>865</v>
      </c>
      <c r="B35" t="s">
        <v>866</v>
      </c>
      <c r="C35" t="s">
        <v>10316</v>
      </c>
      <c r="D35" t="s">
        <v>296</v>
      </c>
      <c r="E35">
        <v>18172.937069579999</v>
      </c>
      <c r="F35">
        <v>481.45</v>
      </c>
      <c r="G35">
        <v>152.839460136409</v>
      </c>
      <c r="H35">
        <f>(Table2[[#This Row],[1Y Return vs Nifty]]-AVERAGE(Table2[1Y Return vs Nifty]))/_xlfn.STDEV.P(Table2[1Y Return vs Nifty])</f>
        <v>2.0217324566549451</v>
      </c>
      <c r="I35">
        <v>66.228262488876993</v>
      </c>
      <c r="J35">
        <f>(Table2[[#This Row],[1M Return vs Nifty]]-AVERAGE(Table2[1M Return vs Nifty]))/_xlfn.STDEV.P(Table2[1M Return vs Nifty])</f>
        <v>6.2561690887843824</v>
      </c>
      <c r="K35">
        <v>53.893237706871297</v>
      </c>
      <c r="L35">
        <f>(Table2[[#This Row],[6M Return vs Nifty]]-AVERAGE(Table2[6M Return vs Nifty]))/_xlfn.STDEV.P(Table2[6M Return vs Nifty])</f>
        <v>1.6413476244204881</v>
      </c>
      <c r="M35">
        <v>8.0461985383212191</v>
      </c>
      <c r="N35">
        <f>(Table2[[#This Row],[1W Return vs Nifty]]-AVERAGE(Table2[1W Return vs Nifty]))/_xlfn.STDEV.P(Table2[1W Return vs Nifty])</f>
        <v>2.2837471572283272</v>
      </c>
      <c r="O35">
        <v>422.34</v>
      </c>
      <c r="P35">
        <v>359.25263722177698</v>
      </c>
      <c r="Q35">
        <v>281.88691745423699</v>
      </c>
      <c r="R35">
        <v>72.166672996703397</v>
      </c>
      <c r="S35" s="2">
        <f>(Table2[[#This Row],[Close Price]]-Table2[[#This Row],[20D EMA]])/Table2[[#This Row],[20D EMA]]</f>
        <v>0.13995832741393194</v>
      </c>
      <c r="T35" s="2">
        <f>(Table2[[#This Row],[Close Price]]-Table2[[#This Row],[50D EMA]])/Table2[[#This Row],[50D EMA]]</f>
        <v>0.34014325885877095</v>
      </c>
      <c r="U35" s="2">
        <f>(Table2[[#This Row],[Close Price]]-Table2[[#This Row],[200D EMA]])/Table2[[#This Row],[200D EMA]]</f>
        <v>0.7079543965645767</v>
      </c>
      <c r="V35">
        <v>1.16615941328302</v>
      </c>
      <c r="W35">
        <v>474.1</v>
      </c>
      <c r="X35">
        <v>498</v>
      </c>
      <c r="Y35">
        <v>471.2</v>
      </c>
      <c r="Z35">
        <v>509.4</v>
      </c>
      <c r="AA35">
        <v>324.3</v>
      </c>
      <c r="AB35">
        <v>509.4</v>
      </c>
      <c r="AC35" s="2">
        <f>(Table2[[#This Row],[Close Price]]/Table2[[#This Row],[Day Low]])-1</f>
        <v>1.5503058426492133E-2</v>
      </c>
      <c r="AD35" s="2">
        <f>(Table2[[#This Row],[Day High]]/Table2[[#This Row],[Close Price]])-1</f>
        <v>3.437532454045078E-2</v>
      </c>
      <c r="AE35" s="2">
        <f>(Table2[[#This Row],[Close Price]]/Table2[[#This Row],[Current Week Low]])-1</f>
        <v>2.1752971137521282E-2</v>
      </c>
      <c r="AF35" s="2">
        <f>(Table2[[#This Row],[Current Week High]]/Table2[[#This Row],[Close Price]])-1</f>
        <v>5.805379582511172E-2</v>
      </c>
      <c r="AG35" s="2">
        <f>(Table2[[#This Row],[Close Price]]/Table2[[#This Row],[Current Month Low]])-1</f>
        <v>0.48458217699660788</v>
      </c>
      <c r="AH35" s="2">
        <f>(Table2[[#This Row],[Current Month High]]/Table2[[#This Row],[Close Price]])-1</f>
        <v>5.805379582511172E-2</v>
      </c>
      <c r="AI35">
        <v>5.8053795825111703</v>
      </c>
      <c r="AJ35">
        <v>205.77961257542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0.89</v>
      </c>
      <c r="AM35" t="s">
        <v>10347</v>
      </c>
      <c r="AN35">
        <v>24.47</v>
      </c>
      <c r="AO35" t="s">
        <v>10347</v>
      </c>
      <c r="AP35">
        <v>0.142519813503619</v>
      </c>
      <c r="AQ35">
        <f>(Table2[[#This Row],[Sharpe Ratio]]-AVERAGE(Table2[Sharpe Ratio]))/_xlfn.STDEV.P(Table2[Sharpe Ratio])</f>
        <v>0.90550895806006559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13.108505285148208</v>
      </c>
      <c r="AS35">
        <f>_xlfn.RANK.AVG(Table2[[#This Row],[1Y Return vs Nifty Z-Score]],Table2[1Y Return vs Nifty Z-Score])</f>
        <v>32</v>
      </c>
      <c r="AT35">
        <f>_xlfn.RANK.AVG(Table2[[#This Row],[6M Return vs Nifty Z-Score]],Table2[6M Return vs Nifty Z-Score])</f>
        <v>51</v>
      </c>
      <c r="AU35">
        <f>_xlfn.RANK.AVG(Table2[[#This Row],[Sharpe Ratio Z-Score]],Table2[Sharpe Ratio Z-Score])</f>
        <v>135</v>
      </c>
      <c r="AV35">
        <f>(Table2[[#This Row],[Rank 1Y]]+Table2[[#This Row],[Rank 6M]]+Table2[[#This Row],[Rank Sharpe]])/3</f>
        <v>72.666666666666671</v>
      </c>
    </row>
    <row r="36" spans="1:48" x14ac:dyDescent="0.3">
      <c r="A36" t="s">
        <v>461</v>
      </c>
      <c r="B36" t="s">
        <v>462</v>
      </c>
      <c r="C36" t="s">
        <v>10307</v>
      </c>
      <c r="D36" t="s">
        <v>54</v>
      </c>
      <c r="E36">
        <v>47726.482824279999</v>
      </c>
      <c r="F36">
        <v>1691.3</v>
      </c>
      <c r="G36">
        <v>93.520662166684602</v>
      </c>
      <c r="H36">
        <f>(Table2[[#This Row],[1Y Return vs Nifty]]-AVERAGE(Table2[1Y Return vs Nifty]))/_xlfn.STDEV.P(Table2[1Y Return vs Nifty])</f>
        <v>1.0705090421593075</v>
      </c>
      <c r="I36">
        <v>16.8214256800794</v>
      </c>
      <c r="J36">
        <f>(Table2[[#This Row],[1M Return vs Nifty]]-AVERAGE(Table2[1M Return vs Nifty]))/_xlfn.STDEV.P(Table2[1M Return vs Nifty])</f>
        <v>1.5992778780699772</v>
      </c>
      <c r="K36">
        <v>68.406980189602194</v>
      </c>
      <c r="L36">
        <f>(Table2[[#This Row],[6M Return vs Nifty]]-AVERAGE(Table2[6M Return vs Nifty]))/_xlfn.STDEV.P(Table2[6M Return vs Nifty])</f>
        <v>2.1459536932590604</v>
      </c>
      <c r="M36">
        <v>0.41021520079047002</v>
      </c>
      <c r="N36">
        <f>(Table2[[#This Row],[1W Return vs Nifty]]-AVERAGE(Table2[1W Return vs Nifty]))/_xlfn.STDEV.P(Table2[1W Return vs Nifty])</f>
        <v>0.34404322221201433</v>
      </c>
      <c r="O36">
        <v>1589.04</v>
      </c>
      <c r="P36">
        <v>1451.6759153221701</v>
      </c>
      <c r="Q36">
        <v>1126.2821565688801</v>
      </c>
      <c r="R36">
        <v>77.995570770173899</v>
      </c>
      <c r="S36" s="2">
        <f>(Table2[[#This Row],[Close Price]]-Table2[[#This Row],[20D EMA]])/Table2[[#This Row],[20D EMA]]</f>
        <v>6.4353320243669132E-2</v>
      </c>
      <c r="T36" s="2">
        <f>(Table2[[#This Row],[Close Price]]-Table2[[#This Row],[50D EMA]])/Table2[[#This Row],[50D EMA]]</f>
        <v>0.16506720415255366</v>
      </c>
      <c r="U36" s="2">
        <f>(Table2[[#This Row],[Close Price]]-Table2[[#This Row],[200D EMA]])/Table2[[#This Row],[200D EMA]]</f>
        <v>0.50166633657093285</v>
      </c>
      <c r="V36">
        <v>1.52322022425854</v>
      </c>
      <c r="W36">
        <v>1676.15</v>
      </c>
      <c r="X36">
        <v>1713.9</v>
      </c>
      <c r="Y36">
        <v>1676.15</v>
      </c>
      <c r="Z36">
        <v>1718</v>
      </c>
      <c r="AA36">
        <v>1406.4</v>
      </c>
      <c r="AB36">
        <v>1718</v>
      </c>
      <c r="AC36" s="2">
        <f>(Table2[[#This Row],[Close Price]]/Table2[[#This Row],[Day Low]])-1</f>
        <v>9.0385705336633038E-3</v>
      </c>
      <c r="AD36" s="2">
        <f>(Table2[[#This Row],[Day High]]/Table2[[#This Row],[Close Price]])-1</f>
        <v>1.3362502217229455E-2</v>
      </c>
      <c r="AE36" s="2">
        <f>(Table2[[#This Row],[Close Price]]/Table2[[#This Row],[Current Week Low]])-1</f>
        <v>9.0385705336633038E-3</v>
      </c>
      <c r="AF36" s="2">
        <f>(Table2[[#This Row],[Current Week High]]/Table2[[#This Row],[Close Price]])-1</f>
        <v>1.5786672973452376E-2</v>
      </c>
      <c r="AG36" s="2">
        <f>(Table2[[#This Row],[Close Price]]/Table2[[#This Row],[Current Month Low]])-1</f>
        <v>0.20257394766780412</v>
      </c>
      <c r="AH36" s="2">
        <f>(Table2[[#This Row],[Current Month High]]/Table2[[#This Row],[Close Price]])-1</f>
        <v>1.5786672973452376E-2</v>
      </c>
      <c r="AI36">
        <v>1.57866729734523</v>
      </c>
      <c r="AJ36">
        <v>134.21963716936699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0.21</v>
      </c>
      <c r="AM36" t="s">
        <v>10347</v>
      </c>
      <c r="AN36">
        <v>12.57</v>
      </c>
      <c r="AO36" t="s">
        <v>10347</v>
      </c>
      <c r="AP36">
        <v>0.15145911777256599</v>
      </c>
      <c r="AQ36">
        <f>(Table2[[#This Row],[Sharpe Ratio]]-AVERAGE(Table2[Sharpe Ratio]))/_xlfn.STDEV.P(Table2[Sharpe Ratio])</f>
        <v>1.0082558457276329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6.1680396814279925</v>
      </c>
      <c r="AS36">
        <f>_xlfn.RANK.AVG(Table2[[#This Row],[1Y Return vs Nifty Z-Score]],Table2[1Y Return vs Nifty Z-Score])</f>
        <v>94</v>
      </c>
      <c r="AT36">
        <f>_xlfn.RANK.AVG(Table2[[#This Row],[6M Return vs Nifty Z-Score]],Table2[6M Return vs Nifty Z-Score])</f>
        <v>25</v>
      </c>
      <c r="AU36">
        <f>_xlfn.RANK.AVG(Table2[[#This Row],[Sharpe Ratio Z-Score]],Table2[Sharpe Ratio Z-Score])</f>
        <v>116</v>
      </c>
      <c r="AV36">
        <f>(Table2[[#This Row],[Rank 1Y]]+Table2[[#This Row],[Rank 6M]]+Table2[[#This Row],[Rank Sharpe]])/3</f>
        <v>78.333333333333329</v>
      </c>
    </row>
    <row r="37" spans="1:48" x14ac:dyDescent="0.3">
      <c r="A37" t="s">
        <v>357</v>
      </c>
      <c r="B37" t="s">
        <v>358</v>
      </c>
      <c r="C37" t="s">
        <v>10315</v>
      </c>
      <c r="D37" t="s">
        <v>141</v>
      </c>
      <c r="E37">
        <v>69170.682705970001</v>
      </c>
      <c r="F37">
        <v>1725.55</v>
      </c>
      <c r="G37">
        <v>171.16204080142001</v>
      </c>
      <c r="H37">
        <f>(Table2[[#This Row],[1Y Return vs Nifty]]-AVERAGE(Table2[1Y Return vs Nifty]))/_xlfn.STDEV.P(Table2[1Y Return vs Nifty])</f>
        <v>2.3155493973056811</v>
      </c>
      <c r="I37">
        <v>-7.8537676969236099</v>
      </c>
      <c r="J37">
        <f>(Table2[[#This Row],[1M Return vs Nifty]]-AVERAGE(Table2[1M Return vs Nifty]))/_xlfn.STDEV.P(Table2[1M Return vs Nifty])</f>
        <v>-0.7265073488762317</v>
      </c>
      <c r="K37">
        <v>33.477223523750702</v>
      </c>
      <c r="L37">
        <f>(Table2[[#This Row],[6M Return vs Nifty]]-AVERAGE(Table2[6M Return vs Nifty]))/_xlfn.STDEV.P(Table2[6M Return vs Nifty])</f>
        <v>0.93153451656392683</v>
      </c>
      <c r="M37">
        <v>-4.1755134230822604</v>
      </c>
      <c r="N37">
        <f>(Table2[[#This Row],[1W Return vs Nifty]]-AVERAGE(Table2[1W Return vs Nifty]))/_xlfn.STDEV.P(Table2[1W Return vs Nifty])</f>
        <v>-0.8208304375986738</v>
      </c>
      <c r="O37">
        <v>1746.04</v>
      </c>
      <c r="P37">
        <v>1739.24957633446</v>
      </c>
      <c r="Q37">
        <v>1419.0623036188899</v>
      </c>
      <c r="R37">
        <v>46.958619090666801</v>
      </c>
      <c r="S37" s="2">
        <f>(Table2[[#This Row],[Close Price]]-Table2[[#This Row],[20D EMA]])/Table2[[#This Row],[20D EMA]]</f>
        <v>-1.1735126343039111E-2</v>
      </c>
      <c r="T37" s="2">
        <f>(Table2[[#This Row],[Close Price]]-Table2[[#This Row],[50D EMA]])/Table2[[#This Row],[50D EMA]]</f>
        <v>-7.8767167868641838E-3</v>
      </c>
      <c r="U37" s="2">
        <f>(Table2[[#This Row],[Close Price]]-Table2[[#This Row],[200D EMA]])/Table2[[#This Row],[200D EMA]]</f>
        <v>0.21597902755890683</v>
      </c>
      <c r="V37">
        <v>0.94901205521865895</v>
      </c>
      <c r="W37">
        <v>1692.35</v>
      </c>
      <c r="X37">
        <v>1757.45</v>
      </c>
      <c r="Y37">
        <v>1655</v>
      </c>
      <c r="Z37">
        <v>1774</v>
      </c>
      <c r="AA37">
        <v>1592.35</v>
      </c>
      <c r="AB37">
        <v>1878.5</v>
      </c>
      <c r="AC37" s="2">
        <f>(Table2[[#This Row],[Close Price]]/Table2[[#This Row],[Day Low]])-1</f>
        <v>1.9617691375897417E-2</v>
      </c>
      <c r="AD37" s="2">
        <f>(Table2[[#This Row],[Day High]]/Table2[[#This Row],[Close Price]])-1</f>
        <v>1.8486859262264232E-2</v>
      </c>
      <c r="AE37" s="2">
        <f>(Table2[[#This Row],[Close Price]]/Table2[[#This Row],[Current Week Low]])-1</f>
        <v>4.2628398791540789E-2</v>
      </c>
      <c r="AF37" s="2">
        <f>(Table2[[#This Row],[Current Week High]]/Table2[[#This Row],[Close Price]])-1</f>
        <v>2.8078004114630239E-2</v>
      </c>
      <c r="AG37" s="2">
        <f>(Table2[[#This Row],[Close Price]]/Table2[[#This Row],[Current Month Low]])-1</f>
        <v>8.3649951329795691E-2</v>
      </c>
      <c r="AH37" s="2">
        <f>(Table2[[#This Row],[Current Month High]]/Table2[[#This Row],[Close Price]])-1</f>
        <v>8.8638405146185262E-2</v>
      </c>
      <c r="AI37">
        <v>20.239923502651301</v>
      </c>
      <c r="AJ37">
        <v>204.168870086374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-0.02</v>
      </c>
      <c r="AM37" t="s">
        <v>10346</v>
      </c>
      <c r="AN37">
        <v>-2.33</v>
      </c>
      <c r="AO37" t="s">
        <v>10346</v>
      </c>
      <c r="AP37">
        <v>0.159447339284538</v>
      </c>
      <c r="AQ37">
        <f>(Table2[[#This Row],[Sharpe Ratio]]-AVERAGE(Table2[Sharpe Ratio]))/_xlfn.STDEV.P(Table2[Sharpe Ratio])</f>
        <v>1.100071145180564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2.7998172725752664</v>
      </c>
      <c r="AS37">
        <f>_xlfn.RANK.AVG(Table2[[#This Row],[1Y Return vs Nifty Z-Score]],Table2[1Y Return vs Nifty Z-Score])</f>
        <v>25</v>
      </c>
      <c r="AT37">
        <f>_xlfn.RANK.AVG(Table2[[#This Row],[6M Return vs Nifty Z-Score]],Table2[6M Return vs Nifty Z-Score])</f>
        <v>114</v>
      </c>
      <c r="AU37">
        <f>_xlfn.RANK.AVG(Table2[[#This Row],[Sharpe Ratio Z-Score]],Table2[Sharpe Ratio Z-Score])</f>
        <v>97</v>
      </c>
      <c r="AV37">
        <f>(Table2[[#This Row],[Rank 1Y]]+Table2[[#This Row],[Rank 6M]]+Table2[[#This Row],[Rank Sharpe]])/3</f>
        <v>78.666666666666671</v>
      </c>
    </row>
    <row r="38" spans="1:48" x14ac:dyDescent="0.3">
      <c r="A38" t="s">
        <v>164</v>
      </c>
      <c r="B38" t="s">
        <v>165</v>
      </c>
      <c r="C38" t="s">
        <v>10303</v>
      </c>
      <c r="D38" t="s">
        <v>124</v>
      </c>
      <c r="E38">
        <v>164905.65299999999</v>
      </c>
      <c r="F38">
        <v>626.25</v>
      </c>
      <c r="G38">
        <v>126.258573460639</v>
      </c>
      <c r="H38">
        <f>(Table2[[#This Row],[1Y Return vs Nifty]]-AVERAGE(Table2[1Y Return vs Nifty]))/_xlfn.STDEV.P(Table2[1Y Return vs Nifty])</f>
        <v>1.5954871069606986</v>
      </c>
      <c r="I38">
        <v>-1.1016970252929701</v>
      </c>
      <c r="J38">
        <f>(Table2[[#This Row],[1M Return vs Nifty]]-AVERAGE(Table2[1M Return vs Nifty]))/_xlfn.STDEV.P(Table2[1M Return vs Nifty])</f>
        <v>-9.0084120922479194E-2</v>
      </c>
      <c r="K38">
        <v>27.2529960478278</v>
      </c>
      <c r="L38">
        <f>(Table2[[#This Row],[6M Return vs Nifty]]-AVERAGE(Table2[6M Return vs Nifty]))/_xlfn.STDEV.P(Table2[6M Return vs Nifty])</f>
        <v>0.71513389061100452</v>
      </c>
      <c r="M38">
        <v>2.1508665716067998</v>
      </c>
      <c r="N38">
        <f>(Table2[[#This Row],[1W Return vs Nifty]]-AVERAGE(Table2[1W Return vs Nifty]))/_xlfn.STDEV.P(Table2[1W Return vs Nifty])</f>
        <v>0.78620609295444643</v>
      </c>
      <c r="O38">
        <v>598.71</v>
      </c>
      <c r="P38">
        <v>583.43436752510297</v>
      </c>
      <c r="Q38">
        <v>482.46926191702403</v>
      </c>
      <c r="R38">
        <v>70.542892282915105</v>
      </c>
      <c r="S38" s="2">
        <f>(Table2[[#This Row],[Close Price]]-Table2[[#This Row],[20D EMA]])/Table2[[#This Row],[20D EMA]]</f>
        <v>4.599889762990423E-2</v>
      </c>
      <c r="T38" s="2">
        <f>(Table2[[#This Row],[Close Price]]-Table2[[#This Row],[50D EMA]])/Table2[[#This Row],[50D EMA]]</f>
        <v>7.3385516620350338E-2</v>
      </c>
      <c r="U38" s="2">
        <f>(Table2[[#This Row],[Close Price]]-Table2[[#This Row],[200D EMA]])/Table2[[#This Row],[200D EMA]]</f>
        <v>0.29801015200778458</v>
      </c>
      <c r="V38">
        <v>0.470886426240885</v>
      </c>
      <c r="W38">
        <v>619.1</v>
      </c>
      <c r="X38">
        <v>636</v>
      </c>
      <c r="Y38">
        <v>586.54999999999995</v>
      </c>
      <c r="Z38">
        <v>636</v>
      </c>
      <c r="AA38">
        <v>560.04999999999995</v>
      </c>
      <c r="AB38">
        <v>646.95000000000005</v>
      </c>
      <c r="AC38" s="2">
        <f>(Table2[[#This Row],[Close Price]]/Table2[[#This Row],[Day Low]])-1</f>
        <v>1.1549022774995921E-2</v>
      </c>
      <c r="AD38" s="2">
        <f>(Table2[[#This Row],[Day High]]/Table2[[#This Row],[Close Price]])-1</f>
        <v>1.5568862275449069E-2</v>
      </c>
      <c r="AE38" s="2">
        <f>(Table2[[#This Row],[Close Price]]/Table2[[#This Row],[Current Week Low]])-1</f>
        <v>6.7683914414798485E-2</v>
      </c>
      <c r="AF38" s="2">
        <f>(Table2[[#This Row],[Current Week High]]/Table2[[#This Row],[Close Price]])-1</f>
        <v>1.5568862275449069E-2</v>
      </c>
      <c r="AG38" s="2">
        <f>(Table2[[#This Row],[Close Price]]/Table2[[#This Row],[Current Month Low]])-1</f>
        <v>0.11820373180966004</v>
      </c>
      <c r="AH38" s="2">
        <f>(Table2[[#This Row],[Current Month High]]/Table2[[#This Row],[Close Price]])-1</f>
        <v>3.3053892215568981E-2</v>
      </c>
      <c r="AI38">
        <v>4.4311377245508998</v>
      </c>
      <c r="AJ38">
        <v>171.633051398828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0.15</v>
      </c>
      <c r="AM38" t="s">
        <v>10347</v>
      </c>
      <c r="AN38">
        <v>8.1999999999999993</v>
      </c>
      <c r="AO38" t="s">
        <v>10347</v>
      </c>
      <c r="AP38">
        <v>0.20383346099260799</v>
      </c>
      <c r="AQ38">
        <f>(Table2[[#This Row],[Sharpe Ratio]]-AVERAGE(Table2[Sharpe Ratio]))/_xlfn.STDEV.P(Table2[Sharpe Ratio])</f>
        <v>1.6102379013318509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4.6169808709355218</v>
      </c>
      <c r="AS38">
        <f>_xlfn.RANK.AVG(Table2[[#This Row],[1Y Return vs Nifty Z-Score]],Table2[1Y Return vs Nifty Z-Score])</f>
        <v>51</v>
      </c>
      <c r="AT38">
        <f>_xlfn.RANK.AVG(Table2[[#This Row],[6M Return vs Nifty Z-Score]],Table2[6M Return vs Nifty Z-Score])</f>
        <v>150</v>
      </c>
      <c r="AU38">
        <f>_xlfn.RANK.AVG(Table2[[#This Row],[Sharpe Ratio Z-Score]],Table2[Sharpe Ratio Z-Score])</f>
        <v>36</v>
      </c>
      <c r="AV38">
        <f>(Table2[[#This Row],[Rank 1Y]]+Table2[[#This Row],[Rank 6M]]+Table2[[#This Row],[Rank Sharpe]])/3</f>
        <v>79</v>
      </c>
    </row>
    <row r="39" spans="1:48" x14ac:dyDescent="0.3">
      <c r="A39" t="s">
        <v>696</v>
      </c>
      <c r="B39" t="s">
        <v>697</v>
      </c>
      <c r="C39" t="s">
        <v>10316</v>
      </c>
      <c r="D39" t="s">
        <v>296</v>
      </c>
      <c r="E39">
        <v>25899.674232320001</v>
      </c>
      <c r="F39">
        <v>524.79999999999995</v>
      </c>
      <c r="G39">
        <v>102.53893779111699</v>
      </c>
      <c r="H39">
        <f>(Table2[[#This Row],[1Y Return vs Nifty]]-AVERAGE(Table2[1Y Return vs Nifty]))/_xlfn.STDEV.P(Table2[1Y Return vs Nifty])</f>
        <v>1.2151241595579048</v>
      </c>
      <c r="I39">
        <v>23.3712032521643</v>
      </c>
      <c r="J39">
        <f>(Table2[[#This Row],[1M Return vs Nifty]]-AVERAGE(Table2[1M Return vs Nifty]))/_xlfn.STDEV.P(Table2[1M Return vs Nifty])</f>
        <v>2.2166337659932709</v>
      </c>
      <c r="K39">
        <v>28.0760349076705</v>
      </c>
      <c r="L39">
        <f>(Table2[[#This Row],[6M Return vs Nifty]]-AVERAGE(Table2[6M Return vs Nifty]))/_xlfn.STDEV.P(Table2[6M Return vs Nifty])</f>
        <v>0.74374886735189427</v>
      </c>
      <c r="M39">
        <v>8.3341909590273495</v>
      </c>
      <c r="N39">
        <f>(Table2[[#This Row],[1W Return vs Nifty]]-AVERAGE(Table2[1W Return vs Nifty]))/_xlfn.STDEV.P(Table2[1W Return vs Nifty])</f>
        <v>2.3569034236849267</v>
      </c>
      <c r="O39">
        <v>486.98</v>
      </c>
      <c r="P39">
        <v>446.38899812787503</v>
      </c>
      <c r="Q39">
        <v>358.46162743197499</v>
      </c>
      <c r="R39">
        <v>72.781848615919699</v>
      </c>
      <c r="S39" s="2">
        <f>(Table2[[#This Row],[Close Price]]-Table2[[#This Row],[20D EMA]])/Table2[[#This Row],[20D EMA]]</f>
        <v>7.7662326994948322E-2</v>
      </c>
      <c r="T39" s="2">
        <f>(Table2[[#This Row],[Close Price]]-Table2[[#This Row],[50D EMA]])/Table2[[#This Row],[50D EMA]]</f>
        <v>0.17565621509709092</v>
      </c>
      <c r="U39" s="2">
        <f>(Table2[[#This Row],[Close Price]]-Table2[[#This Row],[200D EMA]])/Table2[[#This Row],[200D EMA]]</f>
        <v>0.46403397138956215</v>
      </c>
      <c r="V39">
        <v>1.3228594445170001</v>
      </c>
      <c r="W39">
        <v>515.1</v>
      </c>
      <c r="X39">
        <v>534.20000000000005</v>
      </c>
      <c r="Y39">
        <v>511</v>
      </c>
      <c r="Z39">
        <v>539.79999999999995</v>
      </c>
      <c r="AA39">
        <v>427.65</v>
      </c>
      <c r="AB39">
        <v>539.79999999999995</v>
      </c>
      <c r="AC39" s="2">
        <f>(Table2[[#This Row],[Close Price]]/Table2[[#This Row],[Day Low]])-1</f>
        <v>1.8831294894195105E-2</v>
      </c>
      <c r="AD39" s="2">
        <f>(Table2[[#This Row],[Day High]]/Table2[[#This Row],[Close Price]])-1</f>
        <v>1.7911585365853799E-2</v>
      </c>
      <c r="AE39" s="2">
        <f>(Table2[[#This Row],[Close Price]]/Table2[[#This Row],[Current Week Low]])-1</f>
        <v>2.700587084148709E-2</v>
      </c>
      <c r="AF39" s="2">
        <f>(Table2[[#This Row],[Current Week High]]/Table2[[#This Row],[Close Price]])-1</f>
        <v>2.8582317073170715E-2</v>
      </c>
      <c r="AG39" s="2">
        <f>(Table2[[#This Row],[Close Price]]/Table2[[#This Row],[Current Month Low]])-1</f>
        <v>0.2271717526014263</v>
      </c>
      <c r="AH39" s="2">
        <f>(Table2[[#This Row],[Current Month High]]/Table2[[#This Row],[Close Price]])-1</f>
        <v>2.8582317073170715E-2</v>
      </c>
      <c r="AI39">
        <v>2.8582317073170702</v>
      </c>
      <c r="AJ39">
        <v>160.770186335403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0.4</v>
      </c>
      <c r="AM39" t="s">
        <v>10347</v>
      </c>
      <c r="AN39">
        <v>11.2</v>
      </c>
      <c r="AO39" t="s">
        <v>10347</v>
      </c>
      <c r="AP39">
        <v>0.232484893065802</v>
      </c>
      <c r="AQ39">
        <f>(Table2[[#This Row],[Sharpe Ratio]]-AVERAGE(Table2[Sharpe Ratio]))/_xlfn.STDEV.P(Table2[Sharpe Ratio])</f>
        <v>1.9395527321252963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8.4719629487132941</v>
      </c>
      <c r="AS39">
        <f>_xlfn.RANK.AVG(Table2[[#This Row],[1Y Return vs Nifty Z-Score]],Table2[1Y Return vs Nifty Z-Score])</f>
        <v>78</v>
      </c>
      <c r="AT39">
        <f>_xlfn.RANK.AVG(Table2[[#This Row],[6M Return vs Nifty Z-Score]],Table2[6M Return vs Nifty Z-Score])</f>
        <v>146</v>
      </c>
      <c r="AU39">
        <f>_xlfn.RANK.AVG(Table2[[#This Row],[Sharpe Ratio Z-Score]],Table2[Sharpe Ratio Z-Score])</f>
        <v>18</v>
      </c>
      <c r="AV39">
        <f>(Table2[[#This Row],[Rank 1Y]]+Table2[[#This Row],[Rank 6M]]+Table2[[#This Row],[Rank Sharpe]])/3</f>
        <v>80.666666666666671</v>
      </c>
    </row>
    <row r="40" spans="1:48" x14ac:dyDescent="0.3">
      <c r="A40" t="s">
        <v>294</v>
      </c>
      <c r="B40" t="s">
        <v>295</v>
      </c>
      <c r="C40" t="s">
        <v>10316</v>
      </c>
      <c r="D40" t="s">
        <v>296</v>
      </c>
      <c r="E40">
        <v>94178.882092075</v>
      </c>
      <c r="F40">
        <v>10407.65</v>
      </c>
      <c r="G40">
        <v>82.634310028766293</v>
      </c>
      <c r="H40">
        <f>(Table2[[#This Row],[1Y Return vs Nifty]]-AVERAGE(Table2[1Y Return vs Nifty]))/_xlfn.STDEV.P(Table2[1Y Return vs Nifty])</f>
        <v>0.8959378538267696</v>
      </c>
      <c r="I40">
        <v>-8.2659235576345598</v>
      </c>
      <c r="J40">
        <f>(Table2[[#This Row],[1M Return vs Nifty]]-AVERAGE(Table2[1M Return vs Nifty]))/_xlfn.STDEV.P(Table2[1M Return vs Nifty])</f>
        <v>-0.76535551502410937</v>
      </c>
      <c r="K40">
        <v>40.223373865455997</v>
      </c>
      <c r="L40">
        <f>(Table2[[#This Row],[6M Return vs Nifty]]-AVERAGE(Table2[6M Return vs Nifty]))/_xlfn.STDEV.P(Table2[6M Return vs Nifty])</f>
        <v>1.1660810787461007</v>
      </c>
      <c r="M40">
        <v>-0.71241064927787501</v>
      </c>
      <c r="N40">
        <f>(Table2[[#This Row],[1W Return vs Nifty]]-AVERAGE(Table2[1W Return vs Nifty]))/_xlfn.STDEV.P(Table2[1W Return vs Nifty])</f>
        <v>5.8872120773655071E-2</v>
      </c>
      <c r="O40">
        <v>10470.76</v>
      </c>
      <c r="P40">
        <v>10403.7656596985</v>
      </c>
      <c r="Q40">
        <v>8637.0746487385004</v>
      </c>
      <c r="R40">
        <v>48.034199999101403</v>
      </c>
      <c r="S40" s="2">
        <f>(Table2[[#This Row],[Close Price]]-Table2[[#This Row],[20D EMA]])/Table2[[#This Row],[20D EMA]]</f>
        <v>-6.0272606763979485E-3</v>
      </c>
      <c r="T40" s="2">
        <f>(Table2[[#This Row],[Close Price]]-Table2[[#This Row],[50D EMA]])/Table2[[#This Row],[50D EMA]]</f>
        <v>3.7335907291210563E-4</v>
      </c>
      <c r="U40" s="2">
        <f>(Table2[[#This Row],[Close Price]]-Table2[[#This Row],[200D EMA]])/Table2[[#This Row],[200D EMA]]</f>
        <v>0.20499711109016558</v>
      </c>
      <c r="V40">
        <v>0.26270627868693602</v>
      </c>
      <c r="W40">
        <v>10155</v>
      </c>
      <c r="X40">
        <v>10548.85</v>
      </c>
      <c r="Y40">
        <v>10155</v>
      </c>
      <c r="Z40">
        <v>10739.95</v>
      </c>
      <c r="AA40">
        <v>9967.5499999999993</v>
      </c>
      <c r="AB40">
        <v>10919.95</v>
      </c>
      <c r="AC40" s="2">
        <f>(Table2[[#This Row],[Close Price]]/Table2[[#This Row],[Day Low]])-1</f>
        <v>2.4879369768586956E-2</v>
      </c>
      <c r="AD40" s="2">
        <f>(Table2[[#This Row],[Day High]]/Table2[[#This Row],[Close Price]])-1</f>
        <v>1.3566943546333698E-2</v>
      </c>
      <c r="AE40" s="2">
        <f>(Table2[[#This Row],[Close Price]]/Table2[[#This Row],[Current Week Low]])-1</f>
        <v>2.4879369768586956E-2</v>
      </c>
      <c r="AF40" s="2">
        <f>(Table2[[#This Row],[Current Week High]]/Table2[[#This Row],[Close Price]])-1</f>
        <v>3.1928437255288378E-2</v>
      </c>
      <c r="AG40" s="2">
        <f>(Table2[[#This Row],[Close Price]]/Table2[[#This Row],[Current Month Low]])-1</f>
        <v>4.4153277385114764E-2</v>
      </c>
      <c r="AH40" s="2">
        <f>(Table2[[#This Row],[Current Month High]]/Table2[[#This Row],[Close Price]])-1</f>
        <v>4.9223407781775919E-2</v>
      </c>
      <c r="AI40">
        <v>27.771398922907601</v>
      </c>
      <c r="AJ40">
        <v>137.72341567592801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7.0000000000000007E-2</v>
      </c>
      <c r="AM40" t="s">
        <v>10347</v>
      </c>
      <c r="AN40">
        <v>2.19</v>
      </c>
      <c r="AO40" t="s">
        <v>10347</v>
      </c>
      <c r="AP40">
        <v>0.18819982574189101</v>
      </c>
      <c r="AQ40">
        <f>(Table2[[#This Row],[Sharpe Ratio]]-AVERAGE(Table2[Sharpe Ratio]))/_xlfn.STDEV.P(Table2[Sharpe Ratio])</f>
        <v>1.4305474783846126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2.7860830167070287</v>
      </c>
      <c r="AS40">
        <f>_xlfn.RANK.AVG(Table2[[#This Row],[1Y Return vs Nifty Z-Score]],Table2[1Y Return vs Nifty Z-Score])</f>
        <v>114</v>
      </c>
      <c r="AT40">
        <f>_xlfn.RANK.AVG(Table2[[#This Row],[6M Return vs Nifty Z-Score]],Table2[6M Return vs Nifty Z-Score])</f>
        <v>84</v>
      </c>
      <c r="AU40">
        <f>_xlfn.RANK.AVG(Table2[[#This Row],[Sharpe Ratio Z-Score]],Table2[Sharpe Ratio Z-Score])</f>
        <v>53</v>
      </c>
      <c r="AV40">
        <f>(Table2[[#This Row],[Rank 1Y]]+Table2[[#This Row],[Rank 6M]]+Table2[[#This Row],[Rank Sharpe]])/3</f>
        <v>83.666666666666671</v>
      </c>
    </row>
    <row r="41" spans="1:48" x14ac:dyDescent="0.3">
      <c r="A41" t="s">
        <v>1363</v>
      </c>
      <c r="B41" t="s">
        <v>1364</v>
      </c>
      <c r="C41" t="s">
        <v>10303</v>
      </c>
      <c r="D41" t="s">
        <v>415</v>
      </c>
      <c r="E41">
        <v>8226.0546214839997</v>
      </c>
      <c r="F41">
        <v>266.38</v>
      </c>
      <c r="G41">
        <v>213.460889319355</v>
      </c>
      <c r="H41">
        <f>(Table2[[#This Row],[1Y Return vs Nifty]]-AVERAGE(Table2[1Y Return vs Nifty]))/_xlfn.STDEV.P(Table2[1Y Return vs Nifty])</f>
        <v>2.9938445835466374</v>
      </c>
      <c r="I41">
        <v>38.401731876632098</v>
      </c>
      <c r="J41">
        <f>(Table2[[#This Row],[1M Return vs Nifty]]-AVERAGE(Table2[1M Return vs Nifty]))/_xlfn.STDEV.P(Table2[1M Return vs Nifty])</f>
        <v>3.6333513938502251</v>
      </c>
      <c r="K41">
        <v>65.630814928256001</v>
      </c>
      <c r="L41">
        <f>(Table2[[#This Row],[6M Return vs Nifty]]-AVERAGE(Table2[6M Return vs Nifty]))/_xlfn.STDEV.P(Table2[6M Return vs Nifty])</f>
        <v>2.0494334579964515</v>
      </c>
      <c r="M41">
        <v>6.4201129475254204</v>
      </c>
      <c r="N41">
        <f>(Table2[[#This Row],[1W Return vs Nifty]]-AVERAGE(Table2[1W Return vs Nifty]))/_xlfn.STDEV.P(Table2[1W Return vs Nifty])</f>
        <v>1.8706864576799849</v>
      </c>
      <c r="O41">
        <v>239.98</v>
      </c>
      <c r="P41">
        <v>217.37693695125699</v>
      </c>
      <c r="Q41">
        <v>168.513013104425</v>
      </c>
      <c r="R41">
        <v>65.871455560691103</v>
      </c>
      <c r="S41" s="2">
        <f>(Table2[[#This Row],[Close Price]]-Table2[[#This Row],[20D EMA]])/Table2[[#This Row],[20D EMA]]</f>
        <v>0.11000916743061925</v>
      </c>
      <c r="T41" s="2">
        <f>(Table2[[#This Row],[Close Price]]-Table2[[#This Row],[50D EMA]])/Table2[[#This Row],[50D EMA]]</f>
        <v>0.22542898863153588</v>
      </c>
      <c r="U41" s="2">
        <f>(Table2[[#This Row],[Close Price]]-Table2[[#This Row],[200D EMA]])/Table2[[#This Row],[200D EMA]]</f>
        <v>0.58076812640533748</v>
      </c>
      <c r="V41">
        <v>1.4161588514575301</v>
      </c>
      <c r="W41">
        <v>261.2</v>
      </c>
      <c r="X41">
        <v>272.39999999999998</v>
      </c>
      <c r="Y41">
        <v>261.05</v>
      </c>
      <c r="Z41">
        <v>284.2</v>
      </c>
      <c r="AA41">
        <v>195</v>
      </c>
      <c r="AB41">
        <v>284.2</v>
      </c>
      <c r="AC41" s="2">
        <f>(Table2[[#This Row],[Close Price]]/Table2[[#This Row],[Day Low]])-1</f>
        <v>1.9831546707503867E-2</v>
      </c>
      <c r="AD41" s="2">
        <f>(Table2[[#This Row],[Day High]]/Table2[[#This Row],[Close Price]])-1</f>
        <v>2.2599294241309353E-2</v>
      </c>
      <c r="AE41" s="2">
        <f>(Table2[[#This Row],[Close Price]]/Table2[[#This Row],[Current Week Low]])-1</f>
        <v>2.041754453169875E-2</v>
      </c>
      <c r="AF41" s="2">
        <f>(Table2[[#This Row],[Current Week High]]/Table2[[#This Row],[Close Price]])-1</f>
        <v>6.6896914182746459E-2</v>
      </c>
      <c r="AG41" s="2">
        <f>(Table2[[#This Row],[Close Price]]/Table2[[#This Row],[Current Month Low]])-1</f>
        <v>0.36605128205128201</v>
      </c>
      <c r="AH41" s="2">
        <f>(Table2[[#This Row],[Current Month High]]/Table2[[#This Row],[Close Price]])-1</f>
        <v>6.6896914182746459E-2</v>
      </c>
      <c r="AI41">
        <v>6.6896914182746396</v>
      </c>
      <c r="AJ41">
        <v>280.54285714285697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0.14000000000000001</v>
      </c>
      <c r="AM41" t="s">
        <v>10347</v>
      </c>
      <c r="AN41">
        <v>27.26</v>
      </c>
      <c r="AO41" t="s">
        <v>10347</v>
      </c>
      <c r="AP41">
        <v>0.105869722751747</v>
      </c>
      <c r="AQ41">
        <f>(Table2[[#This Row],[Sharpe Ratio]]-AVERAGE(Table2[Sharpe Ratio]))/_xlfn.STDEV.P(Table2[Sharpe Ratio])</f>
        <v>0.48425886474242075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11.03157475781572</v>
      </c>
      <c r="AS41">
        <f>_xlfn.RANK.AVG(Table2[[#This Row],[1Y Return vs Nifty Z-Score]],Table2[1Y Return vs Nifty Z-Score])</f>
        <v>13</v>
      </c>
      <c r="AT41">
        <f>_xlfn.RANK.AVG(Table2[[#This Row],[6M Return vs Nifty Z-Score]],Table2[6M Return vs Nifty Z-Score])</f>
        <v>27</v>
      </c>
      <c r="AU41">
        <f>_xlfn.RANK.AVG(Table2[[#This Row],[Sharpe Ratio Z-Score]],Table2[Sharpe Ratio Z-Score])</f>
        <v>218</v>
      </c>
      <c r="AV41">
        <f>(Table2[[#This Row],[Rank 1Y]]+Table2[[#This Row],[Rank 6M]]+Table2[[#This Row],[Rank Sharpe]])/3</f>
        <v>86</v>
      </c>
    </row>
    <row r="42" spans="1:48" x14ac:dyDescent="0.3">
      <c r="A42" t="s">
        <v>1462</v>
      </c>
      <c r="B42" t="s">
        <v>1463</v>
      </c>
      <c r="C42" t="s">
        <v>10314</v>
      </c>
      <c r="D42" t="s">
        <v>296</v>
      </c>
      <c r="E42">
        <v>7205.2946751600002</v>
      </c>
      <c r="F42">
        <v>3101.4</v>
      </c>
      <c r="G42">
        <v>141.95935364936099</v>
      </c>
      <c r="H42">
        <f>(Table2[[#This Row],[1Y Return vs Nifty]]-AVERAGE(Table2[1Y Return vs Nifty]))/_xlfn.STDEV.P(Table2[1Y Return vs Nifty])</f>
        <v>1.8472614222289245</v>
      </c>
      <c r="I42">
        <v>27.982576250232999</v>
      </c>
      <c r="J42">
        <f>(Table2[[#This Row],[1M Return vs Nifty]]-AVERAGE(Table2[1M Return vs Nifty]))/_xlfn.STDEV.P(Table2[1M Return vs Nifty])</f>
        <v>2.6512833766764627</v>
      </c>
      <c r="K42">
        <v>48.527784096107503</v>
      </c>
      <c r="L42">
        <f>(Table2[[#This Row],[6M Return vs Nifty]]-AVERAGE(Table2[6M Return vs Nifty]))/_xlfn.STDEV.P(Table2[6M Return vs Nifty])</f>
        <v>1.4548043908413699</v>
      </c>
      <c r="M42">
        <v>-6.59271229962141</v>
      </c>
      <c r="N42">
        <f>(Table2[[#This Row],[1W Return vs Nifty]]-AVERAGE(Table2[1W Return vs Nifty]))/_xlfn.STDEV.P(Table2[1W Return vs Nifty])</f>
        <v>-1.4348509200027344</v>
      </c>
      <c r="O42">
        <v>3019.28</v>
      </c>
      <c r="P42">
        <v>2669.2515084400302</v>
      </c>
      <c r="Q42">
        <v>1993.4815049936699</v>
      </c>
      <c r="R42">
        <v>49.269381485352802</v>
      </c>
      <c r="S42" s="2">
        <f>(Table2[[#This Row],[Close Price]]-Table2[[#This Row],[20D EMA]])/Table2[[#This Row],[20D EMA]]</f>
        <v>2.7198537399644909E-2</v>
      </c>
      <c r="T42" s="2">
        <f>(Table2[[#This Row],[Close Price]]-Table2[[#This Row],[50D EMA]])/Table2[[#This Row],[50D EMA]]</f>
        <v>0.16189875333723314</v>
      </c>
      <c r="U42" s="2">
        <f>(Table2[[#This Row],[Close Price]]-Table2[[#This Row],[200D EMA]])/Table2[[#This Row],[200D EMA]]</f>
        <v>0.55577064157906408</v>
      </c>
      <c r="V42">
        <v>0.72369327883483203</v>
      </c>
      <c r="W42">
        <v>3090.6</v>
      </c>
      <c r="X42">
        <v>3259</v>
      </c>
      <c r="Y42">
        <v>3090.6</v>
      </c>
      <c r="Z42">
        <v>3500.75</v>
      </c>
      <c r="AA42">
        <v>2300</v>
      </c>
      <c r="AB42">
        <v>3548</v>
      </c>
      <c r="AC42" s="2">
        <f>(Table2[[#This Row],[Close Price]]/Table2[[#This Row],[Day Low]])-1</f>
        <v>3.4944670937682165E-3</v>
      </c>
      <c r="AD42" s="2">
        <f>(Table2[[#This Row],[Day High]]/Table2[[#This Row],[Close Price]])-1</f>
        <v>5.0815760624234096E-2</v>
      </c>
      <c r="AE42" s="2">
        <f>(Table2[[#This Row],[Close Price]]/Table2[[#This Row],[Current Week Low]])-1</f>
        <v>3.4944670937682165E-3</v>
      </c>
      <c r="AF42" s="2">
        <f>(Table2[[#This Row],[Current Week High]]/Table2[[#This Row],[Close Price]])-1</f>
        <v>0.12876442896756291</v>
      </c>
      <c r="AG42" s="2">
        <f>(Table2[[#This Row],[Close Price]]/Table2[[#This Row],[Current Month Low]])-1</f>
        <v>0.34843478260869576</v>
      </c>
      <c r="AH42" s="2">
        <f>(Table2[[#This Row],[Current Month High]]/Table2[[#This Row],[Close Price]])-1</f>
        <v>0.14399948410395291</v>
      </c>
      <c r="AI42">
        <v>14.399948410395201</v>
      </c>
      <c r="AJ42">
        <v>176.380163079802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0.44</v>
      </c>
      <c r="AM42" t="s">
        <v>10347</v>
      </c>
      <c r="AN42">
        <v>-0.38</v>
      </c>
      <c r="AO42" t="s">
        <v>10346</v>
      </c>
      <c r="AP42">
        <v>0.12986212937136399</v>
      </c>
      <c r="AQ42">
        <f>(Table2[[#This Row],[Sharpe Ratio]]-AVERAGE(Table2[Sharpe Ratio]))/_xlfn.STDEV.P(Table2[Sharpe Ratio])</f>
        <v>0.76002362603192186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5.2785218957759446</v>
      </c>
      <c r="AS42">
        <f>_xlfn.RANK.AVG(Table2[[#This Row],[1Y Return vs Nifty Z-Score]],Table2[1Y Return vs Nifty Z-Score])</f>
        <v>35</v>
      </c>
      <c r="AT42">
        <f>_xlfn.RANK.AVG(Table2[[#This Row],[6M Return vs Nifty Z-Score]],Table2[6M Return vs Nifty Z-Score])</f>
        <v>62</v>
      </c>
      <c r="AU42">
        <f>_xlfn.RANK.AVG(Table2[[#This Row],[Sharpe Ratio Z-Score]],Table2[Sharpe Ratio Z-Score])</f>
        <v>161</v>
      </c>
      <c r="AV42">
        <f>(Table2[[#This Row],[Rank 1Y]]+Table2[[#This Row],[Rank 6M]]+Table2[[#This Row],[Rank Sharpe]])/3</f>
        <v>86</v>
      </c>
    </row>
    <row r="43" spans="1:48" x14ac:dyDescent="0.3">
      <c r="A43" t="s">
        <v>152</v>
      </c>
      <c r="B43" t="s">
        <v>153</v>
      </c>
      <c r="C43" t="s">
        <v>10303</v>
      </c>
      <c r="D43" t="s">
        <v>124</v>
      </c>
      <c r="E43">
        <v>182974.14208319999</v>
      </c>
      <c r="F43">
        <v>554.45000000000005</v>
      </c>
      <c r="G43">
        <v>126.656184469438</v>
      </c>
      <c r="H43">
        <f>(Table2[[#This Row],[1Y Return vs Nifty]]-AVERAGE(Table2[1Y Return vs Nifty]))/_xlfn.STDEV.P(Table2[1Y Return vs Nifty])</f>
        <v>1.6018631111006321</v>
      </c>
      <c r="I43">
        <v>-1.2067903966304401</v>
      </c>
      <c r="J43">
        <f>(Table2[[#This Row],[1M Return vs Nifty]]-AVERAGE(Table2[1M Return vs Nifty]))/_xlfn.STDEV.P(Table2[1M Return vs Nifty])</f>
        <v>-9.9989802583092272E-2</v>
      </c>
      <c r="K43">
        <v>23.953853530944599</v>
      </c>
      <c r="L43">
        <f>(Table2[[#This Row],[6M Return vs Nifty]]-AVERAGE(Table2[6M Return vs Nifty]))/_xlfn.STDEV.P(Table2[6M Return vs Nifty])</f>
        <v>0.60043106065770746</v>
      </c>
      <c r="M43">
        <v>2.8307525700301901</v>
      </c>
      <c r="N43">
        <f>(Table2[[#This Row],[1W Return vs Nifty]]-AVERAGE(Table2[1W Return vs Nifty]))/_xlfn.STDEV.P(Table2[1W Return vs Nifty])</f>
        <v>0.958911753536833</v>
      </c>
      <c r="O43">
        <v>520.54999999999995</v>
      </c>
      <c r="P43">
        <v>512.07788402597896</v>
      </c>
      <c r="Q43">
        <v>431.08875825499803</v>
      </c>
      <c r="R43">
        <v>76.704447154258006</v>
      </c>
      <c r="S43" s="2">
        <f>(Table2[[#This Row],[Close Price]]-Table2[[#This Row],[20D EMA]])/Table2[[#This Row],[20D EMA]]</f>
        <v>6.5123427144366711E-2</v>
      </c>
      <c r="T43" s="2">
        <f>(Table2[[#This Row],[Close Price]]-Table2[[#This Row],[50D EMA]])/Table2[[#This Row],[50D EMA]]</f>
        <v>8.2745452002124437E-2</v>
      </c>
      <c r="U43" s="2">
        <f>(Table2[[#This Row],[Close Price]]-Table2[[#This Row],[200D EMA]])/Table2[[#This Row],[200D EMA]]</f>
        <v>0.28616204756615632</v>
      </c>
      <c r="V43">
        <v>0.55449622381568997</v>
      </c>
      <c r="W43">
        <v>540.45000000000005</v>
      </c>
      <c r="X43">
        <v>556.5</v>
      </c>
      <c r="Y43">
        <v>511.5</v>
      </c>
      <c r="Z43">
        <v>556.5</v>
      </c>
      <c r="AA43">
        <v>471.35</v>
      </c>
      <c r="AB43">
        <v>559.5</v>
      </c>
      <c r="AC43" s="2">
        <f>(Table2[[#This Row],[Close Price]]/Table2[[#This Row],[Day Low]])-1</f>
        <v>2.5904338976778574E-2</v>
      </c>
      <c r="AD43" s="2">
        <f>(Table2[[#This Row],[Day High]]/Table2[[#This Row],[Close Price]])-1</f>
        <v>3.6973577419063819E-3</v>
      </c>
      <c r="AE43" s="2">
        <f>(Table2[[#This Row],[Close Price]]/Table2[[#This Row],[Current Week Low]])-1</f>
        <v>8.3968719452590435E-2</v>
      </c>
      <c r="AF43" s="2">
        <f>(Table2[[#This Row],[Current Week High]]/Table2[[#This Row],[Close Price]])-1</f>
        <v>3.6973577419063819E-3</v>
      </c>
      <c r="AG43" s="2">
        <f>(Table2[[#This Row],[Close Price]]/Table2[[#This Row],[Current Month Low]])-1</f>
        <v>0.17630211095788706</v>
      </c>
      <c r="AH43" s="2">
        <f>(Table2[[#This Row],[Current Month High]]/Table2[[#This Row],[Close Price]])-1</f>
        <v>9.108125169086323E-3</v>
      </c>
      <c r="AI43">
        <v>4.6081702588150302</v>
      </c>
      <c r="AJ43">
        <v>176.602644050885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7.0000000000000007E-2</v>
      </c>
      <c r="AM43" t="s">
        <v>10347</v>
      </c>
      <c r="AN43">
        <v>11.64</v>
      </c>
      <c r="AO43" t="s">
        <v>10347</v>
      </c>
      <c r="AP43">
        <v>0.20931686244212999</v>
      </c>
      <c r="AQ43">
        <f>(Table2[[#This Row],[Sharpe Ratio]]-AVERAGE(Table2[Sharpe Ratio]))/_xlfn.STDEV.P(Table2[Sharpe Ratio])</f>
        <v>1.6732632124544784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4.7344793351665579</v>
      </c>
      <c r="AS43">
        <f>_xlfn.RANK.AVG(Table2[[#This Row],[1Y Return vs Nifty Z-Score]],Table2[1Y Return vs Nifty Z-Score])</f>
        <v>50</v>
      </c>
      <c r="AT43">
        <f>_xlfn.RANK.AVG(Table2[[#This Row],[6M Return vs Nifty Z-Score]],Table2[6M Return vs Nifty Z-Score])</f>
        <v>177</v>
      </c>
      <c r="AU43">
        <f>_xlfn.RANK.AVG(Table2[[#This Row],[Sharpe Ratio Z-Score]],Table2[Sharpe Ratio Z-Score])</f>
        <v>32</v>
      </c>
      <c r="AV43">
        <f>(Table2[[#This Row],[Rank 1Y]]+Table2[[#This Row],[Rank 6M]]+Table2[[#This Row],[Rank Sharpe]])/3</f>
        <v>86.333333333333329</v>
      </c>
    </row>
    <row r="44" spans="1:48" x14ac:dyDescent="0.3">
      <c r="A44" t="s">
        <v>850</v>
      </c>
      <c r="B44" t="s">
        <v>851</v>
      </c>
      <c r="C44" t="s">
        <v>10314</v>
      </c>
      <c r="D44" t="s">
        <v>265</v>
      </c>
      <c r="E44">
        <v>18607.5153806649</v>
      </c>
      <c r="F44">
        <v>1282.55</v>
      </c>
      <c r="G44">
        <v>145.84290224227601</v>
      </c>
      <c r="H44">
        <f>(Table2[[#This Row],[1Y Return vs Nifty]]-AVERAGE(Table2[1Y Return vs Nifty]))/_xlfn.STDEV.P(Table2[1Y Return vs Nifty])</f>
        <v>1.9095371675128696</v>
      </c>
      <c r="I44">
        <v>4.9428373876624896</v>
      </c>
      <c r="J44">
        <f>(Table2[[#This Row],[1M Return vs Nifty]]-AVERAGE(Table2[1M Return vs Nifty]))/_xlfn.STDEV.P(Table2[1M Return vs Nifty])</f>
        <v>0.4796495636986895</v>
      </c>
      <c r="K44">
        <v>26.013809322204601</v>
      </c>
      <c r="L44">
        <f>(Table2[[#This Row],[6M Return vs Nifty]]-AVERAGE(Table2[6M Return vs Nifty]))/_xlfn.STDEV.P(Table2[6M Return vs Nifty])</f>
        <v>0.67205050650675457</v>
      </c>
      <c r="M44">
        <v>-5.8783884733235698</v>
      </c>
      <c r="N44">
        <f>(Table2[[#This Row],[1W Return vs Nifty]]-AVERAGE(Table2[1W Return vs Nifty]))/_xlfn.STDEV.P(Table2[1W Return vs Nifty])</f>
        <v>-1.2533973107556136</v>
      </c>
      <c r="O44">
        <v>1280.06</v>
      </c>
      <c r="P44">
        <v>1259.43603177362</v>
      </c>
      <c r="Q44">
        <v>1011.85305197384</v>
      </c>
      <c r="R44">
        <v>48.239613360266198</v>
      </c>
      <c r="S44" s="2">
        <f>(Table2[[#This Row],[Close Price]]-Table2[[#This Row],[20D EMA]])/Table2[[#This Row],[20D EMA]]</f>
        <v>1.9452213177507376E-3</v>
      </c>
      <c r="T44" s="2">
        <f>(Table2[[#This Row],[Close Price]]-Table2[[#This Row],[50D EMA]])/Table2[[#This Row],[50D EMA]]</f>
        <v>1.8352633752926173E-2</v>
      </c>
      <c r="U44" s="2">
        <f>(Table2[[#This Row],[Close Price]]-Table2[[#This Row],[200D EMA]])/Table2[[#This Row],[200D EMA]]</f>
        <v>0.26752594904774613</v>
      </c>
      <c r="V44">
        <v>1.28725544133514</v>
      </c>
      <c r="W44">
        <v>1279.95</v>
      </c>
      <c r="X44">
        <v>1321.25</v>
      </c>
      <c r="Y44">
        <v>1265</v>
      </c>
      <c r="Z44">
        <v>1326.9</v>
      </c>
      <c r="AA44">
        <v>1087.6500000000001</v>
      </c>
      <c r="AB44">
        <v>1379.7</v>
      </c>
      <c r="AC44" s="2">
        <f>(Table2[[#This Row],[Close Price]]/Table2[[#This Row],[Day Low]])-1</f>
        <v>2.0313293488025685E-3</v>
      </c>
      <c r="AD44" s="2">
        <f>(Table2[[#This Row],[Day High]]/Table2[[#This Row],[Close Price]])-1</f>
        <v>3.0174262211999592E-2</v>
      </c>
      <c r="AE44" s="2">
        <f>(Table2[[#This Row],[Close Price]]/Table2[[#This Row],[Current Week Low]])-1</f>
        <v>1.3873517786561207E-2</v>
      </c>
      <c r="AF44" s="2">
        <f>(Table2[[#This Row],[Current Week High]]/Table2[[#This Row],[Close Price]])-1</f>
        <v>3.4579548555611961E-2</v>
      </c>
      <c r="AG44" s="2">
        <f>(Table2[[#This Row],[Close Price]]/Table2[[#This Row],[Current Month Low]])-1</f>
        <v>0.17919367443570988</v>
      </c>
      <c r="AH44" s="2">
        <f>(Table2[[#This Row],[Current Month High]]/Table2[[#This Row],[Close Price]])-1</f>
        <v>7.5747534209192668E-2</v>
      </c>
      <c r="AI44">
        <v>13.056021207750099</v>
      </c>
      <c r="AJ44">
        <v>179.42265795206899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-0.02</v>
      </c>
      <c r="AM44" t="s">
        <v>10346</v>
      </c>
      <c r="AN44">
        <v>0.54</v>
      </c>
      <c r="AO44" t="s">
        <v>10347</v>
      </c>
      <c r="AP44">
        <v>0.18532408246294901</v>
      </c>
      <c r="AQ44">
        <f>(Table2[[#This Row],[Sharpe Ratio]]-AVERAGE(Table2[Sharpe Ratio]))/_xlfn.STDEV.P(Table2[Sharpe Ratio])</f>
        <v>1.3974941598317785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3.205334086794478</v>
      </c>
      <c r="AS44">
        <f>_xlfn.RANK.AVG(Table2[[#This Row],[1Y Return vs Nifty Z-Score]],Table2[1Y Return vs Nifty Z-Score])</f>
        <v>33</v>
      </c>
      <c r="AT44">
        <f>_xlfn.RANK.AVG(Table2[[#This Row],[6M Return vs Nifty Z-Score]],Table2[6M Return vs Nifty Z-Score])</f>
        <v>163</v>
      </c>
      <c r="AU44">
        <f>_xlfn.RANK.AVG(Table2[[#This Row],[Sharpe Ratio Z-Score]],Table2[Sharpe Ratio Z-Score])</f>
        <v>64</v>
      </c>
      <c r="AV44">
        <f>(Table2[[#This Row],[Rank 1Y]]+Table2[[#This Row],[Rank 6M]]+Table2[[#This Row],[Rank Sharpe]])/3</f>
        <v>86.666666666666671</v>
      </c>
    </row>
    <row r="45" spans="1:48" x14ac:dyDescent="0.3">
      <c r="A45" t="s">
        <v>131</v>
      </c>
      <c r="B45" t="s">
        <v>132</v>
      </c>
      <c r="C45" t="s">
        <v>10314</v>
      </c>
      <c r="D45" t="s">
        <v>133</v>
      </c>
      <c r="E45">
        <v>216515.64891498</v>
      </c>
      <c r="F45">
        <v>296.2</v>
      </c>
      <c r="G45">
        <v>90.1075811001825</v>
      </c>
      <c r="H45">
        <f>(Table2[[#This Row],[1Y Return vs Nifty]]-AVERAGE(Table2[1Y Return vs Nifty]))/_xlfn.STDEV.P(Table2[1Y Return vs Nifty])</f>
        <v>1.0157776123740048</v>
      </c>
      <c r="I45">
        <v>-5.6091637589302996</v>
      </c>
      <c r="J45">
        <f>(Table2[[#This Row],[1M Return vs Nifty]]-AVERAGE(Table2[1M Return vs Nifty]))/_xlfn.STDEV.P(Table2[1M Return vs Nifty])</f>
        <v>-0.51493994190322134</v>
      </c>
      <c r="K45">
        <v>30.0008590333826</v>
      </c>
      <c r="L45">
        <f>(Table2[[#This Row],[6M Return vs Nifty]]-AVERAGE(Table2[6M Return vs Nifty]))/_xlfn.STDEV.P(Table2[6M Return vs Nifty])</f>
        <v>0.81067012742226519</v>
      </c>
      <c r="M45">
        <v>-3.5729937146364001</v>
      </c>
      <c r="N45">
        <f>(Table2[[#This Row],[1W Return vs Nifty]]-AVERAGE(Table2[1W Return vs Nifty]))/_xlfn.STDEV.P(Table2[1W Return vs Nifty])</f>
        <v>-0.66777747798139375</v>
      </c>
      <c r="O45">
        <v>302.83</v>
      </c>
      <c r="P45">
        <v>299.94664843290701</v>
      </c>
      <c r="Q45">
        <v>242.81865170432701</v>
      </c>
      <c r="R45">
        <v>36.005382910797003</v>
      </c>
      <c r="S45" s="2">
        <f>(Table2[[#This Row],[Close Price]]-Table2[[#This Row],[20D EMA]])/Table2[[#This Row],[20D EMA]]</f>
        <v>-2.1893471584717484E-2</v>
      </c>
      <c r="T45" s="2">
        <f>(Table2[[#This Row],[Close Price]]-Table2[[#This Row],[50D EMA]])/Table2[[#This Row],[50D EMA]]</f>
        <v>-1.2491049499908263E-2</v>
      </c>
      <c r="U45" s="2">
        <f>(Table2[[#This Row],[Close Price]]-Table2[[#This Row],[200D EMA]])/Table2[[#This Row],[200D EMA]]</f>
        <v>0.21984039496551461</v>
      </c>
      <c r="V45">
        <v>0.38235272605936899</v>
      </c>
      <c r="W45">
        <v>292.10000000000002</v>
      </c>
      <c r="X45">
        <v>301.05</v>
      </c>
      <c r="Y45">
        <v>292.10000000000002</v>
      </c>
      <c r="Z45">
        <v>308.89999999999998</v>
      </c>
      <c r="AA45">
        <v>285</v>
      </c>
      <c r="AB45">
        <v>317.7</v>
      </c>
      <c r="AC45" s="2">
        <f>(Table2[[#This Row],[Close Price]]/Table2[[#This Row],[Day Low]])-1</f>
        <v>1.4036288942143038E-2</v>
      </c>
      <c r="AD45" s="2">
        <f>(Table2[[#This Row],[Day High]]/Table2[[#This Row],[Close Price]])-1</f>
        <v>1.6374071573261428E-2</v>
      </c>
      <c r="AE45" s="2">
        <f>(Table2[[#This Row],[Close Price]]/Table2[[#This Row],[Current Week Low]])-1</f>
        <v>1.4036288942143038E-2</v>
      </c>
      <c r="AF45" s="2">
        <f>(Table2[[#This Row],[Current Week High]]/Table2[[#This Row],[Close Price]])-1</f>
        <v>4.2876434841323308E-2</v>
      </c>
      <c r="AG45" s="2">
        <f>(Table2[[#This Row],[Close Price]]/Table2[[#This Row],[Current Month Low]])-1</f>
        <v>3.9298245614034943E-2</v>
      </c>
      <c r="AH45" s="2">
        <f>(Table2[[#This Row],[Current Month High]]/Table2[[#This Row],[Close Price]])-1</f>
        <v>7.2586090479405785E-2</v>
      </c>
      <c r="AI45">
        <v>14.9561107359891</v>
      </c>
      <c r="AJ45">
        <v>133.22834645669201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-0.02</v>
      </c>
      <c r="AM45" t="s">
        <v>10346</v>
      </c>
      <c r="AN45">
        <v>-1.73</v>
      </c>
      <c r="AO45" t="s">
        <v>10346</v>
      </c>
      <c r="AP45">
        <v>0.20983553168013799</v>
      </c>
      <c r="AQ45">
        <f>(Table2[[#This Row],[Sharpe Ratio]]-AVERAGE(Table2[Sharpe Ratio]))/_xlfn.STDEV.P(Table2[Sharpe Ratio])</f>
        <v>1.6792247110600633</v>
      </c>
      <c r="AR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2.3229550309717184</v>
      </c>
      <c r="AS45">
        <f>_xlfn.RANK.AVG(Table2[[#This Row],[1Y Return vs Nifty Z-Score]],Table2[1Y Return vs Nifty Z-Score])</f>
        <v>102</v>
      </c>
      <c r="AT45">
        <f>_xlfn.RANK.AVG(Table2[[#This Row],[6M Return vs Nifty Z-Score]],Table2[6M Return vs Nifty Z-Score])</f>
        <v>131</v>
      </c>
      <c r="AU45">
        <f>_xlfn.RANK.AVG(Table2[[#This Row],[Sharpe Ratio Z-Score]],Table2[Sharpe Ratio Z-Score])</f>
        <v>31</v>
      </c>
      <c r="AV45">
        <f>(Table2[[#This Row],[Rank 1Y]]+Table2[[#This Row],[Rank 6M]]+Table2[[#This Row],[Rank Sharpe]])/3</f>
        <v>88</v>
      </c>
    </row>
    <row r="46" spans="1:48" x14ac:dyDescent="0.3">
      <c r="A46" t="s">
        <v>832</v>
      </c>
      <c r="B46" t="s">
        <v>833</v>
      </c>
      <c r="C46" t="s">
        <v>10314</v>
      </c>
      <c r="D46" t="s">
        <v>724</v>
      </c>
      <c r="E46">
        <v>19065.765335759999</v>
      </c>
      <c r="F46">
        <v>1415.7</v>
      </c>
      <c r="G46">
        <v>63.526664978659397</v>
      </c>
      <c r="H46">
        <f>(Table2[[#This Row],[1Y Return vs Nifty]]-AVERAGE(Table2[1Y Return vs Nifty]))/_xlfn.STDEV.P(Table2[1Y Return vs Nifty])</f>
        <v>0.58953179049403015</v>
      </c>
      <c r="I46">
        <v>-10.9536313524397</v>
      </c>
      <c r="J46">
        <f>(Table2[[#This Row],[1M Return vs Nifty]]-AVERAGE(Table2[1M Return vs Nifty]))/_xlfn.STDEV.P(Table2[1M Return vs Nifty])</f>
        <v>-1.0186881227163294</v>
      </c>
      <c r="K46">
        <v>36.615666793165403</v>
      </c>
      <c r="L46">
        <f>(Table2[[#This Row],[6M Return vs Nifty]]-AVERAGE(Table2[6M Return vs Nifty]))/_xlfn.STDEV.P(Table2[6M Return vs Nifty])</f>
        <v>1.040650240667242</v>
      </c>
      <c r="M46">
        <v>0.48768854617756202</v>
      </c>
      <c r="N46">
        <f>(Table2[[#This Row],[1W Return vs Nifty]]-AVERAGE(Table2[1W Return vs Nifty]))/_xlfn.STDEV.P(Table2[1W Return vs Nifty])</f>
        <v>0.36372311755275177</v>
      </c>
      <c r="O46">
        <v>1464.19</v>
      </c>
      <c r="P46">
        <v>1479.9729812087201</v>
      </c>
      <c r="Q46">
        <v>1198.5829129741701</v>
      </c>
      <c r="R46">
        <v>42.388248177581403</v>
      </c>
      <c r="S46" s="2">
        <f>(Table2[[#This Row],[Close Price]]-Table2[[#This Row],[20D EMA]])/Table2[[#This Row],[20D EMA]]</f>
        <v>-3.3117286690934923E-2</v>
      </c>
      <c r="T46" s="2">
        <f>(Table2[[#This Row],[Close Price]]-Table2[[#This Row],[50D EMA]])/Table2[[#This Row],[50D EMA]]</f>
        <v>-4.342848283367115E-2</v>
      </c>
      <c r="U46" s="2">
        <f>(Table2[[#This Row],[Close Price]]-Table2[[#This Row],[200D EMA]])/Table2[[#This Row],[200D EMA]]</f>
        <v>0.18114482083435884</v>
      </c>
      <c r="V46">
        <v>0.386623842641166</v>
      </c>
      <c r="W46">
        <v>1410</v>
      </c>
      <c r="X46">
        <v>1473.55</v>
      </c>
      <c r="Y46">
        <v>1390</v>
      </c>
      <c r="Z46">
        <v>1509.8</v>
      </c>
      <c r="AA46">
        <v>1315.45</v>
      </c>
      <c r="AB46">
        <v>1636.75</v>
      </c>
      <c r="AC46" s="2">
        <f>(Table2[[#This Row],[Close Price]]/Table2[[#This Row],[Day Low]])-1</f>
        <v>4.0425531914893842E-3</v>
      </c>
      <c r="AD46" s="2">
        <f>(Table2[[#This Row],[Day High]]/Table2[[#This Row],[Close Price]])-1</f>
        <v>4.0863177226813541E-2</v>
      </c>
      <c r="AE46" s="2">
        <f>(Table2[[#This Row],[Close Price]]/Table2[[#This Row],[Current Week Low]])-1</f>
        <v>1.8489208633093668E-2</v>
      </c>
      <c r="AF46" s="2">
        <f>(Table2[[#This Row],[Current Week High]]/Table2[[#This Row],[Close Price]])-1</f>
        <v>6.6468884650702664E-2</v>
      </c>
      <c r="AG46" s="2">
        <f>(Table2[[#This Row],[Close Price]]/Table2[[#This Row],[Current Month Low]])-1</f>
        <v>7.6209662092819874E-2</v>
      </c>
      <c r="AH46" s="2">
        <f>(Table2[[#This Row],[Current Month High]]/Table2[[#This Row],[Close Price]])-1</f>
        <v>0.15614183796001968</v>
      </c>
      <c r="AI46">
        <v>33.9937839937839</v>
      </c>
      <c r="AJ46">
        <v>107.885462555066</v>
      </c>
      <c r="AK46" t="str">
        <f>IF(AND(Table2[[#This Row],[20D EMA]]&gt;Table2[[#This Row],[50D EMA]],Table2[[#This Row],[50D EMA]]&gt;Table2[[#This Row],[200D EMA]]),"Uptrend","Downtrend/NoTrend")</f>
        <v>Downtrend/NoTrend</v>
      </c>
      <c r="AL46">
        <v>0.01</v>
      </c>
      <c r="AM46" t="s">
        <v>10347</v>
      </c>
      <c r="AN46">
        <v>-2.27</v>
      </c>
      <c r="AO46" t="s">
        <v>10346</v>
      </c>
      <c r="AP46">
        <v>0.24286950271455199</v>
      </c>
      <c r="AQ46">
        <f>(Table2[[#This Row],[Sharpe Ratio]]-AVERAGE(Table2[Sharpe Ratio]))/_xlfn.STDEV.P(Table2[Sharpe Ratio])</f>
        <v>2.0589117212535788</v>
      </c>
      <c r="AR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">
        <f>_xlfn.RANK.AVG(Table2[[#This Row],[1Y Return vs Nifty Z-Score]],Table2[1Y Return vs Nifty Z-Score])</f>
        <v>156</v>
      </c>
      <c r="AT46">
        <f>_xlfn.RANK.AVG(Table2[[#This Row],[6M Return vs Nifty Z-Score]],Table2[6M Return vs Nifty Z-Score])</f>
        <v>98</v>
      </c>
      <c r="AU46">
        <f>_xlfn.RANK.AVG(Table2[[#This Row],[Sharpe Ratio Z-Score]],Table2[Sharpe Ratio Z-Score])</f>
        <v>11</v>
      </c>
      <c r="AV46">
        <f>(Table2[[#This Row],[Rank 1Y]]+Table2[[#This Row],[Rank 6M]]+Table2[[#This Row],[Rank Sharpe]])/3</f>
        <v>88.333333333333329</v>
      </c>
    </row>
    <row r="47" spans="1:48" x14ac:dyDescent="0.3">
      <c r="A47" t="s">
        <v>572</v>
      </c>
      <c r="B47" t="s">
        <v>573</v>
      </c>
      <c r="C47" t="s">
        <v>10306</v>
      </c>
      <c r="D47" t="s">
        <v>46</v>
      </c>
      <c r="E47">
        <v>35067.599999999999</v>
      </c>
      <c r="F47">
        <v>194.82</v>
      </c>
      <c r="G47">
        <v>251.21881583857601</v>
      </c>
      <c r="H47">
        <f>(Table2[[#This Row],[1Y Return vs Nifty]]-AVERAGE(Table2[1Y Return vs Nifty]))/_xlfn.STDEV.P(Table2[1Y Return vs Nifty])</f>
        <v>3.5993225267480486</v>
      </c>
      <c r="I47">
        <v>9.9397637958437794</v>
      </c>
      <c r="J47">
        <f>(Table2[[#This Row],[1M Return vs Nifty]]-AVERAGE(Table2[1M Return vs Nifty]))/_xlfn.STDEV.P(Table2[1M Return vs Nifty])</f>
        <v>0.95063989973053553</v>
      </c>
      <c r="K47">
        <v>29.627863938793698</v>
      </c>
      <c r="L47">
        <f>(Table2[[#This Row],[6M Return vs Nifty]]-AVERAGE(Table2[6M Return vs Nifty]))/_xlfn.STDEV.P(Table2[6M Return vs Nifty])</f>
        <v>0.79770203262517714</v>
      </c>
      <c r="M47">
        <v>5.7781414542905001</v>
      </c>
      <c r="N47">
        <f>(Table2[[#This Row],[1W Return vs Nifty]]-AVERAGE(Table2[1W Return vs Nifty]))/_xlfn.STDEV.P(Table2[1W Return vs Nifty])</f>
        <v>1.707611896545761</v>
      </c>
      <c r="O47">
        <v>181.49</v>
      </c>
      <c r="P47">
        <v>174.091008164073</v>
      </c>
      <c r="Q47">
        <v>135.55987070275199</v>
      </c>
      <c r="R47">
        <v>69.166902984019401</v>
      </c>
      <c r="S47" s="2">
        <f>(Table2[[#This Row],[Close Price]]-Table2[[#This Row],[20D EMA]])/Table2[[#This Row],[20D EMA]]</f>
        <v>7.3447572869028505E-2</v>
      </c>
      <c r="T47" s="2">
        <f>(Table2[[#This Row],[Close Price]]-Table2[[#This Row],[50D EMA]])/Table2[[#This Row],[50D EMA]]</f>
        <v>0.11906985923357306</v>
      </c>
      <c r="U47" s="2">
        <f>(Table2[[#This Row],[Close Price]]-Table2[[#This Row],[200D EMA]])/Table2[[#This Row],[200D EMA]]</f>
        <v>0.43715097240827455</v>
      </c>
      <c r="V47">
        <v>1.4280702905310401</v>
      </c>
      <c r="W47">
        <v>193.25</v>
      </c>
      <c r="X47">
        <v>205.68</v>
      </c>
      <c r="Y47">
        <v>175.57</v>
      </c>
      <c r="Z47">
        <v>209.75</v>
      </c>
      <c r="AA47">
        <v>163</v>
      </c>
      <c r="AB47">
        <v>209.75</v>
      </c>
      <c r="AC47" s="2">
        <f>(Table2[[#This Row],[Close Price]]/Table2[[#This Row],[Day Low]])-1</f>
        <v>8.1241914618370714E-3</v>
      </c>
      <c r="AD47" s="2">
        <f>(Table2[[#This Row],[Day High]]/Table2[[#This Row],[Close Price]])-1</f>
        <v>5.5743763473976138E-2</v>
      </c>
      <c r="AE47" s="2">
        <f>(Table2[[#This Row],[Close Price]]/Table2[[#This Row],[Current Week Low]])-1</f>
        <v>0.10964287748476398</v>
      </c>
      <c r="AF47" s="2">
        <f>(Table2[[#This Row],[Current Week High]]/Table2[[#This Row],[Close Price]])-1</f>
        <v>7.6634842418642934E-2</v>
      </c>
      <c r="AG47" s="2">
        <f>(Table2[[#This Row],[Close Price]]/Table2[[#This Row],[Current Month Low]])-1</f>
        <v>0.1952147239263804</v>
      </c>
      <c r="AH47" s="2">
        <f>(Table2[[#This Row],[Current Month High]]/Table2[[#This Row],[Close Price]])-1</f>
        <v>7.6634842418642934E-2</v>
      </c>
      <c r="AI47">
        <v>7.6634842418642899</v>
      </c>
      <c r="AJ47">
        <v>284.63968410661403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0.43</v>
      </c>
      <c r="AM47" t="s">
        <v>10347</v>
      </c>
      <c r="AN47">
        <v>7.17</v>
      </c>
      <c r="AO47" t="s">
        <v>10347</v>
      </c>
      <c r="AP47">
        <v>0.14587583782213601</v>
      </c>
      <c r="AQ47">
        <f>(Table2[[#This Row],[Sharpe Ratio]]-AVERAGE(Table2[Sharpe Ratio]))/_xlfn.STDEV.P(Table2[Sharpe Ratio])</f>
        <v>0.94408254760238797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7.9993589032519106</v>
      </c>
      <c r="AS47">
        <f>_xlfn.RANK.AVG(Table2[[#This Row],[1Y Return vs Nifty Z-Score]],Table2[1Y Return vs Nifty Z-Score])</f>
        <v>9</v>
      </c>
      <c r="AT47">
        <f>_xlfn.RANK.AVG(Table2[[#This Row],[6M Return vs Nifty Z-Score]],Table2[6M Return vs Nifty Z-Score])</f>
        <v>134</v>
      </c>
      <c r="AU47">
        <f>_xlfn.RANK.AVG(Table2[[#This Row],[Sharpe Ratio Z-Score]],Table2[Sharpe Ratio Z-Score])</f>
        <v>130</v>
      </c>
      <c r="AV47">
        <f>(Table2[[#This Row],[Rank 1Y]]+Table2[[#This Row],[Rank 6M]]+Table2[[#This Row],[Rank Sharpe]])/3</f>
        <v>91</v>
      </c>
    </row>
    <row r="48" spans="1:48" x14ac:dyDescent="0.3">
      <c r="A48" t="s">
        <v>463</v>
      </c>
      <c r="B48" t="s">
        <v>464</v>
      </c>
      <c r="C48" t="s">
        <v>10314</v>
      </c>
      <c r="D48" t="s">
        <v>95</v>
      </c>
      <c r="E48">
        <v>47603.639062499999</v>
      </c>
      <c r="F48">
        <v>1298.6500000000001</v>
      </c>
      <c r="G48">
        <v>101.578640030938</v>
      </c>
      <c r="H48">
        <f>(Table2[[#This Row],[1Y Return vs Nifty]]-AVERAGE(Table2[1Y Return vs Nifty]))/_xlfn.STDEV.P(Table2[1Y Return vs Nifty])</f>
        <v>1.1997250323733621</v>
      </c>
      <c r="I48">
        <v>-8.8982645617337504</v>
      </c>
      <c r="J48">
        <f>(Table2[[#This Row],[1M Return vs Nifty]]-AVERAGE(Table2[1M Return vs Nifty]))/_xlfn.STDEV.P(Table2[1M Return vs Nifty])</f>
        <v>-0.82495745383188768</v>
      </c>
      <c r="K48">
        <v>29.152126930032001</v>
      </c>
      <c r="L48">
        <f>(Table2[[#This Row],[6M Return vs Nifty]]-AVERAGE(Table2[6M Return vs Nifty]))/_xlfn.STDEV.P(Table2[6M Return vs Nifty])</f>
        <v>0.78116186167492807</v>
      </c>
      <c r="M48">
        <v>-1.88340495592093</v>
      </c>
      <c r="N48">
        <f>(Table2[[#This Row],[1W Return vs Nifty]]-AVERAGE(Table2[1W Return vs Nifty]))/_xlfn.STDEV.P(Table2[1W Return vs Nifty])</f>
        <v>-0.2385856085162219</v>
      </c>
      <c r="O48">
        <v>1354.17</v>
      </c>
      <c r="P48">
        <v>1390.6578705689501</v>
      </c>
      <c r="Q48">
        <v>1120.21899287068</v>
      </c>
      <c r="R48">
        <v>33.817200500924997</v>
      </c>
      <c r="S48" s="2">
        <f>(Table2[[#This Row],[Close Price]]-Table2[[#This Row],[20D EMA]])/Table2[[#This Row],[20D EMA]]</f>
        <v>-4.0999283694070889E-2</v>
      </c>
      <c r="T48" s="2">
        <f>(Table2[[#This Row],[Close Price]]-Table2[[#This Row],[50D EMA]])/Table2[[#This Row],[50D EMA]]</f>
        <v>-6.616139923136341E-2</v>
      </c>
      <c r="U48" s="2">
        <f>(Table2[[#This Row],[Close Price]]-Table2[[#This Row],[200D EMA]])/Table2[[#This Row],[200D EMA]]</f>
        <v>0.15928225486703423</v>
      </c>
      <c r="V48">
        <v>0.28712779300716901</v>
      </c>
      <c r="W48">
        <v>1277.2</v>
      </c>
      <c r="X48">
        <v>1324</v>
      </c>
      <c r="Y48">
        <v>1277.2</v>
      </c>
      <c r="Z48">
        <v>1334.4</v>
      </c>
      <c r="AA48">
        <v>1222.3499999999999</v>
      </c>
      <c r="AB48">
        <v>1467.45</v>
      </c>
      <c r="AC48" s="2">
        <f>(Table2[[#This Row],[Close Price]]/Table2[[#This Row],[Day Low]])-1</f>
        <v>1.6794550579392498E-2</v>
      </c>
      <c r="AD48" s="2">
        <f>(Table2[[#This Row],[Day High]]/Table2[[#This Row],[Close Price]])-1</f>
        <v>1.9520271050706528E-2</v>
      </c>
      <c r="AE48" s="2">
        <f>(Table2[[#This Row],[Close Price]]/Table2[[#This Row],[Current Week Low]])-1</f>
        <v>1.6794550579392498E-2</v>
      </c>
      <c r="AF48" s="2">
        <f>(Table2[[#This Row],[Current Week High]]/Table2[[#This Row],[Close Price]])-1</f>
        <v>2.7528587379201497E-2</v>
      </c>
      <c r="AG48" s="2">
        <f>(Table2[[#This Row],[Close Price]]/Table2[[#This Row],[Current Month Low]])-1</f>
        <v>6.2420746921912906E-2</v>
      </c>
      <c r="AH48" s="2">
        <f>(Table2[[#This Row],[Current Month High]]/Table2[[#This Row],[Close Price]])-1</f>
        <v>0.12998113425480295</v>
      </c>
      <c r="AI48">
        <v>38.1973587956724</v>
      </c>
      <c r="AJ48">
        <v>188.58888888888799</v>
      </c>
      <c r="AK48" t="str">
        <f>IF(AND(Table2[[#This Row],[20D EMA]]&gt;Table2[[#This Row],[50D EMA]],Table2[[#This Row],[50D EMA]]&gt;Table2[[#This Row],[200D EMA]]),"Uptrend","Downtrend/NoTrend")</f>
        <v>Downtrend/NoTrend</v>
      </c>
      <c r="AL48">
        <v>0</v>
      </c>
      <c r="AM48">
        <v>0</v>
      </c>
      <c r="AN48">
        <v>-3.37</v>
      </c>
      <c r="AO48" t="s">
        <v>10346</v>
      </c>
      <c r="AP48">
        <v>0.186283224113479</v>
      </c>
      <c r="AQ48">
        <f>(Table2[[#This Row],[Sharpe Ratio]]-AVERAGE(Table2[Sharpe Ratio]))/_xlfn.STDEV.P(Table2[Sharpe Ratio])</f>
        <v>1.4085183756386646</v>
      </c>
      <c r="AR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">
        <f>_xlfn.RANK.AVG(Table2[[#This Row],[1Y Return vs Nifty Z-Score]],Table2[1Y Return vs Nifty Z-Score])</f>
        <v>80</v>
      </c>
      <c r="AT48">
        <f>_xlfn.RANK.AVG(Table2[[#This Row],[6M Return vs Nifty Z-Score]],Table2[6M Return vs Nifty Z-Score])</f>
        <v>137</v>
      </c>
      <c r="AU48">
        <f>_xlfn.RANK.AVG(Table2[[#This Row],[Sharpe Ratio Z-Score]],Table2[Sharpe Ratio Z-Score])</f>
        <v>58</v>
      </c>
      <c r="AV48">
        <f>(Table2[[#This Row],[Rank 1Y]]+Table2[[#This Row],[Rank 6M]]+Table2[[#This Row],[Rank Sharpe]])/3</f>
        <v>91.666666666666671</v>
      </c>
    </row>
    <row r="49" spans="1:48" x14ac:dyDescent="0.3">
      <c r="A49" t="s">
        <v>324</v>
      </c>
      <c r="B49" t="s">
        <v>325</v>
      </c>
      <c r="C49" t="s">
        <v>10309</v>
      </c>
      <c r="D49" t="s">
        <v>92</v>
      </c>
      <c r="E49">
        <v>79751.146053040007</v>
      </c>
      <c r="F49">
        <v>1659.35</v>
      </c>
      <c r="G49">
        <v>119.211581821352</v>
      </c>
      <c r="H49">
        <f>(Table2[[#This Row],[1Y Return vs Nifty]]-AVERAGE(Table2[1Y Return vs Nifty]))/_xlfn.STDEV.P(Table2[1Y Return vs Nifty])</f>
        <v>1.4824830731893794</v>
      </c>
      <c r="I49">
        <v>5.2830823029608602</v>
      </c>
      <c r="J49">
        <f>(Table2[[#This Row],[1M Return vs Nifty]]-AVERAGE(Table2[1M Return vs Nifty]))/_xlfn.STDEV.P(Table2[1M Return vs Nifty])</f>
        <v>0.51171969119288907</v>
      </c>
      <c r="K49">
        <v>39.533494688445302</v>
      </c>
      <c r="L49">
        <f>(Table2[[#This Row],[6M Return vs Nifty]]-AVERAGE(Table2[6M Return vs Nifty]))/_xlfn.STDEV.P(Table2[6M Return vs Nifty])</f>
        <v>1.1420957269390695</v>
      </c>
      <c r="M49">
        <v>-5.0444054563326199</v>
      </c>
      <c r="N49">
        <f>(Table2[[#This Row],[1W Return vs Nifty]]-AVERAGE(Table2[1W Return vs Nifty]))/_xlfn.STDEV.P(Table2[1W Return vs Nifty])</f>
        <v>-1.0415476944994797</v>
      </c>
      <c r="O49">
        <v>1684.84</v>
      </c>
      <c r="P49">
        <v>1625.62747041382</v>
      </c>
      <c r="Q49">
        <v>1325.71896967921</v>
      </c>
      <c r="R49">
        <v>43.969366801187498</v>
      </c>
      <c r="S49" s="2">
        <f>(Table2[[#This Row],[Close Price]]-Table2[[#This Row],[20D EMA]])/Table2[[#This Row],[20D EMA]]</f>
        <v>-1.5129033023907321E-2</v>
      </c>
      <c r="T49" s="2">
        <f>(Table2[[#This Row],[Close Price]]-Table2[[#This Row],[50D EMA]])/Table2[[#This Row],[50D EMA]]</f>
        <v>2.0744315779552804E-2</v>
      </c>
      <c r="U49" s="2">
        <f>(Table2[[#This Row],[Close Price]]-Table2[[#This Row],[200D EMA]])/Table2[[#This Row],[200D EMA]]</f>
        <v>0.25166044836902357</v>
      </c>
      <c r="V49">
        <v>0.56168874191106399</v>
      </c>
      <c r="W49">
        <v>1651.1</v>
      </c>
      <c r="X49">
        <v>1690</v>
      </c>
      <c r="Y49">
        <v>1620.05</v>
      </c>
      <c r="Z49">
        <v>1705.9</v>
      </c>
      <c r="AA49">
        <v>1620.05</v>
      </c>
      <c r="AB49">
        <v>1896</v>
      </c>
      <c r="AC49" s="2">
        <f>(Table2[[#This Row],[Close Price]]/Table2[[#This Row],[Day Low]])-1</f>
        <v>4.9966688874083509E-3</v>
      </c>
      <c r="AD49" s="2">
        <f>(Table2[[#This Row],[Day High]]/Table2[[#This Row],[Close Price]])-1</f>
        <v>1.8471088076656539E-2</v>
      </c>
      <c r="AE49" s="2">
        <f>(Table2[[#This Row],[Close Price]]/Table2[[#This Row],[Current Week Low]])-1</f>
        <v>2.4258510539798106E-2</v>
      </c>
      <c r="AF49" s="2">
        <f>(Table2[[#This Row],[Current Week High]]/Table2[[#This Row],[Close Price]])-1</f>
        <v>2.8053153343176707E-2</v>
      </c>
      <c r="AG49" s="2">
        <f>(Table2[[#This Row],[Close Price]]/Table2[[#This Row],[Current Month Low]])-1</f>
        <v>2.4258510539798106E-2</v>
      </c>
      <c r="AH49" s="2">
        <f>(Table2[[#This Row],[Current Month High]]/Table2[[#This Row],[Close Price]])-1</f>
        <v>0.14261608461144437</v>
      </c>
      <c r="AI49">
        <v>14.9847831982402</v>
      </c>
      <c r="AJ49">
        <v>154.18964460784301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0.01</v>
      </c>
      <c r="AM49" t="s">
        <v>10347</v>
      </c>
      <c r="AN49">
        <v>-5.26</v>
      </c>
      <c r="AO49" t="s">
        <v>10346</v>
      </c>
      <c r="AP49">
        <v>0.14577640861159799</v>
      </c>
      <c r="AQ49">
        <f>(Table2[[#This Row],[Sharpe Ratio]]-AVERAGE(Table2[Sharpe Ratio]))/_xlfn.STDEV.P(Table2[Sharpe Ratio])</f>
        <v>0.94293972466911868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3.0376905214909771</v>
      </c>
      <c r="AS49">
        <f>_xlfn.RANK.AVG(Table2[[#This Row],[1Y Return vs Nifty Z-Score]],Table2[1Y Return vs Nifty Z-Score])</f>
        <v>59</v>
      </c>
      <c r="AT49">
        <f>_xlfn.RANK.AVG(Table2[[#This Row],[6M Return vs Nifty Z-Score]],Table2[6M Return vs Nifty Z-Score])</f>
        <v>86</v>
      </c>
      <c r="AU49">
        <f>_xlfn.RANK.AVG(Table2[[#This Row],[Sharpe Ratio Z-Score]],Table2[Sharpe Ratio Z-Score])</f>
        <v>131</v>
      </c>
      <c r="AV49">
        <f>(Table2[[#This Row],[Rank 1Y]]+Table2[[#This Row],[Rank 6M]]+Table2[[#This Row],[Rank Sharpe]])/3</f>
        <v>92</v>
      </c>
    </row>
    <row r="50" spans="1:48" x14ac:dyDescent="0.3">
      <c r="A50" t="s">
        <v>1045</v>
      </c>
      <c r="B50" t="s">
        <v>1046</v>
      </c>
      <c r="C50" t="s">
        <v>10314</v>
      </c>
      <c r="D50" t="s">
        <v>446</v>
      </c>
      <c r="E50">
        <v>13095.622375744</v>
      </c>
      <c r="F50">
        <v>211.84</v>
      </c>
      <c r="G50">
        <v>178.996274833325</v>
      </c>
      <c r="H50">
        <f>(Table2[[#This Row],[1Y Return vs Nifty]]-AVERAGE(Table2[1Y Return vs Nifty]))/_xlfn.STDEV.P(Table2[1Y Return vs Nifty])</f>
        <v>2.4411774798165582</v>
      </c>
      <c r="I50">
        <v>0.301296196742244</v>
      </c>
      <c r="J50">
        <f>(Table2[[#This Row],[1M Return vs Nifty]]-AVERAGE(Table2[1M Return vs Nifty]))/_xlfn.STDEV.P(Table2[1M Return vs Nifty])</f>
        <v>4.2156419585555799E-2</v>
      </c>
      <c r="K50">
        <v>18.0663033978364</v>
      </c>
      <c r="L50">
        <f>(Table2[[#This Row],[6M Return vs Nifty]]-AVERAGE(Table2[6M Return vs Nifty]))/_xlfn.STDEV.P(Table2[6M Return vs Nifty])</f>
        <v>0.39573585325047639</v>
      </c>
      <c r="M50">
        <v>0.37713882913533098</v>
      </c>
      <c r="N50">
        <f>(Table2[[#This Row],[1W Return vs Nifty]]-AVERAGE(Table2[1W Return vs Nifty]))/_xlfn.STDEV.P(Table2[1W Return vs Nifty])</f>
        <v>0.33564111269716007</v>
      </c>
      <c r="O50">
        <v>210.03</v>
      </c>
      <c r="P50">
        <v>200.11109736588099</v>
      </c>
      <c r="Q50">
        <v>163.365323397135</v>
      </c>
      <c r="R50">
        <v>49.370716386021897</v>
      </c>
      <c r="S50" s="2">
        <f>(Table2[[#This Row],[Close Price]]-Table2[[#This Row],[20D EMA]])/Table2[[#This Row],[20D EMA]]</f>
        <v>8.6178165024044292E-3</v>
      </c>
      <c r="T50" s="2">
        <f>(Table2[[#This Row],[Close Price]]-Table2[[#This Row],[50D EMA]])/Table2[[#This Row],[50D EMA]]</f>
        <v>5.8611955001546014E-2</v>
      </c>
      <c r="U50" s="2">
        <f>(Table2[[#This Row],[Close Price]]-Table2[[#This Row],[200D EMA]])/Table2[[#This Row],[200D EMA]]</f>
        <v>0.2967256183555238</v>
      </c>
      <c r="V50">
        <v>0.837718726878383</v>
      </c>
      <c r="W50">
        <v>210.1</v>
      </c>
      <c r="X50">
        <v>218.83</v>
      </c>
      <c r="Y50">
        <v>210.1</v>
      </c>
      <c r="Z50">
        <v>226.8</v>
      </c>
      <c r="AA50">
        <v>193.66</v>
      </c>
      <c r="AB50">
        <v>226.8</v>
      </c>
      <c r="AC50" s="2">
        <f>(Table2[[#This Row],[Close Price]]/Table2[[#This Row],[Day Low]])-1</f>
        <v>8.281770585435444E-3</v>
      </c>
      <c r="AD50" s="2">
        <f>(Table2[[#This Row],[Day High]]/Table2[[#This Row],[Close Price]])-1</f>
        <v>3.2996601208459264E-2</v>
      </c>
      <c r="AE50" s="2">
        <f>(Table2[[#This Row],[Close Price]]/Table2[[#This Row],[Current Week Low]])-1</f>
        <v>8.281770585435444E-3</v>
      </c>
      <c r="AF50" s="2">
        <f>(Table2[[#This Row],[Current Week High]]/Table2[[#This Row],[Close Price]])-1</f>
        <v>7.0619335347432033E-2</v>
      </c>
      <c r="AG50" s="2">
        <f>(Table2[[#This Row],[Close Price]]/Table2[[#This Row],[Current Month Low]])-1</f>
        <v>9.3875864917897456E-2</v>
      </c>
      <c r="AH50" s="2">
        <f>(Table2[[#This Row],[Current Month High]]/Table2[[#This Row],[Close Price]])-1</f>
        <v>7.0619335347432033E-2</v>
      </c>
      <c r="AI50">
        <v>7.0619335347431997</v>
      </c>
      <c r="AJ50">
        <v>252.47920133111401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0.22</v>
      </c>
      <c r="AM50" t="s">
        <v>10347</v>
      </c>
      <c r="AN50">
        <v>0.67</v>
      </c>
      <c r="AO50" t="s">
        <v>10347</v>
      </c>
      <c r="AP50">
        <v>0.19487427854574901</v>
      </c>
      <c r="AQ50">
        <f>(Table2[[#This Row],[Sharpe Ratio]]-AVERAGE(Table2[Sharpe Ratio]))/_xlfn.STDEV.P(Table2[Sharpe Ratio])</f>
        <v>1.5072625371686292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4.7219734025183797</v>
      </c>
      <c r="AS50">
        <f>_xlfn.RANK.AVG(Table2[[#This Row],[1Y Return vs Nifty Z-Score]],Table2[1Y Return vs Nifty Z-Score])</f>
        <v>21</v>
      </c>
      <c r="AT50">
        <f>_xlfn.RANK.AVG(Table2[[#This Row],[6M Return vs Nifty Z-Score]],Table2[6M Return vs Nifty Z-Score])</f>
        <v>214</v>
      </c>
      <c r="AU50">
        <f>_xlfn.RANK.AVG(Table2[[#This Row],[Sharpe Ratio Z-Score]],Table2[Sharpe Ratio Z-Score])</f>
        <v>44</v>
      </c>
      <c r="AV50">
        <f>(Table2[[#This Row],[Rank 1Y]]+Table2[[#This Row],[Rank 6M]]+Table2[[#This Row],[Rank Sharpe]])/3</f>
        <v>93</v>
      </c>
    </row>
    <row r="51" spans="1:48" x14ac:dyDescent="0.3">
      <c r="A51" t="s">
        <v>679</v>
      </c>
      <c r="B51" t="s">
        <v>680</v>
      </c>
      <c r="C51" t="s">
        <v>10319</v>
      </c>
      <c r="D51" t="s">
        <v>681</v>
      </c>
      <c r="E51">
        <v>26737.746503999999</v>
      </c>
      <c r="F51">
        <v>2420.9499999999998</v>
      </c>
      <c r="G51">
        <v>105.032880966401</v>
      </c>
      <c r="H51">
        <f>(Table2[[#This Row],[1Y Return vs Nifty]]-AVERAGE(Table2[1Y Return vs Nifty]))/_xlfn.STDEV.P(Table2[1Y Return vs Nifty])</f>
        <v>1.2551164929150731</v>
      </c>
      <c r="I51">
        <v>3.90646088097682</v>
      </c>
      <c r="J51">
        <f>(Table2[[#This Row],[1M Return vs Nifty]]-AVERAGE(Table2[1M Return vs Nifty]))/_xlfn.STDEV.P(Table2[1M Return vs Nifty])</f>
        <v>0.38196485128423269</v>
      </c>
      <c r="K51">
        <v>57.154317705705097</v>
      </c>
      <c r="L51">
        <f>(Table2[[#This Row],[6M Return vs Nifty]]-AVERAGE(Table2[6M Return vs Nifty]))/_xlfn.STDEV.P(Table2[6M Return vs Nifty])</f>
        <v>1.7547271170177685</v>
      </c>
      <c r="M51">
        <v>7.2013363430329402</v>
      </c>
      <c r="N51">
        <f>(Table2[[#This Row],[1W Return vs Nifty]]-AVERAGE(Table2[1W Return vs Nifty]))/_xlfn.STDEV.P(Table2[1W Return vs Nifty])</f>
        <v>2.0691339957913968</v>
      </c>
      <c r="O51">
        <v>2302.52</v>
      </c>
      <c r="P51">
        <v>2232.49923846708</v>
      </c>
      <c r="Q51">
        <v>1823.9301999934901</v>
      </c>
      <c r="R51">
        <v>64.2334454134498</v>
      </c>
      <c r="S51" s="2">
        <f>(Table2[[#This Row],[Close Price]]-Table2[[#This Row],[20D EMA]])/Table2[[#This Row],[20D EMA]]</f>
        <v>5.1434949533554472E-2</v>
      </c>
      <c r="T51" s="2">
        <f>(Table2[[#This Row],[Close Price]]-Table2[[#This Row],[50D EMA]])/Table2[[#This Row],[50D EMA]]</f>
        <v>8.4412463971238527E-2</v>
      </c>
      <c r="U51" s="2">
        <f>(Table2[[#This Row],[Close Price]]-Table2[[#This Row],[200D EMA]])/Table2[[#This Row],[200D EMA]]</f>
        <v>0.32732601280939405</v>
      </c>
      <c r="V51">
        <v>1.6865111306660201</v>
      </c>
      <c r="W51">
        <v>2411</v>
      </c>
      <c r="X51">
        <v>2491.15</v>
      </c>
      <c r="Y51">
        <v>2325.1</v>
      </c>
      <c r="Z51">
        <v>2525</v>
      </c>
      <c r="AA51">
        <v>2090</v>
      </c>
      <c r="AB51">
        <v>2525</v>
      </c>
      <c r="AC51" s="2">
        <f>(Table2[[#This Row],[Close Price]]/Table2[[#This Row],[Day Low]])-1</f>
        <v>4.1269182911654045E-3</v>
      </c>
      <c r="AD51" s="2">
        <f>(Table2[[#This Row],[Day High]]/Table2[[#This Row],[Close Price]])-1</f>
        <v>2.8996881389537377E-2</v>
      </c>
      <c r="AE51" s="2">
        <f>(Table2[[#This Row],[Close Price]]/Table2[[#This Row],[Current Week Low]])-1</f>
        <v>4.1224033374908542E-2</v>
      </c>
      <c r="AF51" s="2">
        <f>(Table2[[#This Row],[Current Week High]]/Table2[[#This Row],[Close Price]])-1</f>
        <v>4.2978995848737211E-2</v>
      </c>
      <c r="AG51" s="2">
        <f>(Table2[[#This Row],[Close Price]]/Table2[[#This Row],[Current Month Low]])-1</f>
        <v>0.15834928229665057</v>
      </c>
      <c r="AH51" s="2">
        <f>(Table2[[#This Row],[Current Month High]]/Table2[[#This Row],[Close Price]])-1</f>
        <v>4.2978995848737211E-2</v>
      </c>
      <c r="AI51">
        <v>4.2978995848737203</v>
      </c>
      <c r="AJ51">
        <v>143.164925672961</v>
      </c>
      <c r="AK51" t="str">
        <f>IF(AND(Table2[[#This Row],[20D EMA]]&gt;Table2[[#This Row],[50D EMA]],Table2[[#This Row],[50D EMA]]&gt;Table2[[#This Row],[200D EMA]]),"Uptrend","Downtrend/NoTrend")</f>
        <v>Uptrend</v>
      </c>
      <c r="AL51">
        <v>7.0000000000000007E-2</v>
      </c>
      <c r="AM51" t="s">
        <v>10347</v>
      </c>
      <c r="AN51">
        <v>9.6999999999999993</v>
      </c>
      <c r="AO51" t="s">
        <v>10347</v>
      </c>
      <c r="AP51">
        <v>0.123097852799418</v>
      </c>
      <c r="AQ51">
        <f>(Table2[[#This Row],[Sharpe Ratio]]-AVERAGE(Table2[Sharpe Ratio]))/_xlfn.STDEV.P(Table2[Sharpe Ratio])</f>
        <v>0.68227614768459843</v>
      </c>
      <c r="AR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6.1432186046930699</v>
      </c>
      <c r="AS51">
        <f>_xlfn.RANK.AVG(Table2[[#This Row],[1Y Return vs Nifty Z-Score]],Table2[1Y Return vs Nifty Z-Score])</f>
        <v>73</v>
      </c>
      <c r="AT51">
        <f>_xlfn.RANK.AVG(Table2[[#This Row],[6M Return vs Nifty Z-Score]],Table2[6M Return vs Nifty Z-Score])</f>
        <v>41</v>
      </c>
      <c r="AU51">
        <f>_xlfn.RANK.AVG(Table2[[#This Row],[Sharpe Ratio Z-Score]],Table2[Sharpe Ratio Z-Score])</f>
        <v>175</v>
      </c>
      <c r="AV51">
        <f>(Table2[[#This Row],[Rank 1Y]]+Table2[[#This Row],[Rank 6M]]+Table2[[#This Row],[Rank Sharpe]])/3</f>
        <v>96.333333333333329</v>
      </c>
    </row>
    <row r="52" spans="1:48" x14ac:dyDescent="0.3">
      <c r="A52" t="s">
        <v>1009</v>
      </c>
      <c r="B52" t="s">
        <v>1010</v>
      </c>
      <c r="C52" t="s">
        <v>10314</v>
      </c>
      <c r="D52" t="s">
        <v>265</v>
      </c>
      <c r="E52">
        <v>13876.31277387</v>
      </c>
      <c r="F52">
        <v>1747.45</v>
      </c>
      <c r="G52">
        <v>69.185431388648297</v>
      </c>
      <c r="H52">
        <f>(Table2[[#This Row],[1Y Return vs Nifty]]-AVERAGE(Table2[1Y Return vs Nifty]))/_xlfn.STDEV.P(Table2[1Y Return vs Nifty])</f>
        <v>0.68027454474016569</v>
      </c>
      <c r="I52">
        <v>-23.895704453271598</v>
      </c>
      <c r="J52">
        <f>(Table2[[#This Row],[1M Return vs Nifty]]-AVERAGE(Table2[1M Return vs Nifty]))/_xlfn.STDEV.P(Table2[1M Return vs Nifty])</f>
        <v>-2.2385562698095978</v>
      </c>
      <c r="K52">
        <v>75.596006403986493</v>
      </c>
      <c r="L52">
        <f>(Table2[[#This Row],[6M Return vs Nifty]]-AVERAGE(Table2[6M Return vs Nifty]))/_xlfn.STDEV.P(Table2[6M Return vs Nifty])</f>
        <v>2.3958979279135075</v>
      </c>
      <c r="M52">
        <v>-10.843420989695099</v>
      </c>
      <c r="N52">
        <f>(Table2[[#This Row],[1W Return vs Nifty]]-AVERAGE(Table2[1W Return vs Nifty]))/_xlfn.STDEV.P(Table2[1W Return vs Nifty])</f>
        <v>-2.5146223139788506</v>
      </c>
      <c r="O52">
        <v>1945.95</v>
      </c>
      <c r="P52">
        <v>1992.75880702003</v>
      </c>
      <c r="Q52">
        <v>1523.45132948228</v>
      </c>
      <c r="R52">
        <v>20.5886541559675</v>
      </c>
      <c r="S52" s="2">
        <f>(Table2[[#This Row],[Close Price]]-Table2[[#This Row],[20D EMA]])/Table2[[#This Row],[20D EMA]]</f>
        <v>-0.10200673193041959</v>
      </c>
      <c r="T52" s="2">
        <f>(Table2[[#This Row],[Close Price]]-Table2[[#This Row],[50D EMA]])/Table2[[#This Row],[50D EMA]]</f>
        <v>-0.12310009929744811</v>
      </c>
      <c r="U52" s="2">
        <f>(Table2[[#This Row],[Close Price]]-Table2[[#This Row],[200D EMA]])/Table2[[#This Row],[200D EMA]]</f>
        <v>0.14703369000560215</v>
      </c>
      <c r="V52">
        <v>0.66449413672819801</v>
      </c>
      <c r="W52">
        <v>1715.85</v>
      </c>
      <c r="X52">
        <v>1774.35</v>
      </c>
      <c r="Y52">
        <v>1715.85</v>
      </c>
      <c r="Z52">
        <v>1907</v>
      </c>
      <c r="AA52">
        <v>1715.85</v>
      </c>
      <c r="AB52">
        <v>2472</v>
      </c>
      <c r="AC52" s="2">
        <f>(Table2[[#This Row],[Close Price]]/Table2[[#This Row],[Day Low]])-1</f>
        <v>1.8416528251304021E-2</v>
      </c>
      <c r="AD52" s="2">
        <f>(Table2[[#This Row],[Day High]]/Table2[[#This Row],[Close Price]])-1</f>
        <v>1.5393859624023509E-2</v>
      </c>
      <c r="AE52" s="2">
        <f>(Table2[[#This Row],[Close Price]]/Table2[[#This Row],[Current Week Low]])-1</f>
        <v>1.8416528251304021E-2</v>
      </c>
      <c r="AF52" s="2">
        <f>(Table2[[#This Row],[Current Week High]]/Table2[[#This Row],[Close Price]])-1</f>
        <v>9.130447223096505E-2</v>
      </c>
      <c r="AG52" s="2">
        <f>(Table2[[#This Row],[Close Price]]/Table2[[#This Row],[Current Month Low]])-1</f>
        <v>1.8416528251304021E-2</v>
      </c>
      <c r="AH52" s="2">
        <f>(Table2[[#This Row],[Current Month High]]/Table2[[#This Row],[Close Price]])-1</f>
        <v>0.41463275057941562</v>
      </c>
      <c r="AI52">
        <v>53.595238776502804</v>
      </c>
      <c r="AJ52">
        <v>129.294055898176</v>
      </c>
      <c r="AK52" t="str">
        <f>IF(AND(Table2[[#This Row],[20D EMA]]&gt;Table2[[#This Row],[50D EMA]],Table2[[#This Row],[50D EMA]]&gt;Table2[[#This Row],[200D EMA]]),"Uptrend","Downtrend/NoTrend")</f>
        <v>Downtrend/NoTrend</v>
      </c>
      <c r="AL52">
        <v>-7.0000000000000007E-2</v>
      </c>
      <c r="AM52" t="s">
        <v>10346</v>
      </c>
      <c r="AN52">
        <v>-11.3</v>
      </c>
      <c r="AO52" t="s">
        <v>10346</v>
      </c>
      <c r="AP52">
        <v>0.14534754207062101</v>
      </c>
      <c r="AQ52">
        <f>(Table2[[#This Row],[Sharpe Ratio]]-AVERAGE(Table2[Sharpe Ratio]))/_xlfn.STDEV.P(Table2[Sharpe Ratio])</f>
        <v>0.93801040343958952</v>
      </c>
      <c r="AR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">
        <f>_xlfn.RANK.AVG(Table2[[#This Row],[1Y Return vs Nifty Z-Score]],Table2[1Y Return vs Nifty Z-Score])</f>
        <v>142</v>
      </c>
      <c r="AT52">
        <f>_xlfn.RANK.AVG(Table2[[#This Row],[6M Return vs Nifty Z-Score]],Table2[6M Return vs Nifty Z-Score])</f>
        <v>20</v>
      </c>
      <c r="AU52">
        <f>_xlfn.RANK.AVG(Table2[[#This Row],[Sharpe Ratio Z-Score]],Table2[Sharpe Ratio Z-Score])</f>
        <v>133</v>
      </c>
      <c r="AV52">
        <f>(Table2[[#This Row],[Rank 1Y]]+Table2[[#This Row],[Rank 6M]]+Table2[[#This Row],[Rank Sharpe]])/3</f>
        <v>98.333333333333329</v>
      </c>
    </row>
    <row r="53" spans="1:48" x14ac:dyDescent="0.3">
      <c r="A53" t="s">
        <v>1037</v>
      </c>
      <c r="B53" t="s">
        <v>1038</v>
      </c>
      <c r="C53" t="s">
        <v>10315</v>
      </c>
      <c r="D53" t="s">
        <v>473</v>
      </c>
      <c r="E53">
        <v>13236.746868745</v>
      </c>
      <c r="F53">
        <v>1988.95</v>
      </c>
      <c r="G53">
        <v>37.074720324184099</v>
      </c>
      <c r="H53">
        <f>(Table2[[#This Row],[1Y Return vs Nifty]]-AVERAGE(Table2[1Y Return vs Nifty]))/_xlfn.STDEV.P(Table2[1Y Return vs Nifty])</f>
        <v>0.16535412716508249</v>
      </c>
      <c r="I53">
        <v>-7.6886834182555202</v>
      </c>
      <c r="J53">
        <f>(Table2[[#This Row],[1M Return vs Nifty]]-AVERAGE(Table2[1M Return vs Nifty]))/_xlfn.STDEV.P(Table2[1M Return vs Nifty])</f>
        <v>-0.7109471637680107</v>
      </c>
      <c r="K53">
        <v>65.170988923640294</v>
      </c>
      <c r="L53">
        <f>(Table2[[#This Row],[6M Return vs Nifty]]-AVERAGE(Table2[6M Return vs Nifty]))/_xlfn.STDEV.P(Table2[6M Return vs Nifty])</f>
        <v>2.0334464723643886</v>
      </c>
      <c r="M53">
        <v>1.51995928246345</v>
      </c>
      <c r="N53">
        <f>(Table2[[#This Row],[1W Return vs Nifty]]-AVERAGE(Table2[1W Return vs Nifty]))/_xlfn.STDEV.P(Table2[1W Return vs Nifty])</f>
        <v>0.62594207753065667</v>
      </c>
      <c r="O53">
        <v>1989.39</v>
      </c>
      <c r="P53">
        <v>1858.88683453712</v>
      </c>
      <c r="Q53">
        <v>1454.39017521809</v>
      </c>
      <c r="R53">
        <v>55.953039273862998</v>
      </c>
      <c r="S53" s="2">
        <f>(Table2[[#This Row],[Close Price]]-Table2[[#This Row],[20D EMA]])/Table2[[#This Row],[20D EMA]]</f>
        <v>-2.2117332448642776E-4</v>
      </c>
      <c r="T53" s="2">
        <f>(Table2[[#This Row],[Close Price]]-Table2[[#This Row],[50D EMA]])/Table2[[#This Row],[50D EMA]]</f>
        <v>6.996830740116948E-2</v>
      </c>
      <c r="U53" s="2">
        <f>(Table2[[#This Row],[Close Price]]-Table2[[#This Row],[200D EMA]])/Table2[[#This Row],[200D EMA]]</f>
        <v>0.36754911707358806</v>
      </c>
      <c r="V53">
        <v>0.60495222009877903</v>
      </c>
      <c r="W53">
        <v>1960</v>
      </c>
      <c r="X53">
        <v>2062.9499999999998</v>
      </c>
      <c r="Y53">
        <v>1947</v>
      </c>
      <c r="Z53">
        <v>2079.6999999999998</v>
      </c>
      <c r="AA53">
        <v>1819.45</v>
      </c>
      <c r="AB53">
        <v>2150</v>
      </c>
      <c r="AC53" s="2">
        <f>(Table2[[#This Row],[Close Price]]/Table2[[#This Row],[Day Low]])-1</f>
        <v>1.4770408163265358E-2</v>
      </c>
      <c r="AD53" s="2">
        <f>(Table2[[#This Row],[Day High]]/Table2[[#This Row],[Close Price]])-1</f>
        <v>3.7205560722994413E-2</v>
      </c>
      <c r="AE53" s="2">
        <f>(Table2[[#This Row],[Close Price]]/Table2[[#This Row],[Current Week Low]])-1</f>
        <v>2.1545968156137629E-2</v>
      </c>
      <c r="AF53" s="2">
        <f>(Table2[[#This Row],[Current Week High]]/Table2[[#This Row],[Close Price]])-1</f>
        <v>4.5627089670428944E-2</v>
      </c>
      <c r="AG53" s="2">
        <f>(Table2[[#This Row],[Close Price]]/Table2[[#This Row],[Current Month Low]])-1</f>
        <v>9.3160020885432404E-2</v>
      </c>
      <c r="AH53" s="2">
        <f>(Table2[[#This Row],[Current Month High]]/Table2[[#This Row],[Close Price]])-1</f>
        <v>8.0972372357273947E-2</v>
      </c>
      <c r="AI53">
        <v>19.661127730712099</v>
      </c>
      <c r="AJ53">
        <v>121.393851113944</v>
      </c>
      <c r="AK53" t="str">
        <f>IF(AND(Table2[[#This Row],[20D EMA]]&gt;Table2[[#This Row],[50D EMA]],Table2[[#This Row],[50D EMA]]&gt;Table2[[#This Row],[200D EMA]]),"Uptrend","Downtrend/NoTrend")</f>
        <v>Uptrend</v>
      </c>
      <c r="AL53">
        <v>-0.28000000000000003</v>
      </c>
      <c r="AM53" t="s">
        <v>10346</v>
      </c>
      <c r="AN53">
        <v>4.91</v>
      </c>
      <c r="AO53" t="s">
        <v>10347</v>
      </c>
      <c r="AP53">
        <v>0.22035637284018</v>
      </c>
      <c r="AQ53">
        <f>(Table2[[#This Row],[Sharpe Ratio]]-AVERAGE(Table2[Sharpe Ratio]))/_xlfn.STDEV.P(Table2[Sharpe Ratio])</f>
        <v>1.8001495226915722</v>
      </c>
      <c r="AR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3.9139450359836894</v>
      </c>
      <c r="AS53">
        <f>_xlfn.RANK.AVG(Table2[[#This Row],[1Y Return vs Nifty Z-Score]],Table2[1Y Return vs Nifty Z-Score])</f>
        <v>249</v>
      </c>
      <c r="AT53">
        <f>_xlfn.RANK.AVG(Table2[[#This Row],[6M Return vs Nifty Z-Score]],Table2[6M Return vs Nifty Z-Score])</f>
        <v>30</v>
      </c>
      <c r="AU53">
        <f>_xlfn.RANK.AVG(Table2[[#This Row],[Sharpe Ratio Z-Score]],Table2[Sharpe Ratio Z-Score])</f>
        <v>27</v>
      </c>
      <c r="AV53">
        <f>(Table2[[#This Row],[Rank 1Y]]+Table2[[#This Row],[Rank 6M]]+Table2[[#This Row],[Rank Sharpe]])/3</f>
        <v>102</v>
      </c>
    </row>
    <row r="54" spans="1:48" x14ac:dyDescent="0.3">
      <c r="A54" t="s">
        <v>961</v>
      </c>
      <c r="B54" t="s">
        <v>962</v>
      </c>
      <c r="C54" t="s">
        <v>10307</v>
      </c>
      <c r="D54" t="s">
        <v>54</v>
      </c>
      <c r="E54">
        <v>15350.159172760001</v>
      </c>
      <c r="F54">
        <v>1000.6</v>
      </c>
      <c r="G54">
        <v>293.85961261162299</v>
      </c>
      <c r="H54">
        <f>(Table2[[#This Row],[1Y Return vs Nifty]]-AVERAGE(Table2[1Y Return vs Nifty]))/_xlfn.STDEV.P(Table2[1Y Return vs Nifty])</f>
        <v>4.2831011212498131</v>
      </c>
      <c r="I54">
        <v>21.348903969754801</v>
      </c>
      <c r="J54">
        <f>(Table2[[#This Row],[1M Return vs Nifty]]-AVERAGE(Table2[1M Return vs Nifty]))/_xlfn.STDEV.P(Table2[1M Return vs Nifty])</f>
        <v>2.0260199084388462</v>
      </c>
      <c r="K54">
        <v>51.2046222293787</v>
      </c>
      <c r="L54">
        <f>(Table2[[#This Row],[6M Return vs Nifty]]-AVERAGE(Table2[6M Return vs Nifty]))/_xlfn.STDEV.P(Table2[6M Return vs Nifty])</f>
        <v>1.5478712734152023</v>
      </c>
      <c r="M54">
        <v>5.8452408977093802</v>
      </c>
      <c r="N54">
        <f>(Table2[[#This Row],[1W Return vs Nifty]]-AVERAGE(Table2[1W Return vs Nifty]))/_xlfn.STDEV.P(Table2[1W Return vs Nifty])</f>
        <v>1.7246565977563184</v>
      </c>
      <c r="O54">
        <v>966.64</v>
      </c>
      <c r="P54">
        <v>866.59216335567396</v>
      </c>
      <c r="Q54">
        <v>617.40669515471495</v>
      </c>
      <c r="R54">
        <v>53.245921184178897</v>
      </c>
      <c r="S54" s="2">
        <f>(Table2[[#This Row],[Close Price]]-Table2[[#This Row],[20D EMA]])/Table2[[#This Row],[20D EMA]]</f>
        <v>3.5132003641479802E-2</v>
      </c>
      <c r="T54" s="2">
        <f>(Table2[[#This Row],[Close Price]]-Table2[[#This Row],[50D EMA]])/Table2[[#This Row],[50D EMA]]</f>
        <v>0.154637720384422</v>
      </c>
      <c r="U54" s="2">
        <f>(Table2[[#This Row],[Close Price]]-Table2[[#This Row],[200D EMA]])/Table2[[#This Row],[200D EMA]]</f>
        <v>0.62064974003766071</v>
      </c>
      <c r="V54">
        <v>0.37432921176755002</v>
      </c>
      <c r="W54">
        <v>1000.6</v>
      </c>
      <c r="X54">
        <v>1079.9000000000001</v>
      </c>
      <c r="Y54">
        <v>1000.6</v>
      </c>
      <c r="Z54">
        <v>1089.9000000000001</v>
      </c>
      <c r="AA54">
        <v>840</v>
      </c>
      <c r="AB54">
        <v>1089.9000000000001</v>
      </c>
      <c r="AC54" s="2">
        <f>(Table2[[#This Row],[Close Price]]/Table2[[#This Row],[Day Low]])-1</f>
        <v>0</v>
      </c>
      <c r="AD54" s="2">
        <f>(Table2[[#This Row],[Day High]]/Table2[[#This Row],[Close Price]])-1</f>
        <v>7.9252448530881647E-2</v>
      </c>
      <c r="AE54" s="2">
        <f>(Table2[[#This Row],[Close Price]]/Table2[[#This Row],[Current Week Low]])-1</f>
        <v>0</v>
      </c>
      <c r="AF54" s="2">
        <f>(Table2[[#This Row],[Current Week High]]/Table2[[#This Row],[Close Price]])-1</f>
        <v>8.9246452128722842E-2</v>
      </c>
      <c r="AG54" s="2">
        <f>(Table2[[#This Row],[Close Price]]/Table2[[#This Row],[Current Month Low]])-1</f>
        <v>0.19119047619047613</v>
      </c>
      <c r="AH54" s="2">
        <f>(Table2[[#This Row],[Current Month High]]/Table2[[#This Row],[Close Price]])-1</f>
        <v>8.9246452128722842E-2</v>
      </c>
      <c r="AI54">
        <v>8.9246452128722797</v>
      </c>
      <c r="AJ54">
        <v>369.21453692848701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0.52</v>
      </c>
      <c r="AM54" t="s">
        <v>10347</v>
      </c>
      <c r="AN54">
        <v>1.53</v>
      </c>
      <c r="AO54" t="s">
        <v>10347</v>
      </c>
      <c r="AP54">
        <v>9.0415358278859007E-2</v>
      </c>
      <c r="AQ54">
        <f>(Table2[[#This Row],[Sharpe Ratio]]-AVERAGE(Table2[Sharpe Ratio]))/_xlfn.STDEV.P(Table2[Sharpe Ratio])</f>
        <v>0.30662895052354699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9.8882778513837266</v>
      </c>
      <c r="AS54">
        <f>_xlfn.RANK.AVG(Table2[[#This Row],[1Y Return vs Nifty Z-Score]],Table2[1Y Return vs Nifty Z-Score])</f>
        <v>5</v>
      </c>
      <c r="AT54">
        <f>_xlfn.RANK.AVG(Table2[[#This Row],[6M Return vs Nifty Z-Score]],Table2[6M Return vs Nifty Z-Score])</f>
        <v>57</v>
      </c>
      <c r="AU54">
        <f>_xlfn.RANK.AVG(Table2[[#This Row],[Sharpe Ratio Z-Score]],Table2[Sharpe Ratio Z-Score])</f>
        <v>250</v>
      </c>
      <c r="AV54">
        <f>(Table2[[#This Row],[Rank 1Y]]+Table2[[#This Row],[Rank 6M]]+Table2[[#This Row],[Rank Sharpe]])/3</f>
        <v>104</v>
      </c>
    </row>
    <row r="55" spans="1:48" x14ac:dyDescent="0.3">
      <c r="A55" t="s">
        <v>1246</v>
      </c>
      <c r="B55" t="s">
        <v>1247</v>
      </c>
      <c r="C55" t="s">
        <v>10318</v>
      </c>
      <c r="D55" t="s">
        <v>1169</v>
      </c>
      <c r="E55">
        <v>9285.0475396500005</v>
      </c>
      <c r="F55">
        <v>726.35</v>
      </c>
      <c r="G55">
        <v>92.159700948597006</v>
      </c>
      <c r="H55">
        <f>(Table2[[#This Row],[1Y Return vs Nifty]]-AVERAGE(Table2[1Y Return vs Nifty]))/_xlfn.STDEV.P(Table2[1Y Return vs Nifty])</f>
        <v>1.0486849624211079</v>
      </c>
      <c r="I55">
        <v>17.931687921095499</v>
      </c>
      <c r="J55">
        <f>(Table2[[#This Row],[1M Return vs Nifty]]-AVERAGE(Table2[1M Return vs Nifty]))/_xlfn.STDEV.P(Table2[1M Return vs Nifty])</f>
        <v>1.7039267648583598</v>
      </c>
      <c r="K55">
        <v>25.697313375137</v>
      </c>
      <c r="L55">
        <f>(Table2[[#This Row],[6M Return vs Nifty]]-AVERAGE(Table2[6M Return vs Nifty]))/_xlfn.STDEV.P(Table2[6M Return vs Nifty])</f>
        <v>0.66104674398009078</v>
      </c>
      <c r="M55">
        <v>-1.7435166761704599</v>
      </c>
      <c r="N55">
        <f>(Table2[[#This Row],[1W Return vs Nifty]]-AVERAGE(Table2[1W Return vs Nifty]))/_xlfn.STDEV.P(Table2[1W Return vs Nifty])</f>
        <v>-0.20305097797806862</v>
      </c>
      <c r="O55">
        <v>703.27</v>
      </c>
      <c r="P55">
        <v>621.67763497141198</v>
      </c>
      <c r="Q55">
        <v>478.08940745740199</v>
      </c>
      <c r="R55">
        <v>51.499082185236396</v>
      </c>
      <c r="S55" s="2">
        <f>(Table2[[#This Row],[Close Price]]-Table2[[#This Row],[20D EMA]])/Table2[[#This Row],[20D EMA]]</f>
        <v>3.2818121063034174E-2</v>
      </c>
      <c r="T55" s="2">
        <f>(Table2[[#This Row],[Close Price]]-Table2[[#This Row],[50D EMA]])/Table2[[#This Row],[50D EMA]]</f>
        <v>0.16837080689480077</v>
      </c>
      <c r="U55" s="2">
        <f>(Table2[[#This Row],[Close Price]]-Table2[[#This Row],[200D EMA]])/Table2[[#This Row],[200D EMA]]</f>
        <v>0.51927649655094732</v>
      </c>
      <c r="V55">
        <v>0.78077252873541103</v>
      </c>
      <c r="W55">
        <v>715.4</v>
      </c>
      <c r="X55">
        <v>743.95</v>
      </c>
      <c r="Y55">
        <v>715.4</v>
      </c>
      <c r="Z55">
        <v>784.95</v>
      </c>
      <c r="AA55">
        <v>577</v>
      </c>
      <c r="AB55">
        <v>784.95</v>
      </c>
      <c r="AC55" s="2">
        <f>(Table2[[#This Row],[Close Price]]/Table2[[#This Row],[Day Low]])-1</f>
        <v>1.5306122448979664E-2</v>
      </c>
      <c r="AD55" s="2">
        <f>(Table2[[#This Row],[Day High]]/Table2[[#This Row],[Close Price]])-1</f>
        <v>2.4230742754870249E-2</v>
      </c>
      <c r="AE55" s="2">
        <f>(Table2[[#This Row],[Close Price]]/Table2[[#This Row],[Current Week Low]])-1</f>
        <v>1.5306122448979664E-2</v>
      </c>
      <c r="AF55" s="2">
        <f>(Table2[[#This Row],[Current Week High]]/Table2[[#This Row],[Close Price]])-1</f>
        <v>8.0677359399738524E-2</v>
      </c>
      <c r="AG55" s="2">
        <f>(Table2[[#This Row],[Close Price]]/Table2[[#This Row],[Current Month Low]])-1</f>
        <v>0.258838821490468</v>
      </c>
      <c r="AH55" s="2">
        <f>(Table2[[#This Row],[Current Month High]]/Table2[[#This Row],[Close Price]])-1</f>
        <v>8.0677359399738524E-2</v>
      </c>
      <c r="AI55">
        <v>8.0677359399738506</v>
      </c>
      <c r="AJ55">
        <v>154.50245269796699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0.53</v>
      </c>
      <c r="AM55" t="s">
        <v>10347</v>
      </c>
      <c r="AN55">
        <v>-2.68</v>
      </c>
      <c r="AO55" t="s">
        <v>10346</v>
      </c>
      <c r="AP55">
        <v>0.19291383268419701</v>
      </c>
      <c r="AQ55">
        <f>(Table2[[#This Row],[Sharpe Ratio]]-AVERAGE(Table2[Sharpe Ratio]))/_xlfn.STDEV.P(Table2[Sharpe Ratio])</f>
        <v>1.4847294960442823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4.6953369893257717</v>
      </c>
      <c r="AS55">
        <f>_xlfn.RANK.AVG(Table2[[#This Row],[1Y Return vs Nifty Z-Score]],Table2[1Y Return vs Nifty Z-Score])</f>
        <v>98</v>
      </c>
      <c r="AT55">
        <f>_xlfn.RANK.AVG(Table2[[#This Row],[6M Return vs Nifty Z-Score]],Table2[6M Return vs Nifty Z-Score])</f>
        <v>167</v>
      </c>
      <c r="AU55">
        <f>_xlfn.RANK.AVG(Table2[[#This Row],[Sharpe Ratio Z-Score]],Table2[Sharpe Ratio Z-Score])</f>
        <v>48</v>
      </c>
      <c r="AV55">
        <f>(Table2[[#This Row],[Rank 1Y]]+Table2[[#This Row],[Rank 6M]]+Table2[[#This Row],[Rank Sharpe]])/3</f>
        <v>104.33333333333333</v>
      </c>
    </row>
    <row r="56" spans="1:48" x14ac:dyDescent="0.3">
      <c r="A56" t="s">
        <v>253</v>
      </c>
      <c r="B56" t="s">
        <v>254</v>
      </c>
      <c r="C56" t="s">
        <v>10314</v>
      </c>
      <c r="D56" t="s">
        <v>163</v>
      </c>
      <c r="E56">
        <v>107115.11410752</v>
      </c>
      <c r="F56">
        <v>700.8</v>
      </c>
      <c r="G56">
        <v>42.237756085301697</v>
      </c>
      <c r="H56">
        <f>(Table2[[#This Row],[1Y Return vs Nifty]]-AVERAGE(Table2[1Y Return vs Nifty]))/_xlfn.STDEV.P(Table2[1Y Return vs Nifty])</f>
        <v>0.2481474519448594</v>
      </c>
      <c r="I56">
        <v>-4.9067473263263404</v>
      </c>
      <c r="J56">
        <f>(Table2[[#This Row],[1M Return vs Nifty]]-AVERAGE(Table2[1M Return vs Nifty]))/_xlfn.STDEV.P(Table2[1M Return vs Nifty])</f>
        <v>-0.448732972938305</v>
      </c>
      <c r="K56">
        <v>43.688408584136198</v>
      </c>
      <c r="L56">
        <f>(Table2[[#This Row],[6M Return vs Nifty]]-AVERAGE(Table2[6M Return vs Nifty]))/_xlfn.STDEV.P(Table2[6M Return vs Nifty])</f>
        <v>1.2865515604197835</v>
      </c>
      <c r="M56">
        <v>-5.5326414701248998</v>
      </c>
      <c r="N56">
        <f>(Table2[[#This Row],[1W Return vs Nifty]]-AVERAGE(Table2[1W Return vs Nifty]))/_xlfn.STDEV.P(Table2[1W Return vs Nifty])</f>
        <v>-1.1655701386704758</v>
      </c>
      <c r="O56">
        <v>718.39</v>
      </c>
      <c r="P56">
        <v>701.59637717921203</v>
      </c>
      <c r="Q56">
        <v>581.89784757961195</v>
      </c>
      <c r="R56">
        <v>37.756001740213001</v>
      </c>
      <c r="S56" s="2">
        <f>(Table2[[#This Row],[Close Price]]-Table2[[#This Row],[20D EMA]])/Table2[[#This Row],[20D EMA]]</f>
        <v>-2.4485307423544361E-2</v>
      </c>
      <c r="T56" s="2">
        <f>(Table2[[#This Row],[Close Price]]-Table2[[#This Row],[50D EMA]])/Table2[[#This Row],[50D EMA]]</f>
        <v>-1.1350930607907774E-3</v>
      </c>
      <c r="U56" s="2">
        <f>(Table2[[#This Row],[Close Price]]-Table2[[#This Row],[200D EMA]])/Table2[[#This Row],[200D EMA]]</f>
        <v>0.20433509578177378</v>
      </c>
      <c r="V56">
        <v>0.57441581852236101</v>
      </c>
      <c r="W56">
        <v>699</v>
      </c>
      <c r="X56">
        <v>723.8</v>
      </c>
      <c r="Y56">
        <v>699</v>
      </c>
      <c r="Z56">
        <v>764.9</v>
      </c>
      <c r="AA56">
        <v>665.55</v>
      </c>
      <c r="AB56">
        <v>764.9</v>
      </c>
      <c r="AC56" s="2">
        <f>(Table2[[#This Row],[Close Price]]/Table2[[#This Row],[Day Low]])-1</f>
        <v>2.5751072961373023E-3</v>
      </c>
      <c r="AD56" s="2">
        <f>(Table2[[#This Row],[Day High]]/Table2[[#This Row],[Close Price]])-1</f>
        <v>3.2819634703196376E-2</v>
      </c>
      <c r="AE56" s="2">
        <f>(Table2[[#This Row],[Close Price]]/Table2[[#This Row],[Current Week Low]])-1</f>
        <v>2.5751072961373023E-3</v>
      </c>
      <c r="AF56" s="2">
        <f>(Table2[[#This Row],[Current Week High]]/Table2[[#This Row],[Close Price]])-1</f>
        <v>9.1466894977169089E-2</v>
      </c>
      <c r="AG56" s="2">
        <f>(Table2[[#This Row],[Close Price]]/Table2[[#This Row],[Current Month Low]])-1</f>
        <v>5.2963714221320624E-2</v>
      </c>
      <c r="AH56" s="2">
        <f>(Table2[[#This Row],[Current Month High]]/Table2[[#This Row],[Close Price]])-1</f>
        <v>9.1466894977169089E-2</v>
      </c>
      <c r="AI56">
        <v>11.8364726027397</v>
      </c>
      <c r="AJ56">
        <v>95.100222717149194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0.01</v>
      </c>
      <c r="AM56" t="s">
        <v>10347</v>
      </c>
      <c r="AN56">
        <v>-0.72</v>
      </c>
      <c r="AO56" t="s">
        <v>10346</v>
      </c>
      <c r="AP56">
        <v>0.230425711828776</v>
      </c>
      <c r="AQ56">
        <f>(Table2[[#This Row],[Sharpe Ratio]]-AVERAGE(Table2[Sharpe Ratio]))/_xlfn.STDEV.P(Table2[Sharpe Ratio])</f>
        <v>1.9158848428933755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1.8362807436492377</v>
      </c>
      <c r="AS56">
        <f>_xlfn.RANK.AVG(Table2[[#This Row],[1Y Return vs Nifty Z-Score]],Table2[1Y Return vs Nifty Z-Score])</f>
        <v>230</v>
      </c>
      <c r="AT56">
        <f>_xlfn.RANK.AVG(Table2[[#This Row],[6M Return vs Nifty Z-Score]],Table2[6M Return vs Nifty Z-Score])</f>
        <v>76</v>
      </c>
      <c r="AU56">
        <f>_xlfn.RANK.AVG(Table2[[#This Row],[Sharpe Ratio Z-Score]],Table2[Sharpe Ratio Z-Score])</f>
        <v>21</v>
      </c>
      <c r="AV56">
        <f>(Table2[[#This Row],[Rank 1Y]]+Table2[[#This Row],[Rank 6M]]+Table2[[#This Row],[Rank Sharpe]])/3</f>
        <v>109</v>
      </c>
    </row>
    <row r="57" spans="1:48" x14ac:dyDescent="0.3">
      <c r="A57" t="s">
        <v>1356</v>
      </c>
      <c r="B57" t="s">
        <v>1357</v>
      </c>
      <c r="C57" t="s">
        <v>10314</v>
      </c>
      <c r="D57" t="s">
        <v>931</v>
      </c>
      <c r="E57">
        <v>8285.3761231200006</v>
      </c>
      <c r="F57">
        <v>872.65</v>
      </c>
      <c r="G57">
        <v>96.805465053635501</v>
      </c>
      <c r="H57">
        <f>(Table2[[#This Row],[1Y Return vs Nifty]]-AVERAGE(Table2[1Y Return vs Nifty]))/_xlfn.STDEV.P(Table2[1Y Return vs Nifty])</f>
        <v>1.1231834308019317</v>
      </c>
      <c r="I57">
        <v>-3.4377823911273899</v>
      </c>
      <c r="J57">
        <f>(Table2[[#This Row],[1M Return vs Nifty]]-AVERAGE(Table2[1M Return vs Nifty]))/_xlfn.STDEV.P(Table2[1M Return vs Nifty])</f>
        <v>-0.31027420209957884</v>
      </c>
      <c r="K57">
        <v>26.949126140505101</v>
      </c>
      <c r="L57">
        <f>(Table2[[#This Row],[6M Return vs Nifty]]-AVERAGE(Table2[6M Return vs Nifty]))/_xlfn.STDEV.P(Table2[6M Return vs Nifty])</f>
        <v>0.70456910350975255</v>
      </c>
      <c r="M57">
        <v>-1.9437039004499601</v>
      </c>
      <c r="N57">
        <f>(Table2[[#This Row],[1W Return vs Nifty]]-AVERAGE(Table2[1W Return vs Nifty]))/_xlfn.STDEV.P(Table2[1W Return vs Nifty])</f>
        <v>-0.2539028368036938</v>
      </c>
      <c r="O57">
        <v>873.86</v>
      </c>
      <c r="P57">
        <v>869.72377879222404</v>
      </c>
      <c r="Q57">
        <v>723.62176626001406</v>
      </c>
      <c r="R57">
        <v>49.732494451028501</v>
      </c>
      <c r="S57" s="2">
        <f>(Table2[[#This Row],[Close Price]]-Table2[[#This Row],[20D EMA]])/Table2[[#This Row],[20D EMA]]</f>
        <v>-1.3846611585380225E-3</v>
      </c>
      <c r="T57" s="2">
        <f>(Table2[[#This Row],[Close Price]]-Table2[[#This Row],[50D EMA]])/Table2[[#This Row],[50D EMA]]</f>
        <v>3.3645408796796959E-3</v>
      </c>
      <c r="U57" s="2">
        <f>(Table2[[#This Row],[Close Price]]-Table2[[#This Row],[200D EMA]])/Table2[[#This Row],[200D EMA]]</f>
        <v>0.20594769351705297</v>
      </c>
      <c r="V57">
        <v>0.57372850250330898</v>
      </c>
      <c r="W57">
        <v>865.1</v>
      </c>
      <c r="X57">
        <v>887.95</v>
      </c>
      <c r="Y57">
        <v>860</v>
      </c>
      <c r="Z57">
        <v>910</v>
      </c>
      <c r="AA57">
        <v>806.5</v>
      </c>
      <c r="AB57">
        <v>910</v>
      </c>
      <c r="AC57" s="2">
        <f>(Table2[[#This Row],[Close Price]]/Table2[[#This Row],[Day Low]])-1</f>
        <v>8.7273147612991764E-3</v>
      </c>
      <c r="AD57" s="2">
        <f>(Table2[[#This Row],[Day High]]/Table2[[#This Row],[Close Price]])-1</f>
        <v>1.7532802383544377E-2</v>
      </c>
      <c r="AE57" s="2">
        <f>(Table2[[#This Row],[Close Price]]/Table2[[#This Row],[Current Week Low]])-1</f>
        <v>1.4709302325581319E-2</v>
      </c>
      <c r="AF57" s="2">
        <f>(Table2[[#This Row],[Current Week High]]/Table2[[#This Row],[Close Price]])-1</f>
        <v>4.2800664642181907E-2</v>
      </c>
      <c r="AG57" s="2">
        <f>(Table2[[#This Row],[Close Price]]/Table2[[#This Row],[Current Month Low]])-1</f>
        <v>8.2021078735275754E-2</v>
      </c>
      <c r="AH57" s="2">
        <f>(Table2[[#This Row],[Current Month High]]/Table2[[#This Row],[Close Price]])-1</f>
        <v>4.2800664642181907E-2</v>
      </c>
      <c r="AI57">
        <v>21.354494929238498</v>
      </c>
      <c r="AJ57">
        <v>129.04199475065599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0</v>
      </c>
      <c r="AM57">
        <v>0</v>
      </c>
      <c r="AN57">
        <v>3.5</v>
      </c>
      <c r="AO57" t="s">
        <v>10347</v>
      </c>
      <c r="AP57">
        <v>0.17495652031050299</v>
      </c>
      <c r="AQ57">
        <f>(Table2[[#This Row],[Sharpe Ratio]]-AVERAGE(Table2[Sharpe Ratio]))/_xlfn.STDEV.P(Table2[Sharpe Ratio])</f>
        <v>1.2783311118120053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2.5419066072204166</v>
      </c>
      <c r="AS57">
        <f>_xlfn.RANK.AVG(Table2[[#This Row],[1Y Return vs Nifty Z-Score]],Table2[1Y Return vs Nifty Z-Score])</f>
        <v>90</v>
      </c>
      <c r="AT57">
        <f>_xlfn.RANK.AVG(Table2[[#This Row],[6M Return vs Nifty Z-Score]],Table2[6M Return vs Nifty Z-Score])</f>
        <v>154</v>
      </c>
      <c r="AU57">
        <f>_xlfn.RANK.AVG(Table2[[#This Row],[Sharpe Ratio Z-Score]],Table2[Sharpe Ratio Z-Score])</f>
        <v>84</v>
      </c>
      <c r="AV57">
        <f>(Table2[[#This Row],[Rank 1Y]]+Table2[[#This Row],[Rank 6M]]+Table2[[#This Row],[Rank Sharpe]])/3</f>
        <v>109.33333333333333</v>
      </c>
    </row>
    <row r="58" spans="1:48" x14ac:dyDescent="0.3">
      <c r="A58" t="s">
        <v>1323</v>
      </c>
      <c r="B58" t="s">
        <v>1324</v>
      </c>
      <c r="C58" t="s">
        <v>10309</v>
      </c>
      <c r="D58" t="s">
        <v>63</v>
      </c>
      <c r="E58">
        <v>8554.5786349800001</v>
      </c>
      <c r="F58">
        <v>15.93</v>
      </c>
      <c r="G58">
        <v>137.697462091598</v>
      </c>
      <c r="H58">
        <f>(Table2[[#This Row],[1Y Return vs Nifty]]-AVERAGE(Table2[1Y Return vs Nifty]))/_xlfn.STDEV.P(Table2[1Y Return vs Nifty])</f>
        <v>1.7789186509904622</v>
      </c>
      <c r="I58">
        <v>-9.3305610405346897</v>
      </c>
      <c r="J58">
        <f>(Table2[[#This Row],[1M Return vs Nifty]]-AVERAGE(Table2[1M Return vs Nifty]))/_xlfn.STDEV.P(Table2[1M Return vs Nifty])</f>
        <v>-0.86570399424170419</v>
      </c>
      <c r="K58">
        <v>44.090964333309103</v>
      </c>
      <c r="L58">
        <f>(Table2[[#This Row],[6M Return vs Nifty]]-AVERAGE(Table2[6M Return vs Nifty]))/_xlfn.STDEV.P(Table2[6M Return vs Nifty])</f>
        <v>1.3005474043118879</v>
      </c>
      <c r="M58">
        <v>-9.1597566001634494</v>
      </c>
      <c r="N58">
        <f>(Table2[[#This Row],[1W Return vs Nifty]]-AVERAGE(Table2[1W Return vs Nifty]))/_xlfn.STDEV.P(Table2[1W Return vs Nifty])</f>
        <v>-2.0869353616553736</v>
      </c>
      <c r="O58">
        <v>16.010000000000002</v>
      </c>
      <c r="P58">
        <v>15.955641373967801</v>
      </c>
      <c r="Q58">
        <v>12.6469946800231</v>
      </c>
      <c r="R58">
        <v>49.5879429075571</v>
      </c>
      <c r="S58" s="2">
        <f>(Table2[[#This Row],[Close Price]]-Table2[[#This Row],[20D EMA]])/Table2[[#This Row],[20D EMA]]</f>
        <v>-4.9968769519051744E-3</v>
      </c>
      <c r="T58" s="2">
        <f>(Table2[[#This Row],[Close Price]]-Table2[[#This Row],[50D EMA]])/Table2[[#This Row],[50D EMA]]</f>
        <v>-1.6070412568708013E-3</v>
      </c>
      <c r="U58" s="2">
        <f>(Table2[[#This Row],[Close Price]]-Table2[[#This Row],[200D EMA]])/Table2[[#This Row],[200D EMA]]</f>
        <v>0.25958778374143371</v>
      </c>
      <c r="V58">
        <v>0.66282570032457999</v>
      </c>
      <c r="W58">
        <v>15.75</v>
      </c>
      <c r="X58">
        <v>16.3</v>
      </c>
      <c r="Y58">
        <v>15.56</v>
      </c>
      <c r="Z58">
        <v>16.34</v>
      </c>
      <c r="AA58">
        <v>15</v>
      </c>
      <c r="AB58">
        <v>17.8</v>
      </c>
      <c r="AC58" s="2">
        <f>(Table2[[#This Row],[Close Price]]/Table2[[#This Row],[Day Low]])-1</f>
        <v>1.1428571428571344E-2</v>
      </c>
      <c r="AD58" s="2">
        <f>(Table2[[#This Row],[Day High]]/Table2[[#This Row],[Close Price]])-1</f>
        <v>2.322661644695545E-2</v>
      </c>
      <c r="AE58" s="2">
        <f>(Table2[[#This Row],[Close Price]]/Table2[[#This Row],[Current Week Low]])-1</f>
        <v>2.3778920308483276E-2</v>
      </c>
      <c r="AF58" s="2">
        <f>(Table2[[#This Row],[Current Week High]]/Table2[[#This Row],[Close Price]])-1</f>
        <v>2.5737602008788496E-2</v>
      </c>
      <c r="AG58" s="2">
        <f>(Table2[[#This Row],[Close Price]]/Table2[[#This Row],[Current Month Low]])-1</f>
        <v>6.2000000000000055E-2</v>
      </c>
      <c r="AH58" s="2">
        <f>(Table2[[#This Row],[Current Month High]]/Table2[[#This Row],[Close Price]])-1</f>
        <v>0.11738857501569377</v>
      </c>
      <c r="AI58">
        <v>32.4544883866917</v>
      </c>
      <c r="AJ58">
        <v>187.027027027027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-0.14000000000000001</v>
      </c>
      <c r="AM58" t="s">
        <v>10346</v>
      </c>
      <c r="AN58">
        <v>1.08</v>
      </c>
      <c r="AO58" t="s">
        <v>10347</v>
      </c>
      <c r="AP58">
        <v>0.10821857430550499</v>
      </c>
      <c r="AQ58">
        <f>(Table2[[#This Row],[Sharpe Ratio]]-AVERAGE(Table2[Sharpe Ratio]))/_xlfn.STDEV.P(Table2[Sharpe Ratio])</f>
        <v>0.51125617677934421</v>
      </c>
      <c r="AR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0.63808287618461623</v>
      </c>
      <c r="AS58">
        <f>_xlfn.RANK.AVG(Table2[[#This Row],[1Y Return vs Nifty Z-Score]],Table2[1Y Return vs Nifty Z-Score])</f>
        <v>41</v>
      </c>
      <c r="AT58">
        <f>_xlfn.RANK.AVG(Table2[[#This Row],[6M Return vs Nifty Z-Score]],Table2[6M Return vs Nifty Z-Score])</f>
        <v>75</v>
      </c>
      <c r="AU58">
        <f>_xlfn.RANK.AVG(Table2[[#This Row],[Sharpe Ratio Z-Score]],Table2[Sharpe Ratio Z-Score])</f>
        <v>213</v>
      </c>
      <c r="AV58">
        <f>(Table2[[#This Row],[Rank 1Y]]+Table2[[#This Row],[Rank 6M]]+Table2[[#This Row],[Rank Sharpe]])/3</f>
        <v>109.66666666666667</v>
      </c>
    </row>
    <row r="59" spans="1:48" x14ac:dyDescent="0.3">
      <c r="A59" t="s">
        <v>1543</v>
      </c>
      <c r="B59" t="s">
        <v>1544</v>
      </c>
      <c r="C59" t="s">
        <v>10315</v>
      </c>
      <c r="D59" t="s">
        <v>141</v>
      </c>
      <c r="E59">
        <v>6458.1832914750003</v>
      </c>
      <c r="F59">
        <v>218.85</v>
      </c>
      <c r="G59">
        <v>119.226050748017</v>
      </c>
      <c r="H59">
        <f>(Table2[[#This Row],[1Y Return vs Nifty]]-AVERAGE(Table2[1Y Return vs Nifty]))/_xlfn.STDEV.P(Table2[1Y Return vs Nifty])</f>
        <v>1.4827150937679725</v>
      </c>
      <c r="I59">
        <v>7.5015696527632301</v>
      </c>
      <c r="J59">
        <f>(Table2[[#This Row],[1M Return vs Nifty]]-AVERAGE(Table2[1M Return vs Nifty]))/_xlfn.STDEV.P(Table2[1M Return vs Nifty])</f>
        <v>0.72082545281768751</v>
      </c>
      <c r="K59">
        <v>22.322020859487999</v>
      </c>
      <c r="L59">
        <f>(Table2[[#This Row],[6M Return vs Nifty]]-AVERAGE(Table2[6M Return vs Nifty]))/_xlfn.STDEV.P(Table2[6M Return vs Nifty])</f>
        <v>0.54369637142604876</v>
      </c>
      <c r="M59">
        <v>-0.125285966992672</v>
      </c>
      <c r="N59">
        <f>(Table2[[#This Row],[1W Return vs Nifty]]-AVERAGE(Table2[1W Return vs Nifty]))/_xlfn.STDEV.P(Table2[1W Return vs Nifty])</f>
        <v>0.20801441276588464</v>
      </c>
      <c r="O59">
        <v>216.45</v>
      </c>
      <c r="P59">
        <v>206.75591738743699</v>
      </c>
      <c r="Q59">
        <v>165.31258261124501</v>
      </c>
      <c r="R59">
        <v>52.514959544074998</v>
      </c>
      <c r="S59" s="2">
        <f>(Table2[[#This Row],[Close Price]]-Table2[[#This Row],[20D EMA]])/Table2[[#This Row],[20D EMA]]</f>
        <v>1.1088011088011114E-2</v>
      </c>
      <c r="T59" s="2">
        <f>(Table2[[#This Row],[Close Price]]-Table2[[#This Row],[50D EMA]])/Table2[[#This Row],[50D EMA]]</f>
        <v>5.8494493242967592E-2</v>
      </c>
      <c r="U59" s="2">
        <f>(Table2[[#This Row],[Close Price]]-Table2[[#This Row],[200D EMA]])/Table2[[#This Row],[200D EMA]]</f>
        <v>0.32385567113578706</v>
      </c>
      <c r="V59">
        <v>0.35907469407923498</v>
      </c>
      <c r="W59">
        <v>214</v>
      </c>
      <c r="X59">
        <v>223</v>
      </c>
      <c r="Y59">
        <v>214</v>
      </c>
      <c r="Z59">
        <v>225</v>
      </c>
      <c r="AA59">
        <v>205.1</v>
      </c>
      <c r="AB59">
        <v>228.95</v>
      </c>
      <c r="AC59" s="2">
        <f>(Table2[[#This Row],[Close Price]]/Table2[[#This Row],[Day Low]])-1</f>
        <v>2.2663551401869153E-2</v>
      </c>
      <c r="AD59" s="2">
        <f>(Table2[[#This Row],[Day High]]/Table2[[#This Row],[Close Price]])-1</f>
        <v>1.8962759881197222E-2</v>
      </c>
      <c r="AE59" s="2">
        <f>(Table2[[#This Row],[Close Price]]/Table2[[#This Row],[Current Week Low]])-1</f>
        <v>2.2663551401869153E-2</v>
      </c>
      <c r="AF59" s="2">
        <f>(Table2[[#This Row],[Current Week High]]/Table2[[#This Row],[Close Price]])-1</f>
        <v>2.8101439342015144E-2</v>
      </c>
      <c r="AG59" s="2">
        <f>(Table2[[#This Row],[Close Price]]/Table2[[#This Row],[Current Month Low]])-1</f>
        <v>6.7040468064358816E-2</v>
      </c>
      <c r="AH59" s="2">
        <f>(Table2[[#This Row],[Current Month High]]/Table2[[#This Row],[Close Price]])-1</f>
        <v>4.615033127713053E-2</v>
      </c>
      <c r="AI59">
        <v>9.1935115375828307</v>
      </c>
      <c r="AJ59">
        <v>163.04086538461499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0.34</v>
      </c>
      <c r="AM59" t="s">
        <v>10347</v>
      </c>
      <c r="AN59">
        <v>-0.71</v>
      </c>
      <c r="AO59" t="s">
        <v>10346</v>
      </c>
      <c r="AP59">
        <v>0.168194905136378</v>
      </c>
      <c r="AQ59">
        <f>(Table2[[#This Row],[Sharpe Ratio]]-AVERAGE(Table2[Sharpe Ratio]))/_xlfn.STDEV.P(Table2[Sharpe Ratio])</f>
        <v>1.2006142231319228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4.155865553909516</v>
      </c>
      <c r="AS59">
        <f>_xlfn.RANK.AVG(Table2[[#This Row],[1Y Return vs Nifty Z-Score]],Table2[1Y Return vs Nifty Z-Score])</f>
        <v>58</v>
      </c>
      <c r="AT59">
        <f>_xlfn.RANK.AVG(Table2[[#This Row],[6M Return vs Nifty Z-Score]],Table2[6M Return vs Nifty Z-Score])</f>
        <v>187</v>
      </c>
      <c r="AU59">
        <f>_xlfn.RANK.AVG(Table2[[#This Row],[Sharpe Ratio Z-Score]],Table2[Sharpe Ratio Z-Score])</f>
        <v>87</v>
      </c>
      <c r="AV59">
        <f>(Table2[[#This Row],[Rank 1Y]]+Table2[[#This Row],[Rank 6M]]+Table2[[#This Row],[Rank Sharpe]])/3</f>
        <v>110.66666666666667</v>
      </c>
    </row>
    <row r="60" spans="1:48" x14ac:dyDescent="0.3">
      <c r="A60" t="s">
        <v>1180</v>
      </c>
      <c r="B60" t="s">
        <v>1181</v>
      </c>
      <c r="C60" t="s">
        <v>630</v>
      </c>
      <c r="D60" t="s">
        <v>473</v>
      </c>
      <c r="E60">
        <v>10240.20479525</v>
      </c>
      <c r="F60">
        <v>391.25</v>
      </c>
      <c r="G60">
        <v>98.100480441795298</v>
      </c>
      <c r="H60">
        <f>(Table2[[#This Row],[1Y Return vs Nifty]]-AVERAGE(Table2[1Y Return vs Nifty]))/_xlfn.STDEV.P(Table2[1Y Return vs Nifty])</f>
        <v>1.1439500174744814</v>
      </c>
      <c r="I60">
        <v>0.13868180272713501</v>
      </c>
      <c r="J60">
        <f>(Table2[[#This Row],[1M Return vs Nifty]]-AVERAGE(Table2[1M Return vs Nifty]))/_xlfn.STDEV.P(Table2[1M Return vs Nifty])</f>
        <v>2.6829035945205724E-2</v>
      </c>
      <c r="K60">
        <v>25.315644503884801</v>
      </c>
      <c r="L60">
        <f>(Table2[[#This Row],[6M Return vs Nifty]]-AVERAGE(Table2[6M Return vs Nifty]))/_xlfn.STDEV.P(Table2[6M Return vs Nifty])</f>
        <v>0.64777708393549649</v>
      </c>
      <c r="M60">
        <v>-4.2560593416094896</v>
      </c>
      <c r="N60">
        <f>(Table2[[#This Row],[1W Return vs Nifty]]-AVERAGE(Table2[1W Return vs Nifty]))/_xlfn.STDEV.P(Table2[1W Return vs Nifty])</f>
        <v>-0.84129083257477022</v>
      </c>
      <c r="O60">
        <v>396.03</v>
      </c>
      <c r="P60">
        <v>384.31349456297397</v>
      </c>
      <c r="Q60">
        <v>317.421100290293</v>
      </c>
      <c r="R60">
        <v>37.0017588202019</v>
      </c>
      <c r="S60" s="2">
        <f>(Table2[[#This Row],[Close Price]]-Table2[[#This Row],[20D EMA]])/Table2[[#This Row],[20D EMA]]</f>
        <v>-1.2069792692472724E-2</v>
      </c>
      <c r="T60" s="2">
        <f>(Table2[[#This Row],[Close Price]]-Table2[[#This Row],[50D EMA]])/Table2[[#This Row],[50D EMA]]</f>
        <v>1.8049081115181623E-2</v>
      </c>
      <c r="U60" s="2">
        <f>(Table2[[#This Row],[Close Price]]-Table2[[#This Row],[200D EMA]])/Table2[[#This Row],[200D EMA]]</f>
        <v>0.23258976684973942</v>
      </c>
      <c r="V60">
        <v>0.53391370668924198</v>
      </c>
      <c r="W60">
        <v>388.05</v>
      </c>
      <c r="X60">
        <v>399.9</v>
      </c>
      <c r="Y60">
        <v>388.05</v>
      </c>
      <c r="Z60">
        <v>418.2</v>
      </c>
      <c r="AA60">
        <v>350</v>
      </c>
      <c r="AB60">
        <v>421.3</v>
      </c>
      <c r="AC60" s="2">
        <f>(Table2[[#This Row],[Close Price]]/Table2[[#This Row],[Day Low]])-1</f>
        <v>8.2463600051538855E-3</v>
      </c>
      <c r="AD60" s="2">
        <f>(Table2[[#This Row],[Day High]]/Table2[[#This Row],[Close Price]])-1</f>
        <v>2.2108626198082959E-2</v>
      </c>
      <c r="AE60" s="2">
        <f>(Table2[[#This Row],[Close Price]]/Table2[[#This Row],[Current Week Low]])-1</f>
        <v>8.2463600051538855E-3</v>
      </c>
      <c r="AF60" s="2">
        <f>(Table2[[#This Row],[Current Week High]]/Table2[[#This Row],[Close Price]])-1</f>
        <v>6.8881789137380078E-2</v>
      </c>
      <c r="AG60" s="2">
        <f>(Table2[[#This Row],[Close Price]]/Table2[[#This Row],[Current Month Low]])-1</f>
        <v>0.11785714285714288</v>
      </c>
      <c r="AH60" s="2">
        <f>(Table2[[#This Row],[Current Month High]]/Table2[[#This Row],[Close Price]])-1</f>
        <v>7.6805111821086181E-2</v>
      </c>
      <c r="AI60">
        <v>7.6805111821086101</v>
      </c>
      <c r="AJ60">
        <v>151.60771704179999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-0.01</v>
      </c>
      <c r="AM60" t="s">
        <v>10346</v>
      </c>
      <c r="AN60">
        <v>-2.13</v>
      </c>
      <c r="AO60" t="s">
        <v>10346</v>
      </c>
      <c r="AP60">
        <v>0.16907871944352601</v>
      </c>
      <c r="AQ60">
        <f>(Table2[[#This Row],[Sharpe Ratio]]-AVERAGE(Table2[Sharpe Ratio]))/_xlfn.STDEV.P(Table2[Sharpe Ratio])</f>
        <v>1.2107726388881663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2.1880379436685793</v>
      </c>
      <c r="AS60">
        <f>_xlfn.RANK.AVG(Table2[[#This Row],[1Y Return vs Nifty Z-Score]],Table2[1Y Return vs Nifty Z-Score])</f>
        <v>87</v>
      </c>
      <c r="AT60">
        <f>_xlfn.RANK.AVG(Table2[[#This Row],[6M Return vs Nifty Z-Score]],Table2[6M Return vs Nifty Z-Score])</f>
        <v>168</v>
      </c>
      <c r="AU60">
        <f>_xlfn.RANK.AVG(Table2[[#This Row],[Sharpe Ratio Z-Score]],Table2[Sharpe Ratio Z-Score])</f>
        <v>86</v>
      </c>
      <c r="AV60">
        <f>(Table2[[#This Row],[Rank 1Y]]+Table2[[#This Row],[Rank 6M]]+Table2[[#This Row],[Rank Sharpe]])/3</f>
        <v>113.66666666666667</v>
      </c>
    </row>
    <row r="61" spans="1:48" x14ac:dyDescent="0.3">
      <c r="A61" t="s">
        <v>553</v>
      </c>
      <c r="B61" t="s">
        <v>554</v>
      </c>
      <c r="C61" t="s">
        <v>10314</v>
      </c>
      <c r="D61" t="s">
        <v>228</v>
      </c>
      <c r="E61">
        <v>35938.993113650002</v>
      </c>
      <c r="F61">
        <v>8947.1</v>
      </c>
      <c r="G61">
        <v>47.826977160984598</v>
      </c>
      <c r="H61">
        <f>(Table2[[#This Row],[1Y Return vs Nifty]]-AVERAGE(Table2[1Y Return vs Nifty]))/_xlfn.STDEV.P(Table2[1Y Return vs Nifty])</f>
        <v>0.33777499225165381</v>
      </c>
      <c r="I61">
        <v>8.2082398871236002</v>
      </c>
      <c r="J61">
        <f>(Table2[[#This Row],[1M Return vs Nifty]]-AVERAGE(Table2[1M Return vs Nifty]))/_xlfn.STDEV.P(Table2[1M Return vs Nifty])</f>
        <v>0.78743336815543519</v>
      </c>
      <c r="K61">
        <v>28.653548739239898</v>
      </c>
      <c r="L61">
        <f>(Table2[[#This Row],[6M Return vs Nifty]]-AVERAGE(Table2[6M Return vs Nifty]))/_xlfn.STDEV.P(Table2[6M Return vs Nifty])</f>
        <v>0.76382756067271596</v>
      </c>
      <c r="M61">
        <v>6.34664885431273</v>
      </c>
      <c r="N61">
        <f>(Table2[[#This Row],[1W Return vs Nifty]]-AVERAGE(Table2[1W Return vs Nifty]))/_xlfn.STDEV.P(Table2[1W Return vs Nifty])</f>
        <v>1.8520249985871289</v>
      </c>
      <c r="O61">
        <v>8638.25</v>
      </c>
      <c r="P61">
        <v>8448.5143593611192</v>
      </c>
      <c r="Q61">
        <v>7120.2105404369904</v>
      </c>
      <c r="R61">
        <v>66.936515261454801</v>
      </c>
      <c r="S61" s="2">
        <f>(Table2[[#This Row],[Close Price]]-Table2[[#This Row],[20D EMA]])/Table2[[#This Row],[20D EMA]]</f>
        <v>3.5753769571383133E-2</v>
      </c>
      <c r="T61" s="2">
        <f>(Table2[[#This Row],[Close Price]]-Table2[[#This Row],[50D EMA]])/Table2[[#This Row],[50D EMA]]</f>
        <v>5.901459350500346E-2</v>
      </c>
      <c r="U61" s="2">
        <f>(Table2[[#This Row],[Close Price]]-Table2[[#This Row],[200D EMA]])/Table2[[#This Row],[200D EMA]]</f>
        <v>0.25657801116803602</v>
      </c>
      <c r="V61">
        <v>0.76310699990449904</v>
      </c>
      <c r="W61">
        <v>8865</v>
      </c>
      <c r="X61">
        <v>9345.25</v>
      </c>
      <c r="Y61">
        <v>8770</v>
      </c>
      <c r="Z61">
        <v>9345.25</v>
      </c>
      <c r="AA61">
        <v>8081</v>
      </c>
      <c r="AB61">
        <v>9345.25</v>
      </c>
      <c r="AC61" s="2">
        <f>(Table2[[#This Row],[Close Price]]/Table2[[#This Row],[Day Low]])-1</f>
        <v>9.2611393119008678E-3</v>
      </c>
      <c r="AD61" s="2">
        <f>(Table2[[#This Row],[Day High]]/Table2[[#This Row],[Close Price]])-1</f>
        <v>4.4500452660638512E-2</v>
      </c>
      <c r="AE61" s="2">
        <f>(Table2[[#This Row],[Close Price]]/Table2[[#This Row],[Current Week Low]])-1</f>
        <v>2.0193842645382043E-2</v>
      </c>
      <c r="AF61" s="2">
        <f>(Table2[[#This Row],[Current Week High]]/Table2[[#This Row],[Close Price]])-1</f>
        <v>4.4500452660638512E-2</v>
      </c>
      <c r="AG61" s="2">
        <f>(Table2[[#This Row],[Close Price]]/Table2[[#This Row],[Current Month Low]])-1</f>
        <v>0.10717732953842352</v>
      </c>
      <c r="AH61" s="2">
        <f>(Table2[[#This Row],[Current Month High]]/Table2[[#This Row],[Close Price]])-1</f>
        <v>4.4500452660638512E-2</v>
      </c>
      <c r="AI61">
        <v>7.9668272401113001</v>
      </c>
      <c r="AJ61">
        <v>96.827736407334498</v>
      </c>
      <c r="AK61" t="str">
        <f>IF(AND(Table2[[#This Row],[20D EMA]]&gt;Table2[[#This Row],[50D EMA]],Table2[[#This Row],[50D EMA]]&gt;Table2[[#This Row],[200D EMA]]),"Uptrend","Downtrend/NoTrend")</f>
        <v>Uptrend</v>
      </c>
      <c r="AL61">
        <v>0.02</v>
      </c>
      <c r="AM61" t="s">
        <v>10347</v>
      </c>
      <c r="AN61">
        <v>6.43</v>
      </c>
      <c r="AO61" t="s">
        <v>10347</v>
      </c>
      <c r="AP61">
        <v>0.28045928048320601</v>
      </c>
      <c r="AQ61">
        <f>(Table2[[#This Row],[Sharpe Ratio]]-AVERAGE(Table2[Sharpe Ratio]))/_xlfn.STDEV.P(Table2[Sharpe Ratio])</f>
        <v>2.4909624220291624</v>
      </c>
      <c r="AR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6.2320233416960962</v>
      </c>
      <c r="AS61">
        <f>_xlfn.RANK.AVG(Table2[[#This Row],[1Y Return vs Nifty Z-Score]],Table2[1Y Return vs Nifty Z-Score])</f>
        <v>203</v>
      </c>
      <c r="AT61">
        <f>_xlfn.RANK.AVG(Table2[[#This Row],[6M Return vs Nifty Z-Score]],Table2[6M Return vs Nifty Z-Score])</f>
        <v>141</v>
      </c>
      <c r="AU61">
        <f>_xlfn.RANK.AVG(Table2[[#This Row],[Sharpe Ratio Z-Score]],Table2[Sharpe Ratio Z-Score])</f>
        <v>3</v>
      </c>
      <c r="AV61">
        <f>(Table2[[#This Row],[Rank 1Y]]+Table2[[#This Row],[Rank 6M]]+Table2[[#This Row],[Rank Sharpe]])/3</f>
        <v>115.66666666666667</v>
      </c>
    </row>
    <row r="62" spans="1:48" x14ac:dyDescent="0.3">
      <c r="A62" t="s">
        <v>263</v>
      </c>
      <c r="B62" t="s">
        <v>264</v>
      </c>
      <c r="C62" t="s">
        <v>10314</v>
      </c>
      <c r="D62" t="s">
        <v>265</v>
      </c>
      <c r="E62">
        <v>103530.042</v>
      </c>
      <c r="F62">
        <v>3734.85</v>
      </c>
      <c r="G62">
        <v>85.847413555088593</v>
      </c>
      <c r="H62">
        <f>(Table2[[#This Row],[1Y Return vs Nifty]]-AVERAGE(Table2[1Y Return vs Nifty]))/_xlfn.STDEV.P(Table2[1Y Return vs Nifty])</f>
        <v>0.94746248702982616</v>
      </c>
      <c r="I62">
        <v>-1.0907869173369</v>
      </c>
      <c r="J62">
        <f>(Table2[[#This Row],[1M Return vs Nifty]]-AVERAGE(Table2[1M Return vs Nifty]))/_xlfn.STDEV.P(Table2[1M Return vs Nifty])</f>
        <v>-8.9055777698540575E-2</v>
      </c>
      <c r="K62">
        <v>21.9590881583444</v>
      </c>
      <c r="L62">
        <f>(Table2[[#This Row],[6M Return vs Nifty]]-AVERAGE(Table2[6M Return vs Nifty]))/_xlfn.STDEV.P(Table2[6M Return vs Nifty])</f>
        <v>0.53107812056518766</v>
      </c>
      <c r="M62">
        <v>-3.9465763472411801</v>
      </c>
      <c r="N62">
        <f>(Table2[[#This Row],[1W Return vs Nifty]]-AVERAGE(Table2[1W Return vs Nifty]))/_xlfn.STDEV.P(Table2[1W Return vs Nifty])</f>
        <v>-0.76267549837853787</v>
      </c>
      <c r="O62">
        <v>3763.53</v>
      </c>
      <c r="P62">
        <v>3733.1324019602098</v>
      </c>
      <c r="Q62">
        <v>3110.1553279741602</v>
      </c>
      <c r="R62">
        <v>43.497345400407802</v>
      </c>
      <c r="S62" s="2">
        <f>(Table2[[#This Row],[Close Price]]-Table2[[#This Row],[20D EMA]])/Table2[[#This Row],[20D EMA]]</f>
        <v>-7.6205052171765047E-3</v>
      </c>
      <c r="T62" s="2">
        <f>(Table2[[#This Row],[Close Price]]-Table2[[#This Row],[50D EMA]])/Table2[[#This Row],[50D EMA]]</f>
        <v>4.6009566627967292E-4</v>
      </c>
      <c r="U62" s="2">
        <f>(Table2[[#This Row],[Close Price]]-Table2[[#This Row],[200D EMA]])/Table2[[#This Row],[200D EMA]]</f>
        <v>0.2008564223166123</v>
      </c>
      <c r="V62">
        <v>0.50520980104101798</v>
      </c>
      <c r="W62">
        <v>3691.05</v>
      </c>
      <c r="X62">
        <v>3749.95</v>
      </c>
      <c r="Y62">
        <v>3691.05</v>
      </c>
      <c r="Z62">
        <v>3929</v>
      </c>
      <c r="AA62">
        <v>3359.05</v>
      </c>
      <c r="AB62">
        <v>3929</v>
      </c>
      <c r="AC62" s="2">
        <f>(Table2[[#This Row],[Close Price]]/Table2[[#This Row],[Day Low]])-1</f>
        <v>1.1866542040882555E-2</v>
      </c>
      <c r="AD62" s="2">
        <f>(Table2[[#This Row],[Day High]]/Table2[[#This Row],[Close Price]])-1</f>
        <v>4.0430003882350185E-3</v>
      </c>
      <c r="AE62" s="2">
        <f>(Table2[[#This Row],[Close Price]]/Table2[[#This Row],[Current Week Low]])-1</f>
        <v>1.1866542040882555E-2</v>
      </c>
      <c r="AF62" s="2">
        <f>(Table2[[#This Row],[Current Week High]]/Table2[[#This Row],[Close Price]])-1</f>
        <v>5.1983346051380996E-2</v>
      </c>
      <c r="AG62" s="2">
        <f>(Table2[[#This Row],[Close Price]]/Table2[[#This Row],[Current Month Low]])-1</f>
        <v>0.11187686994834833</v>
      </c>
      <c r="AH62" s="2">
        <f>(Table2[[#This Row],[Current Month High]]/Table2[[#This Row],[Close Price]])-1</f>
        <v>5.1983346051380996E-2</v>
      </c>
      <c r="AI62">
        <v>11.7019425144249</v>
      </c>
      <c r="AJ62">
        <v>125.902739974596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0.01</v>
      </c>
      <c r="AM62" t="s">
        <v>10347</v>
      </c>
      <c r="AN62">
        <v>-0.5</v>
      </c>
      <c r="AO62" t="s">
        <v>10346</v>
      </c>
      <c r="AP62">
        <v>0.18911990219300001</v>
      </c>
      <c r="AQ62">
        <f>(Table2[[#This Row],[Sharpe Ratio]]-AVERAGE(Table2[Sharpe Ratio]))/_xlfn.STDEV.P(Table2[Sharpe Ratio])</f>
        <v>1.4411226852377974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2.0679320167557327</v>
      </c>
      <c r="AS62">
        <f>_xlfn.RANK.AVG(Table2[[#This Row],[1Y Return vs Nifty Z-Score]],Table2[1Y Return vs Nifty Z-Score])</f>
        <v>109</v>
      </c>
      <c r="AT62">
        <f>_xlfn.RANK.AVG(Table2[[#This Row],[6M Return vs Nifty Z-Score]],Table2[6M Return vs Nifty Z-Score])</f>
        <v>190</v>
      </c>
      <c r="AU62">
        <f>_xlfn.RANK.AVG(Table2[[#This Row],[Sharpe Ratio Z-Score]],Table2[Sharpe Ratio Z-Score])</f>
        <v>52</v>
      </c>
      <c r="AV62">
        <f>(Table2[[#This Row],[Rank 1Y]]+Table2[[#This Row],[Rank 6M]]+Table2[[#This Row],[Rank Sharpe]])/3</f>
        <v>117</v>
      </c>
    </row>
    <row r="63" spans="1:48" x14ac:dyDescent="0.3">
      <c r="A63" t="s">
        <v>771</v>
      </c>
      <c r="B63" t="s">
        <v>772</v>
      </c>
      <c r="C63" t="s">
        <v>10314</v>
      </c>
      <c r="D63" t="s">
        <v>446</v>
      </c>
      <c r="E63">
        <v>21442.201504029999</v>
      </c>
      <c r="F63">
        <v>673.7</v>
      </c>
      <c r="G63">
        <v>84.043268288242601</v>
      </c>
      <c r="H63">
        <f>(Table2[[#This Row],[1Y Return vs Nifty]]-AVERAGE(Table2[1Y Return vs Nifty]))/_xlfn.STDEV.P(Table2[1Y Return vs Nifty])</f>
        <v>0.91853160373965426</v>
      </c>
      <c r="I63">
        <v>16.408674860011001</v>
      </c>
      <c r="J63">
        <f>(Table2[[#This Row],[1M Return vs Nifty]]-AVERAGE(Table2[1M Return vs Nifty]))/_xlfn.STDEV.P(Table2[1M Return vs Nifty])</f>
        <v>1.5603736334280813</v>
      </c>
      <c r="K63">
        <v>26.835205179607001</v>
      </c>
      <c r="L63">
        <f>(Table2[[#This Row],[6M Return vs Nifty]]-AVERAGE(Table2[6M Return vs Nifty]))/_xlfn.STDEV.P(Table2[6M Return vs Nifty])</f>
        <v>0.70060836021383821</v>
      </c>
      <c r="M63">
        <v>1.8531742905941699</v>
      </c>
      <c r="N63">
        <f>(Table2[[#This Row],[1W Return vs Nifty]]-AVERAGE(Table2[1W Return vs Nifty]))/_xlfn.STDEV.P(Table2[1W Return vs Nifty])</f>
        <v>0.71058585344107605</v>
      </c>
      <c r="O63">
        <v>652</v>
      </c>
      <c r="P63">
        <v>612.16312900854598</v>
      </c>
      <c r="Q63">
        <v>513.33755934193402</v>
      </c>
      <c r="R63">
        <v>56.369340551277901</v>
      </c>
      <c r="S63" s="2">
        <f>(Table2[[#This Row],[Close Price]]-Table2[[#This Row],[20D EMA]])/Table2[[#This Row],[20D EMA]]</f>
        <v>3.3282208588957127E-2</v>
      </c>
      <c r="T63" s="2">
        <f>(Table2[[#This Row],[Close Price]]-Table2[[#This Row],[50D EMA]])/Table2[[#This Row],[50D EMA]]</f>
        <v>0.10052364815097349</v>
      </c>
      <c r="U63" s="2">
        <f>(Table2[[#This Row],[Close Price]]-Table2[[#This Row],[200D EMA]])/Table2[[#This Row],[200D EMA]]</f>
        <v>0.31239179315778187</v>
      </c>
      <c r="V63">
        <v>1.0546821727884801</v>
      </c>
      <c r="W63">
        <v>663.25</v>
      </c>
      <c r="X63">
        <v>697.8</v>
      </c>
      <c r="Y63">
        <v>663.25</v>
      </c>
      <c r="Z63">
        <v>708</v>
      </c>
      <c r="AA63">
        <v>597.5</v>
      </c>
      <c r="AB63">
        <v>710</v>
      </c>
      <c r="AC63" s="2">
        <f>(Table2[[#This Row],[Close Price]]/Table2[[#This Row],[Day Low]])-1</f>
        <v>1.5755748209574039E-2</v>
      </c>
      <c r="AD63" s="2">
        <f>(Table2[[#This Row],[Day High]]/Table2[[#This Row],[Close Price]])-1</f>
        <v>3.5772599079708867E-2</v>
      </c>
      <c r="AE63" s="2">
        <f>(Table2[[#This Row],[Close Price]]/Table2[[#This Row],[Current Week Low]])-1</f>
        <v>1.5755748209574039E-2</v>
      </c>
      <c r="AF63" s="2">
        <f>(Table2[[#This Row],[Current Week High]]/Table2[[#This Row],[Close Price]])-1</f>
        <v>5.0912869229627455E-2</v>
      </c>
      <c r="AG63" s="2">
        <f>(Table2[[#This Row],[Close Price]]/Table2[[#This Row],[Current Month Low]])-1</f>
        <v>0.12753138075313819</v>
      </c>
      <c r="AH63" s="2">
        <f>(Table2[[#This Row],[Current Month High]]/Table2[[#This Row],[Close Price]])-1</f>
        <v>5.3881549651179972E-2</v>
      </c>
      <c r="AI63">
        <v>5.3881549651179901</v>
      </c>
      <c r="AJ63">
        <v>117.673667205169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0.26</v>
      </c>
      <c r="AM63" t="s">
        <v>10347</v>
      </c>
      <c r="AN63">
        <v>5.57</v>
      </c>
      <c r="AO63" t="s">
        <v>10347</v>
      </c>
      <c r="AP63">
        <v>0.16692164821789501</v>
      </c>
      <c r="AQ63">
        <f>(Table2[[#This Row],[Sharpe Ratio]]-AVERAGE(Table2[Sharpe Ratio]))/_xlfn.STDEV.P(Table2[Sharpe Ratio])</f>
        <v>1.1859796182857971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5.076079069108447</v>
      </c>
      <c r="AS63">
        <f>_xlfn.RANK.AVG(Table2[[#This Row],[1Y Return vs Nifty Z-Score]],Table2[1Y Return vs Nifty Z-Score])</f>
        <v>111</v>
      </c>
      <c r="AT63">
        <f>_xlfn.RANK.AVG(Table2[[#This Row],[6M Return vs Nifty Z-Score]],Table2[6M Return vs Nifty Z-Score])</f>
        <v>155</v>
      </c>
      <c r="AU63">
        <f>_xlfn.RANK.AVG(Table2[[#This Row],[Sharpe Ratio Z-Score]],Table2[Sharpe Ratio Z-Score])</f>
        <v>88</v>
      </c>
      <c r="AV63">
        <f>(Table2[[#This Row],[Rank 1Y]]+Table2[[#This Row],[Rank 6M]]+Table2[[#This Row],[Rank Sharpe]])/3</f>
        <v>118</v>
      </c>
    </row>
    <row r="64" spans="1:48" x14ac:dyDescent="0.3">
      <c r="A64" t="s">
        <v>854</v>
      </c>
      <c r="B64" t="s">
        <v>855</v>
      </c>
      <c r="C64" t="s">
        <v>10314</v>
      </c>
      <c r="D64" t="s">
        <v>127</v>
      </c>
      <c r="E64">
        <v>18565.574975619998</v>
      </c>
      <c r="F64">
        <v>707.9</v>
      </c>
      <c r="G64">
        <v>92.4365142177911</v>
      </c>
      <c r="H64">
        <f>(Table2[[#This Row],[1Y Return vs Nifty]]-AVERAGE(Table2[1Y Return vs Nifty]))/_xlfn.STDEV.P(Table2[1Y Return vs Nifty])</f>
        <v>1.0531238801354368</v>
      </c>
      <c r="I64">
        <v>7.6356713121816</v>
      </c>
      <c r="J64">
        <f>(Table2[[#This Row],[1M Return vs Nifty]]-AVERAGE(Table2[1M Return vs Nifty]))/_xlfn.STDEV.P(Table2[1M Return vs Nifty])</f>
        <v>0.73346533991477902</v>
      </c>
      <c r="K64">
        <v>24.319415414502799</v>
      </c>
      <c r="L64">
        <f>(Table2[[#This Row],[6M Return vs Nifty]]-AVERAGE(Table2[6M Return vs Nifty]))/_xlfn.STDEV.P(Table2[6M Return vs Nifty])</f>
        <v>0.61314072153249644</v>
      </c>
      <c r="M64">
        <v>-2.9612022194674101</v>
      </c>
      <c r="N64">
        <f>(Table2[[#This Row],[1W Return vs Nifty]]-AVERAGE(Table2[1W Return vs Nifty]))/_xlfn.STDEV.P(Table2[1W Return vs Nifty])</f>
        <v>-0.51236928520074465</v>
      </c>
      <c r="O64">
        <v>691.63</v>
      </c>
      <c r="P64">
        <v>652.46033877420405</v>
      </c>
      <c r="Q64">
        <v>557.93464521673502</v>
      </c>
      <c r="R64">
        <v>54.767248497354601</v>
      </c>
      <c r="S64" s="2">
        <f>(Table2[[#This Row],[Close Price]]-Table2[[#This Row],[20D EMA]])/Table2[[#This Row],[20D EMA]]</f>
        <v>2.352413862903573E-2</v>
      </c>
      <c r="T64" s="2">
        <f>(Table2[[#This Row],[Close Price]]-Table2[[#This Row],[50D EMA]])/Table2[[#This Row],[50D EMA]]</f>
        <v>8.4970162830053417E-2</v>
      </c>
      <c r="U64" s="2">
        <f>(Table2[[#This Row],[Close Price]]-Table2[[#This Row],[200D EMA]])/Table2[[#This Row],[200D EMA]]</f>
        <v>0.26878659726357285</v>
      </c>
      <c r="V64">
        <v>0.80783850350154096</v>
      </c>
      <c r="W64">
        <v>700</v>
      </c>
      <c r="X64">
        <v>716</v>
      </c>
      <c r="Y64">
        <v>700</v>
      </c>
      <c r="Z64">
        <v>750</v>
      </c>
      <c r="AA64">
        <v>600.6</v>
      </c>
      <c r="AB64">
        <v>750</v>
      </c>
      <c r="AC64" s="2">
        <f>(Table2[[#This Row],[Close Price]]/Table2[[#This Row],[Day Low]])-1</f>
        <v>1.1285714285714343E-2</v>
      </c>
      <c r="AD64" s="2">
        <f>(Table2[[#This Row],[Day High]]/Table2[[#This Row],[Close Price]])-1</f>
        <v>1.1442294109337503E-2</v>
      </c>
      <c r="AE64" s="2">
        <f>(Table2[[#This Row],[Close Price]]/Table2[[#This Row],[Current Week Low]])-1</f>
        <v>1.1285714285714343E-2</v>
      </c>
      <c r="AF64" s="2">
        <f>(Table2[[#This Row],[Current Week High]]/Table2[[#This Row],[Close Price]])-1</f>
        <v>5.9471676790507244E-2</v>
      </c>
      <c r="AG64" s="2">
        <f>(Table2[[#This Row],[Close Price]]/Table2[[#This Row],[Current Month Low]])-1</f>
        <v>0.17865467865467854</v>
      </c>
      <c r="AH64" s="2">
        <f>(Table2[[#This Row],[Current Month High]]/Table2[[#This Row],[Close Price]])-1</f>
        <v>5.9471676790507244E-2</v>
      </c>
      <c r="AI64">
        <v>5.94716767905072</v>
      </c>
      <c r="AJ64">
        <v>123.665086887835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0.4</v>
      </c>
      <c r="AM64" t="s">
        <v>10347</v>
      </c>
      <c r="AN64">
        <v>1.59</v>
      </c>
      <c r="AO64" t="s">
        <v>10347</v>
      </c>
      <c r="AP64">
        <v>0.175482031461276</v>
      </c>
      <c r="AQ64">
        <f>(Table2[[#This Row],[Sharpe Ratio]]-AVERAGE(Table2[Sharpe Ratio]))/_xlfn.STDEV.P(Table2[Sharpe Ratio])</f>
        <v>1.2843712502335258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3.1717319066154932</v>
      </c>
      <c r="AS64">
        <f>_xlfn.RANK.AVG(Table2[[#This Row],[1Y Return vs Nifty Z-Score]],Table2[1Y Return vs Nifty Z-Score])</f>
        <v>96</v>
      </c>
      <c r="AT64">
        <f>_xlfn.RANK.AVG(Table2[[#This Row],[6M Return vs Nifty Z-Score]],Table2[6M Return vs Nifty Z-Score])</f>
        <v>175</v>
      </c>
      <c r="AU64">
        <f>_xlfn.RANK.AVG(Table2[[#This Row],[Sharpe Ratio Z-Score]],Table2[Sharpe Ratio Z-Score])</f>
        <v>83</v>
      </c>
      <c r="AV64">
        <f>(Table2[[#This Row],[Rank 1Y]]+Table2[[#This Row],[Rank 6M]]+Table2[[#This Row],[Rank Sharpe]])/3</f>
        <v>118</v>
      </c>
    </row>
    <row r="65" spans="1:48" x14ac:dyDescent="0.3">
      <c r="A65" t="s">
        <v>574</v>
      </c>
      <c r="B65" t="s">
        <v>575</v>
      </c>
      <c r="C65" t="s">
        <v>10313</v>
      </c>
      <c r="D65" t="s">
        <v>330</v>
      </c>
      <c r="E65">
        <v>34870.211896920002</v>
      </c>
      <c r="F65">
        <v>1695.9</v>
      </c>
      <c r="G65">
        <v>100.622609028985</v>
      </c>
      <c r="H65">
        <f>(Table2[[#This Row],[1Y Return vs Nifty]]-AVERAGE(Table2[1Y Return vs Nifty]))/_xlfn.STDEV.P(Table2[1Y Return vs Nifty])</f>
        <v>1.1843943260008971</v>
      </c>
      <c r="I65">
        <v>0.19803911768586299</v>
      </c>
      <c r="J65">
        <f>(Table2[[#This Row],[1M Return vs Nifty]]-AVERAGE(Table2[1M Return vs Nifty]))/_xlfn.STDEV.P(Table2[1M Return vs Nifty])</f>
        <v>3.2423819505073018E-2</v>
      </c>
      <c r="K65">
        <v>19.0926533885251</v>
      </c>
      <c r="L65">
        <f>(Table2[[#This Row],[6M Return vs Nifty]]-AVERAGE(Table2[6M Return vs Nifty]))/_xlfn.STDEV.P(Table2[6M Return vs Nifty])</f>
        <v>0.43141944310816849</v>
      </c>
      <c r="M65">
        <v>1.22282937425322E-2</v>
      </c>
      <c r="N65">
        <f>(Table2[[#This Row],[1W Return vs Nifty]]-AVERAGE(Table2[1W Return vs Nifty]))/_xlfn.STDEV.P(Table2[1W Return vs Nifty])</f>
        <v>0.24294599143472834</v>
      </c>
      <c r="O65">
        <v>1701.13</v>
      </c>
      <c r="P65">
        <v>1666.7430833874801</v>
      </c>
      <c r="Q65">
        <v>1394.42023146048</v>
      </c>
      <c r="R65">
        <v>47.225339081454798</v>
      </c>
      <c r="S65" s="2">
        <f>(Table2[[#This Row],[Close Price]]-Table2[[#This Row],[20D EMA]])/Table2[[#This Row],[20D EMA]]</f>
        <v>-3.0744269985245208E-3</v>
      </c>
      <c r="T65" s="2">
        <f>(Table2[[#This Row],[Close Price]]-Table2[[#This Row],[50D EMA]])/Table2[[#This Row],[50D EMA]]</f>
        <v>1.749334789694262E-2</v>
      </c>
      <c r="U65" s="2">
        <f>(Table2[[#This Row],[Close Price]]-Table2[[#This Row],[200D EMA]])/Table2[[#This Row],[200D EMA]]</f>
        <v>0.21620438497493541</v>
      </c>
      <c r="V65">
        <v>0.87208269145023398</v>
      </c>
      <c r="W65">
        <v>1692</v>
      </c>
      <c r="X65">
        <v>1764.8</v>
      </c>
      <c r="Y65">
        <v>1671</v>
      </c>
      <c r="Z65">
        <v>1764.8</v>
      </c>
      <c r="AA65">
        <v>1539.1</v>
      </c>
      <c r="AB65">
        <v>1779</v>
      </c>
      <c r="AC65" s="2">
        <f>(Table2[[#This Row],[Close Price]]/Table2[[#This Row],[Day Low]])-1</f>
        <v>2.3049645390071927E-3</v>
      </c>
      <c r="AD65" s="2">
        <f>(Table2[[#This Row],[Day High]]/Table2[[#This Row],[Close Price]])-1</f>
        <v>4.0627395483224138E-2</v>
      </c>
      <c r="AE65" s="2">
        <f>(Table2[[#This Row],[Close Price]]/Table2[[#This Row],[Current Week Low]])-1</f>
        <v>1.4901256732495538E-2</v>
      </c>
      <c r="AF65" s="2">
        <f>(Table2[[#This Row],[Current Week High]]/Table2[[#This Row],[Close Price]])-1</f>
        <v>4.0627395483224138E-2</v>
      </c>
      <c r="AG65" s="2">
        <f>(Table2[[#This Row],[Close Price]]/Table2[[#This Row],[Current Month Low]])-1</f>
        <v>0.10187772074589052</v>
      </c>
      <c r="AH65" s="2">
        <f>(Table2[[#This Row],[Current Month High]]/Table2[[#This Row],[Close Price]])-1</f>
        <v>4.9000530691668098E-2</v>
      </c>
      <c r="AI65">
        <v>11.9051830886254</v>
      </c>
      <c r="AJ65">
        <v>133.27372764786799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-0.02</v>
      </c>
      <c r="AM65" t="s">
        <v>10346</v>
      </c>
      <c r="AN65">
        <v>4.84</v>
      </c>
      <c r="AO65" t="s">
        <v>10347</v>
      </c>
      <c r="AP65">
        <v>0.18352408678555099</v>
      </c>
      <c r="AQ65">
        <f>(Table2[[#This Row],[Sharpe Ratio]]-AVERAGE(Table2[Sharpe Ratio]))/_xlfn.STDEV.P(Table2[Sharpe Ratio])</f>
        <v>1.3768053066387875</v>
      </c>
      <c r="AR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3.2679888866876547</v>
      </c>
      <c r="AS65">
        <f>_xlfn.RANK.AVG(Table2[[#This Row],[1Y Return vs Nifty Z-Score]],Table2[1Y Return vs Nifty Z-Score])</f>
        <v>81</v>
      </c>
      <c r="AT65">
        <f>_xlfn.RANK.AVG(Table2[[#This Row],[6M Return vs Nifty Z-Score]],Table2[6M Return vs Nifty Z-Score])</f>
        <v>207</v>
      </c>
      <c r="AU65">
        <f>_xlfn.RANK.AVG(Table2[[#This Row],[Sharpe Ratio Z-Score]],Table2[Sharpe Ratio Z-Score])</f>
        <v>67</v>
      </c>
      <c r="AV65">
        <f>(Table2[[#This Row],[Rank 1Y]]+Table2[[#This Row],[Rank 6M]]+Table2[[#This Row],[Rank Sharpe]])/3</f>
        <v>118.33333333333333</v>
      </c>
    </row>
    <row r="66" spans="1:48" x14ac:dyDescent="0.3">
      <c r="A66" t="s">
        <v>96</v>
      </c>
      <c r="B66" t="s">
        <v>97</v>
      </c>
      <c r="C66" t="s">
        <v>10308</v>
      </c>
      <c r="D66" t="s">
        <v>98</v>
      </c>
      <c r="E66">
        <v>301817.43386227998</v>
      </c>
      <c r="F66">
        <v>10807.85</v>
      </c>
      <c r="G66">
        <v>101.66824872119901</v>
      </c>
      <c r="H66">
        <f>(Table2[[#This Row],[1Y Return vs Nifty]]-AVERAGE(Table2[1Y Return vs Nifty]))/_xlfn.STDEV.P(Table2[1Y Return vs Nifty])</f>
        <v>1.2011619779494012</v>
      </c>
      <c r="I66">
        <v>10.171982456040199</v>
      </c>
      <c r="J66">
        <f>(Table2[[#This Row],[1M Return vs Nifty]]-AVERAGE(Table2[1M Return vs Nifty]))/_xlfn.STDEV.P(Table2[1M Return vs Nifty])</f>
        <v>0.97252790364824471</v>
      </c>
      <c r="K66">
        <v>22.2300023073525</v>
      </c>
      <c r="L66">
        <f>(Table2[[#This Row],[6M Return vs Nifty]]-AVERAGE(Table2[6M Return vs Nifty]))/_xlfn.STDEV.P(Table2[6M Return vs Nifty])</f>
        <v>0.54049711941309897</v>
      </c>
      <c r="M66">
        <v>6.4733228246488697</v>
      </c>
      <c r="N66">
        <f>(Table2[[#This Row],[1W Return vs Nifty]]-AVERAGE(Table2[1W Return vs Nifty]))/_xlfn.STDEV.P(Table2[1W Return vs Nifty])</f>
        <v>1.884202910437393</v>
      </c>
      <c r="O66">
        <v>10046.82</v>
      </c>
      <c r="P66">
        <v>9731.9770029398696</v>
      </c>
      <c r="Q66">
        <v>8401.7894028716491</v>
      </c>
      <c r="R66">
        <v>88.955460254971797</v>
      </c>
      <c r="S66" s="2">
        <f>(Table2[[#This Row],[Close Price]]-Table2[[#This Row],[20D EMA]])/Table2[[#This Row],[20D EMA]]</f>
        <v>7.5748346242890854E-2</v>
      </c>
      <c r="T66" s="2">
        <f>(Table2[[#This Row],[Close Price]]-Table2[[#This Row],[50D EMA]])/Table2[[#This Row],[50D EMA]]</f>
        <v>0.11055030203371086</v>
      </c>
      <c r="U66" s="2">
        <f>(Table2[[#This Row],[Close Price]]-Table2[[#This Row],[200D EMA]])/Table2[[#This Row],[200D EMA]]</f>
        <v>0.28637478062780092</v>
      </c>
      <c r="V66">
        <v>1.04532709885514</v>
      </c>
      <c r="W66">
        <v>10555.4</v>
      </c>
      <c r="X66">
        <v>10850</v>
      </c>
      <c r="Y66">
        <v>10339.65</v>
      </c>
      <c r="Z66">
        <v>10850</v>
      </c>
      <c r="AA66">
        <v>9369.2999999999993</v>
      </c>
      <c r="AB66">
        <v>10850</v>
      </c>
      <c r="AC66" s="2">
        <f>(Table2[[#This Row],[Close Price]]/Table2[[#This Row],[Day Low]])-1</f>
        <v>2.3916668245637318E-2</v>
      </c>
      <c r="AD66" s="2">
        <f>(Table2[[#This Row],[Day High]]/Table2[[#This Row],[Close Price]])-1</f>
        <v>3.899943096915548E-3</v>
      </c>
      <c r="AE66" s="2">
        <f>(Table2[[#This Row],[Close Price]]/Table2[[#This Row],[Current Week Low]])-1</f>
        <v>4.5281996972818206E-2</v>
      </c>
      <c r="AF66" s="2">
        <f>(Table2[[#This Row],[Current Week High]]/Table2[[#This Row],[Close Price]])-1</f>
        <v>3.899943096915548E-3</v>
      </c>
      <c r="AG66" s="2">
        <f>(Table2[[#This Row],[Close Price]]/Table2[[#This Row],[Current Month Low]])-1</f>
        <v>0.15353868485372457</v>
      </c>
      <c r="AH66" s="2">
        <f>(Table2[[#This Row],[Current Month High]]/Table2[[#This Row],[Close Price]])-1</f>
        <v>3.899943096915548E-3</v>
      </c>
      <c r="AI66">
        <v>0.38999430969155402</v>
      </c>
      <c r="AJ66">
        <v>134.840945634696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7.0000000000000007E-2</v>
      </c>
      <c r="AM66" t="s">
        <v>10347</v>
      </c>
      <c r="AN66">
        <v>11.3</v>
      </c>
      <c r="AO66" t="s">
        <v>10347</v>
      </c>
      <c r="AP66">
        <v>0.16232718619425901</v>
      </c>
      <c r="AQ66">
        <f>(Table2[[#This Row],[Sharpe Ratio]]-AVERAGE(Table2[Sharpe Ratio]))/_xlfn.STDEV.P(Table2[Sharpe Ratio])</f>
        <v>1.1331716301881909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5.7315615416363288</v>
      </c>
      <c r="AS66">
        <f>_xlfn.RANK.AVG(Table2[[#This Row],[1Y Return vs Nifty Z-Score]],Table2[1Y Return vs Nifty Z-Score])</f>
        <v>79</v>
      </c>
      <c r="AT66">
        <f>_xlfn.RANK.AVG(Table2[[#This Row],[6M Return vs Nifty Z-Score]],Table2[6M Return vs Nifty Z-Score])</f>
        <v>188</v>
      </c>
      <c r="AU66">
        <f>_xlfn.RANK.AVG(Table2[[#This Row],[Sharpe Ratio Z-Score]],Table2[Sharpe Ratio Z-Score])</f>
        <v>91</v>
      </c>
      <c r="AV66">
        <f>(Table2[[#This Row],[Rank 1Y]]+Table2[[#This Row],[Rank 6M]]+Table2[[#This Row],[Rank Sharpe]])/3</f>
        <v>119.33333333333333</v>
      </c>
    </row>
    <row r="67" spans="1:48" x14ac:dyDescent="0.3">
      <c r="A67" t="s">
        <v>1149</v>
      </c>
      <c r="B67" t="s">
        <v>1150</v>
      </c>
      <c r="C67" t="s">
        <v>10307</v>
      </c>
      <c r="D67" t="s">
        <v>54</v>
      </c>
      <c r="E67">
        <v>10605.844311384</v>
      </c>
      <c r="F67">
        <v>234.04</v>
      </c>
      <c r="G67">
        <v>80.908235359895897</v>
      </c>
      <c r="H67">
        <f>(Table2[[#This Row],[1Y Return vs Nifty]]-AVERAGE(Table2[1Y Return vs Nifty]))/_xlfn.STDEV.P(Table2[1Y Return vs Nifty])</f>
        <v>0.86825889376026044</v>
      </c>
      <c r="I67">
        <v>16.6310129800362</v>
      </c>
      <c r="J67">
        <f>(Table2[[#This Row],[1M Return vs Nifty]]-AVERAGE(Table2[1M Return vs Nifty]))/_xlfn.STDEV.P(Table2[1M Return vs Nifty])</f>
        <v>1.5813303370713259</v>
      </c>
      <c r="K67">
        <v>39.052354105758297</v>
      </c>
      <c r="L67">
        <f>(Table2[[#This Row],[6M Return vs Nifty]]-AVERAGE(Table2[6M Return vs Nifty]))/_xlfn.STDEV.P(Table2[6M Return vs Nifty])</f>
        <v>1.1253676874084475</v>
      </c>
      <c r="M67">
        <v>7.1250291605485003</v>
      </c>
      <c r="N67">
        <f>(Table2[[#This Row],[1W Return vs Nifty]]-AVERAGE(Table2[1W Return vs Nifty]))/_xlfn.STDEV.P(Table2[1W Return vs Nifty])</f>
        <v>2.0497503308994642</v>
      </c>
      <c r="O67">
        <v>216.98</v>
      </c>
      <c r="P67">
        <v>198.97779323689599</v>
      </c>
      <c r="Q67">
        <v>164.440671248813</v>
      </c>
      <c r="R67">
        <v>66.059501991008602</v>
      </c>
      <c r="S67" s="2">
        <f>(Table2[[#This Row],[Close Price]]-Table2[[#This Row],[20D EMA]])/Table2[[#This Row],[20D EMA]]</f>
        <v>7.8624758042215886E-2</v>
      </c>
      <c r="T67" s="2">
        <f>(Table2[[#This Row],[Close Price]]-Table2[[#This Row],[50D EMA]])/Table2[[#This Row],[50D EMA]]</f>
        <v>0.17621165755597745</v>
      </c>
      <c r="U67" s="2">
        <f>(Table2[[#This Row],[Close Price]]-Table2[[#This Row],[200D EMA]])/Table2[[#This Row],[200D EMA]]</f>
        <v>0.42324887281612444</v>
      </c>
      <c r="V67">
        <v>1.9323807983805299</v>
      </c>
      <c r="W67">
        <v>231.25</v>
      </c>
      <c r="X67">
        <v>242.7</v>
      </c>
      <c r="Y67">
        <v>229.01</v>
      </c>
      <c r="Z67">
        <v>242.7</v>
      </c>
      <c r="AA67">
        <v>186.6</v>
      </c>
      <c r="AB67">
        <v>242.7</v>
      </c>
      <c r="AC67" s="2">
        <f>(Table2[[#This Row],[Close Price]]/Table2[[#This Row],[Day Low]])-1</f>
        <v>1.206486486486491E-2</v>
      </c>
      <c r="AD67" s="2">
        <f>(Table2[[#This Row],[Day High]]/Table2[[#This Row],[Close Price]])-1</f>
        <v>3.7002221842420191E-2</v>
      </c>
      <c r="AE67" s="2">
        <f>(Table2[[#This Row],[Close Price]]/Table2[[#This Row],[Current Week Low]])-1</f>
        <v>2.1964106370900849E-2</v>
      </c>
      <c r="AF67" s="2">
        <f>(Table2[[#This Row],[Current Week High]]/Table2[[#This Row],[Close Price]])-1</f>
        <v>3.7002221842420191E-2</v>
      </c>
      <c r="AG67" s="2">
        <f>(Table2[[#This Row],[Close Price]]/Table2[[#This Row],[Current Month Low]])-1</f>
        <v>0.25423365487674165</v>
      </c>
      <c r="AH67" s="2">
        <f>(Table2[[#This Row],[Current Month High]]/Table2[[#This Row],[Close Price]])-1</f>
        <v>3.7002221842420191E-2</v>
      </c>
      <c r="AI67">
        <v>3.7002221842420102</v>
      </c>
      <c r="AJ67">
        <v>140.164186762442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0.28000000000000003</v>
      </c>
      <c r="AM67" t="s">
        <v>10347</v>
      </c>
      <c r="AN67">
        <v>19.23</v>
      </c>
      <c r="AO67" t="s">
        <v>10347</v>
      </c>
      <c r="AP67">
        <v>0.13249861422781101</v>
      </c>
      <c r="AQ67">
        <f>(Table2[[#This Row],[Sharpe Ratio]]-AVERAGE(Table2[Sharpe Ratio]))/_xlfn.STDEV.P(Table2[Sharpe Ratio])</f>
        <v>0.79032694777068557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6.4150341969101827</v>
      </c>
      <c r="AS67">
        <f>_xlfn.RANK.AVG(Table2[[#This Row],[1Y Return vs Nifty Z-Score]],Table2[1Y Return vs Nifty Z-Score])</f>
        <v>116</v>
      </c>
      <c r="AT67">
        <f>_xlfn.RANK.AVG(Table2[[#This Row],[6M Return vs Nifty Z-Score]],Table2[6M Return vs Nifty Z-Score])</f>
        <v>89</v>
      </c>
      <c r="AU67">
        <f>_xlfn.RANK.AVG(Table2[[#This Row],[Sharpe Ratio Z-Score]],Table2[Sharpe Ratio Z-Score])</f>
        <v>159</v>
      </c>
      <c r="AV67">
        <f>(Table2[[#This Row],[Rank 1Y]]+Table2[[#This Row],[Rank 6M]]+Table2[[#This Row],[Rank Sharpe]])/3</f>
        <v>121.33333333333333</v>
      </c>
    </row>
    <row r="68" spans="1:48" x14ac:dyDescent="0.3">
      <c r="A68" t="s">
        <v>663</v>
      </c>
      <c r="B68" t="s">
        <v>664</v>
      </c>
      <c r="C68" t="s">
        <v>10308</v>
      </c>
      <c r="D68" t="s">
        <v>506</v>
      </c>
      <c r="E68">
        <v>27828.09146938</v>
      </c>
      <c r="F68">
        <v>1520.45</v>
      </c>
      <c r="G68">
        <v>112.694658288084</v>
      </c>
      <c r="H68">
        <f>(Table2[[#This Row],[1Y Return vs Nifty]]-AVERAGE(Table2[1Y Return vs Nifty]))/_xlfn.STDEV.P(Table2[1Y Return vs Nifty])</f>
        <v>1.3779790969205739</v>
      </c>
      <c r="I68">
        <v>-10.662503110768901</v>
      </c>
      <c r="J68">
        <f>(Table2[[#This Row],[1M Return vs Nifty]]-AVERAGE(Table2[1M Return vs Nifty]))/_xlfn.STDEV.P(Table2[1M Return vs Nifty])</f>
        <v>-0.99124753680968258</v>
      </c>
      <c r="K68">
        <v>66.815994643940797</v>
      </c>
      <c r="L68">
        <f>(Table2[[#This Row],[6M Return vs Nifty]]-AVERAGE(Table2[6M Return vs Nifty]))/_xlfn.STDEV.P(Table2[6M Return vs Nifty])</f>
        <v>2.0906391551424846</v>
      </c>
      <c r="M68">
        <v>-2.7465840025313102</v>
      </c>
      <c r="N68">
        <f>(Table2[[#This Row],[1W Return vs Nifty]]-AVERAGE(Table2[1W Return vs Nifty]))/_xlfn.STDEV.P(Table2[1W Return vs Nifty])</f>
        <v>-0.45785164398601724</v>
      </c>
      <c r="O68">
        <v>1548.86</v>
      </c>
      <c r="P68">
        <v>1509.50420694635</v>
      </c>
      <c r="Q68">
        <v>1163.6196442968401</v>
      </c>
      <c r="R68">
        <v>42.9392063773427</v>
      </c>
      <c r="S68" s="2">
        <f>(Table2[[#This Row],[Close Price]]-Table2[[#This Row],[20D EMA]])/Table2[[#This Row],[20D EMA]]</f>
        <v>-1.834252288780126E-2</v>
      </c>
      <c r="T68" s="2">
        <f>(Table2[[#This Row],[Close Price]]-Table2[[#This Row],[50D EMA]])/Table2[[#This Row],[50D EMA]]</f>
        <v>7.2512504458618439E-3</v>
      </c>
      <c r="U68" s="2">
        <f>(Table2[[#This Row],[Close Price]]-Table2[[#This Row],[200D EMA]])/Table2[[#This Row],[200D EMA]]</f>
        <v>0.30665549301446166</v>
      </c>
      <c r="V68">
        <v>0.19021883472898099</v>
      </c>
      <c r="W68">
        <v>1510.6</v>
      </c>
      <c r="X68">
        <v>1548.95</v>
      </c>
      <c r="Y68">
        <v>1508.25</v>
      </c>
      <c r="Z68">
        <v>1610</v>
      </c>
      <c r="AA68">
        <v>1458.55</v>
      </c>
      <c r="AB68">
        <v>1666</v>
      </c>
      <c r="AC68" s="2">
        <f>(Table2[[#This Row],[Close Price]]/Table2[[#This Row],[Day Low]])-1</f>
        <v>6.5205878458891586E-3</v>
      </c>
      <c r="AD68" s="2">
        <f>(Table2[[#This Row],[Day High]]/Table2[[#This Row],[Close Price]])-1</f>
        <v>1.8744450656055678E-2</v>
      </c>
      <c r="AE68" s="2">
        <f>(Table2[[#This Row],[Close Price]]/Table2[[#This Row],[Current Week Low]])-1</f>
        <v>8.0888446875517772E-3</v>
      </c>
      <c r="AF68" s="2">
        <f>(Table2[[#This Row],[Current Week High]]/Table2[[#This Row],[Close Price]])-1</f>
        <v>5.8897037061396373E-2</v>
      </c>
      <c r="AG68" s="2">
        <f>(Table2[[#This Row],[Close Price]]/Table2[[#This Row],[Current Month Low]])-1</f>
        <v>4.24394090020912E-2</v>
      </c>
      <c r="AH68" s="2">
        <f>(Table2[[#This Row],[Current Month High]]/Table2[[#This Row],[Close Price]])-1</f>
        <v>9.5728238350488271E-2</v>
      </c>
      <c r="AI68">
        <v>16.804235588148199</v>
      </c>
      <c r="AJ68">
        <v>153.83138564273699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0.04</v>
      </c>
      <c r="AM68" t="s">
        <v>10347</v>
      </c>
      <c r="AN68">
        <v>-4.84</v>
      </c>
      <c r="AO68" t="s">
        <v>10346</v>
      </c>
      <c r="AP68">
        <v>8.3992758121925998E-2</v>
      </c>
      <c r="AQ68">
        <f>(Table2[[#This Row],[Sharpe Ratio]]-AVERAGE(Table2[Sharpe Ratio]))/_xlfn.STDEV.P(Table2[Sharpe Ratio])</f>
        <v>0.23280864449028679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2.2523277157576453</v>
      </c>
      <c r="AS68">
        <f>_xlfn.RANK.AVG(Table2[[#This Row],[1Y Return vs Nifty Z-Score]],Table2[1Y Return vs Nifty Z-Score])</f>
        <v>64</v>
      </c>
      <c r="AT68">
        <f>_xlfn.RANK.AVG(Table2[[#This Row],[6M Return vs Nifty Z-Score]],Table2[6M Return vs Nifty Z-Score])</f>
        <v>26</v>
      </c>
      <c r="AU68">
        <f>_xlfn.RANK.AVG(Table2[[#This Row],[Sharpe Ratio Z-Score]],Table2[Sharpe Ratio Z-Score])</f>
        <v>275</v>
      </c>
      <c r="AV68">
        <f>(Table2[[#This Row],[Rank 1Y]]+Table2[[#This Row],[Rank 6M]]+Table2[[#This Row],[Rank Sharpe]])/3</f>
        <v>121.66666666666667</v>
      </c>
    </row>
    <row r="69" spans="1:48" x14ac:dyDescent="0.3">
      <c r="A69" t="s">
        <v>378</v>
      </c>
      <c r="B69" t="s">
        <v>379</v>
      </c>
      <c r="C69" t="s">
        <v>10308</v>
      </c>
      <c r="D69" t="s">
        <v>199</v>
      </c>
      <c r="E69">
        <v>64699.652873824998</v>
      </c>
      <c r="F69">
        <v>1126.8499999999999</v>
      </c>
      <c r="G69">
        <v>55.7925569897156</v>
      </c>
      <c r="H69">
        <f>(Table2[[#This Row],[1Y Return vs Nifty]]-AVERAGE(Table2[1Y Return vs Nifty]))/_xlfn.STDEV.P(Table2[1Y Return vs Nifty])</f>
        <v>0.46550930755235009</v>
      </c>
      <c r="I69">
        <v>5.9719527783395003</v>
      </c>
      <c r="J69">
        <f>(Table2[[#This Row],[1M Return vs Nifty]]-AVERAGE(Table2[1M Return vs Nifty]))/_xlfn.STDEV.P(Table2[1M Return vs Nifty])</f>
        <v>0.57664987230377962</v>
      </c>
      <c r="K69">
        <v>53.870538683779003</v>
      </c>
      <c r="L69">
        <f>(Table2[[#This Row],[6M Return vs Nifty]]-AVERAGE(Table2[6M Return vs Nifty]))/_xlfn.STDEV.P(Table2[6M Return vs Nifty])</f>
        <v>1.6405584368747737</v>
      </c>
      <c r="M69">
        <v>-5.3307719543887302</v>
      </c>
      <c r="N69">
        <f>(Table2[[#This Row],[1W Return vs Nifty]]-AVERAGE(Table2[1W Return vs Nifty]))/_xlfn.STDEV.P(Table2[1W Return vs Nifty])</f>
        <v>-1.1142909416469911</v>
      </c>
      <c r="O69">
        <v>1095.32</v>
      </c>
      <c r="P69">
        <v>1040.5416997866901</v>
      </c>
      <c r="Q69">
        <v>841.21543374900102</v>
      </c>
      <c r="R69">
        <v>58.312011167805601</v>
      </c>
      <c r="S69" s="2">
        <f>(Table2[[#This Row],[Close Price]]-Table2[[#This Row],[20D EMA]])/Table2[[#This Row],[20D EMA]]</f>
        <v>2.8786108169302098E-2</v>
      </c>
      <c r="T69" s="2">
        <f>(Table2[[#This Row],[Close Price]]-Table2[[#This Row],[50D EMA]])/Table2[[#This Row],[50D EMA]]</f>
        <v>8.2945546758003988E-2</v>
      </c>
      <c r="U69" s="2">
        <f>(Table2[[#This Row],[Close Price]]-Table2[[#This Row],[200D EMA]])/Table2[[#This Row],[200D EMA]]</f>
        <v>0.33954984037564095</v>
      </c>
      <c r="V69">
        <v>0.69481051339644695</v>
      </c>
      <c r="W69">
        <v>1119.95</v>
      </c>
      <c r="X69">
        <v>1158.6500000000001</v>
      </c>
      <c r="Y69">
        <v>1078.7</v>
      </c>
      <c r="Z69">
        <v>1158.6500000000001</v>
      </c>
      <c r="AA69">
        <v>900</v>
      </c>
      <c r="AB69">
        <v>1192</v>
      </c>
      <c r="AC69" s="2">
        <f>(Table2[[#This Row],[Close Price]]/Table2[[#This Row],[Day Low]])-1</f>
        <v>6.1609893298806284E-3</v>
      </c>
      <c r="AD69" s="2">
        <f>(Table2[[#This Row],[Day High]]/Table2[[#This Row],[Close Price]])-1</f>
        <v>2.8220260016861287E-2</v>
      </c>
      <c r="AE69" s="2">
        <f>(Table2[[#This Row],[Close Price]]/Table2[[#This Row],[Current Week Low]])-1</f>
        <v>4.4637063131547139E-2</v>
      </c>
      <c r="AF69" s="2">
        <f>(Table2[[#This Row],[Current Week High]]/Table2[[#This Row],[Close Price]])-1</f>
        <v>2.8220260016861287E-2</v>
      </c>
      <c r="AG69" s="2">
        <f>(Table2[[#This Row],[Close Price]]/Table2[[#This Row],[Current Month Low]])-1</f>
        <v>0.25205555555555548</v>
      </c>
      <c r="AH69" s="2">
        <f>(Table2[[#This Row],[Current Month High]]/Table2[[#This Row],[Close Price]])-1</f>
        <v>5.7816035852154224E-2</v>
      </c>
      <c r="AI69">
        <v>7.1393708124417499</v>
      </c>
      <c r="AJ69">
        <v>105.404666423623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0.14000000000000001</v>
      </c>
      <c r="AM69" t="s">
        <v>10347</v>
      </c>
      <c r="AN69">
        <v>7.83</v>
      </c>
      <c r="AO69" t="s">
        <v>10347</v>
      </c>
      <c r="AP69">
        <v>0.13878285660401801</v>
      </c>
      <c r="AQ69">
        <f>(Table2[[#This Row],[Sharpe Ratio]]-AVERAGE(Table2[Sharpe Ratio]))/_xlfn.STDEV.P(Table2[Sharpe Ratio])</f>
        <v>0.86255699231082583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2.430983667394738</v>
      </c>
      <c r="AS69">
        <f>_xlfn.RANK.AVG(Table2[[#This Row],[1Y Return vs Nifty Z-Score]],Table2[1Y Return vs Nifty Z-Score])</f>
        <v>172</v>
      </c>
      <c r="AT69">
        <f>_xlfn.RANK.AVG(Table2[[#This Row],[6M Return vs Nifty Z-Score]],Table2[6M Return vs Nifty Z-Score])</f>
        <v>52</v>
      </c>
      <c r="AU69">
        <f>_xlfn.RANK.AVG(Table2[[#This Row],[Sharpe Ratio Z-Score]],Table2[Sharpe Ratio Z-Score])</f>
        <v>142</v>
      </c>
      <c r="AV69">
        <f>(Table2[[#This Row],[Rank 1Y]]+Table2[[#This Row],[Rank 6M]]+Table2[[#This Row],[Rank Sharpe]])/3</f>
        <v>122</v>
      </c>
    </row>
    <row r="70" spans="1:48" x14ac:dyDescent="0.3">
      <c r="A70" t="s">
        <v>1084</v>
      </c>
      <c r="B70" t="s">
        <v>1085</v>
      </c>
      <c r="C70" t="s">
        <v>10307</v>
      </c>
      <c r="D70" t="s">
        <v>54</v>
      </c>
      <c r="E70">
        <v>12077.3320356899</v>
      </c>
      <c r="F70">
        <v>1313.35</v>
      </c>
      <c r="G70">
        <v>171.193433874806</v>
      </c>
      <c r="H70">
        <f>(Table2[[#This Row],[1Y Return vs Nifty]]-AVERAGE(Table2[1Y Return vs Nifty]))/_xlfn.STDEV.P(Table2[1Y Return vs Nifty])</f>
        <v>2.3160528098406585</v>
      </c>
      <c r="I70">
        <v>25.518571757217099</v>
      </c>
      <c r="J70">
        <f>(Table2[[#This Row],[1M Return vs Nifty]]-AVERAGE(Table2[1M Return vs Nifty]))/_xlfn.STDEV.P(Table2[1M Return vs Nifty])</f>
        <v>2.4190361492109043</v>
      </c>
      <c r="K70">
        <v>52.559536228141702</v>
      </c>
      <c r="L70">
        <f>(Table2[[#This Row],[6M Return vs Nifty]]-AVERAGE(Table2[6M Return vs Nifty]))/_xlfn.STDEV.P(Table2[6M Return vs Nifty])</f>
        <v>1.5949782017173715</v>
      </c>
      <c r="M70">
        <v>-3.3428667014151499</v>
      </c>
      <c r="N70">
        <f>(Table2[[#This Row],[1W Return vs Nifty]]-AVERAGE(Table2[1W Return vs Nifty]))/_xlfn.STDEV.P(Table2[1W Return vs Nifty])</f>
        <v>-0.60932026908403181</v>
      </c>
      <c r="O70">
        <v>1223.53</v>
      </c>
      <c r="P70">
        <v>1101.34292712875</v>
      </c>
      <c r="Q70">
        <v>853.96293402225797</v>
      </c>
      <c r="R70">
        <v>70.840301974182907</v>
      </c>
      <c r="S70" s="2">
        <f>(Table2[[#This Row],[Close Price]]-Table2[[#This Row],[20D EMA]])/Table2[[#This Row],[20D EMA]]</f>
        <v>7.3410541629547243E-2</v>
      </c>
      <c r="T70" s="2">
        <f>(Table2[[#This Row],[Close Price]]-Table2[[#This Row],[50D EMA]])/Table2[[#This Row],[50D EMA]]</f>
        <v>0.19249869195960764</v>
      </c>
      <c r="U70" s="2">
        <f>(Table2[[#This Row],[Close Price]]-Table2[[#This Row],[200D EMA]])/Table2[[#This Row],[200D EMA]]</f>
        <v>0.53794731325630152</v>
      </c>
      <c r="V70">
        <v>1.0662889867087499</v>
      </c>
      <c r="W70">
        <v>1293.05</v>
      </c>
      <c r="X70">
        <v>1348</v>
      </c>
      <c r="Y70">
        <v>1290.45</v>
      </c>
      <c r="Z70">
        <v>1348</v>
      </c>
      <c r="AA70">
        <v>1025.55</v>
      </c>
      <c r="AB70">
        <v>1348</v>
      </c>
      <c r="AC70" s="2">
        <f>(Table2[[#This Row],[Close Price]]/Table2[[#This Row],[Day Low]])-1</f>
        <v>1.5699315571710226E-2</v>
      </c>
      <c r="AD70" s="2">
        <f>(Table2[[#This Row],[Day High]]/Table2[[#This Row],[Close Price]])-1</f>
        <v>2.6382913922412321E-2</v>
      </c>
      <c r="AE70" s="2">
        <f>(Table2[[#This Row],[Close Price]]/Table2[[#This Row],[Current Week Low]])-1</f>
        <v>1.7745747607423645E-2</v>
      </c>
      <c r="AF70" s="2">
        <f>(Table2[[#This Row],[Current Week High]]/Table2[[#This Row],[Close Price]])-1</f>
        <v>2.6382913922412321E-2</v>
      </c>
      <c r="AG70" s="2">
        <f>(Table2[[#This Row],[Close Price]]/Table2[[#This Row],[Current Month Low]])-1</f>
        <v>0.28062990590414905</v>
      </c>
      <c r="AH70" s="2">
        <f>(Table2[[#This Row],[Current Month High]]/Table2[[#This Row],[Close Price]])-1</f>
        <v>2.6382913922412321E-2</v>
      </c>
      <c r="AI70">
        <v>2.6382913922412299</v>
      </c>
      <c r="AJ70">
        <v>202.82453308738701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0.26</v>
      </c>
      <c r="AM70" t="s">
        <v>10347</v>
      </c>
      <c r="AN70">
        <v>16.45</v>
      </c>
      <c r="AO70" t="s">
        <v>10347</v>
      </c>
      <c r="AP70">
        <v>8.096197188781E-2</v>
      </c>
      <c r="AQ70">
        <f>(Table2[[#This Row],[Sharpe Ratio]]-AVERAGE(Table2[Sharpe Ratio]))/_xlfn.STDEV.P(Table2[Sharpe Ratio])</f>
        <v>0.19797328780342824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5.9187201794883304</v>
      </c>
      <c r="AS70">
        <f>_xlfn.RANK.AVG(Table2[[#This Row],[1Y Return vs Nifty Z-Score]],Table2[1Y Return vs Nifty Z-Score])</f>
        <v>24</v>
      </c>
      <c r="AT70">
        <f>_xlfn.RANK.AVG(Table2[[#This Row],[6M Return vs Nifty Z-Score]],Table2[6M Return vs Nifty Z-Score])</f>
        <v>53</v>
      </c>
      <c r="AU70">
        <f>_xlfn.RANK.AVG(Table2[[#This Row],[Sharpe Ratio Z-Score]],Table2[Sharpe Ratio Z-Score])</f>
        <v>293</v>
      </c>
      <c r="AV70">
        <f>(Table2[[#This Row],[Rank 1Y]]+Table2[[#This Row],[Rank 6M]]+Table2[[#This Row],[Rank Sharpe]])/3</f>
        <v>123.33333333333333</v>
      </c>
    </row>
    <row r="71" spans="1:48" x14ac:dyDescent="0.3">
      <c r="A71" t="s">
        <v>530</v>
      </c>
      <c r="B71" t="s">
        <v>531</v>
      </c>
      <c r="C71" t="s">
        <v>10303</v>
      </c>
      <c r="D71" t="s">
        <v>532</v>
      </c>
      <c r="E71">
        <v>39354.859752714998</v>
      </c>
      <c r="F71">
        <v>1080.95</v>
      </c>
      <c r="G71">
        <v>83.150473786365694</v>
      </c>
      <c r="H71">
        <f>(Table2[[#This Row],[1Y Return vs Nifty]]-AVERAGE(Table2[1Y Return vs Nifty]))/_xlfn.STDEV.P(Table2[1Y Return vs Nifty])</f>
        <v>0.90421494420532367</v>
      </c>
      <c r="I71">
        <v>7.0274680940480296</v>
      </c>
      <c r="J71">
        <f>(Table2[[#This Row],[1M Return vs Nifty]]-AVERAGE(Table2[1M Return vs Nifty]))/_xlfn.STDEV.P(Table2[1M Return vs Nifty])</f>
        <v>0.6761385324566237</v>
      </c>
      <c r="K71">
        <v>35.934708267508299</v>
      </c>
      <c r="L71">
        <f>(Table2[[#This Row],[6M Return vs Nifty]]-AVERAGE(Table2[6M Return vs Nifty]))/_xlfn.STDEV.P(Table2[6M Return vs Nifty])</f>
        <v>1.0169750373154676</v>
      </c>
      <c r="M71">
        <v>-1.3265650517551</v>
      </c>
      <c r="N71">
        <f>(Table2[[#This Row],[1W Return vs Nifty]]-AVERAGE(Table2[1W Return vs Nifty]))/_xlfn.STDEV.P(Table2[1W Return vs Nifty])</f>
        <v>-9.7136301263825386E-2</v>
      </c>
      <c r="O71">
        <v>1065.27</v>
      </c>
      <c r="P71">
        <v>1000.81108531018</v>
      </c>
      <c r="Q71">
        <v>803.50213509561195</v>
      </c>
      <c r="R71">
        <v>52.215796619910101</v>
      </c>
      <c r="S71" s="2">
        <f>(Table2[[#This Row],[Close Price]]-Table2[[#This Row],[20D EMA]])/Table2[[#This Row],[20D EMA]]</f>
        <v>1.4719273048147479E-2</v>
      </c>
      <c r="T71" s="2">
        <f>(Table2[[#This Row],[Close Price]]-Table2[[#This Row],[50D EMA]])/Table2[[#This Row],[50D EMA]]</f>
        <v>8.0073967870752216E-2</v>
      </c>
      <c r="U71" s="2">
        <f>(Table2[[#This Row],[Close Price]]-Table2[[#This Row],[200D EMA]])/Table2[[#This Row],[200D EMA]]</f>
        <v>0.34529822981910741</v>
      </c>
      <c r="V71">
        <v>0.86549377470636901</v>
      </c>
      <c r="W71">
        <v>1062</v>
      </c>
      <c r="X71">
        <v>1107.55</v>
      </c>
      <c r="Y71">
        <v>1062</v>
      </c>
      <c r="Z71">
        <v>1134.9000000000001</v>
      </c>
      <c r="AA71">
        <v>982.4</v>
      </c>
      <c r="AB71">
        <v>1215</v>
      </c>
      <c r="AC71" s="2">
        <f>(Table2[[#This Row],[Close Price]]/Table2[[#This Row],[Day Low]])-1</f>
        <v>1.7843691148776042E-2</v>
      </c>
      <c r="AD71" s="2">
        <f>(Table2[[#This Row],[Day High]]/Table2[[#This Row],[Close Price]])-1</f>
        <v>2.460798371802575E-2</v>
      </c>
      <c r="AE71" s="2">
        <f>(Table2[[#This Row],[Close Price]]/Table2[[#This Row],[Current Week Low]])-1</f>
        <v>1.7843691148776042E-2</v>
      </c>
      <c r="AF71" s="2">
        <f>(Table2[[#This Row],[Current Week High]]/Table2[[#This Row],[Close Price]])-1</f>
        <v>4.9909801563439604E-2</v>
      </c>
      <c r="AG71" s="2">
        <f>(Table2[[#This Row],[Close Price]]/Table2[[#This Row],[Current Month Low]])-1</f>
        <v>0.10031555374592838</v>
      </c>
      <c r="AH71" s="2">
        <f>(Table2[[#This Row],[Current Month High]]/Table2[[#This Row],[Close Price]])-1</f>
        <v>0.12401128636847214</v>
      </c>
      <c r="AI71">
        <v>12.401128636847201</v>
      </c>
      <c r="AJ71">
        <v>127.568421052631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0.28000000000000003</v>
      </c>
      <c r="AM71" t="s">
        <v>10347</v>
      </c>
      <c r="AN71">
        <v>4.41</v>
      </c>
      <c r="AO71" t="s">
        <v>10347</v>
      </c>
      <c r="AP71">
        <v>0.13279551221285399</v>
      </c>
      <c r="AQ71">
        <f>(Table2[[#This Row],[Sharpe Ratio]]-AVERAGE(Table2[Sharpe Ratio]))/_xlfn.STDEV.P(Table2[Sharpe Ratio])</f>
        <v>0.79373944420219278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3.2939316569157824</v>
      </c>
      <c r="AS71">
        <f>_xlfn.RANK.AVG(Table2[[#This Row],[1Y Return vs Nifty Z-Score]],Table2[1Y Return vs Nifty Z-Score])</f>
        <v>113</v>
      </c>
      <c r="AT71">
        <f>_xlfn.RANK.AVG(Table2[[#This Row],[6M Return vs Nifty Z-Score]],Table2[6M Return vs Nifty Z-Score])</f>
        <v>103</v>
      </c>
      <c r="AU71">
        <f>_xlfn.RANK.AVG(Table2[[#This Row],[Sharpe Ratio Z-Score]],Table2[Sharpe Ratio Z-Score])</f>
        <v>157</v>
      </c>
      <c r="AV71">
        <f>(Table2[[#This Row],[Rank 1Y]]+Table2[[#This Row],[Rank 6M]]+Table2[[#This Row],[Rank Sharpe]])/3</f>
        <v>124.33333333333333</v>
      </c>
    </row>
    <row r="72" spans="1:48" x14ac:dyDescent="0.3">
      <c r="A72" t="s">
        <v>1272</v>
      </c>
      <c r="B72" t="s">
        <v>1273</v>
      </c>
      <c r="C72" t="s">
        <v>10314</v>
      </c>
      <c r="D72" t="s">
        <v>265</v>
      </c>
      <c r="E72">
        <v>9033.0473000479997</v>
      </c>
      <c r="F72">
        <v>78.94</v>
      </c>
      <c r="G72">
        <v>61.261911039199397</v>
      </c>
      <c r="H72">
        <f>(Table2[[#This Row],[1Y Return vs Nifty]]-AVERAGE(Table2[1Y Return vs Nifty]))/_xlfn.STDEV.P(Table2[1Y Return vs Nifty])</f>
        <v>0.55321468615241631</v>
      </c>
      <c r="I72">
        <v>-13.7233147109015</v>
      </c>
      <c r="J72">
        <f>(Table2[[#This Row],[1M Return vs Nifty]]-AVERAGE(Table2[1M Return vs Nifty]))/_xlfn.STDEV.P(Table2[1M Return vs Nifty])</f>
        <v>-1.2797474198010197</v>
      </c>
      <c r="K72">
        <v>20.408437598919601</v>
      </c>
      <c r="L72">
        <f>(Table2[[#This Row],[6M Return vs Nifty]]-AVERAGE(Table2[6M Return vs Nifty]))/_xlfn.STDEV.P(Table2[6M Return vs Nifty])</f>
        <v>0.47716592776827838</v>
      </c>
      <c r="M72">
        <v>-4.4358714708905103</v>
      </c>
      <c r="N72">
        <f>(Table2[[#This Row],[1W Return vs Nifty]]-AVERAGE(Table2[1W Return vs Nifty]))/_xlfn.STDEV.P(Table2[1W Return vs Nifty])</f>
        <v>-0.88696697922320478</v>
      </c>
      <c r="O72">
        <v>80.11</v>
      </c>
      <c r="P72">
        <v>77.754635200511302</v>
      </c>
      <c r="Q72">
        <v>61.984595310472997</v>
      </c>
      <c r="R72">
        <v>42.282510656406799</v>
      </c>
      <c r="S72" s="2">
        <f>(Table2[[#This Row],[Close Price]]-Table2[[#This Row],[20D EMA]])/Table2[[#This Row],[20D EMA]]</f>
        <v>-1.4604918237423563E-2</v>
      </c>
      <c r="T72" s="2">
        <f>(Table2[[#This Row],[Close Price]]-Table2[[#This Row],[50D EMA]])/Table2[[#This Row],[50D EMA]]</f>
        <v>1.5244940657645846E-2</v>
      </c>
      <c r="U72" s="2">
        <f>(Table2[[#This Row],[Close Price]]-Table2[[#This Row],[200D EMA]])/Table2[[#This Row],[200D EMA]]</f>
        <v>0.27354223423738627</v>
      </c>
      <c r="V72">
        <v>0.42490907079414397</v>
      </c>
      <c r="W72">
        <v>77.61</v>
      </c>
      <c r="X72">
        <v>80.349999999999994</v>
      </c>
      <c r="Y72">
        <v>77.61</v>
      </c>
      <c r="Z72">
        <v>81.77</v>
      </c>
      <c r="AA72">
        <v>74.59</v>
      </c>
      <c r="AB72">
        <v>87.75</v>
      </c>
      <c r="AC72" s="2">
        <f>(Table2[[#This Row],[Close Price]]/Table2[[#This Row],[Day Low]])-1</f>
        <v>1.7136966885710647E-2</v>
      </c>
      <c r="AD72" s="2">
        <f>(Table2[[#This Row],[Day High]]/Table2[[#This Row],[Close Price]])-1</f>
        <v>1.7861667088928224E-2</v>
      </c>
      <c r="AE72" s="2">
        <f>(Table2[[#This Row],[Close Price]]/Table2[[#This Row],[Current Week Low]])-1</f>
        <v>1.7136966885710647E-2</v>
      </c>
      <c r="AF72" s="2">
        <f>(Table2[[#This Row],[Current Week High]]/Table2[[#This Row],[Close Price]])-1</f>
        <v>3.5850012667848929E-2</v>
      </c>
      <c r="AG72" s="2">
        <f>(Table2[[#This Row],[Close Price]]/Table2[[#This Row],[Current Month Low]])-1</f>
        <v>5.8318809491888945E-2</v>
      </c>
      <c r="AH72" s="2">
        <f>(Table2[[#This Row],[Current Month High]]/Table2[[#This Row],[Close Price]])-1</f>
        <v>0.11160374968330378</v>
      </c>
      <c r="AI72">
        <v>18.317709652900898</v>
      </c>
      <c r="AJ72">
        <v>107.761486718944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0.17</v>
      </c>
      <c r="AM72" t="s">
        <v>10347</v>
      </c>
      <c r="AN72">
        <v>0.93</v>
      </c>
      <c r="AO72" t="s">
        <v>10347</v>
      </c>
      <c r="AP72">
        <v>0.231230218891222</v>
      </c>
      <c r="AQ72">
        <f>(Table2[[#This Row],[Sharpe Ratio]]-AVERAGE(Table2[Sharpe Ratio]))/_xlfn.STDEV.P(Table2[Sharpe Ratio])</f>
        <v>1.9251317142701612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0.7887979291666315</v>
      </c>
      <c r="AS72">
        <f>_xlfn.RANK.AVG(Table2[[#This Row],[1Y Return vs Nifty Z-Score]],Table2[1Y Return vs Nifty Z-Score])</f>
        <v>161</v>
      </c>
      <c r="AT72">
        <f>_xlfn.RANK.AVG(Table2[[#This Row],[6M Return vs Nifty Z-Score]],Table2[6M Return vs Nifty Z-Score])</f>
        <v>196</v>
      </c>
      <c r="AU72">
        <f>_xlfn.RANK.AVG(Table2[[#This Row],[Sharpe Ratio Z-Score]],Table2[Sharpe Ratio Z-Score])</f>
        <v>19</v>
      </c>
      <c r="AV72">
        <f>(Table2[[#This Row],[Rank 1Y]]+Table2[[#This Row],[Rank 6M]]+Table2[[#This Row],[Rank Sharpe]])/3</f>
        <v>125.33333333333333</v>
      </c>
    </row>
    <row r="73" spans="1:48" x14ac:dyDescent="0.3">
      <c r="A73" t="s">
        <v>688</v>
      </c>
      <c r="B73" t="s">
        <v>689</v>
      </c>
      <c r="C73" t="s">
        <v>10309</v>
      </c>
      <c r="D73" t="s">
        <v>63</v>
      </c>
      <c r="E73">
        <v>26286.061626899998</v>
      </c>
      <c r="F73">
        <v>198.3</v>
      </c>
      <c r="G73">
        <v>108.59452849938801</v>
      </c>
      <c r="H73">
        <f>(Table2[[#This Row],[1Y Return vs Nifty]]-AVERAGE(Table2[1Y Return vs Nifty]))/_xlfn.STDEV.P(Table2[1Y Return vs Nifty])</f>
        <v>1.3122303024242783</v>
      </c>
      <c r="I73">
        <v>20.200618615759101</v>
      </c>
      <c r="J73">
        <f>(Table2[[#This Row],[1M Return vs Nifty]]-AVERAGE(Table2[1M Return vs Nifty]))/_xlfn.STDEV.P(Table2[1M Return vs Nifty])</f>
        <v>1.9177871148052643</v>
      </c>
      <c r="K73">
        <v>41.909871374767199</v>
      </c>
      <c r="L73">
        <f>(Table2[[#This Row],[6M Return vs Nifty]]-AVERAGE(Table2[6M Return vs Nifty]))/_xlfn.STDEV.P(Table2[6M Return vs Nifty])</f>
        <v>1.2247163259466176</v>
      </c>
      <c r="M73">
        <v>7.8944493083847904</v>
      </c>
      <c r="N73">
        <f>(Table2[[#This Row],[1W Return vs Nifty]]-AVERAGE(Table2[1W Return vs Nifty]))/_xlfn.STDEV.P(Table2[1W Return vs Nifty])</f>
        <v>2.2451995903423878</v>
      </c>
      <c r="O73">
        <v>185.06</v>
      </c>
      <c r="P73">
        <v>173.95059424124301</v>
      </c>
      <c r="Q73">
        <v>143.08747065965099</v>
      </c>
      <c r="R73">
        <v>63.391815504457298</v>
      </c>
      <c r="S73" s="2">
        <f>(Table2[[#This Row],[Close Price]]-Table2[[#This Row],[20D EMA]])/Table2[[#This Row],[20D EMA]]</f>
        <v>7.1544363990057327E-2</v>
      </c>
      <c r="T73" s="2">
        <f>(Table2[[#This Row],[Close Price]]-Table2[[#This Row],[50D EMA]])/Table2[[#This Row],[50D EMA]]</f>
        <v>0.13997885931328341</v>
      </c>
      <c r="U73" s="2">
        <f>(Table2[[#This Row],[Close Price]]-Table2[[#This Row],[200D EMA]])/Table2[[#This Row],[200D EMA]]</f>
        <v>0.38586557639052821</v>
      </c>
      <c r="V73">
        <v>1.7041121343632899</v>
      </c>
      <c r="W73">
        <v>197</v>
      </c>
      <c r="X73">
        <v>205.3</v>
      </c>
      <c r="Y73">
        <v>187.71</v>
      </c>
      <c r="Z73">
        <v>210</v>
      </c>
      <c r="AA73">
        <v>166.75</v>
      </c>
      <c r="AB73">
        <v>210</v>
      </c>
      <c r="AC73" s="2">
        <f>(Table2[[#This Row],[Close Price]]/Table2[[#This Row],[Day Low]])-1</f>
        <v>6.5989847715737238E-3</v>
      </c>
      <c r="AD73" s="2">
        <f>(Table2[[#This Row],[Day High]]/Table2[[#This Row],[Close Price]])-1</f>
        <v>3.530005042864337E-2</v>
      </c>
      <c r="AE73" s="2">
        <f>(Table2[[#This Row],[Close Price]]/Table2[[#This Row],[Current Week Low]])-1</f>
        <v>5.6416813169250402E-2</v>
      </c>
      <c r="AF73" s="2">
        <f>(Table2[[#This Row],[Current Week High]]/Table2[[#This Row],[Close Price]])-1</f>
        <v>5.9001512859303995E-2</v>
      </c>
      <c r="AG73" s="2">
        <f>(Table2[[#This Row],[Close Price]]/Table2[[#This Row],[Current Month Low]])-1</f>
        <v>0.18920539730134944</v>
      </c>
      <c r="AH73" s="2">
        <f>(Table2[[#This Row],[Current Month High]]/Table2[[#This Row],[Close Price]])-1</f>
        <v>5.9001512859303995E-2</v>
      </c>
      <c r="AI73">
        <v>5.9001512859303897</v>
      </c>
      <c r="AJ73">
        <v>142.12454212454199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0.25</v>
      </c>
      <c r="AM73" t="s">
        <v>10347</v>
      </c>
      <c r="AN73">
        <v>11.12</v>
      </c>
      <c r="AO73" t="s">
        <v>10347</v>
      </c>
      <c r="AP73">
        <v>0.102996828325344</v>
      </c>
      <c r="AQ73">
        <f>(Table2[[#This Row],[Sharpe Ratio]]-AVERAGE(Table2[Sharpe Ratio]))/_xlfn.STDEV.P(Table2[Sharpe Ratio])</f>
        <v>0.45123829043041336</v>
      </c>
      <c r="AR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7.1511716239489616</v>
      </c>
      <c r="AS73">
        <f>_xlfn.RANK.AVG(Table2[[#This Row],[1Y Return vs Nifty Z-Score]],Table2[1Y Return vs Nifty Z-Score])</f>
        <v>68</v>
      </c>
      <c r="AT73">
        <f>_xlfn.RANK.AVG(Table2[[#This Row],[6M Return vs Nifty Z-Score]],Table2[6M Return vs Nifty Z-Score])</f>
        <v>81</v>
      </c>
      <c r="AU73">
        <f>_xlfn.RANK.AVG(Table2[[#This Row],[Sharpe Ratio Z-Score]],Table2[Sharpe Ratio Z-Score])</f>
        <v>228</v>
      </c>
      <c r="AV73">
        <f>(Table2[[#This Row],[Rank 1Y]]+Table2[[#This Row],[Rank 6M]]+Table2[[#This Row],[Rank Sharpe]])/3</f>
        <v>125.66666666666667</v>
      </c>
    </row>
    <row r="74" spans="1:48" x14ac:dyDescent="0.3">
      <c r="A74" t="s">
        <v>271</v>
      </c>
      <c r="B74" t="s">
        <v>272</v>
      </c>
      <c r="C74" t="s">
        <v>10314</v>
      </c>
      <c r="D74" t="s">
        <v>163</v>
      </c>
      <c r="E74">
        <v>101328.0436305</v>
      </c>
      <c r="F74">
        <v>291</v>
      </c>
      <c r="G74">
        <v>123.78233127695199</v>
      </c>
      <c r="H74">
        <f>(Table2[[#This Row],[1Y Return vs Nifty]]-AVERAGE(Table2[1Y Return vs Nifty]))/_xlfn.STDEV.P(Table2[1Y Return vs Nifty])</f>
        <v>1.5557786228763264</v>
      </c>
      <c r="I74">
        <v>-10.9036393516137</v>
      </c>
      <c r="J74">
        <f>(Table2[[#This Row],[1M Return vs Nifty]]-AVERAGE(Table2[1M Return vs Nifty]))/_xlfn.STDEV.P(Table2[1M Return vs Nifty])</f>
        <v>-1.0139760762812664</v>
      </c>
      <c r="K74">
        <v>13.467483189260101</v>
      </c>
      <c r="L74">
        <f>(Table2[[#This Row],[6M Return vs Nifty]]-AVERAGE(Table2[6M Return vs Nifty]))/_xlfn.STDEV.P(Table2[6M Return vs Nifty])</f>
        <v>0.23584652150119012</v>
      </c>
      <c r="M74">
        <v>-2.5462486308118399</v>
      </c>
      <c r="N74">
        <f>(Table2[[#This Row],[1W Return vs Nifty]]-AVERAGE(Table2[1W Return vs Nifty]))/_xlfn.STDEV.P(Table2[1W Return vs Nifty])</f>
        <v>-0.40696215252559309</v>
      </c>
      <c r="O74">
        <v>298.2</v>
      </c>
      <c r="P74">
        <v>299.08345728928401</v>
      </c>
      <c r="Q74">
        <v>250.55173896447201</v>
      </c>
      <c r="R74">
        <v>36.810793604781601</v>
      </c>
      <c r="S74" s="2">
        <f>(Table2[[#This Row],[Close Price]]-Table2[[#This Row],[20D EMA]])/Table2[[#This Row],[20D EMA]]</f>
        <v>-2.4144869215291714E-2</v>
      </c>
      <c r="T74" s="2">
        <f>(Table2[[#This Row],[Close Price]]-Table2[[#This Row],[50D EMA]])/Table2[[#This Row],[50D EMA]]</f>
        <v>-2.7027430278316628E-2</v>
      </c>
      <c r="U74" s="2">
        <f>(Table2[[#This Row],[Close Price]]-Table2[[#This Row],[200D EMA]])/Table2[[#This Row],[200D EMA]]</f>
        <v>0.16143676033820509</v>
      </c>
      <c r="V74">
        <v>0.38901518950832498</v>
      </c>
      <c r="W74">
        <v>287.10000000000002</v>
      </c>
      <c r="X74">
        <v>294.95</v>
      </c>
      <c r="Y74">
        <v>287.10000000000002</v>
      </c>
      <c r="Z74">
        <v>304</v>
      </c>
      <c r="AA74">
        <v>285</v>
      </c>
      <c r="AB74">
        <v>319.95</v>
      </c>
      <c r="AC74" s="2">
        <f>(Table2[[#This Row],[Close Price]]/Table2[[#This Row],[Day Low]])-1</f>
        <v>1.3584117032392706E-2</v>
      </c>
      <c r="AD74" s="2">
        <f>(Table2[[#This Row],[Day High]]/Table2[[#This Row],[Close Price]])-1</f>
        <v>1.3573883161511979E-2</v>
      </c>
      <c r="AE74" s="2">
        <f>(Table2[[#This Row],[Close Price]]/Table2[[#This Row],[Current Week Low]])-1</f>
        <v>1.3584117032392706E-2</v>
      </c>
      <c r="AF74" s="2">
        <f>(Table2[[#This Row],[Current Week High]]/Table2[[#This Row],[Close Price]])-1</f>
        <v>4.4673539518900407E-2</v>
      </c>
      <c r="AG74" s="2">
        <f>(Table2[[#This Row],[Close Price]]/Table2[[#This Row],[Current Month Low]])-1</f>
        <v>2.1052631578947434E-2</v>
      </c>
      <c r="AH74" s="2">
        <f>(Table2[[#This Row],[Current Month High]]/Table2[[#This Row],[Close Price]])-1</f>
        <v>9.9484536082474095E-2</v>
      </c>
      <c r="AI74">
        <v>15.2405498281787</v>
      </c>
      <c r="AJ74">
        <v>166.85006877578999</v>
      </c>
      <c r="AK74" t="str">
        <f>IF(AND(Table2[[#This Row],[20D EMA]]&gt;Table2[[#This Row],[50D EMA]],Table2[[#This Row],[50D EMA]]&gt;Table2[[#This Row],[200D EMA]]),"Uptrend","Downtrend/NoTrend")</f>
        <v>Downtrend/NoTrend</v>
      </c>
      <c r="AL74">
        <v>-0.04</v>
      </c>
      <c r="AM74" t="s">
        <v>10346</v>
      </c>
      <c r="AN74">
        <v>-2.58</v>
      </c>
      <c r="AO74" t="s">
        <v>10346</v>
      </c>
      <c r="AP74">
        <v>0.177202489573345</v>
      </c>
      <c r="AQ74">
        <f>(Table2[[#This Row],[Sharpe Ratio]]-AVERAGE(Table2[Sharpe Ratio]))/_xlfn.STDEV.P(Table2[Sharpe Ratio])</f>
        <v>1.3041459117797907</v>
      </c>
      <c r="AR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4">
        <f>_xlfn.RANK.AVG(Table2[[#This Row],[1Y Return vs Nifty Z-Score]],Table2[1Y Return vs Nifty Z-Score])</f>
        <v>54</v>
      </c>
      <c r="AT74">
        <f>_xlfn.RANK.AVG(Table2[[#This Row],[6M Return vs Nifty Z-Score]],Table2[6M Return vs Nifty Z-Score])</f>
        <v>249</v>
      </c>
      <c r="AU74">
        <f>_xlfn.RANK.AVG(Table2[[#This Row],[Sharpe Ratio Z-Score]],Table2[Sharpe Ratio Z-Score])</f>
        <v>76</v>
      </c>
      <c r="AV74">
        <f>(Table2[[#This Row],[Rank 1Y]]+Table2[[#This Row],[Rank 6M]]+Table2[[#This Row],[Rank Sharpe]])/3</f>
        <v>126.33333333333333</v>
      </c>
    </row>
    <row r="75" spans="1:48" x14ac:dyDescent="0.3">
      <c r="A75" t="s">
        <v>722</v>
      </c>
      <c r="B75" t="s">
        <v>723</v>
      </c>
      <c r="C75" t="s">
        <v>10314</v>
      </c>
      <c r="D75" t="s">
        <v>724</v>
      </c>
      <c r="E75">
        <v>23706.0935464049</v>
      </c>
      <c r="F75">
        <v>558.45000000000005</v>
      </c>
      <c r="G75">
        <v>32.141482185478502</v>
      </c>
      <c r="H75">
        <f>(Table2[[#This Row],[1Y Return vs Nifty]]-AVERAGE(Table2[1Y Return vs Nifty]))/_xlfn.STDEV.P(Table2[1Y Return vs Nifty])</f>
        <v>8.6245787356600628E-2</v>
      </c>
      <c r="I75">
        <v>-11.670654622357899</v>
      </c>
      <c r="J75">
        <f>(Table2[[#This Row],[1M Return vs Nifty]]-AVERAGE(Table2[1M Return vs Nifty]))/_xlfn.STDEV.P(Table2[1M Return vs Nifty])</f>
        <v>-1.0862718738575314</v>
      </c>
      <c r="K75">
        <v>35.7650264551324</v>
      </c>
      <c r="L75">
        <f>(Table2[[#This Row],[6M Return vs Nifty]]-AVERAGE(Table2[6M Return vs Nifty]))/_xlfn.STDEV.P(Table2[6M Return vs Nifty])</f>
        <v>1.0110756304327642</v>
      </c>
      <c r="M75">
        <v>-3.1269914495263</v>
      </c>
      <c r="N75">
        <f>(Table2[[#This Row],[1W Return vs Nifty]]-AVERAGE(Table2[1W Return vs Nifty]))/_xlfn.STDEV.P(Table2[1W Return vs Nifty])</f>
        <v>-0.55448331396610118</v>
      </c>
      <c r="O75">
        <v>568.92999999999995</v>
      </c>
      <c r="P75">
        <v>585.74392090140498</v>
      </c>
      <c r="Q75">
        <v>475.82215134151397</v>
      </c>
      <c r="R75">
        <v>47.8985559991632</v>
      </c>
      <c r="S75" s="2">
        <f>(Table2[[#This Row],[Close Price]]-Table2[[#This Row],[20D EMA]])/Table2[[#This Row],[20D EMA]]</f>
        <v>-1.842054382788727E-2</v>
      </c>
      <c r="T75" s="2">
        <f>(Table2[[#This Row],[Close Price]]-Table2[[#This Row],[50D EMA]])/Table2[[#This Row],[50D EMA]]</f>
        <v>-4.659701949514413E-2</v>
      </c>
      <c r="U75" s="2">
        <f>(Table2[[#This Row],[Close Price]]-Table2[[#This Row],[200D EMA]])/Table2[[#This Row],[200D EMA]]</f>
        <v>0.17365279952925355</v>
      </c>
      <c r="V75">
        <v>0.38900648864786602</v>
      </c>
      <c r="W75">
        <v>552.75</v>
      </c>
      <c r="X75">
        <v>572.4</v>
      </c>
      <c r="Y75">
        <v>540.79999999999995</v>
      </c>
      <c r="Z75">
        <v>572.4</v>
      </c>
      <c r="AA75">
        <v>528.75</v>
      </c>
      <c r="AB75">
        <v>617.6</v>
      </c>
      <c r="AC75" s="2">
        <f>(Table2[[#This Row],[Close Price]]/Table2[[#This Row],[Day Low]])-1</f>
        <v>1.0312075983717861E-2</v>
      </c>
      <c r="AD75" s="2">
        <f>(Table2[[#This Row],[Day High]]/Table2[[#This Row],[Close Price]])-1</f>
        <v>2.497985495568078E-2</v>
      </c>
      <c r="AE75" s="2">
        <f>(Table2[[#This Row],[Close Price]]/Table2[[#This Row],[Current Week Low]])-1</f>
        <v>3.2636834319526908E-2</v>
      </c>
      <c r="AF75" s="2">
        <f>(Table2[[#This Row],[Current Week High]]/Table2[[#This Row],[Close Price]])-1</f>
        <v>2.497985495568078E-2</v>
      </c>
      <c r="AG75" s="2">
        <f>(Table2[[#This Row],[Close Price]]/Table2[[#This Row],[Current Month Low]])-1</f>
        <v>5.6170212765957572E-2</v>
      </c>
      <c r="AH75" s="2">
        <f>(Table2[[#This Row],[Current Month High]]/Table2[[#This Row],[Close Price]])-1</f>
        <v>0.10591816635329931</v>
      </c>
      <c r="AI75">
        <v>33.960068045482998</v>
      </c>
      <c r="AJ75">
        <v>109.314092953523</v>
      </c>
      <c r="AK75" t="str">
        <f>IF(AND(Table2[[#This Row],[20D EMA]]&gt;Table2[[#This Row],[50D EMA]],Table2[[#This Row],[50D EMA]]&gt;Table2[[#This Row],[200D EMA]]),"Uptrend","Downtrend/NoTrend")</f>
        <v>Downtrend/NoTrend</v>
      </c>
      <c r="AL75">
        <v>-0.14000000000000001</v>
      </c>
      <c r="AM75" t="s">
        <v>10346</v>
      </c>
      <c r="AN75">
        <v>-1.77</v>
      </c>
      <c r="AO75" t="s">
        <v>10346</v>
      </c>
      <c r="AP75">
        <v>0.25383343624308002</v>
      </c>
      <c r="AQ75">
        <f>(Table2[[#This Row],[Sharpe Ratio]]-AVERAGE(Table2[Sharpe Ratio]))/_xlfn.STDEV.P(Table2[Sharpe Ratio])</f>
        <v>2.1849293634277656</v>
      </c>
      <c r="AR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5">
        <f>_xlfn.RANK.AVG(Table2[[#This Row],[1Y Return vs Nifty Z-Score]],Table2[1Y Return vs Nifty Z-Score])</f>
        <v>271</v>
      </c>
      <c r="AT75">
        <f>_xlfn.RANK.AVG(Table2[[#This Row],[6M Return vs Nifty Z-Score]],Table2[6M Return vs Nifty Z-Score])</f>
        <v>105</v>
      </c>
      <c r="AU75">
        <f>_xlfn.RANK.AVG(Table2[[#This Row],[Sharpe Ratio Z-Score]],Table2[Sharpe Ratio Z-Score])</f>
        <v>8</v>
      </c>
      <c r="AV75">
        <f>(Table2[[#This Row],[Rank 1Y]]+Table2[[#This Row],[Rank 6M]]+Table2[[#This Row],[Rank Sharpe]])/3</f>
        <v>128</v>
      </c>
    </row>
    <row r="76" spans="1:48" x14ac:dyDescent="0.3">
      <c r="A76" t="s">
        <v>512</v>
      </c>
      <c r="B76" t="s">
        <v>513</v>
      </c>
      <c r="C76" t="s">
        <v>10314</v>
      </c>
      <c r="D76" t="s">
        <v>514</v>
      </c>
      <c r="E76">
        <v>41055.342218099999</v>
      </c>
      <c r="F76">
        <v>4549.5</v>
      </c>
      <c r="G76">
        <v>43.681026291825198</v>
      </c>
      <c r="H76">
        <f>(Table2[[#This Row],[1Y Return vs Nifty]]-AVERAGE(Table2[1Y Return vs Nifty]))/_xlfn.STDEV.P(Table2[1Y Return vs Nifty])</f>
        <v>0.27129142081944457</v>
      </c>
      <c r="I76">
        <v>1.8169648482237</v>
      </c>
      <c r="J76">
        <f>(Table2[[#This Row],[1M Return vs Nifty]]-AVERAGE(Table2[1M Return vs Nifty]))/_xlfn.STDEV.P(Table2[1M Return vs Nifty])</f>
        <v>0.18501729628476021</v>
      </c>
      <c r="K76">
        <v>27.279367098739101</v>
      </c>
      <c r="L76">
        <f>(Table2[[#This Row],[6M Return vs Nifty]]-AVERAGE(Table2[6M Return vs Nifty]))/_xlfn.STDEV.P(Table2[6M Return vs Nifty])</f>
        <v>0.71605074526426349</v>
      </c>
      <c r="M76">
        <v>-4.99262171162969</v>
      </c>
      <c r="N76">
        <f>(Table2[[#This Row],[1W Return vs Nifty]]-AVERAGE(Table2[1W Return vs Nifty]))/_xlfn.STDEV.P(Table2[1W Return vs Nifty])</f>
        <v>-1.0283935100375432</v>
      </c>
      <c r="O76">
        <v>4455.25</v>
      </c>
      <c r="P76">
        <v>4366.3748676405103</v>
      </c>
      <c r="Q76">
        <v>3750.3996069496302</v>
      </c>
      <c r="R76">
        <v>58.403383594651999</v>
      </c>
      <c r="S76" s="2">
        <f>(Table2[[#This Row],[Close Price]]-Table2[[#This Row],[20D EMA]])/Table2[[#This Row],[20D EMA]]</f>
        <v>2.1154817350317042E-2</v>
      </c>
      <c r="T76" s="2">
        <f>(Table2[[#This Row],[Close Price]]-Table2[[#This Row],[50D EMA]])/Table2[[#This Row],[50D EMA]]</f>
        <v>4.1939855809596666E-2</v>
      </c>
      <c r="U76" s="2">
        <f>(Table2[[#This Row],[Close Price]]-Table2[[#This Row],[200D EMA]])/Table2[[#This Row],[200D EMA]]</f>
        <v>0.21307073293459369</v>
      </c>
      <c r="V76">
        <v>1.00068163447471</v>
      </c>
      <c r="W76">
        <v>4509</v>
      </c>
      <c r="X76">
        <v>4579</v>
      </c>
      <c r="Y76">
        <v>4505.55</v>
      </c>
      <c r="Z76">
        <v>4693</v>
      </c>
      <c r="AA76">
        <v>3950.05</v>
      </c>
      <c r="AB76">
        <v>4779.8999999999996</v>
      </c>
      <c r="AC76" s="2">
        <f>(Table2[[#This Row],[Close Price]]/Table2[[#This Row],[Day Low]])-1</f>
        <v>8.9820359281436168E-3</v>
      </c>
      <c r="AD76" s="2">
        <f>(Table2[[#This Row],[Day High]]/Table2[[#This Row],[Close Price]])-1</f>
        <v>6.4842290361577515E-3</v>
      </c>
      <c r="AE76" s="2">
        <f>(Table2[[#This Row],[Close Price]]/Table2[[#This Row],[Current Week Low]])-1</f>
        <v>9.7546359489961709E-3</v>
      </c>
      <c r="AF76" s="2">
        <f>(Table2[[#This Row],[Current Week High]]/Table2[[#This Row],[Close Price]])-1</f>
        <v>3.1541927684360926E-2</v>
      </c>
      <c r="AG76" s="2">
        <f>(Table2[[#This Row],[Close Price]]/Table2[[#This Row],[Current Month Low]])-1</f>
        <v>0.15175757268895329</v>
      </c>
      <c r="AH76" s="2">
        <f>(Table2[[#This Row],[Current Month High]]/Table2[[#This Row],[Close Price]])-1</f>
        <v>5.0642927794263048E-2</v>
      </c>
      <c r="AI76">
        <v>10.7748104187273</v>
      </c>
      <c r="AJ76">
        <v>96.006203955021306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-0.08</v>
      </c>
      <c r="AM76" t="s">
        <v>10346</v>
      </c>
      <c r="AN76">
        <v>5.69</v>
      </c>
      <c r="AO76" t="s">
        <v>10347</v>
      </c>
      <c r="AP76">
        <v>0.23249579932515199</v>
      </c>
      <c r="AQ76">
        <f>(Table2[[#This Row],[Sharpe Ratio]]-AVERAGE(Table2[Sharpe Ratio]))/_xlfn.STDEV.P(Table2[Sharpe Ratio])</f>
        <v>1.9396780868699823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2.083644039200907</v>
      </c>
      <c r="AS76">
        <f>_xlfn.RANK.AVG(Table2[[#This Row],[1Y Return vs Nifty Z-Score]],Table2[1Y Return vs Nifty Z-Score])</f>
        <v>221</v>
      </c>
      <c r="AT76">
        <f>_xlfn.RANK.AVG(Table2[[#This Row],[6M Return vs Nifty Z-Score]],Table2[6M Return vs Nifty Z-Score])</f>
        <v>149</v>
      </c>
      <c r="AU76">
        <f>_xlfn.RANK.AVG(Table2[[#This Row],[Sharpe Ratio Z-Score]],Table2[Sharpe Ratio Z-Score])</f>
        <v>17</v>
      </c>
      <c r="AV76">
        <f>(Table2[[#This Row],[Rank 1Y]]+Table2[[#This Row],[Rank 6M]]+Table2[[#This Row],[Rank Sharpe]])/3</f>
        <v>129</v>
      </c>
    </row>
    <row r="77" spans="1:48" x14ac:dyDescent="0.3">
      <c r="A77" t="s">
        <v>200</v>
      </c>
      <c r="B77" t="s">
        <v>201</v>
      </c>
      <c r="C77" t="s">
        <v>10308</v>
      </c>
      <c r="D77" t="s">
        <v>98</v>
      </c>
      <c r="E77">
        <v>130722.59485266999</v>
      </c>
      <c r="F77">
        <v>2751.55</v>
      </c>
      <c r="G77">
        <v>69.267398192939993</v>
      </c>
      <c r="H77">
        <f>(Table2[[#This Row],[1Y Return vs Nifty]]-AVERAGE(Table2[1Y Return vs Nifty]))/_xlfn.STDEV.P(Table2[1Y Return vs Nifty])</f>
        <v>0.68158894668562375</v>
      </c>
      <c r="I77">
        <v>6.9713026660361797</v>
      </c>
      <c r="J77">
        <f>(Table2[[#This Row],[1M Return vs Nifty]]-AVERAGE(Table2[1M Return vs Nifty]))/_xlfn.STDEV.P(Table2[1M Return vs Nifty])</f>
        <v>0.67084460341869301</v>
      </c>
      <c r="K77">
        <v>14.208688632531</v>
      </c>
      <c r="L77">
        <f>(Table2[[#This Row],[6M Return vs Nifty]]-AVERAGE(Table2[6M Return vs Nifty]))/_xlfn.STDEV.P(Table2[6M Return vs Nifty])</f>
        <v>0.26161635759795859</v>
      </c>
      <c r="M77">
        <v>2.1547072719530602</v>
      </c>
      <c r="N77">
        <f>(Table2[[#This Row],[1W Return vs Nifty]]-AVERAGE(Table2[1W Return vs Nifty]))/_xlfn.STDEV.P(Table2[1W Return vs Nifty])</f>
        <v>0.78718171341425602</v>
      </c>
      <c r="O77">
        <v>2642.8</v>
      </c>
      <c r="P77">
        <v>2521.7185426615702</v>
      </c>
      <c r="Q77">
        <v>2161.9376378715201</v>
      </c>
      <c r="R77">
        <v>71.174258627431101</v>
      </c>
      <c r="S77" s="2">
        <f>(Table2[[#This Row],[Close Price]]-Table2[[#This Row],[20D EMA]])/Table2[[#This Row],[20D EMA]]</f>
        <v>4.1149538368397152E-2</v>
      </c>
      <c r="T77" s="2">
        <f>(Table2[[#This Row],[Close Price]]-Table2[[#This Row],[50D EMA]])/Table2[[#This Row],[50D EMA]]</f>
        <v>9.1140804752877919E-2</v>
      </c>
      <c r="U77" s="2">
        <f>(Table2[[#This Row],[Close Price]]-Table2[[#This Row],[200D EMA]])/Table2[[#This Row],[200D EMA]]</f>
        <v>0.27272403782607146</v>
      </c>
      <c r="V77">
        <v>0.932865287331064</v>
      </c>
      <c r="W77">
        <v>2725.55</v>
      </c>
      <c r="X77">
        <v>2765.5</v>
      </c>
      <c r="Y77">
        <v>2721.95</v>
      </c>
      <c r="Z77">
        <v>2789</v>
      </c>
      <c r="AA77">
        <v>2427</v>
      </c>
      <c r="AB77">
        <v>2818</v>
      </c>
      <c r="AC77" s="2">
        <f>(Table2[[#This Row],[Close Price]]/Table2[[#This Row],[Day Low]])-1</f>
        <v>9.5393590284529317E-3</v>
      </c>
      <c r="AD77" s="2">
        <f>(Table2[[#This Row],[Day High]]/Table2[[#This Row],[Close Price]])-1</f>
        <v>5.0698697097999457E-3</v>
      </c>
      <c r="AE77" s="2">
        <f>(Table2[[#This Row],[Close Price]]/Table2[[#This Row],[Current Week Low]])-1</f>
        <v>1.0874556843439631E-2</v>
      </c>
      <c r="AF77" s="2">
        <f>(Table2[[#This Row],[Current Week High]]/Table2[[#This Row],[Close Price]])-1</f>
        <v>1.3610510439570289E-2</v>
      </c>
      <c r="AG77" s="2">
        <f>(Table2[[#This Row],[Close Price]]/Table2[[#This Row],[Current Month Low]])-1</f>
        <v>0.13372476308199421</v>
      </c>
      <c r="AH77" s="2">
        <f>(Table2[[#This Row],[Current Month High]]/Table2[[#This Row],[Close Price]])-1</f>
        <v>2.4150024531627512E-2</v>
      </c>
      <c r="AI77">
        <v>2.4150024531627499</v>
      </c>
      <c r="AJ77">
        <v>104.87323629053201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0.09</v>
      </c>
      <c r="AM77" t="s">
        <v>10347</v>
      </c>
      <c r="AN77">
        <v>6.73</v>
      </c>
      <c r="AO77" t="s">
        <v>10347</v>
      </c>
      <c r="AP77">
        <v>0.26217128309994497</v>
      </c>
      <c r="AQ77">
        <f>(Table2[[#This Row],[Sharpe Ratio]]-AVERAGE(Table2[Sharpe Ratio]))/_xlfn.STDEV.P(Table2[Sharpe Ratio])</f>
        <v>2.2807631988826804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4.6819948199992112</v>
      </c>
      <c r="AS77">
        <f>_xlfn.RANK.AVG(Table2[[#This Row],[1Y Return vs Nifty Z-Score]],Table2[1Y Return vs Nifty Z-Score])</f>
        <v>141</v>
      </c>
      <c r="AT77">
        <f>_xlfn.RANK.AVG(Table2[[#This Row],[6M Return vs Nifty Z-Score]],Table2[6M Return vs Nifty Z-Score])</f>
        <v>241</v>
      </c>
      <c r="AU77">
        <f>_xlfn.RANK.AVG(Table2[[#This Row],[Sharpe Ratio Z-Score]],Table2[Sharpe Ratio Z-Score])</f>
        <v>6</v>
      </c>
      <c r="AV77">
        <f>(Table2[[#This Row],[Rank 1Y]]+Table2[[#This Row],[Rank 6M]]+Table2[[#This Row],[Rank Sharpe]])/3</f>
        <v>129.33333333333334</v>
      </c>
    </row>
    <row r="78" spans="1:48" x14ac:dyDescent="0.3">
      <c r="A78" t="s">
        <v>376</v>
      </c>
      <c r="B78" t="s">
        <v>377</v>
      </c>
      <c r="C78" t="s">
        <v>10315</v>
      </c>
      <c r="D78" t="s">
        <v>141</v>
      </c>
      <c r="E78">
        <v>65102.986414974999</v>
      </c>
      <c r="F78">
        <v>3642.25</v>
      </c>
      <c r="G78">
        <v>77.366079246628502</v>
      </c>
      <c r="H78">
        <f>(Table2[[#This Row],[1Y Return vs Nifty]]-AVERAGE(Table2[1Y Return vs Nifty]))/_xlfn.STDEV.P(Table2[1Y Return vs Nifty])</f>
        <v>0.81145764444198365</v>
      </c>
      <c r="I78">
        <v>-1.1615064341244701</v>
      </c>
      <c r="J78">
        <f>(Table2[[#This Row],[1M Return vs Nifty]]-AVERAGE(Table2[1M Return vs Nifty]))/_xlfn.STDEV.P(Table2[1M Return vs Nifty])</f>
        <v>-9.5721517046082921E-2</v>
      </c>
      <c r="K78">
        <v>17.515620312297798</v>
      </c>
      <c r="L78">
        <f>(Table2[[#This Row],[6M Return vs Nifty]]-AVERAGE(Table2[6M Return vs Nifty]))/_xlfn.STDEV.P(Table2[6M Return vs Nifty])</f>
        <v>0.3765899970180015</v>
      </c>
      <c r="M78">
        <v>2.7952287006989298</v>
      </c>
      <c r="N78">
        <f>(Table2[[#This Row],[1W Return vs Nifty]]-AVERAGE(Table2[1W Return vs Nifty]))/_xlfn.STDEV.P(Table2[1W Return vs Nifty])</f>
        <v>0.949887926993082</v>
      </c>
      <c r="O78">
        <v>3559.82</v>
      </c>
      <c r="P78">
        <v>3526.22374156041</v>
      </c>
      <c r="Q78">
        <v>2989.9790341078101</v>
      </c>
      <c r="R78">
        <v>58.3106098214461</v>
      </c>
      <c r="S78" s="2">
        <f>(Table2[[#This Row],[Close Price]]-Table2[[#This Row],[20D EMA]])/Table2[[#This Row],[20D EMA]]</f>
        <v>2.315566517408179E-2</v>
      </c>
      <c r="T78" s="2">
        <f>(Table2[[#This Row],[Close Price]]-Table2[[#This Row],[50D EMA]])/Table2[[#This Row],[50D EMA]]</f>
        <v>3.290382770443448E-2</v>
      </c>
      <c r="U78" s="2">
        <f>(Table2[[#This Row],[Close Price]]-Table2[[#This Row],[200D EMA]])/Table2[[#This Row],[200D EMA]]</f>
        <v>0.21815235439830541</v>
      </c>
      <c r="V78">
        <v>0.384076086816036</v>
      </c>
      <c r="W78">
        <v>3601</v>
      </c>
      <c r="X78">
        <v>3681.8</v>
      </c>
      <c r="Y78">
        <v>3527.35</v>
      </c>
      <c r="Z78">
        <v>3711.2</v>
      </c>
      <c r="AA78">
        <v>3117</v>
      </c>
      <c r="AB78">
        <v>3737.45</v>
      </c>
      <c r="AC78" s="2">
        <f>(Table2[[#This Row],[Close Price]]/Table2[[#This Row],[Day Low]])-1</f>
        <v>1.1455151346848158E-2</v>
      </c>
      <c r="AD78" s="2">
        <f>(Table2[[#This Row],[Day High]]/Table2[[#This Row],[Close Price]])-1</f>
        <v>1.0858672523851975E-2</v>
      </c>
      <c r="AE78" s="2">
        <f>(Table2[[#This Row],[Close Price]]/Table2[[#This Row],[Current Week Low]])-1</f>
        <v>3.2574028661743304E-2</v>
      </c>
      <c r="AF78" s="2">
        <f>(Table2[[#This Row],[Current Week High]]/Table2[[#This Row],[Close Price]])-1</f>
        <v>1.8930606081405621E-2</v>
      </c>
      <c r="AG78" s="2">
        <f>(Table2[[#This Row],[Close Price]]/Table2[[#This Row],[Current Month Low]])-1</f>
        <v>0.16851138915623998</v>
      </c>
      <c r="AH78" s="2">
        <f>(Table2[[#This Row],[Current Month High]]/Table2[[#This Row],[Close Price]])-1</f>
        <v>2.6137689614935677E-2</v>
      </c>
      <c r="AI78">
        <v>13.583636488434299</v>
      </c>
      <c r="AJ78">
        <v>110.772257747171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0.15</v>
      </c>
      <c r="AM78" t="s">
        <v>10347</v>
      </c>
      <c r="AN78">
        <v>9.4</v>
      </c>
      <c r="AO78" t="s">
        <v>10347</v>
      </c>
      <c r="AP78">
        <v>0.19057082786394</v>
      </c>
      <c r="AQ78">
        <f>(Table2[[#This Row],[Sharpe Ratio]]-AVERAGE(Table2[Sharpe Ratio]))/_xlfn.STDEV.P(Table2[Sharpe Ratio])</f>
        <v>1.4577993853971063</v>
      </c>
      <c r="AR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3.5000134368040907</v>
      </c>
      <c r="AS78">
        <f>_xlfn.RANK.AVG(Table2[[#This Row],[1Y Return vs Nifty Z-Score]],Table2[1Y Return vs Nifty Z-Score])</f>
        <v>122</v>
      </c>
      <c r="AT78">
        <f>_xlfn.RANK.AVG(Table2[[#This Row],[6M Return vs Nifty Z-Score]],Table2[6M Return vs Nifty Z-Score])</f>
        <v>217</v>
      </c>
      <c r="AU78">
        <f>_xlfn.RANK.AVG(Table2[[#This Row],[Sharpe Ratio Z-Score]],Table2[Sharpe Ratio Z-Score])</f>
        <v>50</v>
      </c>
      <c r="AV78">
        <f>(Table2[[#This Row],[Rank 1Y]]+Table2[[#This Row],[Rank 6M]]+Table2[[#This Row],[Rank Sharpe]])/3</f>
        <v>129.66666666666666</v>
      </c>
    </row>
    <row r="79" spans="1:48" x14ac:dyDescent="0.3">
      <c r="A79" t="s">
        <v>73</v>
      </c>
      <c r="B79" t="s">
        <v>74</v>
      </c>
      <c r="C79" t="s">
        <v>10308</v>
      </c>
      <c r="D79" t="s">
        <v>60</v>
      </c>
      <c r="E79">
        <v>330423.45475967898</v>
      </c>
      <c r="F79">
        <v>2757.6</v>
      </c>
      <c r="G79">
        <v>46.639336307408598</v>
      </c>
      <c r="H79">
        <f>(Table2[[#This Row],[1Y Return vs Nifty]]-AVERAGE(Table2[1Y Return vs Nifty]))/_xlfn.STDEV.P(Table2[1Y Return vs Nifty])</f>
        <v>0.31873024039222358</v>
      </c>
      <c r="I79">
        <v>-5.0246183889736997</v>
      </c>
      <c r="J79">
        <f>(Table2[[#This Row],[1M Return vs Nifty]]-AVERAGE(Table2[1M Return vs Nifty]))/_xlfn.STDEV.P(Table2[1M Return vs Nifty])</f>
        <v>-0.45984302877459188</v>
      </c>
      <c r="K79">
        <v>28.286875689383201</v>
      </c>
      <c r="L79">
        <f>(Table2[[#This Row],[6M Return vs Nifty]]-AVERAGE(Table2[6M Return vs Nifty]))/_xlfn.STDEV.P(Table2[6M Return vs Nifty])</f>
        <v>0.7510792673598512</v>
      </c>
      <c r="M79">
        <v>-0.50696934046372499</v>
      </c>
      <c r="N79">
        <f>(Table2[[#This Row],[1W Return vs Nifty]]-AVERAGE(Table2[1W Return vs Nifty]))/_xlfn.STDEV.P(Table2[1W Return vs Nifty])</f>
        <v>0.11105863002952386</v>
      </c>
      <c r="O79">
        <v>2770.21</v>
      </c>
      <c r="P79">
        <v>2736.6473846945</v>
      </c>
      <c r="Q79">
        <v>2276.1328199331401</v>
      </c>
      <c r="R79">
        <v>47.253970225224002</v>
      </c>
      <c r="S79" s="2">
        <f>(Table2[[#This Row],[Close Price]]-Table2[[#This Row],[20D EMA]])/Table2[[#This Row],[20D EMA]]</f>
        <v>-4.5520014728125764E-3</v>
      </c>
      <c r="T79" s="2">
        <f>(Table2[[#This Row],[Close Price]]-Table2[[#This Row],[50D EMA]])/Table2[[#This Row],[50D EMA]]</f>
        <v>7.6563080149395562E-3</v>
      </c>
      <c r="U79" s="2">
        <f>(Table2[[#This Row],[Close Price]]-Table2[[#This Row],[200D EMA]])/Table2[[#This Row],[200D EMA]]</f>
        <v>0.21152859615679306</v>
      </c>
      <c r="V79">
        <v>0.717626778202892</v>
      </c>
      <c r="W79">
        <v>2741.65</v>
      </c>
      <c r="X79">
        <v>2801.65</v>
      </c>
      <c r="Y79">
        <v>2741.65</v>
      </c>
      <c r="Z79">
        <v>2827</v>
      </c>
      <c r="AA79">
        <v>2625.7</v>
      </c>
      <c r="AB79">
        <v>2926.5</v>
      </c>
      <c r="AC79" s="2">
        <f>(Table2[[#This Row],[Close Price]]/Table2[[#This Row],[Day Low]])-1</f>
        <v>5.8176645450731534E-3</v>
      </c>
      <c r="AD79" s="2">
        <f>(Table2[[#This Row],[Day High]]/Table2[[#This Row],[Close Price]])-1</f>
        <v>1.5974035393095498E-2</v>
      </c>
      <c r="AE79" s="2">
        <f>(Table2[[#This Row],[Close Price]]/Table2[[#This Row],[Current Week Low]])-1</f>
        <v>5.8176645450731534E-3</v>
      </c>
      <c r="AF79" s="2">
        <f>(Table2[[#This Row],[Current Week High]]/Table2[[#This Row],[Close Price]])-1</f>
        <v>2.5166811720336524E-2</v>
      </c>
      <c r="AG79" s="2">
        <f>(Table2[[#This Row],[Close Price]]/Table2[[#This Row],[Current Month Low]])-1</f>
        <v>5.0234223254751242E-2</v>
      </c>
      <c r="AH79" s="2">
        <f>(Table2[[#This Row],[Current Month High]]/Table2[[#This Row],[Close Price]])-1</f>
        <v>6.1248912097476182E-2</v>
      </c>
      <c r="AI79">
        <v>9.2798085291557904</v>
      </c>
      <c r="AJ79">
        <v>90.179310344827499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-0.06</v>
      </c>
      <c r="AM79" t="s">
        <v>10346</v>
      </c>
      <c r="AN79">
        <v>1.47</v>
      </c>
      <c r="AO79" t="s">
        <v>10347</v>
      </c>
      <c r="AP79">
        <v>0.20019134526958501</v>
      </c>
      <c r="AQ79">
        <f>(Table2[[#This Row],[Sharpe Ratio]]-AVERAGE(Table2[Sharpe Ratio]))/_xlfn.STDEV.P(Table2[Sharpe Ratio])</f>
        <v>1.5683760244108851</v>
      </c>
      <c r="AR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2.2894011334178921</v>
      </c>
      <c r="AS79">
        <f>_xlfn.RANK.AVG(Table2[[#This Row],[1Y Return vs Nifty Z-Score]],Table2[1Y Return vs Nifty Z-Score])</f>
        <v>210</v>
      </c>
      <c r="AT79">
        <f>_xlfn.RANK.AVG(Table2[[#This Row],[6M Return vs Nifty Z-Score]],Table2[6M Return vs Nifty Z-Score])</f>
        <v>145</v>
      </c>
      <c r="AU79">
        <f>_xlfn.RANK.AVG(Table2[[#This Row],[Sharpe Ratio Z-Score]],Table2[Sharpe Ratio Z-Score])</f>
        <v>37</v>
      </c>
      <c r="AV79">
        <f>(Table2[[#This Row],[Rank 1Y]]+Table2[[#This Row],[Rank 6M]]+Table2[[#This Row],[Rank Sharpe]])/3</f>
        <v>130.66666666666666</v>
      </c>
    </row>
    <row r="80" spans="1:48" x14ac:dyDescent="0.3">
      <c r="A80" t="s">
        <v>704</v>
      </c>
      <c r="B80" t="s">
        <v>705</v>
      </c>
      <c r="C80" t="s">
        <v>10303</v>
      </c>
      <c r="D80" t="s">
        <v>543</v>
      </c>
      <c r="E80">
        <v>25475.58783855</v>
      </c>
      <c r="F80">
        <v>5004.75</v>
      </c>
      <c r="G80">
        <v>181.15865941056899</v>
      </c>
      <c r="H80">
        <f>(Table2[[#This Row],[1Y Return vs Nifty]]-AVERAGE(Table2[1Y Return vs Nifty]))/_xlfn.STDEV.P(Table2[1Y Return vs Nifty])</f>
        <v>2.4758530112066004</v>
      </c>
      <c r="I80">
        <v>16.852491396535701</v>
      </c>
      <c r="J80">
        <f>(Table2[[#This Row],[1M Return vs Nifty]]-AVERAGE(Table2[1M Return vs Nifty]))/_xlfn.STDEV.P(Table2[1M Return vs Nifty])</f>
        <v>1.6022060084920837</v>
      </c>
      <c r="K80">
        <v>18.554169588715499</v>
      </c>
      <c r="L80">
        <f>(Table2[[#This Row],[6M Return vs Nifty]]-AVERAGE(Table2[6M Return vs Nifty]))/_xlfn.STDEV.P(Table2[6M Return vs Nifty])</f>
        <v>0.41269772514476333</v>
      </c>
      <c r="M80">
        <v>1.8133462472848301</v>
      </c>
      <c r="N80">
        <f>(Table2[[#This Row],[1W Return vs Nifty]]-AVERAGE(Table2[1W Return vs Nifty]))/_xlfn.STDEV.P(Table2[1W Return vs Nifty])</f>
        <v>0.70046867417073633</v>
      </c>
      <c r="O80">
        <v>4621.1899999999996</v>
      </c>
      <c r="P80">
        <v>4303.2339341191901</v>
      </c>
      <c r="Q80">
        <v>3592.1236238387</v>
      </c>
      <c r="R80">
        <v>82.931294387129995</v>
      </c>
      <c r="S80" s="2">
        <f>(Table2[[#This Row],[Close Price]]-Table2[[#This Row],[20D EMA]])/Table2[[#This Row],[20D EMA]]</f>
        <v>8.3000266165208628E-2</v>
      </c>
      <c r="T80" s="2">
        <f>(Table2[[#This Row],[Close Price]]-Table2[[#This Row],[50D EMA]])/Table2[[#This Row],[50D EMA]]</f>
        <v>0.16302066692648912</v>
      </c>
      <c r="U80" s="2">
        <f>(Table2[[#This Row],[Close Price]]-Table2[[#This Row],[200D EMA]])/Table2[[#This Row],[200D EMA]]</f>
        <v>0.39325661477421697</v>
      </c>
      <c r="V80">
        <v>0.83004797508916695</v>
      </c>
      <c r="W80">
        <v>4923.1499999999996</v>
      </c>
      <c r="X80">
        <v>5019</v>
      </c>
      <c r="Y80">
        <v>4836.5</v>
      </c>
      <c r="Z80">
        <v>5019</v>
      </c>
      <c r="AA80">
        <v>4130.05</v>
      </c>
      <c r="AB80">
        <v>5019</v>
      </c>
      <c r="AC80" s="2">
        <f>(Table2[[#This Row],[Close Price]]/Table2[[#This Row],[Day Low]])-1</f>
        <v>1.6574753968495948E-2</v>
      </c>
      <c r="AD80" s="2">
        <f>(Table2[[#This Row],[Day High]]/Table2[[#This Row],[Close Price]])-1</f>
        <v>2.8472950696838417E-3</v>
      </c>
      <c r="AE80" s="2">
        <f>(Table2[[#This Row],[Close Price]]/Table2[[#This Row],[Current Week Low]])-1</f>
        <v>3.478755298252878E-2</v>
      </c>
      <c r="AF80" s="2">
        <f>(Table2[[#This Row],[Current Week High]]/Table2[[#This Row],[Close Price]])-1</f>
        <v>2.8472950696838417E-3</v>
      </c>
      <c r="AG80" s="2">
        <f>(Table2[[#This Row],[Close Price]]/Table2[[#This Row],[Current Month Low]])-1</f>
        <v>0.21178920352053843</v>
      </c>
      <c r="AH80" s="2">
        <f>(Table2[[#This Row],[Current Month High]]/Table2[[#This Row],[Close Price]])-1</f>
        <v>2.8472950696838417E-3</v>
      </c>
      <c r="AI80">
        <v>0.28472950696838401</v>
      </c>
      <c r="AJ80">
        <v>213.62995456681799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0.28999999999999998</v>
      </c>
      <c r="AM80" t="s">
        <v>10347</v>
      </c>
      <c r="AN80">
        <v>13.03</v>
      </c>
      <c r="AO80" t="s">
        <v>10347</v>
      </c>
      <c r="AP80">
        <v>0.12923840879829199</v>
      </c>
      <c r="AQ80">
        <f>(Table2[[#This Row],[Sharpe Ratio]]-AVERAGE(Table2[Sharpe Ratio]))/_xlfn.STDEV.P(Table2[Sharpe Ratio])</f>
        <v>0.75285468472180261</v>
      </c>
      <c r="AR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5.9440801037359865</v>
      </c>
      <c r="AS80">
        <f>_xlfn.RANK.AVG(Table2[[#This Row],[1Y Return vs Nifty Z-Score]],Table2[1Y Return vs Nifty Z-Score])</f>
        <v>20</v>
      </c>
      <c r="AT80">
        <f>_xlfn.RANK.AVG(Table2[[#This Row],[6M Return vs Nifty Z-Score]],Table2[6M Return vs Nifty Z-Score])</f>
        <v>212</v>
      </c>
      <c r="AU80">
        <f>_xlfn.RANK.AVG(Table2[[#This Row],[Sharpe Ratio Z-Score]],Table2[Sharpe Ratio Z-Score])</f>
        <v>162</v>
      </c>
      <c r="AV80">
        <f>(Table2[[#This Row],[Rank 1Y]]+Table2[[#This Row],[Rank 6M]]+Table2[[#This Row],[Rank Sharpe]])/3</f>
        <v>131.33333333333334</v>
      </c>
    </row>
    <row r="81" spans="1:48" x14ac:dyDescent="0.3">
      <c r="A81" t="s">
        <v>161</v>
      </c>
      <c r="B81" t="s">
        <v>162</v>
      </c>
      <c r="C81" t="s">
        <v>10314</v>
      </c>
      <c r="D81" t="s">
        <v>163</v>
      </c>
      <c r="E81">
        <v>166909.63156874999</v>
      </c>
      <c r="F81">
        <v>7876.5</v>
      </c>
      <c r="G81">
        <v>52.341307427410001</v>
      </c>
      <c r="H81">
        <f>(Table2[[#This Row],[1Y Return vs Nifty]]-AVERAGE(Table2[1Y Return vs Nifty]))/_xlfn.STDEV.P(Table2[1Y Return vs Nifty])</f>
        <v>0.41016581602360297</v>
      </c>
      <c r="I81">
        <v>-0.55426635904569899</v>
      </c>
      <c r="J81">
        <f>(Table2[[#This Row],[1M Return vs Nifty]]-AVERAGE(Table2[1M Return vs Nifty]))/_xlfn.STDEV.P(Table2[1M Return vs Nifty])</f>
        <v>-3.8485491607507458E-2</v>
      </c>
      <c r="K81">
        <v>30.2404773765466</v>
      </c>
      <c r="L81">
        <f>(Table2[[#This Row],[6M Return vs Nifty]]-AVERAGE(Table2[6M Return vs Nifty]))/_xlfn.STDEV.P(Table2[6M Return vs Nifty])</f>
        <v>0.81900105036026438</v>
      </c>
      <c r="M81">
        <v>-1.31542734295007</v>
      </c>
      <c r="N81">
        <f>(Table2[[#This Row],[1W Return vs Nifty]]-AVERAGE(Table2[1W Return vs Nifty]))/_xlfn.STDEV.P(Table2[1W Return vs Nifty])</f>
        <v>-9.4307083775882497E-2</v>
      </c>
      <c r="O81">
        <v>7849.91</v>
      </c>
      <c r="P81">
        <v>7874.9354878038303</v>
      </c>
      <c r="Q81">
        <v>6677.1150362032304</v>
      </c>
      <c r="R81">
        <v>52.846824067393896</v>
      </c>
      <c r="S81" s="2">
        <f>(Table2[[#This Row],[Close Price]]-Table2[[#This Row],[20D EMA]])/Table2[[#This Row],[20D EMA]]</f>
        <v>3.3872999817832492E-3</v>
      </c>
      <c r="T81" s="2">
        <f>(Table2[[#This Row],[Close Price]]-Table2[[#This Row],[50D EMA]])/Table2[[#This Row],[50D EMA]]</f>
        <v>1.9866984289493612E-4</v>
      </c>
      <c r="U81" s="2">
        <f>(Table2[[#This Row],[Close Price]]-Table2[[#This Row],[200D EMA]])/Table2[[#This Row],[200D EMA]]</f>
        <v>0.17962622439387671</v>
      </c>
      <c r="V81">
        <v>0.61947548074357095</v>
      </c>
      <c r="W81">
        <v>7789.3</v>
      </c>
      <c r="X81">
        <v>8014.45</v>
      </c>
      <c r="Y81">
        <v>7700</v>
      </c>
      <c r="Z81">
        <v>8024.25</v>
      </c>
      <c r="AA81">
        <v>7236.8</v>
      </c>
      <c r="AB81">
        <v>8263.75</v>
      </c>
      <c r="AC81" s="2">
        <f>(Table2[[#This Row],[Close Price]]/Table2[[#This Row],[Day Low]])-1</f>
        <v>1.1194844209364119E-2</v>
      </c>
      <c r="AD81" s="2">
        <f>(Table2[[#This Row],[Day High]]/Table2[[#This Row],[Close Price]])-1</f>
        <v>1.7514124293785294E-2</v>
      </c>
      <c r="AE81" s="2">
        <f>(Table2[[#This Row],[Close Price]]/Table2[[#This Row],[Current Week Low]])-1</f>
        <v>2.292207792207801E-2</v>
      </c>
      <c r="AF81" s="2">
        <f>(Table2[[#This Row],[Current Week High]]/Table2[[#This Row],[Close Price]])-1</f>
        <v>1.8758331746334012E-2</v>
      </c>
      <c r="AG81" s="2">
        <f>(Table2[[#This Row],[Close Price]]/Table2[[#This Row],[Current Month Low]])-1</f>
        <v>8.8395423391554262E-2</v>
      </c>
      <c r="AH81" s="2">
        <f>(Table2[[#This Row],[Current Month High]]/Table2[[#This Row],[Close Price]])-1</f>
        <v>4.9165238367295139E-2</v>
      </c>
      <c r="AI81">
        <v>16.167714086205802</v>
      </c>
      <c r="AJ81">
        <v>104.584415584415</v>
      </c>
      <c r="AK81" t="str">
        <f>IF(AND(Table2[[#This Row],[20D EMA]]&gt;Table2[[#This Row],[50D EMA]],Table2[[#This Row],[50D EMA]]&gt;Table2[[#This Row],[200D EMA]]),"Uptrend","Downtrend/NoTrend")</f>
        <v>Downtrend/NoTrend</v>
      </c>
      <c r="AL81">
        <v>-0.08</v>
      </c>
      <c r="AM81" t="s">
        <v>10346</v>
      </c>
      <c r="AN81">
        <v>2.63</v>
      </c>
      <c r="AO81" t="s">
        <v>10347</v>
      </c>
      <c r="AP81">
        <v>0.17686218043110899</v>
      </c>
      <c r="AQ81">
        <f>(Table2[[#This Row],[Sharpe Ratio]]-AVERAGE(Table2[Sharpe Ratio]))/_xlfn.STDEV.P(Table2[Sharpe Ratio])</f>
        <v>1.300234454673332</v>
      </c>
      <c r="AR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1">
        <f>_xlfn.RANK.AVG(Table2[[#This Row],[1Y Return vs Nifty Z-Score]],Table2[1Y Return vs Nifty Z-Score])</f>
        <v>187</v>
      </c>
      <c r="AT81">
        <f>_xlfn.RANK.AVG(Table2[[#This Row],[6M Return vs Nifty Z-Score]],Table2[6M Return vs Nifty Z-Score])</f>
        <v>129</v>
      </c>
      <c r="AU81">
        <f>_xlfn.RANK.AVG(Table2[[#This Row],[Sharpe Ratio Z-Score]],Table2[Sharpe Ratio Z-Score])</f>
        <v>79</v>
      </c>
      <c r="AV81">
        <f>(Table2[[#This Row],[Rank 1Y]]+Table2[[#This Row],[Rank 6M]]+Table2[[#This Row],[Rank Sharpe]])/3</f>
        <v>131.66666666666666</v>
      </c>
    </row>
    <row r="82" spans="1:48" x14ac:dyDescent="0.3">
      <c r="A82" t="s">
        <v>122</v>
      </c>
      <c r="B82" t="s">
        <v>123</v>
      </c>
      <c r="C82" t="s">
        <v>10303</v>
      </c>
      <c r="D82" t="s">
        <v>124</v>
      </c>
      <c r="E82">
        <v>235154.696964</v>
      </c>
      <c r="F82">
        <v>179.94</v>
      </c>
      <c r="G82">
        <v>233.481521169774</v>
      </c>
      <c r="H82">
        <f>(Table2[[#This Row],[1Y Return vs Nifty]]-AVERAGE(Table2[1Y Return vs Nifty]))/_xlfn.STDEV.P(Table2[1Y Return vs Nifty])</f>
        <v>3.3148911057441293</v>
      </c>
      <c r="I82">
        <v>-4.0284681253418499</v>
      </c>
      <c r="J82">
        <f>(Table2[[#This Row],[1M Return vs Nifty]]-AVERAGE(Table2[1M Return vs Nifty]))/_xlfn.STDEV.P(Table2[1M Return vs Nifty])</f>
        <v>-0.36594988145146745</v>
      </c>
      <c r="K82">
        <v>8.2001967063671994</v>
      </c>
      <c r="L82">
        <f>(Table2[[#This Row],[6M Return vs Nifty]]-AVERAGE(Table2[6M Return vs Nifty]))/_xlfn.STDEV.P(Table2[6M Return vs Nifty])</f>
        <v>5.2716310341550776E-2</v>
      </c>
      <c r="M82">
        <v>-1.5431615927648299</v>
      </c>
      <c r="N82">
        <f>(Table2[[#This Row],[1W Return vs Nifty]]-AVERAGE(Table2[1W Return vs Nifty]))/_xlfn.STDEV.P(Table2[1W Return vs Nifty])</f>
        <v>-0.15215647932557505</v>
      </c>
      <c r="O82">
        <v>182.8</v>
      </c>
      <c r="P82">
        <v>182.53477771740501</v>
      </c>
      <c r="Q82">
        <v>148.997457265457</v>
      </c>
      <c r="R82">
        <v>41.233045240831103</v>
      </c>
      <c r="S82" s="2">
        <f>(Table2[[#This Row],[Close Price]]-Table2[[#This Row],[20D EMA]])/Table2[[#This Row],[20D EMA]]</f>
        <v>-1.5645514223194823E-2</v>
      </c>
      <c r="T82" s="2">
        <f>(Table2[[#This Row],[Close Price]]-Table2[[#This Row],[50D EMA]])/Table2[[#This Row],[50D EMA]]</f>
        <v>-1.4215251196800248E-2</v>
      </c>
      <c r="U82" s="2">
        <f>(Table2[[#This Row],[Close Price]]-Table2[[#This Row],[200D EMA]])/Table2[[#This Row],[200D EMA]]</f>
        <v>0.20767161602909176</v>
      </c>
      <c r="V82">
        <v>0.263775672981231</v>
      </c>
      <c r="W82">
        <v>179.1</v>
      </c>
      <c r="X82">
        <v>181.78</v>
      </c>
      <c r="Y82">
        <v>179.1</v>
      </c>
      <c r="Z82">
        <v>184.2</v>
      </c>
      <c r="AA82">
        <v>175.13</v>
      </c>
      <c r="AB82">
        <v>195.65</v>
      </c>
      <c r="AC82" s="2">
        <f>(Table2[[#This Row],[Close Price]]/Table2[[#This Row],[Day Low]])-1</f>
        <v>4.6901172529314472E-3</v>
      </c>
      <c r="AD82" s="2">
        <f>(Table2[[#This Row],[Day High]]/Table2[[#This Row],[Close Price]])-1</f>
        <v>1.0225630765810845E-2</v>
      </c>
      <c r="AE82" s="2">
        <f>(Table2[[#This Row],[Close Price]]/Table2[[#This Row],[Current Week Low]])-1</f>
        <v>4.6901172529314472E-3</v>
      </c>
      <c r="AF82" s="2">
        <f>(Table2[[#This Row],[Current Week High]]/Table2[[#This Row],[Close Price]])-1</f>
        <v>2.3674558186062011E-2</v>
      </c>
      <c r="AG82" s="2">
        <f>(Table2[[#This Row],[Close Price]]/Table2[[#This Row],[Current Month Low]])-1</f>
        <v>2.7465311482898436E-2</v>
      </c>
      <c r="AH82" s="2">
        <f>(Table2[[#This Row],[Current Month High]]/Table2[[#This Row],[Close Price]])-1</f>
        <v>8.7306880071134962E-2</v>
      </c>
      <c r="AI82">
        <v>27.2646437701456</v>
      </c>
      <c r="AJ82">
        <v>267.59959141981602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-0.02</v>
      </c>
      <c r="AM82" t="s">
        <v>10346</v>
      </c>
      <c r="AN82">
        <v>-2.5</v>
      </c>
      <c r="AO82" t="s">
        <v>10346</v>
      </c>
      <c r="AP82">
        <v>0.17663455858028501</v>
      </c>
      <c r="AQ82">
        <f>(Table2[[#This Row],[Sharpe Ratio]]-AVERAGE(Table2[Sharpe Ratio]))/_xlfn.STDEV.P(Table2[Sharpe Ratio])</f>
        <v>1.2976182066932138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4.1471192620018513</v>
      </c>
      <c r="AS82">
        <f>_xlfn.RANK.AVG(Table2[[#This Row],[1Y Return vs Nifty Z-Score]],Table2[1Y Return vs Nifty Z-Score])</f>
        <v>11</v>
      </c>
      <c r="AT82">
        <f>_xlfn.RANK.AVG(Table2[[#This Row],[6M Return vs Nifty Z-Score]],Table2[6M Return vs Nifty Z-Score])</f>
        <v>307</v>
      </c>
      <c r="AU82">
        <f>_xlfn.RANK.AVG(Table2[[#This Row],[Sharpe Ratio Z-Score]],Table2[Sharpe Ratio Z-Score])</f>
        <v>80</v>
      </c>
      <c r="AV82">
        <f>(Table2[[#This Row],[Rank 1Y]]+Table2[[#This Row],[Rank 6M]]+Table2[[#This Row],[Rank Sharpe]])/3</f>
        <v>132.66666666666666</v>
      </c>
    </row>
    <row r="83" spans="1:48" x14ac:dyDescent="0.3">
      <c r="A83" t="s">
        <v>746</v>
      </c>
      <c r="B83" t="s">
        <v>747</v>
      </c>
      <c r="C83" t="s">
        <v>10314</v>
      </c>
      <c r="D83" t="s">
        <v>163</v>
      </c>
      <c r="E83">
        <v>22882.369582305</v>
      </c>
      <c r="F83">
        <v>719.85</v>
      </c>
      <c r="G83">
        <v>54.614311170591002</v>
      </c>
      <c r="H83">
        <f>(Table2[[#This Row],[1Y Return vs Nifty]]-AVERAGE(Table2[1Y Return vs Nifty]))/_xlfn.STDEV.P(Table2[1Y Return vs Nifty])</f>
        <v>0.44661521243338059</v>
      </c>
      <c r="I83">
        <v>18.0439447699361</v>
      </c>
      <c r="J83">
        <f>(Table2[[#This Row],[1M Return vs Nifty]]-AVERAGE(Table2[1M Return vs Nifty]))/_xlfn.STDEV.P(Table2[1M Return vs Nifty])</f>
        <v>1.7145076473125711</v>
      </c>
      <c r="K83">
        <v>30.073666239275099</v>
      </c>
      <c r="L83">
        <f>(Table2[[#This Row],[6M Return vs Nifty]]-AVERAGE(Table2[6M Return vs Nifty]))/_xlfn.STDEV.P(Table2[6M Return vs Nifty])</f>
        <v>0.81320144958071228</v>
      </c>
      <c r="M83">
        <v>-5.0485682102242002</v>
      </c>
      <c r="N83">
        <f>(Table2[[#This Row],[1W Return vs Nifty]]-AVERAGE(Table2[1W Return vs Nifty]))/_xlfn.STDEV.P(Table2[1W Return vs Nifty])</f>
        <v>-1.0426051234836835</v>
      </c>
      <c r="O83">
        <v>717.02</v>
      </c>
      <c r="P83">
        <v>666.49305743432399</v>
      </c>
      <c r="Q83">
        <v>546.90145697936202</v>
      </c>
      <c r="R83">
        <v>45.664090620683702</v>
      </c>
      <c r="S83" s="2">
        <f>(Table2[[#This Row],[Close Price]]-Table2[[#This Row],[20D EMA]])/Table2[[#This Row],[20D EMA]]</f>
        <v>3.9468913001032618E-3</v>
      </c>
      <c r="T83" s="2">
        <f>(Table2[[#This Row],[Close Price]]-Table2[[#This Row],[50D EMA]])/Table2[[#This Row],[50D EMA]]</f>
        <v>8.0056261607696966E-2</v>
      </c>
      <c r="U83" s="2">
        <f>(Table2[[#This Row],[Close Price]]-Table2[[#This Row],[200D EMA]])/Table2[[#This Row],[200D EMA]]</f>
        <v>0.31623346548730152</v>
      </c>
      <c r="V83">
        <v>1.4189003085853999</v>
      </c>
      <c r="W83">
        <v>715.55</v>
      </c>
      <c r="X83">
        <v>738.8</v>
      </c>
      <c r="Y83">
        <v>715.55</v>
      </c>
      <c r="Z83">
        <v>761.9</v>
      </c>
      <c r="AA83">
        <v>580.4</v>
      </c>
      <c r="AB83">
        <v>843.95</v>
      </c>
      <c r="AC83" s="2">
        <f>(Table2[[#This Row],[Close Price]]/Table2[[#This Row],[Day Low]])-1</f>
        <v>6.0093634267348595E-3</v>
      </c>
      <c r="AD83" s="2">
        <f>(Table2[[#This Row],[Day High]]/Table2[[#This Row],[Close Price]])-1</f>
        <v>2.6324928804611902E-2</v>
      </c>
      <c r="AE83" s="2">
        <f>(Table2[[#This Row],[Close Price]]/Table2[[#This Row],[Current Week Low]])-1</f>
        <v>6.0093634267348595E-3</v>
      </c>
      <c r="AF83" s="2">
        <f>(Table2[[#This Row],[Current Week High]]/Table2[[#This Row],[Close Price]])-1</f>
        <v>5.841494755851917E-2</v>
      </c>
      <c r="AG83" s="2">
        <f>(Table2[[#This Row],[Close Price]]/Table2[[#This Row],[Current Month Low]])-1</f>
        <v>0.24026533425223984</v>
      </c>
      <c r="AH83" s="2">
        <f>(Table2[[#This Row],[Current Month High]]/Table2[[#This Row],[Close Price]])-1</f>
        <v>0.17239702715843586</v>
      </c>
      <c r="AI83">
        <v>17.239702715843499</v>
      </c>
      <c r="AJ83">
        <v>130.72115384615299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0.22</v>
      </c>
      <c r="AM83" t="s">
        <v>10347</v>
      </c>
      <c r="AN83">
        <v>2.74</v>
      </c>
      <c r="AO83" t="s">
        <v>10347</v>
      </c>
      <c r="AP83">
        <v>0.16112736631542299</v>
      </c>
      <c r="AQ83">
        <f>(Table2[[#This Row],[Sharpe Ratio]]-AVERAGE(Table2[Sharpe Ratio]))/_xlfn.STDEV.P(Table2[Sharpe Ratio])</f>
        <v>1.1193810985536077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3.051100284396588</v>
      </c>
      <c r="AS83">
        <f>_xlfn.RANK.AVG(Table2[[#This Row],[1Y Return vs Nifty Z-Score]],Table2[1Y Return vs Nifty Z-Score])</f>
        <v>175</v>
      </c>
      <c r="AT83">
        <f>_xlfn.RANK.AVG(Table2[[#This Row],[6M Return vs Nifty Z-Score]],Table2[6M Return vs Nifty Z-Score])</f>
        <v>130</v>
      </c>
      <c r="AU83">
        <f>_xlfn.RANK.AVG(Table2[[#This Row],[Sharpe Ratio Z-Score]],Table2[Sharpe Ratio Z-Score])</f>
        <v>94</v>
      </c>
      <c r="AV83">
        <f>(Table2[[#This Row],[Rank 1Y]]+Table2[[#This Row],[Rank 6M]]+Table2[[#This Row],[Rank Sharpe]])/3</f>
        <v>133</v>
      </c>
    </row>
    <row r="84" spans="1:48" x14ac:dyDescent="0.3">
      <c r="A84" t="s">
        <v>633</v>
      </c>
      <c r="B84" t="s">
        <v>634</v>
      </c>
      <c r="C84" t="s">
        <v>10303</v>
      </c>
      <c r="D84" t="s">
        <v>543</v>
      </c>
      <c r="E84">
        <v>29916.26</v>
      </c>
      <c r="F84">
        <v>1431.4</v>
      </c>
      <c r="G84">
        <v>123.401213847257</v>
      </c>
      <c r="H84">
        <f>(Table2[[#This Row],[1Y Return vs Nifty]]-AVERAGE(Table2[1Y Return vs Nifty]))/_xlfn.STDEV.P(Table2[1Y Return vs Nifty])</f>
        <v>1.5496671062035965</v>
      </c>
      <c r="I84">
        <v>20.002525462969398</v>
      </c>
      <c r="J84">
        <f>(Table2[[#This Row],[1M Return vs Nifty]]-AVERAGE(Table2[1M Return vs Nifty]))/_xlfn.STDEV.P(Table2[1M Return vs Nifty])</f>
        <v>1.8991156449902851</v>
      </c>
      <c r="K84">
        <v>34.909323830712999</v>
      </c>
      <c r="L84">
        <f>(Table2[[#This Row],[6M Return vs Nifty]]-AVERAGE(Table2[6M Return vs Nifty]))/_xlfn.STDEV.P(Table2[6M Return vs Nifty])</f>
        <v>0.98132501732130173</v>
      </c>
      <c r="M84">
        <v>2.0027242166056598</v>
      </c>
      <c r="N84">
        <f>(Table2[[#This Row],[1W Return vs Nifty]]-AVERAGE(Table2[1W Return vs Nifty]))/_xlfn.STDEV.P(Table2[1W Return vs Nifty])</f>
        <v>0.74857474984687811</v>
      </c>
      <c r="O84">
        <v>1382.39</v>
      </c>
      <c r="P84">
        <v>1262.5438975423499</v>
      </c>
      <c r="Q84">
        <v>1031.9777374955499</v>
      </c>
      <c r="R84">
        <v>52.032280863840299</v>
      </c>
      <c r="S84" s="2">
        <f>(Table2[[#This Row],[Close Price]]-Table2[[#This Row],[20D EMA]])/Table2[[#This Row],[20D EMA]]</f>
        <v>3.5453092108594528E-2</v>
      </c>
      <c r="T84" s="2">
        <f>(Table2[[#This Row],[Close Price]]-Table2[[#This Row],[50D EMA]])/Table2[[#This Row],[50D EMA]]</f>
        <v>0.13374275760735377</v>
      </c>
      <c r="U84" s="2">
        <f>(Table2[[#This Row],[Close Price]]-Table2[[#This Row],[200D EMA]])/Table2[[#This Row],[200D EMA]]</f>
        <v>0.38704542548929988</v>
      </c>
      <c r="V84">
        <v>1.5174775396523601</v>
      </c>
      <c r="W84">
        <v>1425</v>
      </c>
      <c r="X84">
        <v>1485</v>
      </c>
      <c r="Y84">
        <v>1425</v>
      </c>
      <c r="Z84">
        <v>1615</v>
      </c>
      <c r="AA84">
        <v>1139.5999999999999</v>
      </c>
      <c r="AB84">
        <v>1664.4</v>
      </c>
      <c r="AC84" s="2">
        <f>(Table2[[#This Row],[Close Price]]/Table2[[#This Row],[Day Low]])-1</f>
        <v>4.4912280701754348E-3</v>
      </c>
      <c r="AD84" s="2">
        <f>(Table2[[#This Row],[Day High]]/Table2[[#This Row],[Close Price]])-1</f>
        <v>3.7445857202738519E-2</v>
      </c>
      <c r="AE84" s="2">
        <f>(Table2[[#This Row],[Close Price]]/Table2[[#This Row],[Current Week Low]])-1</f>
        <v>4.4912280701754348E-3</v>
      </c>
      <c r="AF84" s="2">
        <f>(Table2[[#This Row],[Current Week High]]/Table2[[#This Row],[Close Price]])-1</f>
        <v>0.12826603325415675</v>
      </c>
      <c r="AG84" s="2">
        <f>(Table2[[#This Row],[Close Price]]/Table2[[#This Row],[Current Month Low]])-1</f>
        <v>0.25605475605475614</v>
      </c>
      <c r="AH84" s="2">
        <f>(Table2[[#This Row],[Current Month High]]/Table2[[#This Row],[Close Price]])-1</f>
        <v>0.16277770015369564</v>
      </c>
      <c r="AI84">
        <v>16.277770015369502</v>
      </c>
      <c r="AJ84">
        <v>158.52711428184401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0.3</v>
      </c>
      <c r="AM84" t="s">
        <v>10347</v>
      </c>
      <c r="AN84">
        <v>11.23</v>
      </c>
      <c r="AO84" t="s">
        <v>10347</v>
      </c>
      <c r="AP84">
        <v>9.8998165381629005E-2</v>
      </c>
      <c r="AQ84">
        <f>(Table2[[#This Row],[Sharpe Ratio]]-AVERAGE(Table2[Sharpe Ratio]))/_xlfn.STDEV.P(Table2[Sharpe Ratio])</f>
        <v>0.40527831860961472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5.5839608369716762</v>
      </c>
      <c r="AS84">
        <f>_xlfn.RANK.AVG(Table2[[#This Row],[1Y Return vs Nifty Z-Score]],Table2[1Y Return vs Nifty Z-Score])</f>
        <v>55</v>
      </c>
      <c r="AT84">
        <f>_xlfn.RANK.AVG(Table2[[#This Row],[6M Return vs Nifty Z-Score]],Table2[6M Return vs Nifty Z-Score])</f>
        <v>109</v>
      </c>
      <c r="AU84">
        <f>_xlfn.RANK.AVG(Table2[[#This Row],[Sharpe Ratio Z-Score]],Table2[Sharpe Ratio Z-Score])</f>
        <v>236</v>
      </c>
      <c r="AV84">
        <f>(Table2[[#This Row],[Rank 1Y]]+Table2[[#This Row],[Rank 6M]]+Table2[[#This Row],[Rank Sharpe]])/3</f>
        <v>133.33333333333334</v>
      </c>
    </row>
    <row r="85" spans="1:48" x14ac:dyDescent="0.3">
      <c r="A85" t="s">
        <v>686</v>
      </c>
      <c r="B85" t="s">
        <v>687</v>
      </c>
      <c r="C85" t="s">
        <v>10301</v>
      </c>
      <c r="D85" t="s">
        <v>427</v>
      </c>
      <c r="E85">
        <v>26321.49</v>
      </c>
      <c r="F85">
        <v>749.9</v>
      </c>
      <c r="G85">
        <v>72.724244468737098</v>
      </c>
      <c r="H85">
        <f>(Table2[[#This Row],[1Y Return vs Nifty]]-AVERAGE(Table2[1Y Return vs Nifty]))/_xlfn.STDEV.P(Table2[1Y Return vs Nifty])</f>
        <v>0.73702218590143731</v>
      </c>
      <c r="I85">
        <v>-16.452204602418</v>
      </c>
      <c r="J85">
        <f>(Table2[[#This Row],[1M Return vs Nifty]]-AVERAGE(Table2[1M Return vs Nifty]))/_xlfn.STDEV.P(Table2[1M Return vs Nifty])</f>
        <v>-1.536961687534665</v>
      </c>
      <c r="K85">
        <v>56.0734413989302</v>
      </c>
      <c r="L85">
        <f>(Table2[[#This Row],[6M Return vs Nifty]]-AVERAGE(Table2[6M Return vs Nifty]))/_xlfn.STDEV.P(Table2[6M Return vs Nifty])</f>
        <v>1.7171477852422876</v>
      </c>
      <c r="M85">
        <v>-6.6979956844674398</v>
      </c>
      <c r="N85">
        <f>(Table2[[#This Row],[1W Return vs Nifty]]-AVERAGE(Table2[1W Return vs Nifty]))/_xlfn.STDEV.P(Table2[1W Return vs Nifty])</f>
        <v>-1.4615951632587338</v>
      </c>
      <c r="O85">
        <v>780.67</v>
      </c>
      <c r="P85">
        <v>781.52859263340099</v>
      </c>
      <c r="Q85">
        <v>612.184068876114</v>
      </c>
      <c r="R85">
        <v>35.889120242300301</v>
      </c>
      <c r="S85" s="2">
        <f>(Table2[[#This Row],[Close Price]]-Table2[[#This Row],[20D EMA]])/Table2[[#This Row],[20D EMA]]</f>
        <v>-3.9414861593246808E-2</v>
      </c>
      <c r="T85" s="2">
        <f>(Table2[[#This Row],[Close Price]]-Table2[[#This Row],[50D EMA]])/Table2[[#This Row],[50D EMA]]</f>
        <v>-4.0470166967054695E-2</v>
      </c>
      <c r="U85" s="2">
        <f>(Table2[[#This Row],[Close Price]]-Table2[[#This Row],[200D EMA]])/Table2[[#This Row],[200D EMA]]</f>
        <v>0.22495837138773236</v>
      </c>
      <c r="V85">
        <v>0.675504851885392</v>
      </c>
      <c r="W85">
        <v>735.25</v>
      </c>
      <c r="X85">
        <v>762.65</v>
      </c>
      <c r="Y85">
        <v>735.25</v>
      </c>
      <c r="Z85">
        <v>803</v>
      </c>
      <c r="AA85">
        <v>712</v>
      </c>
      <c r="AB85">
        <v>840.25</v>
      </c>
      <c r="AC85" s="2">
        <f>(Table2[[#This Row],[Close Price]]/Table2[[#This Row],[Day Low]])-1</f>
        <v>1.9925195511730776E-2</v>
      </c>
      <c r="AD85" s="2">
        <f>(Table2[[#This Row],[Day High]]/Table2[[#This Row],[Close Price]])-1</f>
        <v>1.7002266968929147E-2</v>
      </c>
      <c r="AE85" s="2">
        <f>(Table2[[#This Row],[Close Price]]/Table2[[#This Row],[Current Week Low]])-1</f>
        <v>1.9925195511730776E-2</v>
      </c>
      <c r="AF85" s="2">
        <f>(Table2[[#This Row],[Current Week High]]/Table2[[#This Row],[Close Price]])-1</f>
        <v>7.0809441258834482E-2</v>
      </c>
      <c r="AG85" s="2">
        <f>(Table2[[#This Row],[Close Price]]/Table2[[#This Row],[Current Month Low]])-1</f>
        <v>5.3230337078651546E-2</v>
      </c>
      <c r="AH85" s="2">
        <f>(Table2[[#This Row],[Current Month High]]/Table2[[#This Row],[Close Price]])-1</f>
        <v>0.12048273103080409</v>
      </c>
      <c r="AI85">
        <v>29.350580077343601</v>
      </c>
      <c r="AJ85">
        <v>167.82142857142799</v>
      </c>
      <c r="AK85" t="str">
        <f>IF(AND(Table2[[#This Row],[20D EMA]]&gt;Table2[[#This Row],[50D EMA]],Table2[[#This Row],[50D EMA]]&gt;Table2[[#This Row],[200D EMA]]),"Uptrend","Downtrend/NoTrend")</f>
        <v>Downtrend/NoTrend</v>
      </c>
      <c r="AL85">
        <v>-7.0000000000000007E-2</v>
      </c>
      <c r="AM85" t="s">
        <v>10346</v>
      </c>
      <c r="AN85">
        <v>0.28999999999999998</v>
      </c>
      <c r="AO85" t="s">
        <v>10347</v>
      </c>
      <c r="AP85">
        <v>0.103679625904157</v>
      </c>
      <c r="AQ85">
        <f>(Table2[[#This Row],[Sharpe Ratio]]-AVERAGE(Table2[Sharpe Ratio]))/_xlfn.STDEV.P(Table2[Sharpe Ratio])</f>
        <v>0.45908625309275258</v>
      </c>
      <c r="AR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5">
        <f>_xlfn.RANK.AVG(Table2[[#This Row],[1Y Return vs Nifty Z-Score]],Table2[1Y Return vs Nifty Z-Score])</f>
        <v>132</v>
      </c>
      <c r="AT85">
        <f>_xlfn.RANK.AVG(Table2[[#This Row],[6M Return vs Nifty Z-Score]],Table2[6M Return vs Nifty Z-Score])</f>
        <v>44</v>
      </c>
      <c r="AU85">
        <f>_xlfn.RANK.AVG(Table2[[#This Row],[Sharpe Ratio Z-Score]],Table2[Sharpe Ratio Z-Score])</f>
        <v>224</v>
      </c>
      <c r="AV85">
        <f>(Table2[[#This Row],[Rank 1Y]]+Table2[[#This Row],[Rank 6M]]+Table2[[#This Row],[Rank Sharpe]])/3</f>
        <v>133.33333333333334</v>
      </c>
    </row>
    <row r="86" spans="1:48" x14ac:dyDescent="0.3">
      <c r="A86" t="s">
        <v>882</v>
      </c>
      <c r="B86" t="s">
        <v>883</v>
      </c>
      <c r="C86" t="s">
        <v>10308</v>
      </c>
      <c r="D86" t="s">
        <v>506</v>
      </c>
      <c r="E86">
        <v>17715.528998860002</v>
      </c>
      <c r="F86">
        <v>639.1</v>
      </c>
      <c r="G86">
        <v>99.775790726180304</v>
      </c>
      <c r="H86">
        <f>(Table2[[#This Row],[1Y Return vs Nifty]]-AVERAGE(Table2[1Y Return vs Nifty]))/_xlfn.STDEV.P(Table2[1Y Return vs Nifty])</f>
        <v>1.1708149308509412</v>
      </c>
      <c r="I86">
        <v>0.96801012294647704</v>
      </c>
      <c r="J86">
        <f>(Table2[[#This Row],[1M Return vs Nifty]]-AVERAGE(Table2[1M Return vs Nifty]))/_xlfn.STDEV.P(Table2[1M Return vs Nifty])</f>
        <v>0.10499821281787479</v>
      </c>
      <c r="K86">
        <v>8.2749971353194596</v>
      </c>
      <c r="L86">
        <f>(Table2[[#This Row],[6M Return vs Nifty]]-AVERAGE(Table2[6M Return vs Nifty]))/_xlfn.STDEV.P(Table2[6M Return vs Nifty])</f>
        <v>5.5316931817779205E-2</v>
      </c>
      <c r="M86">
        <v>-2.7115675940886401</v>
      </c>
      <c r="N86">
        <f>(Table2[[#This Row],[1W Return vs Nifty]]-AVERAGE(Table2[1W Return vs Nifty]))/_xlfn.STDEV.P(Table2[1W Return vs Nifty])</f>
        <v>-0.44895672341795467</v>
      </c>
      <c r="O86">
        <v>634.89</v>
      </c>
      <c r="P86">
        <v>599.28621694508604</v>
      </c>
      <c r="Q86">
        <v>488.45329130404298</v>
      </c>
      <c r="R86">
        <v>47.833275223745602</v>
      </c>
      <c r="S86" s="2">
        <f>(Table2[[#This Row],[Close Price]]-Table2[[#This Row],[20D EMA]])/Table2[[#This Row],[20D EMA]]</f>
        <v>6.631069949125103E-3</v>
      </c>
      <c r="T86" s="2">
        <f>(Table2[[#This Row],[Close Price]]-Table2[[#This Row],[50D EMA]])/Table2[[#This Row],[50D EMA]]</f>
        <v>6.6435339123713258E-2</v>
      </c>
      <c r="U86" s="2">
        <f>(Table2[[#This Row],[Close Price]]-Table2[[#This Row],[200D EMA]])/Table2[[#This Row],[200D EMA]]</f>
        <v>0.30841579200698926</v>
      </c>
      <c r="V86">
        <v>1.2640223293316699</v>
      </c>
      <c r="W86">
        <v>635.1</v>
      </c>
      <c r="X86">
        <v>654.25</v>
      </c>
      <c r="Y86">
        <v>635.1</v>
      </c>
      <c r="Z86">
        <v>724</v>
      </c>
      <c r="AA86">
        <v>561.45000000000005</v>
      </c>
      <c r="AB86">
        <v>724</v>
      </c>
      <c r="AC86" s="2">
        <f>(Table2[[#This Row],[Close Price]]/Table2[[#This Row],[Day Low]])-1</f>
        <v>6.2982207526374179E-3</v>
      </c>
      <c r="AD86" s="2">
        <f>(Table2[[#This Row],[Day High]]/Table2[[#This Row],[Close Price]])-1</f>
        <v>2.3705210452198422E-2</v>
      </c>
      <c r="AE86" s="2">
        <f>(Table2[[#This Row],[Close Price]]/Table2[[#This Row],[Current Week Low]])-1</f>
        <v>6.2982207526374179E-3</v>
      </c>
      <c r="AF86" s="2">
        <f>(Table2[[#This Row],[Current Week High]]/Table2[[#This Row],[Close Price]])-1</f>
        <v>0.13284306055390394</v>
      </c>
      <c r="AG86" s="2">
        <f>(Table2[[#This Row],[Close Price]]/Table2[[#This Row],[Current Month Low]])-1</f>
        <v>0.13830260931516603</v>
      </c>
      <c r="AH86" s="2">
        <f>(Table2[[#This Row],[Current Month High]]/Table2[[#This Row],[Close Price]])-1</f>
        <v>0.13284306055390394</v>
      </c>
      <c r="AI86">
        <v>13.284306055390299</v>
      </c>
      <c r="AJ86">
        <v>173.23642582300101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0.28999999999999998</v>
      </c>
      <c r="AM86" t="s">
        <v>10347</v>
      </c>
      <c r="AN86">
        <v>5.3</v>
      </c>
      <c r="AO86" t="s">
        <v>10347</v>
      </c>
      <c r="AP86">
        <v>0.23732290302278899</v>
      </c>
      <c r="AQ86">
        <f>(Table2[[#This Row],[Sharpe Ratio]]-AVERAGE(Table2[Sharpe Ratio]))/_xlfn.STDEV.P(Table2[Sharpe Ratio])</f>
        <v>1.9951600199666875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2.8773333720353276</v>
      </c>
      <c r="AS86">
        <f>_xlfn.RANK.AVG(Table2[[#This Row],[1Y Return vs Nifty Z-Score]],Table2[1Y Return vs Nifty Z-Score])</f>
        <v>82</v>
      </c>
      <c r="AT86">
        <f>_xlfn.RANK.AVG(Table2[[#This Row],[6M Return vs Nifty Z-Score]],Table2[6M Return vs Nifty Z-Score])</f>
        <v>306</v>
      </c>
      <c r="AU86">
        <f>_xlfn.RANK.AVG(Table2[[#This Row],[Sharpe Ratio Z-Score]],Table2[Sharpe Ratio Z-Score])</f>
        <v>14</v>
      </c>
      <c r="AV86">
        <f>(Table2[[#This Row],[Rank 1Y]]+Table2[[#This Row],[Rank 6M]]+Table2[[#This Row],[Rank Sharpe]])/3</f>
        <v>134</v>
      </c>
    </row>
    <row r="87" spans="1:48" x14ac:dyDescent="0.3">
      <c r="A87" t="s">
        <v>635</v>
      </c>
      <c r="B87" t="s">
        <v>636</v>
      </c>
      <c r="C87" t="s">
        <v>10316</v>
      </c>
      <c r="D87" t="s">
        <v>175</v>
      </c>
      <c r="E87">
        <v>29779.005322600002</v>
      </c>
      <c r="F87">
        <v>6879.65</v>
      </c>
      <c r="G87">
        <v>137.62058017070001</v>
      </c>
      <c r="H87">
        <f>(Table2[[#This Row],[1Y Return vs Nifty]]-AVERAGE(Table2[1Y Return vs Nifty]))/_xlfn.STDEV.P(Table2[1Y Return vs Nifty])</f>
        <v>1.777685789135323</v>
      </c>
      <c r="I87">
        <v>14.246501225776401</v>
      </c>
      <c r="J87">
        <f>(Table2[[#This Row],[1M Return vs Nifty]]-AVERAGE(Table2[1M Return vs Nifty]))/_xlfn.STDEV.P(Table2[1M Return vs Nifty])</f>
        <v>1.3565757778342864</v>
      </c>
      <c r="K87">
        <v>94.095655371661607</v>
      </c>
      <c r="L87">
        <f>(Table2[[#This Row],[6M Return vs Nifty]]-AVERAGE(Table2[6M Return vs Nifty]))/_xlfn.STDEV.P(Table2[6M Return vs Nifty])</f>
        <v>3.0390838705867593</v>
      </c>
      <c r="M87">
        <v>2.1656797813867699</v>
      </c>
      <c r="N87">
        <f>(Table2[[#This Row],[1W Return vs Nifty]]-AVERAGE(Table2[1W Return vs Nifty]))/_xlfn.STDEV.P(Table2[1W Return vs Nifty])</f>
        <v>0.78996896671023464</v>
      </c>
      <c r="O87">
        <v>6595.13</v>
      </c>
      <c r="P87">
        <v>6018.0575025976896</v>
      </c>
      <c r="Q87">
        <v>4469.8459209909497</v>
      </c>
      <c r="R87">
        <v>57.180388288156003</v>
      </c>
      <c r="S87" s="2">
        <f>(Table2[[#This Row],[Close Price]]-Table2[[#This Row],[20D EMA]])/Table2[[#This Row],[20D EMA]]</f>
        <v>4.3140923681564962E-2</v>
      </c>
      <c r="T87" s="2">
        <f>(Table2[[#This Row],[Close Price]]-Table2[[#This Row],[50D EMA]])/Table2[[#This Row],[50D EMA]]</f>
        <v>0.14316787385803548</v>
      </c>
      <c r="U87" s="2">
        <f>(Table2[[#This Row],[Close Price]]-Table2[[#This Row],[200D EMA]])/Table2[[#This Row],[200D EMA]]</f>
        <v>0.53912464134217952</v>
      </c>
      <c r="V87">
        <v>0.67596402390279497</v>
      </c>
      <c r="W87">
        <v>6613.05</v>
      </c>
      <c r="X87">
        <v>6947</v>
      </c>
      <c r="Y87">
        <v>6575</v>
      </c>
      <c r="Z87">
        <v>7226.65</v>
      </c>
      <c r="AA87">
        <v>5670</v>
      </c>
      <c r="AB87">
        <v>7949.9</v>
      </c>
      <c r="AC87" s="2">
        <f>(Table2[[#This Row],[Close Price]]/Table2[[#This Row],[Day Low]])-1</f>
        <v>4.0314227172030925E-2</v>
      </c>
      <c r="AD87" s="2">
        <f>(Table2[[#This Row],[Day High]]/Table2[[#This Row],[Close Price]])-1</f>
        <v>9.7897422107229293E-3</v>
      </c>
      <c r="AE87" s="2">
        <f>(Table2[[#This Row],[Close Price]]/Table2[[#This Row],[Current Week Low]])-1</f>
        <v>4.6334600760456146E-2</v>
      </c>
      <c r="AF87" s="2">
        <f>(Table2[[#This Row],[Current Week High]]/Table2[[#This Row],[Close Price]])-1</f>
        <v>5.0438612429411389E-2</v>
      </c>
      <c r="AG87" s="2">
        <f>(Table2[[#This Row],[Close Price]]/Table2[[#This Row],[Current Month Low]])-1</f>
        <v>0.21334215167548498</v>
      </c>
      <c r="AH87" s="2">
        <f>(Table2[[#This Row],[Current Month High]]/Table2[[#This Row],[Close Price]])-1</f>
        <v>0.15556750706794675</v>
      </c>
      <c r="AI87">
        <v>15.556750706794601</v>
      </c>
      <c r="AJ87">
        <v>183.11316872427901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0.45</v>
      </c>
      <c r="AM87" t="s">
        <v>10347</v>
      </c>
      <c r="AN87">
        <v>-5.12</v>
      </c>
      <c r="AO87" t="s">
        <v>10346</v>
      </c>
      <c r="AP87">
        <v>6.0880023057182001E-2</v>
      </c>
      <c r="AQ87">
        <f>(Table2[[#This Row],[Sharpe Ratio]]-AVERAGE(Table2[Sharpe Ratio]))/_xlfn.STDEV.P(Table2[Sharpe Ratio])</f>
        <v>-3.2845317153781063E-2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6.9304690871128223</v>
      </c>
      <c r="AS87">
        <f>_xlfn.RANK.AVG(Table2[[#This Row],[1Y Return vs Nifty Z-Score]],Table2[1Y Return vs Nifty Z-Score])</f>
        <v>42</v>
      </c>
      <c r="AT87">
        <f>_xlfn.RANK.AVG(Table2[[#This Row],[6M Return vs Nifty Z-Score]],Table2[6M Return vs Nifty Z-Score])</f>
        <v>7</v>
      </c>
      <c r="AU87">
        <f>_xlfn.RANK.AVG(Table2[[#This Row],[Sharpe Ratio Z-Score]],Table2[Sharpe Ratio Z-Score])</f>
        <v>362</v>
      </c>
      <c r="AV87">
        <f>(Table2[[#This Row],[Rank 1Y]]+Table2[[#This Row],[Rank 6M]]+Table2[[#This Row],[Rank Sharpe]])/3</f>
        <v>137</v>
      </c>
    </row>
    <row r="88" spans="1:48" x14ac:dyDescent="0.3">
      <c r="A88" t="s">
        <v>766</v>
      </c>
      <c r="B88" t="s">
        <v>767</v>
      </c>
      <c r="C88" t="s">
        <v>10306</v>
      </c>
      <c r="D88" t="s">
        <v>218</v>
      </c>
      <c r="E88">
        <v>21598.840369919999</v>
      </c>
      <c r="F88">
        <v>1329.6</v>
      </c>
      <c r="G88">
        <v>75.611718042218996</v>
      </c>
      <c r="H88">
        <f>(Table2[[#This Row],[1Y Return vs Nifty]]-AVERAGE(Table2[1Y Return vs Nifty]))/_xlfn.STDEV.P(Table2[1Y Return vs Nifty])</f>
        <v>0.78332508760951347</v>
      </c>
      <c r="I88">
        <v>-4.9930360067682198</v>
      </c>
      <c r="J88">
        <f>(Table2[[#This Row],[1M Return vs Nifty]]-AVERAGE(Table2[1M Return vs Nifty]))/_xlfn.STDEV.P(Table2[1M Return vs Nifty])</f>
        <v>-0.45686619950144292</v>
      </c>
      <c r="K88">
        <v>23.194762255311598</v>
      </c>
      <c r="L88">
        <f>(Table2[[#This Row],[6M Return vs Nifty]]-AVERAGE(Table2[6M Return vs Nifty]))/_xlfn.STDEV.P(Table2[6M Return vs Nifty])</f>
        <v>0.57403937946709904</v>
      </c>
      <c r="M88">
        <v>6.1995295993449497</v>
      </c>
      <c r="N88">
        <f>(Table2[[#This Row],[1W Return vs Nifty]]-AVERAGE(Table2[1W Return vs Nifty]))/_xlfn.STDEV.P(Table2[1W Return vs Nifty])</f>
        <v>1.8146535448838326</v>
      </c>
      <c r="O88">
        <v>1283.8699999999999</v>
      </c>
      <c r="P88">
        <v>1264.5239059414801</v>
      </c>
      <c r="Q88">
        <v>1065.5173404376601</v>
      </c>
      <c r="R88">
        <v>68.2314939432476</v>
      </c>
      <c r="S88" s="2">
        <f>(Table2[[#This Row],[Close Price]]-Table2[[#This Row],[20D EMA]])/Table2[[#This Row],[20D EMA]]</f>
        <v>3.5618871069500825E-2</v>
      </c>
      <c r="T88" s="2">
        <f>(Table2[[#This Row],[Close Price]]-Table2[[#This Row],[50D EMA]])/Table2[[#This Row],[50D EMA]]</f>
        <v>5.1462921145858875E-2</v>
      </c>
      <c r="U88" s="2">
        <f>(Table2[[#This Row],[Close Price]]-Table2[[#This Row],[200D EMA]])/Table2[[#This Row],[200D EMA]]</f>
        <v>0.24784454418533269</v>
      </c>
      <c r="V88">
        <v>0.47769617730770902</v>
      </c>
      <c r="W88">
        <v>1315</v>
      </c>
      <c r="X88">
        <v>1339.9</v>
      </c>
      <c r="Y88">
        <v>1275.55</v>
      </c>
      <c r="Z88">
        <v>1354</v>
      </c>
      <c r="AA88">
        <v>1189</v>
      </c>
      <c r="AB88">
        <v>1374.3</v>
      </c>
      <c r="AC88" s="2">
        <f>(Table2[[#This Row],[Close Price]]/Table2[[#This Row],[Day Low]])-1</f>
        <v>1.1102661596958052E-2</v>
      </c>
      <c r="AD88" s="2">
        <f>(Table2[[#This Row],[Day High]]/Table2[[#This Row],[Close Price]])-1</f>
        <v>7.7466907340555391E-3</v>
      </c>
      <c r="AE88" s="2">
        <f>(Table2[[#This Row],[Close Price]]/Table2[[#This Row],[Current Week Low]])-1</f>
        <v>4.2373877935008464E-2</v>
      </c>
      <c r="AF88" s="2">
        <f>(Table2[[#This Row],[Current Week High]]/Table2[[#This Row],[Close Price]])-1</f>
        <v>1.8351383874849692E-2</v>
      </c>
      <c r="AG88" s="2">
        <f>(Table2[[#This Row],[Close Price]]/Table2[[#This Row],[Current Month Low]])-1</f>
        <v>0.1182506307821698</v>
      </c>
      <c r="AH88" s="2">
        <f>(Table2[[#This Row],[Current Month High]]/Table2[[#This Row],[Close Price]])-1</f>
        <v>3.3619133574007254E-2</v>
      </c>
      <c r="AI88">
        <v>7.3894404332129904</v>
      </c>
      <c r="AJ88">
        <v>121.139293139293</v>
      </c>
      <c r="AK88" t="str">
        <f>IF(AND(Table2[[#This Row],[20D EMA]]&gt;Table2[[#This Row],[50D EMA]],Table2[[#This Row],[50D EMA]]&gt;Table2[[#This Row],[200D EMA]]),"Uptrend","Downtrend/NoTrend")</f>
        <v>Uptrend</v>
      </c>
      <c r="AL88">
        <v>-0.02</v>
      </c>
      <c r="AM88" t="s">
        <v>10346</v>
      </c>
      <c r="AN88">
        <v>7.39</v>
      </c>
      <c r="AO88" t="s">
        <v>10347</v>
      </c>
      <c r="AP88">
        <v>0.157246422030801</v>
      </c>
      <c r="AQ88">
        <f>(Table2[[#This Row],[Sharpe Ratio]]-AVERAGE(Table2[Sharpe Ratio]))/_xlfn.STDEV.P(Table2[Sharpe Ratio])</f>
        <v>1.074774165568753</v>
      </c>
      <c r="AR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3.789925978027755</v>
      </c>
      <c r="AS88">
        <f>_xlfn.RANK.AVG(Table2[[#This Row],[1Y Return vs Nifty Z-Score]],Table2[1Y Return vs Nifty Z-Score])</f>
        <v>125</v>
      </c>
      <c r="AT88">
        <f>_xlfn.RANK.AVG(Table2[[#This Row],[6M Return vs Nifty Z-Score]],Table2[6M Return vs Nifty Z-Score])</f>
        <v>183</v>
      </c>
      <c r="AU88">
        <f>_xlfn.RANK.AVG(Table2[[#This Row],[Sharpe Ratio Z-Score]],Table2[Sharpe Ratio Z-Score])</f>
        <v>104</v>
      </c>
      <c r="AV88">
        <f>(Table2[[#This Row],[Rank 1Y]]+Table2[[#This Row],[Rank 6M]]+Table2[[#This Row],[Rank Sharpe]])/3</f>
        <v>137.33333333333334</v>
      </c>
    </row>
    <row r="89" spans="1:48" x14ac:dyDescent="0.3">
      <c r="A89" t="s">
        <v>1080</v>
      </c>
      <c r="B89" t="s">
        <v>1081</v>
      </c>
      <c r="C89" t="s">
        <v>10310</v>
      </c>
      <c r="D89" t="s">
        <v>127</v>
      </c>
      <c r="E89">
        <v>12243.48722615</v>
      </c>
      <c r="F89">
        <v>347.45</v>
      </c>
      <c r="G89">
        <v>34.556611246286003</v>
      </c>
      <c r="H89">
        <f>(Table2[[#This Row],[1Y Return vs Nifty]]-AVERAGE(Table2[1Y Return vs Nifty]))/_xlfn.STDEV.P(Table2[1Y Return vs Nifty])</f>
        <v>0.12497427462030887</v>
      </c>
      <c r="I89">
        <v>23.921406331631001</v>
      </c>
      <c r="J89">
        <f>(Table2[[#This Row],[1M Return vs Nifty]]-AVERAGE(Table2[1M Return vs Nifty]))/_xlfn.STDEV.P(Table2[1M Return vs Nifty])</f>
        <v>2.268493711911125</v>
      </c>
      <c r="K89">
        <v>47.791718266723301</v>
      </c>
      <c r="L89">
        <f>(Table2[[#This Row],[6M Return vs Nifty]]-AVERAGE(Table2[6M Return vs Nifty]))/_xlfn.STDEV.P(Table2[6M Return vs Nifty])</f>
        <v>1.429213246102933</v>
      </c>
      <c r="M89">
        <v>-2.3948732534217099</v>
      </c>
      <c r="N89">
        <f>(Table2[[#This Row],[1W Return vs Nifty]]-AVERAGE(Table2[1W Return vs Nifty]))/_xlfn.STDEV.P(Table2[1W Return vs Nifty])</f>
        <v>-0.36850955222393189</v>
      </c>
      <c r="O89">
        <v>319.99</v>
      </c>
      <c r="P89">
        <v>289.47537737489603</v>
      </c>
      <c r="Q89">
        <v>244.21548135280401</v>
      </c>
      <c r="R89">
        <v>76.735113470265802</v>
      </c>
      <c r="S89" s="2">
        <f>(Table2[[#This Row],[Close Price]]-Table2[[#This Row],[20D EMA]])/Table2[[#This Row],[20D EMA]]</f>
        <v>8.5815181724428827E-2</v>
      </c>
      <c r="T89" s="2">
        <f>(Table2[[#This Row],[Close Price]]-Table2[[#This Row],[50D EMA]])/Table2[[#This Row],[50D EMA]]</f>
        <v>0.20027479763856301</v>
      </c>
      <c r="U89" s="2">
        <f>(Table2[[#This Row],[Close Price]]-Table2[[#This Row],[200D EMA]])/Table2[[#This Row],[200D EMA]]</f>
        <v>0.42271897782785944</v>
      </c>
      <c r="V89">
        <v>2.19188940101618</v>
      </c>
      <c r="W89">
        <v>342.15</v>
      </c>
      <c r="X89">
        <v>356.5</v>
      </c>
      <c r="Y89">
        <v>342.1</v>
      </c>
      <c r="Z89">
        <v>368.9</v>
      </c>
      <c r="AA89">
        <v>245</v>
      </c>
      <c r="AB89">
        <v>368.9</v>
      </c>
      <c r="AC89" s="2">
        <f>(Table2[[#This Row],[Close Price]]/Table2[[#This Row],[Day Low]])-1</f>
        <v>1.5490282040040881E-2</v>
      </c>
      <c r="AD89" s="2">
        <f>(Table2[[#This Row],[Day High]]/Table2[[#This Row],[Close Price]])-1</f>
        <v>2.6046913224924584E-2</v>
      </c>
      <c r="AE89" s="2">
        <f>(Table2[[#This Row],[Close Price]]/Table2[[#This Row],[Current Week Low]])-1</f>
        <v>1.5638702133878857E-2</v>
      </c>
      <c r="AF89" s="2">
        <f>(Table2[[#This Row],[Current Week High]]/Table2[[#This Row],[Close Price]])-1</f>
        <v>6.1735501511008817E-2</v>
      </c>
      <c r="AG89" s="2">
        <f>(Table2[[#This Row],[Close Price]]/Table2[[#This Row],[Current Month Low]])-1</f>
        <v>0.41816326530612247</v>
      </c>
      <c r="AH89" s="2">
        <f>(Table2[[#This Row],[Current Month High]]/Table2[[#This Row],[Close Price]])-1</f>
        <v>6.1735501511008817E-2</v>
      </c>
      <c r="AI89">
        <v>6.1735501511008799</v>
      </c>
      <c r="AJ89">
        <v>92.760055478501997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0.59</v>
      </c>
      <c r="AM89" t="s">
        <v>10347</v>
      </c>
      <c r="AN89">
        <v>25.14</v>
      </c>
      <c r="AO89" t="s">
        <v>10347</v>
      </c>
      <c r="AP89">
        <v>0.16258290863385</v>
      </c>
      <c r="AQ89">
        <f>(Table2[[#This Row],[Sharpe Ratio]]-AVERAGE(Table2[Sharpe Ratio]))/_xlfn.STDEV.P(Table2[Sharpe Ratio])</f>
        <v>1.1361108616970683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4.590282542107504</v>
      </c>
      <c r="AS89">
        <f>_xlfn.RANK.AVG(Table2[[#This Row],[1Y Return vs Nifty Z-Score]],Table2[1Y Return vs Nifty Z-Score])</f>
        <v>259</v>
      </c>
      <c r="AT89">
        <f>_xlfn.RANK.AVG(Table2[[#This Row],[6M Return vs Nifty Z-Score]],Table2[6M Return vs Nifty Z-Score])</f>
        <v>63</v>
      </c>
      <c r="AU89">
        <f>_xlfn.RANK.AVG(Table2[[#This Row],[Sharpe Ratio Z-Score]],Table2[Sharpe Ratio Z-Score])</f>
        <v>90</v>
      </c>
      <c r="AV89">
        <f>(Table2[[#This Row],[Rank 1Y]]+Table2[[#This Row],[Rank 6M]]+Table2[[#This Row],[Rank Sharpe]])/3</f>
        <v>137.33333333333334</v>
      </c>
    </row>
    <row r="90" spans="1:48" x14ac:dyDescent="0.3">
      <c r="A90" t="s">
        <v>221</v>
      </c>
      <c r="B90" t="s">
        <v>222</v>
      </c>
      <c r="C90" t="s">
        <v>10304</v>
      </c>
      <c r="D90" t="s">
        <v>223</v>
      </c>
      <c r="E90">
        <v>120300.836902935</v>
      </c>
      <c r="F90">
        <v>446.55</v>
      </c>
      <c r="G90">
        <v>125.21072518477401</v>
      </c>
      <c r="H90">
        <f>(Table2[[#This Row],[1Y Return vs Nifty]]-AVERAGE(Table2[1Y Return vs Nifty]))/_xlfn.STDEV.P(Table2[1Y Return vs Nifty])</f>
        <v>1.5786840386424501</v>
      </c>
      <c r="I90">
        <v>-2.2851005400761601</v>
      </c>
      <c r="J90">
        <f>(Table2[[#This Row],[1M Return vs Nifty]]-AVERAGE(Table2[1M Return vs Nifty]))/_xlfn.STDEV.P(Table2[1M Return vs Nifty])</f>
        <v>-0.2016270122038952</v>
      </c>
      <c r="K90">
        <v>62.225115570792603</v>
      </c>
      <c r="L90">
        <f>(Table2[[#This Row],[6M Return vs Nifty]]-AVERAGE(Table2[6M Return vs Nifty]))/_xlfn.STDEV.P(Table2[6M Return vs Nifty])</f>
        <v>1.9310259165604331</v>
      </c>
      <c r="M90">
        <v>2.4834446256848102</v>
      </c>
      <c r="N90">
        <f>(Table2[[#This Row],[1W Return vs Nifty]]-AVERAGE(Table2[1W Return vs Nifty]))/_xlfn.STDEV.P(Table2[1W Return vs Nifty])</f>
        <v>0.87068806884149597</v>
      </c>
      <c r="O90">
        <v>426.69</v>
      </c>
      <c r="P90">
        <v>405.73160968932001</v>
      </c>
      <c r="Q90">
        <v>319.03332357410699</v>
      </c>
      <c r="R90">
        <v>75.140376792429905</v>
      </c>
      <c r="S90" s="2">
        <f>(Table2[[#This Row],[Close Price]]-Table2[[#This Row],[20D EMA]])/Table2[[#This Row],[20D EMA]]</f>
        <v>4.6544329606974653E-2</v>
      </c>
      <c r="T90" s="2">
        <f>(Table2[[#This Row],[Close Price]]-Table2[[#This Row],[50D EMA]])/Table2[[#This Row],[50D EMA]]</f>
        <v>0.10060441271000743</v>
      </c>
      <c r="U90" s="2">
        <f>(Table2[[#This Row],[Close Price]]-Table2[[#This Row],[200D EMA]])/Table2[[#This Row],[200D EMA]]</f>
        <v>0.3996970441749878</v>
      </c>
      <c r="V90">
        <v>0.26185554251842302</v>
      </c>
      <c r="W90">
        <v>438.85</v>
      </c>
      <c r="X90">
        <v>450.35</v>
      </c>
      <c r="Y90">
        <v>428.55</v>
      </c>
      <c r="Z90">
        <v>450.35</v>
      </c>
      <c r="AA90">
        <v>400.65</v>
      </c>
      <c r="AB90">
        <v>450.35</v>
      </c>
      <c r="AC90" s="2">
        <f>(Table2[[#This Row],[Close Price]]/Table2[[#This Row],[Day Low]])-1</f>
        <v>1.7545858493790645E-2</v>
      </c>
      <c r="AD90" s="2">
        <f>(Table2[[#This Row],[Day High]]/Table2[[#This Row],[Close Price]])-1</f>
        <v>8.5096853655806104E-3</v>
      </c>
      <c r="AE90" s="2">
        <f>(Table2[[#This Row],[Close Price]]/Table2[[#This Row],[Current Week Low]])-1</f>
        <v>4.2002100105005269E-2</v>
      </c>
      <c r="AF90" s="2">
        <f>(Table2[[#This Row],[Current Week High]]/Table2[[#This Row],[Close Price]])-1</f>
        <v>8.5096853655806104E-3</v>
      </c>
      <c r="AG90" s="2">
        <f>(Table2[[#This Row],[Close Price]]/Table2[[#This Row],[Current Month Low]])-1</f>
        <v>0.11456383377012358</v>
      </c>
      <c r="AH90" s="2">
        <f>(Table2[[#This Row],[Current Month High]]/Table2[[#This Row],[Close Price]])-1</f>
        <v>8.5096853655806104E-3</v>
      </c>
      <c r="AI90">
        <v>1.5115888478333701</v>
      </c>
      <c r="AJ90">
        <v>167.876424715057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0.17</v>
      </c>
      <c r="AM90" t="s">
        <v>10347</v>
      </c>
      <c r="AN90">
        <v>7.37</v>
      </c>
      <c r="AO90" t="s">
        <v>10347</v>
      </c>
      <c r="AP90">
        <v>6.9063662648090995E-2</v>
      </c>
      <c r="AQ90">
        <f>(Table2[[#This Row],[Sharpe Ratio]]-AVERAGE(Table2[Sharpe Ratio]))/_xlfn.STDEV.P(Table2[Sharpe Ratio])</f>
        <v>6.1216085441035267E-2</v>
      </c>
      <c r="AR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4.239987097281519</v>
      </c>
      <c r="AS90">
        <f>_xlfn.RANK.AVG(Table2[[#This Row],[1Y Return vs Nifty Z-Score]],Table2[1Y Return vs Nifty Z-Score])</f>
        <v>53</v>
      </c>
      <c r="AT90">
        <f>_xlfn.RANK.AVG(Table2[[#This Row],[6M Return vs Nifty Z-Score]],Table2[6M Return vs Nifty Z-Score])</f>
        <v>35</v>
      </c>
      <c r="AU90">
        <f>_xlfn.RANK.AVG(Table2[[#This Row],[Sharpe Ratio Z-Score]],Table2[Sharpe Ratio Z-Score])</f>
        <v>338</v>
      </c>
      <c r="AV90">
        <f>(Table2[[#This Row],[Rank 1Y]]+Table2[[#This Row],[Rank 6M]]+Table2[[#This Row],[Rank Sharpe]])/3</f>
        <v>142</v>
      </c>
    </row>
    <row r="91" spans="1:48" x14ac:dyDescent="0.3">
      <c r="A91" t="s">
        <v>504</v>
      </c>
      <c r="B91" t="s">
        <v>505</v>
      </c>
      <c r="C91" t="s">
        <v>10308</v>
      </c>
      <c r="D91" t="s">
        <v>506</v>
      </c>
      <c r="E91">
        <v>41667</v>
      </c>
      <c r="F91">
        <v>490.2</v>
      </c>
      <c r="G91">
        <v>58.215217580890602</v>
      </c>
      <c r="H91">
        <f>(Table2[[#This Row],[1Y Return vs Nifty]]-AVERAGE(Table2[1Y Return vs Nifty]))/_xlfn.STDEV.P(Table2[1Y Return vs Nifty])</f>
        <v>0.50435856880807695</v>
      </c>
      <c r="I91">
        <v>-13.082337457315999</v>
      </c>
      <c r="J91">
        <f>(Table2[[#This Row],[1M Return vs Nifty]]-AVERAGE(Table2[1M Return vs Nifty]))/_xlfn.STDEV.P(Table2[1M Return vs Nifty])</f>
        <v>-1.2193314625916591</v>
      </c>
      <c r="K91">
        <v>38.627522876838697</v>
      </c>
      <c r="L91">
        <f>(Table2[[#This Row],[6M Return vs Nifty]]-AVERAGE(Table2[6M Return vs Nifty]))/_xlfn.STDEV.P(Table2[6M Return vs Nifty])</f>
        <v>1.1105973815000953</v>
      </c>
      <c r="M91">
        <v>-5.0359390841427096</v>
      </c>
      <c r="N91">
        <f>(Table2[[#This Row],[1W Return vs Nifty]]-AVERAGE(Table2[1W Return vs Nifty]))/_xlfn.STDEV.P(Table2[1W Return vs Nifty])</f>
        <v>-1.03939705394329</v>
      </c>
      <c r="O91">
        <v>503.61</v>
      </c>
      <c r="P91">
        <v>510.891659081287</v>
      </c>
      <c r="Q91">
        <v>425.582841838641</v>
      </c>
      <c r="R91">
        <v>36.907808059932499</v>
      </c>
      <c r="S91" s="2">
        <f>(Table2[[#This Row],[Close Price]]-Table2[[#This Row],[20D EMA]])/Table2[[#This Row],[20D EMA]]</f>
        <v>-2.6627747661881265E-2</v>
      </c>
      <c r="T91" s="2">
        <f>(Table2[[#This Row],[Close Price]]-Table2[[#This Row],[50D EMA]])/Table2[[#This Row],[50D EMA]]</f>
        <v>-4.0501070458844199E-2</v>
      </c>
      <c r="U91" s="2">
        <f>(Table2[[#This Row],[Close Price]]-Table2[[#This Row],[200D EMA]])/Table2[[#This Row],[200D EMA]]</f>
        <v>0.15183215066235792</v>
      </c>
      <c r="V91">
        <v>0.46123470581449699</v>
      </c>
      <c r="W91">
        <v>484.6</v>
      </c>
      <c r="X91">
        <v>493</v>
      </c>
      <c r="Y91">
        <v>484.6</v>
      </c>
      <c r="Z91">
        <v>505.45</v>
      </c>
      <c r="AA91">
        <v>479.8</v>
      </c>
      <c r="AB91">
        <v>528.35</v>
      </c>
      <c r="AC91" s="2">
        <f>(Table2[[#This Row],[Close Price]]/Table2[[#This Row],[Day Low]])-1</f>
        <v>1.1555922410235064E-2</v>
      </c>
      <c r="AD91" s="2">
        <f>(Table2[[#This Row],[Day High]]/Table2[[#This Row],[Close Price]])-1</f>
        <v>5.7119543043655518E-3</v>
      </c>
      <c r="AE91" s="2">
        <f>(Table2[[#This Row],[Close Price]]/Table2[[#This Row],[Current Week Low]])-1</f>
        <v>1.1555922410235064E-2</v>
      </c>
      <c r="AF91" s="2">
        <f>(Table2[[#This Row],[Current Week High]]/Table2[[#This Row],[Close Price]])-1</f>
        <v>3.1109751121991103E-2</v>
      </c>
      <c r="AG91" s="2">
        <f>(Table2[[#This Row],[Close Price]]/Table2[[#This Row],[Current Month Low]])-1</f>
        <v>2.1675698207586525E-2</v>
      </c>
      <c r="AH91" s="2">
        <f>(Table2[[#This Row],[Current Month High]]/Table2[[#This Row],[Close Price]])-1</f>
        <v>7.782537739698081E-2</v>
      </c>
      <c r="AI91">
        <v>26.550387596899199</v>
      </c>
      <c r="AJ91">
        <v>102.813405047579</v>
      </c>
      <c r="AK91" t="str">
        <f>IF(AND(Table2[[#This Row],[20D EMA]]&gt;Table2[[#This Row],[50D EMA]],Table2[[#This Row],[50D EMA]]&gt;Table2[[#This Row],[200D EMA]]),"Uptrend","Downtrend/NoTrend")</f>
        <v>Downtrend/NoTrend</v>
      </c>
      <c r="AL91">
        <v>-0.1</v>
      </c>
      <c r="AM91" t="s">
        <v>10346</v>
      </c>
      <c r="AN91">
        <v>-1.78</v>
      </c>
      <c r="AO91" t="s">
        <v>10346</v>
      </c>
      <c r="AP91">
        <v>0.12557104594190199</v>
      </c>
      <c r="AQ91">
        <f>(Table2[[#This Row],[Sharpe Ratio]]-AVERAGE(Table2[Sharpe Ratio]))/_xlfn.STDEV.P(Table2[Sharpe Ratio])</f>
        <v>0.7107026214174289</v>
      </c>
      <c r="AR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1">
        <f>_xlfn.RANK.AVG(Table2[[#This Row],[1Y Return vs Nifty Z-Score]],Table2[1Y Return vs Nifty Z-Score])</f>
        <v>166</v>
      </c>
      <c r="AT91">
        <f>_xlfn.RANK.AVG(Table2[[#This Row],[6M Return vs Nifty Z-Score]],Table2[6M Return vs Nifty Z-Score])</f>
        <v>90</v>
      </c>
      <c r="AU91">
        <f>_xlfn.RANK.AVG(Table2[[#This Row],[Sharpe Ratio Z-Score]],Table2[Sharpe Ratio Z-Score])</f>
        <v>171</v>
      </c>
      <c r="AV91">
        <f>(Table2[[#This Row],[Rank 1Y]]+Table2[[#This Row],[Rank 6M]]+Table2[[#This Row],[Rank Sharpe]])/3</f>
        <v>142.33333333333334</v>
      </c>
    </row>
    <row r="92" spans="1:48" x14ac:dyDescent="0.3">
      <c r="A92" t="s">
        <v>541</v>
      </c>
      <c r="B92" t="s">
        <v>542</v>
      </c>
      <c r="C92" t="s">
        <v>10303</v>
      </c>
      <c r="D92" t="s">
        <v>543</v>
      </c>
      <c r="E92">
        <v>38064.447741825003</v>
      </c>
      <c r="F92">
        <v>2811.75</v>
      </c>
      <c r="G92">
        <v>178.96686418728899</v>
      </c>
      <c r="H92">
        <f>(Table2[[#This Row],[1Y Return vs Nifty]]-AVERAGE(Table2[1Y Return vs Nifty]))/_xlfn.STDEV.P(Table2[1Y Return vs Nifty])</f>
        <v>2.4407058570577971</v>
      </c>
      <c r="I92">
        <v>11.321140022130701</v>
      </c>
      <c r="J92">
        <f>(Table2[[#This Row],[1M Return vs Nifty]]-AVERAGE(Table2[1M Return vs Nifty]))/_xlfn.STDEV.P(Table2[1M Return vs Nifty])</f>
        <v>1.0808429085121041</v>
      </c>
      <c r="K92">
        <v>4.3806370799126597</v>
      </c>
      <c r="L92">
        <f>(Table2[[#This Row],[6M Return vs Nifty]]-AVERAGE(Table2[6M Return vs Nifty]))/_xlfn.STDEV.P(Table2[6M Return vs Nifty])</f>
        <v>-8.008010451099512E-2</v>
      </c>
      <c r="M92">
        <v>1.6797755995597901</v>
      </c>
      <c r="N92">
        <f>(Table2[[#This Row],[1W Return vs Nifty]]-AVERAGE(Table2[1W Return vs Nifty]))/_xlfn.STDEV.P(Table2[1W Return vs Nifty])</f>
        <v>0.66653885799087031</v>
      </c>
      <c r="O92">
        <v>2644.65</v>
      </c>
      <c r="P92">
        <v>2579.3619221631302</v>
      </c>
      <c r="Q92">
        <v>2323.1078092050702</v>
      </c>
      <c r="R92">
        <v>72.177100214551004</v>
      </c>
      <c r="S92" s="2">
        <f>(Table2[[#This Row],[Close Price]]-Table2[[#This Row],[20D EMA]])/Table2[[#This Row],[20D EMA]]</f>
        <v>6.3184164256139722E-2</v>
      </c>
      <c r="T92" s="2">
        <f>(Table2[[#This Row],[Close Price]]-Table2[[#This Row],[50D EMA]])/Table2[[#This Row],[50D EMA]]</f>
        <v>9.0095180455320584E-2</v>
      </c>
      <c r="U92" s="2">
        <f>(Table2[[#This Row],[Close Price]]-Table2[[#This Row],[200D EMA]])/Table2[[#This Row],[200D EMA]]</f>
        <v>0.21033986836888779</v>
      </c>
      <c r="V92">
        <v>0.92754880771531401</v>
      </c>
      <c r="W92">
        <v>2762.2</v>
      </c>
      <c r="X92">
        <v>2837</v>
      </c>
      <c r="Y92">
        <v>2681</v>
      </c>
      <c r="Z92">
        <v>2837</v>
      </c>
      <c r="AA92">
        <v>2306.1</v>
      </c>
      <c r="AB92">
        <v>2837</v>
      </c>
      <c r="AC92" s="2">
        <f>(Table2[[#This Row],[Close Price]]/Table2[[#This Row],[Day Low]])-1</f>
        <v>1.793859966693212E-2</v>
      </c>
      <c r="AD92" s="2">
        <f>(Table2[[#This Row],[Day High]]/Table2[[#This Row],[Close Price]])-1</f>
        <v>8.9801724904419178E-3</v>
      </c>
      <c r="AE92" s="2">
        <f>(Table2[[#This Row],[Close Price]]/Table2[[#This Row],[Current Week Low]])-1</f>
        <v>4.876911600149203E-2</v>
      </c>
      <c r="AF92" s="2">
        <f>(Table2[[#This Row],[Current Week High]]/Table2[[#This Row],[Close Price]])-1</f>
        <v>8.9801724904419178E-3</v>
      </c>
      <c r="AG92" s="2">
        <f>(Table2[[#This Row],[Close Price]]/Table2[[#This Row],[Current Month Low]])-1</f>
        <v>0.21926629374268258</v>
      </c>
      <c r="AH92" s="2">
        <f>(Table2[[#This Row],[Current Month High]]/Table2[[#This Row],[Close Price]])-1</f>
        <v>8.9801724904419178E-3</v>
      </c>
      <c r="AI92">
        <v>16.109184671467901</v>
      </c>
      <c r="AJ92">
        <v>211.68939142001901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-0.01</v>
      </c>
      <c r="AM92" t="s">
        <v>10346</v>
      </c>
      <c r="AN92">
        <v>9.34</v>
      </c>
      <c r="AO92" t="s">
        <v>10347</v>
      </c>
      <c r="AP92">
        <v>0.18538419740801401</v>
      </c>
      <c r="AQ92">
        <f>(Table2[[#This Row],[Sharpe Ratio]]-AVERAGE(Table2[Sharpe Ratio]))/_xlfn.STDEV.P(Table2[Sharpe Ratio])</f>
        <v>1.3981851110872572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5.5061926301370336</v>
      </c>
      <c r="AS92">
        <f>_xlfn.RANK.AVG(Table2[[#This Row],[1Y Return vs Nifty Z-Score]],Table2[1Y Return vs Nifty Z-Score])</f>
        <v>22</v>
      </c>
      <c r="AT92">
        <f>_xlfn.RANK.AVG(Table2[[#This Row],[6M Return vs Nifty Z-Score]],Table2[6M Return vs Nifty Z-Score])</f>
        <v>344</v>
      </c>
      <c r="AU92">
        <f>_xlfn.RANK.AVG(Table2[[#This Row],[Sharpe Ratio Z-Score]],Table2[Sharpe Ratio Z-Score])</f>
        <v>62</v>
      </c>
      <c r="AV92">
        <f>(Table2[[#This Row],[Rank 1Y]]+Table2[[#This Row],[Rank 6M]]+Table2[[#This Row],[Rank Sharpe]])/3</f>
        <v>142.66666666666666</v>
      </c>
    </row>
    <row r="93" spans="1:48" x14ac:dyDescent="0.3">
      <c r="A93" t="s">
        <v>116</v>
      </c>
      <c r="B93" t="s">
        <v>117</v>
      </c>
      <c r="C93" t="s">
        <v>10314</v>
      </c>
      <c r="D93" t="s">
        <v>118</v>
      </c>
      <c r="E93">
        <v>244629.68676715001</v>
      </c>
      <c r="F93">
        <v>6869.3</v>
      </c>
      <c r="G93">
        <v>47.681194961516603</v>
      </c>
      <c r="H93">
        <f>(Table2[[#This Row],[1Y Return vs Nifty]]-AVERAGE(Table2[1Y Return vs Nifty]))/_xlfn.STDEV.P(Table2[1Y Return vs Nifty])</f>
        <v>0.33543726043144051</v>
      </c>
      <c r="I93">
        <v>-1.49493257356013</v>
      </c>
      <c r="J93">
        <f>(Table2[[#This Row],[1M Return vs Nifty]]-AVERAGE(Table2[1M Return vs Nifty]))/_xlfn.STDEV.P(Table2[1M Return vs Nifty])</f>
        <v>-0.12714893394729759</v>
      </c>
      <c r="K93">
        <v>32.386942369079897</v>
      </c>
      <c r="L93">
        <f>(Table2[[#This Row],[6M Return vs Nifty]]-AVERAGE(Table2[6M Return vs Nifty]))/_xlfn.STDEV.P(Table2[6M Return vs Nifty])</f>
        <v>0.89362820204568161</v>
      </c>
      <c r="M93">
        <v>-3.4650889881380502</v>
      </c>
      <c r="N93">
        <f>(Table2[[#This Row],[1W Return vs Nifty]]-AVERAGE(Table2[1W Return vs Nifty]))/_xlfn.STDEV.P(Table2[1W Return vs Nifty])</f>
        <v>-0.64036735758904217</v>
      </c>
      <c r="O93">
        <v>7011.08</v>
      </c>
      <c r="P93">
        <v>7022.63176868547</v>
      </c>
      <c r="Q93">
        <v>5879.8707837448001</v>
      </c>
      <c r="R93">
        <v>34.443648155165199</v>
      </c>
      <c r="S93" s="2">
        <f>(Table2[[#This Row],[Close Price]]-Table2[[#This Row],[20D EMA]])/Table2[[#This Row],[20D EMA]]</f>
        <v>-2.0222276739104351E-2</v>
      </c>
      <c r="T93" s="2">
        <f>(Table2[[#This Row],[Close Price]]-Table2[[#This Row],[50D EMA]])/Table2[[#This Row],[50D EMA]]</f>
        <v>-2.1833946835884174E-2</v>
      </c>
      <c r="U93" s="2">
        <f>(Table2[[#This Row],[Close Price]]-Table2[[#This Row],[200D EMA]])/Table2[[#This Row],[200D EMA]]</f>
        <v>0.16827397278704273</v>
      </c>
      <c r="V93">
        <v>0.51531151897600402</v>
      </c>
      <c r="W93">
        <v>6805.25</v>
      </c>
      <c r="X93">
        <v>6954.2</v>
      </c>
      <c r="Y93">
        <v>6805.25</v>
      </c>
      <c r="Z93">
        <v>7098.6</v>
      </c>
      <c r="AA93">
        <v>6565.7</v>
      </c>
      <c r="AB93">
        <v>7256.75</v>
      </c>
      <c r="AC93" s="2">
        <f>(Table2[[#This Row],[Close Price]]/Table2[[#This Row],[Day Low]])-1</f>
        <v>9.4118511443370689E-3</v>
      </c>
      <c r="AD93" s="2">
        <f>(Table2[[#This Row],[Day High]]/Table2[[#This Row],[Close Price]])-1</f>
        <v>1.2359337923805835E-2</v>
      </c>
      <c r="AE93" s="2">
        <f>(Table2[[#This Row],[Close Price]]/Table2[[#This Row],[Current Week Low]])-1</f>
        <v>9.4118511443370689E-3</v>
      </c>
      <c r="AF93" s="2">
        <f>(Table2[[#This Row],[Current Week High]]/Table2[[#This Row],[Close Price]])-1</f>
        <v>3.3380402661115527E-2</v>
      </c>
      <c r="AG93" s="2">
        <f>(Table2[[#This Row],[Close Price]]/Table2[[#This Row],[Current Month Low]])-1</f>
        <v>4.6240309487183495E-2</v>
      </c>
      <c r="AH93" s="2">
        <f>(Table2[[#This Row],[Current Month High]]/Table2[[#This Row],[Close Price]])-1</f>
        <v>5.6403126956167338E-2</v>
      </c>
      <c r="AI93">
        <v>16.004541947505501</v>
      </c>
      <c r="AJ93">
        <v>111.623536660505</v>
      </c>
      <c r="AK93" t="str">
        <f>IF(AND(Table2[[#This Row],[20D EMA]]&gt;Table2[[#This Row],[50D EMA]],Table2[[#This Row],[50D EMA]]&gt;Table2[[#This Row],[200D EMA]]),"Uptrend","Downtrend/NoTrend")</f>
        <v>Downtrend/NoTrend</v>
      </c>
      <c r="AL93">
        <v>-0.06</v>
      </c>
      <c r="AM93" t="s">
        <v>10346</v>
      </c>
      <c r="AN93">
        <v>-0.75</v>
      </c>
      <c r="AO93" t="s">
        <v>10346</v>
      </c>
      <c r="AP93">
        <v>0.152291912576106</v>
      </c>
      <c r="AQ93">
        <f>(Table2[[#This Row],[Sharpe Ratio]]-AVERAGE(Table2[Sharpe Ratio]))/_xlfn.STDEV.P(Table2[Sharpe Ratio])</f>
        <v>1.0178278517311312</v>
      </c>
      <c r="AR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3">
        <f>_xlfn.RANK.AVG(Table2[[#This Row],[1Y Return vs Nifty Z-Score]],Table2[1Y Return vs Nifty Z-Score])</f>
        <v>204</v>
      </c>
      <c r="AT93">
        <f>_xlfn.RANK.AVG(Table2[[#This Row],[6M Return vs Nifty Z-Score]],Table2[6M Return vs Nifty Z-Score])</f>
        <v>118</v>
      </c>
      <c r="AU93">
        <f>_xlfn.RANK.AVG(Table2[[#This Row],[Sharpe Ratio Z-Score]],Table2[Sharpe Ratio Z-Score])</f>
        <v>114</v>
      </c>
      <c r="AV93">
        <f>(Table2[[#This Row],[Rank 1Y]]+Table2[[#This Row],[Rank 6M]]+Table2[[#This Row],[Rank Sharpe]])/3</f>
        <v>145.33333333333334</v>
      </c>
    </row>
    <row r="94" spans="1:48" x14ac:dyDescent="0.3">
      <c r="A94" t="s">
        <v>386</v>
      </c>
      <c r="B94" t="s">
        <v>387</v>
      </c>
      <c r="C94" t="s">
        <v>10316</v>
      </c>
      <c r="D94" t="s">
        <v>388</v>
      </c>
      <c r="E94">
        <v>62478.034449569997</v>
      </c>
      <c r="F94">
        <v>965.55</v>
      </c>
      <c r="G94">
        <v>78.508486285292804</v>
      </c>
      <c r="H94">
        <f>(Table2[[#This Row],[1Y Return vs Nifty]]-AVERAGE(Table2[1Y Return vs Nifty]))/_xlfn.STDEV.P(Table2[1Y Return vs Nifty])</f>
        <v>0.82977703662887081</v>
      </c>
      <c r="I94">
        <v>-5.4638815212975604</v>
      </c>
      <c r="J94">
        <f>(Table2[[#This Row],[1M Return vs Nifty]]-AVERAGE(Table2[1M Return vs Nifty]))/_xlfn.STDEV.P(Table2[1M Return vs Nifty])</f>
        <v>-0.50124621813533266</v>
      </c>
      <c r="K94">
        <v>20.4462713932326</v>
      </c>
      <c r="L94">
        <f>(Table2[[#This Row],[6M Return vs Nifty]]-AVERAGE(Table2[6M Return vs Nifty]))/_xlfn.STDEV.P(Table2[6M Return vs Nifty])</f>
        <v>0.47848131297924273</v>
      </c>
      <c r="M94">
        <v>0.63827068597222303</v>
      </c>
      <c r="N94">
        <f>(Table2[[#This Row],[1W Return vs Nifty]]-AVERAGE(Table2[1W Return vs Nifty]))/_xlfn.STDEV.P(Table2[1W Return vs Nifty])</f>
        <v>0.401974218451216</v>
      </c>
      <c r="O94">
        <v>975.46</v>
      </c>
      <c r="P94">
        <v>954.83053469137201</v>
      </c>
      <c r="Q94">
        <v>797.42427316155397</v>
      </c>
      <c r="R94">
        <v>46.819406217542301</v>
      </c>
      <c r="S94" s="2">
        <f>(Table2[[#This Row],[Close Price]]-Table2[[#This Row],[20D EMA]])/Table2[[#This Row],[20D EMA]]</f>
        <v>-1.0159309454001272E-2</v>
      </c>
      <c r="T94" s="2">
        <f>(Table2[[#This Row],[Close Price]]-Table2[[#This Row],[50D EMA]])/Table2[[#This Row],[50D EMA]]</f>
        <v>1.1226563163999335E-2</v>
      </c>
      <c r="U94" s="2">
        <f>(Table2[[#This Row],[Close Price]]-Table2[[#This Row],[200D EMA]])/Table2[[#This Row],[200D EMA]]</f>
        <v>0.21083597840817744</v>
      </c>
      <c r="V94">
        <v>0.52280748549797396</v>
      </c>
      <c r="W94">
        <v>960</v>
      </c>
      <c r="X94">
        <v>984.45</v>
      </c>
      <c r="Y94">
        <v>959.05</v>
      </c>
      <c r="Z94">
        <v>1023</v>
      </c>
      <c r="AA94">
        <v>916.6</v>
      </c>
      <c r="AB94">
        <v>1064.1500000000001</v>
      </c>
      <c r="AC94" s="2">
        <f>(Table2[[#This Row],[Close Price]]/Table2[[#This Row],[Day Low]])-1</f>
        <v>5.781249999999849E-3</v>
      </c>
      <c r="AD94" s="2">
        <f>(Table2[[#This Row],[Day High]]/Table2[[#This Row],[Close Price]])-1</f>
        <v>1.9574335870747417E-2</v>
      </c>
      <c r="AE94" s="2">
        <f>(Table2[[#This Row],[Close Price]]/Table2[[#This Row],[Current Week Low]])-1</f>
        <v>6.7775402742296098E-3</v>
      </c>
      <c r="AF94" s="2">
        <f>(Table2[[#This Row],[Current Week High]]/Table2[[#This Row],[Close Price]])-1</f>
        <v>5.949976697219217E-2</v>
      </c>
      <c r="AG94" s="2">
        <f>(Table2[[#This Row],[Close Price]]/Table2[[#This Row],[Current Month Low]])-1</f>
        <v>5.3403883918830442E-2</v>
      </c>
      <c r="AH94" s="2">
        <f>(Table2[[#This Row],[Current Month High]]/Table2[[#This Row],[Close Price]])-1</f>
        <v>0.10211796385479799</v>
      </c>
      <c r="AI94">
        <v>22.935114701465402</v>
      </c>
      <c r="AJ94">
        <v>119.493066606046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0.16</v>
      </c>
      <c r="AM94" t="s">
        <v>10347</v>
      </c>
      <c r="AN94">
        <v>-2.78</v>
      </c>
      <c r="AO94" t="s">
        <v>10346</v>
      </c>
      <c r="AP94">
        <v>0.148726649183195</v>
      </c>
      <c r="AQ94">
        <f>(Table2[[#This Row],[Sharpe Ratio]]-AVERAGE(Table2[Sharpe Ratio]))/_xlfn.STDEV.P(Table2[Sharpe Ratio])</f>
        <v>0.97684930280655513</v>
      </c>
      <c r="AR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2.1858356527305522</v>
      </c>
      <c r="AS94">
        <f>_xlfn.RANK.AVG(Table2[[#This Row],[1Y Return vs Nifty Z-Score]],Table2[1Y Return vs Nifty Z-Score])</f>
        <v>120</v>
      </c>
      <c r="AT94">
        <f>_xlfn.RANK.AVG(Table2[[#This Row],[6M Return vs Nifty Z-Score]],Table2[6M Return vs Nifty Z-Score])</f>
        <v>195</v>
      </c>
      <c r="AU94">
        <f>_xlfn.RANK.AVG(Table2[[#This Row],[Sharpe Ratio Z-Score]],Table2[Sharpe Ratio Z-Score])</f>
        <v>122</v>
      </c>
      <c r="AV94">
        <f>(Table2[[#This Row],[Rank 1Y]]+Table2[[#This Row],[Rank 6M]]+Table2[[#This Row],[Rank Sharpe]])/3</f>
        <v>145.66666666666666</v>
      </c>
    </row>
    <row r="95" spans="1:48" x14ac:dyDescent="0.3">
      <c r="A95" t="s">
        <v>1395</v>
      </c>
      <c r="B95" t="s">
        <v>1396</v>
      </c>
      <c r="C95" t="s">
        <v>10316</v>
      </c>
      <c r="D95" t="s">
        <v>388</v>
      </c>
      <c r="E95">
        <v>7963.4447692800004</v>
      </c>
      <c r="F95">
        <v>1747.2</v>
      </c>
      <c r="G95">
        <v>92.539618062266598</v>
      </c>
      <c r="H95">
        <f>(Table2[[#This Row],[1Y Return vs Nifty]]-AVERAGE(Table2[1Y Return vs Nifty]))/_xlfn.STDEV.P(Table2[1Y Return vs Nifty])</f>
        <v>1.0547772310856645</v>
      </c>
      <c r="I95">
        <v>2.62528449247068</v>
      </c>
      <c r="J95">
        <f>(Table2[[#This Row],[1M Return vs Nifty]]-AVERAGE(Table2[1M Return vs Nifty]))/_xlfn.STDEV.P(Table2[1M Return vs Nifty])</f>
        <v>0.26120627922469369</v>
      </c>
      <c r="K95">
        <v>49.8557844598296</v>
      </c>
      <c r="L95">
        <f>(Table2[[#This Row],[6M Return vs Nifty]]-AVERAGE(Table2[6M Return vs Nifty]))/_xlfn.STDEV.P(Table2[6M Return vs Nifty])</f>
        <v>1.500975600214234</v>
      </c>
      <c r="M95">
        <v>-3.3698676333298199</v>
      </c>
      <c r="N95">
        <f>(Table2[[#This Row],[1W Return vs Nifty]]-AVERAGE(Table2[1W Return vs Nifty]))/_xlfn.STDEV.P(Table2[1W Return vs Nifty])</f>
        <v>-0.61617908628791129</v>
      </c>
      <c r="O95">
        <v>1775.84</v>
      </c>
      <c r="P95">
        <v>1698.62929431155</v>
      </c>
      <c r="Q95">
        <v>1352.74865488868</v>
      </c>
      <c r="R95">
        <v>38.669420816912996</v>
      </c>
      <c r="S95" s="2">
        <f>(Table2[[#This Row],[Close Price]]-Table2[[#This Row],[20D EMA]])/Table2[[#This Row],[20D EMA]]</f>
        <v>-1.6127579061176612E-2</v>
      </c>
      <c r="T95" s="2">
        <f>(Table2[[#This Row],[Close Price]]-Table2[[#This Row],[50D EMA]])/Table2[[#This Row],[50D EMA]]</f>
        <v>2.8594058663126753E-2</v>
      </c>
      <c r="U95" s="2">
        <f>(Table2[[#This Row],[Close Price]]-Table2[[#This Row],[200D EMA]])/Table2[[#This Row],[200D EMA]]</f>
        <v>0.29159248740393695</v>
      </c>
      <c r="V95">
        <v>0.46447501260461699</v>
      </c>
      <c r="W95">
        <v>1733.6</v>
      </c>
      <c r="X95">
        <v>1771.65</v>
      </c>
      <c r="Y95">
        <v>1733.6</v>
      </c>
      <c r="Z95">
        <v>1869.45</v>
      </c>
      <c r="AA95">
        <v>1711.15</v>
      </c>
      <c r="AB95">
        <v>1925.8</v>
      </c>
      <c r="AC95" s="2">
        <f>(Table2[[#This Row],[Close Price]]/Table2[[#This Row],[Day Low]])-1</f>
        <v>7.8449469312413811E-3</v>
      </c>
      <c r="AD95" s="2">
        <f>(Table2[[#This Row],[Day High]]/Table2[[#This Row],[Close Price]])-1</f>
        <v>1.3993818681318659E-2</v>
      </c>
      <c r="AE95" s="2">
        <f>(Table2[[#This Row],[Close Price]]/Table2[[#This Row],[Current Week Low]])-1</f>
        <v>7.8449469312413811E-3</v>
      </c>
      <c r="AF95" s="2">
        <f>(Table2[[#This Row],[Current Week High]]/Table2[[#This Row],[Close Price]])-1</f>
        <v>6.9969093406593297E-2</v>
      </c>
      <c r="AG95" s="2">
        <f>(Table2[[#This Row],[Close Price]]/Table2[[#This Row],[Current Month Low]])-1</f>
        <v>2.1067703006749872E-2</v>
      </c>
      <c r="AH95" s="2">
        <f>(Table2[[#This Row],[Current Month High]]/Table2[[#This Row],[Close Price]])-1</f>
        <v>0.10222069597069594</v>
      </c>
      <c r="AI95">
        <v>10.222069597069501</v>
      </c>
      <c r="AJ95">
        <v>128.51164007323999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0.1</v>
      </c>
      <c r="AM95" t="s">
        <v>10347</v>
      </c>
      <c r="AN95">
        <v>-3.92</v>
      </c>
      <c r="AO95" t="s">
        <v>10346</v>
      </c>
      <c r="AP95">
        <v>8.1937106684023001E-2</v>
      </c>
      <c r="AQ95">
        <f>(Table2[[#This Row],[Sharpe Ratio]]-AVERAGE(Table2[Sharpe Ratio]))/_xlfn.STDEV.P(Table2[Sharpe Ratio])</f>
        <v>0.20918132618682644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2.4099613504235076</v>
      </c>
      <c r="AS95">
        <f>_xlfn.RANK.AVG(Table2[[#This Row],[1Y Return vs Nifty Z-Score]],Table2[1Y Return vs Nifty Z-Score])</f>
        <v>95</v>
      </c>
      <c r="AT95">
        <f>_xlfn.RANK.AVG(Table2[[#This Row],[6M Return vs Nifty Z-Score]],Table2[6M Return vs Nifty Z-Score])</f>
        <v>59</v>
      </c>
      <c r="AU95">
        <f>_xlfn.RANK.AVG(Table2[[#This Row],[Sharpe Ratio Z-Score]],Table2[Sharpe Ratio Z-Score])</f>
        <v>286</v>
      </c>
      <c r="AV95">
        <f>(Table2[[#This Row],[Rank 1Y]]+Table2[[#This Row],[Rank 6M]]+Table2[[#This Row],[Rank Sharpe]])/3</f>
        <v>146.66666666666666</v>
      </c>
    </row>
    <row r="96" spans="1:48" x14ac:dyDescent="0.3">
      <c r="A96" t="s">
        <v>836</v>
      </c>
      <c r="B96" t="s">
        <v>837</v>
      </c>
      <c r="C96" t="s">
        <v>10314</v>
      </c>
      <c r="D96" t="s">
        <v>163</v>
      </c>
      <c r="E96">
        <v>18959.754455325001</v>
      </c>
      <c r="F96">
        <v>792.95</v>
      </c>
      <c r="G96">
        <v>98.844995718990504</v>
      </c>
      <c r="H96">
        <f>(Table2[[#This Row],[1Y Return vs Nifty]]-AVERAGE(Table2[1Y Return vs Nifty]))/_xlfn.STDEV.P(Table2[1Y Return vs Nifty])</f>
        <v>1.1558889034323401</v>
      </c>
      <c r="I96">
        <v>-3.28450137955689</v>
      </c>
      <c r="J96">
        <f>(Table2[[#This Row],[1M Return vs Nifty]]-AVERAGE(Table2[1M Return vs Nifty]))/_xlfn.STDEV.P(Table2[1M Return vs Nifty])</f>
        <v>-0.29582654583057905</v>
      </c>
      <c r="K96">
        <v>10.0263767252102</v>
      </c>
      <c r="L96">
        <f>(Table2[[#This Row],[6M Return vs Nifty]]-AVERAGE(Table2[6M Return vs Nifty]))/_xlfn.STDEV.P(Table2[6M Return vs Nifty])</f>
        <v>0.11620796464066492</v>
      </c>
      <c r="M96">
        <v>-3.6965893376799999</v>
      </c>
      <c r="N96">
        <f>(Table2[[#This Row],[1W Return vs Nifty]]-AVERAGE(Table2[1W Return vs Nifty]))/_xlfn.STDEV.P(Table2[1W Return vs Nifty])</f>
        <v>-0.69917342343744915</v>
      </c>
      <c r="O96">
        <v>806.27</v>
      </c>
      <c r="P96">
        <v>808.53012861505294</v>
      </c>
      <c r="Q96">
        <v>672.09000308303303</v>
      </c>
      <c r="R96">
        <v>42.470695399622301</v>
      </c>
      <c r="S96" s="2">
        <f>(Table2[[#This Row],[Close Price]]-Table2[[#This Row],[20D EMA]])/Table2[[#This Row],[20D EMA]]</f>
        <v>-1.6520520421198774E-2</v>
      </c>
      <c r="T96" s="2">
        <f>(Table2[[#This Row],[Close Price]]-Table2[[#This Row],[50D EMA]])/Table2[[#This Row],[50D EMA]]</f>
        <v>-1.9269694552682168E-2</v>
      </c>
      <c r="U96" s="2">
        <f>(Table2[[#This Row],[Close Price]]-Table2[[#This Row],[200D EMA]])/Table2[[#This Row],[200D EMA]]</f>
        <v>0.17982710107657326</v>
      </c>
      <c r="V96">
        <v>0.56791817447716397</v>
      </c>
      <c r="W96">
        <v>781.6</v>
      </c>
      <c r="X96">
        <v>807.25</v>
      </c>
      <c r="Y96">
        <v>781.6</v>
      </c>
      <c r="Z96">
        <v>840.85</v>
      </c>
      <c r="AA96">
        <v>745</v>
      </c>
      <c r="AB96">
        <v>853</v>
      </c>
      <c r="AC96" s="2">
        <f>(Table2[[#This Row],[Close Price]]/Table2[[#This Row],[Day Low]])-1</f>
        <v>1.4521494370522081E-2</v>
      </c>
      <c r="AD96" s="2">
        <f>(Table2[[#This Row],[Day High]]/Table2[[#This Row],[Close Price]])-1</f>
        <v>1.8033923954852149E-2</v>
      </c>
      <c r="AE96" s="2">
        <f>(Table2[[#This Row],[Close Price]]/Table2[[#This Row],[Current Week Low]])-1</f>
        <v>1.4521494370522081E-2</v>
      </c>
      <c r="AF96" s="2">
        <f>(Table2[[#This Row],[Current Week High]]/Table2[[#This Row],[Close Price]])-1</f>
        <v>6.0407339680938144E-2</v>
      </c>
      <c r="AG96" s="2">
        <f>(Table2[[#This Row],[Close Price]]/Table2[[#This Row],[Current Month Low]])-1</f>
        <v>6.4362416107382581E-2</v>
      </c>
      <c r="AH96" s="2">
        <f>(Table2[[#This Row],[Current Month High]]/Table2[[#This Row],[Close Price]])-1</f>
        <v>7.5729869474746137E-2</v>
      </c>
      <c r="AI96">
        <v>23.5891292010845</v>
      </c>
      <c r="AJ96">
        <v>164.31666666666601</v>
      </c>
      <c r="AK96" t="str">
        <f>IF(AND(Table2[[#This Row],[20D EMA]]&gt;Table2[[#This Row],[50D EMA]],Table2[[#This Row],[50D EMA]]&gt;Table2[[#This Row],[200D EMA]]),"Uptrend","Downtrend/NoTrend")</f>
        <v>Downtrend/NoTrend</v>
      </c>
      <c r="AL96">
        <v>-0.05</v>
      </c>
      <c r="AM96" t="s">
        <v>10346</v>
      </c>
      <c r="AN96">
        <v>-3.55</v>
      </c>
      <c r="AO96" t="s">
        <v>10346</v>
      </c>
      <c r="AP96">
        <v>0.17943903262354799</v>
      </c>
      <c r="AQ96">
        <f>(Table2[[#This Row],[Sharpe Ratio]]-AVERAGE(Table2[Sharpe Ratio]))/_xlfn.STDEV.P(Table2[Sharpe Ratio])</f>
        <v>1.3298523684154764</v>
      </c>
      <c r="AR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6">
        <f>_xlfn.RANK.AVG(Table2[[#This Row],[1Y Return vs Nifty Z-Score]],Table2[1Y Return vs Nifty Z-Score])</f>
        <v>85</v>
      </c>
      <c r="AT96">
        <f>_xlfn.RANK.AVG(Table2[[#This Row],[6M Return vs Nifty Z-Score]],Table2[6M Return vs Nifty Z-Score])</f>
        <v>285</v>
      </c>
      <c r="AU96">
        <f>_xlfn.RANK.AVG(Table2[[#This Row],[Sharpe Ratio Z-Score]],Table2[Sharpe Ratio Z-Score])</f>
        <v>72</v>
      </c>
      <c r="AV96">
        <f>(Table2[[#This Row],[Rank 1Y]]+Table2[[#This Row],[Rank 6M]]+Table2[[#This Row],[Rank Sharpe]])/3</f>
        <v>147.33333333333334</v>
      </c>
    </row>
    <row r="97" spans="1:48" x14ac:dyDescent="0.3">
      <c r="A97" t="s">
        <v>806</v>
      </c>
      <c r="B97" t="s">
        <v>807</v>
      </c>
      <c r="C97" t="s">
        <v>10306</v>
      </c>
      <c r="D97" t="s">
        <v>46</v>
      </c>
      <c r="E97">
        <v>20084.812350119999</v>
      </c>
      <c r="F97">
        <v>319.89999999999998</v>
      </c>
      <c r="G97">
        <v>79.530732576339602</v>
      </c>
      <c r="H97">
        <f>(Table2[[#This Row],[1Y Return vs Nifty]]-AVERAGE(Table2[1Y Return vs Nifty]))/_xlfn.STDEV.P(Table2[1Y Return vs Nifty])</f>
        <v>0.8461695570558917</v>
      </c>
      <c r="I97">
        <v>-6.2511734688197498</v>
      </c>
      <c r="J97">
        <f>(Table2[[#This Row],[1M Return vs Nifty]]-AVERAGE(Table2[1M Return vs Nifty]))/_xlfn.STDEV.P(Table2[1M Return vs Nifty])</f>
        <v>-0.57545321432233543</v>
      </c>
      <c r="K97">
        <v>15.045258020679601</v>
      </c>
      <c r="L97">
        <f>(Table2[[#This Row],[6M Return vs Nifty]]-AVERAGE(Table2[6M Return vs Nifty]))/_xlfn.STDEV.P(Table2[6M Return vs Nifty])</f>
        <v>0.29070175654083175</v>
      </c>
      <c r="M97">
        <v>-0.73431150651895305</v>
      </c>
      <c r="N97">
        <f>(Table2[[#This Row],[1W Return vs Nifty]]-AVERAGE(Table2[1W Return vs Nifty]))/_xlfn.STDEV.P(Table2[1W Return vs Nifty])</f>
        <v>5.3308832184226752E-2</v>
      </c>
      <c r="O97">
        <v>323.11</v>
      </c>
      <c r="P97">
        <v>319.13638671406397</v>
      </c>
      <c r="Q97">
        <v>260.82134534855902</v>
      </c>
      <c r="R97">
        <v>46.122470708168798</v>
      </c>
      <c r="S97" s="2">
        <f>(Table2[[#This Row],[Close Price]]-Table2[[#This Row],[20D EMA]])/Table2[[#This Row],[20D EMA]]</f>
        <v>-9.9346971619573409E-3</v>
      </c>
      <c r="T97" s="2">
        <f>(Table2[[#This Row],[Close Price]]-Table2[[#This Row],[50D EMA]])/Table2[[#This Row],[50D EMA]]</f>
        <v>2.3927490493905238E-3</v>
      </c>
      <c r="U97" s="2">
        <f>(Table2[[#This Row],[Close Price]]-Table2[[#This Row],[200D EMA]])/Table2[[#This Row],[200D EMA]]</f>
        <v>0.2265100449217024</v>
      </c>
      <c r="V97">
        <v>0.48822194094017801</v>
      </c>
      <c r="W97">
        <v>318.10000000000002</v>
      </c>
      <c r="X97">
        <v>326.2</v>
      </c>
      <c r="Y97">
        <v>318.10000000000002</v>
      </c>
      <c r="Z97">
        <v>328.1</v>
      </c>
      <c r="AA97">
        <v>308.5</v>
      </c>
      <c r="AB97">
        <v>362.6</v>
      </c>
      <c r="AC97" s="2">
        <f>(Table2[[#This Row],[Close Price]]/Table2[[#This Row],[Day Low]])-1</f>
        <v>5.6585979251806418E-3</v>
      </c>
      <c r="AD97" s="2">
        <f>(Table2[[#This Row],[Day High]]/Table2[[#This Row],[Close Price]])-1</f>
        <v>1.9693654266958571E-2</v>
      </c>
      <c r="AE97" s="2">
        <f>(Table2[[#This Row],[Close Price]]/Table2[[#This Row],[Current Week Low]])-1</f>
        <v>5.6585979251806418E-3</v>
      </c>
      <c r="AF97" s="2">
        <f>(Table2[[#This Row],[Current Week High]]/Table2[[#This Row],[Close Price]])-1</f>
        <v>2.5633010315723848E-2</v>
      </c>
      <c r="AG97" s="2">
        <f>(Table2[[#This Row],[Close Price]]/Table2[[#This Row],[Current Month Low]])-1</f>
        <v>3.6952998379254476E-2</v>
      </c>
      <c r="AH97" s="2">
        <f>(Table2[[#This Row],[Current Month High]]/Table2[[#This Row],[Close Price]])-1</f>
        <v>0.13347921225382953</v>
      </c>
      <c r="AI97">
        <v>13.9418568302594</v>
      </c>
      <c r="AJ97">
        <v>134.27316001464601</v>
      </c>
      <c r="AK97" t="str">
        <f>IF(AND(Table2[[#This Row],[20D EMA]]&gt;Table2[[#This Row],[50D EMA]],Table2[[#This Row],[50D EMA]]&gt;Table2[[#This Row],[200D EMA]]),"Uptrend","Downtrend/NoTrend")</f>
        <v>Uptrend</v>
      </c>
      <c r="AL97">
        <v>-0.1</v>
      </c>
      <c r="AM97" t="s">
        <v>10346</v>
      </c>
      <c r="AN97">
        <v>-0.71</v>
      </c>
      <c r="AO97" t="s">
        <v>10346</v>
      </c>
      <c r="AP97">
        <v>0.16142739642866599</v>
      </c>
      <c r="AQ97">
        <f>(Table2[[#This Row],[Sharpe Ratio]]-AVERAGE(Table2[Sharpe Ratio]))/_xlfn.STDEV.P(Table2[Sharpe Ratio])</f>
        <v>1.1228295951496294</v>
      </c>
      <c r="AR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1.7375565266082442</v>
      </c>
      <c r="AS97">
        <f>_xlfn.RANK.AVG(Table2[[#This Row],[1Y Return vs Nifty Z-Score]],Table2[1Y Return vs Nifty Z-Score])</f>
        <v>118</v>
      </c>
      <c r="AT97">
        <f>_xlfn.RANK.AVG(Table2[[#This Row],[6M Return vs Nifty Z-Score]],Table2[6M Return vs Nifty Z-Score])</f>
        <v>232</v>
      </c>
      <c r="AU97">
        <f>_xlfn.RANK.AVG(Table2[[#This Row],[Sharpe Ratio Z-Score]],Table2[Sharpe Ratio Z-Score])</f>
        <v>93</v>
      </c>
      <c r="AV97">
        <f>(Table2[[#This Row],[Rank 1Y]]+Table2[[#This Row],[Rank 6M]]+Table2[[#This Row],[Rank Sharpe]])/3</f>
        <v>147.66666666666666</v>
      </c>
    </row>
    <row r="98" spans="1:48" x14ac:dyDescent="0.3">
      <c r="A98" t="s">
        <v>1675</v>
      </c>
      <c r="B98" t="s">
        <v>1676</v>
      </c>
      <c r="C98" t="s">
        <v>10305</v>
      </c>
      <c r="D98" t="s">
        <v>121</v>
      </c>
      <c r="E98">
        <v>5088.00468</v>
      </c>
      <c r="F98">
        <v>548.29999999999995</v>
      </c>
      <c r="G98">
        <v>88.456108646454297</v>
      </c>
      <c r="H98">
        <f>(Table2[[#This Row],[1Y Return vs Nifty]]-AVERAGE(Table2[1Y Return vs Nifty]))/_xlfn.STDEV.P(Table2[1Y Return vs Nifty])</f>
        <v>0.98929495729420003</v>
      </c>
      <c r="I98">
        <v>-4.08666888624313</v>
      </c>
      <c r="J98">
        <f>(Table2[[#This Row],[1M Return vs Nifty]]-AVERAGE(Table2[1M Return vs Nifty]))/_xlfn.STDEV.P(Table2[1M Return vs Nifty])</f>
        <v>-0.37143565284272156</v>
      </c>
      <c r="K98">
        <v>50.8834714990181</v>
      </c>
      <c r="L98">
        <f>(Table2[[#This Row],[6M Return vs Nifty]]-AVERAGE(Table2[6M Return vs Nifty]))/_xlfn.STDEV.P(Table2[6M Return vs Nifty])</f>
        <v>1.5367056758620752</v>
      </c>
      <c r="M98">
        <v>-0.40030220231114599</v>
      </c>
      <c r="N98">
        <f>(Table2[[#This Row],[1W Return vs Nifty]]-AVERAGE(Table2[1W Return vs Nifty]))/_xlfn.STDEV.P(Table2[1W Return vs Nifty])</f>
        <v>0.13815437637493069</v>
      </c>
      <c r="O98">
        <v>551.11</v>
      </c>
      <c r="P98">
        <v>537.25974934330702</v>
      </c>
      <c r="Q98">
        <v>415.88460103513899</v>
      </c>
      <c r="R98">
        <v>47.3340458957042</v>
      </c>
      <c r="S98" s="2">
        <f>(Table2[[#This Row],[Close Price]]-Table2[[#This Row],[20D EMA]])/Table2[[#This Row],[20D EMA]]</f>
        <v>-5.0988006024206764E-3</v>
      </c>
      <c r="T98" s="2">
        <f>(Table2[[#This Row],[Close Price]]-Table2[[#This Row],[50D EMA]])/Table2[[#This Row],[50D EMA]]</f>
        <v>2.0549186255228388E-2</v>
      </c>
      <c r="U98" s="2">
        <f>(Table2[[#This Row],[Close Price]]-Table2[[#This Row],[200D EMA]])/Table2[[#This Row],[200D EMA]]</f>
        <v>0.31839457059789744</v>
      </c>
      <c r="V98">
        <v>0.140510398770953</v>
      </c>
      <c r="W98">
        <v>545</v>
      </c>
      <c r="X98">
        <v>560.95000000000005</v>
      </c>
      <c r="Y98">
        <v>538.6</v>
      </c>
      <c r="Z98">
        <v>569.5</v>
      </c>
      <c r="AA98">
        <v>526.4</v>
      </c>
      <c r="AB98">
        <v>584</v>
      </c>
      <c r="AC98" s="2">
        <f>(Table2[[#This Row],[Close Price]]/Table2[[#This Row],[Day Low]])-1</f>
        <v>6.0550458715595834E-3</v>
      </c>
      <c r="AD98" s="2">
        <f>(Table2[[#This Row],[Day High]]/Table2[[#This Row],[Close Price]])-1</f>
        <v>2.3071311325916666E-2</v>
      </c>
      <c r="AE98" s="2">
        <f>(Table2[[#This Row],[Close Price]]/Table2[[#This Row],[Current Week Low]])-1</f>
        <v>1.800965466023019E-2</v>
      </c>
      <c r="AF98" s="2">
        <f>(Table2[[#This Row],[Current Week High]]/Table2[[#This Row],[Close Price]])-1</f>
        <v>3.8664964435528137E-2</v>
      </c>
      <c r="AG98" s="2">
        <f>(Table2[[#This Row],[Close Price]]/Table2[[#This Row],[Current Month Low]])-1</f>
        <v>4.1603343465045572E-2</v>
      </c>
      <c r="AH98" s="2">
        <f>(Table2[[#This Row],[Current Month High]]/Table2[[#This Row],[Close Price]])-1</f>
        <v>6.5110341054167575E-2</v>
      </c>
      <c r="AI98">
        <v>32.655480576326802</v>
      </c>
      <c r="AJ98">
        <v>161.96846631629199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-0.28000000000000003</v>
      </c>
      <c r="AM98" t="s">
        <v>10346</v>
      </c>
      <c r="AN98">
        <v>-0.43</v>
      </c>
      <c r="AO98" t="s">
        <v>10346</v>
      </c>
      <c r="AP98">
        <v>7.8629506440766994E-2</v>
      </c>
      <c r="AQ98">
        <f>(Table2[[#This Row],[Sharpe Ratio]]-AVERAGE(Table2[Sharpe Ratio]))/_xlfn.STDEV.P(Table2[Sharpe Ratio])</f>
        <v>0.17116431497225287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2.4638836716607373</v>
      </c>
      <c r="AS98">
        <f>_xlfn.RANK.AVG(Table2[[#This Row],[1Y Return vs Nifty Z-Score]],Table2[1Y Return vs Nifty Z-Score])</f>
        <v>103</v>
      </c>
      <c r="AT98">
        <f>_xlfn.RANK.AVG(Table2[[#This Row],[6M Return vs Nifty Z-Score]],Table2[6M Return vs Nifty Z-Score])</f>
        <v>58</v>
      </c>
      <c r="AU98">
        <f>_xlfn.RANK.AVG(Table2[[#This Row],[Sharpe Ratio Z-Score]],Table2[Sharpe Ratio Z-Score])</f>
        <v>298</v>
      </c>
      <c r="AV98">
        <f>(Table2[[#This Row],[Rank 1Y]]+Table2[[#This Row],[Rank 6M]]+Table2[[#This Row],[Rank Sharpe]])/3</f>
        <v>153</v>
      </c>
    </row>
    <row r="99" spans="1:48" x14ac:dyDescent="0.3">
      <c r="A99" t="s">
        <v>25</v>
      </c>
      <c r="B99" t="s">
        <v>26</v>
      </c>
      <c r="C99" t="s">
        <v>10304</v>
      </c>
      <c r="D99" t="s">
        <v>27</v>
      </c>
      <c r="E99">
        <v>936623.16569828999</v>
      </c>
      <c r="F99">
        <v>1565.9</v>
      </c>
      <c r="G99">
        <v>53.069737287925399</v>
      </c>
      <c r="H99">
        <f>(Table2[[#This Row],[1Y Return vs Nifty]]-AVERAGE(Table2[1Y Return vs Nifty]))/_xlfn.STDEV.P(Table2[1Y Return vs Nifty])</f>
        <v>0.42184675971861318</v>
      </c>
      <c r="I99">
        <v>1.10287192811403</v>
      </c>
      <c r="J99">
        <f>(Table2[[#This Row],[1M Return vs Nifty]]-AVERAGE(Table2[1M Return vs Nifty]))/_xlfn.STDEV.P(Table2[1M Return vs Nifty])</f>
        <v>0.11770974821886256</v>
      </c>
      <c r="K99">
        <v>24.979059576149499</v>
      </c>
      <c r="L99">
        <f>(Table2[[#This Row],[6M Return vs Nifty]]-AVERAGE(Table2[6M Return vs Nifty]))/_xlfn.STDEV.P(Table2[6M Return vs Nifty])</f>
        <v>0.63607487842806698</v>
      </c>
      <c r="M99">
        <v>4.4804011185370003</v>
      </c>
      <c r="N99">
        <f>(Table2[[#This Row],[1W Return vs Nifty]]-AVERAGE(Table2[1W Return vs Nifty]))/_xlfn.STDEV.P(Table2[1W Return vs Nifty])</f>
        <v>1.3779579509277429</v>
      </c>
      <c r="O99">
        <v>1493.29</v>
      </c>
      <c r="P99">
        <v>1456.42656495744</v>
      </c>
      <c r="Q99">
        <v>1268.96262200247</v>
      </c>
      <c r="R99">
        <v>81.070263713030897</v>
      </c>
      <c r="S99" s="2">
        <f>(Table2[[#This Row],[Close Price]]-Table2[[#This Row],[20D EMA]])/Table2[[#This Row],[20D EMA]]</f>
        <v>4.862417882661782E-2</v>
      </c>
      <c r="T99" s="2">
        <f>(Table2[[#This Row],[Close Price]]-Table2[[#This Row],[50D EMA]])/Table2[[#This Row],[50D EMA]]</f>
        <v>7.5165777442242135E-2</v>
      </c>
      <c r="U99" s="2">
        <f>(Table2[[#This Row],[Close Price]]-Table2[[#This Row],[200D EMA]])/Table2[[#This Row],[200D EMA]]</f>
        <v>0.23400009807140887</v>
      </c>
      <c r="V99">
        <v>0.81320842041084296</v>
      </c>
      <c r="W99">
        <v>1545.95</v>
      </c>
      <c r="X99">
        <v>1571.7</v>
      </c>
      <c r="Y99">
        <v>1502</v>
      </c>
      <c r="Z99">
        <v>1571.7</v>
      </c>
      <c r="AA99">
        <v>1422.6</v>
      </c>
      <c r="AB99">
        <v>1571.7</v>
      </c>
      <c r="AC99" s="2">
        <f>(Table2[[#This Row],[Close Price]]/Table2[[#This Row],[Day Low]])-1</f>
        <v>1.2904686438759416E-2</v>
      </c>
      <c r="AD99" s="2">
        <f>(Table2[[#This Row],[Day High]]/Table2[[#This Row],[Close Price]])-1</f>
        <v>3.7039402260681253E-3</v>
      </c>
      <c r="AE99" s="2">
        <f>(Table2[[#This Row],[Close Price]]/Table2[[#This Row],[Current Week Low]])-1</f>
        <v>4.2543275632490163E-2</v>
      </c>
      <c r="AF99" s="2">
        <f>(Table2[[#This Row],[Current Week High]]/Table2[[#This Row],[Close Price]])-1</f>
        <v>3.7039402260681253E-3</v>
      </c>
      <c r="AG99" s="2">
        <f>(Table2[[#This Row],[Close Price]]/Table2[[#This Row],[Current Month Low]])-1</f>
        <v>0.10073105581329966</v>
      </c>
      <c r="AH99" s="2">
        <f>(Table2[[#This Row],[Current Month High]]/Table2[[#This Row],[Close Price]])-1</f>
        <v>3.7039402260681253E-3</v>
      </c>
      <c r="AI99">
        <v>0.37039402260681198</v>
      </c>
      <c r="AJ99">
        <v>84.865120122779004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0</v>
      </c>
      <c r="AM99" t="s">
        <v>10348</v>
      </c>
      <c r="AN99">
        <v>7.36</v>
      </c>
      <c r="AO99" t="s">
        <v>10347</v>
      </c>
      <c r="AP99">
        <v>0.156873344504769</v>
      </c>
      <c r="AQ99">
        <f>(Table2[[#This Row],[Sharpe Ratio]]-AVERAGE(Table2[Sharpe Ratio]))/_xlfn.STDEV.P(Table2[Sharpe Ratio])</f>
        <v>1.0704860740679791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3.6240754113612645</v>
      </c>
      <c r="AS99">
        <f>_xlfn.RANK.AVG(Table2[[#This Row],[1Y Return vs Nifty Z-Score]],Table2[1Y Return vs Nifty Z-Score])</f>
        <v>184</v>
      </c>
      <c r="AT99">
        <f>_xlfn.RANK.AVG(Table2[[#This Row],[6M Return vs Nifty Z-Score]],Table2[6M Return vs Nifty Z-Score])</f>
        <v>170</v>
      </c>
      <c r="AU99">
        <f>_xlfn.RANK.AVG(Table2[[#This Row],[Sharpe Ratio Z-Score]],Table2[Sharpe Ratio Z-Score])</f>
        <v>106</v>
      </c>
      <c r="AV99">
        <f>(Table2[[#This Row],[Rank 1Y]]+Table2[[#This Row],[Rank 6M]]+Table2[[#This Row],[Rank Sharpe]])/3</f>
        <v>153.33333333333334</v>
      </c>
    </row>
    <row r="100" spans="1:48" x14ac:dyDescent="0.3">
      <c r="A100" t="s">
        <v>1041</v>
      </c>
      <c r="B100" t="s">
        <v>1042</v>
      </c>
      <c r="C100" t="s">
        <v>10316</v>
      </c>
      <c r="D100" t="s">
        <v>388</v>
      </c>
      <c r="E100">
        <v>13170.392282250001</v>
      </c>
      <c r="F100">
        <v>1043.3</v>
      </c>
      <c r="G100">
        <v>48.537186941743499</v>
      </c>
      <c r="H100">
        <f>(Table2[[#This Row],[1Y Return vs Nifty]]-AVERAGE(Table2[1Y Return vs Nifty]))/_xlfn.STDEV.P(Table2[1Y Return vs Nifty])</f>
        <v>0.34916376268841287</v>
      </c>
      <c r="I100">
        <v>21.504573747915199</v>
      </c>
      <c r="J100">
        <f>(Table2[[#This Row],[1M Return vs Nifty]]-AVERAGE(Table2[1M Return vs Nifty]))/_xlfn.STDEV.P(Table2[1M Return vs Nifty])</f>
        <v>2.0406927203109055</v>
      </c>
      <c r="K100">
        <v>91.871193193949097</v>
      </c>
      <c r="L100">
        <f>(Table2[[#This Row],[6M Return vs Nifty]]-AVERAGE(Table2[6M Return vs Nifty]))/_xlfn.STDEV.P(Table2[6M Return vs Nifty])</f>
        <v>2.9617449543071594</v>
      </c>
      <c r="M100">
        <v>-0.67083749909789803</v>
      </c>
      <c r="N100">
        <f>(Table2[[#This Row],[1W Return vs Nifty]]-AVERAGE(Table2[1W Return vs Nifty]))/_xlfn.STDEV.P(Table2[1W Return vs Nifty])</f>
        <v>6.9432594707481379E-2</v>
      </c>
      <c r="O100">
        <v>995.15</v>
      </c>
      <c r="P100">
        <v>880.68611626617496</v>
      </c>
      <c r="Q100">
        <v>697.870719604074</v>
      </c>
      <c r="R100">
        <v>58.283937874075903</v>
      </c>
      <c r="S100" s="2">
        <f>(Table2[[#This Row],[Close Price]]-Table2[[#This Row],[20D EMA]])/Table2[[#This Row],[20D EMA]]</f>
        <v>4.838466562829722E-2</v>
      </c>
      <c r="T100" s="2">
        <f>(Table2[[#This Row],[Close Price]]-Table2[[#This Row],[50D EMA]])/Table2[[#This Row],[50D EMA]]</f>
        <v>0.18464454103495512</v>
      </c>
      <c r="U100" s="2">
        <f>(Table2[[#This Row],[Close Price]]-Table2[[#This Row],[200D EMA]])/Table2[[#This Row],[200D EMA]]</f>
        <v>0.49497603308518207</v>
      </c>
      <c r="V100">
        <v>0.65850860739975903</v>
      </c>
      <c r="W100">
        <v>1036.3499999999999</v>
      </c>
      <c r="X100">
        <v>1098.8499999999999</v>
      </c>
      <c r="Y100">
        <v>1036.3499999999999</v>
      </c>
      <c r="Z100">
        <v>1124</v>
      </c>
      <c r="AA100">
        <v>908.35</v>
      </c>
      <c r="AB100">
        <v>1124</v>
      </c>
      <c r="AC100" s="2">
        <f>(Table2[[#This Row],[Close Price]]/Table2[[#This Row],[Day Low]])-1</f>
        <v>6.7062285907271146E-3</v>
      </c>
      <c r="AD100" s="2">
        <f>(Table2[[#This Row],[Day High]]/Table2[[#This Row],[Close Price]])-1</f>
        <v>5.324451260423646E-2</v>
      </c>
      <c r="AE100" s="2">
        <f>(Table2[[#This Row],[Close Price]]/Table2[[#This Row],[Current Week Low]])-1</f>
        <v>6.7062285907271146E-3</v>
      </c>
      <c r="AF100" s="2">
        <f>(Table2[[#This Row],[Current Week High]]/Table2[[#This Row],[Close Price]])-1</f>
        <v>7.7350714080322014E-2</v>
      </c>
      <c r="AG100" s="2">
        <f>(Table2[[#This Row],[Close Price]]/Table2[[#This Row],[Current Month Low]])-1</f>
        <v>0.14856608135630522</v>
      </c>
      <c r="AH100" s="2">
        <f>(Table2[[#This Row],[Current Month High]]/Table2[[#This Row],[Close Price]])-1</f>
        <v>7.7350714080322014E-2</v>
      </c>
      <c r="AI100">
        <v>7.7350714080321996</v>
      </c>
      <c r="AJ100">
        <v>131.84444444444401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0.67</v>
      </c>
      <c r="AM100" t="s">
        <v>10347</v>
      </c>
      <c r="AN100">
        <v>2.9</v>
      </c>
      <c r="AO100" t="s">
        <v>10347</v>
      </c>
      <c r="AP100">
        <v>9.0139195267736005E-2</v>
      </c>
      <c r="AQ100">
        <f>(Table2[[#This Row],[Sharpe Ratio]]-AVERAGE(Table2[Sharpe Ratio]))/_xlfn.STDEV.P(Table2[Sharpe Ratio])</f>
        <v>0.30345477845958002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5.724488810473539</v>
      </c>
      <c r="AS100">
        <f>_xlfn.RANK.AVG(Table2[[#This Row],[1Y Return vs Nifty Z-Score]],Table2[1Y Return vs Nifty Z-Score])</f>
        <v>200</v>
      </c>
      <c r="AT100">
        <f>_xlfn.RANK.AVG(Table2[[#This Row],[6M Return vs Nifty Z-Score]],Table2[6M Return vs Nifty Z-Score])</f>
        <v>9</v>
      </c>
      <c r="AU100">
        <f>_xlfn.RANK.AVG(Table2[[#This Row],[Sharpe Ratio Z-Score]],Table2[Sharpe Ratio Z-Score])</f>
        <v>252</v>
      </c>
      <c r="AV100">
        <f>(Table2[[#This Row],[Rank 1Y]]+Table2[[#This Row],[Rank 6M]]+Table2[[#This Row],[Rank Sharpe]])/3</f>
        <v>153.66666666666666</v>
      </c>
    </row>
    <row r="101" spans="1:48" x14ac:dyDescent="0.3">
      <c r="A101" t="s">
        <v>903</v>
      </c>
      <c r="B101" t="s">
        <v>904</v>
      </c>
      <c r="C101" t="s">
        <v>10307</v>
      </c>
      <c r="D101" t="s">
        <v>54</v>
      </c>
      <c r="E101">
        <v>17059.122075660001</v>
      </c>
      <c r="F101">
        <v>703.85</v>
      </c>
      <c r="G101">
        <v>103.299702987956</v>
      </c>
      <c r="H101">
        <f>(Table2[[#This Row],[1Y Return vs Nifty]]-AVERAGE(Table2[1Y Return vs Nifty]))/_xlfn.STDEV.P(Table2[1Y Return vs Nifty])</f>
        <v>1.2273236257125626</v>
      </c>
      <c r="I101">
        <v>23.985354687458599</v>
      </c>
      <c r="J101">
        <f>(Table2[[#This Row],[1M Return vs Nifty]]-AVERAGE(Table2[1M Return vs Nifty]))/_xlfn.STDEV.P(Table2[1M Return vs Nifty])</f>
        <v>2.274521228656341</v>
      </c>
      <c r="K101">
        <v>36.9490930445914</v>
      </c>
      <c r="L101">
        <f>(Table2[[#This Row],[6M Return vs Nifty]]-AVERAGE(Table2[6M Return vs Nifty]))/_xlfn.STDEV.P(Table2[6M Return vs Nifty])</f>
        <v>1.0522426269990131</v>
      </c>
      <c r="M101">
        <v>0.71600430832290796</v>
      </c>
      <c r="N101">
        <f>(Table2[[#This Row],[1W Return vs Nifty]]-AVERAGE(Table2[1W Return vs Nifty]))/_xlfn.STDEV.P(Table2[1W Return vs Nifty])</f>
        <v>0.42172022973644413</v>
      </c>
      <c r="O101">
        <v>660.56</v>
      </c>
      <c r="P101">
        <v>596.22752877003097</v>
      </c>
      <c r="Q101">
        <v>475.688633293588</v>
      </c>
      <c r="R101">
        <v>70.961620381645105</v>
      </c>
      <c r="S101" s="2">
        <f>(Table2[[#This Row],[Close Price]]-Table2[[#This Row],[20D EMA]])/Table2[[#This Row],[20D EMA]]</f>
        <v>6.5535303378951318E-2</v>
      </c>
      <c r="T101" s="2">
        <f>(Table2[[#This Row],[Close Price]]-Table2[[#This Row],[50D EMA]])/Table2[[#This Row],[50D EMA]]</f>
        <v>0.18050570635674182</v>
      </c>
      <c r="U101" s="2">
        <f>(Table2[[#This Row],[Close Price]]-Table2[[#This Row],[200D EMA]])/Table2[[#This Row],[200D EMA]]</f>
        <v>0.47964435291770824</v>
      </c>
      <c r="V101">
        <v>0.85544717019330296</v>
      </c>
      <c r="W101">
        <v>699.2</v>
      </c>
      <c r="X101">
        <v>714.2</v>
      </c>
      <c r="Y101">
        <v>663</v>
      </c>
      <c r="Z101">
        <v>714.2</v>
      </c>
      <c r="AA101">
        <v>622.1</v>
      </c>
      <c r="AB101">
        <v>714.2</v>
      </c>
      <c r="AC101" s="2">
        <f>(Table2[[#This Row],[Close Price]]/Table2[[#This Row],[Day Low]])-1</f>
        <v>6.6504576659038861E-3</v>
      </c>
      <c r="AD101" s="2">
        <f>(Table2[[#This Row],[Day High]]/Table2[[#This Row],[Close Price]])-1</f>
        <v>1.470483767848263E-2</v>
      </c>
      <c r="AE101" s="2">
        <f>(Table2[[#This Row],[Close Price]]/Table2[[#This Row],[Current Week Low]])-1</f>
        <v>6.1613876319758676E-2</v>
      </c>
      <c r="AF101" s="2">
        <f>(Table2[[#This Row],[Current Week High]]/Table2[[#This Row],[Close Price]])-1</f>
        <v>1.470483767848263E-2</v>
      </c>
      <c r="AG101" s="2">
        <f>(Table2[[#This Row],[Close Price]]/Table2[[#This Row],[Current Month Low]])-1</f>
        <v>0.13140974119916415</v>
      </c>
      <c r="AH101" s="2">
        <f>(Table2[[#This Row],[Current Month High]]/Table2[[#This Row],[Close Price]])-1</f>
        <v>1.470483767848263E-2</v>
      </c>
      <c r="AI101">
        <v>1.4704837678482601</v>
      </c>
      <c r="AJ101">
        <v>137.34614736132099</v>
      </c>
      <c r="AK101" t="str">
        <f>IF(AND(Table2[[#This Row],[20D EMA]]&gt;Table2[[#This Row],[50D EMA]],Table2[[#This Row],[50D EMA]]&gt;Table2[[#This Row],[200D EMA]]),"Uptrend","Downtrend/NoTrend")</f>
        <v>Uptrend</v>
      </c>
      <c r="AL101">
        <v>0.28999999999999998</v>
      </c>
      <c r="AM101" t="s">
        <v>10347</v>
      </c>
      <c r="AN101">
        <v>2.14</v>
      </c>
      <c r="AO101" t="s">
        <v>10347</v>
      </c>
      <c r="AP101">
        <v>8.0962920746686998E-2</v>
      </c>
      <c r="AQ101">
        <f>(Table2[[#This Row],[Sharpe Ratio]]-AVERAGE(Table2[Sharpe Ratio]))/_xlfn.STDEV.P(Table2[Sharpe Ratio])</f>
        <v>0.19798419383073351</v>
      </c>
      <c r="AR1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5.1737919049350936</v>
      </c>
      <c r="AS101">
        <f>_xlfn.RANK.AVG(Table2[[#This Row],[1Y Return vs Nifty Z-Score]],Table2[1Y Return vs Nifty Z-Score])</f>
        <v>74</v>
      </c>
      <c r="AT101">
        <f>_xlfn.RANK.AVG(Table2[[#This Row],[6M Return vs Nifty Z-Score]],Table2[6M Return vs Nifty Z-Score])</f>
        <v>97</v>
      </c>
      <c r="AU101">
        <f>_xlfn.RANK.AVG(Table2[[#This Row],[Sharpe Ratio Z-Score]],Table2[Sharpe Ratio Z-Score])</f>
        <v>292</v>
      </c>
      <c r="AV101">
        <f>(Table2[[#This Row],[Rank 1Y]]+Table2[[#This Row],[Rank 6M]]+Table2[[#This Row],[Rank Sharpe]])/3</f>
        <v>154.33333333333334</v>
      </c>
    </row>
    <row r="102" spans="1:48" x14ac:dyDescent="0.3">
      <c r="A102" t="s">
        <v>1153</v>
      </c>
      <c r="B102" t="s">
        <v>1154</v>
      </c>
      <c r="C102" t="s">
        <v>10311</v>
      </c>
      <c r="D102" t="s">
        <v>873</v>
      </c>
      <c r="E102">
        <v>10557.15060829</v>
      </c>
      <c r="F102">
        <v>226.85</v>
      </c>
      <c r="G102">
        <v>65.949091036912705</v>
      </c>
      <c r="H102">
        <f>(Table2[[#This Row],[1Y Return vs Nifty]]-AVERAGE(Table2[1Y Return vs Nifty]))/_xlfn.STDEV.P(Table2[1Y Return vs Nifty])</f>
        <v>0.62837729083055061</v>
      </c>
      <c r="I102">
        <v>-10.2020613580316</v>
      </c>
      <c r="J102">
        <f>(Table2[[#This Row],[1M Return vs Nifty]]-AVERAGE(Table2[1M Return vs Nifty]))/_xlfn.STDEV.P(Table2[1M Return vs Nifty])</f>
        <v>-0.94784813523159039</v>
      </c>
      <c r="K102">
        <v>23.906672378449301</v>
      </c>
      <c r="L102">
        <f>(Table2[[#This Row],[6M Return vs Nifty]]-AVERAGE(Table2[6M Return vs Nifty]))/_xlfn.STDEV.P(Table2[6M Return vs Nifty])</f>
        <v>0.59879069147572328</v>
      </c>
      <c r="M102">
        <v>2.1068905937926301</v>
      </c>
      <c r="N102">
        <f>(Table2[[#This Row],[1W Return vs Nifty]]-AVERAGE(Table2[1W Return vs Nifty]))/_xlfn.STDEV.P(Table2[1W Return vs Nifty])</f>
        <v>0.7750352491427418</v>
      </c>
      <c r="O102">
        <v>221.77</v>
      </c>
      <c r="P102">
        <v>224.37488948082799</v>
      </c>
      <c r="Q102">
        <v>190.71510751359199</v>
      </c>
      <c r="R102">
        <v>57.344817318322399</v>
      </c>
      <c r="S102" s="2">
        <f>(Table2[[#This Row],[Close Price]]-Table2[[#This Row],[20D EMA]])/Table2[[#This Row],[20D EMA]]</f>
        <v>2.290661496144647E-2</v>
      </c>
      <c r="T102" s="2">
        <f>(Table2[[#This Row],[Close Price]]-Table2[[#This Row],[50D EMA]])/Table2[[#This Row],[50D EMA]]</f>
        <v>1.1031138666626484E-2</v>
      </c>
      <c r="U102" s="2">
        <f>(Table2[[#This Row],[Close Price]]-Table2[[#This Row],[200D EMA]])/Table2[[#This Row],[200D EMA]]</f>
        <v>0.18947052993079075</v>
      </c>
      <c r="V102">
        <v>1.0930902704921599</v>
      </c>
      <c r="W102">
        <v>222.35</v>
      </c>
      <c r="X102">
        <v>230.05</v>
      </c>
      <c r="Y102">
        <v>214.25</v>
      </c>
      <c r="Z102">
        <v>239.7</v>
      </c>
      <c r="AA102">
        <v>190.15</v>
      </c>
      <c r="AB102">
        <v>249.05</v>
      </c>
      <c r="AC102" s="2">
        <f>(Table2[[#This Row],[Close Price]]/Table2[[#This Row],[Day Low]])-1</f>
        <v>2.0238362941308763E-2</v>
      </c>
      <c r="AD102" s="2">
        <f>(Table2[[#This Row],[Day High]]/Table2[[#This Row],[Close Price]])-1</f>
        <v>1.4106237601939631E-2</v>
      </c>
      <c r="AE102" s="2">
        <f>(Table2[[#This Row],[Close Price]]/Table2[[#This Row],[Current Week Low]])-1</f>
        <v>5.8809801633605607E-2</v>
      </c>
      <c r="AF102" s="2">
        <f>(Table2[[#This Row],[Current Week High]]/Table2[[#This Row],[Close Price]])-1</f>
        <v>5.6645360370288778E-2</v>
      </c>
      <c r="AG102" s="2">
        <f>(Table2[[#This Row],[Close Price]]/Table2[[#This Row],[Current Month Low]])-1</f>
        <v>0.19300552195635023</v>
      </c>
      <c r="AH102" s="2">
        <f>(Table2[[#This Row],[Current Month High]]/Table2[[#This Row],[Close Price]])-1</f>
        <v>9.7862023363456174E-2</v>
      </c>
      <c r="AI102">
        <v>16.3764602160017</v>
      </c>
      <c r="AJ102">
        <v>104.369369369369</v>
      </c>
      <c r="AK102" t="str">
        <f>IF(AND(Table2[[#This Row],[20D EMA]]&gt;Table2[[#This Row],[50D EMA]],Table2[[#This Row],[50D EMA]]&gt;Table2[[#This Row],[200D EMA]]),"Uptrend","Downtrend/NoTrend")</f>
        <v>Downtrend/NoTrend</v>
      </c>
      <c r="AL102">
        <v>-0.04</v>
      </c>
      <c r="AM102" t="s">
        <v>10346</v>
      </c>
      <c r="AN102">
        <v>9.0399999999999991</v>
      </c>
      <c r="AO102" t="s">
        <v>10347</v>
      </c>
      <c r="AP102">
        <v>0.14402486452900301</v>
      </c>
      <c r="AQ102">
        <f>(Table2[[#This Row],[Sharpe Ratio]]-AVERAGE(Table2[Sharpe Ratio]))/_xlfn.STDEV.P(Table2[Sharpe Ratio])</f>
        <v>0.9228077661089501</v>
      </c>
      <c r="AR1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2">
        <f>_xlfn.RANK.AVG(Table2[[#This Row],[1Y Return vs Nifty Z-Score]],Table2[1Y Return vs Nifty Z-Score])</f>
        <v>150</v>
      </c>
      <c r="AT102">
        <f>_xlfn.RANK.AVG(Table2[[#This Row],[6M Return vs Nifty Z-Score]],Table2[6M Return vs Nifty Z-Score])</f>
        <v>179</v>
      </c>
      <c r="AU102">
        <f>_xlfn.RANK.AVG(Table2[[#This Row],[Sharpe Ratio Z-Score]],Table2[Sharpe Ratio Z-Score])</f>
        <v>134</v>
      </c>
      <c r="AV102">
        <f>(Table2[[#This Row],[Rank 1Y]]+Table2[[#This Row],[Rank 6M]]+Table2[[#This Row],[Rank Sharpe]])/3</f>
        <v>154.33333333333334</v>
      </c>
    </row>
    <row r="103" spans="1:48" x14ac:dyDescent="0.3">
      <c r="A103" t="s">
        <v>675</v>
      </c>
      <c r="B103" t="s">
        <v>676</v>
      </c>
      <c r="C103" t="s">
        <v>10307</v>
      </c>
      <c r="D103" t="s">
        <v>54</v>
      </c>
      <c r="E103">
        <v>27044.980925439999</v>
      </c>
      <c r="F103">
        <v>1062.4000000000001</v>
      </c>
      <c r="G103">
        <v>79.285648543402701</v>
      </c>
      <c r="H103">
        <f>(Table2[[#This Row],[1Y Return vs Nifty]]-AVERAGE(Table2[1Y Return vs Nifty]))/_xlfn.STDEV.P(Table2[1Y Return vs Nifty])</f>
        <v>0.84223944251163563</v>
      </c>
      <c r="I103">
        <v>11.8118267608873</v>
      </c>
      <c r="J103">
        <f>(Table2[[#This Row],[1M Return vs Nifty]]-AVERAGE(Table2[1M Return vs Nifty]))/_xlfn.STDEV.P(Table2[1M Return vs Nifty])</f>
        <v>1.1270930817375802</v>
      </c>
      <c r="K103">
        <v>54.379180070637702</v>
      </c>
      <c r="L103">
        <f>(Table2[[#This Row],[6M Return vs Nifty]]-AVERAGE(Table2[6M Return vs Nifty]))/_xlfn.STDEV.P(Table2[6M Return vs Nifty])</f>
        <v>1.6582426097183223</v>
      </c>
      <c r="M103">
        <v>0.80438409105402098</v>
      </c>
      <c r="N103">
        <f>(Table2[[#This Row],[1W Return vs Nifty]]-AVERAGE(Table2[1W Return vs Nifty]))/_xlfn.STDEV.P(Table2[1W Return vs Nifty])</f>
        <v>0.44417059464188435</v>
      </c>
      <c r="O103">
        <v>1009</v>
      </c>
      <c r="P103">
        <v>917.65896441665996</v>
      </c>
      <c r="Q103">
        <v>739.77166515819897</v>
      </c>
      <c r="R103">
        <v>66.102554688161803</v>
      </c>
      <c r="S103" s="2">
        <f>(Table2[[#This Row],[Close Price]]-Table2[[#This Row],[20D EMA]])/Table2[[#This Row],[20D EMA]]</f>
        <v>5.2923686818632402E-2</v>
      </c>
      <c r="T103" s="2">
        <f>(Table2[[#This Row],[Close Price]]-Table2[[#This Row],[50D EMA]])/Table2[[#This Row],[50D EMA]]</f>
        <v>0.15772856932242746</v>
      </c>
      <c r="U103" s="2">
        <f>(Table2[[#This Row],[Close Price]]-Table2[[#This Row],[200D EMA]])/Table2[[#This Row],[200D EMA]]</f>
        <v>0.43611880535165887</v>
      </c>
      <c r="V103">
        <v>0.48988229911868197</v>
      </c>
      <c r="W103">
        <v>1050.3499999999999</v>
      </c>
      <c r="X103">
        <v>1079.9000000000001</v>
      </c>
      <c r="Y103">
        <v>1048.25</v>
      </c>
      <c r="Z103">
        <v>1115</v>
      </c>
      <c r="AA103">
        <v>915.75</v>
      </c>
      <c r="AB103">
        <v>1115</v>
      </c>
      <c r="AC103" s="2">
        <f>(Table2[[#This Row],[Close Price]]/Table2[[#This Row],[Day Low]])-1</f>
        <v>1.1472366354072561E-2</v>
      </c>
      <c r="AD103" s="2">
        <f>(Table2[[#This Row],[Day High]]/Table2[[#This Row],[Close Price]])-1</f>
        <v>1.6472138554216809E-2</v>
      </c>
      <c r="AE103" s="2">
        <f>(Table2[[#This Row],[Close Price]]/Table2[[#This Row],[Current Week Low]])-1</f>
        <v>1.3498688290007221E-2</v>
      </c>
      <c r="AF103" s="2">
        <f>(Table2[[#This Row],[Current Week High]]/Table2[[#This Row],[Close Price]])-1</f>
        <v>4.9510542168674565E-2</v>
      </c>
      <c r="AG103" s="2">
        <f>(Table2[[#This Row],[Close Price]]/Table2[[#This Row],[Current Month Low]])-1</f>
        <v>0.16014196014196025</v>
      </c>
      <c r="AH103" s="2">
        <f>(Table2[[#This Row],[Current Month High]]/Table2[[#This Row],[Close Price]])-1</f>
        <v>4.9510542168674565E-2</v>
      </c>
      <c r="AI103">
        <v>4.9510542168674503</v>
      </c>
      <c r="AJ103">
        <v>110.37623762376199</v>
      </c>
      <c r="AK103" t="str">
        <f>IF(AND(Table2[[#This Row],[20D EMA]]&gt;Table2[[#This Row],[50D EMA]],Table2[[#This Row],[50D EMA]]&gt;Table2[[#This Row],[200D EMA]]),"Uptrend","Downtrend/NoTrend")</f>
        <v>Uptrend</v>
      </c>
      <c r="AL103">
        <v>0.35</v>
      </c>
      <c r="AM103" t="s">
        <v>10347</v>
      </c>
      <c r="AN103">
        <v>4.34</v>
      </c>
      <c r="AO103" t="s">
        <v>10347</v>
      </c>
      <c r="AP103">
        <v>7.8040895156802001E-2</v>
      </c>
      <c r="AQ103">
        <f>(Table2[[#This Row],[Sharpe Ratio]]-AVERAGE(Table2[Sharpe Ratio]))/_xlfn.STDEV.P(Table2[Sharpe Ratio])</f>
        <v>0.16439891403568335</v>
      </c>
      <c r="AR1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4.2361446426451064</v>
      </c>
      <c r="AS103">
        <f>_xlfn.RANK.AVG(Table2[[#This Row],[1Y Return vs Nifty Z-Score]],Table2[1Y Return vs Nifty Z-Score])</f>
        <v>119</v>
      </c>
      <c r="AT103">
        <f>_xlfn.RANK.AVG(Table2[[#This Row],[6M Return vs Nifty Z-Score]],Table2[6M Return vs Nifty Z-Score])</f>
        <v>49</v>
      </c>
      <c r="AU103">
        <f>_xlfn.RANK.AVG(Table2[[#This Row],[Sharpe Ratio Z-Score]],Table2[Sharpe Ratio Z-Score])</f>
        <v>301</v>
      </c>
      <c r="AV103">
        <f>(Table2[[#This Row],[Rank 1Y]]+Table2[[#This Row],[Rank 6M]]+Table2[[#This Row],[Rank Sharpe]])/3</f>
        <v>156.33333333333334</v>
      </c>
    </row>
    <row r="104" spans="1:48" x14ac:dyDescent="0.3">
      <c r="A104" t="s">
        <v>149</v>
      </c>
      <c r="B104" t="s">
        <v>150</v>
      </c>
      <c r="C104" t="s">
        <v>10312</v>
      </c>
      <c r="D104" t="s">
        <v>151</v>
      </c>
      <c r="E104">
        <v>183841.16781531999</v>
      </c>
      <c r="F104">
        <v>4759.8500000000004</v>
      </c>
      <c r="G104">
        <v>61.478802261044798</v>
      </c>
      <c r="H104">
        <f>(Table2[[#This Row],[1Y Return vs Nifty]]-AVERAGE(Table2[1Y Return vs Nifty]))/_xlfn.STDEV.P(Table2[1Y Return vs Nifty])</f>
        <v>0.55669270687568195</v>
      </c>
      <c r="I104">
        <v>8.0612208690795502</v>
      </c>
      <c r="J104">
        <f>(Table2[[#This Row],[1M Return vs Nifty]]-AVERAGE(Table2[1M Return vs Nifty]))/_xlfn.STDEV.P(Table2[1M Return vs Nifty])</f>
        <v>0.77357594239902061</v>
      </c>
      <c r="K104">
        <v>36.433645053970999</v>
      </c>
      <c r="L104">
        <f>(Table2[[#This Row],[6M Return vs Nifty]]-AVERAGE(Table2[6M Return vs Nifty]))/_xlfn.STDEV.P(Table2[6M Return vs Nifty])</f>
        <v>1.0343218057809722</v>
      </c>
      <c r="M104">
        <v>9.3709494527209394</v>
      </c>
      <c r="N104">
        <f>(Table2[[#This Row],[1W Return vs Nifty]]-AVERAGE(Table2[1W Return vs Nifty]))/_xlfn.STDEV.P(Table2[1W Return vs Nifty])</f>
        <v>2.6202623705274353</v>
      </c>
      <c r="O104">
        <v>4491.62</v>
      </c>
      <c r="P104">
        <v>4360.5470810519701</v>
      </c>
      <c r="Q104">
        <v>3722.18131549385</v>
      </c>
      <c r="R104">
        <v>71.365507830422104</v>
      </c>
      <c r="S104" s="2">
        <f>(Table2[[#This Row],[Close Price]]-Table2[[#This Row],[20D EMA]])/Table2[[#This Row],[20D EMA]]</f>
        <v>5.9717874619847733E-2</v>
      </c>
      <c r="T104" s="2">
        <f>(Table2[[#This Row],[Close Price]]-Table2[[#This Row],[50D EMA]])/Table2[[#This Row],[50D EMA]]</f>
        <v>9.1571748114619503E-2</v>
      </c>
      <c r="U104" s="2">
        <f>(Table2[[#This Row],[Close Price]]-Table2[[#This Row],[200D EMA]])/Table2[[#This Row],[200D EMA]]</f>
        <v>0.27877972526130823</v>
      </c>
      <c r="V104">
        <v>1.4142078602157</v>
      </c>
      <c r="W104">
        <v>4721.2</v>
      </c>
      <c r="X104">
        <v>4879.8</v>
      </c>
      <c r="Y104">
        <v>4602.2</v>
      </c>
      <c r="Z104">
        <v>4943.8</v>
      </c>
      <c r="AA104">
        <v>4162.95</v>
      </c>
      <c r="AB104">
        <v>4943.8</v>
      </c>
      <c r="AC104" s="2">
        <f>(Table2[[#This Row],[Close Price]]/Table2[[#This Row],[Day Low]])-1</f>
        <v>8.1864780140643578E-3</v>
      </c>
      <c r="AD104" s="2">
        <f>(Table2[[#This Row],[Day High]]/Table2[[#This Row],[Close Price]])-1</f>
        <v>2.5200373961364209E-2</v>
      </c>
      <c r="AE104" s="2">
        <f>(Table2[[#This Row],[Close Price]]/Table2[[#This Row],[Current Week Low]])-1</f>
        <v>3.4255356134023085E-2</v>
      </c>
      <c r="AF104" s="2">
        <f>(Table2[[#This Row],[Current Week High]]/Table2[[#This Row],[Close Price]])-1</f>
        <v>3.8646175824868401E-2</v>
      </c>
      <c r="AG104" s="2">
        <f>(Table2[[#This Row],[Close Price]]/Table2[[#This Row],[Current Month Low]])-1</f>
        <v>0.14338389843740629</v>
      </c>
      <c r="AH104" s="2">
        <f>(Table2[[#This Row],[Current Month High]]/Table2[[#This Row],[Close Price]])-1</f>
        <v>3.8646175824868401E-2</v>
      </c>
      <c r="AI104">
        <v>3.8646175824868401</v>
      </c>
      <c r="AJ104">
        <v>103.99211434204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-0.02</v>
      </c>
      <c r="AM104" t="s">
        <v>10346</v>
      </c>
      <c r="AN104">
        <v>11.95</v>
      </c>
      <c r="AO104" t="s">
        <v>10347</v>
      </c>
      <c r="AP104">
        <v>0.107312267319232</v>
      </c>
      <c r="AQ104">
        <f>(Table2[[#This Row],[Sharpe Ratio]]-AVERAGE(Table2[Sharpe Ratio]))/_xlfn.STDEV.P(Table2[Sharpe Ratio])</f>
        <v>0.50083923388207652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5.4856920594651868</v>
      </c>
      <c r="AS104">
        <f>_xlfn.RANK.AVG(Table2[[#This Row],[1Y Return vs Nifty Z-Score]],Table2[1Y Return vs Nifty Z-Score])</f>
        <v>159</v>
      </c>
      <c r="AT104">
        <f>_xlfn.RANK.AVG(Table2[[#This Row],[6M Return vs Nifty Z-Score]],Table2[6M Return vs Nifty Z-Score])</f>
        <v>99</v>
      </c>
      <c r="AU104">
        <f>_xlfn.RANK.AVG(Table2[[#This Row],[Sharpe Ratio Z-Score]],Table2[Sharpe Ratio Z-Score])</f>
        <v>215</v>
      </c>
      <c r="AV104">
        <f>(Table2[[#This Row],[Rank 1Y]]+Table2[[#This Row],[Rank 6M]]+Table2[[#This Row],[Rank Sharpe]])/3</f>
        <v>157.66666666666666</v>
      </c>
    </row>
    <row r="105" spans="1:48" x14ac:dyDescent="0.3">
      <c r="A105" t="s">
        <v>299</v>
      </c>
      <c r="B105" t="s">
        <v>300</v>
      </c>
      <c r="C105" t="s">
        <v>10302</v>
      </c>
      <c r="D105" t="s">
        <v>301</v>
      </c>
      <c r="E105">
        <v>93738.304718200001</v>
      </c>
      <c r="F105">
        <v>10807.75</v>
      </c>
      <c r="G105">
        <v>139.856493265561</v>
      </c>
      <c r="H105">
        <f>(Table2[[#This Row],[1Y Return vs Nifty]]-AVERAGE(Table2[1Y Return vs Nifty]))/_xlfn.STDEV.P(Table2[1Y Return vs Nifty])</f>
        <v>1.8135404079307798</v>
      </c>
      <c r="I105">
        <v>-2.8744160825514999</v>
      </c>
      <c r="J105">
        <f>(Table2[[#This Row],[1M Return vs Nifty]]-AVERAGE(Table2[1M Return vs Nifty]))/_xlfn.STDEV.P(Table2[1M Return vs Nifty])</f>
        <v>-0.25717354275211535</v>
      </c>
      <c r="K105">
        <v>26.437795925381302</v>
      </c>
      <c r="L105">
        <f>(Table2[[#This Row],[6M Return vs Nifty]]-AVERAGE(Table2[6M Return vs Nifty]))/_xlfn.STDEV.P(Table2[6M Return vs Nifty])</f>
        <v>0.68679144691711236</v>
      </c>
      <c r="M105">
        <v>-3.18478769773701</v>
      </c>
      <c r="N105">
        <f>(Table2[[#This Row],[1W Return vs Nifty]]-AVERAGE(Table2[1W Return vs Nifty]))/_xlfn.STDEV.P(Table2[1W Return vs Nifty])</f>
        <v>-0.56916480358283283</v>
      </c>
      <c r="O105">
        <v>10810.64</v>
      </c>
      <c r="P105">
        <v>10337.0814826074</v>
      </c>
      <c r="Q105">
        <v>8094.6846144082501</v>
      </c>
      <c r="R105">
        <v>46.287649612429</v>
      </c>
      <c r="S105" s="2">
        <f>(Table2[[#This Row],[Close Price]]-Table2[[#This Row],[20D EMA]])/Table2[[#This Row],[20D EMA]]</f>
        <v>-2.6732922380168223E-4</v>
      </c>
      <c r="T105" s="2">
        <f>(Table2[[#This Row],[Close Price]]-Table2[[#This Row],[50D EMA]])/Table2[[#This Row],[50D EMA]]</f>
        <v>4.5532050626138583E-2</v>
      </c>
      <c r="U105" s="2">
        <f>(Table2[[#This Row],[Close Price]]-Table2[[#This Row],[200D EMA]])/Table2[[#This Row],[200D EMA]]</f>
        <v>0.33516628686960703</v>
      </c>
      <c r="V105">
        <v>0.79243718863444201</v>
      </c>
      <c r="W105">
        <v>10762</v>
      </c>
      <c r="X105">
        <v>11009</v>
      </c>
      <c r="Y105">
        <v>10762</v>
      </c>
      <c r="Z105">
        <v>11187.15</v>
      </c>
      <c r="AA105">
        <v>9605.0499999999993</v>
      </c>
      <c r="AB105">
        <v>11307</v>
      </c>
      <c r="AC105" s="2">
        <f>(Table2[[#This Row],[Close Price]]/Table2[[#This Row],[Day Low]])-1</f>
        <v>4.2510685746144361E-3</v>
      </c>
      <c r="AD105" s="2">
        <f>(Table2[[#This Row],[Day High]]/Table2[[#This Row],[Close Price]])-1</f>
        <v>1.862089704147496E-2</v>
      </c>
      <c r="AE105" s="2">
        <f>(Table2[[#This Row],[Close Price]]/Table2[[#This Row],[Current Week Low]])-1</f>
        <v>4.2510685746144361E-3</v>
      </c>
      <c r="AF105" s="2">
        <f>(Table2[[#This Row],[Current Week High]]/Table2[[#This Row],[Close Price]])-1</f>
        <v>3.5104438944276062E-2</v>
      </c>
      <c r="AG105" s="2">
        <f>(Table2[[#This Row],[Close Price]]/Table2[[#This Row],[Current Month Low]])-1</f>
        <v>0.12521538149202782</v>
      </c>
      <c r="AH105" s="2">
        <f>(Table2[[#This Row],[Current Month High]]/Table2[[#This Row],[Close Price]])-1</f>
        <v>4.619370359232966E-2</v>
      </c>
      <c r="AI105">
        <v>5.8832782031412698</v>
      </c>
      <c r="AJ105">
        <v>179.35664805624401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0.04</v>
      </c>
      <c r="AM105" t="s">
        <v>10347</v>
      </c>
      <c r="AN105">
        <v>0.68</v>
      </c>
      <c r="AO105" t="s">
        <v>10347</v>
      </c>
      <c r="AP105">
        <v>8.3940831521229997E-2</v>
      </c>
      <c r="AQ105">
        <f>(Table2[[#This Row],[Sharpe Ratio]]-AVERAGE(Table2[Sharpe Ratio]))/_xlfn.STDEV.P(Table2[Sharpe Ratio])</f>
        <v>0.23221180871334562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1.9062053172262896</v>
      </c>
      <c r="AS105">
        <f>_xlfn.RANK.AVG(Table2[[#This Row],[1Y Return vs Nifty Z-Score]],Table2[1Y Return vs Nifty Z-Score])</f>
        <v>38</v>
      </c>
      <c r="AT105">
        <f>_xlfn.RANK.AVG(Table2[[#This Row],[6M Return vs Nifty Z-Score]],Table2[6M Return vs Nifty Z-Score])</f>
        <v>160</v>
      </c>
      <c r="AU105">
        <f>_xlfn.RANK.AVG(Table2[[#This Row],[Sharpe Ratio Z-Score]],Table2[Sharpe Ratio Z-Score])</f>
        <v>276</v>
      </c>
      <c r="AV105">
        <f>(Table2[[#This Row],[Rank 1Y]]+Table2[[#This Row],[Rank 6M]]+Table2[[#This Row],[Rank Sharpe]])/3</f>
        <v>158</v>
      </c>
    </row>
    <row r="106" spans="1:48" x14ac:dyDescent="0.3">
      <c r="A106" t="s">
        <v>1021</v>
      </c>
      <c r="B106" t="s">
        <v>1022</v>
      </c>
      <c r="C106" t="s">
        <v>10308</v>
      </c>
      <c r="D106" t="s">
        <v>199</v>
      </c>
      <c r="E106">
        <v>13678.055760985</v>
      </c>
      <c r="F106">
        <v>581.35</v>
      </c>
      <c r="G106">
        <v>49.728274416528102</v>
      </c>
      <c r="H106">
        <f>(Table2[[#This Row],[1Y Return vs Nifty]]-AVERAGE(Table2[1Y Return vs Nifty]))/_xlfn.STDEV.P(Table2[1Y Return vs Nifty])</f>
        <v>0.36826378382009295</v>
      </c>
      <c r="I106">
        <v>18.467936569024602</v>
      </c>
      <c r="J106">
        <f>(Table2[[#This Row],[1M Return vs Nifty]]-AVERAGE(Table2[1M Return vs Nifty]))/_xlfn.STDEV.P(Table2[1M Return vs Nifty])</f>
        <v>1.7544714217640989</v>
      </c>
      <c r="K106">
        <v>23.769857719953301</v>
      </c>
      <c r="L106">
        <f>(Table2[[#This Row],[6M Return vs Nifty]]-AVERAGE(Table2[6M Return vs Nifty]))/_xlfn.STDEV.P(Table2[6M Return vs Nifty])</f>
        <v>0.59403399229456433</v>
      </c>
      <c r="M106">
        <v>8.2347589822476603</v>
      </c>
      <c r="N106">
        <f>(Table2[[#This Row],[1W Return vs Nifty]]-AVERAGE(Table2[1W Return vs Nifty]))/_xlfn.STDEV.P(Table2[1W Return vs Nifty])</f>
        <v>2.3316455638781788</v>
      </c>
      <c r="O106">
        <v>547.16999999999996</v>
      </c>
      <c r="P106">
        <v>511.058301078125</v>
      </c>
      <c r="Q106">
        <v>433.93041978404398</v>
      </c>
      <c r="R106">
        <v>60.859824543237899</v>
      </c>
      <c r="S106" s="2">
        <f>(Table2[[#This Row],[Close Price]]-Table2[[#This Row],[20D EMA]])/Table2[[#This Row],[20D EMA]]</f>
        <v>6.2466875011422528E-2</v>
      </c>
      <c r="T106" s="2">
        <f>(Table2[[#This Row],[Close Price]]-Table2[[#This Row],[50D EMA]])/Table2[[#This Row],[50D EMA]]</f>
        <v>0.13754144835058574</v>
      </c>
      <c r="U106" s="2">
        <f>(Table2[[#This Row],[Close Price]]-Table2[[#This Row],[200D EMA]])/Table2[[#This Row],[200D EMA]]</f>
        <v>0.33973091881717576</v>
      </c>
      <c r="V106">
        <v>2.5910454636753801</v>
      </c>
      <c r="W106">
        <v>577.75</v>
      </c>
      <c r="X106">
        <v>592.29999999999995</v>
      </c>
      <c r="Y106">
        <v>577.75</v>
      </c>
      <c r="Z106">
        <v>652</v>
      </c>
      <c r="AA106">
        <v>488.45</v>
      </c>
      <c r="AB106">
        <v>652</v>
      </c>
      <c r="AC106" s="2">
        <f>(Table2[[#This Row],[Close Price]]/Table2[[#This Row],[Day Low]])-1</f>
        <v>6.2310688013846871E-3</v>
      </c>
      <c r="AD106" s="2">
        <f>(Table2[[#This Row],[Day High]]/Table2[[#This Row],[Close Price]])-1</f>
        <v>1.8835469166594843E-2</v>
      </c>
      <c r="AE106" s="2">
        <f>(Table2[[#This Row],[Close Price]]/Table2[[#This Row],[Current Week Low]])-1</f>
        <v>6.2310688013846871E-3</v>
      </c>
      <c r="AF106" s="2">
        <f>(Table2[[#This Row],[Current Week High]]/Table2[[#This Row],[Close Price]])-1</f>
        <v>0.12152747914337314</v>
      </c>
      <c r="AG106" s="2">
        <f>(Table2[[#This Row],[Close Price]]/Table2[[#This Row],[Current Month Low]])-1</f>
        <v>0.19019346913706636</v>
      </c>
      <c r="AH106" s="2">
        <f>(Table2[[#This Row],[Current Month High]]/Table2[[#This Row],[Close Price]])-1</f>
        <v>0.12152747914337314</v>
      </c>
      <c r="AI106">
        <v>12.152747914337301</v>
      </c>
      <c r="AJ106">
        <v>85.734824281150097</v>
      </c>
      <c r="AK106" t="str">
        <f>IF(AND(Table2[[#This Row],[20D EMA]]&gt;Table2[[#This Row],[50D EMA]],Table2[[#This Row],[50D EMA]]&gt;Table2[[#This Row],[200D EMA]]),"Uptrend","Downtrend/NoTrend")</f>
        <v>Uptrend</v>
      </c>
      <c r="AL106">
        <v>0.24</v>
      </c>
      <c r="AM106" t="s">
        <v>10347</v>
      </c>
      <c r="AN106">
        <v>11.49</v>
      </c>
      <c r="AO106" t="s">
        <v>10347</v>
      </c>
      <c r="AP106">
        <v>0.15893555433246601</v>
      </c>
      <c r="AQ106">
        <f>(Table2[[#This Row],[Sharpe Ratio]]-AVERAGE(Table2[Sharpe Ratio]))/_xlfn.STDEV.P(Table2[Sharpe Ratio])</f>
        <v>1.0941887734211466</v>
      </c>
      <c r="AR1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6.1426035351780817</v>
      </c>
      <c r="AS106">
        <f>_xlfn.RANK.AVG(Table2[[#This Row],[1Y Return vs Nifty Z-Score]],Table2[1Y Return vs Nifty Z-Score])</f>
        <v>196</v>
      </c>
      <c r="AT106">
        <f>_xlfn.RANK.AVG(Table2[[#This Row],[6M Return vs Nifty Z-Score]],Table2[6M Return vs Nifty Z-Score])</f>
        <v>180</v>
      </c>
      <c r="AU106">
        <f>_xlfn.RANK.AVG(Table2[[#This Row],[Sharpe Ratio Z-Score]],Table2[Sharpe Ratio Z-Score])</f>
        <v>99</v>
      </c>
      <c r="AV106">
        <f>(Table2[[#This Row],[Rank 1Y]]+Table2[[#This Row],[Rank 6M]]+Table2[[#This Row],[Rank Sharpe]])/3</f>
        <v>158.33333333333334</v>
      </c>
    </row>
    <row r="107" spans="1:48" x14ac:dyDescent="0.3">
      <c r="A107" t="s">
        <v>1689</v>
      </c>
      <c r="B107" t="s">
        <v>1690</v>
      </c>
      <c r="C107" t="s">
        <v>10304</v>
      </c>
      <c r="D107" t="s">
        <v>936</v>
      </c>
      <c r="E107">
        <v>4962.5456397999997</v>
      </c>
      <c r="F107">
        <v>578</v>
      </c>
      <c r="G107">
        <v>48.251378908170501</v>
      </c>
      <c r="H107">
        <f>(Table2[[#This Row],[1Y Return vs Nifty]]-AVERAGE(Table2[1Y Return vs Nifty]))/_xlfn.STDEV.P(Table2[1Y Return vs Nifty])</f>
        <v>0.34458060687793357</v>
      </c>
      <c r="I107">
        <v>29.2108391625057</v>
      </c>
      <c r="J107">
        <f>(Table2[[#This Row],[1M Return vs Nifty]]-AVERAGE(Table2[1M Return vs Nifty]))/_xlfn.STDEV.P(Table2[1M Return vs Nifty])</f>
        <v>2.7670545356912553</v>
      </c>
      <c r="K107">
        <v>79.608342197262303</v>
      </c>
      <c r="L107">
        <f>(Table2[[#This Row],[6M Return vs Nifty]]-AVERAGE(Table2[6M Return vs Nifty]))/_xlfn.STDEV.P(Table2[6M Return vs Nifty])</f>
        <v>2.5353966818644076</v>
      </c>
      <c r="M107">
        <v>1.44292547881184</v>
      </c>
      <c r="N107">
        <f>(Table2[[#This Row],[1W Return vs Nifty]]-AVERAGE(Table2[1W Return vs Nifty]))/_xlfn.STDEV.P(Table2[1W Return vs Nifty])</f>
        <v>0.6063738352405128</v>
      </c>
      <c r="O107">
        <v>531.21</v>
      </c>
      <c r="P107">
        <v>454.93290976837699</v>
      </c>
      <c r="Q107">
        <v>346.522096489847</v>
      </c>
      <c r="R107">
        <v>64.265510892715298</v>
      </c>
      <c r="S107" s="2">
        <f>(Table2[[#This Row],[Close Price]]-Table2[[#This Row],[20D EMA]])/Table2[[#This Row],[20D EMA]]</f>
        <v>8.8081926168558505E-2</v>
      </c>
      <c r="T107" s="2">
        <f>(Table2[[#This Row],[Close Price]]-Table2[[#This Row],[50D EMA]])/Table2[[#This Row],[50D EMA]]</f>
        <v>0.27051700940756512</v>
      </c>
      <c r="U107" s="2">
        <f>(Table2[[#This Row],[Close Price]]-Table2[[#This Row],[200D EMA]])/Table2[[#This Row],[200D EMA]]</f>
        <v>0.66800329864948527</v>
      </c>
      <c r="V107">
        <v>1.21744710834831</v>
      </c>
      <c r="W107">
        <v>569.5</v>
      </c>
      <c r="X107">
        <v>598.45000000000005</v>
      </c>
      <c r="Y107">
        <v>569.5</v>
      </c>
      <c r="Z107">
        <v>613.79999999999995</v>
      </c>
      <c r="AA107">
        <v>440.1</v>
      </c>
      <c r="AB107">
        <v>613.79999999999995</v>
      </c>
      <c r="AC107" s="2">
        <f>(Table2[[#This Row],[Close Price]]/Table2[[#This Row],[Day Low]])-1</f>
        <v>1.4925373134328401E-2</v>
      </c>
      <c r="AD107" s="2">
        <f>(Table2[[#This Row],[Day High]]/Table2[[#This Row],[Close Price]])-1</f>
        <v>3.5380622837370312E-2</v>
      </c>
      <c r="AE107" s="2">
        <f>(Table2[[#This Row],[Close Price]]/Table2[[#This Row],[Current Week Low]])-1</f>
        <v>1.4925373134328401E-2</v>
      </c>
      <c r="AF107" s="2">
        <f>(Table2[[#This Row],[Current Week High]]/Table2[[#This Row],[Close Price]])-1</f>
        <v>6.1937716262975728E-2</v>
      </c>
      <c r="AG107" s="2">
        <f>(Table2[[#This Row],[Close Price]]/Table2[[#This Row],[Current Month Low]])-1</f>
        <v>0.3133378777550555</v>
      </c>
      <c r="AH107" s="2">
        <f>(Table2[[#This Row],[Current Month High]]/Table2[[#This Row],[Close Price]])-1</f>
        <v>6.1937716262975728E-2</v>
      </c>
      <c r="AI107">
        <v>6.1937716262975702</v>
      </c>
      <c r="AJ107">
        <v>167.840593141797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0.96</v>
      </c>
      <c r="AM107" t="s">
        <v>10347</v>
      </c>
      <c r="AN107">
        <v>12.16</v>
      </c>
      <c r="AO107" t="s">
        <v>10347</v>
      </c>
      <c r="AP107">
        <v>8.6813486156009007E-2</v>
      </c>
      <c r="AQ107">
        <f>(Table2[[#This Row],[Sharpe Ratio]]-AVERAGE(Table2[Sharpe Ratio]))/_xlfn.STDEV.P(Table2[Sharpe Ratio])</f>
        <v>0.26522962690000901</v>
      </c>
      <c r="AR1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6.5186352865741188</v>
      </c>
      <c r="AS107">
        <f>_xlfn.RANK.AVG(Table2[[#This Row],[1Y Return vs Nifty Z-Score]],Table2[1Y Return vs Nifty Z-Score])</f>
        <v>201</v>
      </c>
      <c r="AT107">
        <f>_xlfn.RANK.AVG(Table2[[#This Row],[6M Return vs Nifty Z-Score]],Table2[6M Return vs Nifty Z-Score])</f>
        <v>18</v>
      </c>
      <c r="AU107">
        <f>_xlfn.RANK.AVG(Table2[[#This Row],[Sharpe Ratio Z-Score]],Table2[Sharpe Ratio Z-Score])</f>
        <v>261</v>
      </c>
      <c r="AV107">
        <f>(Table2[[#This Row],[Rank 1Y]]+Table2[[#This Row],[Rank 6M]]+Table2[[#This Row],[Rank Sharpe]])/3</f>
        <v>160</v>
      </c>
    </row>
    <row r="108" spans="1:48" x14ac:dyDescent="0.3">
      <c r="A108" t="s">
        <v>1413</v>
      </c>
      <c r="B108" t="s">
        <v>1414</v>
      </c>
      <c r="C108" t="s">
        <v>10316</v>
      </c>
      <c r="D108" t="s">
        <v>296</v>
      </c>
      <c r="E108">
        <v>7809.9754484699997</v>
      </c>
      <c r="F108">
        <v>1879.65</v>
      </c>
      <c r="G108">
        <v>59.208755760840297</v>
      </c>
      <c r="H108">
        <f>(Table2[[#This Row],[1Y Return vs Nifty]]-AVERAGE(Table2[1Y Return vs Nifty]))/_xlfn.STDEV.P(Table2[1Y Return vs Nifty])</f>
        <v>0.52029073217466915</v>
      </c>
      <c r="I108">
        <v>11.686216031952601</v>
      </c>
      <c r="J108">
        <f>(Table2[[#This Row],[1M Return vs Nifty]]-AVERAGE(Table2[1M Return vs Nifty]))/_xlfn.STDEV.P(Table2[1M Return vs Nifty])</f>
        <v>1.1152535158529804</v>
      </c>
      <c r="K108">
        <v>45.078622563161098</v>
      </c>
      <c r="L108">
        <f>(Table2[[#This Row],[6M Return vs Nifty]]-AVERAGE(Table2[6M Return vs Nifty]))/_xlfn.STDEV.P(Table2[6M Return vs Nifty])</f>
        <v>1.3348857796354594</v>
      </c>
      <c r="M108">
        <v>-3.8670698385624598</v>
      </c>
      <c r="N108">
        <f>(Table2[[#This Row],[1W Return vs Nifty]]-AVERAGE(Table2[1W Return vs Nifty]))/_xlfn.STDEV.P(Table2[1W Return vs Nifty])</f>
        <v>-0.74247913585040892</v>
      </c>
      <c r="O108">
        <v>1855.06</v>
      </c>
      <c r="P108">
        <v>1690.4136466577199</v>
      </c>
      <c r="Q108">
        <v>1348.012745003</v>
      </c>
      <c r="R108">
        <v>48.553633800254701</v>
      </c>
      <c r="S108" s="2">
        <f>(Table2[[#This Row],[Close Price]]-Table2[[#This Row],[20D EMA]])/Table2[[#This Row],[20D EMA]]</f>
        <v>1.3255635936304026E-2</v>
      </c>
      <c r="T108" s="2">
        <f>(Table2[[#This Row],[Close Price]]-Table2[[#This Row],[50D EMA]])/Table2[[#This Row],[50D EMA]]</f>
        <v>0.11194677333351966</v>
      </c>
      <c r="U108" s="2">
        <f>(Table2[[#This Row],[Close Price]]-Table2[[#This Row],[200D EMA]])/Table2[[#This Row],[200D EMA]]</f>
        <v>0.39438592622194901</v>
      </c>
      <c r="V108">
        <v>0.79243005251119403</v>
      </c>
      <c r="W108">
        <v>1873.35</v>
      </c>
      <c r="X108">
        <v>1947.9</v>
      </c>
      <c r="Y108">
        <v>1873.35</v>
      </c>
      <c r="Z108">
        <v>1988</v>
      </c>
      <c r="AA108">
        <v>1692.4</v>
      </c>
      <c r="AB108">
        <v>2026</v>
      </c>
      <c r="AC108" s="2">
        <f>(Table2[[#This Row],[Close Price]]/Table2[[#This Row],[Day Low]])-1</f>
        <v>3.3629594042758892E-3</v>
      </c>
      <c r="AD108" s="2">
        <f>(Table2[[#This Row],[Day High]]/Table2[[#This Row],[Close Price]])-1</f>
        <v>3.6309951320724565E-2</v>
      </c>
      <c r="AE108" s="2">
        <f>(Table2[[#This Row],[Close Price]]/Table2[[#This Row],[Current Week Low]])-1</f>
        <v>3.3629594042758892E-3</v>
      </c>
      <c r="AF108" s="2">
        <f>(Table2[[#This Row],[Current Week High]]/Table2[[#This Row],[Close Price]])-1</f>
        <v>5.7643710265208981E-2</v>
      </c>
      <c r="AG108" s="2">
        <f>(Table2[[#This Row],[Close Price]]/Table2[[#This Row],[Current Month Low]])-1</f>
        <v>0.11064169227133069</v>
      </c>
      <c r="AH108" s="2">
        <f>(Table2[[#This Row],[Current Month High]]/Table2[[#This Row],[Close Price]])-1</f>
        <v>7.7860239938286391E-2</v>
      </c>
      <c r="AI108">
        <v>7.7860239938286302</v>
      </c>
      <c r="AJ108">
        <v>115.531475748194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0.36</v>
      </c>
      <c r="AM108" t="s">
        <v>10347</v>
      </c>
      <c r="AN108">
        <v>-5.7</v>
      </c>
      <c r="AO108" t="s">
        <v>10346</v>
      </c>
      <c r="AP108">
        <v>9.3880782407075994E-2</v>
      </c>
      <c r="AQ108">
        <f>(Table2[[#This Row],[Sharpe Ratio]]-AVERAGE(Table2[Sharpe Ratio]))/_xlfn.STDEV.P(Table2[Sharpe Ratio])</f>
        <v>0.34645996342007196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2.5744108552327716</v>
      </c>
      <c r="AS108">
        <f>_xlfn.RANK.AVG(Table2[[#This Row],[1Y Return vs Nifty Z-Score]],Table2[1Y Return vs Nifty Z-Score])</f>
        <v>164</v>
      </c>
      <c r="AT108">
        <f>_xlfn.RANK.AVG(Table2[[#This Row],[6M Return vs Nifty Z-Score]],Table2[6M Return vs Nifty Z-Score])</f>
        <v>72</v>
      </c>
      <c r="AU108">
        <f>_xlfn.RANK.AVG(Table2[[#This Row],[Sharpe Ratio Z-Score]],Table2[Sharpe Ratio Z-Score])</f>
        <v>245</v>
      </c>
      <c r="AV108">
        <f>(Table2[[#This Row],[Rank 1Y]]+Table2[[#This Row],[Rank 6M]]+Table2[[#This Row],[Rank Sharpe]])/3</f>
        <v>160.33333333333334</v>
      </c>
    </row>
    <row r="109" spans="1:48" x14ac:dyDescent="0.3">
      <c r="A109" t="s">
        <v>1562</v>
      </c>
      <c r="B109" t="s">
        <v>1563</v>
      </c>
      <c r="C109" t="s">
        <v>10306</v>
      </c>
      <c r="D109" t="s">
        <v>46</v>
      </c>
      <c r="E109">
        <v>6266.23887939</v>
      </c>
      <c r="F109">
        <v>828.15</v>
      </c>
      <c r="G109">
        <v>75.004745490226199</v>
      </c>
      <c r="H109">
        <f>(Table2[[#This Row],[1Y Return vs Nifty]]-AVERAGE(Table2[1Y Return vs Nifty]))/_xlfn.STDEV.P(Table2[1Y Return vs Nifty])</f>
        <v>0.77359180704461727</v>
      </c>
      <c r="I109">
        <v>-3.7542141466369499</v>
      </c>
      <c r="J109">
        <f>(Table2[[#This Row],[1M Return vs Nifty]]-AVERAGE(Table2[1M Return vs Nifty]))/_xlfn.STDEV.P(Table2[1M Return vs Nifty])</f>
        <v>-0.34009979621170799</v>
      </c>
      <c r="K109">
        <v>13.829726966138001</v>
      </c>
      <c r="L109">
        <f>(Table2[[#This Row],[6M Return vs Nifty]]-AVERAGE(Table2[6M Return vs Nifty]))/_xlfn.STDEV.P(Table2[6M Return vs Nifty])</f>
        <v>0.24844082021009214</v>
      </c>
      <c r="M109">
        <v>-4.3025489110973698</v>
      </c>
      <c r="N109">
        <f>(Table2[[#This Row],[1W Return vs Nifty]]-AVERAGE(Table2[1W Return vs Nifty]))/_xlfn.STDEV.P(Table2[1W Return vs Nifty])</f>
        <v>-0.85310018271172527</v>
      </c>
      <c r="O109">
        <v>843.24</v>
      </c>
      <c r="P109">
        <v>825.53074901041396</v>
      </c>
      <c r="Q109">
        <v>680.47852219611502</v>
      </c>
      <c r="R109">
        <v>38.802689091613203</v>
      </c>
      <c r="S109" s="2">
        <f>(Table2[[#This Row],[Close Price]]-Table2[[#This Row],[20D EMA]])/Table2[[#This Row],[20D EMA]]</f>
        <v>-1.7895261135619789E-2</v>
      </c>
      <c r="T109" s="2">
        <f>(Table2[[#This Row],[Close Price]]-Table2[[#This Row],[50D EMA]])/Table2[[#This Row],[50D EMA]]</f>
        <v>3.1728085146746966E-3</v>
      </c>
      <c r="U109" s="2">
        <f>(Table2[[#This Row],[Close Price]]-Table2[[#This Row],[200D EMA]])/Table2[[#This Row],[200D EMA]]</f>
        <v>0.21701122517034532</v>
      </c>
      <c r="V109">
        <v>0.43268739760745001</v>
      </c>
      <c r="W109">
        <v>812.2</v>
      </c>
      <c r="X109">
        <v>843.45</v>
      </c>
      <c r="Y109">
        <v>812.2</v>
      </c>
      <c r="Z109">
        <v>890</v>
      </c>
      <c r="AA109">
        <v>763.75</v>
      </c>
      <c r="AB109">
        <v>903.95</v>
      </c>
      <c r="AC109" s="2">
        <f>(Table2[[#This Row],[Close Price]]/Table2[[#This Row],[Day Low]])-1</f>
        <v>1.9638020192070726E-2</v>
      </c>
      <c r="AD109" s="2">
        <f>(Table2[[#This Row],[Day High]]/Table2[[#This Row],[Close Price]])-1</f>
        <v>1.847491396486145E-2</v>
      </c>
      <c r="AE109" s="2">
        <f>(Table2[[#This Row],[Close Price]]/Table2[[#This Row],[Current Week Low]])-1</f>
        <v>1.9638020192070726E-2</v>
      </c>
      <c r="AF109" s="2">
        <f>(Table2[[#This Row],[Current Week High]]/Table2[[#This Row],[Close Price]])-1</f>
        <v>7.4684537825273178E-2</v>
      </c>
      <c r="AG109" s="2">
        <f>(Table2[[#This Row],[Close Price]]/Table2[[#This Row],[Current Month Low]])-1</f>
        <v>8.432078559738132E-2</v>
      </c>
      <c r="AH109" s="2">
        <f>(Table2[[#This Row],[Current Month High]]/Table2[[#This Row],[Close Price]])-1</f>
        <v>9.152931232264705E-2</v>
      </c>
      <c r="AI109">
        <v>13.1196039364849</v>
      </c>
      <c r="AJ109">
        <v>115.6640625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-0.02</v>
      </c>
      <c r="AM109" t="s">
        <v>10346</v>
      </c>
      <c r="AN109">
        <v>-3.74</v>
      </c>
      <c r="AO109" t="s">
        <v>10346</v>
      </c>
      <c r="AP109">
        <v>0.15495564533324999</v>
      </c>
      <c r="AQ109">
        <f>(Table2[[#This Row],[Sharpe Ratio]]-AVERAGE(Table2[Sharpe Ratio]))/_xlfn.STDEV.P(Table2[Sharpe Ratio])</f>
        <v>1.0484443563427293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0.87727700467400527</v>
      </c>
      <c r="AS109">
        <f>_xlfn.RANK.AVG(Table2[[#This Row],[1Y Return vs Nifty Z-Score]],Table2[1Y Return vs Nifty Z-Score])</f>
        <v>128</v>
      </c>
      <c r="AT109">
        <f>_xlfn.RANK.AVG(Table2[[#This Row],[6M Return vs Nifty Z-Score]],Table2[6M Return vs Nifty Z-Score])</f>
        <v>246</v>
      </c>
      <c r="AU109">
        <f>_xlfn.RANK.AVG(Table2[[#This Row],[Sharpe Ratio Z-Score]],Table2[Sharpe Ratio Z-Score])</f>
        <v>110</v>
      </c>
      <c r="AV109">
        <f>(Table2[[#This Row],[Rank 1Y]]+Table2[[#This Row],[Rank 6M]]+Table2[[#This Row],[Rank Sharpe]])/3</f>
        <v>161.33333333333334</v>
      </c>
    </row>
    <row r="110" spans="1:48" x14ac:dyDescent="0.3">
      <c r="A110" t="s">
        <v>974</v>
      </c>
      <c r="B110" t="s">
        <v>975</v>
      </c>
      <c r="C110" t="s">
        <v>10302</v>
      </c>
      <c r="D110" t="s">
        <v>301</v>
      </c>
      <c r="E110">
        <v>14888.001119160001</v>
      </c>
      <c r="F110">
        <v>1064.4000000000001</v>
      </c>
      <c r="G110">
        <v>116.540760110406</v>
      </c>
      <c r="H110">
        <f>(Table2[[#This Row],[1Y Return vs Nifty]]-AVERAGE(Table2[1Y Return vs Nifty]))/_xlfn.STDEV.P(Table2[1Y Return vs Nifty])</f>
        <v>1.4396543538904516</v>
      </c>
      <c r="I110">
        <v>-2.5113493779691201</v>
      </c>
      <c r="J110">
        <f>(Table2[[#This Row],[1M Return vs Nifty]]-AVERAGE(Table2[1M Return vs Nifty]))/_xlfn.STDEV.P(Table2[1M Return vs Nifty])</f>
        <v>-0.22295232450218147</v>
      </c>
      <c r="K110">
        <v>10.9323799367967</v>
      </c>
      <c r="L110">
        <f>(Table2[[#This Row],[6M Return vs Nifty]]-AVERAGE(Table2[6M Return vs Nifty]))/_xlfn.STDEV.P(Table2[6M Return vs Nifty])</f>
        <v>0.14770740177741665</v>
      </c>
      <c r="M110">
        <v>-4.0530865974022898</v>
      </c>
      <c r="N110">
        <f>(Table2[[#This Row],[1W Return vs Nifty]]-AVERAGE(Table2[1W Return vs Nifty]))/_xlfn.STDEV.P(Table2[1W Return vs Nifty])</f>
        <v>-0.78973139180115026</v>
      </c>
      <c r="O110">
        <v>1049.6300000000001</v>
      </c>
      <c r="P110">
        <v>1015.62411936031</v>
      </c>
      <c r="Q110">
        <v>845.54610461717198</v>
      </c>
      <c r="R110">
        <v>53.488344443020303</v>
      </c>
      <c r="S110" s="2">
        <f>(Table2[[#This Row],[Close Price]]-Table2[[#This Row],[20D EMA]])/Table2[[#This Row],[20D EMA]]</f>
        <v>1.4071625239370045E-2</v>
      </c>
      <c r="T110" s="2">
        <f>(Table2[[#This Row],[Close Price]]-Table2[[#This Row],[50D EMA]])/Table2[[#This Row],[50D EMA]]</f>
        <v>4.8025524118520839E-2</v>
      </c>
      <c r="U110" s="2">
        <f>(Table2[[#This Row],[Close Price]]-Table2[[#This Row],[200D EMA]])/Table2[[#This Row],[200D EMA]]</f>
        <v>0.25883141580069846</v>
      </c>
      <c r="V110">
        <v>0.67297929536164502</v>
      </c>
      <c r="W110">
        <v>1053.05</v>
      </c>
      <c r="X110">
        <v>1076.4000000000001</v>
      </c>
      <c r="Y110">
        <v>1013.1</v>
      </c>
      <c r="Z110">
        <v>1090.1500000000001</v>
      </c>
      <c r="AA110">
        <v>940.05</v>
      </c>
      <c r="AB110">
        <v>1130</v>
      </c>
      <c r="AC110" s="2">
        <f>(Table2[[#This Row],[Close Price]]/Table2[[#This Row],[Day Low]])-1</f>
        <v>1.0778215659275503E-2</v>
      </c>
      <c r="AD110" s="2">
        <f>(Table2[[#This Row],[Day High]]/Table2[[#This Row],[Close Price]])-1</f>
        <v>1.1273957158962844E-2</v>
      </c>
      <c r="AE110" s="2">
        <f>(Table2[[#This Row],[Close Price]]/Table2[[#This Row],[Current Week Low]])-1</f>
        <v>5.0636659757181013E-2</v>
      </c>
      <c r="AF110" s="2">
        <f>(Table2[[#This Row],[Current Week High]]/Table2[[#This Row],[Close Price]])-1</f>
        <v>2.4192033070274288E-2</v>
      </c>
      <c r="AG110" s="2">
        <f>(Table2[[#This Row],[Close Price]]/Table2[[#This Row],[Current Month Low]])-1</f>
        <v>0.132280197861816</v>
      </c>
      <c r="AH110" s="2">
        <f>(Table2[[#This Row],[Current Month High]]/Table2[[#This Row],[Close Price]])-1</f>
        <v>6.1630965802329962E-2</v>
      </c>
      <c r="AI110">
        <v>8.6950394588500597</v>
      </c>
      <c r="AJ110">
        <v>164.10272315613099</v>
      </c>
      <c r="AK110" t="str">
        <f>IF(AND(Table2[[#This Row],[20D EMA]]&gt;Table2[[#This Row],[50D EMA]],Table2[[#This Row],[50D EMA]]&gt;Table2[[#This Row],[200D EMA]]),"Uptrend","Downtrend/NoTrend")</f>
        <v>Uptrend</v>
      </c>
      <c r="AL110">
        <v>-0.1</v>
      </c>
      <c r="AM110" t="s">
        <v>10346</v>
      </c>
      <c r="AN110">
        <v>1.69</v>
      </c>
      <c r="AO110" t="s">
        <v>10347</v>
      </c>
      <c r="AP110">
        <v>0.13400606155353501</v>
      </c>
      <c r="AQ110">
        <f>(Table2[[#This Row],[Sharpe Ratio]]-AVERAGE(Table2[Sharpe Ratio]))/_xlfn.STDEV.P(Table2[Sharpe Ratio])</f>
        <v>0.80765329850012368</v>
      </c>
      <c r="AR1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1.3823313378646604</v>
      </c>
      <c r="AS110">
        <f>_xlfn.RANK.AVG(Table2[[#This Row],[1Y Return vs Nifty Z-Score]],Table2[1Y Return vs Nifty Z-Score])</f>
        <v>60</v>
      </c>
      <c r="AT110">
        <f>_xlfn.RANK.AVG(Table2[[#This Row],[6M Return vs Nifty Z-Score]],Table2[6M Return vs Nifty Z-Score])</f>
        <v>272</v>
      </c>
      <c r="AU110">
        <f>_xlfn.RANK.AVG(Table2[[#This Row],[Sharpe Ratio Z-Score]],Table2[Sharpe Ratio Z-Score])</f>
        <v>153</v>
      </c>
      <c r="AV110">
        <f>(Table2[[#This Row],[Rank 1Y]]+Table2[[#This Row],[Rank 6M]]+Table2[[#This Row],[Rank Sharpe]])/3</f>
        <v>161.66666666666666</v>
      </c>
    </row>
    <row r="111" spans="1:48" x14ac:dyDescent="0.3">
      <c r="A111" t="s">
        <v>1716</v>
      </c>
      <c r="B111" t="s">
        <v>1717</v>
      </c>
      <c r="C111" t="s">
        <v>10313</v>
      </c>
      <c r="D111" t="s">
        <v>898</v>
      </c>
      <c r="E111">
        <v>4754.9744403750001</v>
      </c>
      <c r="F111">
        <v>384.25</v>
      </c>
      <c r="G111">
        <v>103.198539609099</v>
      </c>
      <c r="H111">
        <f>(Table2[[#This Row],[1Y Return vs Nifty]]-AVERAGE(Table2[1Y Return vs Nifty]))/_xlfn.STDEV.P(Table2[1Y Return vs Nifty])</f>
        <v>1.2257013916493003</v>
      </c>
      <c r="I111">
        <v>17.275663100497798</v>
      </c>
      <c r="J111">
        <f>(Table2[[#This Row],[1M Return vs Nifty]]-AVERAGE(Table2[1M Return vs Nifty]))/_xlfn.STDEV.P(Table2[1M Return vs Nifty])</f>
        <v>1.6420924840507301</v>
      </c>
      <c r="K111">
        <v>31.7417367171109</v>
      </c>
      <c r="L111">
        <f>(Table2[[#This Row],[6M Return vs Nifty]]-AVERAGE(Table2[6M Return vs Nifty]))/_xlfn.STDEV.P(Table2[6M Return vs Nifty])</f>
        <v>0.87119603556485248</v>
      </c>
      <c r="M111">
        <v>-4.0460099023615301</v>
      </c>
      <c r="N111">
        <f>(Table2[[#This Row],[1W Return vs Nifty]]-AVERAGE(Table2[1W Return vs Nifty]))/_xlfn.STDEV.P(Table2[1W Return vs Nifty])</f>
        <v>-0.78793375911774655</v>
      </c>
      <c r="O111">
        <v>376.09</v>
      </c>
      <c r="P111">
        <v>346.77653280591301</v>
      </c>
      <c r="Q111">
        <v>276.521239605071</v>
      </c>
      <c r="R111">
        <v>51.465642940787099</v>
      </c>
      <c r="S111" s="2">
        <f>(Table2[[#This Row],[Close Price]]-Table2[[#This Row],[20D EMA]])/Table2[[#This Row],[20D EMA]]</f>
        <v>2.169693424446283E-2</v>
      </c>
      <c r="T111" s="2">
        <f>(Table2[[#This Row],[Close Price]]-Table2[[#This Row],[50D EMA]])/Table2[[#This Row],[50D EMA]]</f>
        <v>0.10806229271304375</v>
      </c>
      <c r="U111" s="2">
        <f>(Table2[[#This Row],[Close Price]]-Table2[[#This Row],[200D EMA]])/Table2[[#This Row],[200D EMA]]</f>
        <v>0.38958584356408837</v>
      </c>
      <c r="V111">
        <v>0.98363358299469195</v>
      </c>
      <c r="W111">
        <v>381.05</v>
      </c>
      <c r="X111">
        <v>395.35</v>
      </c>
      <c r="Y111">
        <v>381.05</v>
      </c>
      <c r="Z111">
        <v>408.3</v>
      </c>
      <c r="AA111">
        <v>340.35</v>
      </c>
      <c r="AB111">
        <v>411.95</v>
      </c>
      <c r="AC111" s="2">
        <f>(Table2[[#This Row],[Close Price]]/Table2[[#This Row],[Day Low]])-1</f>
        <v>8.3978480514368403E-3</v>
      </c>
      <c r="AD111" s="2">
        <f>(Table2[[#This Row],[Day High]]/Table2[[#This Row],[Close Price]])-1</f>
        <v>2.8887443070917396E-2</v>
      </c>
      <c r="AE111" s="2">
        <f>(Table2[[#This Row],[Close Price]]/Table2[[#This Row],[Current Week Low]])-1</f>
        <v>8.3978480514368403E-3</v>
      </c>
      <c r="AF111" s="2">
        <f>(Table2[[#This Row],[Current Week High]]/Table2[[#This Row],[Close Price]])-1</f>
        <v>6.2589459986987617E-2</v>
      </c>
      <c r="AG111" s="2">
        <f>(Table2[[#This Row],[Close Price]]/Table2[[#This Row],[Current Month Low]])-1</f>
        <v>0.12898486851770219</v>
      </c>
      <c r="AH111" s="2">
        <f>(Table2[[#This Row],[Current Month High]]/Table2[[#This Row],[Close Price]])-1</f>
        <v>7.2088484059856794E-2</v>
      </c>
      <c r="AI111">
        <v>7.2088484059856697</v>
      </c>
      <c r="AJ111">
        <v>158.145784346657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0.28000000000000003</v>
      </c>
      <c r="AM111" t="s">
        <v>10347</v>
      </c>
      <c r="AN111">
        <v>1.71</v>
      </c>
      <c r="AO111" t="s">
        <v>10347</v>
      </c>
      <c r="AP111">
        <v>8.1188209706188993E-2</v>
      </c>
      <c r="AQ111">
        <f>(Table2[[#This Row],[Sharpe Ratio]]-AVERAGE(Table2[Sharpe Ratio]))/_xlfn.STDEV.P(Table2[Sharpe Ratio])</f>
        <v>0.20057362794308434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3.1516297800902202</v>
      </c>
      <c r="AS111">
        <f>_xlfn.RANK.AVG(Table2[[#This Row],[1Y Return vs Nifty Z-Score]],Table2[1Y Return vs Nifty Z-Score])</f>
        <v>75</v>
      </c>
      <c r="AT111">
        <f>_xlfn.RANK.AVG(Table2[[#This Row],[6M Return vs Nifty Z-Score]],Table2[6M Return vs Nifty Z-Score])</f>
        <v>120</v>
      </c>
      <c r="AU111">
        <f>_xlfn.RANK.AVG(Table2[[#This Row],[Sharpe Ratio Z-Score]],Table2[Sharpe Ratio Z-Score])</f>
        <v>290</v>
      </c>
      <c r="AV111">
        <f>(Table2[[#This Row],[Rank 1Y]]+Table2[[#This Row],[Rank 6M]]+Table2[[#This Row],[Rank Sharpe]])/3</f>
        <v>161.66666666666666</v>
      </c>
    </row>
    <row r="112" spans="1:48" x14ac:dyDescent="0.3">
      <c r="A112" t="s">
        <v>1529</v>
      </c>
      <c r="B112" t="s">
        <v>1530</v>
      </c>
      <c r="C112" t="s">
        <v>10314</v>
      </c>
      <c r="D112" t="s">
        <v>163</v>
      </c>
      <c r="E112">
        <v>6596.6250662399998</v>
      </c>
      <c r="F112">
        <v>422.4</v>
      </c>
      <c r="G112">
        <v>31.310907469749299</v>
      </c>
      <c r="H112">
        <f>(Table2[[#This Row],[1Y Return vs Nifty]]-AVERAGE(Table2[1Y Return vs Nifty]))/_xlfn.STDEV.P(Table2[1Y Return vs Nifty])</f>
        <v>7.2926870855748518E-2</v>
      </c>
      <c r="I112">
        <v>5.5954304086765596</v>
      </c>
      <c r="J112">
        <f>(Table2[[#This Row],[1M Return vs Nifty]]-AVERAGE(Table2[1M Return vs Nifty]))/_xlfn.STDEV.P(Table2[1M Return vs Nifty])</f>
        <v>0.54116037677694828</v>
      </c>
      <c r="K112">
        <v>27.185915324247802</v>
      </c>
      <c r="L112">
        <f>(Table2[[#This Row],[6M Return vs Nifty]]-AVERAGE(Table2[6M Return vs Nifty]))/_xlfn.STDEV.P(Table2[6M Return vs Nifty])</f>
        <v>0.71280166373975984</v>
      </c>
      <c r="M112">
        <v>-1.06633558314093</v>
      </c>
      <c r="N112">
        <f>(Table2[[#This Row],[1W Return vs Nifty]]-AVERAGE(Table2[1W Return vs Nifty]))/_xlfn.STDEV.P(Table2[1W Return vs Nifty])</f>
        <v>-3.103242151893628E-2</v>
      </c>
      <c r="O112">
        <v>417.26</v>
      </c>
      <c r="P112">
        <v>396.46423722985702</v>
      </c>
      <c r="Q112">
        <v>329.939749174886</v>
      </c>
      <c r="R112">
        <v>50.6069647724891</v>
      </c>
      <c r="S112" s="2">
        <f>(Table2[[#This Row],[Close Price]]-Table2[[#This Row],[20D EMA]])/Table2[[#This Row],[20D EMA]]</f>
        <v>1.2318458515074501E-2</v>
      </c>
      <c r="T112" s="2">
        <f>(Table2[[#This Row],[Close Price]]-Table2[[#This Row],[50D EMA]])/Table2[[#This Row],[50D EMA]]</f>
        <v>6.5417660244362089E-2</v>
      </c>
      <c r="U112" s="2">
        <f>(Table2[[#This Row],[Close Price]]-Table2[[#This Row],[200D EMA]])/Table2[[#This Row],[200D EMA]]</f>
        <v>0.28023374284650077</v>
      </c>
      <c r="V112">
        <v>0.95966935322619196</v>
      </c>
      <c r="W112">
        <v>420</v>
      </c>
      <c r="X112">
        <v>430.6</v>
      </c>
      <c r="Y112">
        <v>416</v>
      </c>
      <c r="Z112">
        <v>451</v>
      </c>
      <c r="AA112">
        <v>383</v>
      </c>
      <c r="AB112">
        <v>451</v>
      </c>
      <c r="AC112" s="2">
        <f>(Table2[[#This Row],[Close Price]]/Table2[[#This Row],[Day Low]])-1</f>
        <v>5.7142857142855608E-3</v>
      </c>
      <c r="AD112" s="2">
        <f>(Table2[[#This Row],[Day High]]/Table2[[#This Row],[Close Price]])-1</f>
        <v>1.9412878787878896E-2</v>
      </c>
      <c r="AE112" s="2">
        <f>(Table2[[#This Row],[Close Price]]/Table2[[#This Row],[Current Week Low]])-1</f>
        <v>1.538461538461533E-2</v>
      </c>
      <c r="AF112" s="2">
        <f>(Table2[[#This Row],[Current Week High]]/Table2[[#This Row],[Close Price]])-1</f>
        <v>6.7708333333333481E-2</v>
      </c>
      <c r="AG112" s="2">
        <f>(Table2[[#This Row],[Close Price]]/Table2[[#This Row],[Current Month Low]])-1</f>
        <v>0.10287206266318538</v>
      </c>
      <c r="AH112" s="2">
        <f>(Table2[[#This Row],[Current Month High]]/Table2[[#This Row],[Close Price]])-1</f>
        <v>6.7708333333333481E-2</v>
      </c>
      <c r="AI112">
        <v>6.7708333333333401</v>
      </c>
      <c r="AJ112">
        <v>86.861313868613095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0.18</v>
      </c>
      <c r="AM112" t="s">
        <v>10347</v>
      </c>
      <c r="AN112">
        <v>3.11</v>
      </c>
      <c r="AO112" t="s">
        <v>10347</v>
      </c>
      <c r="AP112">
        <v>0.18579954310466801</v>
      </c>
      <c r="AQ112">
        <f>(Table2[[#This Row],[Sharpe Ratio]]-AVERAGE(Table2[Sharpe Ratio]))/_xlfn.STDEV.P(Table2[Sharpe Ratio])</f>
        <v>1.4029590259640066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2.6988155158175267</v>
      </c>
      <c r="AS112">
        <f>_xlfn.RANK.AVG(Table2[[#This Row],[1Y Return vs Nifty Z-Score]],Table2[1Y Return vs Nifty Z-Score])</f>
        <v>277</v>
      </c>
      <c r="AT112">
        <f>_xlfn.RANK.AVG(Table2[[#This Row],[6M Return vs Nifty Z-Score]],Table2[6M Return vs Nifty Z-Score])</f>
        <v>152</v>
      </c>
      <c r="AU112">
        <f>_xlfn.RANK.AVG(Table2[[#This Row],[Sharpe Ratio Z-Score]],Table2[Sharpe Ratio Z-Score])</f>
        <v>60</v>
      </c>
      <c r="AV112">
        <f>(Table2[[#This Row],[Rank 1Y]]+Table2[[#This Row],[Rank 6M]]+Table2[[#This Row],[Rank Sharpe]])/3</f>
        <v>163</v>
      </c>
    </row>
    <row r="113" spans="1:48" x14ac:dyDescent="0.3">
      <c r="A113" t="s">
        <v>539</v>
      </c>
      <c r="B113" t="s">
        <v>540</v>
      </c>
      <c r="C113" t="s">
        <v>10309</v>
      </c>
      <c r="D113" t="s">
        <v>158</v>
      </c>
      <c r="E113">
        <v>38097.840832274997</v>
      </c>
      <c r="F113">
        <v>274.75</v>
      </c>
      <c r="G113">
        <v>81.231267770732501</v>
      </c>
      <c r="H113">
        <f>(Table2[[#This Row],[1Y Return vs Nifty]]-AVERAGE(Table2[1Y Return vs Nifty]))/_xlfn.STDEV.P(Table2[1Y Return vs Nifty])</f>
        <v>0.87343897163347661</v>
      </c>
      <c r="I113">
        <v>-6.02543463960028</v>
      </c>
      <c r="J113">
        <f>(Table2[[#This Row],[1M Return vs Nifty]]-AVERAGE(Table2[1M Return vs Nifty]))/_xlfn.STDEV.P(Table2[1M Return vs Nifty])</f>
        <v>-0.55417597340571156</v>
      </c>
      <c r="K113">
        <v>9.0944029728826994</v>
      </c>
      <c r="L113">
        <f>(Table2[[#This Row],[6M Return vs Nifty]]-AVERAGE(Table2[6M Return vs Nifty]))/_xlfn.STDEV.P(Table2[6M Return vs Nifty])</f>
        <v>8.3805597574949556E-2</v>
      </c>
      <c r="M113">
        <v>-0.56951920214646801</v>
      </c>
      <c r="N113">
        <f>(Table2[[#This Row],[1W Return vs Nifty]]-AVERAGE(Table2[1W Return vs Nifty]))/_xlfn.STDEV.P(Table2[1W Return vs Nifty])</f>
        <v>9.5169620392164353E-2</v>
      </c>
      <c r="O113">
        <v>271.49</v>
      </c>
      <c r="P113">
        <v>264.563358468834</v>
      </c>
      <c r="Q113">
        <v>227.21879985402299</v>
      </c>
      <c r="R113">
        <v>54.771850179858902</v>
      </c>
      <c r="S113" s="2">
        <f>(Table2[[#This Row],[Close Price]]-Table2[[#This Row],[20D EMA]])/Table2[[#This Row],[20D EMA]]</f>
        <v>1.2007808759070282E-2</v>
      </c>
      <c r="T113" s="2">
        <f>(Table2[[#This Row],[Close Price]]-Table2[[#This Row],[50D EMA]])/Table2[[#This Row],[50D EMA]]</f>
        <v>3.8503599251693076E-2</v>
      </c>
      <c r="U113" s="2">
        <f>(Table2[[#This Row],[Close Price]]-Table2[[#This Row],[200D EMA]])/Table2[[#This Row],[200D EMA]]</f>
        <v>0.20918691664824166</v>
      </c>
      <c r="V113">
        <v>0.39533314966801297</v>
      </c>
      <c r="W113">
        <v>273.2</v>
      </c>
      <c r="X113">
        <v>288</v>
      </c>
      <c r="Y113">
        <v>272</v>
      </c>
      <c r="Z113">
        <v>288</v>
      </c>
      <c r="AA113">
        <v>253.3</v>
      </c>
      <c r="AB113">
        <v>293.5</v>
      </c>
      <c r="AC113" s="2">
        <f>(Table2[[#This Row],[Close Price]]/Table2[[#This Row],[Day Low]])-1</f>
        <v>5.6734992679356999E-3</v>
      </c>
      <c r="AD113" s="2">
        <f>(Table2[[#This Row],[Day High]]/Table2[[#This Row],[Close Price]])-1</f>
        <v>4.8225659690627865E-2</v>
      </c>
      <c r="AE113" s="2">
        <f>(Table2[[#This Row],[Close Price]]/Table2[[#This Row],[Current Week Low]])-1</f>
        <v>1.0110294117646967E-2</v>
      </c>
      <c r="AF113" s="2">
        <f>(Table2[[#This Row],[Current Week High]]/Table2[[#This Row],[Close Price]])-1</f>
        <v>4.8225659690627865E-2</v>
      </c>
      <c r="AG113" s="2">
        <f>(Table2[[#This Row],[Close Price]]/Table2[[#This Row],[Current Month Low]])-1</f>
        <v>8.4682195025661322E-2</v>
      </c>
      <c r="AH113" s="2">
        <f>(Table2[[#This Row],[Current Month High]]/Table2[[#This Row],[Close Price]])-1</f>
        <v>6.824385805277533E-2</v>
      </c>
      <c r="AI113">
        <v>13.484986351228301</v>
      </c>
      <c r="AJ113">
        <v>135.23116438356101</v>
      </c>
      <c r="AK113" t="str">
        <f>IF(AND(Table2[[#This Row],[20D EMA]]&gt;Table2[[#This Row],[50D EMA]],Table2[[#This Row],[50D EMA]]&gt;Table2[[#This Row],[200D EMA]]),"Uptrend","Downtrend/NoTrend")</f>
        <v>Uptrend</v>
      </c>
      <c r="AL113">
        <v>0.11</v>
      </c>
      <c r="AM113" t="s">
        <v>10347</v>
      </c>
      <c r="AN113">
        <v>2.54</v>
      </c>
      <c r="AO113" t="s">
        <v>10347</v>
      </c>
      <c r="AP113">
        <v>0.17578745617702901</v>
      </c>
      <c r="AQ113">
        <f>(Table2[[#This Row],[Sharpe Ratio]]-AVERAGE(Table2[Sharpe Ratio]))/_xlfn.STDEV.P(Table2[Sharpe Ratio])</f>
        <v>1.2878817515003171</v>
      </c>
      <c r="AR1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1.7861199676951962</v>
      </c>
      <c r="AS113">
        <f>_xlfn.RANK.AVG(Table2[[#This Row],[1Y Return vs Nifty Z-Score]],Table2[1Y Return vs Nifty Z-Score])</f>
        <v>115</v>
      </c>
      <c r="AT113">
        <f>_xlfn.RANK.AVG(Table2[[#This Row],[6M Return vs Nifty Z-Score]],Table2[6M Return vs Nifty Z-Score])</f>
        <v>296</v>
      </c>
      <c r="AU113">
        <f>_xlfn.RANK.AVG(Table2[[#This Row],[Sharpe Ratio Z-Score]],Table2[Sharpe Ratio Z-Score])</f>
        <v>81</v>
      </c>
      <c r="AV113">
        <f>(Table2[[#This Row],[Rank 1Y]]+Table2[[#This Row],[Rank 6M]]+Table2[[#This Row],[Rank Sharpe]])/3</f>
        <v>164</v>
      </c>
    </row>
    <row r="114" spans="1:48" x14ac:dyDescent="0.3">
      <c r="A114" t="s">
        <v>1409</v>
      </c>
      <c r="B114" t="s">
        <v>1410</v>
      </c>
      <c r="C114" t="s">
        <v>10313</v>
      </c>
      <c r="D114" t="s">
        <v>89</v>
      </c>
      <c r="E114">
        <v>7823.582376155</v>
      </c>
      <c r="F114">
        <v>3195.85</v>
      </c>
      <c r="G114">
        <v>70.351985856773993</v>
      </c>
      <c r="H114">
        <f>(Table2[[#This Row],[1Y Return vs Nifty]]-AVERAGE(Table2[1Y Return vs Nifty]))/_xlfn.STDEV.P(Table2[1Y Return vs Nifty])</f>
        <v>0.69898115988317677</v>
      </c>
      <c r="I114">
        <v>-5.4194390936398804</v>
      </c>
      <c r="J114">
        <f>(Table2[[#This Row],[1M Return vs Nifty]]-AVERAGE(Table2[1M Return vs Nifty]))/_xlfn.STDEV.P(Table2[1M Return vs Nifty])</f>
        <v>-0.49705725231380476</v>
      </c>
      <c r="K114">
        <v>8.4724503508871898</v>
      </c>
      <c r="L114">
        <f>(Table2[[#This Row],[6M Return vs Nifty]]-AVERAGE(Table2[6M Return vs Nifty]))/_xlfn.STDEV.P(Table2[6M Return vs Nifty])</f>
        <v>6.2181880056024381E-2</v>
      </c>
      <c r="M114">
        <v>-5.0786535663165804</v>
      </c>
      <c r="N114">
        <f>(Table2[[#This Row],[1W Return vs Nifty]]-AVERAGE(Table2[1W Return vs Nifty]))/_xlfn.STDEV.P(Table2[1W Return vs Nifty])</f>
        <v>-1.0502474507412529</v>
      </c>
      <c r="O114">
        <v>3147.16</v>
      </c>
      <c r="P114">
        <v>2997.1823741251401</v>
      </c>
      <c r="Q114">
        <v>2511.5921359911099</v>
      </c>
      <c r="R114">
        <v>53.059110159607698</v>
      </c>
      <c r="S114" s="2">
        <f>(Table2[[#This Row],[Close Price]]-Table2[[#This Row],[20D EMA]])/Table2[[#This Row],[20D EMA]]</f>
        <v>1.5471091396687826E-2</v>
      </c>
      <c r="T114" s="2">
        <f>(Table2[[#This Row],[Close Price]]-Table2[[#This Row],[50D EMA]])/Table2[[#This Row],[50D EMA]]</f>
        <v>6.6284797211530952E-2</v>
      </c>
      <c r="U114" s="2">
        <f>(Table2[[#This Row],[Close Price]]-Table2[[#This Row],[200D EMA]])/Table2[[#This Row],[200D EMA]]</f>
        <v>0.27243988154106563</v>
      </c>
      <c r="V114">
        <v>2.1478004756974798</v>
      </c>
      <c r="W114">
        <v>3140</v>
      </c>
      <c r="X114">
        <v>3237</v>
      </c>
      <c r="Y114">
        <v>2960.95</v>
      </c>
      <c r="Z114">
        <v>3237</v>
      </c>
      <c r="AA114">
        <v>2900.05</v>
      </c>
      <c r="AB114">
        <v>3485</v>
      </c>
      <c r="AC114" s="2">
        <f>(Table2[[#This Row],[Close Price]]/Table2[[#This Row],[Day Low]])-1</f>
        <v>1.7786624203821599E-2</v>
      </c>
      <c r="AD114" s="2">
        <f>(Table2[[#This Row],[Day High]]/Table2[[#This Row],[Close Price]])-1</f>
        <v>1.2876073658025344E-2</v>
      </c>
      <c r="AE114" s="2">
        <f>(Table2[[#This Row],[Close Price]]/Table2[[#This Row],[Current Week Low]])-1</f>
        <v>7.9332646616795399E-2</v>
      </c>
      <c r="AF114" s="2">
        <f>(Table2[[#This Row],[Current Week High]]/Table2[[#This Row],[Close Price]])-1</f>
        <v>1.2876073658025344E-2</v>
      </c>
      <c r="AG114" s="2">
        <f>(Table2[[#This Row],[Close Price]]/Table2[[#This Row],[Current Month Low]])-1</f>
        <v>0.10199824140963076</v>
      </c>
      <c r="AH114" s="2">
        <f>(Table2[[#This Row],[Current Month High]]/Table2[[#This Row],[Close Price]])-1</f>
        <v>9.0476711985856717E-2</v>
      </c>
      <c r="AI114">
        <v>9.0476711985856699</v>
      </c>
      <c r="AJ114">
        <v>106.044292575996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0.15</v>
      </c>
      <c r="AM114" t="s">
        <v>10347</v>
      </c>
      <c r="AN114">
        <v>-1.66</v>
      </c>
      <c r="AO114" t="s">
        <v>10346</v>
      </c>
      <c r="AP114">
        <v>0.18815785239212801</v>
      </c>
      <c r="AQ114">
        <f>(Table2[[#This Row],[Sharpe Ratio]]-AVERAGE(Table2[Sharpe Ratio]))/_xlfn.STDEV.P(Table2[Sharpe Ratio])</f>
        <v>1.4300650436309248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0.64392338051506792</v>
      </c>
      <c r="AS114">
        <f>_xlfn.RANK.AVG(Table2[[#This Row],[1Y Return vs Nifty Z-Score]],Table2[1Y Return vs Nifty Z-Score])</f>
        <v>137</v>
      </c>
      <c r="AT114">
        <f>_xlfn.RANK.AVG(Table2[[#This Row],[6M Return vs Nifty Z-Score]],Table2[6M Return vs Nifty Z-Score])</f>
        <v>303</v>
      </c>
      <c r="AU114">
        <f>_xlfn.RANK.AVG(Table2[[#This Row],[Sharpe Ratio Z-Score]],Table2[Sharpe Ratio Z-Score])</f>
        <v>54</v>
      </c>
      <c r="AV114">
        <f>(Table2[[#This Row],[Rank 1Y]]+Table2[[#This Row],[Rank 6M]]+Table2[[#This Row],[Rank Sharpe]])/3</f>
        <v>164.66666666666666</v>
      </c>
    </row>
    <row r="115" spans="1:48" x14ac:dyDescent="0.3">
      <c r="A115" t="s">
        <v>884</v>
      </c>
      <c r="B115" t="s">
        <v>885</v>
      </c>
      <c r="C115" t="s">
        <v>10305</v>
      </c>
      <c r="D115" t="s">
        <v>231</v>
      </c>
      <c r="E115">
        <v>17681.943757500001</v>
      </c>
      <c r="F115">
        <v>2534.25</v>
      </c>
      <c r="G115">
        <v>129.02591476068</v>
      </c>
      <c r="H115">
        <f>(Table2[[#This Row],[1Y Return vs Nifty]]-AVERAGE(Table2[1Y Return vs Nifty]))/_xlfn.STDEV.P(Table2[1Y Return vs Nifty])</f>
        <v>1.6398635935146459</v>
      </c>
      <c r="I115">
        <v>11.164400648782699</v>
      </c>
      <c r="J115">
        <f>(Table2[[#This Row],[1M Return vs Nifty]]-AVERAGE(Table2[1M Return vs Nifty]))/_xlfn.STDEV.P(Table2[1M Return vs Nifty])</f>
        <v>1.0660692808673724</v>
      </c>
      <c r="K115">
        <v>31.485801655377799</v>
      </c>
      <c r="L115">
        <f>(Table2[[#This Row],[6M Return vs Nifty]]-AVERAGE(Table2[6M Return vs Nifty]))/_xlfn.STDEV.P(Table2[6M Return vs Nifty])</f>
        <v>0.86229782164568147</v>
      </c>
      <c r="M115">
        <v>0.59803400861312594</v>
      </c>
      <c r="N115">
        <f>(Table2[[#This Row],[1W Return vs Nifty]]-AVERAGE(Table2[1W Return vs Nifty]))/_xlfn.STDEV.P(Table2[1W Return vs Nifty])</f>
        <v>0.39175323734694606</v>
      </c>
      <c r="O115">
        <v>2403.17</v>
      </c>
      <c r="P115">
        <v>2207.12533410282</v>
      </c>
      <c r="Q115">
        <v>1769.4403474616499</v>
      </c>
      <c r="R115">
        <v>65.097048573311199</v>
      </c>
      <c r="S115" s="2">
        <f>(Table2[[#This Row],[Close Price]]-Table2[[#This Row],[20D EMA]])/Table2[[#This Row],[20D EMA]]</f>
        <v>5.4544622311363707E-2</v>
      </c>
      <c r="T115" s="2">
        <f>(Table2[[#This Row],[Close Price]]-Table2[[#This Row],[50D EMA]])/Table2[[#This Row],[50D EMA]]</f>
        <v>0.14821299943537358</v>
      </c>
      <c r="U115" s="2">
        <f>(Table2[[#This Row],[Close Price]]-Table2[[#This Row],[200D EMA]])/Table2[[#This Row],[200D EMA]]</f>
        <v>0.43223251557223025</v>
      </c>
      <c r="V115">
        <v>0.55157638547079102</v>
      </c>
      <c r="W115">
        <v>2512.6</v>
      </c>
      <c r="X115">
        <v>2604.9</v>
      </c>
      <c r="Y115">
        <v>2510</v>
      </c>
      <c r="Z115">
        <v>2622</v>
      </c>
      <c r="AA115">
        <v>2070</v>
      </c>
      <c r="AB115">
        <v>2622</v>
      </c>
      <c r="AC115" s="2">
        <f>(Table2[[#This Row],[Close Price]]/Table2[[#This Row],[Day Low]])-1</f>
        <v>8.6165724747273575E-3</v>
      </c>
      <c r="AD115" s="2">
        <f>(Table2[[#This Row],[Day High]]/Table2[[#This Row],[Close Price]])-1</f>
        <v>2.7878070435040092E-2</v>
      </c>
      <c r="AE115" s="2">
        <f>(Table2[[#This Row],[Close Price]]/Table2[[#This Row],[Current Week Low]])-1</f>
        <v>9.661354581673276E-3</v>
      </c>
      <c r="AF115" s="2">
        <f>(Table2[[#This Row],[Current Week High]]/Table2[[#This Row],[Close Price]])-1</f>
        <v>3.462562888428522E-2</v>
      </c>
      <c r="AG115" s="2">
        <f>(Table2[[#This Row],[Close Price]]/Table2[[#This Row],[Current Month Low]])-1</f>
        <v>0.22427536231884049</v>
      </c>
      <c r="AH115" s="2">
        <f>(Table2[[#This Row],[Current Month High]]/Table2[[#This Row],[Close Price]])-1</f>
        <v>3.462562888428522E-2</v>
      </c>
      <c r="AI115">
        <v>3.4625628884285198</v>
      </c>
      <c r="AJ115">
        <v>161.24942013298201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0.47</v>
      </c>
      <c r="AM115" t="s">
        <v>10347</v>
      </c>
      <c r="AN115">
        <v>9.6999999999999993</v>
      </c>
      <c r="AO115" t="s">
        <v>10347</v>
      </c>
      <c r="AP115">
        <v>7.2319025584186999E-2</v>
      </c>
      <c r="AQ115">
        <f>(Table2[[#This Row],[Sharpe Ratio]]-AVERAGE(Table2[Sharpe Ratio]))/_xlfn.STDEV.P(Table2[Sharpe Ratio])</f>
        <v>9.8632689669858359E-2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4.0586166230445038</v>
      </c>
      <c r="AS115">
        <f>_xlfn.RANK.AVG(Table2[[#This Row],[1Y Return vs Nifty Z-Score]],Table2[1Y Return vs Nifty Z-Score])</f>
        <v>46</v>
      </c>
      <c r="AT115">
        <f>_xlfn.RANK.AVG(Table2[[#This Row],[6M Return vs Nifty Z-Score]],Table2[6M Return vs Nifty Z-Score])</f>
        <v>123</v>
      </c>
      <c r="AU115">
        <f>_xlfn.RANK.AVG(Table2[[#This Row],[Sharpe Ratio Z-Score]],Table2[Sharpe Ratio Z-Score])</f>
        <v>329</v>
      </c>
      <c r="AV115">
        <f>(Table2[[#This Row],[Rank 1Y]]+Table2[[#This Row],[Rank 6M]]+Table2[[#This Row],[Rank Sharpe]])/3</f>
        <v>166</v>
      </c>
    </row>
    <row r="116" spans="1:48" x14ac:dyDescent="0.3">
      <c r="A116" t="s">
        <v>1207</v>
      </c>
      <c r="B116" t="s">
        <v>1208</v>
      </c>
      <c r="C116" t="s">
        <v>10303</v>
      </c>
      <c r="D116" t="s">
        <v>415</v>
      </c>
      <c r="E116">
        <v>9943.6720945800007</v>
      </c>
      <c r="F116">
        <v>110.6</v>
      </c>
      <c r="G116">
        <v>73.462229820216606</v>
      </c>
      <c r="H116">
        <f>(Table2[[#This Row],[1Y Return vs Nifty]]-AVERAGE(Table2[1Y Return vs Nifty]))/_xlfn.STDEV.P(Table2[1Y Return vs Nifty])</f>
        <v>0.74885635938284179</v>
      </c>
      <c r="I116">
        <v>73.1373533979679</v>
      </c>
      <c r="J116">
        <f>(Table2[[#This Row],[1M Return vs Nifty]]-AVERAGE(Table2[1M Return vs Nifty]))/_xlfn.STDEV.P(Table2[1M Return vs Nifty])</f>
        <v>6.9073924175129084</v>
      </c>
      <c r="K116">
        <v>31.493791884208999</v>
      </c>
      <c r="L116">
        <f>(Table2[[#This Row],[6M Return vs Nifty]]-AVERAGE(Table2[6M Return vs Nifty]))/_xlfn.STDEV.P(Table2[6M Return vs Nifty])</f>
        <v>0.86257562166620905</v>
      </c>
      <c r="M116">
        <v>12.5079489935833</v>
      </c>
      <c r="N116">
        <f>(Table2[[#This Row],[1W Return vs Nifty]]-AVERAGE(Table2[1W Return vs Nifty]))/_xlfn.STDEV.P(Table2[1W Return vs Nifty])</f>
        <v>3.4171276967845179</v>
      </c>
      <c r="O116">
        <v>92.37</v>
      </c>
      <c r="P116">
        <v>80.776924359424598</v>
      </c>
      <c r="Q116">
        <v>71.212499522295701</v>
      </c>
      <c r="R116">
        <v>74.6800923078696</v>
      </c>
      <c r="S116" s="2">
        <f>(Table2[[#This Row],[Close Price]]-Table2[[#This Row],[20D EMA]])/Table2[[#This Row],[20D EMA]]</f>
        <v>0.1973584497131102</v>
      </c>
      <c r="T116" s="2">
        <f>(Table2[[#This Row],[Close Price]]-Table2[[#This Row],[50D EMA]])/Table2[[#This Row],[50D EMA]]</f>
        <v>0.36920291131505317</v>
      </c>
      <c r="U116" s="2">
        <f>(Table2[[#This Row],[Close Price]]-Table2[[#This Row],[200D EMA]])/Table2[[#This Row],[200D EMA]]</f>
        <v>0.55309813223691973</v>
      </c>
      <c r="V116">
        <v>2.1991323786598498</v>
      </c>
      <c r="W116">
        <v>109.1</v>
      </c>
      <c r="X116">
        <v>115.4</v>
      </c>
      <c r="Y116">
        <v>104.61</v>
      </c>
      <c r="Z116">
        <v>116</v>
      </c>
      <c r="AA116">
        <v>62.02</v>
      </c>
      <c r="AB116">
        <v>116</v>
      </c>
      <c r="AC116" s="2">
        <f>(Table2[[#This Row],[Close Price]]/Table2[[#This Row],[Day Low]])-1</f>
        <v>1.3748854262144894E-2</v>
      </c>
      <c r="AD116" s="2">
        <f>(Table2[[#This Row],[Day High]]/Table2[[#This Row],[Close Price]])-1</f>
        <v>4.3399638336347302E-2</v>
      </c>
      <c r="AE116" s="2">
        <f>(Table2[[#This Row],[Close Price]]/Table2[[#This Row],[Current Week Low]])-1</f>
        <v>5.7260300162508271E-2</v>
      </c>
      <c r="AF116" s="2">
        <f>(Table2[[#This Row],[Current Week High]]/Table2[[#This Row],[Close Price]])-1</f>
        <v>4.8824593128390603E-2</v>
      </c>
      <c r="AG116" s="2">
        <f>(Table2[[#This Row],[Close Price]]/Table2[[#This Row],[Current Month Low]])-1</f>
        <v>0.78329571106094797</v>
      </c>
      <c r="AH116" s="2">
        <f>(Table2[[#This Row],[Current Month High]]/Table2[[#This Row],[Close Price]])-1</f>
        <v>4.8824593128390603E-2</v>
      </c>
      <c r="AI116">
        <v>4.8824593128390603</v>
      </c>
      <c r="AJ116">
        <v>112.692307692307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0.46</v>
      </c>
      <c r="AM116" t="s">
        <v>10347</v>
      </c>
      <c r="AN116">
        <v>38.44</v>
      </c>
      <c r="AO116" t="s">
        <v>10347</v>
      </c>
      <c r="AP116">
        <v>9.3339669743661993E-2</v>
      </c>
      <c r="AQ116">
        <f>(Table2[[#This Row],[Sharpe Ratio]]-AVERAGE(Table2[Sharpe Ratio]))/_xlfn.STDEV.P(Table2[Sharpe Ratio])</f>
        <v>0.34024050378757803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12.276192599134056</v>
      </c>
      <c r="AS116">
        <f>_xlfn.RANK.AVG(Table2[[#This Row],[1Y Return vs Nifty Z-Score]],Table2[1Y Return vs Nifty Z-Score])</f>
        <v>131</v>
      </c>
      <c r="AT116">
        <f>_xlfn.RANK.AVG(Table2[[#This Row],[6M Return vs Nifty Z-Score]],Table2[6M Return vs Nifty Z-Score])</f>
        <v>122</v>
      </c>
      <c r="AU116">
        <f>_xlfn.RANK.AVG(Table2[[#This Row],[Sharpe Ratio Z-Score]],Table2[Sharpe Ratio Z-Score])</f>
        <v>247</v>
      </c>
      <c r="AV116">
        <f>(Table2[[#This Row],[Rank 1Y]]+Table2[[#This Row],[Rank 6M]]+Table2[[#This Row],[Rank Sharpe]])/3</f>
        <v>166.66666666666666</v>
      </c>
    </row>
    <row r="117" spans="1:48" x14ac:dyDescent="0.3">
      <c r="A117" t="s">
        <v>78</v>
      </c>
      <c r="B117" t="s">
        <v>79</v>
      </c>
      <c r="C117" t="s">
        <v>10301</v>
      </c>
      <c r="D117" t="s">
        <v>80</v>
      </c>
      <c r="E117">
        <v>325114.73289088497</v>
      </c>
      <c r="F117">
        <v>527.54999999999995</v>
      </c>
      <c r="G117">
        <v>99.385808663103404</v>
      </c>
      <c r="H117">
        <f>(Table2[[#This Row],[1Y Return vs Nifty]]-AVERAGE(Table2[1Y Return vs Nifty]))/_xlfn.STDEV.P(Table2[1Y Return vs Nifty])</f>
        <v>1.1645612628345834</v>
      </c>
      <c r="I117">
        <v>1.1409485478322099</v>
      </c>
      <c r="J117">
        <f>(Table2[[#This Row],[1M Return vs Nifty]]-AVERAGE(Table2[1M Return vs Nifty]))/_xlfn.STDEV.P(Table2[1M Return vs Nifty])</f>
        <v>0.12129869839564725</v>
      </c>
      <c r="K117">
        <v>6.3872570852581196</v>
      </c>
      <c r="L117">
        <f>(Table2[[#This Row],[6M Return vs Nifty]]-AVERAGE(Table2[6M Return vs Nifty]))/_xlfn.STDEV.P(Table2[6M Return vs Nifty])</f>
        <v>-1.0315008860787154E-2</v>
      </c>
      <c r="M117">
        <v>-2.6383249339865</v>
      </c>
      <c r="N117">
        <f>(Table2[[#This Row],[1W Return vs Nifty]]-AVERAGE(Table2[1W Return vs Nifty]))/_xlfn.STDEV.P(Table2[1W Return vs Nifty])</f>
        <v>-0.43035151309580583</v>
      </c>
      <c r="O117">
        <v>522.95000000000005</v>
      </c>
      <c r="P117">
        <v>507.89645262650799</v>
      </c>
      <c r="Q117">
        <v>440.210958524685</v>
      </c>
      <c r="R117">
        <v>51.811321126101099</v>
      </c>
      <c r="S117" s="2">
        <f>(Table2[[#This Row],[Close Price]]-Table2[[#This Row],[20D EMA]])/Table2[[#This Row],[20D EMA]]</f>
        <v>8.7962520317428211E-3</v>
      </c>
      <c r="T117" s="2">
        <f>(Table2[[#This Row],[Close Price]]-Table2[[#This Row],[50D EMA]])/Table2[[#This Row],[50D EMA]]</f>
        <v>3.8695972913094151E-2</v>
      </c>
      <c r="U117" s="2">
        <f>(Table2[[#This Row],[Close Price]]-Table2[[#This Row],[200D EMA]])/Table2[[#This Row],[200D EMA]]</f>
        <v>0.19840269712508166</v>
      </c>
      <c r="V117">
        <v>0.80743092694045304</v>
      </c>
      <c r="W117">
        <v>516.1</v>
      </c>
      <c r="X117">
        <v>530</v>
      </c>
      <c r="Y117">
        <v>516.1</v>
      </c>
      <c r="Z117">
        <v>543.54999999999995</v>
      </c>
      <c r="AA117">
        <v>497.55</v>
      </c>
      <c r="AB117">
        <v>543.54999999999995</v>
      </c>
      <c r="AC117" s="2">
        <f>(Table2[[#This Row],[Close Price]]/Table2[[#This Row],[Day Low]])-1</f>
        <v>2.2185622941290228E-2</v>
      </c>
      <c r="AD117" s="2">
        <f>(Table2[[#This Row],[Day High]]/Table2[[#This Row],[Close Price]])-1</f>
        <v>4.6441095630747053E-3</v>
      </c>
      <c r="AE117" s="2">
        <f>(Table2[[#This Row],[Close Price]]/Table2[[#This Row],[Current Week Low]])-1</f>
        <v>2.2185622941290228E-2</v>
      </c>
      <c r="AF117" s="2">
        <f>(Table2[[#This Row],[Current Week High]]/Table2[[#This Row],[Close Price]])-1</f>
        <v>3.0328878779262602E-2</v>
      </c>
      <c r="AG117" s="2">
        <f>(Table2[[#This Row],[Close Price]]/Table2[[#This Row],[Current Month Low]])-1</f>
        <v>6.0295447693698989E-2</v>
      </c>
      <c r="AH117" s="2">
        <f>(Table2[[#This Row],[Current Month High]]/Table2[[#This Row],[Close Price]])-1</f>
        <v>3.0328878779262602E-2</v>
      </c>
      <c r="AI117">
        <v>3.0328878779262598</v>
      </c>
      <c r="AJ117">
        <v>130.97635726794999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0.15</v>
      </c>
      <c r="AM117" t="s">
        <v>10347</v>
      </c>
      <c r="AN117">
        <v>0.69</v>
      </c>
      <c r="AO117" t="s">
        <v>10347</v>
      </c>
      <c r="AP117">
        <v>0.159505709275584</v>
      </c>
      <c r="AQ117">
        <f>(Table2[[#This Row],[Sharpe Ratio]]-AVERAGE(Table2[Sharpe Ratio]))/_xlfn.STDEV.P(Table2[Sharpe Ratio])</f>
        <v>1.1007420402225856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1.9459354794962236</v>
      </c>
      <c r="AS117">
        <f>_xlfn.RANK.AVG(Table2[[#This Row],[1Y Return vs Nifty Z-Score]],Table2[1Y Return vs Nifty Z-Score])</f>
        <v>83</v>
      </c>
      <c r="AT117">
        <f>_xlfn.RANK.AVG(Table2[[#This Row],[6M Return vs Nifty Z-Score]],Table2[6M Return vs Nifty Z-Score])</f>
        <v>326</v>
      </c>
      <c r="AU117">
        <f>_xlfn.RANK.AVG(Table2[[#This Row],[Sharpe Ratio Z-Score]],Table2[Sharpe Ratio Z-Score])</f>
        <v>95</v>
      </c>
      <c r="AV117">
        <f>(Table2[[#This Row],[Rank 1Y]]+Table2[[#This Row],[Rank 6M]]+Table2[[#This Row],[Rank Sharpe]])/3</f>
        <v>168</v>
      </c>
    </row>
    <row r="118" spans="1:48" x14ac:dyDescent="0.3">
      <c r="A118" t="s">
        <v>1205</v>
      </c>
      <c r="B118" t="s">
        <v>1206</v>
      </c>
      <c r="C118" t="s">
        <v>10306</v>
      </c>
      <c r="D118" t="s">
        <v>46</v>
      </c>
      <c r="E118">
        <v>9953.2579274750005</v>
      </c>
      <c r="F118">
        <v>1527.25</v>
      </c>
      <c r="G118">
        <v>34.275137809545299</v>
      </c>
      <c r="H118">
        <f>(Table2[[#This Row],[1Y Return vs Nifty]]-AVERAGE(Table2[1Y Return vs Nifty]))/_xlfn.STDEV.P(Table2[1Y Return vs Nifty])</f>
        <v>0.12046062746712537</v>
      </c>
      <c r="I118">
        <v>-10.5387220164864</v>
      </c>
      <c r="J118">
        <f>(Table2[[#This Row],[1M Return vs Nifty]]-AVERAGE(Table2[1M Return vs Nifty]))/_xlfn.STDEV.P(Table2[1M Return vs Nifty])</f>
        <v>-0.97958042498369036</v>
      </c>
      <c r="K118">
        <v>58.937644666038203</v>
      </c>
      <c r="L118">
        <f>(Table2[[#This Row],[6M Return vs Nifty]]-AVERAGE(Table2[6M Return vs Nifty]))/_xlfn.STDEV.P(Table2[6M Return vs Nifty])</f>
        <v>1.8167288790015053</v>
      </c>
      <c r="M118">
        <v>-7.8524899610384198</v>
      </c>
      <c r="N118">
        <f>(Table2[[#This Row],[1W Return vs Nifty]]-AVERAGE(Table2[1W Return vs Nifty]))/_xlfn.STDEV.P(Table2[1W Return vs Nifty])</f>
        <v>-1.7548615301733963</v>
      </c>
      <c r="O118">
        <v>1579.94</v>
      </c>
      <c r="P118">
        <v>1583.4396507179799</v>
      </c>
      <c r="Q118">
        <v>1295.8983780787701</v>
      </c>
      <c r="R118">
        <v>36.7380269817684</v>
      </c>
      <c r="S118" s="2">
        <f>(Table2[[#This Row],[Close Price]]-Table2[[#This Row],[20D EMA]])/Table2[[#This Row],[20D EMA]]</f>
        <v>-3.3349367697507536E-2</v>
      </c>
      <c r="T118" s="2">
        <f>(Table2[[#This Row],[Close Price]]-Table2[[#This Row],[50D EMA]])/Table2[[#This Row],[50D EMA]]</f>
        <v>-3.5485817658097565E-2</v>
      </c>
      <c r="U118" s="2">
        <f>(Table2[[#This Row],[Close Price]]-Table2[[#This Row],[200D EMA]])/Table2[[#This Row],[200D EMA]]</f>
        <v>0.17852605253215884</v>
      </c>
      <c r="V118">
        <v>0.64418680960528896</v>
      </c>
      <c r="W118">
        <v>1518</v>
      </c>
      <c r="X118">
        <v>1549.8</v>
      </c>
      <c r="Y118">
        <v>1518</v>
      </c>
      <c r="Z118">
        <v>1596.75</v>
      </c>
      <c r="AA118">
        <v>1445.6</v>
      </c>
      <c r="AB118">
        <v>1665.2</v>
      </c>
      <c r="AC118" s="2">
        <f>(Table2[[#This Row],[Close Price]]/Table2[[#This Row],[Day Low]])-1</f>
        <v>6.0935441370224552E-3</v>
      </c>
      <c r="AD118" s="2">
        <f>(Table2[[#This Row],[Day High]]/Table2[[#This Row],[Close Price]])-1</f>
        <v>1.4765100671140896E-2</v>
      </c>
      <c r="AE118" s="2">
        <f>(Table2[[#This Row],[Close Price]]/Table2[[#This Row],[Current Week Low]])-1</f>
        <v>6.0935441370224552E-3</v>
      </c>
      <c r="AF118" s="2">
        <f>(Table2[[#This Row],[Current Week High]]/Table2[[#This Row],[Close Price]])-1</f>
        <v>4.5506629562939827E-2</v>
      </c>
      <c r="AG118" s="2">
        <f>(Table2[[#This Row],[Close Price]]/Table2[[#This Row],[Current Month Low]])-1</f>
        <v>5.648173768677367E-2</v>
      </c>
      <c r="AH118" s="2">
        <f>(Table2[[#This Row],[Current Month High]]/Table2[[#This Row],[Close Price]])-1</f>
        <v>9.0325748895072833E-2</v>
      </c>
      <c r="AI118">
        <v>23.090522180389598</v>
      </c>
      <c r="AJ118">
        <v>89.696932058129406</v>
      </c>
      <c r="AK118" t="str">
        <f>IF(AND(Table2[[#This Row],[20D EMA]]&gt;Table2[[#This Row],[50D EMA]],Table2[[#This Row],[50D EMA]]&gt;Table2[[#This Row],[200D EMA]]),"Uptrend","Downtrend/NoTrend")</f>
        <v>Downtrend/NoTrend</v>
      </c>
      <c r="AL118">
        <v>-0.09</v>
      </c>
      <c r="AM118" t="s">
        <v>10346</v>
      </c>
      <c r="AN118">
        <v>-5.14</v>
      </c>
      <c r="AO118" t="s">
        <v>10346</v>
      </c>
      <c r="AP118">
        <v>0.11026125392357999</v>
      </c>
      <c r="AQ118">
        <f>(Table2[[#This Row],[Sharpe Ratio]]-AVERAGE(Table2[Sharpe Ratio]))/_xlfn.STDEV.P(Table2[Sharpe Ratio])</f>
        <v>0.53473439912694354</v>
      </c>
      <c r="AR1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8">
        <f>_xlfn.RANK.AVG(Table2[[#This Row],[1Y Return vs Nifty Z-Score]],Table2[1Y Return vs Nifty Z-Score])</f>
        <v>260</v>
      </c>
      <c r="AT118">
        <f>_xlfn.RANK.AVG(Table2[[#This Row],[6M Return vs Nifty Z-Score]],Table2[6M Return vs Nifty Z-Score])</f>
        <v>38</v>
      </c>
      <c r="AU118">
        <f>_xlfn.RANK.AVG(Table2[[#This Row],[Sharpe Ratio Z-Score]],Table2[Sharpe Ratio Z-Score])</f>
        <v>206</v>
      </c>
      <c r="AV118">
        <f>(Table2[[#This Row],[Rank 1Y]]+Table2[[#This Row],[Rank 6M]]+Table2[[#This Row],[Rank Sharpe]])/3</f>
        <v>168</v>
      </c>
    </row>
    <row r="119" spans="1:48" x14ac:dyDescent="0.3">
      <c r="A119" t="s">
        <v>752</v>
      </c>
      <c r="B119" t="s">
        <v>753</v>
      </c>
      <c r="C119" t="s">
        <v>10304</v>
      </c>
      <c r="D119" t="s">
        <v>645</v>
      </c>
      <c r="E119">
        <v>22624.66925685</v>
      </c>
      <c r="F119">
        <v>1321.5</v>
      </c>
      <c r="G119">
        <v>29.4330041423752</v>
      </c>
      <c r="H119">
        <f>(Table2[[#This Row],[1Y Return vs Nifty]]-AVERAGE(Table2[1Y Return vs Nifty]))/_xlfn.STDEV.P(Table2[1Y Return vs Nifty])</f>
        <v>4.2813219259685856E-2</v>
      </c>
      <c r="I119">
        <v>-0.73568819458580903</v>
      </c>
      <c r="J119">
        <f>(Table2[[#This Row],[1M Return vs Nifty]]-AVERAGE(Table2[1M Return vs Nifty]))/_xlfn.STDEV.P(Table2[1M Return vs Nifty])</f>
        <v>-5.5585589608680715E-2</v>
      </c>
      <c r="K119">
        <v>62.562207954496103</v>
      </c>
      <c r="L119">
        <f>(Table2[[#This Row],[6M Return vs Nifty]]-AVERAGE(Table2[6M Return vs Nifty]))/_xlfn.STDEV.P(Table2[6M Return vs Nifty])</f>
        <v>1.9427457650267015</v>
      </c>
      <c r="M119">
        <v>-0.38368444223290699</v>
      </c>
      <c r="N119">
        <f>(Table2[[#This Row],[1W Return vs Nifty]]-AVERAGE(Table2[1W Return vs Nifty]))/_xlfn.STDEV.P(Table2[1W Return vs Nifty])</f>
        <v>0.14237564470280797</v>
      </c>
      <c r="O119">
        <v>1278.27</v>
      </c>
      <c r="P119">
        <v>1270.6129502794099</v>
      </c>
      <c r="Q119">
        <v>1065.4544179694899</v>
      </c>
      <c r="R119">
        <v>61.214172708634301</v>
      </c>
      <c r="S119" s="2">
        <f>(Table2[[#This Row],[Close Price]]-Table2[[#This Row],[20D EMA]])/Table2[[#This Row],[20D EMA]]</f>
        <v>3.381914618977213E-2</v>
      </c>
      <c r="T119" s="2">
        <f>(Table2[[#This Row],[Close Price]]-Table2[[#This Row],[50D EMA]])/Table2[[#This Row],[50D EMA]]</f>
        <v>4.004921381400995E-2</v>
      </c>
      <c r="U119" s="2">
        <f>(Table2[[#This Row],[Close Price]]-Table2[[#This Row],[200D EMA]])/Table2[[#This Row],[200D EMA]]</f>
        <v>0.24031584806647463</v>
      </c>
      <c r="V119">
        <v>0.51155396071463599</v>
      </c>
      <c r="W119">
        <v>1282.6500000000001</v>
      </c>
      <c r="X119">
        <v>1338</v>
      </c>
      <c r="Y119">
        <v>1243.45</v>
      </c>
      <c r="Z119">
        <v>1350</v>
      </c>
      <c r="AA119">
        <v>1106</v>
      </c>
      <c r="AB119">
        <v>1350</v>
      </c>
      <c r="AC119" s="2">
        <f>(Table2[[#This Row],[Close Price]]/Table2[[#This Row],[Day Low]])-1</f>
        <v>3.0288855104666057E-2</v>
      </c>
      <c r="AD119" s="2">
        <f>(Table2[[#This Row],[Day High]]/Table2[[#This Row],[Close Price]])-1</f>
        <v>1.2485811577752637E-2</v>
      </c>
      <c r="AE119" s="2">
        <f>(Table2[[#This Row],[Close Price]]/Table2[[#This Row],[Current Week Low]])-1</f>
        <v>6.2768909083598112E-2</v>
      </c>
      <c r="AF119" s="2">
        <f>(Table2[[#This Row],[Current Week High]]/Table2[[#This Row],[Close Price]])-1</f>
        <v>2.156640181611813E-2</v>
      </c>
      <c r="AG119" s="2">
        <f>(Table2[[#This Row],[Close Price]]/Table2[[#This Row],[Current Month Low]])-1</f>
        <v>0.19484629294755873</v>
      </c>
      <c r="AH119" s="2">
        <f>(Table2[[#This Row],[Current Month High]]/Table2[[#This Row],[Close Price]])-1</f>
        <v>2.156640181611813E-2</v>
      </c>
      <c r="AI119">
        <v>13.1290200529701</v>
      </c>
      <c r="AJ119">
        <v>102.91746641074801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-0.06</v>
      </c>
      <c r="AM119" t="s">
        <v>10346</v>
      </c>
      <c r="AN119">
        <v>5.56</v>
      </c>
      <c r="AO119" t="s">
        <v>10347</v>
      </c>
      <c r="AP119">
        <v>0.12014508865389301</v>
      </c>
      <c r="AQ119">
        <f>(Table2[[#This Row],[Sharpe Ratio]]-AVERAGE(Table2[Sharpe Ratio]))/_xlfn.STDEV.P(Table2[Sharpe Ratio])</f>
        <v>0.64833756400499698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2.7206866033855115</v>
      </c>
      <c r="AS119">
        <f>_xlfn.RANK.AVG(Table2[[#This Row],[1Y Return vs Nifty Z-Score]],Table2[1Y Return vs Nifty Z-Score])</f>
        <v>288</v>
      </c>
      <c r="AT119">
        <f>_xlfn.RANK.AVG(Table2[[#This Row],[6M Return vs Nifty Z-Score]],Table2[6M Return vs Nifty Z-Score])</f>
        <v>34</v>
      </c>
      <c r="AU119">
        <f>_xlfn.RANK.AVG(Table2[[#This Row],[Sharpe Ratio Z-Score]],Table2[Sharpe Ratio Z-Score])</f>
        <v>184</v>
      </c>
      <c r="AV119">
        <f>(Table2[[#This Row],[Rank 1Y]]+Table2[[#This Row],[Rank 6M]]+Table2[[#This Row],[Rank Sharpe]])/3</f>
        <v>168.66666666666666</v>
      </c>
    </row>
    <row r="120" spans="1:48" x14ac:dyDescent="0.3">
      <c r="A120" t="s">
        <v>1504</v>
      </c>
      <c r="B120" t="s">
        <v>1505</v>
      </c>
      <c r="C120" t="s">
        <v>10301</v>
      </c>
      <c r="D120" t="s">
        <v>296</v>
      </c>
      <c r="E120">
        <v>6816.6502864349904</v>
      </c>
      <c r="F120">
        <v>1384.35</v>
      </c>
      <c r="G120">
        <v>105.801122635883</v>
      </c>
      <c r="H120">
        <f>(Table2[[#This Row],[1Y Return vs Nifty]]-AVERAGE(Table2[1Y Return vs Nifty]))/_xlfn.STDEV.P(Table2[1Y Return vs Nifty])</f>
        <v>1.2674358501679879</v>
      </c>
      <c r="I120">
        <v>11.345555388881101</v>
      </c>
      <c r="J120">
        <f>(Table2[[#This Row],[1M Return vs Nifty]]-AVERAGE(Table2[1M Return vs Nifty]))/_xlfn.STDEV.P(Table2[1M Return vs Nifty])</f>
        <v>1.0831442035184271</v>
      </c>
      <c r="K120">
        <v>23.618201018563699</v>
      </c>
      <c r="L120">
        <f>(Table2[[#This Row],[6M Return vs Nifty]]-AVERAGE(Table2[6M Return vs Nifty]))/_xlfn.STDEV.P(Table2[6M Return vs Nifty])</f>
        <v>0.58876127287072966</v>
      </c>
      <c r="M120">
        <v>1.43667754871732</v>
      </c>
      <c r="N120">
        <f>(Table2[[#This Row],[1W Return vs Nifty]]-AVERAGE(Table2[1W Return vs Nifty]))/_xlfn.STDEV.P(Table2[1W Return vs Nifty])</f>
        <v>0.60478672667121025</v>
      </c>
      <c r="O120">
        <v>1322.11</v>
      </c>
      <c r="P120">
        <v>1232.1962427669</v>
      </c>
      <c r="Q120">
        <v>987.55967642729695</v>
      </c>
      <c r="R120">
        <v>65.020847339427306</v>
      </c>
      <c r="S120" s="2">
        <f>(Table2[[#This Row],[Close Price]]-Table2[[#This Row],[20D EMA]])/Table2[[#This Row],[20D EMA]]</f>
        <v>4.7076264456058885E-2</v>
      </c>
      <c r="T120" s="2">
        <f>(Table2[[#This Row],[Close Price]]-Table2[[#This Row],[50D EMA]])/Table2[[#This Row],[50D EMA]]</f>
        <v>0.1234817571683535</v>
      </c>
      <c r="U120" s="2">
        <f>(Table2[[#This Row],[Close Price]]-Table2[[#This Row],[200D EMA]])/Table2[[#This Row],[200D EMA]]</f>
        <v>0.40178870507165165</v>
      </c>
      <c r="V120">
        <v>0.75980576775322395</v>
      </c>
      <c r="W120">
        <v>1360.05</v>
      </c>
      <c r="X120">
        <v>1410</v>
      </c>
      <c r="Y120">
        <v>1360.05</v>
      </c>
      <c r="Z120">
        <v>1432.95</v>
      </c>
      <c r="AA120">
        <v>1065.45</v>
      </c>
      <c r="AB120">
        <v>1437.95</v>
      </c>
      <c r="AC120" s="2">
        <f>(Table2[[#This Row],[Close Price]]/Table2[[#This Row],[Day Low]])-1</f>
        <v>1.7866990184184361E-2</v>
      </c>
      <c r="AD120" s="2">
        <f>(Table2[[#This Row],[Day High]]/Table2[[#This Row],[Close Price]])-1</f>
        <v>1.8528551305666996E-2</v>
      </c>
      <c r="AE120" s="2">
        <f>(Table2[[#This Row],[Close Price]]/Table2[[#This Row],[Current Week Low]])-1</f>
        <v>1.7866990184184361E-2</v>
      </c>
      <c r="AF120" s="2">
        <f>(Table2[[#This Row],[Current Week High]]/Table2[[#This Row],[Close Price]])-1</f>
        <v>3.5106728789684682E-2</v>
      </c>
      <c r="AG120" s="2">
        <f>(Table2[[#This Row],[Close Price]]/Table2[[#This Row],[Current Month Low]])-1</f>
        <v>0.2993101506405742</v>
      </c>
      <c r="AH120" s="2">
        <f>(Table2[[#This Row],[Current Month High]]/Table2[[#This Row],[Close Price]])-1</f>
        <v>3.8718532163109165E-2</v>
      </c>
      <c r="AI120">
        <v>3.8718532163109098</v>
      </c>
      <c r="AJ120">
        <v>165.175749449286</v>
      </c>
      <c r="AK120" t="str">
        <f>IF(AND(Table2[[#This Row],[20D EMA]]&gt;Table2[[#This Row],[50D EMA]],Table2[[#This Row],[50D EMA]]&gt;Table2[[#This Row],[200D EMA]]),"Uptrend","Downtrend/NoTrend")</f>
        <v>Uptrend</v>
      </c>
      <c r="AL120">
        <v>0.38</v>
      </c>
      <c r="AM120" t="s">
        <v>10347</v>
      </c>
      <c r="AN120">
        <v>7.41</v>
      </c>
      <c r="AO120" t="s">
        <v>10347</v>
      </c>
      <c r="AP120">
        <v>8.6833632673446001E-2</v>
      </c>
      <c r="AQ120">
        <f>(Table2[[#This Row],[Sharpe Ratio]]-AVERAGE(Table2[Sharpe Ratio]))/_xlfn.STDEV.P(Table2[Sharpe Ratio])</f>
        <v>0.26546118764586951</v>
      </c>
      <c r="AR1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3.8095892408742245</v>
      </c>
      <c r="AS120">
        <f>_xlfn.RANK.AVG(Table2[[#This Row],[1Y Return vs Nifty Z-Score]],Table2[1Y Return vs Nifty Z-Score])</f>
        <v>72</v>
      </c>
      <c r="AT120">
        <f>_xlfn.RANK.AVG(Table2[[#This Row],[6M Return vs Nifty Z-Score]],Table2[6M Return vs Nifty Z-Score])</f>
        <v>181</v>
      </c>
      <c r="AU120">
        <f>_xlfn.RANK.AVG(Table2[[#This Row],[Sharpe Ratio Z-Score]],Table2[Sharpe Ratio Z-Score])</f>
        <v>260</v>
      </c>
      <c r="AV120">
        <f>(Table2[[#This Row],[Rank 1Y]]+Table2[[#This Row],[Rank 6M]]+Table2[[#This Row],[Rank Sharpe]])/3</f>
        <v>171</v>
      </c>
    </row>
    <row r="121" spans="1:48" x14ac:dyDescent="0.3">
      <c r="A121" t="s">
        <v>128</v>
      </c>
      <c r="B121" t="s">
        <v>129</v>
      </c>
      <c r="C121" t="s">
        <v>10311</v>
      </c>
      <c r="D121" t="s">
        <v>130</v>
      </c>
      <c r="E121">
        <v>219595.07582676399</v>
      </c>
      <c r="F121">
        <v>252.34</v>
      </c>
      <c r="G121">
        <v>136.4288828542</v>
      </c>
      <c r="H121">
        <f>(Table2[[#This Row],[1Y Return vs Nifty]]-AVERAGE(Table2[1Y Return vs Nifty]))/_xlfn.STDEV.P(Table2[1Y Return vs Nifty])</f>
        <v>1.7585759887137942</v>
      </c>
      <c r="I121">
        <v>10.4506343375238</v>
      </c>
      <c r="J121">
        <f>(Table2[[#This Row],[1M Return vs Nifty]]-AVERAGE(Table2[1M Return vs Nifty]))/_xlfn.STDEV.P(Table2[1M Return vs Nifty])</f>
        <v>0.9987925176479604</v>
      </c>
      <c r="K121">
        <v>38.100878497754401</v>
      </c>
      <c r="L121">
        <f>(Table2[[#This Row],[6M Return vs Nifty]]-AVERAGE(Table2[6M Return vs Nifty]))/_xlfn.STDEV.P(Table2[6M Return vs Nifty])</f>
        <v>1.0922872902109702</v>
      </c>
      <c r="M121">
        <v>-6.0759459279696904</v>
      </c>
      <c r="N121">
        <f>(Table2[[#This Row],[1W Return vs Nifty]]-AVERAGE(Table2[1W Return vs Nifty]))/_xlfn.STDEV.P(Table2[1W Return vs Nifty])</f>
        <v>-1.303581151556503</v>
      </c>
      <c r="O121">
        <v>252.97</v>
      </c>
      <c r="P121">
        <v>234.84014144325999</v>
      </c>
      <c r="Q121">
        <v>181.81356317623201</v>
      </c>
      <c r="R121">
        <v>41.759204193557302</v>
      </c>
      <c r="S121" s="2">
        <f>(Table2[[#This Row],[Close Price]]-Table2[[#This Row],[20D EMA]])/Table2[[#This Row],[20D EMA]]</f>
        <v>-2.4904138830691208E-3</v>
      </c>
      <c r="T121" s="2">
        <f>(Table2[[#This Row],[Close Price]]-Table2[[#This Row],[50D EMA]])/Table2[[#This Row],[50D EMA]]</f>
        <v>7.4518174146851163E-2</v>
      </c>
      <c r="U121" s="2">
        <f>(Table2[[#This Row],[Close Price]]-Table2[[#This Row],[200D EMA]])/Table2[[#This Row],[200D EMA]]</f>
        <v>0.38790525630591527</v>
      </c>
      <c r="V121">
        <v>1.00578500377</v>
      </c>
      <c r="W121">
        <v>248.51</v>
      </c>
      <c r="X121">
        <v>256.35000000000002</v>
      </c>
      <c r="Y121">
        <v>248.51</v>
      </c>
      <c r="Z121">
        <v>264.42</v>
      </c>
      <c r="AA121">
        <v>228</v>
      </c>
      <c r="AB121">
        <v>280.89999999999998</v>
      </c>
      <c r="AC121" s="2">
        <f>(Table2[[#This Row],[Close Price]]/Table2[[#This Row],[Day Low]])-1</f>
        <v>1.541185465373629E-2</v>
      </c>
      <c r="AD121" s="2">
        <f>(Table2[[#This Row],[Day High]]/Table2[[#This Row],[Close Price]])-1</f>
        <v>1.5891257826741834E-2</v>
      </c>
      <c r="AE121" s="2">
        <f>(Table2[[#This Row],[Close Price]]/Table2[[#This Row],[Current Week Low]])-1</f>
        <v>1.541185465373629E-2</v>
      </c>
      <c r="AF121" s="2">
        <f>(Table2[[#This Row],[Current Week High]]/Table2[[#This Row],[Close Price]])-1</f>
        <v>4.7871918839660799E-2</v>
      </c>
      <c r="AG121" s="2">
        <f>(Table2[[#This Row],[Close Price]]/Table2[[#This Row],[Current Month Low]])-1</f>
        <v>0.10675438596491227</v>
      </c>
      <c r="AH121" s="2">
        <f>(Table2[[#This Row],[Current Month High]]/Table2[[#This Row],[Close Price]])-1</f>
        <v>0.11318062930966155</v>
      </c>
      <c r="AI121">
        <v>11.3180629309661</v>
      </c>
      <c r="AJ121">
        <v>172.50539956803399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0.12</v>
      </c>
      <c r="AM121" t="s">
        <v>10347</v>
      </c>
      <c r="AN121">
        <v>-4.21</v>
      </c>
      <c r="AO121" t="s">
        <v>10346</v>
      </c>
      <c r="AP121">
        <v>5.0897447045268003E-2</v>
      </c>
      <c r="AQ121">
        <f>(Table2[[#This Row],[Sharpe Ratio]]-AVERAGE(Table2[Sharpe Ratio]))/_xlfn.STDEV.P(Table2[Sharpe Ratio])</f>
        <v>-0.14758339802345707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2.3984912469927648</v>
      </c>
      <c r="AS121">
        <f>_xlfn.RANK.AVG(Table2[[#This Row],[1Y Return vs Nifty Z-Score]],Table2[1Y Return vs Nifty Z-Score])</f>
        <v>43</v>
      </c>
      <c r="AT121">
        <f>_xlfn.RANK.AVG(Table2[[#This Row],[6M Return vs Nifty Z-Score]],Table2[6M Return vs Nifty Z-Score])</f>
        <v>91</v>
      </c>
      <c r="AU121">
        <f>_xlfn.RANK.AVG(Table2[[#This Row],[Sharpe Ratio Z-Score]],Table2[Sharpe Ratio Z-Score])</f>
        <v>385</v>
      </c>
      <c r="AV121">
        <f>(Table2[[#This Row],[Rank 1Y]]+Table2[[#This Row],[Rank 6M]]+Table2[[#This Row],[Rank Sharpe]])/3</f>
        <v>173</v>
      </c>
    </row>
    <row r="122" spans="1:48" x14ac:dyDescent="0.3">
      <c r="A122" t="s">
        <v>1441</v>
      </c>
      <c r="B122" t="s">
        <v>1442</v>
      </c>
      <c r="C122" t="s">
        <v>10308</v>
      </c>
      <c r="D122" t="s">
        <v>199</v>
      </c>
      <c r="E122">
        <v>7377.5527584000001</v>
      </c>
      <c r="F122">
        <v>513.6</v>
      </c>
      <c r="G122">
        <v>29.8169765640537</v>
      </c>
      <c r="H122">
        <f>(Table2[[#This Row],[1Y Return vs Nifty]]-AVERAGE(Table2[1Y Return vs Nifty]))/_xlfn.STDEV.P(Table2[1Y Return vs Nifty])</f>
        <v>4.8970517966372348E-2</v>
      </c>
      <c r="I122">
        <v>1.25612873091529</v>
      </c>
      <c r="J122">
        <f>(Table2[[#This Row],[1M Return vs Nifty]]-AVERAGE(Table2[1M Return vs Nifty]))/_xlfn.STDEV.P(Table2[1M Return vs Nifty])</f>
        <v>0.13215512266591264</v>
      </c>
      <c r="K122">
        <v>34.474645290748299</v>
      </c>
      <c r="L122">
        <f>(Table2[[#This Row],[6M Return vs Nifty]]-AVERAGE(Table2[6M Return vs Nifty]))/_xlfn.STDEV.P(Table2[6M Return vs Nifty])</f>
        <v>0.96621234534706357</v>
      </c>
      <c r="M122">
        <v>-5.8860026865985997</v>
      </c>
      <c r="N122">
        <f>(Table2[[#This Row],[1W Return vs Nifty]]-AVERAGE(Table2[1W Return vs Nifty]))/_xlfn.STDEV.P(Table2[1W Return vs Nifty])</f>
        <v>-1.2553314846267165</v>
      </c>
      <c r="O122">
        <v>512.96</v>
      </c>
      <c r="P122">
        <v>485.41338801009601</v>
      </c>
      <c r="Q122">
        <v>402.419237745967</v>
      </c>
      <c r="R122">
        <v>46.038866296392001</v>
      </c>
      <c r="S122" s="2">
        <f>(Table2[[#This Row],[Close Price]]-Table2[[#This Row],[20D EMA]])/Table2[[#This Row],[20D EMA]]</f>
        <v>1.2476606363068978E-3</v>
      </c>
      <c r="T122" s="2">
        <f>(Table2[[#This Row],[Close Price]]-Table2[[#This Row],[50D EMA]])/Table2[[#This Row],[50D EMA]]</f>
        <v>5.8067232355193635E-2</v>
      </c>
      <c r="U122" s="2">
        <f>(Table2[[#This Row],[Close Price]]-Table2[[#This Row],[200D EMA]])/Table2[[#This Row],[200D EMA]]</f>
        <v>0.27628093248419078</v>
      </c>
      <c r="V122">
        <v>1.30434230297343</v>
      </c>
      <c r="W122">
        <v>507.6</v>
      </c>
      <c r="X122">
        <v>520.70000000000005</v>
      </c>
      <c r="Y122">
        <v>507.6</v>
      </c>
      <c r="Z122">
        <v>544</v>
      </c>
      <c r="AA122">
        <v>459.15</v>
      </c>
      <c r="AB122">
        <v>547</v>
      </c>
      <c r="AC122" s="2">
        <f>(Table2[[#This Row],[Close Price]]/Table2[[#This Row],[Day Low]])-1</f>
        <v>1.1820330969267046E-2</v>
      </c>
      <c r="AD122" s="2">
        <f>(Table2[[#This Row],[Day High]]/Table2[[#This Row],[Close Price]])-1</f>
        <v>1.3823987538940763E-2</v>
      </c>
      <c r="AE122" s="2">
        <f>(Table2[[#This Row],[Close Price]]/Table2[[#This Row],[Current Week Low]])-1</f>
        <v>1.1820330969267046E-2</v>
      </c>
      <c r="AF122" s="2">
        <f>(Table2[[#This Row],[Current Week High]]/Table2[[#This Row],[Close Price]])-1</f>
        <v>5.9190031152647871E-2</v>
      </c>
      <c r="AG122" s="2">
        <f>(Table2[[#This Row],[Close Price]]/Table2[[#This Row],[Current Month Low]])-1</f>
        <v>0.11858869650441051</v>
      </c>
      <c r="AH122" s="2">
        <f>(Table2[[#This Row],[Current Month High]]/Table2[[#This Row],[Close Price]])-1</f>
        <v>6.5031152647974988E-2</v>
      </c>
      <c r="AI122">
        <v>6.5031152647974899</v>
      </c>
      <c r="AJ122">
        <v>89.1364389615172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0.28999999999999998</v>
      </c>
      <c r="AM122" t="s">
        <v>10347</v>
      </c>
      <c r="AN122">
        <v>1.96</v>
      </c>
      <c r="AO122" t="s">
        <v>10347</v>
      </c>
      <c r="AP122">
        <v>0.14776872159186</v>
      </c>
      <c r="AQ122">
        <f>(Table2[[#This Row],[Sharpe Ratio]]-AVERAGE(Table2[Sharpe Ratio]))/_xlfn.STDEV.P(Table2[Sharpe Ratio])</f>
        <v>0.965839041195653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0.85784554254828516</v>
      </c>
      <c r="AS122">
        <f>_xlfn.RANK.AVG(Table2[[#This Row],[1Y Return vs Nifty Z-Score]],Table2[1Y Return vs Nifty Z-Score])</f>
        <v>285</v>
      </c>
      <c r="AT122">
        <f>_xlfn.RANK.AVG(Table2[[#This Row],[6M Return vs Nifty Z-Score]],Table2[6M Return vs Nifty Z-Score])</f>
        <v>111</v>
      </c>
      <c r="AU122">
        <f>_xlfn.RANK.AVG(Table2[[#This Row],[Sharpe Ratio Z-Score]],Table2[Sharpe Ratio Z-Score])</f>
        <v>124</v>
      </c>
      <c r="AV122">
        <f>(Table2[[#This Row],[Rank 1Y]]+Table2[[#This Row],[Rank 6M]]+Table2[[#This Row],[Rank Sharpe]])/3</f>
        <v>173.33333333333334</v>
      </c>
    </row>
    <row r="123" spans="1:48" x14ac:dyDescent="0.3">
      <c r="A123" t="s">
        <v>614</v>
      </c>
      <c r="B123" t="s">
        <v>615</v>
      </c>
      <c r="C123" t="s">
        <v>10303</v>
      </c>
      <c r="D123" t="s">
        <v>415</v>
      </c>
      <c r="E123">
        <v>30971.075694970001</v>
      </c>
      <c r="F123">
        <v>1649.35</v>
      </c>
      <c r="G123">
        <v>41.193984500198198</v>
      </c>
      <c r="H123">
        <f>(Table2[[#This Row],[1Y Return vs Nifty]]-AVERAGE(Table2[1Y Return vs Nifty]))/_xlfn.STDEV.P(Table2[1Y Return vs Nifty])</f>
        <v>0.23140975655793639</v>
      </c>
      <c r="I123">
        <v>4.38152882053536</v>
      </c>
      <c r="J123">
        <f>(Table2[[#This Row],[1M Return vs Nifty]]-AVERAGE(Table2[1M Return vs Nifty]))/_xlfn.STDEV.P(Table2[1M Return vs Nifty])</f>
        <v>0.4267428588458993</v>
      </c>
      <c r="K123">
        <v>42.395633230693299</v>
      </c>
      <c r="L123">
        <f>(Table2[[#This Row],[6M Return vs Nifty]]-AVERAGE(Table2[6M Return vs Nifty]))/_xlfn.STDEV.P(Table2[6M Return vs Nifty])</f>
        <v>1.2416050354439958</v>
      </c>
      <c r="M123">
        <v>-1.6791368621534</v>
      </c>
      <c r="N123">
        <f>(Table2[[#This Row],[1W Return vs Nifty]]-AVERAGE(Table2[1W Return vs Nifty]))/_xlfn.STDEV.P(Table2[1W Return vs Nifty])</f>
        <v>-0.18669712110534117</v>
      </c>
      <c r="O123">
        <v>1591.51</v>
      </c>
      <c r="P123">
        <v>1489.30143762123</v>
      </c>
      <c r="Q123">
        <v>1233.73815583999</v>
      </c>
      <c r="R123">
        <v>61.015753934197498</v>
      </c>
      <c r="S123" s="2">
        <f>(Table2[[#This Row],[Close Price]]-Table2[[#This Row],[20D EMA]])/Table2[[#This Row],[20D EMA]]</f>
        <v>3.6342844217127079E-2</v>
      </c>
      <c r="T123" s="2">
        <f>(Table2[[#This Row],[Close Price]]-Table2[[#This Row],[50D EMA]])/Table2[[#This Row],[50D EMA]]</f>
        <v>0.10746552600822416</v>
      </c>
      <c r="U123" s="2">
        <f>(Table2[[#This Row],[Close Price]]-Table2[[#This Row],[200D EMA]])/Table2[[#This Row],[200D EMA]]</f>
        <v>0.33687200334421108</v>
      </c>
      <c r="V123">
        <v>1.1154460097041301</v>
      </c>
      <c r="W123">
        <v>1621.05</v>
      </c>
      <c r="X123">
        <v>1659.6</v>
      </c>
      <c r="Y123">
        <v>1621.05</v>
      </c>
      <c r="Z123">
        <v>1759.35</v>
      </c>
      <c r="AA123">
        <v>1429.3</v>
      </c>
      <c r="AB123">
        <v>1759.35</v>
      </c>
      <c r="AC123" s="2">
        <f>(Table2[[#This Row],[Close Price]]/Table2[[#This Row],[Day Low]])-1</f>
        <v>1.7457820548409941E-2</v>
      </c>
      <c r="AD123" s="2">
        <f>(Table2[[#This Row],[Day High]]/Table2[[#This Row],[Close Price]])-1</f>
        <v>6.2145693758146603E-3</v>
      </c>
      <c r="AE123" s="2">
        <f>(Table2[[#This Row],[Close Price]]/Table2[[#This Row],[Current Week Low]])-1</f>
        <v>1.7457820548409941E-2</v>
      </c>
      <c r="AF123" s="2">
        <f>(Table2[[#This Row],[Current Week High]]/Table2[[#This Row],[Close Price]])-1</f>
        <v>6.6692939642889693E-2</v>
      </c>
      <c r="AG123" s="2">
        <f>(Table2[[#This Row],[Close Price]]/Table2[[#This Row],[Current Month Low]])-1</f>
        <v>0.15395648219408109</v>
      </c>
      <c r="AH123" s="2">
        <f>(Table2[[#This Row],[Current Month High]]/Table2[[#This Row],[Close Price]])-1</f>
        <v>6.6692939642889693E-2</v>
      </c>
      <c r="AI123">
        <v>6.6692939642889604</v>
      </c>
      <c r="AJ123">
        <v>76.873994638069703</v>
      </c>
      <c r="AK123" t="str">
        <f>IF(AND(Table2[[#This Row],[20D EMA]]&gt;Table2[[#This Row],[50D EMA]],Table2[[#This Row],[50D EMA]]&gt;Table2[[#This Row],[200D EMA]]),"Uptrend","Downtrend/NoTrend")</f>
        <v>Uptrend</v>
      </c>
      <c r="AL123">
        <v>0.25</v>
      </c>
      <c r="AM123" t="s">
        <v>10347</v>
      </c>
      <c r="AN123">
        <v>10.08</v>
      </c>
      <c r="AO123" t="s">
        <v>10347</v>
      </c>
      <c r="AP123">
        <v>0.10843801093139301</v>
      </c>
      <c r="AQ123">
        <f>(Table2[[#This Row],[Sharpe Ratio]]-AVERAGE(Table2[Sharpe Ratio]))/_xlfn.STDEV.P(Table2[Sharpe Ratio])</f>
        <v>0.51377834513517318</v>
      </c>
      <c r="AR1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2.226838874877664</v>
      </c>
      <c r="AS123">
        <f>_xlfn.RANK.AVG(Table2[[#This Row],[1Y Return vs Nifty Z-Score]],Table2[1Y Return vs Nifty Z-Score])</f>
        <v>233</v>
      </c>
      <c r="AT123">
        <f>_xlfn.RANK.AVG(Table2[[#This Row],[6M Return vs Nifty Z-Score]],Table2[6M Return vs Nifty Z-Score])</f>
        <v>79</v>
      </c>
      <c r="AU123">
        <f>_xlfn.RANK.AVG(Table2[[#This Row],[Sharpe Ratio Z-Score]],Table2[Sharpe Ratio Z-Score])</f>
        <v>212</v>
      </c>
      <c r="AV123">
        <f>(Table2[[#This Row],[Rank 1Y]]+Table2[[#This Row],[Rank 6M]]+Table2[[#This Row],[Rank Sharpe]])/3</f>
        <v>174.66666666666666</v>
      </c>
    </row>
    <row r="124" spans="1:48" x14ac:dyDescent="0.3">
      <c r="A124" t="s">
        <v>208</v>
      </c>
      <c r="B124" t="s">
        <v>209</v>
      </c>
      <c r="C124" t="s">
        <v>10309</v>
      </c>
      <c r="D124" t="s">
        <v>63</v>
      </c>
      <c r="E124">
        <v>125607.717288439</v>
      </c>
      <c r="F124">
        <v>720.05</v>
      </c>
      <c r="G124">
        <v>66.5938955967314</v>
      </c>
      <c r="H124">
        <f>(Table2[[#This Row],[1Y Return vs Nifty]]-AVERAGE(Table2[1Y Return vs Nifty]))/_xlfn.STDEV.P(Table2[1Y Return vs Nifty])</f>
        <v>0.63871723729045937</v>
      </c>
      <c r="I124">
        <v>3.6271516942316602</v>
      </c>
      <c r="J124">
        <f>(Table2[[#This Row],[1M Return vs Nifty]]-AVERAGE(Table2[1M Return vs Nifty]))/_xlfn.STDEV.P(Table2[1M Return vs Nifty])</f>
        <v>0.35563828231445571</v>
      </c>
      <c r="K124">
        <v>27.241971054571898</v>
      </c>
      <c r="L124">
        <f>(Table2[[#This Row],[6M Return vs Nifty]]-AVERAGE(Table2[6M Return vs Nifty]))/_xlfn.STDEV.P(Table2[6M Return vs Nifty])</f>
        <v>0.71475057951722898</v>
      </c>
      <c r="M124">
        <v>0.96894467578350796</v>
      </c>
      <c r="N124">
        <f>(Table2[[#This Row],[1W Return vs Nifty]]-AVERAGE(Table2[1W Return vs Nifty]))/_xlfn.STDEV.P(Table2[1W Return vs Nifty])</f>
        <v>0.48597252107872102</v>
      </c>
      <c r="O124">
        <v>706.03</v>
      </c>
      <c r="P124">
        <v>692.30848925541397</v>
      </c>
      <c r="Q124">
        <v>580.49201048003204</v>
      </c>
      <c r="R124">
        <v>56.404956945029298</v>
      </c>
      <c r="S124" s="2">
        <f>(Table2[[#This Row],[Close Price]]-Table2[[#This Row],[20D EMA]])/Table2[[#This Row],[20D EMA]]</f>
        <v>1.9857513136835519E-2</v>
      </c>
      <c r="T124" s="2">
        <f>(Table2[[#This Row],[Close Price]]-Table2[[#This Row],[50D EMA]])/Table2[[#This Row],[50D EMA]]</f>
        <v>4.0071024947884587E-2</v>
      </c>
      <c r="U124" s="2">
        <f>(Table2[[#This Row],[Close Price]]-Table2[[#This Row],[200D EMA]])/Table2[[#This Row],[200D EMA]]</f>
        <v>0.24041328218206112</v>
      </c>
      <c r="V124">
        <v>0.53850434803092295</v>
      </c>
      <c r="W124">
        <v>715</v>
      </c>
      <c r="X124">
        <v>751.35</v>
      </c>
      <c r="Y124">
        <v>701.95</v>
      </c>
      <c r="Z124">
        <v>751.35</v>
      </c>
      <c r="AA124">
        <v>642.04999999999995</v>
      </c>
      <c r="AB124">
        <v>751.35</v>
      </c>
      <c r="AC124" s="2">
        <f>(Table2[[#This Row],[Close Price]]/Table2[[#This Row],[Day Low]])-1</f>
        <v>7.0629370629369248E-3</v>
      </c>
      <c r="AD124" s="2">
        <f>(Table2[[#This Row],[Day High]]/Table2[[#This Row],[Close Price]])-1</f>
        <v>4.3469203527532807E-2</v>
      </c>
      <c r="AE124" s="2">
        <f>(Table2[[#This Row],[Close Price]]/Table2[[#This Row],[Current Week Low]])-1</f>
        <v>2.5785312344184019E-2</v>
      </c>
      <c r="AF124" s="2">
        <f>(Table2[[#This Row],[Current Week High]]/Table2[[#This Row],[Close Price]])-1</f>
        <v>4.3469203527532807E-2</v>
      </c>
      <c r="AG124" s="2">
        <f>(Table2[[#This Row],[Close Price]]/Table2[[#This Row],[Current Month Low]])-1</f>
        <v>0.12148586558679231</v>
      </c>
      <c r="AH124" s="2">
        <f>(Table2[[#This Row],[Current Month High]]/Table2[[#This Row],[Close Price]])-1</f>
        <v>4.3469203527532807E-2</v>
      </c>
      <c r="AI124">
        <v>4.43719186167628</v>
      </c>
      <c r="AJ124">
        <v>110.479391990645</v>
      </c>
      <c r="AK124" t="str">
        <f>IF(AND(Table2[[#This Row],[20D EMA]]&gt;Table2[[#This Row],[50D EMA]],Table2[[#This Row],[50D EMA]]&gt;Table2[[#This Row],[200D EMA]]),"Uptrend","Downtrend/NoTrend")</f>
        <v>Uptrend</v>
      </c>
      <c r="AL124">
        <v>0.06</v>
      </c>
      <c r="AM124" t="s">
        <v>10347</v>
      </c>
      <c r="AN124">
        <v>4.49</v>
      </c>
      <c r="AO124" t="s">
        <v>10347</v>
      </c>
      <c r="AP124">
        <v>0.10299813405255701</v>
      </c>
      <c r="AQ124">
        <f>(Table2[[#This Row],[Sharpe Ratio]]-AVERAGE(Table2[Sharpe Ratio]))/_xlfn.STDEV.P(Table2[Sharpe Ratio])</f>
        <v>0.45125329824346488</v>
      </c>
      <c r="AR1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2.6463319184443299</v>
      </c>
      <c r="AS124">
        <f>_xlfn.RANK.AVG(Table2[[#This Row],[1Y Return vs Nifty Z-Score]],Table2[1Y Return vs Nifty Z-Score])</f>
        <v>149</v>
      </c>
      <c r="AT124">
        <f>_xlfn.RANK.AVG(Table2[[#This Row],[6M Return vs Nifty Z-Score]],Table2[6M Return vs Nifty Z-Score])</f>
        <v>151</v>
      </c>
      <c r="AU124">
        <f>_xlfn.RANK.AVG(Table2[[#This Row],[Sharpe Ratio Z-Score]],Table2[Sharpe Ratio Z-Score])</f>
        <v>227</v>
      </c>
      <c r="AV124">
        <f>(Table2[[#This Row],[Rank 1Y]]+Table2[[#This Row],[Rank 6M]]+Table2[[#This Row],[Rank Sharpe]])/3</f>
        <v>175.66666666666666</v>
      </c>
    </row>
    <row r="125" spans="1:48" x14ac:dyDescent="0.3">
      <c r="A125" t="s">
        <v>1117</v>
      </c>
      <c r="B125" t="s">
        <v>1118</v>
      </c>
      <c r="C125" t="s">
        <v>10314</v>
      </c>
      <c r="D125" t="s">
        <v>265</v>
      </c>
      <c r="E125">
        <v>11194.929206459999</v>
      </c>
      <c r="F125">
        <v>1682.55</v>
      </c>
      <c r="G125">
        <v>46.2511409888996</v>
      </c>
      <c r="H125">
        <f>(Table2[[#This Row],[1Y Return vs Nifty]]-AVERAGE(Table2[1Y Return vs Nifty]))/_xlfn.STDEV.P(Table2[1Y Return vs Nifty])</f>
        <v>0.31250522422531107</v>
      </c>
      <c r="I125">
        <v>-8.9922649012040203</v>
      </c>
      <c r="J125">
        <f>(Table2[[#This Row],[1M Return vs Nifty]]-AVERAGE(Table2[1M Return vs Nifty]))/_xlfn.STDEV.P(Table2[1M Return vs Nifty])</f>
        <v>-0.833817550590912</v>
      </c>
      <c r="K125">
        <v>29.9588234246723</v>
      </c>
      <c r="L125">
        <f>(Table2[[#This Row],[6M Return vs Nifty]]-AVERAGE(Table2[6M Return vs Nifty]))/_xlfn.STDEV.P(Table2[6M Return vs Nifty])</f>
        <v>0.80920865576615852</v>
      </c>
      <c r="M125">
        <v>-6.22411264830912</v>
      </c>
      <c r="N125">
        <f>(Table2[[#This Row],[1W Return vs Nifty]]-AVERAGE(Table2[1W Return vs Nifty]))/_xlfn.STDEV.P(Table2[1W Return vs Nifty])</f>
        <v>-1.3412186839838314</v>
      </c>
      <c r="O125">
        <v>1723.63</v>
      </c>
      <c r="P125">
        <v>1705.0348175969</v>
      </c>
      <c r="Q125">
        <v>1427.93422783506</v>
      </c>
      <c r="R125">
        <v>38.935601571737301</v>
      </c>
      <c r="S125" s="2">
        <f>(Table2[[#This Row],[Close Price]]-Table2[[#This Row],[20D EMA]])/Table2[[#This Row],[20D EMA]]</f>
        <v>-2.3833421325922706E-2</v>
      </c>
      <c r="T125" s="2">
        <f>(Table2[[#This Row],[Close Price]]-Table2[[#This Row],[50D EMA]])/Table2[[#This Row],[50D EMA]]</f>
        <v>-1.3187307006780336E-2</v>
      </c>
      <c r="U125" s="2">
        <f>(Table2[[#This Row],[Close Price]]-Table2[[#This Row],[200D EMA]])/Table2[[#This Row],[200D EMA]]</f>
        <v>0.17831057425591065</v>
      </c>
      <c r="V125">
        <v>0.41730571296418301</v>
      </c>
      <c r="W125">
        <v>1663.55</v>
      </c>
      <c r="X125">
        <v>1691.95</v>
      </c>
      <c r="Y125">
        <v>1663.55</v>
      </c>
      <c r="Z125">
        <v>1735.2</v>
      </c>
      <c r="AA125">
        <v>1663.55</v>
      </c>
      <c r="AB125">
        <v>1970.2</v>
      </c>
      <c r="AC125" s="2">
        <f>(Table2[[#This Row],[Close Price]]/Table2[[#This Row],[Day Low]])-1</f>
        <v>1.142135793934651E-2</v>
      </c>
      <c r="AD125" s="2">
        <f>(Table2[[#This Row],[Day High]]/Table2[[#This Row],[Close Price]])-1</f>
        <v>5.5867581944073486E-3</v>
      </c>
      <c r="AE125" s="2">
        <f>(Table2[[#This Row],[Close Price]]/Table2[[#This Row],[Current Week Low]])-1</f>
        <v>1.142135793934651E-2</v>
      </c>
      <c r="AF125" s="2">
        <f>(Table2[[#This Row],[Current Week High]]/Table2[[#This Row],[Close Price]])-1</f>
        <v>3.1291789248462321E-2</v>
      </c>
      <c r="AG125" s="2">
        <f>(Table2[[#This Row],[Close Price]]/Table2[[#This Row],[Current Month Low]])-1</f>
        <v>1.142135793934651E-2</v>
      </c>
      <c r="AH125" s="2">
        <f>(Table2[[#This Row],[Current Month High]]/Table2[[#This Row],[Close Price]])-1</f>
        <v>0.1709607441086447</v>
      </c>
      <c r="AI125">
        <v>17.0960744108644</v>
      </c>
      <c r="AJ125">
        <v>99.899013900439499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-0.06</v>
      </c>
      <c r="AM125" t="s">
        <v>10346</v>
      </c>
      <c r="AN125">
        <v>-4.07</v>
      </c>
      <c r="AO125" t="s">
        <v>10346</v>
      </c>
      <c r="AP125">
        <v>0.119747603282422</v>
      </c>
      <c r="AQ125">
        <f>(Table2[[#This Row],[Sharpe Ratio]]-AVERAGE(Table2[Sharpe Ratio]))/_xlfn.STDEV.P(Table2[Sharpe Ratio])</f>
        <v>0.6437689327577194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-0.40955342182555443</v>
      </c>
      <c r="AS125">
        <f>_xlfn.RANK.AVG(Table2[[#This Row],[1Y Return vs Nifty Z-Score]],Table2[1Y Return vs Nifty Z-Score])</f>
        <v>211</v>
      </c>
      <c r="AT125">
        <f>_xlfn.RANK.AVG(Table2[[#This Row],[6M Return vs Nifty Z-Score]],Table2[6M Return vs Nifty Z-Score])</f>
        <v>132</v>
      </c>
      <c r="AU125">
        <f>_xlfn.RANK.AVG(Table2[[#This Row],[Sharpe Ratio Z-Score]],Table2[Sharpe Ratio Z-Score])</f>
        <v>185</v>
      </c>
      <c r="AV125">
        <f>(Table2[[#This Row],[Rank 1Y]]+Table2[[#This Row],[Rank 6M]]+Table2[[#This Row],[Rank Sharpe]])/3</f>
        <v>176</v>
      </c>
    </row>
    <row r="126" spans="1:48" x14ac:dyDescent="0.3">
      <c r="A126" t="s">
        <v>61</v>
      </c>
      <c r="B126" t="s">
        <v>62</v>
      </c>
      <c r="C126" t="s">
        <v>10309</v>
      </c>
      <c r="D126" t="s">
        <v>63</v>
      </c>
      <c r="E126">
        <v>397466.34483265999</v>
      </c>
      <c r="F126">
        <v>409.9</v>
      </c>
      <c r="G126">
        <v>55.357595344356497</v>
      </c>
      <c r="H126">
        <f>(Table2[[#This Row],[1Y Return vs Nifty]]-AVERAGE(Table2[1Y Return vs Nifty]))/_xlfn.STDEV.P(Table2[1Y Return vs Nifty])</f>
        <v>0.45853435668290904</v>
      </c>
      <c r="I126">
        <v>0.19173762220214199</v>
      </c>
      <c r="J126">
        <f>(Table2[[#This Row],[1M Return vs Nifty]]-AVERAGE(Table2[1M Return vs Nifty]))/_xlfn.STDEV.P(Table2[1M Return vs Nifty])</f>
        <v>3.1829865695682989E-2</v>
      </c>
      <c r="K126">
        <v>7.7229533749898902</v>
      </c>
      <c r="L126">
        <f>(Table2[[#This Row],[6M Return vs Nifty]]-AVERAGE(Table2[6M Return vs Nifty]))/_xlfn.STDEV.P(Table2[6M Return vs Nifty])</f>
        <v>3.6123768368846877E-2</v>
      </c>
      <c r="M126">
        <v>-1.61601867914584</v>
      </c>
      <c r="N126">
        <f>(Table2[[#This Row],[1W Return vs Nifty]]-AVERAGE(Table2[1W Return vs Nifty]))/_xlfn.STDEV.P(Table2[1W Return vs Nifty])</f>
        <v>-0.17066374563304287</v>
      </c>
      <c r="O126">
        <v>404.57</v>
      </c>
      <c r="P126">
        <v>392.844730293461</v>
      </c>
      <c r="Q126">
        <v>341.62442915891899</v>
      </c>
      <c r="R126">
        <v>56.437600859896598</v>
      </c>
      <c r="S126" s="2">
        <f>(Table2[[#This Row],[Close Price]]-Table2[[#This Row],[20D EMA]])/Table2[[#This Row],[20D EMA]]</f>
        <v>1.3174481548310513E-2</v>
      </c>
      <c r="T126" s="2">
        <f>(Table2[[#This Row],[Close Price]]-Table2[[#This Row],[50D EMA]])/Table2[[#This Row],[50D EMA]]</f>
        <v>4.3414785515382713E-2</v>
      </c>
      <c r="U126" s="2">
        <f>(Table2[[#This Row],[Close Price]]-Table2[[#This Row],[200D EMA]])/Table2[[#This Row],[200D EMA]]</f>
        <v>0.19985564559646915</v>
      </c>
      <c r="V126">
        <v>0.59225691076088605</v>
      </c>
      <c r="W126">
        <v>403.75</v>
      </c>
      <c r="X126">
        <v>412.6</v>
      </c>
      <c r="Y126">
        <v>401.95</v>
      </c>
      <c r="Z126">
        <v>416.2</v>
      </c>
      <c r="AA126">
        <v>393.3</v>
      </c>
      <c r="AB126">
        <v>426.3</v>
      </c>
      <c r="AC126" s="2">
        <f>(Table2[[#This Row],[Close Price]]/Table2[[#This Row],[Day Low]])-1</f>
        <v>1.5232198142414832E-2</v>
      </c>
      <c r="AD126" s="2">
        <f>(Table2[[#This Row],[Day High]]/Table2[[#This Row],[Close Price]])-1</f>
        <v>6.586972432300664E-3</v>
      </c>
      <c r="AE126" s="2">
        <f>(Table2[[#This Row],[Close Price]]/Table2[[#This Row],[Current Week Low]])-1</f>
        <v>1.977857942530159E-2</v>
      </c>
      <c r="AF126" s="2">
        <f>(Table2[[#This Row],[Current Week High]]/Table2[[#This Row],[Close Price]])-1</f>
        <v>1.5369602342034661E-2</v>
      </c>
      <c r="AG126" s="2">
        <f>(Table2[[#This Row],[Close Price]]/Table2[[#This Row],[Current Month Low]])-1</f>
        <v>4.2206966692092562E-2</v>
      </c>
      <c r="AH126" s="2">
        <f>(Table2[[#This Row],[Current Month High]]/Table2[[#This Row],[Close Price]])-1</f>
        <v>4.0009758477677515E-2</v>
      </c>
      <c r="AI126">
        <v>4.0009758477677497</v>
      </c>
      <c r="AJ126">
        <v>89.636826278047593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0.04</v>
      </c>
      <c r="AM126" t="s">
        <v>10347</v>
      </c>
      <c r="AN126">
        <v>2.2599999999999998</v>
      </c>
      <c r="AO126" t="s">
        <v>10347</v>
      </c>
      <c r="AP126">
        <v>0.19506906037810401</v>
      </c>
      <c r="AQ126">
        <f>(Table2[[#This Row],[Sharpe Ratio]]-AVERAGE(Table2[Sharpe Ratio]))/_xlfn.STDEV.P(Table2[Sharpe Ratio])</f>
        <v>1.5095013273973257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1.8653255725117217</v>
      </c>
      <c r="AS126">
        <f>_xlfn.RANK.AVG(Table2[[#This Row],[1Y Return vs Nifty Z-Score]],Table2[1Y Return vs Nifty Z-Score])</f>
        <v>173</v>
      </c>
      <c r="AT126">
        <f>_xlfn.RANK.AVG(Table2[[#This Row],[6M Return vs Nifty Z-Score]],Table2[6M Return vs Nifty Z-Score])</f>
        <v>313</v>
      </c>
      <c r="AU126">
        <f>_xlfn.RANK.AVG(Table2[[#This Row],[Sharpe Ratio Z-Score]],Table2[Sharpe Ratio Z-Score])</f>
        <v>43</v>
      </c>
      <c r="AV126">
        <f>(Table2[[#This Row],[Rank 1Y]]+Table2[[#This Row],[Rank 6M]]+Table2[[#This Row],[Rank Sharpe]])/3</f>
        <v>176.33333333333334</v>
      </c>
    </row>
    <row r="127" spans="1:48" x14ac:dyDescent="0.3">
      <c r="A127" t="s">
        <v>874</v>
      </c>
      <c r="B127" t="s">
        <v>875</v>
      </c>
      <c r="C127" t="s">
        <v>10303</v>
      </c>
      <c r="D127" t="s">
        <v>24</v>
      </c>
      <c r="E127">
        <v>17975.546200297002</v>
      </c>
      <c r="F127">
        <v>223.37</v>
      </c>
      <c r="G127">
        <v>54.5696754397473</v>
      </c>
      <c r="H127">
        <f>(Table2[[#This Row],[1Y Return vs Nifty]]-AVERAGE(Table2[1Y Return vs Nifty]))/_xlfn.STDEV.P(Table2[1Y Return vs Nifty])</f>
        <v>0.44589944350759547</v>
      </c>
      <c r="I127">
        <v>-3.7180199495282502</v>
      </c>
      <c r="J127">
        <f>(Table2[[#This Row],[1M Return vs Nifty]]-AVERAGE(Table2[1M Return vs Nifty]))/_xlfn.STDEV.P(Table2[1M Return vs Nifty])</f>
        <v>-0.33668827567566034</v>
      </c>
      <c r="K127">
        <v>7.2447216903149796</v>
      </c>
      <c r="L127">
        <f>(Table2[[#This Row],[6M Return vs Nifty]]-AVERAGE(Table2[6M Return vs Nifty]))/_xlfn.STDEV.P(Table2[6M Return vs Nifty])</f>
        <v>1.9496863855074074E-2</v>
      </c>
      <c r="M127">
        <v>-3.9846405197944899</v>
      </c>
      <c r="N127">
        <f>(Table2[[#This Row],[1W Return vs Nifty]]-AVERAGE(Table2[1W Return vs Nifty]))/_xlfn.STDEV.P(Table2[1W Return vs Nifty])</f>
        <v>-0.77234461655509357</v>
      </c>
      <c r="O127">
        <v>219.83</v>
      </c>
      <c r="P127">
        <v>213.511935204661</v>
      </c>
      <c r="Q127">
        <v>187.66077143015499</v>
      </c>
      <c r="R127">
        <v>55.772247569635802</v>
      </c>
      <c r="S127" s="2">
        <f>(Table2[[#This Row],[Close Price]]-Table2[[#This Row],[20D EMA]])/Table2[[#This Row],[20D EMA]]</f>
        <v>1.6103352590638182E-2</v>
      </c>
      <c r="T127" s="2">
        <f>(Table2[[#This Row],[Close Price]]-Table2[[#This Row],[50D EMA]])/Table2[[#This Row],[50D EMA]]</f>
        <v>4.6171024518557223E-2</v>
      </c>
      <c r="U127" s="2">
        <f>(Table2[[#This Row],[Close Price]]-Table2[[#This Row],[200D EMA]])/Table2[[#This Row],[200D EMA]]</f>
        <v>0.19028605870958779</v>
      </c>
      <c r="V127">
        <v>0.54554524870016496</v>
      </c>
      <c r="W127">
        <v>220.7</v>
      </c>
      <c r="X127">
        <v>224.69</v>
      </c>
      <c r="Y127">
        <v>220.7</v>
      </c>
      <c r="Z127">
        <v>231.5</v>
      </c>
      <c r="AA127">
        <v>205.56</v>
      </c>
      <c r="AB127">
        <v>231.5</v>
      </c>
      <c r="AC127" s="2">
        <f>(Table2[[#This Row],[Close Price]]/Table2[[#This Row],[Day Low]])-1</f>
        <v>1.2097870412324463E-2</v>
      </c>
      <c r="AD127" s="2">
        <f>(Table2[[#This Row],[Day High]]/Table2[[#This Row],[Close Price]])-1</f>
        <v>5.9094775484622719E-3</v>
      </c>
      <c r="AE127" s="2">
        <f>(Table2[[#This Row],[Close Price]]/Table2[[#This Row],[Current Week Low]])-1</f>
        <v>1.2097870412324463E-2</v>
      </c>
      <c r="AF127" s="2">
        <f>(Table2[[#This Row],[Current Week High]]/Table2[[#This Row],[Close Price]])-1</f>
        <v>3.6397009446210271E-2</v>
      </c>
      <c r="AG127" s="2">
        <f>(Table2[[#This Row],[Close Price]]/Table2[[#This Row],[Current Month Low]])-1</f>
        <v>8.6641369916326205E-2</v>
      </c>
      <c r="AH127" s="2">
        <f>(Table2[[#This Row],[Current Month High]]/Table2[[#This Row],[Close Price]])-1</f>
        <v>3.6397009446210271E-2</v>
      </c>
      <c r="AI127">
        <v>4.1993105609526804</v>
      </c>
      <c r="AJ127">
        <v>88.180286436394198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0.01</v>
      </c>
      <c r="AM127" t="s">
        <v>10347</v>
      </c>
      <c r="AN127">
        <v>4.6900000000000004</v>
      </c>
      <c r="AO127" t="s">
        <v>10347</v>
      </c>
      <c r="AP127">
        <v>0.199238688976907</v>
      </c>
      <c r="AQ127">
        <f>(Table2[[#This Row],[Sharpe Ratio]]-AVERAGE(Table2[Sharpe Ratio]))/_xlfn.STDEV.P(Table2[Sharpe Ratio])</f>
        <v>1.5574263502366201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0.91378976536853562</v>
      </c>
      <c r="AS127">
        <f>_xlfn.RANK.AVG(Table2[[#This Row],[1Y Return vs Nifty Z-Score]],Table2[1Y Return vs Nifty Z-Score])</f>
        <v>176</v>
      </c>
      <c r="AT127">
        <f>_xlfn.RANK.AVG(Table2[[#This Row],[6M Return vs Nifty Z-Score]],Table2[6M Return vs Nifty Z-Score])</f>
        <v>317</v>
      </c>
      <c r="AU127">
        <f>_xlfn.RANK.AVG(Table2[[#This Row],[Sharpe Ratio Z-Score]],Table2[Sharpe Ratio Z-Score])</f>
        <v>39</v>
      </c>
      <c r="AV127">
        <f>(Table2[[#This Row],[Rank 1Y]]+Table2[[#This Row],[Rank 6M]]+Table2[[#This Row],[Rank Sharpe]])/3</f>
        <v>177.33333333333334</v>
      </c>
    </row>
    <row r="128" spans="1:48" x14ac:dyDescent="0.3">
      <c r="A128" t="s">
        <v>1163</v>
      </c>
      <c r="B128" t="s">
        <v>1164</v>
      </c>
      <c r="C128" t="s">
        <v>10306</v>
      </c>
      <c r="D128" t="s">
        <v>973</v>
      </c>
      <c r="E128">
        <v>10440.822772449999</v>
      </c>
      <c r="F128">
        <v>1419.95</v>
      </c>
      <c r="G128">
        <v>72.555897404659007</v>
      </c>
      <c r="H128">
        <f>(Table2[[#This Row],[1Y Return vs Nifty]]-AVERAGE(Table2[1Y Return vs Nifty]))/_xlfn.STDEV.P(Table2[1Y Return vs Nifty])</f>
        <v>0.73432260879277089</v>
      </c>
      <c r="I128">
        <v>1.1874819078643599</v>
      </c>
      <c r="J128">
        <f>(Table2[[#This Row],[1M Return vs Nifty]]-AVERAGE(Table2[1M Return vs Nifty]))/_xlfn.STDEV.P(Table2[1M Return vs Nifty])</f>
        <v>0.12568474715601116</v>
      </c>
      <c r="K128">
        <v>52.410735389325502</v>
      </c>
      <c r="L128">
        <f>(Table2[[#This Row],[6M Return vs Nifty]]-AVERAGE(Table2[6M Return vs Nifty]))/_xlfn.STDEV.P(Table2[6M Return vs Nifty])</f>
        <v>1.5898047734024991</v>
      </c>
      <c r="M128">
        <v>-3.2827150863854899</v>
      </c>
      <c r="N128">
        <f>(Table2[[#This Row],[1W Return vs Nifty]]-AVERAGE(Table2[1W Return vs Nifty]))/_xlfn.STDEV.P(Table2[1W Return vs Nifty])</f>
        <v>-0.59404046565686153</v>
      </c>
      <c r="O128">
        <v>1433.55</v>
      </c>
      <c r="P128">
        <v>1370.51191857598</v>
      </c>
      <c r="Q128">
        <v>1109.3414436348</v>
      </c>
      <c r="R128">
        <v>45.1324000725864</v>
      </c>
      <c r="S128" s="2">
        <f>(Table2[[#This Row],[Close Price]]-Table2[[#This Row],[20D EMA]])/Table2[[#This Row],[20D EMA]]</f>
        <v>-9.4869380209967637E-3</v>
      </c>
      <c r="T128" s="2">
        <f>(Table2[[#This Row],[Close Price]]-Table2[[#This Row],[50D EMA]])/Table2[[#This Row],[50D EMA]]</f>
        <v>3.6072711775748986E-2</v>
      </c>
      <c r="U128" s="2">
        <f>(Table2[[#This Row],[Close Price]]-Table2[[#This Row],[200D EMA]])/Table2[[#This Row],[200D EMA]]</f>
        <v>0.27999364681398642</v>
      </c>
      <c r="V128">
        <v>0.60732129221338904</v>
      </c>
      <c r="W128">
        <v>1410.2</v>
      </c>
      <c r="X128">
        <v>1474</v>
      </c>
      <c r="Y128">
        <v>1410.1</v>
      </c>
      <c r="Z128">
        <v>1539.55</v>
      </c>
      <c r="AA128">
        <v>1268.0999999999999</v>
      </c>
      <c r="AB128">
        <v>1591.25</v>
      </c>
      <c r="AC128" s="2">
        <f>(Table2[[#This Row],[Close Price]]/Table2[[#This Row],[Day Low]])-1</f>
        <v>6.9139129201531979E-3</v>
      </c>
      <c r="AD128" s="2">
        <f>(Table2[[#This Row],[Day High]]/Table2[[#This Row],[Close Price]])-1</f>
        <v>3.8064720588752987E-2</v>
      </c>
      <c r="AE128" s="2">
        <f>(Table2[[#This Row],[Close Price]]/Table2[[#This Row],[Current Week Low]])-1</f>
        <v>6.9853201900575979E-3</v>
      </c>
      <c r="AF128" s="2">
        <f>(Table2[[#This Row],[Current Week High]]/Table2[[#This Row],[Close Price]])-1</f>
        <v>8.422831789851748E-2</v>
      </c>
      <c r="AG128" s="2">
        <f>(Table2[[#This Row],[Close Price]]/Table2[[#This Row],[Current Month Low]])-1</f>
        <v>0.1197460768078229</v>
      </c>
      <c r="AH128" s="2">
        <f>(Table2[[#This Row],[Current Month High]]/Table2[[#This Row],[Close Price]])-1</f>
        <v>0.12063805063558575</v>
      </c>
      <c r="AI128">
        <v>12.063805063558499</v>
      </c>
      <c r="AJ128">
        <v>116.455792682926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0.16</v>
      </c>
      <c r="AM128" t="s">
        <v>10347</v>
      </c>
      <c r="AN128">
        <v>2.4300000000000002</v>
      </c>
      <c r="AO128" t="s">
        <v>10347</v>
      </c>
      <c r="AP128">
        <v>6.5321352964631998E-2</v>
      </c>
      <c r="AQ128">
        <f>(Table2[[#This Row],[Sharpe Ratio]]-AVERAGE(Table2[Sharpe Ratio]))/_xlfn.STDEV.P(Table2[Sharpe Ratio])</f>
        <v>1.8202595677708908E-2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1.8739742593721282</v>
      </c>
      <c r="AS128">
        <f>_xlfn.RANK.AVG(Table2[[#This Row],[1Y Return vs Nifty Z-Score]],Table2[1Y Return vs Nifty Z-Score])</f>
        <v>133</v>
      </c>
      <c r="AT128">
        <f>_xlfn.RANK.AVG(Table2[[#This Row],[6M Return vs Nifty Z-Score]],Table2[6M Return vs Nifty Z-Score])</f>
        <v>55</v>
      </c>
      <c r="AU128">
        <f>_xlfn.RANK.AVG(Table2[[#This Row],[Sharpe Ratio Z-Score]],Table2[Sharpe Ratio Z-Score])</f>
        <v>349</v>
      </c>
      <c r="AV128">
        <f>(Table2[[#This Row],[Rank 1Y]]+Table2[[#This Row],[Rank 6M]]+Table2[[#This Row],[Rank Sharpe]])/3</f>
        <v>179</v>
      </c>
    </row>
    <row r="129" spans="1:48" x14ac:dyDescent="0.3">
      <c r="A129" t="s">
        <v>1411</v>
      </c>
      <c r="B129" t="s">
        <v>1412</v>
      </c>
      <c r="C129" t="s">
        <v>10314</v>
      </c>
      <c r="D129" t="s">
        <v>724</v>
      </c>
      <c r="E129">
        <v>7821.4384485</v>
      </c>
      <c r="F129">
        <v>243</v>
      </c>
      <c r="G129">
        <v>42.674258780422903</v>
      </c>
      <c r="H129">
        <f>(Table2[[#This Row],[1Y Return vs Nifty]]-AVERAGE(Table2[1Y Return vs Nifty]))/_xlfn.STDEV.P(Table2[1Y Return vs Nifty])</f>
        <v>0.25514711475498009</v>
      </c>
      <c r="I129">
        <v>-10.719281149776799</v>
      </c>
      <c r="J129">
        <f>(Table2[[#This Row],[1M Return vs Nifty]]-AVERAGE(Table2[1M Return vs Nifty]))/_xlfn.STDEV.P(Table2[1M Return vs Nifty])</f>
        <v>-0.99659920811462244</v>
      </c>
      <c r="K129">
        <v>13.243076114827099</v>
      </c>
      <c r="L129">
        <f>(Table2[[#This Row],[6M Return vs Nifty]]-AVERAGE(Table2[6M Return vs Nifty]))/_xlfn.STDEV.P(Table2[6M Return vs Nifty])</f>
        <v>0.22804445585313715</v>
      </c>
      <c r="M129">
        <v>0.24336290460443</v>
      </c>
      <c r="N129">
        <f>(Table2[[#This Row],[1W Return vs Nifty]]-AVERAGE(Table2[1W Return vs Nifty]))/_xlfn.STDEV.P(Table2[1W Return vs Nifty])</f>
        <v>0.30165915179532504</v>
      </c>
      <c r="O129">
        <v>250.51</v>
      </c>
      <c r="P129">
        <v>245.347319209322</v>
      </c>
      <c r="Q129">
        <v>198.40198642332001</v>
      </c>
      <c r="R129">
        <v>40.894255600704803</v>
      </c>
      <c r="S129" s="2">
        <f>(Table2[[#This Row],[Close Price]]-Table2[[#This Row],[20D EMA]])/Table2[[#This Row],[20D EMA]]</f>
        <v>-2.997884315995366E-2</v>
      </c>
      <c r="T129" s="2">
        <f>(Table2[[#This Row],[Close Price]]-Table2[[#This Row],[50D EMA]])/Table2[[#This Row],[50D EMA]]</f>
        <v>-9.5673318008392093E-3</v>
      </c>
      <c r="U129" s="2">
        <f>(Table2[[#This Row],[Close Price]]-Table2[[#This Row],[200D EMA]])/Table2[[#This Row],[200D EMA]]</f>
        <v>0.22478612427560843</v>
      </c>
      <c r="V129">
        <v>0.38713780105427698</v>
      </c>
      <c r="W129">
        <v>241.8</v>
      </c>
      <c r="X129">
        <v>252.1</v>
      </c>
      <c r="Y129">
        <v>241.8</v>
      </c>
      <c r="Z129">
        <v>254.65</v>
      </c>
      <c r="AA129">
        <v>237</v>
      </c>
      <c r="AB129">
        <v>272.45</v>
      </c>
      <c r="AC129" s="2">
        <f>(Table2[[#This Row],[Close Price]]/Table2[[#This Row],[Day Low]])-1</f>
        <v>4.9627791563275903E-3</v>
      </c>
      <c r="AD129" s="2">
        <f>(Table2[[#This Row],[Day High]]/Table2[[#This Row],[Close Price]])-1</f>
        <v>3.7448559670781867E-2</v>
      </c>
      <c r="AE129" s="2">
        <f>(Table2[[#This Row],[Close Price]]/Table2[[#This Row],[Current Week Low]])-1</f>
        <v>4.9627791563275903E-3</v>
      </c>
      <c r="AF129" s="2">
        <f>(Table2[[#This Row],[Current Week High]]/Table2[[#This Row],[Close Price]])-1</f>
        <v>4.7942386831275829E-2</v>
      </c>
      <c r="AG129" s="2">
        <f>(Table2[[#This Row],[Close Price]]/Table2[[#This Row],[Current Month Low]])-1</f>
        <v>2.5316455696202445E-2</v>
      </c>
      <c r="AH129" s="2">
        <f>(Table2[[#This Row],[Current Month High]]/Table2[[#This Row],[Close Price]])-1</f>
        <v>0.12119341563786001</v>
      </c>
      <c r="AI129">
        <v>22.012345679012299</v>
      </c>
      <c r="AJ129">
        <v>119.512195121951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0.2</v>
      </c>
      <c r="AM129" t="s">
        <v>10347</v>
      </c>
      <c r="AN129">
        <v>-4.6500000000000004</v>
      </c>
      <c r="AO129" t="s">
        <v>10346</v>
      </c>
      <c r="AP129">
        <v>0.185410786095802</v>
      </c>
      <c r="AQ129">
        <f>(Table2[[#This Row],[Sharpe Ratio]]-AVERAGE(Table2[Sharpe Ratio]))/_xlfn.STDEV.P(Table2[Sharpe Ratio])</f>
        <v>1.398490717075731</v>
      </c>
      <c r="AR1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1.186742231364551</v>
      </c>
      <c r="AS129">
        <f>_xlfn.RANK.AVG(Table2[[#This Row],[1Y Return vs Nifty Z-Score]],Table2[1Y Return vs Nifty Z-Score])</f>
        <v>227</v>
      </c>
      <c r="AT129">
        <f>_xlfn.RANK.AVG(Table2[[#This Row],[6M Return vs Nifty Z-Score]],Table2[6M Return vs Nifty Z-Score])</f>
        <v>253</v>
      </c>
      <c r="AU129">
        <f>_xlfn.RANK.AVG(Table2[[#This Row],[Sharpe Ratio Z-Score]],Table2[Sharpe Ratio Z-Score])</f>
        <v>61</v>
      </c>
      <c r="AV129">
        <f>(Table2[[#This Row],[Rank 1Y]]+Table2[[#This Row],[Rank 6M]]+Table2[[#This Row],[Rank Sharpe]])/3</f>
        <v>180.33333333333334</v>
      </c>
    </row>
    <row r="130" spans="1:48" x14ac:dyDescent="0.3">
      <c r="A130" t="s">
        <v>1170</v>
      </c>
      <c r="B130" t="s">
        <v>1171</v>
      </c>
      <c r="C130" t="s">
        <v>10306</v>
      </c>
      <c r="D130" t="s">
        <v>46</v>
      </c>
      <c r="E130">
        <v>10374.7281383399</v>
      </c>
      <c r="F130">
        <v>6562.9</v>
      </c>
      <c r="G130">
        <v>31.5226308859454</v>
      </c>
      <c r="H130">
        <f>(Table2[[#This Row],[1Y Return vs Nifty]]-AVERAGE(Table2[1Y Return vs Nifty]))/_xlfn.STDEV.P(Table2[1Y Return vs Nifty])</f>
        <v>7.6322021765339199E-2</v>
      </c>
      <c r="I130">
        <v>5.7298988654492202</v>
      </c>
      <c r="J130">
        <f>(Table2[[#This Row],[1M Return vs Nifty]]-AVERAGE(Table2[1M Return vs Nifty]))/_xlfn.STDEV.P(Table2[1M Return vs Nifty])</f>
        <v>0.55383483672843881</v>
      </c>
      <c r="K130">
        <v>13.852826380446601</v>
      </c>
      <c r="L130">
        <f>(Table2[[#This Row],[6M Return vs Nifty]]-AVERAGE(Table2[6M Return vs Nifty]))/_xlfn.STDEV.P(Table2[6M Return vs Nifty])</f>
        <v>0.24924392834437281</v>
      </c>
      <c r="M130">
        <v>4.5402170865981999</v>
      </c>
      <c r="N130">
        <f>(Table2[[#This Row],[1W Return vs Nifty]]-AVERAGE(Table2[1W Return vs Nifty]))/_xlfn.STDEV.P(Table2[1W Return vs Nifty])</f>
        <v>1.3931524928087939</v>
      </c>
      <c r="O130">
        <v>6268.33</v>
      </c>
      <c r="P130">
        <v>5867.7061625304004</v>
      </c>
      <c r="Q130">
        <v>5035.1825765552003</v>
      </c>
      <c r="R130">
        <v>57.482164064205499</v>
      </c>
      <c r="S130" s="2">
        <f>(Table2[[#This Row],[Close Price]]-Table2[[#This Row],[20D EMA]])/Table2[[#This Row],[20D EMA]]</f>
        <v>4.6993377821524983E-2</v>
      </c>
      <c r="T130" s="2">
        <f>(Table2[[#This Row],[Close Price]]-Table2[[#This Row],[50D EMA]])/Table2[[#This Row],[50D EMA]]</f>
        <v>0.11847795683923656</v>
      </c>
      <c r="U130" s="2">
        <f>(Table2[[#This Row],[Close Price]]-Table2[[#This Row],[200D EMA]])/Table2[[#This Row],[200D EMA]]</f>
        <v>0.30340854581086135</v>
      </c>
      <c r="V130">
        <v>2.06556118738879</v>
      </c>
      <c r="W130">
        <v>6497.1</v>
      </c>
      <c r="X130">
        <v>6868</v>
      </c>
      <c r="Y130">
        <v>6497.1</v>
      </c>
      <c r="Z130">
        <v>7270</v>
      </c>
      <c r="AA130">
        <v>5360</v>
      </c>
      <c r="AB130">
        <v>7450</v>
      </c>
      <c r="AC130" s="2">
        <f>(Table2[[#This Row],[Close Price]]/Table2[[#This Row],[Day Low]])-1</f>
        <v>1.0127595388711885E-2</v>
      </c>
      <c r="AD130" s="2">
        <f>(Table2[[#This Row],[Day High]]/Table2[[#This Row],[Close Price]])-1</f>
        <v>4.6488594980877318E-2</v>
      </c>
      <c r="AE130" s="2">
        <f>(Table2[[#This Row],[Close Price]]/Table2[[#This Row],[Current Week Low]])-1</f>
        <v>1.0127595388711885E-2</v>
      </c>
      <c r="AF130" s="2">
        <f>(Table2[[#This Row],[Current Week High]]/Table2[[#This Row],[Close Price]])-1</f>
        <v>0.10774200429688108</v>
      </c>
      <c r="AG130" s="2">
        <f>(Table2[[#This Row],[Close Price]]/Table2[[#This Row],[Current Month Low]])-1</f>
        <v>0.22442164179104473</v>
      </c>
      <c r="AH130" s="2">
        <f>(Table2[[#This Row],[Current Month High]]/Table2[[#This Row],[Close Price]])-1</f>
        <v>0.13516890399061388</v>
      </c>
      <c r="AI130">
        <v>13.5168903990613</v>
      </c>
      <c r="AJ130">
        <v>95.037073359188099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0.24</v>
      </c>
      <c r="AM130" t="s">
        <v>10347</v>
      </c>
      <c r="AN130">
        <v>17.38</v>
      </c>
      <c r="AO130" t="s">
        <v>10347</v>
      </c>
      <c r="AP130">
        <v>0.22512185963530901</v>
      </c>
      <c r="AQ130">
        <f>(Table2[[#This Row],[Sharpe Ratio]]-AVERAGE(Table2[Sharpe Ratio]))/_xlfn.STDEV.P(Table2[Sharpe Ratio])</f>
        <v>1.854923241281875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4.1274765209288198</v>
      </c>
      <c r="AS130">
        <f>_xlfn.RANK.AVG(Table2[[#This Row],[1Y Return vs Nifty Z-Score]],Table2[1Y Return vs Nifty Z-Score])</f>
        <v>275</v>
      </c>
      <c r="AT130">
        <f>_xlfn.RANK.AVG(Table2[[#This Row],[6M Return vs Nifty Z-Score]],Table2[6M Return vs Nifty Z-Score])</f>
        <v>245</v>
      </c>
      <c r="AU130">
        <f>_xlfn.RANK.AVG(Table2[[#This Row],[Sharpe Ratio Z-Score]],Table2[Sharpe Ratio Z-Score])</f>
        <v>22</v>
      </c>
      <c r="AV130">
        <f>(Table2[[#This Row],[Rank 1Y]]+Table2[[#This Row],[Rank 6M]]+Table2[[#This Row],[Rank Sharpe]])/3</f>
        <v>180.66666666666666</v>
      </c>
    </row>
    <row r="131" spans="1:48" x14ac:dyDescent="0.3">
      <c r="A131" t="s">
        <v>708</v>
      </c>
      <c r="B131" t="s">
        <v>709</v>
      </c>
      <c r="C131" t="s">
        <v>10306</v>
      </c>
      <c r="D131" t="s">
        <v>46</v>
      </c>
      <c r="E131">
        <v>24735.563172999999</v>
      </c>
      <c r="F131">
        <v>263</v>
      </c>
      <c r="G131">
        <v>103.019094510626</v>
      </c>
      <c r="H131">
        <f>(Table2[[#This Row],[1Y Return vs Nifty]]-AVERAGE(Table2[1Y Return vs Nifty]))/_xlfn.STDEV.P(Table2[1Y Return vs Nifty])</f>
        <v>1.2228238488614118</v>
      </c>
      <c r="I131">
        <v>-6.8084404937984004</v>
      </c>
      <c r="J131">
        <f>(Table2[[#This Row],[1M Return vs Nifty]]-AVERAGE(Table2[1M Return vs Nifty]))/_xlfn.STDEV.P(Table2[1M Return vs Nifty])</f>
        <v>-0.62797897954562021</v>
      </c>
      <c r="K131">
        <v>0.35548506371777</v>
      </c>
      <c r="L131">
        <f>(Table2[[#This Row],[6M Return vs Nifty]]-AVERAGE(Table2[6M Return vs Nifty]))/_xlfn.STDEV.P(Table2[6M Return vs Nifty])</f>
        <v>-0.22002444607461802</v>
      </c>
      <c r="M131">
        <v>-2.36428375680826</v>
      </c>
      <c r="N131">
        <f>(Table2[[#This Row],[1W Return vs Nifty]]-AVERAGE(Table2[1W Return vs Nifty]))/_xlfn.STDEV.P(Table2[1W Return vs Nifty])</f>
        <v>-0.36073916243540938</v>
      </c>
      <c r="O131">
        <v>270.38</v>
      </c>
      <c r="P131">
        <v>274.626930527951</v>
      </c>
      <c r="Q131">
        <v>232.88605946591801</v>
      </c>
      <c r="R131">
        <v>38.153042442827697</v>
      </c>
      <c r="S131" s="2">
        <f>(Table2[[#This Row],[Close Price]]-Table2[[#This Row],[20D EMA]])/Table2[[#This Row],[20D EMA]]</f>
        <v>-2.7294918263185131E-2</v>
      </c>
      <c r="T131" s="2">
        <f>(Table2[[#This Row],[Close Price]]-Table2[[#This Row],[50D EMA]])/Table2[[#This Row],[50D EMA]]</f>
        <v>-4.2337182684884712E-2</v>
      </c>
      <c r="U131" s="2">
        <f>(Table2[[#This Row],[Close Price]]-Table2[[#This Row],[200D EMA]])/Table2[[#This Row],[200D EMA]]</f>
        <v>0.12930761335883675</v>
      </c>
      <c r="V131">
        <v>0.238085135990767</v>
      </c>
      <c r="W131">
        <v>262</v>
      </c>
      <c r="X131">
        <v>266.7</v>
      </c>
      <c r="Y131">
        <v>262</v>
      </c>
      <c r="Z131">
        <v>267.85000000000002</v>
      </c>
      <c r="AA131">
        <v>259.14999999999998</v>
      </c>
      <c r="AB131">
        <v>291</v>
      </c>
      <c r="AC131" s="2">
        <f>(Table2[[#This Row],[Close Price]]/Table2[[#This Row],[Day Low]])-1</f>
        <v>3.8167938931297218E-3</v>
      </c>
      <c r="AD131" s="2">
        <f>(Table2[[#This Row],[Day High]]/Table2[[#This Row],[Close Price]])-1</f>
        <v>1.4068441064638781E-2</v>
      </c>
      <c r="AE131" s="2">
        <f>(Table2[[#This Row],[Close Price]]/Table2[[#This Row],[Current Week Low]])-1</f>
        <v>3.8167938931297218E-3</v>
      </c>
      <c r="AF131" s="2">
        <f>(Table2[[#This Row],[Current Week High]]/Table2[[#This Row],[Close Price]])-1</f>
        <v>1.8441064638783367E-2</v>
      </c>
      <c r="AG131" s="2">
        <f>(Table2[[#This Row],[Close Price]]/Table2[[#This Row],[Current Month Low]])-1</f>
        <v>1.4856260852788017E-2</v>
      </c>
      <c r="AH131" s="2">
        <f>(Table2[[#This Row],[Current Month High]]/Table2[[#This Row],[Close Price]])-1</f>
        <v>0.10646387832699622</v>
      </c>
      <c r="AI131">
        <v>33.688212927756602</v>
      </c>
      <c r="AJ131">
        <v>138.33257816039799</v>
      </c>
      <c r="AK131" t="str">
        <f>IF(AND(Table2[[#This Row],[20D EMA]]&gt;Table2[[#This Row],[50D EMA]],Table2[[#This Row],[50D EMA]]&gt;Table2[[#This Row],[200D EMA]]),"Uptrend","Downtrend/NoTrend")</f>
        <v>Downtrend/NoTrend</v>
      </c>
      <c r="AL131">
        <v>-0.02</v>
      </c>
      <c r="AM131" t="s">
        <v>10346</v>
      </c>
      <c r="AN131">
        <v>-3.34</v>
      </c>
      <c r="AO131" t="s">
        <v>10346</v>
      </c>
      <c r="AP131">
        <v>0.176879748933707</v>
      </c>
      <c r="AQ131">
        <f>(Table2[[#This Row],[Sharpe Ratio]]-AVERAGE(Table2[Sharpe Ratio]))/_xlfn.STDEV.P(Table2[Sharpe Ratio])</f>
        <v>1.3004363841421829</v>
      </c>
      <c r="AR1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1">
        <f>_xlfn.RANK.AVG(Table2[[#This Row],[1Y Return vs Nifty Z-Score]],Table2[1Y Return vs Nifty Z-Score])</f>
        <v>77</v>
      </c>
      <c r="AT131">
        <f>_xlfn.RANK.AVG(Table2[[#This Row],[6M Return vs Nifty Z-Score]],Table2[6M Return vs Nifty Z-Score])</f>
        <v>396</v>
      </c>
      <c r="AU131">
        <f>_xlfn.RANK.AVG(Table2[[#This Row],[Sharpe Ratio Z-Score]],Table2[Sharpe Ratio Z-Score])</f>
        <v>78</v>
      </c>
      <c r="AV131">
        <f>(Table2[[#This Row],[Rank 1Y]]+Table2[[#This Row],[Rank 6M]]+Table2[[#This Row],[Rank Sharpe]])/3</f>
        <v>183.66666666666666</v>
      </c>
    </row>
    <row r="132" spans="1:48" x14ac:dyDescent="0.3">
      <c r="A132" t="s">
        <v>284</v>
      </c>
      <c r="B132" t="s">
        <v>285</v>
      </c>
      <c r="C132" t="s">
        <v>10305</v>
      </c>
      <c r="D132" t="s">
        <v>184</v>
      </c>
      <c r="E132">
        <v>98109.297968309998</v>
      </c>
      <c r="F132">
        <v>3607.15</v>
      </c>
      <c r="G132">
        <v>54.122081205357198</v>
      </c>
      <c r="H132">
        <f>(Table2[[#This Row],[1Y Return vs Nifty]]-AVERAGE(Table2[1Y Return vs Nifty]))/_xlfn.STDEV.P(Table2[1Y Return vs Nifty])</f>
        <v>0.43872191917268871</v>
      </c>
      <c r="I132">
        <v>9.4761635903174106</v>
      </c>
      <c r="J132">
        <f>(Table2[[#This Row],[1M Return vs Nifty]]-AVERAGE(Table2[1M Return vs Nifty]))/_xlfn.STDEV.P(Table2[1M Return vs Nifty])</f>
        <v>0.90694279500075625</v>
      </c>
      <c r="K132">
        <v>28.341985865600201</v>
      </c>
      <c r="L132">
        <f>(Table2[[#This Row],[6M Return vs Nifty]]-AVERAGE(Table2[6M Return vs Nifty]))/_xlfn.STDEV.P(Table2[6M Return vs Nifty])</f>
        <v>0.75299530861571262</v>
      </c>
      <c r="M132">
        <v>-1.4499799719103199</v>
      </c>
      <c r="N132">
        <f>(Table2[[#This Row],[1W Return vs Nifty]]-AVERAGE(Table2[1W Return vs Nifty]))/_xlfn.STDEV.P(Table2[1W Return vs Nifty])</f>
        <v>-0.12848634430127068</v>
      </c>
      <c r="O132">
        <v>3480.62</v>
      </c>
      <c r="P132">
        <v>3273.7723845978198</v>
      </c>
      <c r="Q132">
        <v>2769.76866463645</v>
      </c>
      <c r="R132">
        <v>66.871168182397398</v>
      </c>
      <c r="S132" s="2">
        <f>(Table2[[#This Row],[Close Price]]-Table2[[#This Row],[20D EMA]])/Table2[[#This Row],[20D EMA]]</f>
        <v>3.6352718768495329E-2</v>
      </c>
      <c r="T132" s="2">
        <f>(Table2[[#This Row],[Close Price]]-Table2[[#This Row],[50D EMA]])/Table2[[#This Row],[50D EMA]]</f>
        <v>0.10183286320412145</v>
      </c>
      <c r="U132" s="2">
        <f>(Table2[[#This Row],[Close Price]]-Table2[[#This Row],[200D EMA]])/Table2[[#This Row],[200D EMA]]</f>
        <v>0.30232898005345216</v>
      </c>
      <c r="V132">
        <v>0.9274231517689</v>
      </c>
      <c r="W132">
        <v>3550.05</v>
      </c>
      <c r="X132">
        <v>3638</v>
      </c>
      <c r="Y132">
        <v>3512.05</v>
      </c>
      <c r="Z132">
        <v>3638</v>
      </c>
      <c r="AA132">
        <v>3302</v>
      </c>
      <c r="AB132">
        <v>3638</v>
      </c>
      <c r="AC132" s="2">
        <f>(Table2[[#This Row],[Close Price]]/Table2[[#This Row],[Day Low]])-1</f>
        <v>1.6084280503091408E-2</v>
      </c>
      <c r="AD132" s="2">
        <f>(Table2[[#This Row],[Day High]]/Table2[[#This Row],[Close Price]])-1</f>
        <v>8.5524583119636066E-3</v>
      </c>
      <c r="AE132" s="2">
        <f>(Table2[[#This Row],[Close Price]]/Table2[[#This Row],[Current Week Low]])-1</f>
        <v>2.7078202189604328E-2</v>
      </c>
      <c r="AF132" s="2">
        <f>(Table2[[#This Row],[Current Week High]]/Table2[[#This Row],[Close Price]])-1</f>
        <v>8.5524583119636066E-3</v>
      </c>
      <c r="AG132" s="2">
        <f>(Table2[[#This Row],[Close Price]]/Table2[[#This Row],[Current Month Low]])-1</f>
        <v>9.2413688673531169E-2</v>
      </c>
      <c r="AH132" s="2">
        <f>(Table2[[#This Row],[Current Month High]]/Table2[[#This Row],[Close Price]])-1</f>
        <v>8.5524583119636066E-3</v>
      </c>
      <c r="AI132">
        <v>0.85524583119636</v>
      </c>
      <c r="AJ132">
        <v>88.461337513061594</v>
      </c>
      <c r="AK132" t="str">
        <f>IF(AND(Table2[[#This Row],[20D EMA]]&gt;Table2[[#This Row],[50D EMA]],Table2[[#This Row],[50D EMA]]&gt;Table2[[#This Row],[200D EMA]]),"Uptrend","Downtrend/NoTrend")</f>
        <v>Uptrend</v>
      </c>
      <c r="AL132">
        <v>0.12</v>
      </c>
      <c r="AM132" t="s">
        <v>10347</v>
      </c>
      <c r="AN132">
        <v>4.26</v>
      </c>
      <c r="AO132" t="s">
        <v>10347</v>
      </c>
      <c r="AP132">
        <v>9.7077029717898E-2</v>
      </c>
      <c r="AQ132">
        <f>(Table2[[#This Row],[Sharpe Ratio]]-AVERAGE(Table2[Sharpe Ratio]))/_xlfn.STDEV.P(Table2[Sharpe Ratio])</f>
        <v>0.3831971024101376</v>
      </c>
      <c r="AR1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2.3533707808980244</v>
      </c>
      <c r="AS132">
        <f>_xlfn.RANK.AVG(Table2[[#This Row],[1Y Return vs Nifty Z-Score]],Table2[1Y Return vs Nifty Z-Score])</f>
        <v>177</v>
      </c>
      <c r="AT132">
        <f>_xlfn.RANK.AVG(Table2[[#This Row],[6M Return vs Nifty Z-Score]],Table2[6M Return vs Nifty Z-Score])</f>
        <v>143</v>
      </c>
      <c r="AU132">
        <f>_xlfn.RANK.AVG(Table2[[#This Row],[Sharpe Ratio Z-Score]],Table2[Sharpe Ratio Z-Score])</f>
        <v>240</v>
      </c>
      <c r="AV132">
        <f>(Table2[[#This Row],[Rank 1Y]]+Table2[[#This Row],[Rank 6M]]+Table2[[#This Row],[Rank Sharpe]])/3</f>
        <v>186.66666666666666</v>
      </c>
    </row>
    <row r="133" spans="1:48" x14ac:dyDescent="0.3">
      <c r="A133" t="s">
        <v>1258</v>
      </c>
      <c r="B133" t="s">
        <v>1259</v>
      </c>
      <c r="C133" t="s">
        <v>10305</v>
      </c>
      <c r="D133" t="s">
        <v>121</v>
      </c>
      <c r="E133">
        <v>9156.1161775799992</v>
      </c>
      <c r="F133">
        <v>1556.7</v>
      </c>
      <c r="G133">
        <v>18.1882215946376</v>
      </c>
      <c r="H133">
        <f>(Table2[[#This Row],[1Y Return vs Nifty]]-AVERAGE(Table2[1Y Return vs Nifty]))/_xlfn.STDEV.P(Table2[1Y Return vs Nifty])</f>
        <v>-0.13750568160171017</v>
      </c>
      <c r="I133">
        <v>8.7042833648203501</v>
      </c>
      <c r="J133">
        <f>(Table2[[#This Row],[1M Return vs Nifty]]-AVERAGE(Table2[1M Return vs Nifty]))/_xlfn.STDEV.P(Table2[1M Return vs Nifty])</f>
        <v>0.83418844620987298</v>
      </c>
      <c r="K133">
        <v>32.089548421011401</v>
      </c>
      <c r="L133">
        <f>(Table2[[#This Row],[6M Return vs Nifty]]-AVERAGE(Table2[6M Return vs Nifty]))/_xlfn.STDEV.P(Table2[6M Return vs Nifty])</f>
        <v>0.88328856764678121</v>
      </c>
      <c r="M133">
        <v>5.2027096390301102</v>
      </c>
      <c r="N133">
        <f>(Table2[[#This Row],[1W Return vs Nifty]]-AVERAGE(Table2[1W Return vs Nifty]))/_xlfn.STDEV.P(Table2[1W Return vs Nifty])</f>
        <v>1.5614398441647388</v>
      </c>
      <c r="O133">
        <v>1483.08</v>
      </c>
      <c r="P133">
        <v>1425.5272774820501</v>
      </c>
      <c r="Q133">
        <v>1240.37209534057</v>
      </c>
      <c r="R133">
        <v>66.041296492343903</v>
      </c>
      <c r="S133" s="2">
        <f>(Table2[[#This Row],[Close Price]]-Table2[[#This Row],[20D EMA]])/Table2[[#This Row],[20D EMA]]</f>
        <v>4.9639938506351726E-2</v>
      </c>
      <c r="T133" s="2">
        <f>(Table2[[#This Row],[Close Price]]-Table2[[#This Row],[50D EMA]])/Table2[[#This Row],[50D EMA]]</f>
        <v>9.2016985286766412E-2</v>
      </c>
      <c r="U133" s="2">
        <f>(Table2[[#This Row],[Close Price]]-Table2[[#This Row],[200D EMA]])/Table2[[#This Row],[200D EMA]]</f>
        <v>0.25502662132412418</v>
      </c>
      <c r="V133">
        <v>1.10435522152288</v>
      </c>
      <c r="W133">
        <v>1542.2</v>
      </c>
      <c r="X133">
        <v>1619</v>
      </c>
      <c r="Y133">
        <v>1511.4</v>
      </c>
      <c r="Z133">
        <v>1632</v>
      </c>
      <c r="AA133">
        <v>1314.2</v>
      </c>
      <c r="AB133">
        <v>1632</v>
      </c>
      <c r="AC133" s="2">
        <f>(Table2[[#This Row],[Close Price]]/Table2[[#This Row],[Day Low]])-1</f>
        <v>9.4021527687719875E-3</v>
      </c>
      <c r="AD133" s="2">
        <f>(Table2[[#This Row],[Day High]]/Table2[[#This Row],[Close Price]])-1</f>
        <v>4.0020556305004229E-2</v>
      </c>
      <c r="AE133" s="2">
        <f>(Table2[[#This Row],[Close Price]]/Table2[[#This Row],[Current Week Low]])-1</f>
        <v>2.9972211194918552E-2</v>
      </c>
      <c r="AF133" s="2">
        <f>(Table2[[#This Row],[Current Week High]]/Table2[[#This Row],[Close Price]])-1</f>
        <v>4.8371555212950446E-2</v>
      </c>
      <c r="AG133" s="2">
        <f>(Table2[[#This Row],[Close Price]]/Table2[[#This Row],[Current Month Low]])-1</f>
        <v>0.18452290366763058</v>
      </c>
      <c r="AH133" s="2">
        <f>(Table2[[#This Row],[Current Month High]]/Table2[[#This Row],[Close Price]])-1</f>
        <v>4.8371555212950446E-2</v>
      </c>
      <c r="AI133">
        <v>4.8371555212950401</v>
      </c>
      <c r="AJ133">
        <v>69.575163398692794</v>
      </c>
      <c r="AK133" t="str">
        <f>IF(AND(Table2[[#This Row],[20D EMA]]&gt;Table2[[#This Row],[50D EMA]],Table2[[#This Row],[50D EMA]]&gt;Table2[[#This Row],[200D EMA]]),"Uptrend","Downtrend/NoTrend")</f>
        <v>Uptrend</v>
      </c>
      <c r="AL133">
        <v>0</v>
      </c>
      <c r="AM133" t="s">
        <v>10348</v>
      </c>
      <c r="AN133">
        <v>6.69</v>
      </c>
      <c r="AO133" t="s">
        <v>10347</v>
      </c>
      <c r="AP133">
        <v>0.15854394997292001</v>
      </c>
      <c r="AQ133">
        <f>(Table2[[#This Row],[Sharpe Ratio]]-AVERAGE(Table2[Sharpe Ratio]))/_xlfn.STDEV.P(Table2[Sharpe Ratio])</f>
        <v>1.089687737554164</v>
      </c>
      <c r="AR1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4.2310989139738471</v>
      </c>
      <c r="AS133">
        <f>_xlfn.RANK.AVG(Table2[[#This Row],[1Y Return vs Nifty Z-Score]],Table2[1Y Return vs Nifty Z-Score])</f>
        <v>342</v>
      </c>
      <c r="AT133">
        <f>_xlfn.RANK.AVG(Table2[[#This Row],[6M Return vs Nifty Z-Score]],Table2[6M Return vs Nifty Z-Score])</f>
        <v>119</v>
      </c>
      <c r="AU133">
        <f>_xlfn.RANK.AVG(Table2[[#This Row],[Sharpe Ratio Z-Score]],Table2[Sharpe Ratio Z-Score])</f>
        <v>101</v>
      </c>
      <c r="AV133">
        <f>(Table2[[#This Row],[Rank 1Y]]+Table2[[#This Row],[Rank 6M]]+Table2[[#This Row],[Rank Sharpe]])/3</f>
        <v>187.33333333333334</v>
      </c>
    </row>
    <row r="134" spans="1:48" x14ac:dyDescent="0.3">
      <c r="A134" t="s">
        <v>309</v>
      </c>
      <c r="B134" t="s">
        <v>310</v>
      </c>
      <c r="C134" t="s">
        <v>10307</v>
      </c>
      <c r="D134" t="s">
        <v>54</v>
      </c>
      <c r="E134">
        <v>90788.005699244997</v>
      </c>
      <c r="F134">
        <v>1563.15</v>
      </c>
      <c r="G134">
        <v>58.570375446129098</v>
      </c>
      <c r="H134">
        <f>(Table2[[#This Row],[1Y Return vs Nifty]]-AVERAGE(Table2[1Y Return vs Nifty]))/_xlfn.STDEV.P(Table2[1Y Return vs Nifty])</f>
        <v>0.51005380351983853</v>
      </c>
      <c r="I134">
        <v>10.8572947469415</v>
      </c>
      <c r="J134">
        <f>(Table2[[#This Row],[1M Return vs Nifty]]-AVERAGE(Table2[1M Return vs Nifty]))/_xlfn.STDEV.P(Table2[1M Return vs Nifty])</f>
        <v>1.0371227044941986</v>
      </c>
      <c r="K134">
        <v>37.626104506386</v>
      </c>
      <c r="L134">
        <f>(Table2[[#This Row],[6M Return vs Nifty]]-AVERAGE(Table2[6M Return vs Nifty]))/_xlfn.STDEV.P(Table2[6M Return vs Nifty])</f>
        <v>1.0757806009365627</v>
      </c>
      <c r="M134">
        <v>2.5061911158655299</v>
      </c>
      <c r="N134">
        <f>(Table2[[#This Row],[1W Return vs Nifty]]-AVERAGE(Table2[1W Return vs Nifty]))/_xlfn.STDEV.P(Table2[1W Return vs Nifty])</f>
        <v>0.87646616637799735</v>
      </c>
      <c r="O134">
        <v>1497.97</v>
      </c>
      <c r="P134">
        <v>1405.7164621342099</v>
      </c>
      <c r="Q134">
        <v>1176.484316173</v>
      </c>
      <c r="R134">
        <v>74.003802897246899</v>
      </c>
      <c r="S134" s="2">
        <f>(Table2[[#This Row],[Close Price]]-Table2[[#This Row],[20D EMA]])/Table2[[#This Row],[20D EMA]]</f>
        <v>4.3512219870891981E-2</v>
      </c>
      <c r="T134" s="2">
        <f>(Table2[[#This Row],[Close Price]]-Table2[[#This Row],[50D EMA]])/Table2[[#This Row],[50D EMA]]</f>
        <v>0.11199522955487684</v>
      </c>
      <c r="U134" s="2">
        <f>(Table2[[#This Row],[Close Price]]-Table2[[#This Row],[200D EMA]])/Table2[[#This Row],[200D EMA]]</f>
        <v>0.32866199617925168</v>
      </c>
      <c r="V134">
        <v>0.905315103330396</v>
      </c>
      <c r="W134">
        <v>1555.1</v>
      </c>
      <c r="X134">
        <v>1574.9</v>
      </c>
      <c r="Y134">
        <v>1531.1</v>
      </c>
      <c r="Z134">
        <v>1578.35</v>
      </c>
      <c r="AA134">
        <v>1395</v>
      </c>
      <c r="AB134">
        <v>1578.35</v>
      </c>
      <c r="AC134" s="2">
        <f>(Table2[[#This Row],[Close Price]]/Table2[[#This Row],[Day Low]])-1</f>
        <v>5.1765159796799409E-3</v>
      </c>
      <c r="AD134" s="2">
        <f>(Table2[[#This Row],[Day High]]/Table2[[#This Row],[Close Price]])-1</f>
        <v>7.5168729808399171E-3</v>
      </c>
      <c r="AE134" s="2">
        <f>(Table2[[#This Row],[Close Price]]/Table2[[#This Row],[Current Week Low]])-1</f>
        <v>2.0932662791457224E-2</v>
      </c>
      <c r="AF134" s="2">
        <f>(Table2[[#This Row],[Current Week High]]/Table2[[#This Row],[Close Price]])-1</f>
        <v>9.7239548347887172E-3</v>
      </c>
      <c r="AG134" s="2">
        <f>(Table2[[#This Row],[Close Price]]/Table2[[#This Row],[Current Month Low]])-1</f>
        <v>0.12053763440860221</v>
      </c>
      <c r="AH134" s="2">
        <f>(Table2[[#This Row],[Current Month High]]/Table2[[#This Row],[Close Price]])-1</f>
        <v>9.7239548347887172E-3</v>
      </c>
      <c r="AI134">
        <v>0.97239548347887095</v>
      </c>
      <c r="AJ134">
        <v>91.609463103701898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0.08</v>
      </c>
      <c r="AM134" t="s">
        <v>10347</v>
      </c>
      <c r="AN134">
        <v>6.93</v>
      </c>
      <c r="AO134" t="s">
        <v>10347</v>
      </c>
      <c r="AP134">
        <v>7.7391254594372003E-2</v>
      </c>
      <c r="AQ134">
        <f>(Table2[[#This Row],[Sharpe Ratio]]-AVERAGE(Table2[Sharpe Ratio]))/_xlfn.STDEV.P(Table2[Sharpe Ratio])</f>
        <v>0.15693205264646332</v>
      </c>
      <c r="AR1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3.6563553279750605</v>
      </c>
      <c r="AS134">
        <f>_xlfn.RANK.AVG(Table2[[#This Row],[1Y Return vs Nifty Z-Score]],Table2[1Y Return vs Nifty Z-Score])</f>
        <v>165</v>
      </c>
      <c r="AT134">
        <f>_xlfn.RANK.AVG(Table2[[#This Row],[6M Return vs Nifty Z-Score]],Table2[6M Return vs Nifty Z-Score])</f>
        <v>93</v>
      </c>
      <c r="AU134">
        <f>_xlfn.RANK.AVG(Table2[[#This Row],[Sharpe Ratio Z-Score]],Table2[Sharpe Ratio Z-Score])</f>
        <v>306</v>
      </c>
      <c r="AV134">
        <f>(Table2[[#This Row],[Rank 1Y]]+Table2[[#This Row],[Rank 6M]]+Table2[[#This Row],[Rank Sharpe]])/3</f>
        <v>188</v>
      </c>
    </row>
    <row r="135" spans="1:48" x14ac:dyDescent="0.3">
      <c r="A135" t="s">
        <v>273</v>
      </c>
      <c r="B135" t="s">
        <v>274</v>
      </c>
      <c r="C135" t="s">
        <v>10307</v>
      </c>
      <c r="D135" t="s">
        <v>54</v>
      </c>
      <c r="E135">
        <v>100065.146293125</v>
      </c>
      <c r="F135">
        <v>2193.75</v>
      </c>
      <c r="G135">
        <v>69.816055361100496</v>
      </c>
      <c r="H135">
        <f>(Table2[[#This Row],[1Y Return vs Nifty]]-AVERAGE(Table2[1Y Return vs Nifty]))/_xlfn.STDEV.P(Table2[1Y Return vs Nifty])</f>
        <v>0.69038709436810897</v>
      </c>
      <c r="I135">
        <v>17.431067235371099</v>
      </c>
      <c r="J135">
        <f>(Table2[[#This Row],[1M Return vs Nifty]]-AVERAGE(Table2[1M Return vs Nifty]))/_xlfn.STDEV.P(Table2[1M Return vs Nifty])</f>
        <v>1.6567402574469674</v>
      </c>
      <c r="K135">
        <v>20.912455102835199</v>
      </c>
      <c r="L135">
        <f>(Table2[[#This Row],[6M Return vs Nifty]]-AVERAGE(Table2[6M Return vs Nifty]))/_xlfn.STDEV.P(Table2[6M Return vs Nifty])</f>
        <v>0.49468933991227176</v>
      </c>
      <c r="M135">
        <v>2.2583957752446202</v>
      </c>
      <c r="N135">
        <f>(Table2[[#This Row],[1W Return vs Nifty]]-AVERAGE(Table2[1W Return vs Nifty]))/_xlfn.STDEV.P(Table2[1W Return vs Nifty])</f>
        <v>0.81352082246679469</v>
      </c>
      <c r="O135">
        <v>2067.8000000000002</v>
      </c>
      <c r="P135">
        <v>1923.3701725906401</v>
      </c>
      <c r="Q135">
        <v>1606.5608189469599</v>
      </c>
      <c r="R135">
        <v>77.706926022662003</v>
      </c>
      <c r="S135" s="2">
        <f>(Table2[[#This Row],[Close Price]]-Table2[[#This Row],[20D EMA]])/Table2[[#This Row],[20D EMA]]</f>
        <v>6.0910146048940808E-2</v>
      </c>
      <c r="T135" s="2">
        <f>(Table2[[#This Row],[Close Price]]-Table2[[#This Row],[50D EMA]])/Table2[[#This Row],[50D EMA]]</f>
        <v>0.14057607384291393</v>
      </c>
      <c r="U135" s="2">
        <f>(Table2[[#This Row],[Close Price]]-Table2[[#This Row],[200D EMA]])/Table2[[#This Row],[200D EMA]]</f>
        <v>0.36549452353625833</v>
      </c>
      <c r="V135">
        <v>0.78973162303091804</v>
      </c>
      <c r="W135">
        <v>2177.6</v>
      </c>
      <c r="X135">
        <v>2222.75</v>
      </c>
      <c r="Y135">
        <v>2092.1</v>
      </c>
      <c r="Z135">
        <v>2228.15</v>
      </c>
      <c r="AA135">
        <v>1900.05</v>
      </c>
      <c r="AB135">
        <v>2228.15</v>
      </c>
      <c r="AC135" s="2">
        <f>(Table2[[#This Row],[Close Price]]/Table2[[#This Row],[Day Low]])-1</f>
        <v>7.4164217487142636E-3</v>
      </c>
      <c r="AD135" s="2">
        <f>(Table2[[#This Row],[Day High]]/Table2[[#This Row],[Close Price]])-1</f>
        <v>1.3219373219373276E-2</v>
      </c>
      <c r="AE135" s="2">
        <f>(Table2[[#This Row],[Close Price]]/Table2[[#This Row],[Current Week Low]])-1</f>
        <v>4.8587543616462003E-2</v>
      </c>
      <c r="AF135" s="2">
        <f>(Table2[[#This Row],[Current Week High]]/Table2[[#This Row],[Close Price]])-1</f>
        <v>1.5680911680911791E-2</v>
      </c>
      <c r="AG135" s="2">
        <f>(Table2[[#This Row],[Close Price]]/Table2[[#This Row],[Current Month Low]])-1</f>
        <v>0.15457487960843141</v>
      </c>
      <c r="AH135" s="2">
        <f>(Table2[[#This Row],[Current Month High]]/Table2[[#This Row],[Close Price]])-1</f>
        <v>1.5680911680911791E-2</v>
      </c>
      <c r="AI135">
        <v>1.56809116809117</v>
      </c>
      <c r="AJ135">
        <v>101.751965788384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0.16</v>
      </c>
      <c r="AM135" t="s">
        <v>10347</v>
      </c>
      <c r="AN135">
        <v>4.58</v>
      </c>
      <c r="AO135" t="s">
        <v>10347</v>
      </c>
      <c r="AP135">
        <v>9.9612910623528006E-2</v>
      </c>
      <c r="AQ135">
        <f>(Table2[[#This Row],[Sharpe Ratio]]-AVERAGE(Table2[Sharpe Ratio]))/_xlfn.STDEV.P(Table2[Sharpe Ratio])</f>
        <v>0.41234409894477814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4.0676816131389213</v>
      </c>
      <c r="AS135">
        <f>_xlfn.RANK.AVG(Table2[[#This Row],[1Y Return vs Nifty Z-Score]],Table2[1Y Return vs Nifty Z-Score])</f>
        <v>138</v>
      </c>
      <c r="AT135">
        <f>_xlfn.RANK.AVG(Table2[[#This Row],[6M Return vs Nifty Z-Score]],Table2[6M Return vs Nifty Z-Score])</f>
        <v>193</v>
      </c>
      <c r="AU135">
        <f>_xlfn.RANK.AVG(Table2[[#This Row],[Sharpe Ratio Z-Score]],Table2[Sharpe Ratio Z-Score])</f>
        <v>235</v>
      </c>
      <c r="AV135">
        <f>(Table2[[#This Row],[Rank 1Y]]+Table2[[#This Row],[Rank 6M]]+Table2[[#This Row],[Rank Sharpe]])/3</f>
        <v>188.66666666666666</v>
      </c>
    </row>
    <row r="136" spans="1:48" x14ac:dyDescent="0.3">
      <c r="A136" t="s">
        <v>852</v>
      </c>
      <c r="B136" t="s">
        <v>853</v>
      </c>
      <c r="C136" t="s">
        <v>10312</v>
      </c>
      <c r="D136" t="s">
        <v>427</v>
      </c>
      <c r="E136">
        <v>18581.146004149999</v>
      </c>
      <c r="F136">
        <v>1301.5</v>
      </c>
      <c r="G136">
        <v>43.003662747756302</v>
      </c>
      <c r="H136">
        <f>(Table2[[#This Row],[1Y Return vs Nifty]]-AVERAGE(Table2[1Y Return vs Nifty]))/_xlfn.STDEV.P(Table2[1Y Return vs Nifty])</f>
        <v>0.26042936553010887</v>
      </c>
      <c r="I136">
        <v>-4.6739515332631401</v>
      </c>
      <c r="J136">
        <f>(Table2[[#This Row],[1M Return vs Nifty]]-AVERAGE(Table2[1M Return vs Nifty]))/_xlfn.STDEV.P(Table2[1M Return vs Nifty])</f>
        <v>-0.42679057078042659</v>
      </c>
      <c r="K136">
        <v>14.970120594947501</v>
      </c>
      <c r="L136">
        <f>(Table2[[#This Row],[6M Return vs Nifty]]-AVERAGE(Table2[6M Return vs Nifty]))/_xlfn.STDEV.P(Table2[6M Return vs Nifty])</f>
        <v>0.28808941854004128</v>
      </c>
      <c r="M136">
        <v>-6.9996019091705799</v>
      </c>
      <c r="N136">
        <f>(Table2[[#This Row],[1W Return vs Nifty]]-AVERAGE(Table2[1W Return vs Nifty]))/_xlfn.STDEV.P(Table2[1W Return vs Nifty])</f>
        <v>-1.5382096286160241</v>
      </c>
      <c r="O136">
        <v>1332.85</v>
      </c>
      <c r="P136">
        <v>1294.1834542337999</v>
      </c>
      <c r="Q136">
        <v>1090.8787776644599</v>
      </c>
      <c r="R136">
        <v>39.638725326344201</v>
      </c>
      <c r="S136" s="2">
        <f>(Table2[[#This Row],[Close Price]]-Table2[[#This Row],[20D EMA]])/Table2[[#This Row],[20D EMA]]</f>
        <v>-2.3521026372059804E-2</v>
      </c>
      <c r="T136" s="2">
        <f>(Table2[[#This Row],[Close Price]]-Table2[[#This Row],[50D EMA]])/Table2[[#This Row],[50D EMA]]</f>
        <v>5.6534069743085381E-3</v>
      </c>
      <c r="U136" s="2">
        <f>(Table2[[#This Row],[Close Price]]-Table2[[#This Row],[200D EMA]])/Table2[[#This Row],[200D EMA]]</f>
        <v>0.19307481880477506</v>
      </c>
      <c r="V136">
        <v>0.41280359274381201</v>
      </c>
      <c r="W136">
        <v>1292</v>
      </c>
      <c r="X136">
        <v>1312.9</v>
      </c>
      <c r="Y136">
        <v>1272</v>
      </c>
      <c r="Z136">
        <v>1331.45</v>
      </c>
      <c r="AA136">
        <v>1252.1500000000001</v>
      </c>
      <c r="AB136">
        <v>1420</v>
      </c>
      <c r="AC136" s="2">
        <f>(Table2[[#This Row],[Close Price]]/Table2[[#This Row],[Day Low]])-1</f>
        <v>7.3529411764705621E-3</v>
      </c>
      <c r="AD136" s="2">
        <f>(Table2[[#This Row],[Day High]]/Table2[[#This Row],[Close Price]])-1</f>
        <v>8.7591240875912746E-3</v>
      </c>
      <c r="AE136" s="2">
        <f>(Table2[[#This Row],[Close Price]]/Table2[[#This Row],[Current Week Low]])-1</f>
        <v>2.3191823899371133E-2</v>
      </c>
      <c r="AF136" s="2">
        <f>(Table2[[#This Row],[Current Week High]]/Table2[[#This Row],[Close Price]])-1</f>
        <v>2.3011909335382219E-2</v>
      </c>
      <c r="AG136" s="2">
        <f>(Table2[[#This Row],[Close Price]]/Table2[[#This Row],[Current Month Low]])-1</f>
        <v>3.9412210997084918E-2</v>
      </c>
      <c r="AH136" s="2">
        <f>(Table2[[#This Row],[Current Month High]]/Table2[[#This Row],[Close Price]])-1</f>
        <v>9.1048789857856249E-2</v>
      </c>
      <c r="AI136">
        <v>18.609296965040301</v>
      </c>
      <c r="AJ136">
        <v>78.900343642611602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0.03</v>
      </c>
      <c r="AM136" t="s">
        <v>10347</v>
      </c>
      <c r="AN136">
        <v>-3.31</v>
      </c>
      <c r="AO136" t="s">
        <v>10346</v>
      </c>
      <c r="AP136">
        <v>0.15557374974707799</v>
      </c>
      <c r="AQ136">
        <f>(Table2[[#This Row],[Sharpe Ratio]]-AVERAGE(Table2[Sharpe Ratio]))/_xlfn.STDEV.P(Table2[Sharpe Ratio])</f>
        <v>1.0555487464455504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-0.36093266888075015</v>
      </c>
      <c r="AS136">
        <f>_xlfn.RANK.AVG(Table2[[#This Row],[1Y Return vs Nifty Z-Score]],Table2[1Y Return vs Nifty Z-Score])</f>
        <v>226</v>
      </c>
      <c r="AT136">
        <f>_xlfn.RANK.AVG(Table2[[#This Row],[6M Return vs Nifty Z-Score]],Table2[6M Return vs Nifty Z-Score])</f>
        <v>233</v>
      </c>
      <c r="AU136">
        <f>_xlfn.RANK.AVG(Table2[[#This Row],[Sharpe Ratio Z-Score]],Table2[Sharpe Ratio Z-Score])</f>
        <v>108</v>
      </c>
      <c r="AV136">
        <f>(Table2[[#This Row],[Rank 1Y]]+Table2[[#This Row],[Rank 6M]]+Table2[[#This Row],[Rank Sharpe]])/3</f>
        <v>189</v>
      </c>
    </row>
    <row r="137" spans="1:48" x14ac:dyDescent="0.3">
      <c r="A137" t="s">
        <v>449</v>
      </c>
      <c r="B137" t="s">
        <v>450</v>
      </c>
      <c r="C137" t="s">
        <v>10316</v>
      </c>
      <c r="D137" t="s">
        <v>388</v>
      </c>
      <c r="E137">
        <v>50796.932368815003</v>
      </c>
      <c r="F137">
        <v>1724.85</v>
      </c>
      <c r="G137">
        <v>29.129422159929199</v>
      </c>
      <c r="H137">
        <f>(Table2[[#This Row],[1Y Return vs Nifty]]-AVERAGE(Table2[1Y Return vs Nifty]))/_xlfn.STDEV.P(Table2[1Y Return vs Nifty])</f>
        <v>3.7945044249311791E-2</v>
      </c>
      <c r="I137">
        <v>4.9220595158544898</v>
      </c>
      <c r="J137">
        <f>(Table2[[#This Row],[1M Return vs Nifty]]-AVERAGE(Table2[1M Return vs Nifty]))/_xlfn.STDEV.P(Table2[1M Return vs Nifty])</f>
        <v>0.47769112444514078</v>
      </c>
      <c r="K137">
        <v>45.848310009111302</v>
      </c>
      <c r="L137">
        <f>(Table2[[#This Row],[6M Return vs Nifty]]-AVERAGE(Table2[6M Return vs Nifty]))/_xlfn.STDEV.P(Table2[6M Return vs Nifty])</f>
        <v>1.3616458628322956</v>
      </c>
      <c r="M137">
        <v>-3.6464725492197698</v>
      </c>
      <c r="N137">
        <f>(Table2[[#This Row],[1W Return vs Nifty]]-AVERAGE(Table2[1W Return vs Nifty]))/_xlfn.STDEV.P(Table2[1W Return vs Nifty])</f>
        <v>-0.68644268169932965</v>
      </c>
      <c r="O137">
        <v>1710.4</v>
      </c>
      <c r="P137">
        <v>1622.3359738950501</v>
      </c>
      <c r="Q137">
        <v>1351.27512550397</v>
      </c>
      <c r="R137">
        <v>49.5092198456625</v>
      </c>
      <c r="S137" s="2">
        <f>(Table2[[#This Row],[Close Price]]-Table2[[#This Row],[20D EMA]])/Table2[[#This Row],[20D EMA]]</f>
        <v>8.4483161833488179E-3</v>
      </c>
      <c r="T137" s="2">
        <f>(Table2[[#This Row],[Close Price]]-Table2[[#This Row],[50D EMA]])/Table2[[#This Row],[50D EMA]]</f>
        <v>6.318914685644611E-2</v>
      </c>
      <c r="U137" s="2">
        <f>(Table2[[#This Row],[Close Price]]-Table2[[#This Row],[200D EMA]])/Table2[[#This Row],[200D EMA]]</f>
        <v>0.27646100149790137</v>
      </c>
      <c r="V137">
        <v>0.68122718910111402</v>
      </c>
      <c r="W137">
        <v>1706.05</v>
      </c>
      <c r="X137">
        <v>1741.4</v>
      </c>
      <c r="Y137">
        <v>1706.05</v>
      </c>
      <c r="Z137">
        <v>1768.5</v>
      </c>
      <c r="AA137">
        <v>1585.55</v>
      </c>
      <c r="AB137">
        <v>1789</v>
      </c>
      <c r="AC137" s="2">
        <f>(Table2[[#This Row],[Close Price]]/Table2[[#This Row],[Day Low]])-1</f>
        <v>1.1019606693824846E-2</v>
      </c>
      <c r="AD137" s="2">
        <f>(Table2[[#This Row],[Day High]]/Table2[[#This Row],[Close Price]])-1</f>
        <v>9.5950372496160785E-3</v>
      </c>
      <c r="AE137" s="2">
        <f>(Table2[[#This Row],[Close Price]]/Table2[[#This Row],[Current Week Low]])-1</f>
        <v>1.1019606693824846E-2</v>
      </c>
      <c r="AF137" s="2">
        <f>(Table2[[#This Row],[Current Week High]]/Table2[[#This Row],[Close Price]])-1</f>
        <v>2.5306548395512607E-2</v>
      </c>
      <c r="AG137" s="2">
        <f>(Table2[[#This Row],[Close Price]]/Table2[[#This Row],[Current Month Low]])-1</f>
        <v>8.7855949039765457E-2</v>
      </c>
      <c r="AH137" s="2">
        <f>(Table2[[#This Row],[Current Month High]]/Table2[[#This Row],[Close Price]])-1</f>
        <v>3.7191639852740765E-2</v>
      </c>
      <c r="AI137">
        <v>3.7191639852740699</v>
      </c>
      <c r="AJ137">
        <v>69.260585839752693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0.15</v>
      </c>
      <c r="AM137" t="s">
        <v>10347</v>
      </c>
      <c r="AN137">
        <v>-0.53</v>
      </c>
      <c r="AO137" t="s">
        <v>10346</v>
      </c>
      <c r="AP137">
        <v>0.10880284713576099</v>
      </c>
      <c r="AQ137">
        <f>(Table2[[#This Row],[Sharpe Ratio]]-AVERAGE(Table2[Sharpe Ratio]))/_xlfn.STDEV.P(Table2[Sharpe Ratio])</f>
        <v>0.51797171224512562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1.7088110620725441</v>
      </c>
      <c r="AS137">
        <f>_xlfn.RANK.AVG(Table2[[#This Row],[1Y Return vs Nifty Z-Score]],Table2[1Y Return vs Nifty Z-Score])</f>
        <v>291</v>
      </c>
      <c r="AT137">
        <f>_xlfn.RANK.AVG(Table2[[#This Row],[6M Return vs Nifty Z-Score]],Table2[6M Return vs Nifty Z-Score])</f>
        <v>68</v>
      </c>
      <c r="AU137">
        <f>_xlfn.RANK.AVG(Table2[[#This Row],[Sharpe Ratio Z-Score]],Table2[Sharpe Ratio Z-Score])</f>
        <v>209</v>
      </c>
      <c r="AV137">
        <f>(Table2[[#This Row],[Rank 1Y]]+Table2[[#This Row],[Rank 6M]]+Table2[[#This Row],[Rank Sharpe]])/3</f>
        <v>189.33333333333334</v>
      </c>
    </row>
    <row r="138" spans="1:48" x14ac:dyDescent="0.3">
      <c r="A138" t="s">
        <v>1550</v>
      </c>
      <c r="B138" t="s">
        <v>1551</v>
      </c>
      <c r="C138" t="s">
        <v>6758</v>
      </c>
      <c r="D138" t="s">
        <v>418</v>
      </c>
      <c r="E138">
        <v>6426.3885328180004</v>
      </c>
      <c r="F138">
        <v>206.86</v>
      </c>
      <c r="G138">
        <v>113.61772418936999</v>
      </c>
      <c r="H138">
        <f>(Table2[[#This Row],[1Y Return vs Nifty]]-AVERAGE(Table2[1Y Return vs Nifty]))/_xlfn.STDEV.P(Table2[1Y Return vs Nifty])</f>
        <v>1.3927811820685887</v>
      </c>
      <c r="I138">
        <v>-6.5081544104683697</v>
      </c>
      <c r="J138">
        <f>(Table2[[#This Row],[1M Return vs Nifty]]-AVERAGE(Table2[1M Return vs Nifty]))/_xlfn.STDEV.P(Table2[1M Return vs Nifty])</f>
        <v>-0.59967521204131258</v>
      </c>
      <c r="K138">
        <v>7.9134839057603301</v>
      </c>
      <c r="L138">
        <f>(Table2[[#This Row],[6M Return vs Nifty]]-AVERAGE(Table2[6M Return vs Nifty]))/_xlfn.STDEV.P(Table2[6M Return vs Nifty])</f>
        <v>4.2748032388977689E-2</v>
      </c>
      <c r="M138">
        <v>-2.6924510331253302</v>
      </c>
      <c r="N138">
        <f>(Table2[[#This Row],[1W Return vs Nifty]]-AVERAGE(Table2[1W Return vs Nifty]))/_xlfn.STDEV.P(Table2[1W Return vs Nifty])</f>
        <v>-0.444100705943131</v>
      </c>
      <c r="O138">
        <v>208.66</v>
      </c>
      <c r="P138">
        <v>205.57387250014401</v>
      </c>
      <c r="Q138">
        <v>173.68569952077999</v>
      </c>
      <c r="R138">
        <v>42.658718945086797</v>
      </c>
      <c r="S138" s="2">
        <f>(Table2[[#This Row],[Close Price]]-Table2[[#This Row],[20D EMA]])/Table2[[#This Row],[20D EMA]]</f>
        <v>-8.6264736892551659E-3</v>
      </c>
      <c r="T138" s="2">
        <f>(Table2[[#This Row],[Close Price]]-Table2[[#This Row],[50D EMA]])/Table2[[#This Row],[50D EMA]]</f>
        <v>6.2562789921423835E-3</v>
      </c>
      <c r="U138" s="2">
        <f>(Table2[[#This Row],[Close Price]]-Table2[[#This Row],[200D EMA]])/Table2[[#This Row],[200D EMA]]</f>
        <v>0.19100191075460995</v>
      </c>
      <c r="V138">
        <v>1.0484113659388199</v>
      </c>
      <c r="W138">
        <v>204.51</v>
      </c>
      <c r="X138">
        <v>207.18</v>
      </c>
      <c r="Y138">
        <v>204.51</v>
      </c>
      <c r="Z138">
        <v>213.99</v>
      </c>
      <c r="AA138">
        <v>200.29</v>
      </c>
      <c r="AB138">
        <v>219.3</v>
      </c>
      <c r="AC138" s="2">
        <f>(Table2[[#This Row],[Close Price]]/Table2[[#This Row],[Day Low]])-1</f>
        <v>1.1490880641533474E-2</v>
      </c>
      <c r="AD138" s="2">
        <f>(Table2[[#This Row],[Day High]]/Table2[[#This Row],[Close Price]])-1</f>
        <v>1.5469399593928124E-3</v>
      </c>
      <c r="AE138" s="2">
        <f>(Table2[[#This Row],[Close Price]]/Table2[[#This Row],[Current Week Low]])-1</f>
        <v>1.1490880641533474E-2</v>
      </c>
      <c r="AF138" s="2">
        <f>(Table2[[#This Row],[Current Week High]]/Table2[[#This Row],[Close Price]])-1</f>
        <v>3.4467755970221337E-2</v>
      </c>
      <c r="AG138" s="2">
        <f>(Table2[[#This Row],[Close Price]]/Table2[[#This Row],[Current Month Low]])-1</f>
        <v>3.2802436467122886E-2</v>
      </c>
      <c r="AH138" s="2">
        <f>(Table2[[#This Row],[Current Month High]]/Table2[[#This Row],[Close Price]])-1</f>
        <v>6.0137290921396191E-2</v>
      </c>
      <c r="AI138">
        <v>7.3866383061007301</v>
      </c>
      <c r="AJ138">
        <v>190.12622720897599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-0.01</v>
      </c>
      <c r="AM138" t="s">
        <v>10346</v>
      </c>
      <c r="AN138">
        <v>-0.32</v>
      </c>
      <c r="AO138" t="s">
        <v>10346</v>
      </c>
      <c r="AP138">
        <v>0.116011574791741</v>
      </c>
      <c r="AQ138">
        <f>(Table2[[#This Row],[Sharpe Ratio]]-AVERAGE(Table2[Sharpe Ratio]))/_xlfn.STDEV.P(Table2[Sharpe Ratio])</f>
        <v>0.60082763798735472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0.99258093446047746</v>
      </c>
      <c r="AS138">
        <f>_xlfn.RANK.AVG(Table2[[#This Row],[1Y Return vs Nifty Z-Score]],Table2[1Y Return vs Nifty Z-Score])</f>
        <v>63</v>
      </c>
      <c r="AT138">
        <f>_xlfn.RANK.AVG(Table2[[#This Row],[6M Return vs Nifty Z-Score]],Table2[6M Return vs Nifty Z-Score])</f>
        <v>311</v>
      </c>
      <c r="AU138">
        <f>_xlfn.RANK.AVG(Table2[[#This Row],[Sharpe Ratio Z-Score]],Table2[Sharpe Ratio Z-Score])</f>
        <v>195</v>
      </c>
      <c r="AV138">
        <f>(Table2[[#This Row],[Rank 1Y]]+Table2[[#This Row],[Rank 6M]]+Table2[[#This Row],[Rank Sharpe]])/3</f>
        <v>189.66666666666666</v>
      </c>
    </row>
    <row r="139" spans="1:48" x14ac:dyDescent="0.3">
      <c r="A139" t="s">
        <v>1513</v>
      </c>
      <c r="B139" t="s">
        <v>1514</v>
      </c>
      <c r="C139" t="s">
        <v>10316</v>
      </c>
      <c r="D139" t="s">
        <v>388</v>
      </c>
      <c r="E139">
        <v>6757.2268815999996</v>
      </c>
      <c r="F139">
        <v>137.74</v>
      </c>
      <c r="G139">
        <v>69.589558060420401</v>
      </c>
      <c r="H139">
        <f>(Table2[[#This Row],[1Y Return vs Nifty]]-AVERAGE(Table2[1Y Return vs Nifty]))/_xlfn.STDEV.P(Table2[1Y Return vs Nifty])</f>
        <v>0.68675503264229776</v>
      </c>
      <c r="I139">
        <v>-5.9991333797311297</v>
      </c>
      <c r="J139">
        <f>(Table2[[#This Row],[1M Return vs Nifty]]-AVERAGE(Table2[1M Return vs Nifty]))/_xlfn.STDEV.P(Table2[1M Return vs Nifty])</f>
        <v>-0.55169692164230155</v>
      </c>
      <c r="K139">
        <v>25.705576926497798</v>
      </c>
      <c r="L139">
        <f>(Table2[[#This Row],[6M Return vs Nifty]]-AVERAGE(Table2[6M Return vs Nifty]))/_xlfn.STDEV.P(Table2[6M Return vs Nifty])</f>
        <v>0.66133404673275986</v>
      </c>
      <c r="M139">
        <v>2.9437605821531601</v>
      </c>
      <c r="N139">
        <f>(Table2[[#This Row],[1W Return vs Nifty]]-AVERAGE(Table2[1W Return vs Nifty]))/_xlfn.STDEV.P(Table2[1W Return vs Nifty])</f>
        <v>0.98761821819422968</v>
      </c>
      <c r="O139">
        <v>138.69</v>
      </c>
      <c r="P139">
        <v>135.11940524286999</v>
      </c>
      <c r="Q139">
        <v>111.61111835248499</v>
      </c>
      <c r="R139">
        <v>47.5121261777279</v>
      </c>
      <c r="S139" s="2">
        <f>(Table2[[#This Row],[Close Price]]-Table2[[#This Row],[20D EMA]])/Table2[[#This Row],[20D EMA]]</f>
        <v>-6.8498089263824983E-3</v>
      </c>
      <c r="T139" s="2">
        <f>(Table2[[#This Row],[Close Price]]-Table2[[#This Row],[50D EMA]])/Table2[[#This Row],[50D EMA]]</f>
        <v>1.939465876436949E-2</v>
      </c>
      <c r="U139" s="2">
        <f>(Table2[[#This Row],[Close Price]]-Table2[[#This Row],[200D EMA]])/Table2[[#This Row],[200D EMA]]</f>
        <v>0.23410644058772001</v>
      </c>
      <c r="V139">
        <v>0.26518239088434098</v>
      </c>
      <c r="W139">
        <v>137.05000000000001</v>
      </c>
      <c r="X139">
        <v>142.38</v>
      </c>
      <c r="Y139">
        <v>137.05000000000001</v>
      </c>
      <c r="Z139">
        <v>145.81</v>
      </c>
      <c r="AA139">
        <v>128.61000000000001</v>
      </c>
      <c r="AB139">
        <v>149.35</v>
      </c>
      <c r="AC139" s="2">
        <f>(Table2[[#This Row],[Close Price]]/Table2[[#This Row],[Day Low]])-1</f>
        <v>5.034658883619203E-3</v>
      </c>
      <c r="AD139" s="2">
        <f>(Table2[[#This Row],[Day High]]/Table2[[#This Row],[Close Price]])-1</f>
        <v>3.3686656018585559E-2</v>
      </c>
      <c r="AE139" s="2">
        <f>(Table2[[#This Row],[Close Price]]/Table2[[#This Row],[Current Week Low]])-1</f>
        <v>5.034658883619203E-3</v>
      </c>
      <c r="AF139" s="2">
        <f>(Table2[[#This Row],[Current Week High]]/Table2[[#This Row],[Close Price]])-1</f>
        <v>5.858864527370411E-2</v>
      </c>
      <c r="AG139" s="2">
        <f>(Table2[[#This Row],[Close Price]]/Table2[[#This Row],[Current Month Low]])-1</f>
        <v>7.0989814166861009E-2</v>
      </c>
      <c r="AH139" s="2">
        <f>(Table2[[#This Row],[Current Month High]]/Table2[[#This Row],[Close Price]])-1</f>
        <v>8.428924059822851E-2</v>
      </c>
      <c r="AI139">
        <v>23.384637723246598</v>
      </c>
      <c r="AJ139">
        <v>111.74481168331999</v>
      </c>
      <c r="AK139" t="str">
        <f>IF(AND(Table2[[#This Row],[20D EMA]]&gt;Table2[[#This Row],[50D EMA]],Table2[[#This Row],[50D EMA]]&gt;Table2[[#This Row],[200D EMA]]),"Uptrend","Downtrend/NoTrend")</f>
        <v>Uptrend</v>
      </c>
      <c r="AL139">
        <v>0.15</v>
      </c>
      <c r="AM139" t="s">
        <v>10347</v>
      </c>
      <c r="AN139">
        <v>-1.23</v>
      </c>
      <c r="AO139" t="s">
        <v>10346</v>
      </c>
      <c r="AP139">
        <v>8.4560209706632999E-2</v>
      </c>
      <c r="AQ139">
        <f>(Table2[[#This Row],[Sharpe Ratio]]-AVERAGE(Table2[Sharpe Ratio]))/_xlfn.STDEV.P(Table2[Sharpe Ratio])</f>
        <v>0.23933083933638988</v>
      </c>
      <c r="AR1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2.0233412152633754</v>
      </c>
      <c r="AS139">
        <f>_xlfn.RANK.AVG(Table2[[#This Row],[1Y Return vs Nifty Z-Score]],Table2[1Y Return vs Nifty Z-Score])</f>
        <v>140</v>
      </c>
      <c r="AT139">
        <f>_xlfn.RANK.AVG(Table2[[#This Row],[6M Return vs Nifty Z-Score]],Table2[6M Return vs Nifty Z-Score])</f>
        <v>166</v>
      </c>
      <c r="AU139">
        <f>_xlfn.RANK.AVG(Table2[[#This Row],[Sharpe Ratio Z-Score]],Table2[Sharpe Ratio Z-Score])</f>
        <v>271</v>
      </c>
      <c r="AV139">
        <f>(Table2[[#This Row],[Rank 1Y]]+Table2[[#This Row],[Rank 6M]]+Table2[[#This Row],[Rank Sharpe]])/3</f>
        <v>192.33333333333334</v>
      </c>
    </row>
    <row r="140" spans="1:48" x14ac:dyDescent="0.3">
      <c r="A140" t="s">
        <v>402</v>
      </c>
      <c r="B140" t="s">
        <v>403</v>
      </c>
      <c r="C140" t="s">
        <v>10313</v>
      </c>
      <c r="D140" t="s">
        <v>330</v>
      </c>
      <c r="E140">
        <v>59175.426901600003</v>
      </c>
      <c r="F140">
        <v>1788.4</v>
      </c>
      <c r="G140">
        <v>80.639004829555603</v>
      </c>
      <c r="H140">
        <f>(Table2[[#This Row],[1Y Return vs Nifty]]-AVERAGE(Table2[1Y Return vs Nifty]))/_xlfn.STDEV.P(Table2[1Y Return vs Nifty])</f>
        <v>0.86394157120616089</v>
      </c>
      <c r="I140">
        <v>16.844929155543699</v>
      </c>
      <c r="J140">
        <f>(Table2[[#This Row],[1M Return vs Nifty]]-AVERAGE(Table2[1M Return vs Nifty]))/_xlfn.STDEV.P(Table2[1M Return vs Nifty])</f>
        <v>1.6014932218438462</v>
      </c>
      <c r="K140">
        <v>46.831360270851597</v>
      </c>
      <c r="L140">
        <f>(Table2[[#This Row],[6M Return vs Nifty]]-AVERAGE(Table2[6M Return vs Nifty]))/_xlfn.STDEV.P(Table2[6M Return vs Nifty])</f>
        <v>1.3958240307746941</v>
      </c>
      <c r="M140">
        <v>4.1739773922540504</v>
      </c>
      <c r="N140">
        <f>(Table2[[#This Row],[1W Return vs Nifty]]-AVERAGE(Table2[1W Return vs Nifty]))/_xlfn.STDEV.P(Table2[1W Return vs Nifty])</f>
        <v>1.3001197365969084</v>
      </c>
      <c r="O140">
        <v>1631.56</v>
      </c>
      <c r="P140">
        <v>1540.78458925823</v>
      </c>
      <c r="Q140">
        <v>1282.0540913899099</v>
      </c>
      <c r="R140">
        <v>86.341810501684193</v>
      </c>
      <c r="S140" s="2">
        <f>(Table2[[#This Row],[Close Price]]-Table2[[#This Row],[20D EMA]])/Table2[[#This Row],[20D EMA]]</f>
        <v>9.6128858270612266E-2</v>
      </c>
      <c r="T140" s="2">
        <f>(Table2[[#This Row],[Close Price]]-Table2[[#This Row],[50D EMA]])/Table2[[#This Row],[50D EMA]]</f>
        <v>0.16070735161037533</v>
      </c>
      <c r="U140" s="2">
        <f>(Table2[[#This Row],[Close Price]]-Table2[[#This Row],[200D EMA]])/Table2[[#This Row],[200D EMA]]</f>
        <v>0.39494894327051894</v>
      </c>
      <c r="V140">
        <v>1.52494438483877</v>
      </c>
      <c r="W140">
        <v>1752.05</v>
      </c>
      <c r="X140">
        <v>1818.15</v>
      </c>
      <c r="Y140">
        <v>1684.25</v>
      </c>
      <c r="Z140">
        <v>1818.15</v>
      </c>
      <c r="AA140">
        <v>1418.55</v>
      </c>
      <c r="AB140">
        <v>1818.15</v>
      </c>
      <c r="AC140" s="2">
        <f>(Table2[[#This Row],[Close Price]]/Table2[[#This Row],[Day Low]])-1</f>
        <v>2.0747124796666849E-2</v>
      </c>
      <c r="AD140" s="2">
        <f>(Table2[[#This Row],[Day High]]/Table2[[#This Row],[Close Price]])-1</f>
        <v>1.6634980988593062E-2</v>
      </c>
      <c r="AE140" s="2">
        <f>(Table2[[#This Row],[Close Price]]/Table2[[#This Row],[Current Week Low]])-1</f>
        <v>6.1837613180941053E-2</v>
      </c>
      <c r="AF140" s="2">
        <f>(Table2[[#This Row],[Current Week High]]/Table2[[#This Row],[Close Price]])-1</f>
        <v>1.6634980988593062E-2</v>
      </c>
      <c r="AG140" s="2">
        <f>(Table2[[#This Row],[Close Price]]/Table2[[#This Row],[Current Month Low]])-1</f>
        <v>0.26072397871065545</v>
      </c>
      <c r="AH140" s="2">
        <f>(Table2[[#This Row],[Current Month High]]/Table2[[#This Row],[Close Price]])-1</f>
        <v>1.6634980988593062E-2</v>
      </c>
      <c r="AI140">
        <v>1.6634980988593</v>
      </c>
      <c r="AJ140">
        <v>121.693318457914</v>
      </c>
      <c r="AK140" t="str">
        <f>IF(AND(Table2[[#This Row],[20D EMA]]&gt;Table2[[#This Row],[50D EMA]],Table2[[#This Row],[50D EMA]]&gt;Table2[[#This Row],[200D EMA]]),"Uptrend","Downtrend/NoTrend")</f>
        <v>Uptrend</v>
      </c>
      <c r="AL140">
        <v>0.13</v>
      </c>
      <c r="AM140" t="s">
        <v>10347</v>
      </c>
      <c r="AN140">
        <v>13.01</v>
      </c>
      <c r="AO140" t="s">
        <v>10347</v>
      </c>
      <c r="AP140">
        <v>4.6440401772999997E-2</v>
      </c>
      <c r="AQ140">
        <f>(Table2[[#This Row],[Sharpe Ratio]]-AVERAGE(Table2[Sharpe Ratio]))/_xlfn.STDEV.P(Table2[Sharpe Ratio])</f>
        <v>-0.19881194066404972</v>
      </c>
      <c r="AR1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4.9625666197575597</v>
      </c>
      <c r="AS140">
        <f>_xlfn.RANK.AVG(Table2[[#This Row],[1Y Return vs Nifty Z-Score]],Table2[1Y Return vs Nifty Z-Score])</f>
        <v>117</v>
      </c>
      <c r="AT140">
        <f>_xlfn.RANK.AVG(Table2[[#This Row],[6M Return vs Nifty Z-Score]],Table2[6M Return vs Nifty Z-Score])</f>
        <v>66</v>
      </c>
      <c r="AU140">
        <f>_xlfn.RANK.AVG(Table2[[#This Row],[Sharpe Ratio Z-Score]],Table2[Sharpe Ratio Z-Score])</f>
        <v>400</v>
      </c>
      <c r="AV140">
        <f>(Table2[[#This Row],[Rank 1Y]]+Table2[[#This Row],[Rank 6M]]+Table2[[#This Row],[Rank Sharpe]])/3</f>
        <v>194.33333333333334</v>
      </c>
    </row>
    <row r="141" spans="1:48" x14ac:dyDescent="0.3">
      <c r="A141" t="s">
        <v>667</v>
      </c>
      <c r="B141" t="s">
        <v>668</v>
      </c>
      <c r="C141" t="s">
        <v>10315</v>
      </c>
      <c r="D141" t="s">
        <v>141</v>
      </c>
      <c r="E141">
        <v>27792.57164504</v>
      </c>
      <c r="F141">
        <v>1202.2</v>
      </c>
      <c r="G141">
        <v>71.508699914472402</v>
      </c>
      <c r="H141">
        <f>(Table2[[#This Row],[1Y Return vs Nifty]]-AVERAGE(Table2[1Y Return vs Nifty]))/_xlfn.STDEV.P(Table2[1Y Return vs Nifty])</f>
        <v>0.71752997633290594</v>
      </c>
      <c r="I141">
        <v>-8.191672475631</v>
      </c>
      <c r="J141">
        <f>(Table2[[#This Row],[1M Return vs Nifty]]-AVERAGE(Table2[1M Return vs Nifty]))/_xlfn.STDEV.P(Table2[1M Return vs Nifty])</f>
        <v>-0.75835690443694381</v>
      </c>
      <c r="K141">
        <v>5.6894010423161898</v>
      </c>
      <c r="L141">
        <f>(Table2[[#This Row],[6M Return vs Nifty]]-AVERAGE(Table2[6M Return vs Nifty]))/_xlfn.STDEV.P(Table2[6M Return vs Nifty])</f>
        <v>-3.4577696094156771E-2</v>
      </c>
      <c r="M141">
        <v>-0.29993308830329002</v>
      </c>
      <c r="N141">
        <f>(Table2[[#This Row],[1W Return vs Nifty]]-AVERAGE(Table2[1W Return vs Nifty]))/_xlfn.STDEV.P(Table2[1W Return vs Nifty])</f>
        <v>0.16365028918530292</v>
      </c>
      <c r="O141">
        <v>1176.99</v>
      </c>
      <c r="P141">
        <v>1204.2522998172799</v>
      </c>
      <c r="Q141">
        <v>1054.0807640841199</v>
      </c>
      <c r="R141">
        <v>61.773020296489399</v>
      </c>
      <c r="S141" s="2">
        <f>(Table2[[#This Row],[Close Price]]-Table2[[#This Row],[20D EMA]])/Table2[[#This Row],[20D EMA]]</f>
        <v>2.141904349229818E-2</v>
      </c>
      <c r="T141" s="2">
        <f>(Table2[[#This Row],[Close Price]]-Table2[[#This Row],[50D EMA]])/Table2[[#This Row],[50D EMA]]</f>
        <v>-1.7042108348817261E-3</v>
      </c>
      <c r="U141" s="2">
        <f>(Table2[[#This Row],[Close Price]]-Table2[[#This Row],[200D EMA]])/Table2[[#This Row],[200D EMA]]</f>
        <v>0.14051981685158579</v>
      </c>
      <c r="V141">
        <v>0.84765767337868703</v>
      </c>
      <c r="W141">
        <v>1166.3499999999999</v>
      </c>
      <c r="X141">
        <v>1212</v>
      </c>
      <c r="Y141">
        <v>1124.1500000000001</v>
      </c>
      <c r="Z141">
        <v>1212</v>
      </c>
      <c r="AA141">
        <v>1089.8</v>
      </c>
      <c r="AB141">
        <v>1282.8499999999999</v>
      </c>
      <c r="AC141" s="2">
        <f>(Table2[[#This Row],[Close Price]]/Table2[[#This Row],[Day Low]])-1</f>
        <v>3.0736914305311558E-2</v>
      </c>
      <c r="AD141" s="2">
        <f>(Table2[[#This Row],[Day High]]/Table2[[#This Row],[Close Price]])-1</f>
        <v>8.151721843287163E-3</v>
      </c>
      <c r="AE141" s="2">
        <f>(Table2[[#This Row],[Close Price]]/Table2[[#This Row],[Current Week Low]])-1</f>
        <v>6.9430236178445792E-2</v>
      </c>
      <c r="AF141" s="2">
        <f>(Table2[[#This Row],[Current Week High]]/Table2[[#This Row],[Close Price]])-1</f>
        <v>8.151721843287163E-3</v>
      </c>
      <c r="AG141" s="2">
        <f>(Table2[[#This Row],[Close Price]]/Table2[[#This Row],[Current Month Low]])-1</f>
        <v>0.10313819049366857</v>
      </c>
      <c r="AH141" s="2">
        <f>(Table2[[#This Row],[Current Month High]]/Table2[[#This Row],[Close Price]])-1</f>
        <v>6.7085343536849029E-2</v>
      </c>
      <c r="AI141">
        <v>20.8700715355182</v>
      </c>
      <c r="AJ141">
        <v>112.778761061946</v>
      </c>
      <c r="AK141" t="str">
        <f>IF(AND(Table2[[#This Row],[20D EMA]]&gt;Table2[[#This Row],[50D EMA]],Table2[[#This Row],[50D EMA]]&gt;Table2[[#This Row],[200D EMA]]),"Uptrend","Downtrend/NoTrend")</f>
        <v>Downtrend/NoTrend</v>
      </c>
      <c r="AL141">
        <v>-0.09</v>
      </c>
      <c r="AM141" t="s">
        <v>10346</v>
      </c>
      <c r="AN141">
        <v>5.53</v>
      </c>
      <c r="AO141" t="s">
        <v>10347</v>
      </c>
      <c r="AP141">
        <v>0.151296658210753</v>
      </c>
      <c r="AQ141">
        <f>(Table2[[#This Row],[Sharpe Ratio]]-AVERAGE(Table2[Sharpe Ratio]))/_xlfn.STDEV.P(Table2[Sharpe Ratio])</f>
        <v>1.0063885623411499</v>
      </c>
      <c r="AR1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1">
        <f>_xlfn.RANK.AVG(Table2[[#This Row],[1Y Return vs Nifty Z-Score]],Table2[1Y Return vs Nifty Z-Score])</f>
        <v>136</v>
      </c>
      <c r="AT141">
        <f>_xlfn.RANK.AVG(Table2[[#This Row],[6M Return vs Nifty Z-Score]],Table2[6M Return vs Nifty Z-Score])</f>
        <v>332</v>
      </c>
      <c r="AU141">
        <f>_xlfn.RANK.AVG(Table2[[#This Row],[Sharpe Ratio Z-Score]],Table2[Sharpe Ratio Z-Score])</f>
        <v>118</v>
      </c>
      <c r="AV141">
        <f>(Table2[[#This Row],[Rank 1Y]]+Table2[[#This Row],[Rank 6M]]+Table2[[#This Row],[Rank Sharpe]])/3</f>
        <v>195.33333333333334</v>
      </c>
    </row>
    <row r="142" spans="1:48" x14ac:dyDescent="0.3">
      <c r="A142" t="s">
        <v>1759</v>
      </c>
      <c r="B142" t="s">
        <v>1760</v>
      </c>
      <c r="C142" t="s">
        <v>10301</v>
      </c>
      <c r="D142" t="s">
        <v>296</v>
      </c>
      <c r="E142">
        <v>4510.9456897999999</v>
      </c>
      <c r="F142">
        <v>2654.3</v>
      </c>
      <c r="G142">
        <v>99.131057761681404</v>
      </c>
      <c r="H142">
        <f>(Table2[[#This Row],[1Y Return vs Nifty]]-AVERAGE(Table2[1Y Return vs Nifty]))/_xlfn.STDEV.P(Table2[1Y Return vs Nifty])</f>
        <v>1.1604761324780959</v>
      </c>
      <c r="I142">
        <v>-1.5267327537489901</v>
      </c>
      <c r="J142">
        <f>(Table2[[#This Row],[1M Return vs Nifty]]-AVERAGE(Table2[1M Return vs Nifty]))/_xlfn.STDEV.P(Table2[1M Return vs Nifty])</f>
        <v>-0.13014629198893338</v>
      </c>
      <c r="K142">
        <v>51.6640923112395</v>
      </c>
      <c r="L142">
        <f>(Table2[[#This Row],[6M Return vs Nifty]]-AVERAGE(Table2[6M Return vs Nifty]))/_xlfn.STDEV.P(Table2[6M Return vs Nifty])</f>
        <v>1.5638458845144818</v>
      </c>
      <c r="M142">
        <v>1.40432460754086</v>
      </c>
      <c r="N142">
        <f>(Table2[[#This Row],[1W Return vs Nifty]]-AVERAGE(Table2[1W Return vs Nifty]))/_xlfn.STDEV.P(Table2[1W Return vs Nifty])</f>
        <v>0.59656838405109336</v>
      </c>
      <c r="O142">
        <v>2525.98</v>
      </c>
      <c r="P142">
        <v>2376.1949334425199</v>
      </c>
      <c r="Q142">
        <v>1870.1154180594599</v>
      </c>
      <c r="R142">
        <v>67.843561947419303</v>
      </c>
      <c r="S142" s="2">
        <f>(Table2[[#This Row],[Close Price]]-Table2[[#This Row],[20D EMA]])/Table2[[#This Row],[20D EMA]]</f>
        <v>5.0800085511365951E-2</v>
      </c>
      <c r="T142" s="2">
        <f>(Table2[[#This Row],[Close Price]]-Table2[[#This Row],[50D EMA]])/Table2[[#This Row],[50D EMA]]</f>
        <v>0.1170379848233136</v>
      </c>
      <c r="U142" s="2">
        <f>(Table2[[#This Row],[Close Price]]-Table2[[#This Row],[200D EMA]])/Table2[[#This Row],[200D EMA]]</f>
        <v>0.41932416275903206</v>
      </c>
      <c r="V142">
        <v>0.582768403554492</v>
      </c>
      <c r="W142">
        <v>2583.6999999999998</v>
      </c>
      <c r="X142">
        <v>2688</v>
      </c>
      <c r="Y142">
        <v>2583.6999999999998</v>
      </c>
      <c r="Z142">
        <v>2800</v>
      </c>
      <c r="AA142">
        <v>2332</v>
      </c>
      <c r="AB142">
        <v>2800</v>
      </c>
      <c r="AC142" s="2">
        <f>(Table2[[#This Row],[Close Price]]/Table2[[#This Row],[Day Low]])-1</f>
        <v>2.7325153849131256E-2</v>
      </c>
      <c r="AD142" s="2">
        <f>(Table2[[#This Row],[Day High]]/Table2[[#This Row],[Close Price]])-1</f>
        <v>1.2696379459744556E-2</v>
      </c>
      <c r="AE142" s="2">
        <f>(Table2[[#This Row],[Close Price]]/Table2[[#This Row],[Current Week Low]])-1</f>
        <v>2.7325153849131256E-2</v>
      </c>
      <c r="AF142" s="2">
        <f>(Table2[[#This Row],[Current Week High]]/Table2[[#This Row],[Close Price]])-1</f>
        <v>5.4892061937233949E-2</v>
      </c>
      <c r="AG142" s="2">
        <f>(Table2[[#This Row],[Close Price]]/Table2[[#This Row],[Current Month Low]])-1</f>
        <v>0.13820754716981143</v>
      </c>
      <c r="AH142" s="2">
        <f>(Table2[[#This Row],[Current Month High]]/Table2[[#This Row],[Close Price]])-1</f>
        <v>5.4892061937233949E-2</v>
      </c>
      <c r="AI142">
        <v>5.4892061937233896</v>
      </c>
      <c r="AJ142">
        <v>139.50372208436701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0.39</v>
      </c>
      <c r="AM142" t="s">
        <v>10347</v>
      </c>
      <c r="AN142">
        <v>7.5</v>
      </c>
      <c r="AO142" t="s">
        <v>10347</v>
      </c>
      <c r="AP142">
        <v>3.0021913997904999E-2</v>
      </c>
      <c r="AQ142">
        <f>(Table2[[#This Row],[Sharpe Ratio]]-AVERAGE(Table2[Sharpe Ratio]))/_xlfn.STDEV.P(Table2[Sharpe Ratio])</f>
        <v>-0.38752332897187025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2.8032207800828672</v>
      </c>
      <c r="AS142">
        <f>_xlfn.RANK.AVG(Table2[[#This Row],[1Y Return vs Nifty Z-Score]],Table2[1Y Return vs Nifty Z-Score])</f>
        <v>84</v>
      </c>
      <c r="AT142">
        <f>_xlfn.RANK.AVG(Table2[[#This Row],[6M Return vs Nifty Z-Score]],Table2[6M Return vs Nifty Z-Score])</f>
        <v>56</v>
      </c>
      <c r="AU142">
        <f>_xlfn.RANK.AVG(Table2[[#This Row],[Sharpe Ratio Z-Score]],Table2[Sharpe Ratio Z-Score])</f>
        <v>449</v>
      </c>
      <c r="AV142">
        <f>(Table2[[#This Row],[Rank 1Y]]+Table2[[#This Row],[Rank 6M]]+Table2[[#This Row],[Rank Sharpe]])/3</f>
        <v>196.33333333333334</v>
      </c>
    </row>
    <row r="143" spans="1:48" x14ac:dyDescent="0.3">
      <c r="A143" t="s">
        <v>1384</v>
      </c>
      <c r="B143" t="s">
        <v>1385</v>
      </c>
      <c r="C143" t="s">
        <v>10310</v>
      </c>
      <c r="D143" t="s">
        <v>1386</v>
      </c>
      <c r="E143">
        <v>8098.7113977999998</v>
      </c>
      <c r="F143">
        <v>398</v>
      </c>
      <c r="G143">
        <v>47.209745294792498</v>
      </c>
      <c r="H143">
        <f>(Table2[[#This Row],[1Y Return vs Nifty]]-AVERAGE(Table2[1Y Return vs Nifty]))/_xlfn.STDEV.P(Table2[1Y Return vs Nifty])</f>
        <v>0.32787719554319006</v>
      </c>
      <c r="I143">
        <v>-19.649736105923601</v>
      </c>
      <c r="J143">
        <f>(Table2[[#This Row],[1M Return vs Nifty]]-AVERAGE(Table2[1M Return vs Nifty]))/_xlfn.STDEV.P(Table2[1M Return vs Nifty])</f>
        <v>-1.8383482428465034</v>
      </c>
      <c r="K143">
        <v>35.376501270377602</v>
      </c>
      <c r="L143">
        <f>(Table2[[#This Row],[6M Return vs Nifty]]-AVERAGE(Table2[6M Return vs Nifty]))/_xlfn.STDEV.P(Table2[6M Return vs Nifty])</f>
        <v>0.99756759373188086</v>
      </c>
      <c r="M143">
        <v>-0.21528567468622001</v>
      </c>
      <c r="N143">
        <f>(Table2[[#This Row],[1W Return vs Nifty]]-AVERAGE(Table2[1W Return vs Nifty]))/_xlfn.STDEV.P(Table2[1W Return vs Nifty])</f>
        <v>0.18515255209294809</v>
      </c>
      <c r="O143">
        <v>425.83</v>
      </c>
      <c r="P143">
        <v>451.50467914792802</v>
      </c>
      <c r="Q143">
        <v>388.549744176437</v>
      </c>
      <c r="R143">
        <v>26.5101415514346</v>
      </c>
      <c r="S143" s="2">
        <f>(Table2[[#This Row],[Close Price]]-Table2[[#This Row],[20D EMA]])/Table2[[#This Row],[20D EMA]]</f>
        <v>-6.5354719019326921E-2</v>
      </c>
      <c r="T143" s="2">
        <f>(Table2[[#This Row],[Close Price]]-Table2[[#This Row],[50D EMA]])/Table2[[#This Row],[50D EMA]]</f>
        <v>-0.11850304463931834</v>
      </c>
      <c r="U143" s="2">
        <f>(Table2[[#This Row],[Close Price]]-Table2[[#This Row],[200D EMA]])/Table2[[#This Row],[200D EMA]]</f>
        <v>2.4321868602934199E-2</v>
      </c>
      <c r="V143">
        <v>0.55946625065132505</v>
      </c>
      <c r="W143">
        <v>396.05</v>
      </c>
      <c r="X143">
        <v>409.7</v>
      </c>
      <c r="Y143">
        <v>396.05</v>
      </c>
      <c r="Z143">
        <v>419.4</v>
      </c>
      <c r="AA143">
        <v>393.5</v>
      </c>
      <c r="AB143">
        <v>506</v>
      </c>
      <c r="AC143" s="2">
        <f>(Table2[[#This Row],[Close Price]]/Table2[[#This Row],[Day Low]])-1</f>
        <v>4.9236207549552269E-3</v>
      </c>
      <c r="AD143" s="2">
        <f>(Table2[[#This Row],[Day High]]/Table2[[#This Row],[Close Price]])-1</f>
        <v>2.9396984924623171E-2</v>
      </c>
      <c r="AE143" s="2">
        <f>(Table2[[#This Row],[Close Price]]/Table2[[#This Row],[Current Week Low]])-1</f>
        <v>4.9236207549552269E-3</v>
      </c>
      <c r="AF143" s="2">
        <f>(Table2[[#This Row],[Current Week High]]/Table2[[#This Row],[Close Price]])-1</f>
        <v>5.3768844221105505E-2</v>
      </c>
      <c r="AG143" s="2">
        <f>(Table2[[#This Row],[Close Price]]/Table2[[#This Row],[Current Month Low]])-1</f>
        <v>1.1435832274459878E-2</v>
      </c>
      <c r="AH143" s="2">
        <f>(Table2[[#This Row],[Current Month High]]/Table2[[#This Row],[Close Price]])-1</f>
        <v>0.27135678391959805</v>
      </c>
      <c r="AI143">
        <v>47.738693467336603</v>
      </c>
      <c r="AJ143">
        <v>92.2241004588263</v>
      </c>
      <c r="AK143" t="str">
        <f>IF(AND(Table2[[#This Row],[20D EMA]]&gt;Table2[[#This Row],[50D EMA]],Table2[[#This Row],[50D EMA]]&gt;Table2[[#This Row],[200D EMA]]),"Uptrend","Downtrend/NoTrend")</f>
        <v>Downtrend/NoTrend</v>
      </c>
      <c r="AL143">
        <v>-0.15</v>
      </c>
      <c r="AM143" t="s">
        <v>10346</v>
      </c>
      <c r="AN143">
        <v>-8.24</v>
      </c>
      <c r="AO143" t="s">
        <v>10346</v>
      </c>
      <c r="AP143">
        <v>8.3626793093265997E-2</v>
      </c>
      <c r="AQ143">
        <f>(Table2[[#This Row],[Sharpe Ratio]]-AVERAGE(Table2[Sharpe Ratio]))/_xlfn.STDEV.P(Table2[Sharpe Ratio])</f>
        <v>0.22860230286025562</v>
      </c>
      <c r="AR1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3">
        <f>_xlfn.RANK.AVG(Table2[[#This Row],[1Y Return vs Nifty Z-Score]],Table2[1Y Return vs Nifty Z-Score])</f>
        <v>206</v>
      </c>
      <c r="AT143">
        <f>_xlfn.RANK.AVG(Table2[[#This Row],[6M Return vs Nifty Z-Score]],Table2[6M Return vs Nifty Z-Score])</f>
        <v>107</v>
      </c>
      <c r="AU143">
        <f>_xlfn.RANK.AVG(Table2[[#This Row],[Sharpe Ratio Z-Score]],Table2[Sharpe Ratio Z-Score])</f>
        <v>277</v>
      </c>
      <c r="AV143">
        <f>(Table2[[#This Row],[Rank 1Y]]+Table2[[#This Row],[Rank 6M]]+Table2[[#This Row],[Rank Sharpe]])/3</f>
        <v>196.66666666666666</v>
      </c>
    </row>
    <row r="144" spans="1:48" x14ac:dyDescent="0.3">
      <c r="A144" t="s">
        <v>955</v>
      </c>
      <c r="B144" t="s">
        <v>956</v>
      </c>
      <c r="C144" t="s">
        <v>10303</v>
      </c>
      <c r="D144" t="s">
        <v>246</v>
      </c>
      <c r="E144">
        <v>15498.4995067049</v>
      </c>
      <c r="F144">
        <v>3733.65</v>
      </c>
      <c r="G144">
        <v>133.10330671854601</v>
      </c>
      <c r="H144">
        <f>(Table2[[#This Row],[1Y Return vs Nifty]]-AVERAGE(Table2[1Y Return vs Nifty]))/_xlfn.STDEV.P(Table2[1Y Return vs Nifty])</f>
        <v>1.7052477690735961</v>
      </c>
      <c r="I144">
        <v>-0.49612472297062299</v>
      </c>
      <c r="J144">
        <f>(Table2[[#This Row],[1M Return vs Nifty]]-AVERAGE(Table2[1M Return vs Nifty]))/_xlfn.STDEV.P(Table2[1M Return vs Nifty])</f>
        <v>-3.3005293086351292E-2</v>
      </c>
      <c r="K144">
        <v>-12.314934144113399</v>
      </c>
      <c r="L144">
        <f>(Table2[[#This Row],[6M Return vs Nifty]]-AVERAGE(Table2[6M Return vs Nifty]))/_xlfn.STDEV.P(Table2[6M Return vs Nifty])</f>
        <v>-0.66054283301773653</v>
      </c>
      <c r="M144">
        <v>-3.1371617868061299</v>
      </c>
      <c r="N144">
        <f>(Table2[[#This Row],[1W Return vs Nifty]]-AVERAGE(Table2[1W Return vs Nifty]))/_xlfn.STDEV.P(Table2[1W Return vs Nifty])</f>
        <v>-0.557066798288961</v>
      </c>
      <c r="O144">
        <v>3691.87</v>
      </c>
      <c r="P144">
        <v>3759.7772047395201</v>
      </c>
      <c r="Q144">
        <v>3345.7862548336302</v>
      </c>
      <c r="R144">
        <v>58.307670004890298</v>
      </c>
      <c r="S144" s="2">
        <f>(Table2[[#This Row],[Close Price]]-Table2[[#This Row],[20D EMA]])/Table2[[#This Row],[20D EMA]]</f>
        <v>1.1316758174041935E-2</v>
      </c>
      <c r="T144" s="2">
        <f>(Table2[[#This Row],[Close Price]]-Table2[[#This Row],[50D EMA]])/Table2[[#This Row],[50D EMA]]</f>
        <v>-6.9491364293034347E-3</v>
      </c>
      <c r="U144" s="2">
        <f>(Table2[[#This Row],[Close Price]]-Table2[[#This Row],[200D EMA]])/Table2[[#This Row],[200D EMA]]</f>
        <v>0.11592603819387036</v>
      </c>
      <c r="V144">
        <v>1.1300434088045499</v>
      </c>
      <c r="W144">
        <v>3700</v>
      </c>
      <c r="X144">
        <v>3778.95</v>
      </c>
      <c r="Y144">
        <v>3466.35</v>
      </c>
      <c r="Z144">
        <v>3806.55</v>
      </c>
      <c r="AA144">
        <v>3466.35</v>
      </c>
      <c r="AB144">
        <v>3898</v>
      </c>
      <c r="AC144" s="2">
        <f>(Table2[[#This Row],[Close Price]]/Table2[[#This Row],[Day Low]])-1</f>
        <v>9.0945945945946072E-3</v>
      </c>
      <c r="AD144" s="2">
        <f>(Table2[[#This Row],[Day High]]/Table2[[#This Row],[Close Price]])-1</f>
        <v>1.2132899441565259E-2</v>
      </c>
      <c r="AE144" s="2">
        <f>(Table2[[#This Row],[Close Price]]/Table2[[#This Row],[Current Week Low]])-1</f>
        <v>7.711281318966634E-2</v>
      </c>
      <c r="AF144" s="2">
        <f>(Table2[[#This Row],[Current Week High]]/Table2[[#This Row],[Close Price]])-1</f>
        <v>1.9525129564903043E-2</v>
      </c>
      <c r="AG144" s="2">
        <f>(Table2[[#This Row],[Close Price]]/Table2[[#This Row],[Current Month Low]])-1</f>
        <v>7.711281318966634E-2</v>
      </c>
      <c r="AH144" s="2">
        <f>(Table2[[#This Row],[Current Month High]]/Table2[[#This Row],[Close Price]])-1</f>
        <v>4.4018587709078183E-2</v>
      </c>
      <c r="AI144">
        <v>15.1674634740803</v>
      </c>
      <c r="AJ144">
        <v>176.36195410806801</v>
      </c>
      <c r="AK144" t="str">
        <f>IF(AND(Table2[[#This Row],[20D EMA]]&gt;Table2[[#This Row],[50D EMA]],Table2[[#This Row],[50D EMA]]&gt;Table2[[#This Row],[200D EMA]]),"Uptrend","Downtrend/NoTrend")</f>
        <v>Downtrend/NoTrend</v>
      </c>
      <c r="AL144">
        <v>-0.09</v>
      </c>
      <c r="AM144" t="s">
        <v>10346</v>
      </c>
      <c r="AN144">
        <v>2.17</v>
      </c>
      <c r="AO144" t="s">
        <v>10347</v>
      </c>
      <c r="AP144">
        <v>0.26452718793748697</v>
      </c>
      <c r="AQ144">
        <f>(Table2[[#This Row],[Sharpe Ratio]]-AVERAGE(Table2[Sharpe Ratio]))/_xlfn.STDEV.P(Table2[Sharpe Ratio])</f>
        <v>2.3078415801991405</v>
      </c>
      <c r="AR1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4">
        <f>_xlfn.RANK.AVG(Table2[[#This Row],[1Y Return vs Nifty Z-Score]],Table2[1Y Return vs Nifty Z-Score])</f>
        <v>45</v>
      </c>
      <c r="AT144">
        <f>_xlfn.RANK.AVG(Table2[[#This Row],[6M Return vs Nifty Z-Score]],Table2[6M Return vs Nifty Z-Score])</f>
        <v>543</v>
      </c>
      <c r="AU144">
        <f>_xlfn.RANK.AVG(Table2[[#This Row],[Sharpe Ratio Z-Score]],Table2[Sharpe Ratio Z-Score])</f>
        <v>5</v>
      </c>
      <c r="AV144">
        <f>(Table2[[#This Row],[Rank 1Y]]+Table2[[#This Row],[Rank 6M]]+Table2[[#This Row],[Rank Sharpe]])/3</f>
        <v>197.66666666666666</v>
      </c>
    </row>
    <row r="145" spans="1:48" x14ac:dyDescent="0.3">
      <c r="A145" t="s">
        <v>58</v>
      </c>
      <c r="B145" t="s">
        <v>59</v>
      </c>
      <c r="C145" t="s">
        <v>10308</v>
      </c>
      <c r="D145" t="s">
        <v>60</v>
      </c>
      <c r="E145">
        <v>411996.39889416</v>
      </c>
      <c r="F145">
        <v>1121.6500000000001</v>
      </c>
      <c r="G145">
        <v>54.706549181923002</v>
      </c>
      <c r="H145">
        <f>(Table2[[#This Row],[1Y Return vs Nifty]]-AVERAGE(Table2[1Y Return vs Nifty]))/_xlfn.STDEV.P(Table2[1Y Return vs Nifty])</f>
        <v>0.44809432123343235</v>
      </c>
      <c r="I145">
        <v>-5.5306585250668796</v>
      </c>
      <c r="J145">
        <f>(Table2[[#This Row],[1M Return vs Nifty]]-AVERAGE(Table2[1M Return vs Nifty]))/_xlfn.STDEV.P(Table2[1M Return vs Nifty])</f>
        <v>-0.50754035194387093</v>
      </c>
      <c r="K145">
        <v>3.6270714215262498</v>
      </c>
      <c r="L145">
        <f>(Table2[[#This Row],[6M Return vs Nifty]]-AVERAGE(Table2[6M Return vs Nifty]))/_xlfn.STDEV.P(Table2[6M Return vs Nifty])</f>
        <v>-0.10627967398403489</v>
      </c>
      <c r="M145">
        <v>-2.9070126534700198</v>
      </c>
      <c r="N145">
        <f>(Table2[[#This Row],[1W Return vs Nifty]]-AVERAGE(Table2[1W Return vs Nifty]))/_xlfn.STDEV.P(Table2[1W Return vs Nifty])</f>
        <v>-0.49860397040686055</v>
      </c>
      <c r="O145">
        <v>1076.79</v>
      </c>
      <c r="P145">
        <v>1047.8470267586399</v>
      </c>
      <c r="Q145">
        <v>922.742913677253</v>
      </c>
      <c r="R145">
        <v>66.947859746987703</v>
      </c>
      <c r="S145" s="2">
        <f>(Table2[[#This Row],[Close Price]]-Table2[[#This Row],[20D EMA]])/Table2[[#This Row],[20D EMA]]</f>
        <v>4.1660862377993969E-2</v>
      </c>
      <c r="T145" s="2">
        <f>(Table2[[#This Row],[Close Price]]-Table2[[#This Row],[50D EMA]])/Table2[[#This Row],[50D EMA]]</f>
        <v>7.0432965267515024E-2</v>
      </c>
      <c r="U145" s="2">
        <f>(Table2[[#This Row],[Close Price]]-Table2[[#This Row],[200D EMA]])/Table2[[#This Row],[200D EMA]]</f>
        <v>0.21556067608265442</v>
      </c>
      <c r="V145">
        <v>0.87757743888871398</v>
      </c>
      <c r="W145">
        <v>1066</v>
      </c>
      <c r="X145">
        <v>1142</v>
      </c>
      <c r="Y145">
        <v>1066</v>
      </c>
      <c r="Z145">
        <v>1142</v>
      </c>
      <c r="AA145">
        <v>1008.4</v>
      </c>
      <c r="AB145">
        <v>1176</v>
      </c>
      <c r="AC145" s="2">
        <f>(Table2[[#This Row],[Close Price]]/Table2[[#This Row],[Day Low]])-1</f>
        <v>5.2204502814259035E-2</v>
      </c>
      <c r="AD145" s="2">
        <f>(Table2[[#This Row],[Day High]]/Table2[[#This Row],[Close Price]])-1</f>
        <v>1.8142914456381165E-2</v>
      </c>
      <c r="AE145" s="2">
        <f>(Table2[[#This Row],[Close Price]]/Table2[[#This Row],[Current Week Low]])-1</f>
        <v>5.2204502814259035E-2</v>
      </c>
      <c r="AF145" s="2">
        <f>(Table2[[#This Row],[Current Week High]]/Table2[[#This Row],[Close Price]])-1</f>
        <v>1.8142914456381165E-2</v>
      </c>
      <c r="AG145" s="2">
        <f>(Table2[[#This Row],[Close Price]]/Table2[[#This Row],[Current Month Low]])-1</f>
        <v>0.11230662435541472</v>
      </c>
      <c r="AH145" s="2">
        <f>(Table2[[#This Row],[Current Month High]]/Table2[[#This Row],[Close Price]])-1</f>
        <v>4.8455400526010717E-2</v>
      </c>
      <c r="AI145">
        <v>5.1130031649801504</v>
      </c>
      <c r="AJ145">
        <v>87.238127034471205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0.11</v>
      </c>
      <c r="AM145" t="s">
        <v>10347</v>
      </c>
      <c r="AN145">
        <v>4.2300000000000004</v>
      </c>
      <c r="AO145" t="s">
        <v>10347</v>
      </c>
      <c r="AP145">
        <v>0.18417018378334299</v>
      </c>
      <c r="AQ145">
        <f>(Table2[[#This Row],[Sharpe Ratio]]-AVERAGE(Table2[Sharpe Ratio]))/_xlfn.STDEV.P(Table2[Sharpe Ratio])</f>
        <v>1.3842314388809902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0.71990176377965609</v>
      </c>
      <c r="AS145">
        <f>_xlfn.RANK.AVG(Table2[[#This Row],[1Y Return vs Nifty Z-Score]],Table2[1Y Return vs Nifty Z-Score])</f>
        <v>174</v>
      </c>
      <c r="AT145">
        <f>_xlfn.RANK.AVG(Table2[[#This Row],[6M Return vs Nifty Z-Score]],Table2[6M Return vs Nifty Z-Score])</f>
        <v>355</v>
      </c>
      <c r="AU145">
        <f>_xlfn.RANK.AVG(Table2[[#This Row],[Sharpe Ratio Z-Score]],Table2[Sharpe Ratio Z-Score])</f>
        <v>66</v>
      </c>
      <c r="AV145">
        <f>(Table2[[#This Row],[Rank 1Y]]+Table2[[#This Row],[Rank 6M]]+Table2[[#This Row],[Rank Sharpe]])/3</f>
        <v>198.33333333333334</v>
      </c>
    </row>
    <row r="146" spans="1:48" x14ac:dyDescent="0.3">
      <c r="A146" t="s">
        <v>1109</v>
      </c>
      <c r="B146" t="s">
        <v>1110</v>
      </c>
      <c r="C146" t="s">
        <v>10309</v>
      </c>
      <c r="D146" t="s">
        <v>104</v>
      </c>
      <c r="E146">
        <v>11348.118141364999</v>
      </c>
      <c r="F146">
        <v>864.55</v>
      </c>
      <c r="G146">
        <v>155.35919535884801</v>
      </c>
      <c r="H146">
        <f>(Table2[[#This Row],[1Y Return vs Nifty]]-AVERAGE(Table2[1Y Return vs Nifty]))/_xlfn.STDEV.P(Table2[1Y Return vs Nifty])</f>
        <v>2.0621383857018665</v>
      </c>
      <c r="I146">
        <v>-8.0756999720196898</v>
      </c>
      <c r="J146">
        <f>(Table2[[#This Row],[1M Return vs Nifty]]-AVERAGE(Table2[1M Return vs Nifty]))/_xlfn.STDEV.P(Table2[1M Return vs Nifty])</f>
        <v>-0.7474257991965475</v>
      </c>
      <c r="K146">
        <v>-15.0515010829077</v>
      </c>
      <c r="L146">
        <f>(Table2[[#This Row],[6M Return vs Nifty]]-AVERAGE(Table2[6M Return vs Nifty]))/_xlfn.STDEV.P(Table2[6M Return vs Nifty])</f>
        <v>-0.75568633489133263</v>
      </c>
      <c r="M146">
        <v>-6.0896299892232202</v>
      </c>
      <c r="N146">
        <f>(Table2[[#This Row],[1W Return vs Nifty]]-AVERAGE(Table2[1W Return vs Nifty]))/_xlfn.STDEV.P(Table2[1W Return vs Nifty])</f>
        <v>-1.3070571973108223</v>
      </c>
      <c r="O146">
        <v>947.98</v>
      </c>
      <c r="P146">
        <v>945.153642291859</v>
      </c>
      <c r="Q146">
        <v>771.74260407827103</v>
      </c>
      <c r="R146">
        <v>23.105185740634401</v>
      </c>
      <c r="S146" s="2">
        <f>(Table2[[#This Row],[Close Price]]-Table2[[#This Row],[20D EMA]])/Table2[[#This Row],[20D EMA]]</f>
        <v>-8.8008185826705276E-2</v>
      </c>
      <c r="T146" s="2">
        <f>(Table2[[#This Row],[Close Price]]-Table2[[#This Row],[50D EMA]])/Table2[[#This Row],[50D EMA]]</f>
        <v>-8.5280994205774868E-2</v>
      </c>
      <c r="U146" s="2">
        <f>(Table2[[#This Row],[Close Price]]-Table2[[#This Row],[200D EMA]])/Table2[[#This Row],[200D EMA]]</f>
        <v>0.12025692948826276</v>
      </c>
      <c r="V146">
        <v>0.890217816975863</v>
      </c>
      <c r="W146">
        <v>862</v>
      </c>
      <c r="X146">
        <v>902.9</v>
      </c>
      <c r="Y146">
        <v>862</v>
      </c>
      <c r="Z146">
        <v>938.85</v>
      </c>
      <c r="AA146">
        <v>862</v>
      </c>
      <c r="AB146">
        <v>1118</v>
      </c>
      <c r="AC146" s="2">
        <f>(Table2[[#This Row],[Close Price]]/Table2[[#This Row],[Day Low]])-1</f>
        <v>2.9582366589326892E-3</v>
      </c>
      <c r="AD146" s="2">
        <f>(Table2[[#This Row],[Day High]]/Table2[[#This Row],[Close Price]])-1</f>
        <v>4.4358336706957324E-2</v>
      </c>
      <c r="AE146" s="2">
        <f>(Table2[[#This Row],[Close Price]]/Table2[[#This Row],[Current Week Low]])-1</f>
        <v>2.9582366589326892E-3</v>
      </c>
      <c r="AF146" s="2">
        <f>(Table2[[#This Row],[Current Week High]]/Table2[[#This Row],[Close Price]])-1</f>
        <v>8.5940662772540755E-2</v>
      </c>
      <c r="AG146" s="2">
        <f>(Table2[[#This Row],[Close Price]]/Table2[[#This Row],[Current Month Low]])-1</f>
        <v>2.9582366589326892E-3</v>
      </c>
      <c r="AH146" s="2">
        <f>(Table2[[#This Row],[Current Month High]]/Table2[[#This Row],[Close Price]])-1</f>
        <v>0.29315829044011332</v>
      </c>
      <c r="AI146">
        <v>29.315829044011299</v>
      </c>
      <c r="AJ146">
        <v>238.59660574412499</v>
      </c>
      <c r="AK146" t="str">
        <f>IF(AND(Table2[[#This Row],[20D EMA]]&gt;Table2[[#This Row],[50D EMA]],Table2[[#This Row],[50D EMA]]&gt;Table2[[#This Row],[200D EMA]]),"Uptrend","Downtrend/NoTrend")</f>
        <v>Uptrend</v>
      </c>
      <c r="AL146">
        <v>-0.11</v>
      </c>
      <c r="AM146" t="s">
        <v>10346</v>
      </c>
      <c r="AN146">
        <v>-21.32</v>
      </c>
      <c r="AO146" t="s">
        <v>10346</v>
      </c>
      <c r="AP146">
        <v>0.29848475052996098</v>
      </c>
      <c r="AQ146">
        <f>(Table2[[#This Row],[Sharpe Ratio]]-AVERAGE(Table2[Sharpe Ratio]))/_xlfn.STDEV.P(Table2[Sharpe Ratio])</f>
        <v>2.6981441993049007</v>
      </c>
      <c r="AR1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1.9501132536080639</v>
      </c>
      <c r="AS146">
        <f>_xlfn.RANK.AVG(Table2[[#This Row],[1Y Return vs Nifty Z-Score]],Table2[1Y Return vs Nifty Z-Score])</f>
        <v>29</v>
      </c>
      <c r="AT146">
        <f>_xlfn.RANK.AVG(Table2[[#This Row],[6M Return vs Nifty Z-Score]],Table2[6M Return vs Nifty Z-Score])</f>
        <v>568</v>
      </c>
      <c r="AU146">
        <f>_xlfn.RANK.AVG(Table2[[#This Row],[Sharpe Ratio Z-Score]],Table2[Sharpe Ratio Z-Score])</f>
        <v>2</v>
      </c>
      <c r="AV146">
        <f>(Table2[[#This Row],[Rank 1Y]]+Table2[[#This Row],[Rank 6M]]+Table2[[#This Row],[Rank Sharpe]])/3</f>
        <v>199.66666666666666</v>
      </c>
    </row>
    <row r="147" spans="1:48" x14ac:dyDescent="0.3">
      <c r="A147" t="s">
        <v>997</v>
      </c>
      <c r="B147" t="s">
        <v>998</v>
      </c>
      <c r="C147" t="s">
        <v>10301</v>
      </c>
      <c r="D147" t="s">
        <v>18</v>
      </c>
      <c r="E147">
        <v>14375.906556</v>
      </c>
      <c r="F147">
        <v>965.4</v>
      </c>
      <c r="G147">
        <v>98.625772781103606</v>
      </c>
      <c r="H147">
        <f>(Table2[[#This Row],[1Y Return vs Nifty]]-AVERAGE(Table2[1Y Return vs Nifty]))/_xlfn.STDEV.P(Table2[1Y Return vs Nifty])</f>
        <v>1.1523734918149473</v>
      </c>
      <c r="I147">
        <v>-5.9114701367004301</v>
      </c>
      <c r="J147">
        <f>(Table2[[#This Row],[1M Return vs Nifty]]-AVERAGE(Table2[1M Return vs Nifty]))/_xlfn.STDEV.P(Table2[1M Return vs Nifty])</f>
        <v>-0.54343413429665033</v>
      </c>
      <c r="K147">
        <v>-5.2145301387904901</v>
      </c>
      <c r="L147">
        <f>(Table2[[#This Row],[6M Return vs Nifty]]-AVERAGE(Table2[6M Return vs Nifty]))/_xlfn.STDEV.P(Table2[6M Return vs Nifty])</f>
        <v>-0.41367976812908003</v>
      </c>
      <c r="M147">
        <v>-4.1677371630591598</v>
      </c>
      <c r="N147">
        <f>(Table2[[#This Row],[1W Return vs Nifty]]-AVERAGE(Table2[1W Return vs Nifty]))/_xlfn.STDEV.P(Table2[1W Return vs Nifty])</f>
        <v>-0.81885510036969078</v>
      </c>
      <c r="O147">
        <v>979.26</v>
      </c>
      <c r="P147">
        <v>979.367398682356</v>
      </c>
      <c r="Q147">
        <v>860.40387703516706</v>
      </c>
      <c r="R147">
        <v>44.143811383318102</v>
      </c>
      <c r="S147" s="2">
        <f>(Table2[[#This Row],[Close Price]]-Table2[[#This Row],[20D EMA]])/Table2[[#This Row],[20D EMA]]</f>
        <v>-1.4153544513203862E-2</v>
      </c>
      <c r="T147" s="2">
        <f>(Table2[[#This Row],[Close Price]]-Table2[[#This Row],[50D EMA]])/Table2[[#This Row],[50D EMA]]</f>
        <v>-1.4261653697221086E-2</v>
      </c>
      <c r="U147" s="2">
        <f>(Table2[[#This Row],[Close Price]]-Table2[[#This Row],[200D EMA]])/Table2[[#This Row],[200D EMA]]</f>
        <v>0.12203120623611677</v>
      </c>
      <c r="V147">
        <v>0.73666624547101101</v>
      </c>
      <c r="W147">
        <v>960</v>
      </c>
      <c r="X147">
        <v>985.7</v>
      </c>
      <c r="Y147">
        <v>960</v>
      </c>
      <c r="Z147">
        <v>1027</v>
      </c>
      <c r="AA147">
        <v>886.65</v>
      </c>
      <c r="AB147">
        <v>1039</v>
      </c>
      <c r="AC147" s="2">
        <f>(Table2[[#This Row],[Close Price]]/Table2[[#This Row],[Day Low]])-1</f>
        <v>5.6249999999999911E-3</v>
      </c>
      <c r="AD147" s="2">
        <f>(Table2[[#This Row],[Day High]]/Table2[[#This Row],[Close Price]])-1</f>
        <v>2.1027553345763561E-2</v>
      </c>
      <c r="AE147" s="2">
        <f>(Table2[[#This Row],[Close Price]]/Table2[[#This Row],[Current Week Low]])-1</f>
        <v>5.6249999999999911E-3</v>
      </c>
      <c r="AF147" s="2">
        <f>(Table2[[#This Row],[Current Week High]]/Table2[[#This Row],[Close Price]])-1</f>
        <v>6.3807748083695826E-2</v>
      </c>
      <c r="AG147" s="2">
        <f>(Table2[[#This Row],[Close Price]]/Table2[[#This Row],[Current Month Low]])-1</f>
        <v>8.8817458974792762E-2</v>
      </c>
      <c r="AH147" s="2">
        <f>(Table2[[#This Row],[Current Month High]]/Table2[[#This Row],[Close Price]])-1</f>
        <v>7.6237828879221148E-2</v>
      </c>
      <c r="AI147">
        <v>32.069608452454901</v>
      </c>
      <c r="AJ147">
        <v>149.457364341085</v>
      </c>
      <c r="AK147" t="str">
        <f>IF(AND(Table2[[#This Row],[20D EMA]]&gt;Table2[[#This Row],[50D EMA]],Table2[[#This Row],[50D EMA]]&gt;Table2[[#This Row],[200D EMA]]),"Uptrend","Downtrend/NoTrend")</f>
        <v>Downtrend/NoTrend</v>
      </c>
      <c r="AL147">
        <v>-0.06</v>
      </c>
      <c r="AM147" t="s">
        <v>10346</v>
      </c>
      <c r="AN147">
        <v>4.47</v>
      </c>
      <c r="AO147" t="s">
        <v>10347</v>
      </c>
      <c r="AP147">
        <v>0.194085722803609</v>
      </c>
      <c r="AQ147">
        <f>(Table2[[#This Row],[Sharpe Ratio]]-AVERAGE(Table2[Sharpe Ratio]))/_xlfn.STDEV.P(Table2[Sharpe Ratio])</f>
        <v>1.4981990076343761</v>
      </c>
      <c r="AR1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7">
        <f>_xlfn.RANK.AVG(Table2[[#This Row],[1Y Return vs Nifty Z-Score]],Table2[1Y Return vs Nifty Z-Score])</f>
        <v>86</v>
      </c>
      <c r="AT147">
        <f>_xlfn.RANK.AVG(Table2[[#This Row],[6M Return vs Nifty Z-Score]],Table2[6M Return vs Nifty Z-Score])</f>
        <v>468</v>
      </c>
      <c r="AU147">
        <f>_xlfn.RANK.AVG(Table2[[#This Row],[Sharpe Ratio Z-Score]],Table2[Sharpe Ratio Z-Score])</f>
        <v>46</v>
      </c>
      <c r="AV147">
        <f>(Table2[[#This Row],[Rank 1Y]]+Table2[[#This Row],[Rank 6M]]+Table2[[#This Row],[Rank Sharpe]])/3</f>
        <v>200</v>
      </c>
    </row>
    <row r="148" spans="1:48" x14ac:dyDescent="0.3">
      <c r="A148" t="s">
        <v>1380</v>
      </c>
      <c r="B148" t="s">
        <v>1381</v>
      </c>
      <c r="C148" t="s">
        <v>10313</v>
      </c>
      <c r="D148" t="s">
        <v>199</v>
      </c>
      <c r="E148">
        <v>8126.24713178</v>
      </c>
      <c r="F148">
        <v>2005.55</v>
      </c>
      <c r="G148">
        <v>87.358380927724994</v>
      </c>
      <c r="H148">
        <f>(Table2[[#This Row],[1Y Return vs Nifty]]-AVERAGE(Table2[1Y Return vs Nifty]))/_xlfn.STDEV.P(Table2[1Y Return vs Nifty])</f>
        <v>0.9716920330183384</v>
      </c>
      <c r="I148">
        <v>6.0419015783876597</v>
      </c>
      <c r="J148">
        <f>(Table2[[#This Row],[1M Return vs Nifty]]-AVERAGE(Table2[1M Return vs Nifty]))/_xlfn.STDEV.P(Table2[1M Return vs Nifty])</f>
        <v>0.58324296696808509</v>
      </c>
      <c r="K148">
        <v>31.319794928724299</v>
      </c>
      <c r="L148">
        <f>(Table2[[#This Row],[6M Return vs Nifty]]-AVERAGE(Table2[6M Return vs Nifty]))/_xlfn.STDEV.P(Table2[6M Return vs Nifty])</f>
        <v>0.85652618818607906</v>
      </c>
      <c r="M148">
        <v>-1.2967697072001301</v>
      </c>
      <c r="N148">
        <f>(Table2[[#This Row],[1W Return vs Nifty]]-AVERAGE(Table2[1W Return vs Nifty]))/_xlfn.STDEV.P(Table2[1W Return vs Nifty])</f>
        <v>-8.9567643171764785E-2</v>
      </c>
      <c r="O148">
        <v>1981.74</v>
      </c>
      <c r="P148">
        <v>1831.8251125156801</v>
      </c>
      <c r="Q148">
        <v>1464.6930549787401</v>
      </c>
      <c r="R148">
        <v>48.884760690127102</v>
      </c>
      <c r="S148" s="2">
        <f>(Table2[[#This Row],[Close Price]]-Table2[[#This Row],[20D EMA]])/Table2[[#This Row],[20D EMA]]</f>
        <v>1.2014694157659402E-2</v>
      </c>
      <c r="T148" s="2">
        <f>(Table2[[#This Row],[Close Price]]-Table2[[#This Row],[50D EMA]])/Table2[[#This Row],[50D EMA]]</f>
        <v>9.4837048743010299E-2</v>
      </c>
      <c r="U148" s="2">
        <f>(Table2[[#This Row],[Close Price]]-Table2[[#This Row],[200D EMA]])/Table2[[#This Row],[200D EMA]]</f>
        <v>0.36926299553534131</v>
      </c>
      <c r="V148">
        <v>0.44435757086016803</v>
      </c>
      <c r="W148">
        <v>1999.8</v>
      </c>
      <c r="X148">
        <v>2068.1</v>
      </c>
      <c r="Y148">
        <v>1990.6</v>
      </c>
      <c r="Z148">
        <v>2149.3000000000002</v>
      </c>
      <c r="AA148">
        <v>1865.35</v>
      </c>
      <c r="AB148">
        <v>2172</v>
      </c>
      <c r="AC148" s="2">
        <f>(Table2[[#This Row],[Close Price]]/Table2[[#This Row],[Day Low]])-1</f>
        <v>2.8752875287527679E-3</v>
      </c>
      <c r="AD148" s="2">
        <f>(Table2[[#This Row],[Day High]]/Table2[[#This Row],[Close Price]])-1</f>
        <v>3.1188452045573412E-2</v>
      </c>
      <c r="AE148" s="2">
        <f>(Table2[[#This Row],[Close Price]]/Table2[[#This Row],[Current Week Low]])-1</f>
        <v>7.510298402491733E-3</v>
      </c>
      <c r="AF148" s="2">
        <f>(Table2[[#This Row],[Current Week High]]/Table2[[#This Row],[Close Price]])-1</f>
        <v>7.1676098825758539E-2</v>
      </c>
      <c r="AG148" s="2">
        <f>(Table2[[#This Row],[Close Price]]/Table2[[#This Row],[Current Month Low]])-1</f>
        <v>7.5160157611172229E-2</v>
      </c>
      <c r="AH148" s="2">
        <f>(Table2[[#This Row],[Current Month High]]/Table2[[#This Row],[Close Price]])-1</f>
        <v>8.2994689735982563E-2</v>
      </c>
      <c r="AI148">
        <v>8.2994689735982501</v>
      </c>
      <c r="AJ148">
        <v>135.94705882352901</v>
      </c>
      <c r="AK148" t="str">
        <f>IF(AND(Table2[[#This Row],[20D EMA]]&gt;Table2[[#This Row],[50D EMA]],Table2[[#This Row],[50D EMA]]&gt;Table2[[#This Row],[200D EMA]]),"Uptrend","Downtrend/NoTrend")</f>
        <v>Uptrend</v>
      </c>
      <c r="AL148">
        <v>0.25</v>
      </c>
      <c r="AM148" t="s">
        <v>10347</v>
      </c>
      <c r="AN148">
        <v>-2.87</v>
      </c>
      <c r="AO148" t="s">
        <v>10346</v>
      </c>
      <c r="AP148">
        <v>5.876619693975E-2</v>
      </c>
      <c r="AQ148">
        <f>(Table2[[#This Row],[Sharpe Ratio]]-AVERAGE(Table2[Sharpe Ratio]))/_xlfn.STDEV.P(Table2[Sharpe Ratio])</f>
        <v>-5.7141285620926623E-2</v>
      </c>
      <c r="AR1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2.2647522593798111</v>
      </c>
      <c r="AS148">
        <f>_xlfn.RANK.AVG(Table2[[#This Row],[1Y Return vs Nifty Z-Score]],Table2[1Y Return vs Nifty Z-Score])</f>
        <v>106</v>
      </c>
      <c r="AT148">
        <f>_xlfn.RANK.AVG(Table2[[#This Row],[6M Return vs Nifty Z-Score]],Table2[6M Return vs Nifty Z-Score])</f>
        <v>126</v>
      </c>
      <c r="AU148">
        <f>_xlfn.RANK.AVG(Table2[[#This Row],[Sharpe Ratio Z-Score]],Table2[Sharpe Ratio Z-Score])</f>
        <v>368</v>
      </c>
      <c r="AV148">
        <f>(Table2[[#This Row],[Rank 1Y]]+Table2[[#This Row],[Rank 6M]]+Table2[[#This Row],[Rank Sharpe]])/3</f>
        <v>200</v>
      </c>
    </row>
    <row r="149" spans="1:48" x14ac:dyDescent="0.3">
      <c r="A149" t="s">
        <v>197</v>
      </c>
      <c r="B149" t="s">
        <v>198</v>
      </c>
      <c r="C149" t="s">
        <v>10308</v>
      </c>
      <c r="D149" t="s">
        <v>199</v>
      </c>
      <c r="E149">
        <v>131923.371153288</v>
      </c>
      <c r="F149">
        <v>194.68</v>
      </c>
      <c r="G149">
        <v>71.811885465924505</v>
      </c>
      <c r="H149">
        <f>(Table2[[#This Row],[1Y Return vs Nifty]]-AVERAGE(Table2[1Y Return vs Nifty]))/_xlfn.STDEV.P(Table2[1Y Return vs Nifty])</f>
        <v>0.72239179426160383</v>
      </c>
      <c r="I149">
        <v>-1.5552387514408501</v>
      </c>
      <c r="J149">
        <f>(Table2[[#This Row],[1M Return vs Nifty]]-AVERAGE(Table2[1M Return vs Nifty]))/_xlfn.STDEV.P(Table2[1M Return vs Nifty])</f>
        <v>-0.13283315353843111</v>
      </c>
      <c r="K149">
        <v>48.905649297748703</v>
      </c>
      <c r="L149">
        <f>(Table2[[#This Row],[6M Return vs Nifty]]-AVERAGE(Table2[6M Return vs Nifty]))/_xlfn.STDEV.P(Table2[6M Return vs Nifty])</f>
        <v>1.4679418069267063</v>
      </c>
      <c r="M149">
        <v>2.8111419562960802E-2</v>
      </c>
      <c r="N149">
        <f>(Table2[[#This Row],[1W Return vs Nifty]]-AVERAGE(Table2[1W Return vs Nifty]))/_xlfn.STDEV.P(Table2[1W Return vs Nifty])</f>
        <v>0.24698064686709695</v>
      </c>
      <c r="O149">
        <v>192.11</v>
      </c>
      <c r="P149">
        <v>185.40349536477899</v>
      </c>
      <c r="Q149">
        <v>146.466491854217</v>
      </c>
      <c r="R149">
        <v>54.922207977119299</v>
      </c>
      <c r="S149" s="2">
        <f>(Table2[[#This Row],[Close Price]]-Table2[[#This Row],[20D EMA]])/Table2[[#This Row],[20D EMA]]</f>
        <v>1.3377752329394581E-2</v>
      </c>
      <c r="T149" s="2">
        <f>(Table2[[#This Row],[Close Price]]-Table2[[#This Row],[50D EMA]])/Table2[[#This Row],[50D EMA]]</f>
        <v>5.0034141033693094E-2</v>
      </c>
      <c r="U149" s="2">
        <f>(Table2[[#This Row],[Close Price]]-Table2[[#This Row],[200D EMA]])/Table2[[#This Row],[200D EMA]]</f>
        <v>0.32917773570880315</v>
      </c>
      <c r="V149">
        <v>0.633372294362053</v>
      </c>
      <c r="W149">
        <v>192.53</v>
      </c>
      <c r="X149">
        <v>198.69</v>
      </c>
      <c r="Y149">
        <v>192.53</v>
      </c>
      <c r="Z149">
        <v>200.83</v>
      </c>
      <c r="AA149">
        <v>170.31</v>
      </c>
      <c r="AB149">
        <v>200.83</v>
      </c>
      <c r="AC149" s="2">
        <f>(Table2[[#This Row],[Close Price]]/Table2[[#This Row],[Day Low]])-1</f>
        <v>1.1167090842985505E-2</v>
      </c>
      <c r="AD149" s="2">
        <f>(Table2[[#This Row],[Day High]]/Table2[[#This Row],[Close Price]])-1</f>
        <v>2.0597904253133237E-2</v>
      </c>
      <c r="AE149" s="2">
        <f>(Table2[[#This Row],[Close Price]]/Table2[[#This Row],[Current Week Low]])-1</f>
        <v>1.1167090842985505E-2</v>
      </c>
      <c r="AF149" s="2">
        <f>(Table2[[#This Row],[Current Week High]]/Table2[[#This Row],[Close Price]])-1</f>
        <v>3.1590302034107287E-2</v>
      </c>
      <c r="AG149" s="2">
        <f>(Table2[[#This Row],[Close Price]]/Table2[[#This Row],[Current Month Low]])-1</f>
        <v>0.1430920086900358</v>
      </c>
      <c r="AH149" s="2">
        <f>(Table2[[#This Row],[Current Month High]]/Table2[[#This Row],[Close Price]])-1</f>
        <v>3.1590302034107287E-2</v>
      </c>
      <c r="AI149">
        <v>7.2940209574686499</v>
      </c>
      <c r="AJ149">
        <v>124.28571428571399</v>
      </c>
      <c r="AK149" t="str">
        <f>IF(AND(Table2[[#This Row],[20D EMA]]&gt;Table2[[#This Row],[50D EMA]],Table2[[#This Row],[50D EMA]]&gt;Table2[[#This Row],[200D EMA]]),"Uptrend","Downtrend/NoTrend")</f>
        <v>Uptrend</v>
      </c>
      <c r="AL149">
        <v>0.14000000000000001</v>
      </c>
      <c r="AM149" t="s">
        <v>10347</v>
      </c>
      <c r="AN149">
        <v>3.44</v>
      </c>
      <c r="AO149" t="s">
        <v>10347</v>
      </c>
      <c r="AP149">
        <v>4.3315472047893003E-2</v>
      </c>
      <c r="AQ149">
        <f>(Table2[[#This Row],[Sharpe Ratio]]-AVERAGE(Table2[Sharpe Ratio]))/_xlfn.STDEV.P(Table2[Sharpe Ratio])</f>
        <v>-0.23472936709621117</v>
      </c>
      <c r="AR1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2.0697517274207646</v>
      </c>
      <c r="AS149">
        <f>_xlfn.RANK.AVG(Table2[[#This Row],[1Y Return vs Nifty Z-Score]],Table2[1Y Return vs Nifty Z-Score])</f>
        <v>135</v>
      </c>
      <c r="AT149">
        <f>_xlfn.RANK.AVG(Table2[[#This Row],[6M Return vs Nifty Z-Score]],Table2[6M Return vs Nifty Z-Score])</f>
        <v>60</v>
      </c>
      <c r="AU149">
        <f>_xlfn.RANK.AVG(Table2[[#This Row],[Sharpe Ratio Z-Score]],Table2[Sharpe Ratio Z-Score])</f>
        <v>408</v>
      </c>
      <c r="AV149">
        <f>(Table2[[#This Row],[Rank 1Y]]+Table2[[#This Row],[Rank 6M]]+Table2[[#This Row],[Rank Sharpe]])/3</f>
        <v>201</v>
      </c>
    </row>
    <row r="150" spans="1:48" x14ac:dyDescent="0.3">
      <c r="A150" t="s">
        <v>1626</v>
      </c>
      <c r="B150" t="s">
        <v>1627</v>
      </c>
      <c r="C150" t="s">
        <v>10314</v>
      </c>
      <c r="D150" t="s">
        <v>1419</v>
      </c>
      <c r="E150">
        <v>5497.4604291799997</v>
      </c>
      <c r="F150">
        <v>761.3</v>
      </c>
      <c r="G150">
        <v>67.143266831520407</v>
      </c>
      <c r="H150">
        <f>(Table2[[#This Row],[1Y Return vs Nifty]]-AVERAGE(Table2[1Y Return vs Nifty]))/_xlfn.STDEV.P(Table2[1Y Return vs Nifty])</f>
        <v>0.64752683559095769</v>
      </c>
      <c r="I150">
        <v>32.342804148296104</v>
      </c>
      <c r="J150">
        <f>(Table2[[#This Row],[1M Return vs Nifty]]-AVERAGE(Table2[1M Return vs Nifty]))/_xlfn.STDEV.P(Table2[1M Return vs Nifty])</f>
        <v>3.0622610527778842</v>
      </c>
      <c r="K150">
        <v>63.022028624949598</v>
      </c>
      <c r="L150">
        <f>(Table2[[#This Row],[6M Return vs Nifty]]-AVERAGE(Table2[6M Return vs Nifty]))/_xlfn.STDEV.P(Table2[6M Return vs Nifty])</f>
        <v>1.9587325652034535</v>
      </c>
      <c r="M150">
        <v>0.72115545471225895</v>
      </c>
      <c r="N150">
        <f>(Table2[[#This Row],[1W Return vs Nifty]]-AVERAGE(Table2[1W Return vs Nifty]))/_xlfn.STDEV.P(Table2[1W Return vs Nifty])</f>
        <v>0.4230287316646974</v>
      </c>
      <c r="O150">
        <v>694.85</v>
      </c>
      <c r="P150">
        <v>612.51123874374002</v>
      </c>
      <c r="Q150">
        <v>508.70644105239597</v>
      </c>
      <c r="R150">
        <v>60.600121482114702</v>
      </c>
      <c r="S150" s="2">
        <f>(Table2[[#This Row],[Close Price]]-Table2[[#This Row],[20D EMA]])/Table2[[#This Row],[20D EMA]]</f>
        <v>9.5632150823918724E-2</v>
      </c>
      <c r="T150" s="2">
        <f>(Table2[[#This Row],[Close Price]]-Table2[[#This Row],[50D EMA]])/Table2[[#This Row],[50D EMA]]</f>
        <v>0.24291596928315232</v>
      </c>
      <c r="U150" s="2">
        <f>(Table2[[#This Row],[Close Price]]-Table2[[#This Row],[200D EMA]])/Table2[[#This Row],[200D EMA]]</f>
        <v>0.4965409095765454</v>
      </c>
      <c r="V150">
        <v>3.0243482045763401</v>
      </c>
      <c r="W150">
        <v>751.55</v>
      </c>
      <c r="X150">
        <v>779.7</v>
      </c>
      <c r="Y150">
        <v>751.55</v>
      </c>
      <c r="Z150">
        <v>849.9</v>
      </c>
      <c r="AA150">
        <v>538.75</v>
      </c>
      <c r="AB150">
        <v>859.8</v>
      </c>
      <c r="AC150" s="2">
        <f>(Table2[[#This Row],[Close Price]]/Table2[[#This Row],[Day Low]])-1</f>
        <v>1.297318874326403E-2</v>
      </c>
      <c r="AD150" s="2">
        <f>(Table2[[#This Row],[Day High]]/Table2[[#This Row],[Close Price]])-1</f>
        <v>2.4169184290030232E-2</v>
      </c>
      <c r="AE150" s="2">
        <f>(Table2[[#This Row],[Close Price]]/Table2[[#This Row],[Current Week Low]])-1</f>
        <v>1.297318874326403E-2</v>
      </c>
      <c r="AF150" s="2">
        <f>(Table2[[#This Row],[Current Week High]]/Table2[[#This Row],[Close Price]])-1</f>
        <v>0.11637987652699344</v>
      </c>
      <c r="AG150" s="2">
        <f>(Table2[[#This Row],[Close Price]]/Table2[[#This Row],[Current Month Low]])-1</f>
        <v>0.41308584686774941</v>
      </c>
      <c r="AH150" s="2">
        <f>(Table2[[#This Row],[Current Month High]]/Table2[[#This Row],[Close Price]])-1</f>
        <v>0.12938394850912904</v>
      </c>
      <c r="AI150">
        <v>12.9383948509129</v>
      </c>
      <c r="AJ150">
        <v>103.01333333333299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0.53</v>
      </c>
      <c r="AM150" t="s">
        <v>10347</v>
      </c>
      <c r="AN150">
        <v>26.76</v>
      </c>
      <c r="AO150" t="s">
        <v>10347</v>
      </c>
      <c r="AP150">
        <v>3.7939297147551003E-2</v>
      </c>
      <c r="AQ150">
        <f>(Table2[[#This Row],[Sharpe Ratio]]-AVERAGE(Table2[Sharpe Ratio]))/_xlfn.STDEV.P(Table2[Sharpe Ratio])</f>
        <v>-0.29652223396231492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5.7950269512746777</v>
      </c>
      <c r="AS150">
        <f>_xlfn.RANK.AVG(Table2[[#This Row],[1Y Return vs Nifty Z-Score]],Table2[1Y Return vs Nifty Z-Score])</f>
        <v>146</v>
      </c>
      <c r="AT150">
        <f>_xlfn.RANK.AVG(Table2[[#This Row],[6M Return vs Nifty Z-Score]],Table2[6M Return vs Nifty Z-Score])</f>
        <v>33</v>
      </c>
      <c r="AU150">
        <f>_xlfn.RANK.AVG(Table2[[#This Row],[Sharpe Ratio Z-Score]],Table2[Sharpe Ratio Z-Score])</f>
        <v>424</v>
      </c>
      <c r="AV150">
        <f>(Table2[[#This Row],[Rank 1Y]]+Table2[[#This Row],[Rank 6M]]+Table2[[#This Row],[Rank Sharpe]])/3</f>
        <v>201</v>
      </c>
    </row>
    <row r="151" spans="1:48" x14ac:dyDescent="0.3">
      <c r="A151" t="s">
        <v>963</v>
      </c>
      <c r="B151" t="s">
        <v>964</v>
      </c>
      <c r="C151" t="s">
        <v>10312</v>
      </c>
      <c r="D151" t="s">
        <v>72</v>
      </c>
      <c r="E151">
        <v>15246</v>
      </c>
      <c r="F151">
        <v>101.64</v>
      </c>
      <c r="G151">
        <v>109.683350786698</v>
      </c>
      <c r="H151">
        <f>(Table2[[#This Row],[1Y Return vs Nifty]]-AVERAGE(Table2[1Y Return vs Nifty]))/_xlfn.STDEV.P(Table2[1Y Return vs Nifty])</f>
        <v>1.3296904211280083</v>
      </c>
      <c r="I151">
        <v>-6.5066616694655197</v>
      </c>
      <c r="J151">
        <f>(Table2[[#This Row],[1M Return vs Nifty]]-AVERAGE(Table2[1M Return vs Nifty]))/_xlfn.STDEV.P(Table2[1M Return vs Nifty])</f>
        <v>-0.59953451223324861</v>
      </c>
      <c r="K151">
        <v>17.071211866664299</v>
      </c>
      <c r="L151">
        <f>(Table2[[#This Row],[6M Return vs Nifty]]-AVERAGE(Table2[6M Return vs Nifty]))/_xlfn.STDEV.P(Table2[6M Return vs Nifty])</f>
        <v>0.36113904086547194</v>
      </c>
      <c r="M151">
        <v>-3.0420116236886798</v>
      </c>
      <c r="N151">
        <f>(Table2[[#This Row],[1W Return vs Nifty]]-AVERAGE(Table2[1W Return vs Nifty]))/_xlfn.STDEV.P(Table2[1W Return vs Nifty])</f>
        <v>-0.53289661120785026</v>
      </c>
      <c r="O151">
        <v>101.45</v>
      </c>
      <c r="P151">
        <v>95.355110101683593</v>
      </c>
      <c r="Q151">
        <v>77.432326870863704</v>
      </c>
      <c r="R151">
        <v>47.6325173631908</v>
      </c>
      <c r="S151" s="2">
        <f>(Table2[[#This Row],[Close Price]]-Table2[[#This Row],[20D EMA]])/Table2[[#This Row],[20D EMA]]</f>
        <v>1.8728437654016532E-3</v>
      </c>
      <c r="T151" s="2">
        <f>(Table2[[#This Row],[Close Price]]-Table2[[#This Row],[50D EMA]])/Table2[[#This Row],[50D EMA]]</f>
        <v>6.5910362765187996E-2</v>
      </c>
      <c r="U151" s="2">
        <f>(Table2[[#This Row],[Close Price]]-Table2[[#This Row],[200D EMA]])/Table2[[#This Row],[200D EMA]]</f>
        <v>0.31263006172484242</v>
      </c>
      <c r="V151">
        <v>0.45749206047768998</v>
      </c>
      <c r="W151">
        <v>100.73</v>
      </c>
      <c r="X151">
        <v>103.28</v>
      </c>
      <c r="Y151">
        <v>100.31</v>
      </c>
      <c r="Z151">
        <v>105.24</v>
      </c>
      <c r="AA151">
        <v>95.6</v>
      </c>
      <c r="AB151">
        <v>112.48</v>
      </c>
      <c r="AC151" s="2">
        <f>(Table2[[#This Row],[Close Price]]/Table2[[#This Row],[Day Low]])-1</f>
        <v>9.0340514246003423E-3</v>
      </c>
      <c r="AD151" s="2">
        <f>(Table2[[#This Row],[Day High]]/Table2[[#This Row],[Close Price]])-1</f>
        <v>1.6135379771743397E-2</v>
      </c>
      <c r="AE151" s="2">
        <f>(Table2[[#This Row],[Close Price]]/Table2[[#This Row],[Current Week Low]])-1</f>
        <v>1.3258897418004123E-2</v>
      </c>
      <c r="AF151" s="2">
        <f>(Table2[[#This Row],[Current Week High]]/Table2[[#This Row],[Close Price]])-1</f>
        <v>3.5419126328217088E-2</v>
      </c>
      <c r="AG151" s="2">
        <f>(Table2[[#This Row],[Close Price]]/Table2[[#This Row],[Current Month Low]])-1</f>
        <v>6.3179916317991802E-2</v>
      </c>
      <c r="AH151" s="2">
        <f>(Table2[[#This Row],[Current Month High]]/Table2[[#This Row],[Close Price]])-1</f>
        <v>0.10665092483274297</v>
      </c>
      <c r="AI151">
        <v>29.673356946084201</v>
      </c>
      <c r="AJ151">
        <v>142.867383512544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0.28999999999999998</v>
      </c>
      <c r="AM151" t="s">
        <v>10347</v>
      </c>
      <c r="AN151">
        <v>-0.19</v>
      </c>
      <c r="AO151" t="s">
        <v>10346</v>
      </c>
      <c r="AP151">
        <v>7.4724484122070001E-2</v>
      </c>
      <c r="AQ151">
        <f>(Table2[[#This Row],[Sharpe Ratio]]-AVERAGE(Table2[Sharpe Ratio]))/_xlfn.STDEV.P(Table2[Sharpe Ratio])</f>
        <v>0.12628063303827097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0.68467897159065239</v>
      </c>
      <c r="AS151">
        <f>_xlfn.RANK.AVG(Table2[[#This Row],[1Y Return vs Nifty Z-Score]],Table2[1Y Return vs Nifty Z-Score])</f>
        <v>66</v>
      </c>
      <c r="AT151">
        <f>_xlfn.RANK.AVG(Table2[[#This Row],[6M Return vs Nifty Z-Score]],Table2[6M Return vs Nifty Z-Score])</f>
        <v>219</v>
      </c>
      <c r="AU151">
        <f>_xlfn.RANK.AVG(Table2[[#This Row],[Sharpe Ratio Z-Score]],Table2[Sharpe Ratio Z-Score])</f>
        <v>320</v>
      </c>
      <c r="AV151">
        <f>(Table2[[#This Row],[Rank 1Y]]+Table2[[#This Row],[Rank 6M]]+Table2[[#This Row],[Rank Sharpe]])/3</f>
        <v>201.66666666666666</v>
      </c>
    </row>
    <row r="152" spans="1:48" x14ac:dyDescent="0.3">
      <c r="A152" t="s">
        <v>114</v>
      </c>
      <c r="B152" t="s">
        <v>115</v>
      </c>
      <c r="C152" t="s">
        <v>10309</v>
      </c>
      <c r="D152" t="s">
        <v>63</v>
      </c>
      <c r="E152">
        <v>248502.57596862901</v>
      </c>
      <c r="F152">
        <v>644.29999999999995</v>
      </c>
      <c r="G152">
        <v>63.624319759823202</v>
      </c>
      <c r="H152">
        <f>(Table2[[#This Row],[1Y Return vs Nifty]]-AVERAGE(Table2[1Y Return vs Nifty]))/_xlfn.STDEV.P(Table2[1Y Return vs Nifty])</f>
        <v>0.59109776144354031</v>
      </c>
      <c r="I152">
        <v>-12.0436429353232</v>
      </c>
      <c r="J152">
        <f>(Table2[[#This Row],[1M Return vs Nifty]]-AVERAGE(Table2[1M Return vs Nifty]))/_xlfn.STDEV.P(Table2[1M Return vs Nifty])</f>
        <v>-1.1214282633076251</v>
      </c>
      <c r="K152">
        <v>2.73960674720565</v>
      </c>
      <c r="L152">
        <f>(Table2[[#This Row],[6M Return vs Nifty]]-AVERAGE(Table2[6M Return vs Nifty]))/_xlfn.STDEV.P(Table2[6M Return vs Nifty])</f>
        <v>-0.13713457313047203</v>
      </c>
      <c r="M152">
        <v>-9.2549803550213898</v>
      </c>
      <c r="N152">
        <f>(Table2[[#This Row],[1W Return vs Nifty]]-AVERAGE(Table2[1W Return vs Nifty]))/_xlfn.STDEV.P(Table2[1W Return vs Nifty])</f>
        <v>-2.11112424262073</v>
      </c>
      <c r="O152">
        <v>680.02</v>
      </c>
      <c r="P152">
        <v>690.24635207329095</v>
      </c>
      <c r="Q152">
        <v>598.98971415192796</v>
      </c>
      <c r="R152">
        <v>22.597576370555299</v>
      </c>
      <c r="S152" s="2">
        <f>(Table2[[#This Row],[Close Price]]-Table2[[#This Row],[20D EMA]])/Table2[[#This Row],[20D EMA]]</f>
        <v>-5.2527866827446291E-2</v>
      </c>
      <c r="T152" s="2">
        <f>(Table2[[#This Row],[Close Price]]-Table2[[#This Row],[50D EMA]])/Table2[[#This Row],[50D EMA]]</f>
        <v>-6.6565150160203049E-2</v>
      </c>
      <c r="U152" s="2">
        <f>(Table2[[#This Row],[Close Price]]-Table2[[#This Row],[200D EMA]])/Table2[[#This Row],[200D EMA]]</f>
        <v>7.5644514050168615E-2</v>
      </c>
      <c r="V152">
        <v>0.84265779105322303</v>
      </c>
      <c r="W152">
        <v>628.5</v>
      </c>
      <c r="X152">
        <v>650</v>
      </c>
      <c r="Y152">
        <v>628.5</v>
      </c>
      <c r="Z152">
        <v>679</v>
      </c>
      <c r="AA152">
        <v>620</v>
      </c>
      <c r="AB152">
        <v>752.9</v>
      </c>
      <c r="AC152" s="2">
        <f>(Table2[[#This Row],[Close Price]]/Table2[[#This Row],[Day Low]])-1</f>
        <v>2.5139220365950621E-2</v>
      </c>
      <c r="AD152" s="2">
        <f>(Table2[[#This Row],[Day High]]/Table2[[#This Row],[Close Price]])-1</f>
        <v>8.8468104920069734E-3</v>
      </c>
      <c r="AE152" s="2">
        <f>(Table2[[#This Row],[Close Price]]/Table2[[#This Row],[Current Week Low]])-1</f>
        <v>2.5139220365950621E-2</v>
      </c>
      <c r="AF152" s="2">
        <f>(Table2[[#This Row],[Current Week High]]/Table2[[#This Row],[Close Price]])-1</f>
        <v>5.385689896011181E-2</v>
      </c>
      <c r="AG152" s="2">
        <f>(Table2[[#This Row],[Close Price]]/Table2[[#This Row],[Current Month Low]])-1</f>
        <v>3.9193548387096655E-2</v>
      </c>
      <c r="AH152" s="2">
        <f>(Table2[[#This Row],[Current Month High]]/Table2[[#This Row],[Close Price]])-1</f>
        <v>0.16855502095297226</v>
      </c>
      <c r="AI152">
        <v>39.0423715660406</v>
      </c>
      <c r="AJ152">
        <v>122.67150509763199</v>
      </c>
      <c r="AK152" t="str">
        <f>IF(AND(Table2[[#This Row],[20D EMA]]&gt;Table2[[#This Row],[50D EMA]],Table2[[#This Row],[50D EMA]]&gt;Table2[[#This Row],[200D EMA]]),"Uptrend","Downtrend/NoTrend")</f>
        <v>Downtrend/NoTrend</v>
      </c>
      <c r="AL152">
        <v>-0.22</v>
      </c>
      <c r="AM152" t="s">
        <v>10346</v>
      </c>
      <c r="AN152">
        <v>-6.83</v>
      </c>
      <c r="AO152" t="s">
        <v>10346</v>
      </c>
      <c r="AP152">
        <v>0.16642235520325499</v>
      </c>
      <c r="AQ152">
        <f>(Table2[[#This Row],[Sharpe Ratio]]-AVERAGE(Table2[Sharpe Ratio]))/_xlfn.STDEV.P(Table2[Sharpe Ratio])</f>
        <v>1.1802408267931943</v>
      </c>
      <c r="AR1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2">
        <f>_xlfn.RANK.AVG(Table2[[#This Row],[1Y Return vs Nifty Z-Score]],Table2[1Y Return vs Nifty Z-Score])</f>
        <v>154</v>
      </c>
      <c r="AT152">
        <f>_xlfn.RANK.AVG(Table2[[#This Row],[6M Return vs Nifty Z-Score]],Table2[6M Return vs Nifty Z-Score])</f>
        <v>370</v>
      </c>
      <c r="AU152">
        <f>_xlfn.RANK.AVG(Table2[[#This Row],[Sharpe Ratio Z-Score]],Table2[Sharpe Ratio Z-Score])</f>
        <v>89</v>
      </c>
      <c r="AV152">
        <f>(Table2[[#This Row],[Rank 1Y]]+Table2[[#This Row],[Rank 6M]]+Table2[[#This Row],[Rank Sharpe]])/3</f>
        <v>204.33333333333334</v>
      </c>
    </row>
    <row r="153" spans="1:48" x14ac:dyDescent="0.3">
      <c r="A153" t="s">
        <v>528</v>
      </c>
      <c r="B153" t="s">
        <v>529</v>
      </c>
      <c r="C153" t="s">
        <v>10307</v>
      </c>
      <c r="D153" t="s">
        <v>54</v>
      </c>
      <c r="E153">
        <v>39360.426955395</v>
      </c>
      <c r="F153">
        <v>3151.05</v>
      </c>
      <c r="G153">
        <v>52.673005783693</v>
      </c>
      <c r="H153">
        <f>(Table2[[#This Row],[1Y Return vs Nifty]]-AVERAGE(Table2[1Y Return vs Nifty]))/_xlfn.STDEV.P(Table2[1Y Return vs Nifty])</f>
        <v>0.41548485912368638</v>
      </c>
      <c r="I153">
        <v>26.989494116474098</v>
      </c>
      <c r="J153">
        <f>(Table2[[#This Row],[1M Return vs Nifty]]-AVERAGE(Table2[1M Return vs Nifty]))/_xlfn.STDEV.P(Table2[1M Return vs Nifty])</f>
        <v>2.5576794190275116</v>
      </c>
      <c r="K153">
        <v>28.294099472828901</v>
      </c>
      <c r="L153">
        <f>(Table2[[#This Row],[6M Return vs Nifty]]-AVERAGE(Table2[6M Return vs Nifty]))/_xlfn.STDEV.P(Table2[6M Return vs Nifty])</f>
        <v>0.75133042001541295</v>
      </c>
      <c r="M153">
        <v>-1.19491020833672</v>
      </c>
      <c r="N153">
        <f>(Table2[[#This Row],[1W Return vs Nifty]]-AVERAGE(Table2[1W Return vs Nifty]))/_xlfn.STDEV.P(Table2[1W Return vs Nifty])</f>
        <v>-6.3693140566048412E-2</v>
      </c>
      <c r="O153">
        <v>2940.81</v>
      </c>
      <c r="P153">
        <v>2704.2489856867801</v>
      </c>
      <c r="Q153">
        <v>2286.01806859716</v>
      </c>
      <c r="R153">
        <v>66.529933091784301</v>
      </c>
      <c r="S153" s="2">
        <f>(Table2[[#This Row],[Close Price]]-Table2[[#This Row],[20D EMA]])/Table2[[#This Row],[20D EMA]]</f>
        <v>7.1490507717261648E-2</v>
      </c>
      <c r="T153" s="2">
        <f>(Table2[[#This Row],[Close Price]]-Table2[[#This Row],[50D EMA]])/Table2[[#This Row],[50D EMA]]</f>
        <v>0.16522184779510937</v>
      </c>
      <c r="U153" s="2">
        <f>(Table2[[#This Row],[Close Price]]-Table2[[#This Row],[200D EMA]])/Table2[[#This Row],[200D EMA]]</f>
        <v>0.3784011785758441</v>
      </c>
      <c r="V153">
        <v>1.4354439618014501</v>
      </c>
      <c r="W153">
        <v>3066.15</v>
      </c>
      <c r="X153">
        <v>3235.5</v>
      </c>
      <c r="Y153">
        <v>2955</v>
      </c>
      <c r="Z153">
        <v>3235.5</v>
      </c>
      <c r="AA153">
        <v>2663.85</v>
      </c>
      <c r="AB153">
        <v>3389.85</v>
      </c>
      <c r="AC153" s="2">
        <f>(Table2[[#This Row],[Close Price]]/Table2[[#This Row],[Day Low]])-1</f>
        <v>2.7689447678685086E-2</v>
      </c>
      <c r="AD153" s="2">
        <f>(Table2[[#This Row],[Day High]]/Table2[[#This Row],[Close Price]])-1</f>
        <v>2.6800590279430603E-2</v>
      </c>
      <c r="AE153" s="2">
        <f>(Table2[[#This Row],[Close Price]]/Table2[[#This Row],[Current Week Low]])-1</f>
        <v>6.6345177664974608E-2</v>
      </c>
      <c r="AF153" s="2">
        <f>(Table2[[#This Row],[Current Week High]]/Table2[[#This Row],[Close Price]])-1</f>
        <v>2.6800590279430603E-2</v>
      </c>
      <c r="AG153" s="2">
        <f>(Table2[[#This Row],[Close Price]]/Table2[[#This Row],[Current Month Low]])-1</f>
        <v>0.1828931809223493</v>
      </c>
      <c r="AH153" s="2">
        <f>(Table2[[#This Row],[Current Month High]]/Table2[[#This Row],[Close Price]])-1</f>
        <v>7.5784262388727486E-2</v>
      </c>
      <c r="AI153">
        <v>7.5784262388727397</v>
      </c>
      <c r="AJ153">
        <v>90.966940395745596</v>
      </c>
      <c r="AK153" t="str">
        <f>IF(AND(Table2[[#This Row],[20D EMA]]&gt;Table2[[#This Row],[50D EMA]],Table2[[#This Row],[50D EMA]]&gt;Table2[[#This Row],[200D EMA]]),"Uptrend","Downtrend/NoTrend")</f>
        <v>Uptrend</v>
      </c>
      <c r="AL153">
        <v>0.13</v>
      </c>
      <c r="AM153" t="s">
        <v>10347</v>
      </c>
      <c r="AN153">
        <v>2.73</v>
      </c>
      <c r="AO153" t="s">
        <v>10347</v>
      </c>
      <c r="AP153">
        <v>8.1973825963335994E-2</v>
      </c>
      <c r="AQ153">
        <f>(Table2[[#This Row],[Sharpe Ratio]]-AVERAGE(Table2[Sharpe Ratio]))/_xlfn.STDEV.P(Table2[Sharpe Ratio])</f>
        <v>0.20960337152204475</v>
      </c>
      <c r="AR1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3.8704049291226075</v>
      </c>
      <c r="AS153">
        <f>_xlfn.RANK.AVG(Table2[[#This Row],[1Y Return vs Nifty Z-Score]],Table2[1Y Return vs Nifty Z-Score])</f>
        <v>185</v>
      </c>
      <c r="AT153">
        <f>_xlfn.RANK.AVG(Table2[[#This Row],[6M Return vs Nifty Z-Score]],Table2[6M Return vs Nifty Z-Score])</f>
        <v>144</v>
      </c>
      <c r="AU153">
        <f>_xlfn.RANK.AVG(Table2[[#This Row],[Sharpe Ratio Z-Score]],Table2[Sharpe Ratio Z-Score])</f>
        <v>285</v>
      </c>
      <c r="AV153">
        <f>(Table2[[#This Row],[Rank 1Y]]+Table2[[#This Row],[Rank 6M]]+Table2[[#This Row],[Rank Sharpe]])/3</f>
        <v>204.66666666666666</v>
      </c>
    </row>
    <row r="154" spans="1:48" x14ac:dyDescent="0.3">
      <c r="A154" t="s">
        <v>1581</v>
      </c>
      <c r="B154" t="s">
        <v>1582</v>
      </c>
      <c r="C154" t="s">
        <v>10308</v>
      </c>
      <c r="D154" t="s">
        <v>199</v>
      </c>
      <c r="E154">
        <v>6143.4369066899999</v>
      </c>
      <c r="F154">
        <v>504.05</v>
      </c>
      <c r="G154">
        <v>25.178070963322298</v>
      </c>
      <c r="H154">
        <f>(Table2[[#This Row],[1Y Return vs Nifty]]-AVERAGE(Table2[1Y Return vs Nifty]))/_xlfn.STDEV.P(Table2[1Y Return vs Nifty])</f>
        <v>-2.541796892277224E-2</v>
      </c>
      <c r="I154">
        <v>1.48660748188126</v>
      </c>
      <c r="J154">
        <f>(Table2[[#This Row],[1M Return vs Nifty]]-AVERAGE(Table2[1M Return vs Nifty]))/_xlfn.STDEV.P(Table2[1M Return vs Nifty])</f>
        <v>0.15387912968509385</v>
      </c>
      <c r="K154">
        <v>10.5804018327308</v>
      </c>
      <c r="L154">
        <f>(Table2[[#This Row],[6M Return vs Nifty]]-AVERAGE(Table2[6M Return vs Nifty]))/_xlfn.STDEV.P(Table2[6M Return vs Nifty])</f>
        <v>0.13547001451349927</v>
      </c>
      <c r="M154">
        <v>-3.40168385587309</v>
      </c>
      <c r="N154">
        <f>(Table2[[#This Row],[1W Return vs Nifty]]-AVERAGE(Table2[1W Return vs Nifty]))/_xlfn.STDEV.P(Table2[1W Return vs Nifty])</f>
        <v>-0.62426109083619419</v>
      </c>
      <c r="O154">
        <v>509.76</v>
      </c>
      <c r="P154">
        <v>495.21778943155698</v>
      </c>
      <c r="Q154">
        <v>425.22686881497799</v>
      </c>
      <c r="R154">
        <v>42.558863112834899</v>
      </c>
      <c r="S154" s="2">
        <f>(Table2[[#This Row],[Close Price]]-Table2[[#This Row],[20D EMA]])/Table2[[#This Row],[20D EMA]]</f>
        <v>-1.1201349654739446E-2</v>
      </c>
      <c r="T154" s="2">
        <f>(Table2[[#This Row],[Close Price]]-Table2[[#This Row],[50D EMA]])/Table2[[#This Row],[50D EMA]]</f>
        <v>1.7835002612852851E-2</v>
      </c>
      <c r="U154" s="2">
        <f>(Table2[[#This Row],[Close Price]]-Table2[[#This Row],[200D EMA]])/Table2[[#This Row],[200D EMA]]</f>
        <v>0.18536724032676083</v>
      </c>
      <c r="V154">
        <v>0.69072608834545501</v>
      </c>
      <c r="W154">
        <v>502</v>
      </c>
      <c r="X154">
        <v>521.9</v>
      </c>
      <c r="Y154">
        <v>502</v>
      </c>
      <c r="Z154">
        <v>522.4</v>
      </c>
      <c r="AA154">
        <v>474.1</v>
      </c>
      <c r="AB154">
        <v>542.5</v>
      </c>
      <c r="AC154" s="2">
        <f>(Table2[[#This Row],[Close Price]]/Table2[[#This Row],[Day Low]])-1</f>
        <v>4.0836653386453481E-3</v>
      </c>
      <c r="AD154" s="2">
        <f>(Table2[[#This Row],[Day High]]/Table2[[#This Row],[Close Price]])-1</f>
        <v>3.5413153456998137E-2</v>
      </c>
      <c r="AE154" s="2">
        <f>(Table2[[#This Row],[Close Price]]/Table2[[#This Row],[Current Week Low]])-1</f>
        <v>4.0836653386453481E-3</v>
      </c>
      <c r="AF154" s="2">
        <f>(Table2[[#This Row],[Current Week High]]/Table2[[#This Row],[Close Price]])-1</f>
        <v>3.6405118539827308E-2</v>
      </c>
      <c r="AG154" s="2">
        <f>(Table2[[#This Row],[Close Price]]/Table2[[#This Row],[Current Month Low]])-1</f>
        <v>6.3172326513393662E-2</v>
      </c>
      <c r="AH154" s="2">
        <f>(Table2[[#This Row],[Current Month High]]/Table2[[#This Row],[Close Price]])-1</f>
        <v>7.6282114869556494E-2</v>
      </c>
      <c r="AI154">
        <v>7.6282114869556397</v>
      </c>
      <c r="AJ154">
        <v>74.381594879778504</v>
      </c>
      <c r="AK154" t="str">
        <f>IF(AND(Table2[[#This Row],[20D EMA]]&gt;Table2[[#This Row],[50D EMA]],Table2[[#This Row],[50D EMA]]&gt;Table2[[#This Row],[200D EMA]]),"Uptrend","Downtrend/NoTrend")</f>
        <v>Uptrend</v>
      </c>
      <c r="AL154">
        <v>7.0000000000000007E-2</v>
      </c>
      <c r="AM154" t="s">
        <v>10347</v>
      </c>
      <c r="AN154">
        <v>-1.77</v>
      </c>
      <c r="AO154" t="s">
        <v>10346</v>
      </c>
      <c r="AP154">
        <v>0.20477811315502001</v>
      </c>
      <c r="AQ154">
        <f>(Table2[[#This Row],[Sharpe Ratio]]-AVERAGE(Table2[Sharpe Ratio]))/_xlfn.STDEV.P(Table2[Sharpe Ratio])</f>
        <v>1.6210955773540705</v>
      </c>
      <c r="AR1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1.2607656617936973</v>
      </c>
      <c r="AS154">
        <f>_xlfn.RANK.AVG(Table2[[#This Row],[1Y Return vs Nifty Z-Score]],Table2[1Y Return vs Nifty Z-Score])</f>
        <v>309</v>
      </c>
      <c r="AT154">
        <f>_xlfn.RANK.AVG(Table2[[#This Row],[6M Return vs Nifty Z-Score]],Table2[6M Return vs Nifty Z-Score])</f>
        <v>274</v>
      </c>
      <c r="AU154">
        <f>_xlfn.RANK.AVG(Table2[[#This Row],[Sharpe Ratio Z-Score]],Table2[Sharpe Ratio Z-Score])</f>
        <v>35</v>
      </c>
      <c r="AV154">
        <f>(Table2[[#This Row],[Rank 1Y]]+Table2[[#This Row],[Rank 6M]]+Table2[[#This Row],[Rank Sharpe]])/3</f>
        <v>206</v>
      </c>
    </row>
    <row r="155" spans="1:48" x14ac:dyDescent="0.3">
      <c r="A155" t="s">
        <v>55</v>
      </c>
      <c r="B155" t="s">
        <v>56</v>
      </c>
      <c r="C155" t="s">
        <v>10301</v>
      </c>
      <c r="D155" t="s">
        <v>57</v>
      </c>
      <c r="E155">
        <v>414646.00262976001</v>
      </c>
      <c r="F155">
        <v>329.6</v>
      </c>
      <c r="G155">
        <v>57.558856848704103</v>
      </c>
      <c r="H155">
        <f>(Table2[[#This Row],[1Y Return vs Nifty]]-AVERAGE(Table2[1Y Return vs Nifty]))/_xlfn.STDEV.P(Table2[1Y Return vs Nifty])</f>
        <v>0.49383331006750109</v>
      </c>
      <c r="I155">
        <v>-2.8776207469025898</v>
      </c>
      <c r="J155">
        <f>(Table2[[#This Row],[1M Return vs Nifty]]-AVERAGE(Table2[1M Return vs Nifty]))/_xlfn.STDEV.P(Table2[1M Return vs Nifty])</f>
        <v>-0.25747560162116689</v>
      </c>
      <c r="K155">
        <v>10.1488833549808</v>
      </c>
      <c r="L155">
        <f>(Table2[[#This Row],[6M Return vs Nifty]]-AVERAGE(Table2[6M Return vs Nifty]))/_xlfn.STDEV.P(Table2[6M Return vs Nifty])</f>
        <v>0.12046720989934015</v>
      </c>
      <c r="M155">
        <v>-1.7520274576736199</v>
      </c>
      <c r="N155">
        <f>(Table2[[#This Row],[1W Return vs Nifty]]-AVERAGE(Table2[1W Return vs Nifty]))/_xlfn.STDEV.P(Table2[1W Return vs Nifty])</f>
        <v>-0.2052128994545869</v>
      </c>
      <c r="O155">
        <v>326.23</v>
      </c>
      <c r="P155">
        <v>313.599678411784</v>
      </c>
      <c r="Q155">
        <v>267.906607920471</v>
      </c>
      <c r="R155">
        <v>53.335597755746903</v>
      </c>
      <c r="S155" s="2">
        <f>(Table2[[#This Row],[Close Price]]-Table2[[#This Row],[20D EMA]])/Table2[[#This Row],[20D EMA]]</f>
        <v>1.0330135180700747E-2</v>
      </c>
      <c r="T155" s="2">
        <f>(Table2[[#This Row],[Close Price]]-Table2[[#This Row],[50D EMA]])/Table2[[#This Row],[50D EMA]]</f>
        <v>5.1021485957030203E-2</v>
      </c>
      <c r="U155" s="2">
        <f>(Table2[[#This Row],[Close Price]]-Table2[[#This Row],[200D EMA]])/Table2[[#This Row],[200D EMA]]</f>
        <v>0.23027947148598482</v>
      </c>
      <c r="V155">
        <v>0.63188399257295602</v>
      </c>
      <c r="W155">
        <v>324.95</v>
      </c>
      <c r="X155">
        <v>330.15</v>
      </c>
      <c r="Y155">
        <v>322.8</v>
      </c>
      <c r="Z155">
        <v>332.55</v>
      </c>
      <c r="AA155">
        <v>305.14999999999998</v>
      </c>
      <c r="AB155">
        <v>345</v>
      </c>
      <c r="AC155" s="2">
        <f>(Table2[[#This Row],[Close Price]]/Table2[[#This Row],[Day Low]])-1</f>
        <v>1.4309893829820064E-2</v>
      </c>
      <c r="AD155" s="2">
        <f>(Table2[[#This Row],[Day High]]/Table2[[#This Row],[Close Price]])-1</f>
        <v>1.6686893203881059E-3</v>
      </c>
      <c r="AE155" s="2">
        <f>(Table2[[#This Row],[Close Price]]/Table2[[#This Row],[Current Week Low]])-1</f>
        <v>2.1065675340768308E-2</v>
      </c>
      <c r="AF155" s="2">
        <f>(Table2[[#This Row],[Current Week High]]/Table2[[#This Row],[Close Price]])-1</f>
        <v>8.9502427184464661E-3</v>
      </c>
      <c r="AG155" s="2">
        <f>(Table2[[#This Row],[Close Price]]/Table2[[#This Row],[Current Month Low]])-1</f>
        <v>8.0124528920203275E-2</v>
      </c>
      <c r="AH155" s="2">
        <f>(Table2[[#This Row],[Current Month High]]/Table2[[#This Row],[Close Price]])-1</f>
        <v>4.6723300970873627E-2</v>
      </c>
      <c r="AI155">
        <v>4.67233009708736</v>
      </c>
      <c r="AJ155">
        <v>90.465183472984606</v>
      </c>
      <c r="AK155" t="str">
        <f>IF(AND(Table2[[#This Row],[20D EMA]]&gt;Table2[[#This Row],[50D EMA]],Table2[[#This Row],[50D EMA]]&gt;Table2[[#This Row],[200D EMA]]),"Uptrend","Downtrend/NoTrend")</f>
        <v>Uptrend</v>
      </c>
      <c r="AL155">
        <v>0.18</v>
      </c>
      <c r="AM155" t="s">
        <v>10347</v>
      </c>
      <c r="AN155">
        <v>-3.43</v>
      </c>
      <c r="AO155" t="s">
        <v>10346</v>
      </c>
      <c r="AP155">
        <v>0.12615973593935201</v>
      </c>
      <c r="AQ155">
        <f>(Table2[[#This Row],[Sharpe Ratio]]-AVERAGE(Table2[Sharpe Ratio]))/_xlfn.STDEV.P(Table2[Sharpe Ratio])</f>
        <v>0.71746892707380217</v>
      </c>
      <c r="AR1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0.86908094596488972</v>
      </c>
      <c r="AS155">
        <f>_xlfn.RANK.AVG(Table2[[#This Row],[1Y Return vs Nifty Z-Score]],Table2[1Y Return vs Nifty Z-Score])</f>
        <v>168</v>
      </c>
      <c r="AT155">
        <f>_xlfn.RANK.AVG(Table2[[#This Row],[6M Return vs Nifty Z-Score]],Table2[6M Return vs Nifty Z-Score])</f>
        <v>284</v>
      </c>
      <c r="AU155">
        <f>_xlfn.RANK.AVG(Table2[[#This Row],[Sharpe Ratio Z-Score]],Table2[Sharpe Ratio Z-Score])</f>
        <v>168</v>
      </c>
      <c r="AV155">
        <f>(Table2[[#This Row],[Rank 1Y]]+Table2[[#This Row],[Rank 6M]]+Table2[[#This Row],[Rank Sharpe]])/3</f>
        <v>206.66666666666666</v>
      </c>
    </row>
    <row r="156" spans="1:48" x14ac:dyDescent="0.3">
      <c r="A156" t="s">
        <v>1718</v>
      </c>
      <c r="B156" t="s">
        <v>1719</v>
      </c>
      <c r="C156" t="s">
        <v>10314</v>
      </c>
      <c r="D156" t="s">
        <v>95</v>
      </c>
      <c r="E156">
        <v>4746.6974243099903</v>
      </c>
      <c r="F156">
        <v>1217.0999999999999</v>
      </c>
      <c r="G156">
        <v>35.783808346721401</v>
      </c>
      <c r="H156">
        <f>(Table2[[#This Row],[1Y Return vs Nifty]]-AVERAGE(Table2[1Y Return vs Nifty]))/_xlfn.STDEV.P(Table2[1Y Return vs Nifty])</f>
        <v>0.14465334189896648</v>
      </c>
      <c r="I156">
        <v>-5.7946382744817004</v>
      </c>
      <c r="J156">
        <f>(Table2[[#This Row],[1M Return vs Nifty]]-AVERAGE(Table2[1M Return vs Nifty]))/_xlfn.STDEV.P(Table2[1M Return vs Nifty])</f>
        <v>-0.53242202934438754</v>
      </c>
      <c r="K156">
        <v>53.935393202174502</v>
      </c>
      <c r="L156">
        <f>(Table2[[#This Row],[6M Return vs Nifty]]-AVERAGE(Table2[6M Return vs Nifty]))/_xlfn.STDEV.P(Table2[6M Return vs Nifty])</f>
        <v>1.642813264229807</v>
      </c>
      <c r="M156">
        <v>-3.8097434845945899</v>
      </c>
      <c r="N156">
        <f>(Table2[[#This Row],[1W Return vs Nifty]]-AVERAGE(Table2[1W Return vs Nifty]))/_xlfn.STDEV.P(Table2[1W Return vs Nifty])</f>
        <v>-0.72791700947369364</v>
      </c>
      <c r="O156">
        <v>1256.93</v>
      </c>
      <c r="P156">
        <v>1232.2593630029301</v>
      </c>
      <c r="Q156">
        <v>970.82098781343905</v>
      </c>
      <c r="R156">
        <v>40.215888960495597</v>
      </c>
      <c r="S156" s="2">
        <f>(Table2[[#This Row],[Close Price]]-Table2[[#This Row],[20D EMA]])/Table2[[#This Row],[20D EMA]]</f>
        <v>-3.1688319954174184E-2</v>
      </c>
      <c r="T156" s="2">
        <f>(Table2[[#This Row],[Close Price]]-Table2[[#This Row],[50D EMA]])/Table2[[#This Row],[50D EMA]]</f>
        <v>-1.2302087902978346E-2</v>
      </c>
      <c r="U156" s="2">
        <f>(Table2[[#This Row],[Close Price]]-Table2[[#This Row],[200D EMA]])/Table2[[#This Row],[200D EMA]]</f>
        <v>0.25368117838207249</v>
      </c>
      <c r="V156">
        <v>6.8343465090765998E-2</v>
      </c>
      <c r="W156">
        <v>1192.6500000000001</v>
      </c>
      <c r="X156">
        <v>1268.95</v>
      </c>
      <c r="Y156">
        <v>1192.6500000000001</v>
      </c>
      <c r="Z156">
        <v>1302</v>
      </c>
      <c r="AA156">
        <v>1132.2</v>
      </c>
      <c r="AB156">
        <v>1317</v>
      </c>
      <c r="AC156" s="2">
        <f>(Table2[[#This Row],[Close Price]]/Table2[[#This Row],[Day Low]])-1</f>
        <v>2.0500565966544926E-2</v>
      </c>
      <c r="AD156" s="2">
        <f>(Table2[[#This Row],[Day High]]/Table2[[#This Row],[Close Price]])-1</f>
        <v>4.2601265302768976E-2</v>
      </c>
      <c r="AE156" s="2">
        <f>(Table2[[#This Row],[Close Price]]/Table2[[#This Row],[Current Week Low]])-1</f>
        <v>2.0500565966544926E-2</v>
      </c>
      <c r="AF156" s="2">
        <f>(Table2[[#This Row],[Current Week High]]/Table2[[#This Row],[Close Price]])-1</f>
        <v>6.9755977323145313E-2</v>
      </c>
      <c r="AG156" s="2">
        <f>(Table2[[#This Row],[Close Price]]/Table2[[#This Row],[Current Month Low]])-1</f>
        <v>7.4986751457339462E-2</v>
      </c>
      <c r="AH156" s="2">
        <f>(Table2[[#This Row],[Current Month High]]/Table2[[#This Row],[Close Price]])-1</f>
        <v>8.208035494207544E-2</v>
      </c>
      <c r="AI156">
        <v>30.860241557801299</v>
      </c>
      <c r="AJ156">
        <v>99.524590163934405</v>
      </c>
      <c r="AK156" t="str">
        <f>IF(AND(Table2[[#This Row],[20D EMA]]&gt;Table2[[#This Row],[50D EMA]],Table2[[#This Row],[50D EMA]]&gt;Table2[[#This Row],[200D EMA]]),"Uptrend","Downtrend/NoTrend")</f>
        <v>Uptrend</v>
      </c>
      <c r="AL156">
        <v>0</v>
      </c>
      <c r="AM156">
        <v>0</v>
      </c>
      <c r="AN156">
        <v>1.41</v>
      </c>
      <c r="AO156" t="s">
        <v>10347</v>
      </c>
      <c r="AP156">
        <v>7.5741564374306E-2</v>
      </c>
      <c r="AQ156">
        <f>(Table2[[#This Row],[Sharpe Ratio]]-AVERAGE(Table2[Sharpe Ratio]))/_xlfn.STDEV.P(Table2[Sharpe Ratio])</f>
        <v>0.13797078556931386</v>
      </c>
      <c r="AR1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0.66509835288000618</v>
      </c>
      <c r="AS156">
        <f>_xlfn.RANK.AVG(Table2[[#This Row],[1Y Return vs Nifty Z-Score]],Table2[1Y Return vs Nifty Z-Score])</f>
        <v>254</v>
      </c>
      <c r="AT156">
        <f>_xlfn.RANK.AVG(Table2[[#This Row],[6M Return vs Nifty Z-Score]],Table2[6M Return vs Nifty Z-Score])</f>
        <v>50</v>
      </c>
      <c r="AU156">
        <f>_xlfn.RANK.AVG(Table2[[#This Row],[Sharpe Ratio Z-Score]],Table2[Sharpe Ratio Z-Score])</f>
        <v>316</v>
      </c>
      <c r="AV156">
        <f>(Table2[[#This Row],[Rank 1Y]]+Table2[[#This Row],[Rank 6M]]+Table2[[#This Row],[Rank Sharpe]])/3</f>
        <v>206.66666666666666</v>
      </c>
    </row>
    <row r="157" spans="1:48" x14ac:dyDescent="0.3">
      <c r="A157" t="s">
        <v>440</v>
      </c>
      <c r="B157" t="s">
        <v>441</v>
      </c>
      <c r="C157" t="s">
        <v>10309</v>
      </c>
      <c r="D157" t="s">
        <v>104</v>
      </c>
      <c r="E157">
        <v>52549.221080099996</v>
      </c>
      <c r="F157">
        <v>133.72</v>
      </c>
      <c r="G157">
        <v>87.751385941268197</v>
      </c>
      <c r="H157">
        <f>(Table2[[#This Row],[1Y Return vs Nifty]]-AVERAGE(Table2[1Y Return vs Nifty]))/_xlfn.STDEV.P(Table2[1Y Return vs Nifty])</f>
        <v>0.9779941764145561</v>
      </c>
      <c r="I157">
        <v>-12.734531943671101</v>
      </c>
      <c r="J157">
        <f>(Table2[[#This Row],[1M Return vs Nifty]]-AVERAGE(Table2[1M Return vs Nifty]))/_xlfn.STDEV.P(Table2[1M Return vs Nifty])</f>
        <v>-1.1865487032784274</v>
      </c>
      <c r="K157">
        <v>-4.0409308749253601</v>
      </c>
      <c r="L157">
        <f>(Table2[[#This Row],[6M Return vs Nifty]]-AVERAGE(Table2[6M Return vs Nifty]))/_xlfn.STDEV.P(Table2[6M Return vs Nifty])</f>
        <v>-0.37287669396433865</v>
      </c>
      <c r="M157">
        <v>-3.2266078158698699</v>
      </c>
      <c r="N157">
        <f>(Table2[[#This Row],[1W Return vs Nifty]]-AVERAGE(Table2[1W Return vs Nifty]))/_xlfn.STDEV.P(Table2[1W Return vs Nifty])</f>
        <v>-0.57978801268629676</v>
      </c>
      <c r="O157">
        <v>137.56</v>
      </c>
      <c r="P157">
        <v>138.497727347227</v>
      </c>
      <c r="Q157">
        <v>119.797914227571</v>
      </c>
      <c r="R157">
        <v>37.509772433319696</v>
      </c>
      <c r="S157" s="2">
        <f>(Table2[[#This Row],[Close Price]]-Table2[[#This Row],[20D EMA]])/Table2[[#This Row],[20D EMA]]</f>
        <v>-2.7915091596394326E-2</v>
      </c>
      <c r="T157" s="2">
        <f>(Table2[[#This Row],[Close Price]]-Table2[[#This Row],[50D EMA]])/Table2[[#This Row],[50D EMA]]</f>
        <v>-3.4496792393197771E-2</v>
      </c>
      <c r="U157" s="2">
        <f>(Table2[[#This Row],[Close Price]]-Table2[[#This Row],[200D EMA]])/Table2[[#This Row],[200D EMA]]</f>
        <v>0.11621308987051536</v>
      </c>
      <c r="V157">
        <v>0.74926722449544103</v>
      </c>
      <c r="W157">
        <v>132.35</v>
      </c>
      <c r="X157">
        <v>136.5</v>
      </c>
      <c r="Y157">
        <v>132</v>
      </c>
      <c r="Z157">
        <v>136.5</v>
      </c>
      <c r="AA157">
        <v>131.9</v>
      </c>
      <c r="AB157">
        <v>150</v>
      </c>
      <c r="AC157" s="2">
        <f>(Table2[[#This Row],[Close Price]]/Table2[[#This Row],[Day Low]])-1</f>
        <v>1.0351341140914183E-2</v>
      </c>
      <c r="AD157" s="2">
        <f>(Table2[[#This Row],[Day High]]/Table2[[#This Row],[Close Price]])-1</f>
        <v>2.078970984145978E-2</v>
      </c>
      <c r="AE157" s="2">
        <f>(Table2[[#This Row],[Close Price]]/Table2[[#This Row],[Current Week Low]])-1</f>
        <v>1.3030303030302948E-2</v>
      </c>
      <c r="AF157" s="2">
        <f>(Table2[[#This Row],[Current Week High]]/Table2[[#This Row],[Close Price]])-1</f>
        <v>2.078970984145978E-2</v>
      </c>
      <c r="AG157" s="2">
        <f>(Table2[[#This Row],[Close Price]]/Table2[[#This Row],[Current Month Low]])-1</f>
        <v>1.3798332069749675E-2</v>
      </c>
      <c r="AH157" s="2">
        <f>(Table2[[#This Row],[Current Month High]]/Table2[[#This Row],[Close Price]])-1</f>
        <v>0.12174693389171409</v>
      </c>
      <c r="AI157">
        <v>27.5052348190248</v>
      </c>
      <c r="AJ157">
        <v>119.57307060755301</v>
      </c>
      <c r="AK157" t="str">
        <f>IF(AND(Table2[[#This Row],[20D EMA]]&gt;Table2[[#This Row],[50D EMA]],Table2[[#This Row],[50D EMA]]&gt;Table2[[#This Row],[200D EMA]]),"Uptrend","Downtrend/NoTrend")</f>
        <v>Downtrend/NoTrend</v>
      </c>
      <c r="AL157">
        <v>-0.06</v>
      </c>
      <c r="AM157" t="s">
        <v>10346</v>
      </c>
      <c r="AN157">
        <v>-4.8600000000000003</v>
      </c>
      <c r="AO157" t="s">
        <v>10346</v>
      </c>
      <c r="AP157">
        <v>0.18225718942382699</v>
      </c>
      <c r="AQ157">
        <f>(Table2[[#This Row],[Sharpe Ratio]]-AVERAGE(Table2[Sharpe Ratio]))/_xlfn.STDEV.P(Table2[Sharpe Ratio])</f>
        <v>1.3622437974882855</v>
      </c>
      <c r="AR1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7">
        <f>_xlfn.RANK.AVG(Table2[[#This Row],[1Y Return vs Nifty Z-Score]],Table2[1Y Return vs Nifty Z-Score])</f>
        <v>104</v>
      </c>
      <c r="AT157">
        <f>_xlfn.RANK.AVG(Table2[[#This Row],[6M Return vs Nifty Z-Score]],Table2[6M Return vs Nifty Z-Score])</f>
        <v>448</v>
      </c>
      <c r="AU157">
        <f>_xlfn.RANK.AVG(Table2[[#This Row],[Sharpe Ratio Z-Score]],Table2[Sharpe Ratio Z-Score])</f>
        <v>69</v>
      </c>
      <c r="AV157">
        <f>(Table2[[#This Row],[Rank 1Y]]+Table2[[#This Row],[Rank 6M]]+Table2[[#This Row],[Rank Sharpe]])/3</f>
        <v>207</v>
      </c>
    </row>
    <row r="158" spans="1:48" x14ac:dyDescent="0.3">
      <c r="A158" t="s">
        <v>178</v>
      </c>
      <c r="B158" t="s">
        <v>179</v>
      </c>
      <c r="C158" t="s">
        <v>10301</v>
      </c>
      <c r="D158" t="s">
        <v>180</v>
      </c>
      <c r="E158">
        <v>152482.67200081199</v>
      </c>
      <c r="F158">
        <v>231.91</v>
      </c>
      <c r="G158">
        <v>67.841796275783693</v>
      </c>
      <c r="H158">
        <f>(Table2[[#This Row],[1Y Return vs Nifty]]-AVERAGE(Table2[1Y Return vs Nifty]))/_xlfn.STDEV.P(Table2[1Y Return vs Nifty])</f>
        <v>0.65872830267795079</v>
      </c>
      <c r="I158">
        <v>-0.116139951195102</v>
      </c>
      <c r="J158">
        <f>(Table2[[#This Row],[1M Return vs Nifty]]-AVERAGE(Table2[1M Return vs Nifty]))/_xlfn.STDEV.P(Table2[1M Return vs Nifty])</f>
        <v>2.8105546420677391E-3</v>
      </c>
      <c r="K158">
        <v>12.8317869691013</v>
      </c>
      <c r="L158">
        <f>(Table2[[#This Row],[6M Return vs Nifty]]-AVERAGE(Table2[6M Return vs Nifty]))/_xlfn.STDEV.P(Table2[6M Return vs Nifty])</f>
        <v>0.21374497388095737</v>
      </c>
      <c r="M158">
        <v>-2.15168415699647</v>
      </c>
      <c r="N158">
        <f>(Table2[[#This Row],[1W Return vs Nifty]]-AVERAGE(Table2[1W Return vs Nifty]))/_xlfn.STDEV.P(Table2[1W Return vs Nifty])</f>
        <v>-0.30673429336884411</v>
      </c>
      <c r="O158">
        <v>232.33</v>
      </c>
      <c r="P158">
        <v>226.449376314435</v>
      </c>
      <c r="Q158">
        <v>192.56615571445101</v>
      </c>
      <c r="R158">
        <v>47.093761762692402</v>
      </c>
      <c r="S158" s="2">
        <f>(Table2[[#This Row],[Close Price]]-Table2[[#This Row],[20D EMA]])/Table2[[#This Row],[20D EMA]]</f>
        <v>-1.8077734257307102E-3</v>
      </c>
      <c r="T158" s="2">
        <f>(Table2[[#This Row],[Close Price]]-Table2[[#This Row],[50D EMA]])/Table2[[#This Row],[50D EMA]]</f>
        <v>2.4114103445278111E-2</v>
      </c>
      <c r="U158" s="2">
        <f>(Table2[[#This Row],[Close Price]]-Table2[[#This Row],[200D EMA]])/Table2[[#This Row],[200D EMA]]</f>
        <v>0.20431339110227897</v>
      </c>
      <c r="V158">
        <v>0.50312016036933604</v>
      </c>
      <c r="W158">
        <v>228.69</v>
      </c>
      <c r="X158">
        <v>235.18</v>
      </c>
      <c r="Y158">
        <v>228.69</v>
      </c>
      <c r="Z158">
        <v>238</v>
      </c>
      <c r="AA158">
        <v>221</v>
      </c>
      <c r="AB158">
        <v>243.95</v>
      </c>
      <c r="AC158" s="2">
        <f>(Table2[[#This Row],[Close Price]]/Table2[[#This Row],[Day Low]])-1</f>
        <v>1.4080195898377612E-2</v>
      </c>
      <c r="AD158" s="2">
        <f>(Table2[[#This Row],[Day High]]/Table2[[#This Row],[Close Price]])-1</f>
        <v>1.4100297529213934E-2</v>
      </c>
      <c r="AE158" s="2">
        <f>(Table2[[#This Row],[Close Price]]/Table2[[#This Row],[Current Week Low]])-1</f>
        <v>1.4080195898377612E-2</v>
      </c>
      <c r="AF158" s="2">
        <f>(Table2[[#This Row],[Current Week High]]/Table2[[#This Row],[Close Price]])-1</f>
        <v>2.6260187141563529E-2</v>
      </c>
      <c r="AG158" s="2">
        <f>(Table2[[#This Row],[Close Price]]/Table2[[#This Row],[Current Month Low]])-1</f>
        <v>4.9366515837104163E-2</v>
      </c>
      <c r="AH158" s="2">
        <f>(Table2[[#This Row],[Current Month High]]/Table2[[#This Row],[Close Price]])-1</f>
        <v>5.1916691820102612E-2</v>
      </c>
      <c r="AI158">
        <v>6.2049933163727404</v>
      </c>
      <c r="AJ158">
        <v>102.100217864923</v>
      </c>
      <c r="AK158" t="str">
        <f>IF(AND(Table2[[#This Row],[20D EMA]]&gt;Table2[[#This Row],[50D EMA]],Table2[[#This Row],[50D EMA]]&gt;Table2[[#This Row],[200D EMA]]),"Uptrend","Downtrend/NoTrend")</f>
        <v>Uptrend</v>
      </c>
      <c r="AL158">
        <v>0.03</v>
      </c>
      <c r="AM158" t="s">
        <v>10347</v>
      </c>
      <c r="AN158">
        <v>0</v>
      </c>
      <c r="AO158" t="s">
        <v>10348</v>
      </c>
      <c r="AP158">
        <v>0.10376872446544499</v>
      </c>
      <c r="AQ158">
        <f>(Table2[[#This Row],[Sharpe Ratio]]-AVERAGE(Table2[Sharpe Ratio]))/_xlfn.STDEV.P(Table2[Sharpe Ratio])</f>
        <v>0.4601103372488094</v>
      </c>
      <c r="AR1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1.0286598750809413</v>
      </c>
      <c r="AS158">
        <f>_xlfn.RANK.AVG(Table2[[#This Row],[1Y Return vs Nifty Z-Score]],Table2[1Y Return vs Nifty Z-Score])</f>
        <v>145</v>
      </c>
      <c r="AT158">
        <f>_xlfn.RANK.AVG(Table2[[#This Row],[6M Return vs Nifty Z-Score]],Table2[6M Return vs Nifty Z-Score])</f>
        <v>256</v>
      </c>
      <c r="AU158">
        <f>_xlfn.RANK.AVG(Table2[[#This Row],[Sharpe Ratio Z-Score]],Table2[Sharpe Ratio Z-Score])</f>
        <v>222</v>
      </c>
      <c r="AV158">
        <f>(Table2[[#This Row],[Rank 1Y]]+Table2[[#This Row],[Rank 6M]]+Table2[[#This Row],[Rank Sharpe]])/3</f>
        <v>207.66666666666666</v>
      </c>
    </row>
    <row r="159" spans="1:48" x14ac:dyDescent="0.3">
      <c r="A159" t="s">
        <v>1640</v>
      </c>
      <c r="B159" t="s">
        <v>1641</v>
      </c>
      <c r="C159" t="s">
        <v>10305</v>
      </c>
      <c r="D159" t="s">
        <v>1642</v>
      </c>
      <c r="E159">
        <v>5350.9961894400003</v>
      </c>
      <c r="F159">
        <v>1046.4000000000001</v>
      </c>
      <c r="G159">
        <v>62.0016054777101</v>
      </c>
      <c r="H159">
        <f>(Table2[[#This Row],[1Y Return vs Nifty]]-AVERAGE(Table2[1Y Return vs Nifty]))/_xlfn.STDEV.P(Table2[1Y Return vs Nifty])</f>
        <v>0.5650762661838038</v>
      </c>
      <c r="I159">
        <v>-2.2264361258739598</v>
      </c>
      <c r="J159">
        <f>(Table2[[#This Row],[1M Return vs Nifty]]-AVERAGE(Table2[1M Return vs Nifty]))/_xlfn.STDEV.P(Table2[1M Return vs Nifty])</f>
        <v>-0.19609753870335145</v>
      </c>
      <c r="K159">
        <v>43.043436941302197</v>
      </c>
      <c r="L159">
        <f>(Table2[[#This Row],[6M Return vs Nifty]]-AVERAGE(Table2[6M Return vs Nifty]))/_xlfn.STDEV.P(Table2[6M Return vs Nifty])</f>
        <v>1.2641275298439301</v>
      </c>
      <c r="M159">
        <v>-7.5600892431057796</v>
      </c>
      <c r="N159">
        <f>(Table2[[#This Row],[1W Return vs Nifty]]-AVERAGE(Table2[1W Return vs Nifty]))/_xlfn.STDEV.P(Table2[1W Return vs Nifty])</f>
        <v>-1.6805854614465434</v>
      </c>
      <c r="O159">
        <v>1070.8499999999999</v>
      </c>
      <c r="P159">
        <v>1024.49541930583</v>
      </c>
      <c r="Q159">
        <v>834.06759200928695</v>
      </c>
      <c r="R159">
        <v>40.589017924546098</v>
      </c>
      <c r="S159" s="2">
        <f>(Table2[[#This Row],[Close Price]]-Table2[[#This Row],[20D EMA]])/Table2[[#This Row],[20D EMA]]</f>
        <v>-2.2832329457907103E-2</v>
      </c>
      <c r="T159" s="2">
        <f>(Table2[[#This Row],[Close Price]]-Table2[[#This Row],[50D EMA]])/Table2[[#This Row],[50D EMA]]</f>
        <v>2.1380847860707937E-2</v>
      </c>
      <c r="U159" s="2">
        <f>(Table2[[#This Row],[Close Price]]-Table2[[#This Row],[200D EMA]])/Table2[[#This Row],[200D EMA]]</f>
        <v>0.25457458127488175</v>
      </c>
      <c r="V159">
        <v>0.65400667514344601</v>
      </c>
      <c r="W159">
        <v>1030.5999999999999</v>
      </c>
      <c r="X159">
        <v>1064</v>
      </c>
      <c r="Y159">
        <v>1030.5999999999999</v>
      </c>
      <c r="Z159">
        <v>1110</v>
      </c>
      <c r="AA159">
        <v>1010</v>
      </c>
      <c r="AB159">
        <v>1180</v>
      </c>
      <c r="AC159" s="2">
        <f>(Table2[[#This Row],[Close Price]]/Table2[[#This Row],[Day Low]])-1</f>
        <v>1.5330875218319662E-2</v>
      </c>
      <c r="AD159" s="2">
        <f>(Table2[[#This Row],[Day High]]/Table2[[#This Row],[Close Price]])-1</f>
        <v>1.6819571865443361E-2</v>
      </c>
      <c r="AE159" s="2">
        <f>(Table2[[#This Row],[Close Price]]/Table2[[#This Row],[Current Week Low]])-1</f>
        <v>1.5330875218319662E-2</v>
      </c>
      <c r="AF159" s="2">
        <f>(Table2[[#This Row],[Current Week High]]/Table2[[#This Row],[Close Price]])-1</f>
        <v>6.0779816513761409E-2</v>
      </c>
      <c r="AG159" s="2">
        <f>(Table2[[#This Row],[Close Price]]/Table2[[#This Row],[Current Month Low]])-1</f>
        <v>3.6039603960396072E-2</v>
      </c>
      <c r="AH159" s="2">
        <f>(Table2[[#This Row],[Current Month High]]/Table2[[#This Row],[Close Price]])-1</f>
        <v>0.12767584097859319</v>
      </c>
      <c r="AI159">
        <v>12.7675840978593</v>
      </c>
      <c r="AJ159">
        <v>95.588785046728901</v>
      </c>
      <c r="AK159" t="str">
        <f>IF(AND(Table2[[#This Row],[20D EMA]]&gt;Table2[[#This Row],[50D EMA]],Table2[[#This Row],[50D EMA]]&gt;Table2[[#This Row],[200D EMA]]),"Uptrend","Downtrend/NoTrend")</f>
        <v>Uptrend</v>
      </c>
      <c r="AL159">
        <v>0.03</v>
      </c>
      <c r="AM159" t="s">
        <v>10347</v>
      </c>
      <c r="AN159">
        <v>-8.92</v>
      </c>
      <c r="AO159" t="s">
        <v>10346</v>
      </c>
      <c r="AP159">
        <v>5.0272228166079E-2</v>
      </c>
      <c r="AQ159">
        <f>(Table2[[#This Row],[Sharpe Ratio]]-AVERAGE(Table2[Sharpe Ratio]))/_xlfn.STDEV.P(Table2[Sharpe Ratio])</f>
        <v>-0.15476956061676164</v>
      </c>
      <c r="AR1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-0.20224876473892262</v>
      </c>
      <c r="AS159">
        <f>_xlfn.RANK.AVG(Table2[[#This Row],[1Y Return vs Nifty Z-Score]],Table2[1Y Return vs Nifty Z-Score])</f>
        <v>158</v>
      </c>
      <c r="AT159">
        <f>_xlfn.RANK.AVG(Table2[[#This Row],[6M Return vs Nifty Z-Score]],Table2[6M Return vs Nifty Z-Score])</f>
        <v>78</v>
      </c>
      <c r="AU159">
        <f>_xlfn.RANK.AVG(Table2[[#This Row],[Sharpe Ratio Z-Score]],Table2[Sharpe Ratio Z-Score])</f>
        <v>387</v>
      </c>
      <c r="AV159">
        <f>(Table2[[#This Row],[Rank 1Y]]+Table2[[#This Row],[Rank 6M]]+Table2[[#This Row],[Rank Sharpe]])/3</f>
        <v>207.66666666666666</v>
      </c>
    </row>
    <row r="160" spans="1:48" x14ac:dyDescent="0.3">
      <c r="A160" t="s">
        <v>927</v>
      </c>
      <c r="B160" t="s">
        <v>928</v>
      </c>
      <c r="C160" t="s">
        <v>10314</v>
      </c>
      <c r="D160" t="s">
        <v>265</v>
      </c>
      <c r="E160">
        <v>15884.559609399999</v>
      </c>
      <c r="F160">
        <v>912.7</v>
      </c>
      <c r="G160">
        <v>38.675587939619298</v>
      </c>
      <c r="H160">
        <f>(Table2[[#This Row],[1Y Return vs Nifty]]-AVERAGE(Table2[1Y Return vs Nifty]))/_xlfn.STDEV.P(Table2[1Y Return vs Nifty])</f>
        <v>0.1910252940030715</v>
      </c>
      <c r="I160">
        <v>-9.5584836645885201</v>
      </c>
      <c r="J160">
        <f>(Table2[[#This Row],[1M Return vs Nifty]]-AVERAGE(Table2[1M Return vs Nifty]))/_xlfn.STDEV.P(Table2[1M Return vs Nifty])</f>
        <v>-0.88718707094193616</v>
      </c>
      <c r="K160">
        <v>10.282922348457999</v>
      </c>
      <c r="L160">
        <f>(Table2[[#This Row],[6M Return vs Nifty]]-AVERAGE(Table2[6M Return vs Nifty]))/_xlfn.STDEV.P(Table2[6M Return vs Nifty])</f>
        <v>0.12512740623740293</v>
      </c>
      <c r="M160">
        <v>-2.1216908998506598</v>
      </c>
      <c r="N160">
        <f>(Table2[[#This Row],[1W Return vs Nifty]]-AVERAGE(Table2[1W Return vs Nifty]))/_xlfn.STDEV.P(Table2[1W Return vs Nifty])</f>
        <v>-0.29911536122375415</v>
      </c>
      <c r="O160">
        <v>927.53</v>
      </c>
      <c r="P160">
        <v>934.62587542487904</v>
      </c>
      <c r="Q160">
        <v>825.48551539537505</v>
      </c>
      <c r="R160">
        <v>41.197641641789097</v>
      </c>
      <c r="S160" s="2">
        <f>(Table2[[#This Row],[Close Price]]-Table2[[#This Row],[20D EMA]])/Table2[[#This Row],[20D EMA]]</f>
        <v>-1.5988701174085934E-2</v>
      </c>
      <c r="T160" s="2">
        <f>(Table2[[#This Row],[Close Price]]-Table2[[#This Row],[50D EMA]])/Table2[[#This Row],[50D EMA]]</f>
        <v>-2.3459521078326166E-2</v>
      </c>
      <c r="U160" s="2">
        <f>(Table2[[#This Row],[Close Price]]-Table2[[#This Row],[200D EMA]])/Table2[[#This Row],[200D EMA]]</f>
        <v>0.10565235001470946</v>
      </c>
      <c r="V160">
        <v>0.33328537684466297</v>
      </c>
      <c r="W160">
        <v>901.65</v>
      </c>
      <c r="X160">
        <v>931.95</v>
      </c>
      <c r="Y160">
        <v>901.1</v>
      </c>
      <c r="Z160">
        <v>932</v>
      </c>
      <c r="AA160">
        <v>901.05</v>
      </c>
      <c r="AB160">
        <v>980</v>
      </c>
      <c r="AC160" s="2">
        <f>(Table2[[#This Row],[Close Price]]/Table2[[#This Row],[Day Low]])-1</f>
        <v>1.2255309709976236E-2</v>
      </c>
      <c r="AD160" s="2">
        <f>(Table2[[#This Row],[Day High]]/Table2[[#This Row],[Close Price]])-1</f>
        <v>2.1091267667360469E-2</v>
      </c>
      <c r="AE160" s="2">
        <f>(Table2[[#This Row],[Close Price]]/Table2[[#This Row],[Current Week Low]])-1</f>
        <v>1.2873155032737893E-2</v>
      </c>
      <c r="AF160" s="2">
        <f>(Table2[[#This Row],[Current Week High]]/Table2[[#This Row],[Close Price]])-1</f>
        <v>2.1146050180782305E-2</v>
      </c>
      <c r="AG160" s="2">
        <f>(Table2[[#This Row],[Close Price]]/Table2[[#This Row],[Current Month Low]])-1</f>
        <v>1.2929360190888417E-2</v>
      </c>
      <c r="AH160" s="2">
        <f>(Table2[[#This Row],[Current Month High]]/Table2[[#This Row],[Close Price]])-1</f>
        <v>7.3737263065629444E-2</v>
      </c>
      <c r="AI160">
        <v>16.138928454037401</v>
      </c>
      <c r="AJ160">
        <v>73.781416603198707</v>
      </c>
      <c r="AK160" t="str">
        <f>IF(AND(Table2[[#This Row],[20D EMA]]&gt;Table2[[#This Row],[50D EMA]],Table2[[#This Row],[50D EMA]]&gt;Table2[[#This Row],[200D EMA]]),"Uptrend","Downtrend/NoTrend")</f>
        <v>Downtrend/NoTrend</v>
      </c>
      <c r="AL160">
        <v>-7.0000000000000007E-2</v>
      </c>
      <c r="AM160" t="s">
        <v>10346</v>
      </c>
      <c r="AN160">
        <v>-0.77</v>
      </c>
      <c r="AO160" t="s">
        <v>10346</v>
      </c>
      <c r="AP160">
        <v>0.15807634852673499</v>
      </c>
      <c r="AQ160">
        <f>(Table2[[#This Row],[Sharpe Ratio]]-AVERAGE(Table2[Sharpe Ratio]))/_xlfn.STDEV.P(Table2[Sharpe Ratio])</f>
        <v>1.0843132037180958</v>
      </c>
      <c r="AR1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0">
        <f>_xlfn.RANK.AVG(Table2[[#This Row],[1Y Return vs Nifty Z-Score]],Table2[1Y Return vs Nifty Z-Score])</f>
        <v>242</v>
      </c>
      <c r="AT160">
        <f>_xlfn.RANK.AVG(Table2[[#This Row],[6M Return vs Nifty Z-Score]],Table2[6M Return vs Nifty Z-Score])</f>
        <v>281</v>
      </c>
      <c r="AU160">
        <f>_xlfn.RANK.AVG(Table2[[#This Row],[Sharpe Ratio Z-Score]],Table2[Sharpe Ratio Z-Score])</f>
        <v>102</v>
      </c>
      <c r="AV160">
        <f>(Table2[[#This Row],[Rank 1Y]]+Table2[[#This Row],[Rank 6M]]+Table2[[#This Row],[Rank Sharpe]])/3</f>
        <v>208.33333333333334</v>
      </c>
    </row>
    <row r="161" spans="1:48" x14ac:dyDescent="0.3">
      <c r="A161" t="s">
        <v>780</v>
      </c>
      <c r="B161" t="s">
        <v>781</v>
      </c>
      <c r="C161" t="s">
        <v>10304</v>
      </c>
      <c r="D161" t="s">
        <v>645</v>
      </c>
      <c r="E161">
        <v>21163.969530647999</v>
      </c>
      <c r="F161">
        <v>146.79</v>
      </c>
      <c r="G161">
        <v>75.554604948740902</v>
      </c>
      <c r="H161">
        <f>(Table2[[#This Row],[1Y Return vs Nifty]]-AVERAGE(Table2[1Y Return vs Nifty]))/_xlfn.STDEV.P(Table2[1Y Return vs Nifty])</f>
        <v>0.7824092343951855</v>
      </c>
      <c r="I161">
        <v>16.343177307263399</v>
      </c>
      <c r="J161">
        <f>(Table2[[#This Row],[1M Return vs Nifty]]-AVERAGE(Table2[1M Return vs Nifty]))/_xlfn.STDEV.P(Table2[1M Return vs Nifty])</f>
        <v>1.5542000955654165</v>
      </c>
      <c r="K161">
        <v>22.386856725959099</v>
      </c>
      <c r="L161">
        <f>(Table2[[#This Row],[6M Return vs Nifty]]-AVERAGE(Table2[6M Return vs Nifty]))/_xlfn.STDEV.P(Table2[6M Return vs Nifty])</f>
        <v>0.54595055030090833</v>
      </c>
      <c r="M161">
        <v>-0.87777630203471102</v>
      </c>
      <c r="N161">
        <f>(Table2[[#This Row],[1W Return vs Nifty]]-AVERAGE(Table2[1W Return vs Nifty]))/_xlfn.STDEV.P(Table2[1W Return vs Nifty])</f>
        <v>1.6865689749579471E-2</v>
      </c>
      <c r="O161">
        <v>139.31</v>
      </c>
      <c r="P161">
        <v>129.024219744101</v>
      </c>
      <c r="Q161">
        <v>105.4467317364</v>
      </c>
      <c r="R161">
        <v>62.035373355110004</v>
      </c>
      <c r="S161" s="2">
        <f>(Table2[[#This Row],[Close Price]]-Table2[[#This Row],[20D EMA]])/Table2[[#This Row],[20D EMA]]</f>
        <v>5.369320221089649E-2</v>
      </c>
      <c r="T161" s="2">
        <f>(Table2[[#This Row],[Close Price]]-Table2[[#This Row],[50D EMA]])/Table2[[#This Row],[50D EMA]]</f>
        <v>0.13769337486508026</v>
      </c>
      <c r="U161" s="2">
        <f>(Table2[[#This Row],[Close Price]]-Table2[[#This Row],[200D EMA]])/Table2[[#This Row],[200D EMA]]</f>
        <v>0.39207728473701364</v>
      </c>
      <c r="V161">
        <v>0.93981029907824598</v>
      </c>
      <c r="W161">
        <v>141.75</v>
      </c>
      <c r="X161">
        <v>148.19</v>
      </c>
      <c r="Y161">
        <v>141.75</v>
      </c>
      <c r="Z161">
        <v>151.88999999999999</v>
      </c>
      <c r="AA161">
        <v>122.27</v>
      </c>
      <c r="AB161">
        <v>151.88999999999999</v>
      </c>
      <c r="AC161" s="2">
        <f>(Table2[[#This Row],[Close Price]]/Table2[[#This Row],[Day Low]])-1</f>
        <v>3.5555555555555562E-2</v>
      </c>
      <c r="AD161" s="2">
        <f>(Table2[[#This Row],[Day High]]/Table2[[#This Row],[Close Price]])-1</f>
        <v>9.5374344301384362E-3</v>
      </c>
      <c r="AE161" s="2">
        <f>(Table2[[#This Row],[Close Price]]/Table2[[#This Row],[Current Week Low]])-1</f>
        <v>3.5555555555555562E-2</v>
      </c>
      <c r="AF161" s="2">
        <f>(Table2[[#This Row],[Current Week High]]/Table2[[#This Row],[Close Price]])-1</f>
        <v>3.4743511138360939E-2</v>
      </c>
      <c r="AG161" s="2">
        <f>(Table2[[#This Row],[Close Price]]/Table2[[#This Row],[Current Month Low]])-1</f>
        <v>0.2005397889915761</v>
      </c>
      <c r="AH161" s="2">
        <f>(Table2[[#This Row],[Current Month High]]/Table2[[#This Row],[Close Price]])-1</f>
        <v>3.4743511138360939E-2</v>
      </c>
      <c r="AI161">
        <v>3.4743511138360899</v>
      </c>
      <c r="AJ161">
        <v>138.68292682926801</v>
      </c>
      <c r="AK161" t="str">
        <f>IF(AND(Table2[[#This Row],[20D EMA]]&gt;Table2[[#This Row],[50D EMA]],Table2[[#This Row],[50D EMA]]&gt;Table2[[#This Row],[200D EMA]]),"Uptrend","Downtrend/NoTrend")</f>
        <v>Uptrend</v>
      </c>
      <c r="AL161">
        <v>0.36</v>
      </c>
      <c r="AM161" t="s">
        <v>10347</v>
      </c>
      <c r="AN161">
        <v>4.54</v>
      </c>
      <c r="AO161" t="s">
        <v>10347</v>
      </c>
      <c r="AP161">
        <v>7.5774439499832993E-2</v>
      </c>
      <c r="AQ161">
        <f>(Table2[[#This Row],[Sharpe Ratio]]-AVERAGE(Table2[Sharpe Ratio]))/_xlfn.STDEV.P(Table2[Sharpe Ratio])</f>
        <v>0.13834864683546552</v>
      </c>
      <c r="AR1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3.0377742168465551</v>
      </c>
      <c r="AS161">
        <f>_xlfn.RANK.AVG(Table2[[#This Row],[1Y Return vs Nifty Z-Score]],Table2[1Y Return vs Nifty Z-Score])</f>
        <v>126</v>
      </c>
      <c r="AT161">
        <f>_xlfn.RANK.AVG(Table2[[#This Row],[6M Return vs Nifty Z-Score]],Table2[6M Return vs Nifty Z-Score])</f>
        <v>186</v>
      </c>
      <c r="AU161">
        <f>_xlfn.RANK.AVG(Table2[[#This Row],[Sharpe Ratio Z-Score]],Table2[Sharpe Ratio Z-Score])</f>
        <v>315</v>
      </c>
      <c r="AV161">
        <f>(Table2[[#This Row],[Rank 1Y]]+Table2[[#This Row],[Rank 6M]]+Table2[[#This Row],[Rank Sharpe]])/3</f>
        <v>209</v>
      </c>
    </row>
    <row r="162" spans="1:48" x14ac:dyDescent="0.3">
      <c r="A162" t="s">
        <v>1521</v>
      </c>
      <c r="B162" t="s">
        <v>1522</v>
      </c>
      <c r="C162" t="s">
        <v>10302</v>
      </c>
      <c r="D162" t="s">
        <v>21</v>
      </c>
      <c r="E162">
        <v>6678.7641695499997</v>
      </c>
      <c r="F162">
        <v>806.5</v>
      </c>
      <c r="G162">
        <v>34.273184363801199</v>
      </c>
      <c r="H162">
        <f>(Table2[[#This Row],[1Y Return vs Nifty]]-AVERAGE(Table2[1Y Return vs Nifty]))/_xlfn.STDEV.P(Table2[1Y Return vs Nifty])</f>
        <v>0.12042930243367335</v>
      </c>
      <c r="I162">
        <v>-13.7416828663141</v>
      </c>
      <c r="J162">
        <f>(Table2[[#This Row],[1M Return vs Nifty]]-AVERAGE(Table2[1M Return vs Nifty]))/_xlfn.STDEV.P(Table2[1M Return vs Nifty])</f>
        <v>-1.281478728806472</v>
      </c>
      <c r="K162">
        <v>21.943295374022298</v>
      </c>
      <c r="L162">
        <f>(Table2[[#This Row],[6M Return vs Nifty]]-AVERAGE(Table2[6M Return vs Nifty]))/_xlfn.STDEV.P(Table2[6M Return vs Nifty])</f>
        <v>0.53052904545087631</v>
      </c>
      <c r="M162">
        <v>0.14895935585011599</v>
      </c>
      <c r="N162">
        <f>(Table2[[#This Row],[1W Return vs Nifty]]-AVERAGE(Table2[1W Return vs Nifty]))/_xlfn.STDEV.P(Table2[1W Return vs Nifty])</f>
        <v>0.27767862081403805</v>
      </c>
      <c r="O162">
        <v>811.83</v>
      </c>
      <c r="P162">
        <v>823.23101300244002</v>
      </c>
      <c r="Q162">
        <v>696.30440615529301</v>
      </c>
      <c r="R162">
        <v>51.3515266563005</v>
      </c>
      <c r="S162" s="2">
        <f>(Table2[[#This Row],[Close Price]]-Table2[[#This Row],[20D EMA]])/Table2[[#This Row],[20D EMA]]</f>
        <v>-6.5654139413424493E-3</v>
      </c>
      <c r="T162" s="2">
        <f>(Table2[[#This Row],[Close Price]]-Table2[[#This Row],[50D EMA]])/Table2[[#This Row],[50D EMA]]</f>
        <v>-2.0323594153018664E-2</v>
      </c>
      <c r="U162" s="2">
        <f>(Table2[[#This Row],[Close Price]]-Table2[[#This Row],[200D EMA]])/Table2[[#This Row],[200D EMA]]</f>
        <v>0.15825778620756087</v>
      </c>
      <c r="V162">
        <v>0.67320945917484698</v>
      </c>
      <c r="W162">
        <v>802.1</v>
      </c>
      <c r="X162">
        <v>838.35</v>
      </c>
      <c r="Y162">
        <v>780</v>
      </c>
      <c r="Z162">
        <v>838.35</v>
      </c>
      <c r="AA162">
        <v>716.05</v>
      </c>
      <c r="AB162">
        <v>881.45</v>
      </c>
      <c r="AC162" s="2">
        <f>(Table2[[#This Row],[Close Price]]/Table2[[#This Row],[Day Low]])-1</f>
        <v>5.4856002992145214E-3</v>
      </c>
      <c r="AD162" s="2">
        <f>(Table2[[#This Row],[Day High]]/Table2[[#This Row],[Close Price]])-1</f>
        <v>3.9491630502169972E-2</v>
      </c>
      <c r="AE162" s="2">
        <f>(Table2[[#This Row],[Close Price]]/Table2[[#This Row],[Current Week Low]])-1</f>
        <v>3.3974358974359076E-2</v>
      </c>
      <c r="AF162" s="2">
        <f>(Table2[[#This Row],[Current Week High]]/Table2[[#This Row],[Close Price]])-1</f>
        <v>3.9491630502169972E-2</v>
      </c>
      <c r="AG162" s="2">
        <f>(Table2[[#This Row],[Close Price]]/Table2[[#This Row],[Current Month Low]])-1</f>
        <v>0.12631799455345294</v>
      </c>
      <c r="AH162" s="2">
        <f>(Table2[[#This Row],[Current Month High]]/Table2[[#This Row],[Close Price]])-1</f>
        <v>9.2932424054556817E-2</v>
      </c>
      <c r="AI162">
        <v>15.0278983261004</v>
      </c>
      <c r="AJ162">
        <v>94.337349397590302</v>
      </c>
      <c r="AK162" t="str">
        <f>IF(AND(Table2[[#This Row],[20D EMA]]&gt;Table2[[#This Row],[50D EMA]],Table2[[#This Row],[50D EMA]]&gt;Table2[[#This Row],[200D EMA]]),"Uptrend","Downtrend/NoTrend")</f>
        <v>Downtrend/NoTrend</v>
      </c>
      <c r="AL162">
        <v>-0.18</v>
      </c>
      <c r="AM162" t="s">
        <v>10346</v>
      </c>
      <c r="AN162">
        <v>0.1</v>
      </c>
      <c r="AO162" t="s">
        <v>10347</v>
      </c>
      <c r="AP162">
        <v>0.122012650792515</v>
      </c>
      <c r="AQ162">
        <f>(Table2[[#This Row],[Sharpe Ratio]]-AVERAGE(Table2[Sharpe Ratio]))/_xlfn.STDEV.P(Table2[Sharpe Ratio])</f>
        <v>0.66980301495018546</v>
      </c>
      <c r="AR1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2">
        <f>_xlfn.RANK.AVG(Table2[[#This Row],[1Y Return vs Nifty Z-Score]],Table2[1Y Return vs Nifty Z-Score])</f>
        <v>261</v>
      </c>
      <c r="AT162">
        <f>_xlfn.RANK.AVG(Table2[[#This Row],[6M Return vs Nifty Z-Score]],Table2[6M Return vs Nifty Z-Score])</f>
        <v>191</v>
      </c>
      <c r="AU162">
        <f>_xlfn.RANK.AVG(Table2[[#This Row],[Sharpe Ratio Z-Score]],Table2[Sharpe Ratio Z-Score])</f>
        <v>179</v>
      </c>
      <c r="AV162">
        <f>(Table2[[#This Row],[Rank 1Y]]+Table2[[#This Row],[Rank 6M]]+Table2[[#This Row],[Rank Sharpe]])/3</f>
        <v>210.33333333333334</v>
      </c>
    </row>
    <row r="163" spans="1:48" x14ac:dyDescent="0.3">
      <c r="A163" t="s">
        <v>156</v>
      </c>
      <c r="B163" t="s">
        <v>157</v>
      </c>
      <c r="C163" t="s">
        <v>10310</v>
      </c>
      <c r="D163" t="s">
        <v>158</v>
      </c>
      <c r="E163">
        <v>180902.27532103899</v>
      </c>
      <c r="F163">
        <v>463.4</v>
      </c>
      <c r="G163">
        <v>65.493795814960805</v>
      </c>
      <c r="H163">
        <f>(Table2[[#This Row],[1Y Return vs Nifty]]-AVERAGE(Table2[1Y Return vs Nifty]))/_xlfn.STDEV.P(Table2[1Y Return vs Nifty])</f>
        <v>0.62107627512470853</v>
      </c>
      <c r="I163">
        <v>2.9900074553200202</v>
      </c>
      <c r="J163">
        <f>(Table2[[#This Row],[1M Return vs Nifty]]-AVERAGE(Table2[1M Return vs Nifty]))/_xlfn.STDEV.P(Table2[1M Return vs Nifty])</f>
        <v>0.29558360976726283</v>
      </c>
      <c r="K163">
        <v>58.461696013464604</v>
      </c>
      <c r="L163">
        <f>(Table2[[#This Row],[6M Return vs Nifty]]-AVERAGE(Table2[6M Return vs Nifty]))/_xlfn.STDEV.P(Table2[6M Return vs Nifty])</f>
        <v>1.8001813497319221</v>
      </c>
      <c r="M163">
        <v>5.3316478500340297E-2</v>
      </c>
      <c r="N163">
        <f>(Table2[[#This Row],[1W Return vs Nifty]]-AVERAGE(Table2[1W Return vs Nifty]))/_xlfn.STDEV.P(Table2[1W Return vs Nifty])</f>
        <v>0.25338327372497099</v>
      </c>
      <c r="O163">
        <v>448.32</v>
      </c>
      <c r="P163">
        <v>441.11042098604099</v>
      </c>
      <c r="Q163">
        <v>371.78654333534502</v>
      </c>
      <c r="R163">
        <v>64.933090391583804</v>
      </c>
      <c r="S163" s="2">
        <f>(Table2[[#This Row],[Close Price]]-Table2[[#This Row],[20D EMA]])/Table2[[#This Row],[20D EMA]]</f>
        <v>3.3636688079942863E-2</v>
      </c>
      <c r="T163" s="2">
        <f>(Table2[[#This Row],[Close Price]]-Table2[[#This Row],[50D EMA]])/Table2[[#This Row],[50D EMA]]</f>
        <v>5.0530610825592674E-2</v>
      </c>
      <c r="U163" s="2">
        <f>(Table2[[#This Row],[Close Price]]-Table2[[#This Row],[200D EMA]])/Table2[[#This Row],[200D EMA]]</f>
        <v>0.24641412742585794</v>
      </c>
      <c r="V163">
        <v>0.63516477943171901</v>
      </c>
      <c r="W163">
        <v>459.05</v>
      </c>
      <c r="X163">
        <v>470.95</v>
      </c>
      <c r="Y163">
        <v>452</v>
      </c>
      <c r="Z163">
        <v>470.95</v>
      </c>
      <c r="AA163">
        <v>404.25</v>
      </c>
      <c r="AB163">
        <v>470.95</v>
      </c>
      <c r="AC163" s="2">
        <f>(Table2[[#This Row],[Close Price]]/Table2[[#This Row],[Day Low]])-1</f>
        <v>9.4760919289837986E-3</v>
      </c>
      <c r="AD163" s="2">
        <f>(Table2[[#This Row],[Day High]]/Table2[[#This Row],[Close Price]])-1</f>
        <v>1.6292619766939964E-2</v>
      </c>
      <c r="AE163" s="2">
        <f>(Table2[[#This Row],[Close Price]]/Table2[[#This Row],[Current Week Low]])-1</f>
        <v>2.5221238938053059E-2</v>
      </c>
      <c r="AF163" s="2">
        <f>(Table2[[#This Row],[Current Week High]]/Table2[[#This Row],[Close Price]])-1</f>
        <v>1.6292619766939964E-2</v>
      </c>
      <c r="AG163" s="2">
        <f>(Table2[[#This Row],[Close Price]]/Table2[[#This Row],[Current Month Low]])-1</f>
        <v>0.14632034632034618</v>
      </c>
      <c r="AH163" s="2">
        <f>(Table2[[#This Row],[Current Month High]]/Table2[[#This Row],[Close Price]])-1</f>
        <v>1.6292619766939964E-2</v>
      </c>
      <c r="AI163">
        <v>9.3547690979715199</v>
      </c>
      <c r="AJ163">
        <v>122.78846153846099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0.09</v>
      </c>
      <c r="AM163" t="s">
        <v>10347</v>
      </c>
      <c r="AN163">
        <v>7.24</v>
      </c>
      <c r="AO163" t="s">
        <v>10347</v>
      </c>
      <c r="AP163">
        <v>3.2506711919433003E-2</v>
      </c>
      <c r="AQ163">
        <f>(Table2[[#This Row],[Sharpe Ratio]]-AVERAGE(Table2[Sharpe Ratio]))/_xlfn.STDEV.P(Table2[Sharpe Ratio])</f>
        <v>-0.35896347182429422</v>
      </c>
      <c r="AR1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2.6112610365245703</v>
      </c>
      <c r="AS163">
        <f>_xlfn.RANK.AVG(Table2[[#This Row],[1Y Return vs Nifty Z-Score]],Table2[1Y Return vs Nifty Z-Score])</f>
        <v>153</v>
      </c>
      <c r="AT163">
        <f>_xlfn.RANK.AVG(Table2[[#This Row],[6M Return vs Nifty Z-Score]],Table2[6M Return vs Nifty Z-Score])</f>
        <v>40</v>
      </c>
      <c r="AU163">
        <f>_xlfn.RANK.AVG(Table2[[#This Row],[Sharpe Ratio Z-Score]],Table2[Sharpe Ratio Z-Score])</f>
        <v>443</v>
      </c>
      <c r="AV163">
        <f>(Table2[[#This Row],[Rank 1Y]]+Table2[[#This Row],[Rank 6M]]+Table2[[#This Row],[Rank Sharpe]])/3</f>
        <v>212</v>
      </c>
    </row>
    <row r="164" spans="1:48" x14ac:dyDescent="0.3">
      <c r="A164" t="s">
        <v>1541</v>
      </c>
      <c r="B164" t="s">
        <v>1542</v>
      </c>
      <c r="C164" t="s">
        <v>10306</v>
      </c>
      <c r="D164" t="s">
        <v>46</v>
      </c>
      <c r="E164">
        <v>6483.3026966150001</v>
      </c>
      <c r="F164">
        <v>230.95</v>
      </c>
      <c r="G164">
        <v>97.727710877503</v>
      </c>
      <c r="H164">
        <f>(Table2[[#This Row],[1Y Return vs Nifty]]-AVERAGE(Table2[1Y Return vs Nifty]))/_xlfn.STDEV.P(Table2[1Y Return vs Nifty])</f>
        <v>1.1379723653658338</v>
      </c>
      <c r="I164">
        <v>-12.8021755919118</v>
      </c>
      <c r="J164">
        <f>(Table2[[#This Row],[1M Return vs Nifty]]-AVERAGE(Table2[1M Return vs Nifty]))/_xlfn.STDEV.P(Table2[1M Return vs Nifty])</f>
        <v>-1.1929245235352846</v>
      </c>
      <c r="K164">
        <v>9.5502219902739096</v>
      </c>
      <c r="L164">
        <f>(Table2[[#This Row],[6M Return vs Nifty]]-AVERAGE(Table2[6M Return vs Nifty]))/_xlfn.STDEV.P(Table2[6M Return vs Nifty])</f>
        <v>9.9653270409252259E-2</v>
      </c>
      <c r="M164">
        <v>-1.8202893865843199</v>
      </c>
      <c r="N164">
        <f>(Table2[[#This Row],[1W Return vs Nifty]]-AVERAGE(Table2[1W Return vs Nifty]))/_xlfn.STDEV.P(Table2[1W Return vs Nifty])</f>
        <v>-0.22255289697253663</v>
      </c>
      <c r="O164">
        <v>236.18</v>
      </c>
      <c r="P164">
        <v>230.98202342030501</v>
      </c>
      <c r="Q164">
        <v>188.552161694006</v>
      </c>
      <c r="R164">
        <v>36.4496747965539</v>
      </c>
      <c r="S164" s="2">
        <f>(Table2[[#This Row],[Close Price]]-Table2[[#This Row],[20D EMA]])/Table2[[#This Row],[20D EMA]]</f>
        <v>-2.2144127360487841E-2</v>
      </c>
      <c r="T164" s="2">
        <f>(Table2[[#This Row],[Close Price]]-Table2[[#This Row],[50D EMA]])/Table2[[#This Row],[50D EMA]]</f>
        <v>-1.3864031421506837E-4</v>
      </c>
      <c r="U164" s="2">
        <f>(Table2[[#This Row],[Close Price]]-Table2[[#This Row],[200D EMA]])/Table2[[#This Row],[200D EMA]]</f>
        <v>0.22485999590288333</v>
      </c>
      <c r="V164">
        <v>0.44085936038756302</v>
      </c>
      <c r="W164">
        <v>230</v>
      </c>
      <c r="X164">
        <v>234.9</v>
      </c>
      <c r="Y164">
        <v>230</v>
      </c>
      <c r="Z164">
        <v>245</v>
      </c>
      <c r="AA164">
        <v>228.15</v>
      </c>
      <c r="AB164">
        <v>259.85000000000002</v>
      </c>
      <c r="AC164" s="2">
        <f>(Table2[[#This Row],[Close Price]]/Table2[[#This Row],[Day Low]])-1</f>
        <v>4.1304347826085497E-3</v>
      </c>
      <c r="AD164" s="2">
        <f>(Table2[[#This Row],[Day High]]/Table2[[#This Row],[Close Price]])-1</f>
        <v>1.7103269105867236E-2</v>
      </c>
      <c r="AE164" s="2">
        <f>(Table2[[#This Row],[Close Price]]/Table2[[#This Row],[Current Week Low]])-1</f>
        <v>4.1304347826085497E-3</v>
      </c>
      <c r="AF164" s="2">
        <f>(Table2[[#This Row],[Current Week High]]/Table2[[#This Row],[Close Price]])-1</f>
        <v>6.0835678718337283E-2</v>
      </c>
      <c r="AG164" s="2">
        <f>(Table2[[#This Row],[Close Price]]/Table2[[#This Row],[Current Month Low]])-1</f>
        <v>1.2272627657242907E-2</v>
      </c>
      <c r="AH164" s="2">
        <f>(Table2[[#This Row],[Current Month High]]/Table2[[#This Row],[Close Price]])-1</f>
        <v>0.12513531067330597</v>
      </c>
      <c r="AI164">
        <v>17.731110630006398</v>
      </c>
      <c r="AJ164">
        <v>131.412825651302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-0.01</v>
      </c>
      <c r="AM164" t="s">
        <v>10346</v>
      </c>
      <c r="AN164">
        <v>-5.98</v>
      </c>
      <c r="AO164" t="s">
        <v>10346</v>
      </c>
      <c r="AP164">
        <v>8.7046874240815003E-2</v>
      </c>
      <c r="AQ164">
        <f>(Table2[[#This Row],[Sharpe Ratio]]-AVERAGE(Table2[Sharpe Ratio]))/_xlfn.STDEV.P(Table2[Sharpe Ratio])</f>
        <v>0.26791215102169158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9.0060366288956389E-2</v>
      </c>
      <c r="AS164">
        <f>_xlfn.RANK.AVG(Table2[[#This Row],[1Y Return vs Nifty Z-Score]],Table2[1Y Return vs Nifty Z-Score])</f>
        <v>89</v>
      </c>
      <c r="AT164">
        <f>_xlfn.RANK.AVG(Table2[[#This Row],[6M Return vs Nifty Z-Score]],Table2[6M Return vs Nifty Z-Score])</f>
        <v>290</v>
      </c>
      <c r="AU164">
        <f>_xlfn.RANK.AVG(Table2[[#This Row],[Sharpe Ratio Z-Score]],Table2[Sharpe Ratio Z-Score])</f>
        <v>259</v>
      </c>
      <c r="AV164">
        <f>(Table2[[#This Row],[Rank 1Y]]+Table2[[#This Row],[Rank 6M]]+Table2[[#This Row],[Rank Sharpe]])/3</f>
        <v>212.66666666666666</v>
      </c>
    </row>
    <row r="165" spans="1:48" x14ac:dyDescent="0.3">
      <c r="A165" t="s">
        <v>1490</v>
      </c>
      <c r="B165" t="s">
        <v>1491</v>
      </c>
      <c r="C165" t="s">
        <v>10316</v>
      </c>
      <c r="D165" t="s">
        <v>175</v>
      </c>
      <c r="E165">
        <v>6976.0299825000002</v>
      </c>
      <c r="F165">
        <v>1007.7</v>
      </c>
      <c r="G165">
        <v>65.655271489752906</v>
      </c>
      <c r="H165">
        <f>(Table2[[#This Row],[1Y Return vs Nifty]]-AVERAGE(Table2[1Y Return vs Nifty]))/_xlfn.STDEV.P(Table2[1Y Return vs Nifty])</f>
        <v>0.62366566412096103</v>
      </c>
      <c r="I165">
        <v>9.0625758940823502</v>
      </c>
      <c r="J165">
        <f>(Table2[[#This Row],[1M Return vs Nifty]]-AVERAGE(Table2[1M Return vs Nifty]))/_xlfn.STDEV.P(Table2[1M Return vs Nifty])</f>
        <v>0.86795966975211225</v>
      </c>
      <c r="K165">
        <v>56.975626827454597</v>
      </c>
      <c r="L165">
        <f>(Table2[[#This Row],[6M Return vs Nifty]]-AVERAGE(Table2[6M Return vs Nifty]))/_xlfn.STDEV.P(Table2[6M Return vs Nifty])</f>
        <v>1.7485144877308301</v>
      </c>
      <c r="M165">
        <v>-4.08938073825564</v>
      </c>
      <c r="N165">
        <f>(Table2[[#This Row],[1W Return vs Nifty]]-AVERAGE(Table2[1W Return vs Nifty]))/_xlfn.STDEV.P(Table2[1W Return vs Nifty])</f>
        <v>-0.79895088387170854</v>
      </c>
      <c r="O165">
        <v>983.66</v>
      </c>
      <c r="P165">
        <v>929.41876372664399</v>
      </c>
      <c r="Q165">
        <v>739.05795708521396</v>
      </c>
      <c r="R165">
        <v>56.574465399542298</v>
      </c>
      <c r="S165" s="2">
        <f>(Table2[[#This Row],[Close Price]]-Table2[[#This Row],[20D EMA]])/Table2[[#This Row],[20D EMA]]</f>
        <v>2.4439338795925501E-2</v>
      </c>
      <c r="T165" s="2">
        <f>(Table2[[#This Row],[Close Price]]-Table2[[#This Row],[50D EMA]])/Table2[[#This Row],[50D EMA]]</f>
        <v>8.4226012351499874E-2</v>
      </c>
      <c r="U165" s="2">
        <f>(Table2[[#This Row],[Close Price]]-Table2[[#This Row],[200D EMA]])/Table2[[#This Row],[200D EMA]]</f>
        <v>0.36349252496284462</v>
      </c>
      <c r="V165">
        <v>0.61569543991910403</v>
      </c>
      <c r="W165">
        <v>989</v>
      </c>
      <c r="X165">
        <v>1019</v>
      </c>
      <c r="Y165">
        <v>985.75</v>
      </c>
      <c r="Z165">
        <v>1028.6500000000001</v>
      </c>
      <c r="AA165">
        <v>873.75</v>
      </c>
      <c r="AB165">
        <v>1082</v>
      </c>
      <c r="AC165" s="2">
        <f>(Table2[[#This Row],[Close Price]]/Table2[[#This Row],[Day Low]])-1</f>
        <v>1.8907987866531917E-2</v>
      </c>
      <c r="AD165" s="2">
        <f>(Table2[[#This Row],[Day High]]/Table2[[#This Row],[Close Price]])-1</f>
        <v>1.1213654857596511E-2</v>
      </c>
      <c r="AE165" s="2">
        <f>(Table2[[#This Row],[Close Price]]/Table2[[#This Row],[Current Week Low]])-1</f>
        <v>2.2267309155465487E-2</v>
      </c>
      <c r="AF165" s="2">
        <f>(Table2[[#This Row],[Current Week High]]/Table2[[#This Row],[Close Price]])-1</f>
        <v>2.0789917634216559E-2</v>
      </c>
      <c r="AG165" s="2">
        <f>(Table2[[#This Row],[Close Price]]/Table2[[#This Row],[Current Month Low]])-1</f>
        <v>0.15330472103004289</v>
      </c>
      <c r="AH165" s="2">
        <f>(Table2[[#This Row],[Current Month High]]/Table2[[#This Row],[Close Price]])-1</f>
        <v>7.3732261585789383E-2</v>
      </c>
      <c r="AI165">
        <v>7.3732261585789303</v>
      </c>
      <c r="AJ165">
        <v>130.54221002059001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0.23</v>
      </c>
      <c r="AM165" t="s">
        <v>10347</v>
      </c>
      <c r="AN165">
        <v>1</v>
      </c>
      <c r="AO165" t="s">
        <v>10347</v>
      </c>
      <c r="AP165">
        <v>3.1322472843261999E-2</v>
      </c>
      <c r="AQ165">
        <f>(Table2[[#This Row],[Sharpe Ratio]]-AVERAGE(Table2[Sharpe Ratio]))/_xlfn.STDEV.P(Table2[Sharpe Ratio])</f>
        <v>-0.37257492028494926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2.0686140174472456</v>
      </c>
      <c r="AS165">
        <f>_xlfn.RANK.AVG(Table2[[#This Row],[1Y Return vs Nifty Z-Score]],Table2[1Y Return vs Nifty Z-Score])</f>
        <v>152</v>
      </c>
      <c r="AT165">
        <f>_xlfn.RANK.AVG(Table2[[#This Row],[6M Return vs Nifty Z-Score]],Table2[6M Return vs Nifty Z-Score])</f>
        <v>43</v>
      </c>
      <c r="AU165">
        <f>_xlfn.RANK.AVG(Table2[[#This Row],[Sharpe Ratio Z-Score]],Table2[Sharpe Ratio Z-Score])</f>
        <v>444</v>
      </c>
      <c r="AV165">
        <f>(Table2[[#This Row],[Rank 1Y]]+Table2[[#This Row],[Rank 6M]]+Table2[[#This Row],[Rank Sharpe]])/3</f>
        <v>213</v>
      </c>
    </row>
    <row r="166" spans="1:48" x14ac:dyDescent="0.3">
      <c r="A166" t="s">
        <v>313</v>
      </c>
      <c r="B166" t="s">
        <v>314</v>
      </c>
      <c r="C166" t="s">
        <v>10301</v>
      </c>
      <c r="D166" t="s">
        <v>18</v>
      </c>
      <c r="E166">
        <v>88485.499369444995</v>
      </c>
      <c r="F166">
        <v>415.85</v>
      </c>
      <c r="G166">
        <v>106.334312057048</v>
      </c>
      <c r="H166">
        <f>(Table2[[#This Row],[1Y Return vs Nifty]]-AVERAGE(Table2[1Y Return vs Nifty]))/_xlfn.STDEV.P(Table2[1Y Return vs Nifty])</f>
        <v>1.2759859604050896</v>
      </c>
      <c r="I166">
        <v>4.7379092102953999</v>
      </c>
      <c r="J166">
        <f>(Table2[[#This Row],[1M Return vs Nifty]]-AVERAGE(Table2[1M Return vs Nifty]))/_xlfn.STDEV.P(Table2[1M Return vs Nifty])</f>
        <v>0.46033385175174313</v>
      </c>
      <c r="K166">
        <v>8.0363873946807605</v>
      </c>
      <c r="L166">
        <f>(Table2[[#This Row],[6M Return vs Nifty]]-AVERAGE(Table2[6M Return vs Nifty]))/_xlfn.STDEV.P(Table2[6M Return vs Nifty])</f>
        <v>4.7021075435213007E-2</v>
      </c>
      <c r="M166">
        <v>-2.9456148744247699</v>
      </c>
      <c r="N166">
        <f>(Table2[[#This Row],[1W Return vs Nifty]]-AVERAGE(Table2[1W Return vs Nifty]))/_xlfn.STDEV.P(Table2[1W Return vs Nifty])</f>
        <v>-0.50840976444497465</v>
      </c>
      <c r="O166">
        <v>392.92</v>
      </c>
      <c r="P166">
        <v>374.40265350282601</v>
      </c>
      <c r="Q166">
        <v>320.51737192838402</v>
      </c>
      <c r="R166">
        <v>78.3189063099272</v>
      </c>
      <c r="S166" s="2">
        <f>(Table2[[#This Row],[Close Price]]-Table2[[#This Row],[20D EMA]])/Table2[[#This Row],[20D EMA]]</f>
        <v>5.8357935457599527E-2</v>
      </c>
      <c r="T166" s="2">
        <f>(Table2[[#This Row],[Close Price]]-Table2[[#This Row],[50D EMA]])/Table2[[#This Row],[50D EMA]]</f>
        <v>0.11070259815041926</v>
      </c>
      <c r="U166" s="2">
        <f>(Table2[[#This Row],[Close Price]]-Table2[[#This Row],[200D EMA]])/Table2[[#This Row],[200D EMA]]</f>
        <v>0.2974335759027657</v>
      </c>
      <c r="V166">
        <v>0.87254918154675598</v>
      </c>
      <c r="W166">
        <v>402.45</v>
      </c>
      <c r="X166">
        <v>417.5</v>
      </c>
      <c r="Y166">
        <v>397.3</v>
      </c>
      <c r="Z166">
        <v>417.5</v>
      </c>
      <c r="AA166">
        <v>363.95</v>
      </c>
      <c r="AB166">
        <v>417.5</v>
      </c>
      <c r="AC166" s="2">
        <f>(Table2[[#This Row],[Close Price]]/Table2[[#This Row],[Day Low]])-1</f>
        <v>3.3296061622561934E-2</v>
      </c>
      <c r="AD166" s="2">
        <f>(Table2[[#This Row],[Day High]]/Table2[[#This Row],[Close Price]])-1</f>
        <v>3.9677768426114035E-3</v>
      </c>
      <c r="AE166" s="2">
        <f>(Table2[[#This Row],[Close Price]]/Table2[[#This Row],[Current Week Low]])-1</f>
        <v>4.669015857034986E-2</v>
      </c>
      <c r="AF166" s="2">
        <f>(Table2[[#This Row],[Current Week High]]/Table2[[#This Row],[Close Price]])-1</f>
        <v>3.9677768426114035E-3</v>
      </c>
      <c r="AG166" s="2">
        <f>(Table2[[#This Row],[Close Price]]/Table2[[#This Row],[Current Month Low]])-1</f>
        <v>0.14260200577002347</v>
      </c>
      <c r="AH166" s="2">
        <f>(Table2[[#This Row],[Current Month High]]/Table2[[#This Row],[Close Price]])-1</f>
        <v>3.9677768426114035E-3</v>
      </c>
      <c r="AI166">
        <v>0.39677768426114002</v>
      </c>
      <c r="AJ166">
        <v>160.77550167224001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0.11</v>
      </c>
      <c r="AM166" t="s">
        <v>10347</v>
      </c>
      <c r="AN166">
        <v>9.52</v>
      </c>
      <c r="AO166" t="s">
        <v>10347</v>
      </c>
      <c r="AP166">
        <v>8.6526048832531996E-2</v>
      </c>
      <c r="AQ166">
        <f>(Table2[[#This Row],[Sharpe Ratio]]-AVERAGE(Table2[Sharpe Ratio]))/_xlfn.STDEV.P(Table2[Sharpe Ratio])</f>
        <v>0.26192586975088161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1.536856992897953</v>
      </c>
      <c r="AS166">
        <f>_xlfn.RANK.AVG(Table2[[#This Row],[1Y Return vs Nifty Z-Score]],Table2[1Y Return vs Nifty Z-Score])</f>
        <v>69</v>
      </c>
      <c r="AT166">
        <f>_xlfn.RANK.AVG(Table2[[#This Row],[6M Return vs Nifty Z-Score]],Table2[6M Return vs Nifty Z-Score])</f>
        <v>310</v>
      </c>
      <c r="AU166">
        <f>_xlfn.RANK.AVG(Table2[[#This Row],[Sharpe Ratio Z-Score]],Table2[Sharpe Ratio Z-Score])</f>
        <v>263</v>
      </c>
      <c r="AV166">
        <f>(Table2[[#This Row],[Rank 1Y]]+Table2[[#This Row],[Rank 6M]]+Table2[[#This Row],[Rank Sharpe]])/3</f>
        <v>214</v>
      </c>
    </row>
    <row r="167" spans="1:48" x14ac:dyDescent="0.3">
      <c r="A167" t="s">
        <v>599</v>
      </c>
      <c r="B167" t="s">
        <v>600</v>
      </c>
      <c r="C167" t="s">
        <v>10310</v>
      </c>
      <c r="D167" t="s">
        <v>601</v>
      </c>
      <c r="E167">
        <v>31776.4092972</v>
      </c>
      <c r="F167">
        <v>328.6</v>
      </c>
      <c r="G167">
        <v>86.506732092844103</v>
      </c>
      <c r="H167">
        <f>(Table2[[#This Row],[1Y Return vs Nifty]]-AVERAGE(Table2[1Y Return vs Nifty]))/_xlfn.STDEV.P(Table2[1Y Return vs Nifty])</f>
        <v>0.95803517650077874</v>
      </c>
      <c r="I167">
        <v>2.0773190926506402</v>
      </c>
      <c r="J167">
        <f>(Table2[[#This Row],[1M Return vs Nifty]]-AVERAGE(Table2[1M Return vs Nifty]))/_xlfn.STDEV.P(Table2[1M Return vs Nifty])</f>
        <v>0.2095572480577528</v>
      </c>
      <c r="K167">
        <v>7.37742307001849</v>
      </c>
      <c r="L167">
        <f>(Table2[[#This Row],[6M Return vs Nifty]]-AVERAGE(Table2[6M Return vs Nifty]))/_xlfn.STDEV.P(Table2[6M Return vs Nifty])</f>
        <v>2.4110554749846209E-2</v>
      </c>
      <c r="M167">
        <v>1.9931630301563199</v>
      </c>
      <c r="N167">
        <f>(Table2[[#This Row],[1W Return vs Nifty]]-AVERAGE(Table2[1W Return vs Nifty]))/_xlfn.STDEV.P(Table2[1W Return vs Nifty])</f>
        <v>0.74614600293119837</v>
      </c>
      <c r="O167">
        <v>318.29000000000002</v>
      </c>
      <c r="P167">
        <v>321.106895763051</v>
      </c>
      <c r="Q167">
        <v>287.84092372686302</v>
      </c>
      <c r="R167">
        <v>64.263716478999399</v>
      </c>
      <c r="S167" s="2">
        <f>(Table2[[#This Row],[Close Price]]-Table2[[#This Row],[20D EMA]])/Table2[[#This Row],[20D EMA]]</f>
        <v>3.2391843915925735E-2</v>
      </c>
      <c r="T167" s="2">
        <f>(Table2[[#This Row],[Close Price]]-Table2[[#This Row],[50D EMA]])/Table2[[#This Row],[50D EMA]]</f>
        <v>2.3335233019966917E-2</v>
      </c>
      <c r="U167" s="2">
        <f>(Table2[[#This Row],[Close Price]]-Table2[[#This Row],[200D EMA]])/Table2[[#This Row],[200D EMA]]</f>
        <v>0.1416027844317716</v>
      </c>
      <c r="V167">
        <v>1.2513730533377601</v>
      </c>
      <c r="W167">
        <v>319.10000000000002</v>
      </c>
      <c r="X167">
        <v>330.6</v>
      </c>
      <c r="Y167">
        <v>318</v>
      </c>
      <c r="Z167">
        <v>336.8</v>
      </c>
      <c r="AA167">
        <v>282.10000000000002</v>
      </c>
      <c r="AB167">
        <v>336.8</v>
      </c>
      <c r="AC167" s="2">
        <f>(Table2[[#This Row],[Close Price]]/Table2[[#This Row],[Day Low]])-1</f>
        <v>2.977123158884365E-2</v>
      </c>
      <c r="AD167" s="2">
        <f>(Table2[[#This Row],[Day High]]/Table2[[#This Row],[Close Price]])-1</f>
        <v>6.0864272671941055E-3</v>
      </c>
      <c r="AE167" s="2">
        <f>(Table2[[#This Row],[Close Price]]/Table2[[#This Row],[Current Week Low]])-1</f>
        <v>3.3333333333333437E-2</v>
      </c>
      <c r="AF167" s="2">
        <f>(Table2[[#This Row],[Current Week High]]/Table2[[#This Row],[Close Price]])-1</f>
        <v>2.4954351795495988E-2</v>
      </c>
      <c r="AG167" s="2">
        <f>(Table2[[#This Row],[Close Price]]/Table2[[#This Row],[Current Month Low]])-1</f>
        <v>0.16483516483516492</v>
      </c>
      <c r="AH167" s="2">
        <f>(Table2[[#This Row],[Current Month High]]/Table2[[#This Row],[Close Price]])-1</f>
        <v>2.4954351795495988E-2</v>
      </c>
      <c r="AI167">
        <v>26.536822884966501</v>
      </c>
      <c r="AJ167">
        <v>142.24106155547301</v>
      </c>
      <c r="AK167" t="str">
        <f>IF(AND(Table2[[#This Row],[20D EMA]]&gt;Table2[[#This Row],[50D EMA]],Table2[[#This Row],[50D EMA]]&gt;Table2[[#This Row],[200D EMA]]),"Uptrend","Downtrend/NoTrend")</f>
        <v>Downtrend/NoTrend</v>
      </c>
      <c r="AL167">
        <v>0.02</v>
      </c>
      <c r="AM167" t="s">
        <v>10347</v>
      </c>
      <c r="AN167">
        <v>8.5399999999999991</v>
      </c>
      <c r="AO167" t="s">
        <v>10347</v>
      </c>
      <c r="AP167">
        <v>0.10550501534364599</v>
      </c>
      <c r="AQ167">
        <f>(Table2[[#This Row],[Sharpe Ratio]]-AVERAGE(Table2[Sharpe Ratio]))/_xlfn.STDEV.P(Table2[Sharpe Ratio])</f>
        <v>0.4800669779955008</v>
      </c>
      <c r="AR1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7">
        <f>_xlfn.RANK.AVG(Table2[[#This Row],[1Y Return vs Nifty Z-Score]],Table2[1Y Return vs Nifty Z-Score])</f>
        <v>107</v>
      </c>
      <c r="AT167">
        <f>_xlfn.RANK.AVG(Table2[[#This Row],[6M Return vs Nifty Z-Score]],Table2[6M Return vs Nifty Z-Score])</f>
        <v>315</v>
      </c>
      <c r="AU167">
        <f>_xlfn.RANK.AVG(Table2[[#This Row],[Sharpe Ratio Z-Score]],Table2[Sharpe Ratio Z-Score])</f>
        <v>221</v>
      </c>
      <c r="AV167">
        <f>(Table2[[#This Row],[Rank 1Y]]+Table2[[#This Row],[Rank 6M]]+Table2[[#This Row],[Rank Sharpe]])/3</f>
        <v>214.33333333333334</v>
      </c>
    </row>
    <row r="168" spans="1:48" x14ac:dyDescent="0.3">
      <c r="A168" t="s">
        <v>729</v>
      </c>
      <c r="B168" t="s">
        <v>730</v>
      </c>
      <c r="C168" t="s">
        <v>10307</v>
      </c>
      <c r="D168" t="s">
        <v>731</v>
      </c>
      <c r="E168">
        <v>23342.41070425</v>
      </c>
      <c r="F168">
        <v>2304.5</v>
      </c>
      <c r="G168">
        <v>31.4703292873936</v>
      </c>
      <c r="H168">
        <f>(Table2[[#This Row],[1Y Return vs Nifty]]-AVERAGE(Table2[1Y Return vs Nifty]))/_xlfn.STDEV.P(Table2[1Y Return vs Nifty])</f>
        <v>7.5483324642996716E-2</v>
      </c>
      <c r="I168">
        <v>11.5770429766819</v>
      </c>
      <c r="J168">
        <f>(Table2[[#This Row],[1M Return vs Nifty]]-AVERAGE(Table2[1M Return vs Nifty]))/_xlfn.STDEV.P(Table2[1M Return vs Nifty])</f>
        <v>1.1049632994704892</v>
      </c>
      <c r="K168">
        <v>33.010172151811801</v>
      </c>
      <c r="L168">
        <f>(Table2[[#This Row],[6M Return vs Nifty]]-AVERAGE(Table2[6M Return vs Nifty]))/_xlfn.STDEV.P(Table2[6M Return vs Nifty])</f>
        <v>0.91529632320889309</v>
      </c>
      <c r="M168">
        <v>5.23614895018114</v>
      </c>
      <c r="N168">
        <f>(Table2[[#This Row],[1W Return vs Nifty]]-AVERAGE(Table2[1W Return vs Nifty]))/_xlfn.STDEV.P(Table2[1W Return vs Nifty])</f>
        <v>1.5699341481144462</v>
      </c>
      <c r="O168">
        <v>2118.7600000000002</v>
      </c>
      <c r="P168">
        <v>2015.1362124274201</v>
      </c>
      <c r="Q168">
        <v>1725.01762163527</v>
      </c>
      <c r="R168">
        <v>74.851960993221496</v>
      </c>
      <c r="S168" s="2">
        <f>(Table2[[#This Row],[Close Price]]-Table2[[#This Row],[20D EMA]])/Table2[[#This Row],[20D EMA]]</f>
        <v>8.7664482999490159E-2</v>
      </c>
      <c r="T168" s="2">
        <f>(Table2[[#This Row],[Close Price]]-Table2[[#This Row],[50D EMA]])/Table2[[#This Row],[50D EMA]]</f>
        <v>0.14359515043601651</v>
      </c>
      <c r="U168" s="2">
        <f>(Table2[[#This Row],[Close Price]]-Table2[[#This Row],[200D EMA]])/Table2[[#This Row],[200D EMA]]</f>
        <v>0.33592838188829427</v>
      </c>
      <c r="V168">
        <v>1.22890398778398</v>
      </c>
      <c r="W168">
        <v>2285.4499999999998</v>
      </c>
      <c r="X168">
        <v>2318.6</v>
      </c>
      <c r="Y168">
        <v>2240</v>
      </c>
      <c r="Z168">
        <v>2406.15</v>
      </c>
      <c r="AA168">
        <v>1810.15</v>
      </c>
      <c r="AB168">
        <v>2406.15</v>
      </c>
      <c r="AC168" s="2">
        <f>(Table2[[#This Row],[Close Price]]/Table2[[#This Row],[Day Low]])-1</f>
        <v>8.3353387735458639E-3</v>
      </c>
      <c r="AD168" s="2">
        <f>(Table2[[#This Row],[Day High]]/Table2[[#This Row],[Close Price]])-1</f>
        <v>6.1184638750271247E-3</v>
      </c>
      <c r="AE168" s="2">
        <f>(Table2[[#This Row],[Close Price]]/Table2[[#This Row],[Current Week Low]])-1</f>
        <v>2.8794642857142838E-2</v>
      </c>
      <c r="AF168" s="2">
        <f>(Table2[[#This Row],[Current Week High]]/Table2[[#This Row],[Close Price]])-1</f>
        <v>4.4109351269255859E-2</v>
      </c>
      <c r="AG168" s="2">
        <f>(Table2[[#This Row],[Close Price]]/Table2[[#This Row],[Current Month Low]])-1</f>
        <v>0.27309891445460321</v>
      </c>
      <c r="AH168" s="2">
        <f>(Table2[[#This Row],[Current Month High]]/Table2[[#This Row],[Close Price]])-1</f>
        <v>4.4109351269255859E-2</v>
      </c>
      <c r="AI168">
        <v>4.4109351269255797</v>
      </c>
      <c r="AJ168">
        <v>84.345252379809594</v>
      </c>
      <c r="AK168" t="str">
        <f>IF(AND(Table2[[#This Row],[20D EMA]]&gt;Table2[[#This Row],[50D EMA]],Table2[[#This Row],[50D EMA]]&gt;Table2[[#This Row],[200D EMA]]),"Uptrend","Downtrend/NoTrend")</f>
        <v>Uptrend</v>
      </c>
      <c r="AL168">
        <v>7.0000000000000007E-2</v>
      </c>
      <c r="AM168" t="s">
        <v>10347</v>
      </c>
      <c r="AN168">
        <v>19.62</v>
      </c>
      <c r="AO168" t="s">
        <v>10347</v>
      </c>
      <c r="AP168">
        <v>8.9439269382187006E-2</v>
      </c>
      <c r="AQ168">
        <f>(Table2[[#This Row],[Sharpe Ratio]]-AVERAGE(Table2[Sharpe Ratio]))/_xlfn.STDEV.P(Table2[Sharpe Ratio])</f>
        <v>0.29540994586696523</v>
      </c>
      <c r="AR1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3.9610870413037906</v>
      </c>
      <c r="AS168">
        <f>_xlfn.RANK.AVG(Table2[[#This Row],[1Y Return vs Nifty Z-Score]],Table2[1Y Return vs Nifty Z-Score])</f>
        <v>276</v>
      </c>
      <c r="AT168">
        <f>_xlfn.RANK.AVG(Table2[[#This Row],[6M Return vs Nifty Z-Score]],Table2[6M Return vs Nifty Z-Score])</f>
        <v>115</v>
      </c>
      <c r="AU168">
        <f>_xlfn.RANK.AVG(Table2[[#This Row],[Sharpe Ratio Z-Score]],Table2[Sharpe Ratio Z-Score])</f>
        <v>253</v>
      </c>
      <c r="AV168">
        <f>(Table2[[#This Row],[Rank 1Y]]+Table2[[#This Row],[Rank 6M]]+Table2[[#This Row],[Rank Sharpe]])/3</f>
        <v>214.66666666666666</v>
      </c>
    </row>
    <row r="169" spans="1:48" x14ac:dyDescent="0.3">
      <c r="A169" t="s">
        <v>1449</v>
      </c>
      <c r="B169" t="s">
        <v>1450</v>
      </c>
      <c r="C169" t="s">
        <v>10307</v>
      </c>
      <c r="D169" t="s">
        <v>54</v>
      </c>
      <c r="E169">
        <v>7316.2267820199904</v>
      </c>
      <c r="F169">
        <v>748.15</v>
      </c>
      <c r="G169">
        <v>75.502083940337599</v>
      </c>
      <c r="H169">
        <f>(Table2[[#This Row],[1Y Return vs Nifty]]-AVERAGE(Table2[1Y Return vs Nifty]))/_xlfn.STDEV.P(Table2[1Y Return vs Nifty])</f>
        <v>0.78156701886391933</v>
      </c>
      <c r="I169">
        <v>12.746186312626101</v>
      </c>
      <c r="J169">
        <f>(Table2[[#This Row],[1M Return vs Nifty]]-AVERAGE(Table2[1M Return vs Nifty]))/_xlfn.STDEV.P(Table2[1M Return vs Nifty])</f>
        <v>1.2151620832196723</v>
      </c>
      <c r="K169">
        <v>65.232919343944502</v>
      </c>
      <c r="L169">
        <f>(Table2[[#This Row],[6M Return vs Nifty]]-AVERAGE(Table2[6M Return vs Nifty]))/_xlfn.STDEV.P(Table2[6M Return vs Nifty])</f>
        <v>2.0355996362343145</v>
      </c>
      <c r="M169">
        <v>7.4757080047611497</v>
      </c>
      <c r="N169">
        <f>(Table2[[#This Row],[1W Return vs Nifty]]-AVERAGE(Table2[1W Return vs Nifty]))/_xlfn.STDEV.P(Table2[1W Return vs Nifty])</f>
        <v>2.1388302966326282</v>
      </c>
      <c r="O169">
        <v>705.14</v>
      </c>
      <c r="P169">
        <v>657.36830546533497</v>
      </c>
      <c r="Q169">
        <v>517.91112091575303</v>
      </c>
      <c r="R169">
        <v>66.284724351004897</v>
      </c>
      <c r="S169" s="2">
        <f>(Table2[[#This Row],[Close Price]]-Table2[[#This Row],[20D EMA]])/Table2[[#This Row],[20D EMA]]</f>
        <v>6.099497972033921E-2</v>
      </c>
      <c r="T169" s="2">
        <f>(Table2[[#This Row],[Close Price]]-Table2[[#This Row],[50D EMA]])/Table2[[#This Row],[50D EMA]]</f>
        <v>0.13809867889873831</v>
      </c>
      <c r="U169" s="2">
        <f>(Table2[[#This Row],[Close Price]]-Table2[[#This Row],[200D EMA]])/Table2[[#This Row],[200D EMA]]</f>
        <v>0.44455287748435734</v>
      </c>
      <c r="V169">
        <v>1.0254221424105301</v>
      </c>
      <c r="W169">
        <v>741.9</v>
      </c>
      <c r="X169">
        <v>776.95</v>
      </c>
      <c r="Y169">
        <v>699.9</v>
      </c>
      <c r="Z169">
        <v>797.9</v>
      </c>
      <c r="AA169">
        <v>656</v>
      </c>
      <c r="AB169">
        <v>797.9</v>
      </c>
      <c r="AC169" s="2">
        <f>(Table2[[#This Row],[Close Price]]/Table2[[#This Row],[Day Low]])-1</f>
        <v>8.4243159455452687E-3</v>
      </c>
      <c r="AD169" s="2">
        <f>(Table2[[#This Row],[Day High]]/Table2[[#This Row],[Close Price]])-1</f>
        <v>3.8494954220410493E-2</v>
      </c>
      <c r="AE169" s="2">
        <f>(Table2[[#This Row],[Close Price]]/Table2[[#This Row],[Current Week Low]])-1</f>
        <v>6.8938419774253523E-2</v>
      </c>
      <c r="AF169" s="2">
        <f>(Table2[[#This Row],[Current Week High]]/Table2[[#This Row],[Close Price]])-1</f>
        <v>6.6497360155049146E-2</v>
      </c>
      <c r="AG169" s="2">
        <f>(Table2[[#This Row],[Close Price]]/Table2[[#This Row],[Current Month Low]])-1</f>
        <v>0.14047256097560967</v>
      </c>
      <c r="AH169" s="2">
        <f>(Table2[[#This Row],[Current Month High]]/Table2[[#This Row],[Close Price]])-1</f>
        <v>6.6497360155049146E-2</v>
      </c>
      <c r="AI169">
        <v>6.6497360155049101</v>
      </c>
      <c r="AJ169">
        <v>152.07210242587499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0.19</v>
      </c>
      <c r="AM169" t="s">
        <v>10347</v>
      </c>
      <c r="AN169">
        <v>9.06</v>
      </c>
      <c r="AO169" t="s">
        <v>10347</v>
      </c>
      <c r="AP169">
        <v>1.0808767995106E-2</v>
      </c>
      <c r="AQ169">
        <f>(Table2[[#This Row],[Sharpe Ratio]]-AVERAGE(Table2[Sharpe Ratio]))/_xlfn.STDEV.P(Table2[Sharpe Ratio])</f>
        <v>-0.60835605763820277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5.562802977312332</v>
      </c>
      <c r="AS169">
        <f>_xlfn.RANK.AVG(Table2[[#This Row],[1Y Return vs Nifty Z-Score]],Table2[1Y Return vs Nifty Z-Score])</f>
        <v>127</v>
      </c>
      <c r="AT169">
        <f>_xlfn.RANK.AVG(Table2[[#This Row],[6M Return vs Nifty Z-Score]],Table2[6M Return vs Nifty Z-Score])</f>
        <v>29</v>
      </c>
      <c r="AU169">
        <f>_xlfn.RANK.AVG(Table2[[#This Row],[Sharpe Ratio Z-Score]],Table2[Sharpe Ratio Z-Score])</f>
        <v>495</v>
      </c>
      <c r="AV169">
        <f>(Table2[[#This Row],[Rank 1Y]]+Table2[[#This Row],[Rank 6M]]+Table2[[#This Row],[Rank Sharpe]])/3</f>
        <v>217</v>
      </c>
    </row>
    <row r="170" spans="1:48" x14ac:dyDescent="0.3">
      <c r="A170" t="s">
        <v>333</v>
      </c>
      <c r="B170" t="s">
        <v>334</v>
      </c>
      <c r="C170" t="s">
        <v>10302</v>
      </c>
      <c r="D170" t="s">
        <v>301</v>
      </c>
      <c r="E170">
        <v>77689.898492744993</v>
      </c>
      <c r="F170">
        <v>5077.95</v>
      </c>
      <c r="G170">
        <v>68.854029137424106</v>
      </c>
      <c r="H170">
        <f>(Table2[[#This Row],[1Y Return vs Nifty]]-AVERAGE(Table2[1Y Return vs Nifty]))/_xlfn.STDEV.P(Table2[1Y Return vs Nifty])</f>
        <v>0.67496024991676229</v>
      </c>
      <c r="I170">
        <v>2.4890580377892002</v>
      </c>
      <c r="J170">
        <f>(Table2[[#This Row],[1M Return vs Nifty]]-AVERAGE(Table2[1M Return vs Nifty]))/_xlfn.STDEV.P(Table2[1M Return vs Nifty])</f>
        <v>0.24836611740806014</v>
      </c>
      <c r="K170">
        <v>3.2599369287000899</v>
      </c>
      <c r="L170">
        <f>(Table2[[#This Row],[6M Return vs Nifty]]-AVERAGE(Table2[6M Return vs Nifty]))/_xlfn.STDEV.P(Table2[6M Return vs Nifty])</f>
        <v>-0.11904401050030423</v>
      </c>
      <c r="M170">
        <v>-0.27581222595360799</v>
      </c>
      <c r="N170">
        <f>(Table2[[#This Row],[1W Return vs Nifty]]-AVERAGE(Table2[1W Return vs Nifty]))/_xlfn.STDEV.P(Table2[1W Return vs Nifty])</f>
        <v>0.16977750680057796</v>
      </c>
      <c r="O170">
        <v>4847.74</v>
      </c>
      <c r="P170">
        <v>4606.0628837351996</v>
      </c>
      <c r="Q170">
        <v>3952.9586694490799</v>
      </c>
      <c r="R170">
        <v>69.312705798339096</v>
      </c>
      <c r="S170" s="2">
        <f>(Table2[[#This Row],[Close Price]]-Table2[[#This Row],[20D EMA]])/Table2[[#This Row],[20D EMA]]</f>
        <v>4.7488107860570089E-2</v>
      </c>
      <c r="T170" s="2">
        <f>(Table2[[#This Row],[Close Price]]-Table2[[#This Row],[50D EMA]])/Table2[[#This Row],[50D EMA]]</f>
        <v>0.10244912589689445</v>
      </c>
      <c r="U170" s="2">
        <f>(Table2[[#This Row],[Close Price]]-Table2[[#This Row],[200D EMA]])/Table2[[#This Row],[200D EMA]]</f>
        <v>0.28459476170230458</v>
      </c>
      <c r="V170">
        <v>0.701192556764624</v>
      </c>
      <c r="W170">
        <v>4958.95</v>
      </c>
      <c r="X170">
        <v>5095.3</v>
      </c>
      <c r="Y170">
        <v>4840.1000000000004</v>
      </c>
      <c r="Z170">
        <v>5095.3</v>
      </c>
      <c r="AA170">
        <v>4409.1000000000004</v>
      </c>
      <c r="AB170">
        <v>5095.3</v>
      </c>
      <c r="AC170" s="2">
        <f>(Table2[[#This Row],[Close Price]]/Table2[[#This Row],[Day Low]])-1</f>
        <v>2.399701549723221E-2</v>
      </c>
      <c r="AD170" s="2">
        <f>(Table2[[#This Row],[Day High]]/Table2[[#This Row],[Close Price]])-1</f>
        <v>3.4167331304957305E-3</v>
      </c>
      <c r="AE170" s="2">
        <f>(Table2[[#This Row],[Close Price]]/Table2[[#This Row],[Current Week Low]])-1</f>
        <v>4.9141546662258895E-2</v>
      </c>
      <c r="AF170" s="2">
        <f>(Table2[[#This Row],[Current Week High]]/Table2[[#This Row],[Close Price]])-1</f>
        <v>3.4167331304957305E-3</v>
      </c>
      <c r="AG170" s="2">
        <f>(Table2[[#This Row],[Close Price]]/Table2[[#This Row],[Current Month Low]])-1</f>
        <v>0.15169762536572073</v>
      </c>
      <c r="AH170" s="2">
        <f>(Table2[[#This Row],[Current Month High]]/Table2[[#This Row],[Close Price]])-1</f>
        <v>3.4167331304957305E-3</v>
      </c>
      <c r="AI170">
        <v>0.34167331304957299</v>
      </c>
      <c r="AJ170">
        <v>101.45399004225099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0.1</v>
      </c>
      <c r="AM170" t="s">
        <v>10347</v>
      </c>
      <c r="AN170">
        <v>8.6</v>
      </c>
      <c r="AO170" t="s">
        <v>10347</v>
      </c>
      <c r="AP170">
        <v>0.13339210496407</v>
      </c>
      <c r="AQ170">
        <f>(Table2[[#This Row],[Sharpe Ratio]]-AVERAGE(Table2[Sharpe Ratio]))/_xlfn.STDEV.P(Table2[Sharpe Ratio])</f>
        <v>0.80059658280585466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1.7746564464309509</v>
      </c>
      <c r="AS170">
        <f>_xlfn.RANK.AVG(Table2[[#This Row],[1Y Return vs Nifty Z-Score]],Table2[1Y Return vs Nifty Z-Score])</f>
        <v>144</v>
      </c>
      <c r="AT170">
        <f>_xlfn.RANK.AVG(Table2[[#This Row],[6M Return vs Nifty Z-Score]],Table2[6M Return vs Nifty Z-Score])</f>
        <v>359</v>
      </c>
      <c r="AU170">
        <f>_xlfn.RANK.AVG(Table2[[#This Row],[Sharpe Ratio Z-Score]],Table2[Sharpe Ratio Z-Score])</f>
        <v>155</v>
      </c>
      <c r="AV170">
        <f>(Table2[[#This Row],[Rank 1Y]]+Table2[[#This Row],[Rank 6M]]+Table2[[#This Row],[Rank Sharpe]])/3</f>
        <v>219.33333333333334</v>
      </c>
    </row>
    <row r="171" spans="1:48" x14ac:dyDescent="0.3">
      <c r="A171" t="s">
        <v>760</v>
      </c>
      <c r="B171" t="s">
        <v>761</v>
      </c>
      <c r="C171" t="s">
        <v>10314</v>
      </c>
      <c r="D171" t="s">
        <v>514</v>
      </c>
      <c r="E171">
        <v>22030.147950524999</v>
      </c>
      <c r="F171">
        <v>1440.45</v>
      </c>
      <c r="G171">
        <v>4.9473938780221003</v>
      </c>
      <c r="H171">
        <f>(Table2[[#This Row],[1Y Return vs Nifty]]-AVERAGE(Table2[1Y Return vs Nifty]))/_xlfn.STDEV.P(Table2[1Y Return vs Nifty])</f>
        <v>-0.3498327310772541</v>
      </c>
      <c r="I171">
        <v>-8.1948144341998592</v>
      </c>
      <c r="J171">
        <f>(Table2[[#This Row],[1M Return vs Nifty]]-AVERAGE(Table2[1M Return vs Nifty]))/_xlfn.STDEV.P(Table2[1M Return vs Nifty])</f>
        <v>-0.7586530529092772</v>
      </c>
      <c r="K171">
        <v>42.018123714509102</v>
      </c>
      <c r="L171">
        <f>(Table2[[#This Row],[6M Return vs Nifty]]-AVERAGE(Table2[6M Return vs Nifty]))/_xlfn.STDEV.P(Table2[6M Return vs Nifty])</f>
        <v>1.2284799856411956</v>
      </c>
      <c r="M171">
        <v>-0.75363178922993401</v>
      </c>
      <c r="N171">
        <f>(Table2[[#This Row],[1W Return vs Nifty]]-AVERAGE(Table2[1W Return vs Nifty]))/_xlfn.STDEV.P(Table2[1W Return vs Nifty])</f>
        <v>4.8401065005646719E-2</v>
      </c>
      <c r="O171">
        <v>1480.53</v>
      </c>
      <c r="P171">
        <v>1476.86274060494</v>
      </c>
      <c r="Q171">
        <v>1244.23660613943</v>
      </c>
      <c r="R171">
        <v>37.067322704574003</v>
      </c>
      <c r="S171" s="2">
        <f>(Table2[[#This Row],[Close Price]]-Table2[[#This Row],[20D EMA]])/Table2[[#This Row],[20D EMA]]</f>
        <v>-2.7071386598042545E-2</v>
      </c>
      <c r="T171" s="2">
        <f>(Table2[[#This Row],[Close Price]]-Table2[[#This Row],[50D EMA]])/Table2[[#This Row],[50D EMA]]</f>
        <v>-2.4655467027372393E-2</v>
      </c>
      <c r="U171" s="2">
        <f>(Table2[[#This Row],[Close Price]]-Table2[[#This Row],[200D EMA]])/Table2[[#This Row],[200D EMA]]</f>
        <v>0.15769781478249018</v>
      </c>
      <c r="V171">
        <v>0.92935877004284495</v>
      </c>
      <c r="W171">
        <v>1433.5</v>
      </c>
      <c r="X171">
        <v>1470.15</v>
      </c>
      <c r="Y171">
        <v>1433.5</v>
      </c>
      <c r="Z171">
        <v>1516.3</v>
      </c>
      <c r="AA171">
        <v>1420.25</v>
      </c>
      <c r="AB171">
        <v>1548.85</v>
      </c>
      <c r="AC171" s="2">
        <f>(Table2[[#This Row],[Close Price]]/Table2[[#This Row],[Day Low]])-1</f>
        <v>4.8482734565749031E-3</v>
      </c>
      <c r="AD171" s="2">
        <f>(Table2[[#This Row],[Day High]]/Table2[[#This Row],[Close Price]])-1</f>
        <v>2.0618556701030855E-2</v>
      </c>
      <c r="AE171" s="2">
        <f>(Table2[[#This Row],[Close Price]]/Table2[[#This Row],[Current Week Low]])-1</f>
        <v>4.8482734565749031E-3</v>
      </c>
      <c r="AF171" s="2">
        <f>(Table2[[#This Row],[Current Week High]]/Table2[[#This Row],[Close Price]])-1</f>
        <v>5.2657155749939122E-2</v>
      </c>
      <c r="AG171" s="2">
        <f>(Table2[[#This Row],[Close Price]]/Table2[[#This Row],[Current Month Low]])-1</f>
        <v>1.4222848090124973E-2</v>
      </c>
      <c r="AH171" s="2">
        <f>(Table2[[#This Row],[Current Month High]]/Table2[[#This Row],[Close Price]])-1</f>
        <v>7.5254260821270957E-2</v>
      </c>
      <c r="AI171">
        <v>18.018674719705601</v>
      </c>
      <c r="AJ171">
        <v>73.287218045112695</v>
      </c>
      <c r="AK171" t="str">
        <f>IF(AND(Table2[[#This Row],[20D EMA]]&gt;Table2[[#This Row],[50D EMA]],Table2[[#This Row],[50D EMA]]&gt;Table2[[#This Row],[200D EMA]]),"Uptrend","Downtrend/NoTrend")</f>
        <v>Uptrend</v>
      </c>
      <c r="AL171">
        <v>-0.15</v>
      </c>
      <c r="AM171" t="s">
        <v>10346</v>
      </c>
      <c r="AN171">
        <v>-1.18</v>
      </c>
      <c r="AO171" t="s">
        <v>10346</v>
      </c>
      <c r="AP171">
        <v>0.12603048412741399</v>
      </c>
      <c r="AQ171">
        <f>(Table2[[#This Row],[Sharpe Ratio]]-AVERAGE(Table2[Sharpe Ratio]))/_xlfn.STDEV.P(Table2[Sharpe Ratio])</f>
        <v>0.71598332808282061</v>
      </c>
      <c r="AR1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0.88437859474313163</v>
      </c>
      <c r="AS171">
        <f>_xlfn.RANK.AVG(Table2[[#This Row],[1Y Return vs Nifty Z-Score]],Table2[1Y Return vs Nifty Z-Score])</f>
        <v>411</v>
      </c>
      <c r="AT171">
        <f>_xlfn.RANK.AVG(Table2[[#This Row],[6M Return vs Nifty Z-Score]],Table2[6M Return vs Nifty Z-Score])</f>
        <v>80</v>
      </c>
      <c r="AU171">
        <f>_xlfn.RANK.AVG(Table2[[#This Row],[Sharpe Ratio Z-Score]],Table2[Sharpe Ratio Z-Score])</f>
        <v>169</v>
      </c>
      <c r="AV171">
        <f>(Table2[[#This Row],[Rank 1Y]]+Table2[[#This Row],[Rank 6M]]+Table2[[#This Row],[Rank Sharpe]])/3</f>
        <v>220</v>
      </c>
    </row>
    <row r="172" spans="1:48" x14ac:dyDescent="0.3">
      <c r="A172" t="s">
        <v>331</v>
      </c>
      <c r="B172" t="s">
        <v>332</v>
      </c>
      <c r="C172" t="s">
        <v>10303</v>
      </c>
      <c r="D172" t="s">
        <v>130</v>
      </c>
      <c r="E172">
        <v>78302.17549763</v>
      </c>
      <c r="F172">
        <v>1726.55</v>
      </c>
      <c r="G172">
        <v>96.562603003268194</v>
      </c>
      <c r="H172">
        <f>(Table2[[#This Row],[1Y Return vs Nifty]]-AVERAGE(Table2[1Y Return vs Nifty]))/_xlfn.STDEV.P(Table2[1Y Return vs Nifty])</f>
        <v>1.1192889474895809</v>
      </c>
      <c r="I172">
        <v>14.6616869910617</v>
      </c>
      <c r="J172">
        <f>(Table2[[#This Row],[1M Return vs Nifty]]-AVERAGE(Table2[1M Return vs Nifty]))/_xlfn.STDEV.P(Table2[1M Return vs Nifty])</f>
        <v>1.3957095306922827</v>
      </c>
      <c r="K172">
        <v>33.480537795448498</v>
      </c>
      <c r="L172">
        <f>(Table2[[#This Row],[6M Return vs Nifty]]-AVERAGE(Table2[6M Return vs Nifty]))/_xlfn.STDEV.P(Table2[6M Return vs Nifty])</f>
        <v>0.93164974539718448</v>
      </c>
      <c r="M172">
        <v>1.6847520535214799</v>
      </c>
      <c r="N172">
        <f>(Table2[[#This Row],[1W Return vs Nifty]]-AVERAGE(Table2[1W Return vs Nifty]))/_xlfn.STDEV.P(Table2[1W Return vs Nifty])</f>
        <v>0.66780298428675589</v>
      </c>
      <c r="O172">
        <v>1629.4</v>
      </c>
      <c r="P172">
        <v>1513.8094797440899</v>
      </c>
      <c r="Q172">
        <v>1211.63419767747</v>
      </c>
      <c r="R172">
        <v>61.062160737480703</v>
      </c>
      <c r="S172" s="2">
        <f>(Table2[[#This Row],[Close Price]]-Table2[[#This Row],[20D EMA]])/Table2[[#This Row],[20D EMA]]</f>
        <v>5.9623174174542687E-2</v>
      </c>
      <c r="T172" s="2">
        <f>(Table2[[#This Row],[Close Price]]-Table2[[#This Row],[50D EMA]])/Table2[[#This Row],[50D EMA]]</f>
        <v>0.14053321973639241</v>
      </c>
      <c r="U172" s="2">
        <f>(Table2[[#This Row],[Close Price]]-Table2[[#This Row],[200D EMA]])/Table2[[#This Row],[200D EMA]]</f>
        <v>0.42497628682778199</v>
      </c>
      <c r="V172">
        <v>1.1354020297032901</v>
      </c>
      <c r="W172">
        <v>1718</v>
      </c>
      <c r="X172">
        <v>1797</v>
      </c>
      <c r="Y172">
        <v>1670.05</v>
      </c>
      <c r="Z172">
        <v>1849.9</v>
      </c>
      <c r="AA172">
        <v>1416</v>
      </c>
      <c r="AB172">
        <v>1849.9</v>
      </c>
      <c r="AC172" s="2">
        <f>(Table2[[#This Row],[Close Price]]/Table2[[#This Row],[Day Low]])-1</f>
        <v>4.9767171129220245E-3</v>
      </c>
      <c r="AD172" s="2">
        <f>(Table2[[#This Row],[Day High]]/Table2[[#This Row],[Close Price]])-1</f>
        <v>4.0803915322463968E-2</v>
      </c>
      <c r="AE172" s="2">
        <f>(Table2[[#This Row],[Close Price]]/Table2[[#This Row],[Current Week Low]])-1</f>
        <v>3.3831322415496468E-2</v>
      </c>
      <c r="AF172" s="2">
        <f>(Table2[[#This Row],[Current Week High]]/Table2[[#This Row],[Close Price]])-1</f>
        <v>7.1443051171411254E-2</v>
      </c>
      <c r="AG172" s="2">
        <f>(Table2[[#This Row],[Close Price]]/Table2[[#This Row],[Current Month Low]])-1</f>
        <v>0.21931497175141246</v>
      </c>
      <c r="AH172" s="2">
        <f>(Table2[[#This Row],[Current Month High]]/Table2[[#This Row],[Close Price]])-1</f>
        <v>7.1443051171411254E-2</v>
      </c>
      <c r="AI172">
        <v>7.14430511714112</v>
      </c>
      <c r="AJ172">
        <v>161.084228035687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0.08</v>
      </c>
      <c r="AM172" t="s">
        <v>10347</v>
      </c>
      <c r="AN172">
        <v>20.9</v>
      </c>
      <c r="AO172" t="s">
        <v>10347</v>
      </c>
      <c r="AP172">
        <v>2.5186179427578999E-2</v>
      </c>
      <c r="AQ172">
        <f>(Table2[[#This Row],[Sharpe Ratio]]-AVERAGE(Table2[Sharpe Ratio]))/_xlfn.STDEV.P(Table2[Sharpe Ratio])</f>
        <v>-0.44310446389457542</v>
      </c>
      <c r="AR1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3.6713467439712284</v>
      </c>
      <c r="AS172">
        <f>_xlfn.RANK.AVG(Table2[[#This Row],[1Y Return vs Nifty Z-Score]],Table2[1Y Return vs Nifty Z-Score])</f>
        <v>91</v>
      </c>
      <c r="AT172">
        <f>_xlfn.RANK.AVG(Table2[[#This Row],[6M Return vs Nifty Z-Score]],Table2[6M Return vs Nifty Z-Score])</f>
        <v>113</v>
      </c>
      <c r="AU172">
        <f>_xlfn.RANK.AVG(Table2[[#This Row],[Sharpe Ratio Z-Score]],Table2[Sharpe Ratio Z-Score])</f>
        <v>462</v>
      </c>
      <c r="AV172">
        <f>(Table2[[#This Row],[Rank 1Y]]+Table2[[#This Row],[Rank 6M]]+Table2[[#This Row],[Rank Sharpe]])/3</f>
        <v>222</v>
      </c>
    </row>
    <row r="173" spans="1:48" x14ac:dyDescent="0.3">
      <c r="A173" t="s">
        <v>988</v>
      </c>
      <c r="B173" t="s">
        <v>989</v>
      </c>
      <c r="C173" t="s">
        <v>10302</v>
      </c>
      <c r="D173" t="s">
        <v>21</v>
      </c>
      <c r="E173">
        <v>14533.05307532</v>
      </c>
      <c r="F173">
        <v>2578.3000000000002</v>
      </c>
      <c r="G173">
        <v>174.280326574068</v>
      </c>
      <c r="H173">
        <f>(Table2[[#This Row],[1Y Return vs Nifty]]-AVERAGE(Table2[1Y Return vs Nifty]))/_xlfn.STDEV.P(Table2[1Y Return vs Nifty])</f>
        <v>2.3655535535184433</v>
      </c>
      <c r="I173">
        <v>5.9034389106288296</v>
      </c>
      <c r="J173">
        <f>(Table2[[#This Row],[1M Return vs Nifty]]-AVERAGE(Table2[1M Return vs Nifty]))/_xlfn.STDEV.P(Table2[1M Return vs Nifty])</f>
        <v>0.57019202863350726</v>
      </c>
      <c r="K173">
        <v>37.310683427475198</v>
      </c>
      <c r="L173">
        <f>(Table2[[#This Row],[6M Return vs Nifty]]-AVERAGE(Table2[6M Return vs Nifty]))/_xlfn.STDEV.P(Table2[6M Return vs Nifty])</f>
        <v>1.0648142088535157</v>
      </c>
      <c r="M173">
        <v>0.93403752335722401</v>
      </c>
      <c r="N173">
        <f>(Table2[[#This Row],[1W Return vs Nifty]]-AVERAGE(Table2[1W Return vs Nifty]))/_xlfn.STDEV.P(Table2[1W Return vs Nifty])</f>
        <v>0.47710535388773384</v>
      </c>
      <c r="O173">
        <v>2468.21</v>
      </c>
      <c r="P173">
        <v>2401.0471624177999</v>
      </c>
      <c r="Q173">
        <v>1832.9488417390401</v>
      </c>
      <c r="R173">
        <v>60.291580819953602</v>
      </c>
      <c r="S173" s="2">
        <f>(Table2[[#This Row],[Close Price]]-Table2[[#This Row],[20D EMA]])/Table2[[#This Row],[20D EMA]]</f>
        <v>4.4603173960076389E-2</v>
      </c>
      <c r="T173" s="2">
        <f>(Table2[[#This Row],[Close Price]]-Table2[[#This Row],[50D EMA]])/Table2[[#This Row],[50D EMA]]</f>
        <v>7.3823138652433104E-2</v>
      </c>
      <c r="U173" s="2">
        <f>(Table2[[#This Row],[Close Price]]-Table2[[#This Row],[200D EMA]])/Table2[[#This Row],[200D EMA]]</f>
        <v>0.4066404589632715</v>
      </c>
      <c r="V173">
        <v>0.92230446262935295</v>
      </c>
      <c r="W173">
        <v>2538.0500000000002</v>
      </c>
      <c r="X173">
        <v>2626.05</v>
      </c>
      <c r="Y173">
        <v>2486</v>
      </c>
      <c r="Z173">
        <v>2744.8</v>
      </c>
      <c r="AA173">
        <v>2108</v>
      </c>
      <c r="AB173">
        <v>2744.8</v>
      </c>
      <c r="AC173" s="2">
        <f>(Table2[[#This Row],[Close Price]]/Table2[[#This Row],[Day Low]])-1</f>
        <v>1.5858631626642472E-2</v>
      </c>
      <c r="AD173" s="2">
        <f>(Table2[[#This Row],[Day High]]/Table2[[#This Row],[Close Price]])-1</f>
        <v>1.851995500911463E-2</v>
      </c>
      <c r="AE173" s="2">
        <f>(Table2[[#This Row],[Close Price]]/Table2[[#This Row],[Current Week Low]])-1</f>
        <v>3.7127916331456179E-2</v>
      </c>
      <c r="AF173" s="2">
        <f>(Table2[[#This Row],[Current Week High]]/Table2[[#This Row],[Close Price]])-1</f>
        <v>6.4577434743823492E-2</v>
      </c>
      <c r="AG173" s="2">
        <f>(Table2[[#This Row],[Close Price]]/Table2[[#This Row],[Current Month Low]])-1</f>
        <v>0.22310246679316892</v>
      </c>
      <c r="AH173" s="2">
        <f>(Table2[[#This Row],[Current Month High]]/Table2[[#This Row],[Close Price]])-1</f>
        <v>6.4577434743823492E-2</v>
      </c>
      <c r="AI173">
        <v>7.51076290579062</v>
      </c>
      <c r="AJ173">
        <v>249.079339290549</v>
      </c>
      <c r="AK173" t="str">
        <f>IF(AND(Table2[[#This Row],[20D EMA]]&gt;Table2[[#This Row],[50D EMA]],Table2[[#This Row],[50D EMA]]&gt;Table2[[#This Row],[200D EMA]]),"Uptrend","Downtrend/NoTrend")</f>
        <v>Uptrend</v>
      </c>
      <c r="AL173">
        <v>-0.04</v>
      </c>
      <c r="AM173" t="s">
        <v>10346</v>
      </c>
      <c r="AN173">
        <v>8.07</v>
      </c>
      <c r="AO173" t="s">
        <v>10347</v>
      </c>
      <c r="AQ173">
        <f>(Table2[[#This Row],[Sharpe Ratio]]-AVERAGE(Table2[Sharpe Ratio]))/_xlfn.STDEV.P(Table2[Sharpe Ratio])</f>
        <v>-0.73259025278421641</v>
      </c>
      <c r="AR1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3.7450748921089834</v>
      </c>
      <c r="AS173">
        <f>_xlfn.RANK.AVG(Table2[[#This Row],[1Y Return vs Nifty Z-Score]],Table2[1Y Return vs Nifty Z-Score])</f>
        <v>23</v>
      </c>
      <c r="AT173">
        <f>_xlfn.RANK.AVG(Table2[[#This Row],[6M Return vs Nifty Z-Score]],Table2[6M Return vs Nifty Z-Score])</f>
        <v>95</v>
      </c>
      <c r="AU173">
        <f>_xlfn.RANK.AVG(Table2[[#This Row],[Sharpe Ratio Z-Score]],Table2[Sharpe Ratio Z-Score])</f>
        <v>548</v>
      </c>
      <c r="AV173">
        <f>(Table2[[#This Row],[Rank 1Y]]+Table2[[#This Row],[Rank 6M]]+Table2[[#This Row],[Rank Sharpe]])/3</f>
        <v>222</v>
      </c>
    </row>
    <row r="174" spans="1:48" x14ac:dyDescent="0.3">
      <c r="A174" t="s">
        <v>1830</v>
      </c>
      <c r="B174" t="s">
        <v>1831</v>
      </c>
      <c r="C174" t="s">
        <v>10316</v>
      </c>
      <c r="D174" t="s">
        <v>296</v>
      </c>
      <c r="E174">
        <v>4036.7330796599999</v>
      </c>
      <c r="F174">
        <v>162.21</v>
      </c>
      <c r="G174">
        <v>52.327246551756502</v>
      </c>
      <c r="H174">
        <f>(Table2[[#This Row],[1Y Return vs Nifty]]-AVERAGE(Table2[1Y Return vs Nifty]))/_xlfn.STDEV.P(Table2[1Y Return vs Nifty])</f>
        <v>0.40994033886277537</v>
      </c>
      <c r="I174">
        <v>2.7180973046330998</v>
      </c>
      <c r="J174">
        <f>(Table2[[#This Row],[1M Return vs Nifty]]-AVERAGE(Table2[1M Return vs Nifty]))/_xlfn.STDEV.P(Table2[1M Return vs Nifty])</f>
        <v>0.26995444440016381</v>
      </c>
      <c r="K174">
        <v>55.525879855228098</v>
      </c>
      <c r="L174">
        <f>(Table2[[#This Row],[6M Return vs Nifty]]-AVERAGE(Table2[6M Return vs Nifty]))/_xlfn.STDEV.P(Table2[6M Return vs Nifty])</f>
        <v>1.6981104571138979</v>
      </c>
      <c r="M174">
        <v>3.1889885536098999</v>
      </c>
      <c r="N174">
        <f>(Table2[[#This Row],[1W Return vs Nifty]]-AVERAGE(Table2[1W Return vs Nifty]))/_xlfn.STDEV.P(Table2[1W Return vs Nifty])</f>
        <v>1.0499113951414338</v>
      </c>
      <c r="O174">
        <v>154.63999999999999</v>
      </c>
      <c r="P174">
        <v>142.61550945122099</v>
      </c>
      <c r="Q174">
        <v>115.605802531854</v>
      </c>
      <c r="R174">
        <v>59.820427091289403</v>
      </c>
      <c r="S174" s="2">
        <f>(Table2[[#This Row],[Close Price]]-Table2[[#This Row],[20D EMA]])/Table2[[#This Row],[20D EMA]]</f>
        <v>4.8952405587170345E-2</v>
      </c>
      <c r="T174" s="2">
        <f>(Table2[[#This Row],[Close Price]]-Table2[[#This Row],[50D EMA]])/Table2[[#This Row],[50D EMA]]</f>
        <v>0.13739382640904815</v>
      </c>
      <c r="U174" s="2">
        <f>(Table2[[#This Row],[Close Price]]-Table2[[#This Row],[200D EMA]])/Table2[[#This Row],[200D EMA]]</f>
        <v>0.40313026204116964</v>
      </c>
      <c r="V174">
        <v>1.36152285729053</v>
      </c>
      <c r="W174">
        <v>159.1</v>
      </c>
      <c r="X174">
        <v>168.9</v>
      </c>
      <c r="Y174">
        <v>159.1</v>
      </c>
      <c r="Z174">
        <v>173.9</v>
      </c>
      <c r="AA174">
        <v>135.1</v>
      </c>
      <c r="AB174">
        <v>173.9</v>
      </c>
      <c r="AC174" s="2">
        <f>(Table2[[#This Row],[Close Price]]/Table2[[#This Row],[Day Low]])-1</f>
        <v>1.9547454431175337E-2</v>
      </c>
      <c r="AD174" s="2">
        <f>(Table2[[#This Row],[Day High]]/Table2[[#This Row],[Close Price]])-1</f>
        <v>4.1242833364157461E-2</v>
      </c>
      <c r="AE174" s="2">
        <f>(Table2[[#This Row],[Close Price]]/Table2[[#This Row],[Current Week Low]])-1</f>
        <v>1.9547454431175337E-2</v>
      </c>
      <c r="AF174" s="2">
        <f>(Table2[[#This Row],[Current Week High]]/Table2[[#This Row],[Close Price]])-1</f>
        <v>7.2067073546637106E-2</v>
      </c>
      <c r="AG174" s="2">
        <f>(Table2[[#This Row],[Close Price]]/Table2[[#This Row],[Current Month Low]])-1</f>
        <v>0.20066617320503344</v>
      </c>
      <c r="AH174" s="2">
        <f>(Table2[[#This Row],[Current Month High]]/Table2[[#This Row],[Close Price]])-1</f>
        <v>7.2067073546637106E-2</v>
      </c>
      <c r="AI174">
        <v>7.2067073546637097</v>
      </c>
      <c r="AJ174">
        <v>98.786764705882305</v>
      </c>
      <c r="AK174" t="str">
        <f>IF(AND(Table2[[#This Row],[20D EMA]]&gt;Table2[[#This Row],[50D EMA]],Table2[[#This Row],[50D EMA]]&gt;Table2[[#This Row],[200D EMA]]),"Uptrend","Downtrend/NoTrend")</f>
        <v>Uptrend</v>
      </c>
      <c r="AL174">
        <v>0.62</v>
      </c>
      <c r="AM174" t="s">
        <v>10347</v>
      </c>
      <c r="AN174">
        <v>12.4</v>
      </c>
      <c r="AO174" t="s">
        <v>10347</v>
      </c>
      <c r="AP174">
        <v>3.3731307495381002E-2</v>
      </c>
      <c r="AQ174">
        <f>(Table2[[#This Row],[Sharpe Ratio]]-AVERAGE(Table2[Sharpe Ratio]))/_xlfn.STDEV.P(Table2[Sharpe Ratio])</f>
        <v>-0.34488817241679898</v>
      </c>
      <c r="AR1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3.0830284631014715</v>
      </c>
      <c r="AS174">
        <f>_xlfn.RANK.AVG(Table2[[#This Row],[1Y Return vs Nifty Z-Score]],Table2[1Y Return vs Nifty Z-Score])</f>
        <v>188</v>
      </c>
      <c r="AT174">
        <f>_xlfn.RANK.AVG(Table2[[#This Row],[6M Return vs Nifty Z-Score]],Table2[6M Return vs Nifty Z-Score])</f>
        <v>46</v>
      </c>
      <c r="AU174">
        <f>_xlfn.RANK.AVG(Table2[[#This Row],[Sharpe Ratio Z-Score]],Table2[Sharpe Ratio Z-Score])</f>
        <v>435</v>
      </c>
      <c r="AV174">
        <f>(Table2[[#This Row],[Rank 1Y]]+Table2[[#This Row],[Rank 6M]]+Table2[[#This Row],[Rank Sharpe]])/3</f>
        <v>223</v>
      </c>
    </row>
    <row r="175" spans="1:48" x14ac:dyDescent="0.3">
      <c r="A175" t="s">
        <v>219</v>
      </c>
      <c r="B175" t="s">
        <v>220</v>
      </c>
      <c r="C175" t="s">
        <v>10303</v>
      </c>
      <c r="D175" t="s">
        <v>51</v>
      </c>
      <c r="E175">
        <v>120326.3980625</v>
      </c>
      <c r="F175">
        <v>3200.5</v>
      </c>
      <c r="G175">
        <v>40.910420929826898</v>
      </c>
      <c r="H175">
        <f>(Table2[[#This Row],[1Y Return vs Nifty]]-AVERAGE(Table2[1Y Return vs Nifty]))/_xlfn.STDEV.P(Table2[1Y Return vs Nifty])</f>
        <v>0.22686259247391652</v>
      </c>
      <c r="I175">
        <v>6.0720334423436002</v>
      </c>
      <c r="J175">
        <f>(Table2[[#This Row],[1M Return vs Nifty]]-AVERAGE(Table2[1M Return vs Nifty]))/_xlfn.STDEV.P(Table2[1M Return vs Nifty])</f>
        <v>0.58608307618134836</v>
      </c>
      <c r="K175">
        <v>16.826837987265201</v>
      </c>
      <c r="L175">
        <f>(Table2[[#This Row],[6M Return vs Nifty]]-AVERAGE(Table2[6M Return vs Nifty]))/_xlfn.STDEV.P(Table2[6M Return vs Nifty])</f>
        <v>0.35264277997637783</v>
      </c>
      <c r="M175">
        <v>5.0112845070938897E-2</v>
      </c>
      <c r="N175">
        <f>(Table2[[#This Row],[1W Return vs Nifty]]-AVERAGE(Table2[1W Return vs Nifty]))/_xlfn.STDEV.P(Table2[1W Return vs Nifty])</f>
        <v>0.25256948195845186</v>
      </c>
      <c r="O175">
        <v>3058.6</v>
      </c>
      <c r="P175">
        <v>2909.0345260537601</v>
      </c>
      <c r="Q175">
        <v>2493.5504011839098</v>
      </c>
      <c r="R175">
        <v>69.278385159925705</v>
      </c>
      <c r="S175" s="2">
        <f>(Table2[[#This Row],[Close Price]]-Table2[[#This Row],[20D EMA]])/Table2[[#This Row],[20D EMA]]</f>
        <v>4.6393774929706436E-2</v>
      </c>
      <c r="T175" s="2">
        <f>(Table2[[#This Row],[Close Price]]-Table2[[#This Row],[50D EMA]])/Table2[[#This Row],[50D EMA]]</f>
        <v>0.10019319858043288</v>
      </c>
      <c r="U175" s="2">
        <f>(Table2[[#This Row],[Close Price]]-Table2[[#This Row],[200D EMA]])/Table2[[#This Row],[200D EMA]]</f>
        <v>0.28351125306327812</v>
      </c>
      <c r="V175">
        <v>0.74538881067991403</v>
      </c>
      <c r="W175">
        <v>3174.55</v>
      </c>
      <c r="X175">
        <v>3262</v>
      </c>
      <c r="Y175">
        <v>3111</v>
      </c>
      <c r="Z175">
        <v>3268.9</v>
      </c>
      <c r="AA175">
        <v>2808.1</v>
      </c>
      <c r="AB175">
        <v>3268.9</v>
      </c>
      <c r="AC175" s="2">
        <f>(Table2[[#This Row],[Close Price]]/Table2[[#This Row],[Day Low]])-1</f>
        <v>8.1743869209809361E-3</v>
      </c>
      <c r="AD175" s="2">
        <f>(Table2[[#This Row],[Day High]]/Table2[[#This Row],[Close Price]])-1</f>
        <v>1.9215747539446992E-2</v>
      </c>
      <c r="AE175" s="2">
        <f>(Table2[[#This Row],[Close Price]]/Table2[[#This Row],[Current Week Low]])-1</f>
        <v>2.8768884603021627E-2</v>
      </c>
      <c r="AF175" s="2">
        <f>(Table2[[#This Row],[Current Week High]]/Table2[[#This Row],[Close Price]])-1</f>
        <v>2.1371660678018989E-2</v>
      </c>
      <c r="AG175" s="2">
        <f>(Table2[[#This Row],[Close Price]]/Table2[[#This Row],[Current Month Low]])-1</f>
        <v>0.13973861329724735</v>
      </c>
      <c r="AH175" s="2">
        <f>(Table2[[#This Row],[Current Month High]]/Table2[[#This Row],[Close Price]])-1</f>
        <v>2.1371660678018989E-2</v>
      </c>
      <c r="AI175">
        <v>2.13716606780189</v>
      </c>
      <c r="AJ175">
        <v>81.758809665786401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0.19</v>
      </c>
      <c r="AM175" t="s">
        <v>10347</v>
      </c>
      <c r="AN175">
        <v>7.54</v>
      </c>
      <c r="AO175" t="s">
        <v>10347</v>
      </c>
      <c r="AP175">
        <v>0.106622409772023</v>
      </c>
      <c r="AQ175">
        <f>(Table2[[#This Row],[Sharpe Ratio]]-AVERAGE(Table2[Sharpe Ratio]))/_xlfn.STDEV.P(Table2[Sharpe Ratio])</f>
        <v>0.49291012510837362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1.9110680556984683</v>
      </c>
      <c r="AS175">
        <f>_xlfn.RANK.AVG(Table2[[#This Row],[1Y Return vs Nifty Z-Score]],Table2[1Y Return vs Nifty Z-Score])</f>
        <v>235</v>
      </c>
      <c r="AT175">
        <f>_xlfn.RANK.AVG(Table2[[#This Row],[6M Return vs Nifty Z-Score]],Table2[6M Return vs Nifty Z-Score])</f>
        <v>222</v>
      </c>
      <c r="AU175">
        <f>_xlfn.RANK.AVG(Table2[[#This Row],[Sharpe Ratio Z-Score]],Table2[Sharpe Ratio Z-Score])</f>
        <v>216</v>
      </c>
      <c r="AV175">
        <f>(Table2[[#This Row],[Rank 1Y]]+Table2[[#This Row],[Rank 6M]]+Table2[[#This Row],[Rank Sharpe]])/3</f>
        <v>224.33333333333334</v>
      </c>
    </row>
    <row r="176" spans="1:48" x14ac:dyDescent="0.3">
      <c r="A176" t="s">
        <v>775</v>
      </c>
      <c r="B176" t="s">
        <v>776</v>
      </c>
      <c r="C176" t="s">
        <v>10312</v>
      </c>
      <c r="D176" t="s">
        <v>777</v>
      </c>
      <c r="E176">
        <v>21307.615023704999</v>
      </c>
      <c r="F176">
        <v>308.85000000000002</v>
      </c>
      <c r="G176">
        <v>61.441881123935097</v>
      </c>
      <c r="H176">
        <f>(Table2[[#This Row],[1Y Return vs Nifty]]-AVERAGE(Table2[1Y Return vs Nifty]))/_xlfn.STDEV.P(Table2[1Y Return vs Nifty])</f>
        <v>0.55610064750646693</v>
      </c>
      <c r="I176">
        <v>16.946964189031601</v>
      </c>
      <c r="J176">
        <f>(Table2[[#This Row],[1M Return vs Nifty]]-AVERAGE(Table2[1M Return vs Nifty]))/_xlfn.STDEV.P(Table2[1M Return vs Nifty])</f>
        <v>1.6111106367873214</v>
      </c>
      <c r="K176">
        <v>35.729345108093497</v>
      </c>
      <c r="L176">
        <f>(Table2[[#This Row],[6M Return vs Nifty]]-AVERAGE(Table2[6M Return vs Nifty]))/_xlfn.STDEV.P(Table2[6M Return vs Nifty])</f>
        <v>1.0098350803622644</v>
      </c>
      <c r="M176">
        <v>-8.3216593626895801</v>
      </c>
      <c r="N176">
        <f>(Table2[[#This Row],[1W Return vs Nifty]]-AVERAGE(Table2[1W Return vs Nifty]))/_xlfn.STDEV.P(Table2[1W Return vs Nifty])</f>
        <v>-1.8740406449442633</v>
      </c>
      <c r="O176">
        <v>299.67</v>
      </c>
      <c r="P176">
        <v>270.42625289327498</v>
      </c>
      <c r="Q176">
        <v>216.27444483904699</v>
      </c>
      <c r="R176">
        <v>52.5434305565595</v>
      </c>
      <c r="S176" s="2">
        <f>(Table2[[#This Row],[Close Price]]-Table2[[#This Row],[20D EMA]])/Table2[[#This Row],[20D EMA]]</f>
        <v>3.0633697066773474E-2</v>
      </c>
      <c r="T176" s="2">
        <f>(Table2[[#This Row],[Close Price]]-Table2[[#This Row],[50D EMA]])/Table2[[#This Row],[50D EMA]]</f>
        <v>0.14208586147103536</v>
      </c>
      <c r="U176" s="2">
        <f>(Table2[[#This Row],[Close Price]]-Table2[[#This Row],[200D EMA]])/Table2[[#This Row],[200D EMA]]</f>
        <v>0.42804666649288331</v>
      </c>
      <c r="V176">
        <v>1.73163307209853</v>
      </c>
      <c r="W176">
        <v>306.10000000000002</v>
      </c>
      <c r="X176">
        <v>319.89999999999998</v>
      </c>
      <c r="Y176">
        <v>305</v>
      </c>
      <c r="Z176">
        <v>324.64999999999998</v>
      </c>
      <c r="AA176">
        <v>272.25</v>
      </c>
      <c r="AB176">
        <v>343.9</v>
      </c>
      <c r="AC176" s="2">
        <f>(Table2[[#This Row],[Close Price]]/Table2[[#This Row],[Day Low]])-1</f>
        <v>8.9839921594250249E-3</v>
      </c>
      <c r="AD176" s="2">
        <f>(Table2[[#This Row],[Day High]]/Table2[[#This Row],[Close Price]])-1</f>
        <v>3.5777885705034596E-2</v>
      </c>
      <c r="AE176" s="2">
        <f>(Table2[[#This Row],[Close Price]]/Table2[[#This Row],[Current Week Low]])-1</f>
        <v>1.2622950819672241E-2</v>
      </c>
      <c r="AF176" s="2">
        <f>(Table2[[#This Row],[Current Week High]]/Table2[[#This Row],[Close Price]])-1</f>
        <v>5.1157519831633413E-2</v>
      </c>
      <c r="AG176" s="2">
        <f>(Table2[[#This Row],[Close Price]]/Table2[[#This Row],[Current Month Low]])-1</f>
        <v>0.13443526170798914</v>
      </c>
      <c r="AH176" s="2">
        <f>(Table2[[#This Row],[Current Month High]]/Table2[[#This Row],[Close Price]])-1</f>
        <v>0.11348551076574376</v>
      </c>
      <c r="AI176">
        <v>11.348551076574299</v>
      </c>
      <c r="AJ176">
        <v>108.26028320971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0.26</v>
      </c>
      <c r="AM176" t="s">
        <v>10347</v>
      </c>
      <c r="AN176">
        <v>8.1</v>
      </c>
      <c r="AO176" t="s">
        <v>10347</v>
      </c>
      <c r="AP176">
        <v>4.3367472012147003E-2</v>
      </c>
      <c r="AQ176">
        <f>(Table2[[#This Row],[Sharpe Ratio]]-AVERAGE(Table2[Sharpe Ratio]))/_xlfn.STDEV.P(Table2[Sharpe Ratio])</f>
        <v>-0.23413168809064439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1.0688740316211449</v>
      </c>
      <c r="AS176">
        <f>_xlfn.RANK.AVG(Table2[[#This Row],[1Y Return vs Nifty Z-Score]],Table2[1Y Return vs Nifty Z-Score])</f>
        <v>160</v>
      </c>
      <c r="AT176">
        <f>_xlfn.RANK.AVG(Table2[[#This Row],[6M Return vs Nifty Z-Score]],Table2[6M Return vs Nifty Z-Score])</f>
        <v>106</v>
      </c>
      <c r="AU176">
        <f>_xlfn.RANK.AVG(Table2[[#This Row],[Sharpe Ratio Z-Score]],Table2[Sharpe Ratio Z-Score])</f>
        <v>407</v>
      </c>
      <c r="AV176">
        <f>(Table2[[#This Row],[Rank 1Y]]+Table2[[#This Row],[Rank 6M]]+Table2[[#This Row],[Rank Sharpe]])/3</f>
        <v>224.33333333333334</v>
      </c>
    </row>
    <row r="177" spans="1:48" x14ac:dyDescent="0.3">
      <c r="A177" t="s">
        <v>982</v>
      </c>
      <c r="B177" t="s">
        <v>983</v>
      </c>
      <c r="C177" t="s">
        <v>10307</v>
      </c>
      <c r="D177" t="s">
        <v>54</v>
      </c>
      <c r="E177">
        <v>14583.311124014999</v>
      </c>
      <c r="F177">
        <v>920.95</v>
      </c>
      <c r="G177">
        <v>69.069169351953306</v>
      </c>
      <c r="H177">
        <f>(Table2[[#This Row],[1Y Return vs Nifty]]-AVERAGE(Table2[1Y Return vs Nifty]))/_xlfn.STDEV.P(Table2[1Y Return vs Nifty])</f>
        <v>0.6784101918654214</v>
      </c>
      <c r="I177">
        <v>25.155078436446701</v>
      </c>
      <c r="J177">
        <f>(Table2[[#This Row],[1M Return vs Nifty]]-AVERAGE(Table2[1M Return vs Nifty]))/_xlfn.STDEV.P(Table2[1M Return vs Nifty])</f>
        <v>2.3847747198220945</v>
      </c>
      <c r="K177">
        <v>47.665515022313897</v>
      </c>
      <c r="L177">
        <f>(Table2[[#This Row],[6M Return vs Nifty]]-AVERAGE(Table2[6M Return vs Nifty]))/_xlfn.STDEV.P(Table2[6M Return vs Nifty])</f>
        <v>1.4248254789152572</v>
      </c>
      <c r="M177">
        <v>1.6256293252009999</v>
      </c>
      <c r="N177">
        <f>(Table2[[#This Row],[1W Return vs Nifty]]-AVERAGE(Table2[1W Return vs Nifty]))/_xlfn.STDEV.P(Table2[1W Return vs Nifty])</f>
        <v>0.65278454020392485</v>
      </c>
      <c r="O177">
        <v>872.51</v>
      </c>
      <c r="P177">
        <v>810.94400871048094</v>
      </c>
      <c r="Q177">
        <v>662.08794224597705</v>
      </c>
      <c r="R177">
        <v>67.3845848546909</v>
      </c>
      <c r="S177" s="2">
        <f>(Table2[[#This Row],[Close Price]]-Table2[[#This Row],[20D EMA]])/Table2[[#This Row],[20D EMA]]</f>
        <v>5.5517988332512008E-2</v>
      </c>
      <c r="T177" s="2">
        <f>(Table2[[#This Row],[Close Price]]-Table2[[#This Row],[50D EMA]])/Table2[[#This Row],[50D EMA]]</f>
        <v>0.13565177140212756</v>
      </c>
      <c r="U177" s="2">
        <f>(Table2[[#This Row],[Close Price]]-Table2[[#This Row],[200D EMA]])/Table2[[#This Row],[200D EMA]]</f>
        <v>0.39097835987753315</v>
      </c>
      <c r="V177">
        <v>0.75185548699645199</v>
      </c>
      <c r="W177">
        <v>900.05</v>
      </c>
      <c r="X177">
        <v>933</v>
      </c>
      <c r="Y177">
        <v>898.5</v>
      </c>
      <c r="Z177">
        <v>950.5</v>
      </c>
      <c r="AA177">
        <v>778.6</v>
      </c>
      <c r="AB177">
        <v>950.5</v>
      </c>
      <c r="AC177" s="2">
        <f>(Table2[[#This Row],[Close Price]]/Table2[[#This Row],[Day Low]])-1</f>
        <v>2.3220932170435082E-2</v>
      </c>
      <c r="AD177" s="2">
        <f>(Table2[[#This Row],[Day High]]/Table2[[#This Row],[Close Price]])-1</f>
        <v>1.3084315109397782E-2</v>
      </c>
      <c r="AE177" s="2">
        <f>(Table2[[#This Row],[Close Price]]/Table2[[#This Row],[Current Week Low]])-1</f>
        <v>2.4986087924318445E-2</v>
      </c>
      <c r="AF177" s="2">
        <f>(Table2[[#This Row],[Current Week High]]/Table2[[#This Row],[Close Price]])-1</f>
        <v>3.2086432488191541E-2</v>
      </c>
      <c r="AG177" s="2">
        <f>(Table2[[#This Row],[Close Price]]/Table2[[#This Row],[Current Month Low]])-1</f>
        <v>0.18282815309529932</v>
      </c>
      <c r="AH177" s="2">
        <f>(Table2[[#This Row],[Current Month High]]/Table2[[#This Row],[Close Price]])-1</f>
        <v>3.2086432488191541E-2</v>
      </c>
      <c r="AI177">
        <v>3.2086432488191501</v>
      </c>
      <c r="AJ177">
        <v>188.92549019607799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7.0000000000000007E-2</v>
      </c>
      <c r="AM177" t="s">
        <v>10347</v>
      </c>
      <c r="AN177">
        <v>8.16</v>
      </c>
      <c r="AO177" t="s">
        <v>10347</v>
      </c>
      <c r="AP177">
        <v>2.3342399235914E-2</v>
      </c>
      <c r="AQ177">
        <f>(Table2[[#This Row],[Sharpe Ratio]]-AVERAGE(Table2[Sharpe Ratio]))/_xlfn.STDEV.P(Table2[Sharpe Ratio])</f>
        <v>-0.46429656906709638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4.6764983617396014</v>
      </c>
      <c r="AS177">
        <f>_xlfn.RANK.AVG(Table2[[#This Row],[1Y Return vs Nifty Z-Score]],Table2[1Y Return vs Nifty Z-Score])</f>
        <v>143</v>
      </c>
      <c r="AT177">
        <f>_xlfn.RANK.AVG(Table2[[#This Row],[6M Return vs Nifty Z-Score]],Table2[6M Return vs Nifty Z-Score])</f>
        <v>64</v>
      </c>
      <c r="AU177">
        <f>_xlfn.RANK.AVG(Table2[[#This Row],[Sharpe Ratio Z-Score]],Table2[Sharpe Ratio Z-Score])</f>
        <v>468</v>
      </c>
      <c r="AV177">
        <f>(Table2[[#This Row],[Rank 1Y]]+Table2[[#This Row],[Rank 6M]]+Table2[[#This Row],[Rank Sharpe]])/3</f>
        <v>225</v>
      </c>
    </row>
    <row r="178" spans="1:48" x14ac:dyDescent="0.3">
      <c r="A178" t="s">
        <v>1907</v>
      </c>
      <c r="B178" t="s">
        <v>1908</v>
      </c>
      <c r="C178" t="s">
        <v>10302</v>
      </c>
      <c r="D178" t="s">
        <v>301</v>
      </c>
      <c r="E178">
        <v>3740.3845088399999</v>
      </c>
      <c r="F178">
        <v>1370.1</v>
      </c>
      <c r="G178">
        <v>43.341883732446803</v>
      </c>
      <c r="H178">
        <f>(Table2[[#This Row],[1Y Return vs Nifty]]-AVERAGE(Table2[1Y Return vs Nifty]))/_xlfn.STDEV.P(Table2[1Y Return vs Nifty])</f>
        <v>0.26585300408859042</v>
      </c>
      <c r="I178">
        <v>-1.2863360512689099</v>
      </c>
      <c r="J178">
        <f>(Table2[[#This Row],[1M Return vs Nifty]]-AVERAGE(Table2[1M Return vs Nifty]))/_xlfn.STDEV.P(Table2[1M Return vs Nifty])</f>
        <v>-0.10748745845144879</v>
      </c>
      <c r="K178">
        <v>14.826025936903299</v>
      </c>
      <c r="L178">
        <f>(Table2[[#This Row],[6M Return vs Nifty]]-AVERAGE(Table2[6M Return vs Nifty]))/_xlfn.STDEV.P(Table2[6M Return vs Nifty])</f>
        <v>0.28307961221180872</v>
      </c>
      <c r="M178">
        <v>-1.3903934899094299</v>
      </c>
      <c r="N178">
        <f>(Table2[[#This Row],[1W Return vs Nifty]]-AVERAGE(Table2[1W Return vs Nifty]))/_xlfn.STDEV.P(Table2[1W Return vs Nifty])</f>
        <v>-0.11335009681329748</v>
      </c>
      <c r="O178">
        <v>1363.59</v>
      </c>
      <c r="P178">
        <v>1352.6540874479299</v>
      </c>
      <c r="Q178">
        <v>1213.57370356553</v>
      </c>
      <c r="R178">
        <v>66.839930178853095</v>
      </c>
      <c r="S178" s="2">
        <f>(Table2[[#This Row],[Close Price]]-Table2[[#This Row],[20D EMA]])/Table2[[#This Row],[20D EMA]]</f>
        <v>4.7741623215189254E-3</v>
      </c>
      <c r="T178" s="2">
        <f>(Table2[[#This Row],[Close Price]]-Table2[[#This Row],[50D EMA]])/Table2[[#This Row],[50D EMA]]</f>
        <v>1.2897541739577665E-2</v>
      </c>
      <c r="U178" s="2">
        <f>(Table2[[#This Row],[Close Price]]-Table2[[#This Row],[200D EMA]])/Table2[[#This Row],[200D EMA]]</f>
        <v>0.12897963755690253</v>
      </c>
      <c r="V178">
        <v>0.31695885814305202</v>
      </c>
      <c r="W178">
        <v>1362.25</v>
      </c>
      <c r="X178">
        <v>1374.8</v>
      </c>
      <c r="Y178">
        <v>1360.1</v>
      </c>
      <c r="Z178">
        <v>1374.8</v>
      </c>
      <c r="AA178">
        <v>1345.5</v>
      </c>
      <c r="AB178">
        <v>1387</v>
      </c>
      <c r="AC178" s="2">
        <f>(Table2[[#This Row],[Close Price]]/Table2[[#This Row],[Day Low]])-1</f>
        <v>5.762525233987903E-3</v>
      </c>
      <c r="AD178" s="2">
        <f>(Table2[[#This Row],[Day High]]/Table2[[#This Row],[Close Price]])-1</f>
        <v>3.4304065396686401E-3</v>
      </c>
      <c r="AE178" s="2">
        <f>(Table2[[#This Row],[Close Price]]/Table2[[#This Row],[Current Week Low]])-1</f>
        <v>7.3524005587823904E-3</v>
      </c>
      <c r="AF178" s="2">
        <f>(Table2[[#This Row],[Current Week High]]/Table2[[#This Row],[Close Price]])-1</f>
        <v>3.4304065396686401E-3</v>
      </c>
      <c r="AG178" s="2">
        <f>(Table2[[#This Row],[Close Price]]/Table2[[#This Row],[Current Month Low]])-1</f>
        <v>1.8283166109253068E-2</v>
      </c>
      <c r="AH178" s="2">
        <f>(Table2[[#This Row],[Current Month High]]/Table2[[#This Row],[Close Price]])-1</f>
        <v>1.2334866068170358E-2</v>
      </c>
      <c r="AI178">
        <v>3.2771330559813099</v>
      </c>
      <c r="AJ178">
        <v>75.653846153846104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-0.17</v>
      </c>
      <c r="AM178" t="s">
        <v>10346</v>
      </c>
      <c r="AN178">
        <v>1.1100000000000001</v>
      </c>
      <c r="AO178" t="s">
        <v>10347</v>
      </c>
      <c r="AP178">
        <v>0.10654753540089</v>
      </c>
      <c r="AQ178">
        <f>(Table2[[#This Row],[Sharpe Ratio]]-AVERAGE(Table2[Sharpe Ratio]))/_xlfn.STDEV.P(Table2[Sharpe Ratio])</f>
        <v>0.49204953144598917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0.82014459248164218</v>
      </c>
      <c r="AS178">
        <f>_xlfn.RANK.AVG(Table2[[#This Row],[1Y Return vs Nifty Z-Score]],Table2[1Y Return vs Nifty Z-Score])</f>
        <v>223</v>
      </c>
      <c r="AT178">
        <f>_xlfn.RANK.AVG(Table2[[#This Row],[6M Return vs Nifty Z-Score]],Table2[6M Return vs Nifty Z-Score])</f>
        <v>235</v>
      </c>
      <c r="AU178">
        <f>_xlfn.RANK.AVG(Table2[[#This Row],[Sharpe Ratio Z-Score]],Table2[Sharpe Ratio Z-Score])</f>
        <v>217</v>
      </c>
      <c r="AV178">
        <f>(Table2[[#This Row],[Rank 1Y]]+Table2[[#This Row],[Rank 6M]]+Table2[[#This Row],[Rank Sharpe]])/3</f>
        <v>225</v>
      </c>
    </row>
    <row r="179" spans="1:48" x14ac:dyDescent="0.3">
      <c r="A179" t="s">
        <v>451</v>
      </c>
      <c r="B179" t="s">
        <v>452</v>
      </c>
      <c r="C179" t="s">
        <v>10302</v>
      </c>
      <c r="D179" t="s">
        <v>21</v>
      </c>
      <c r="E179">
        <v>50413.474836465</v>
      </c>
      <c r="F179">
        <v>1857.85</v>
      </c>
      <c r="G179">
        <v>30.735666989341201</v>
      </c>
      <c r="H179">
        <f>(Table2[[#This Row],[1Y Return vs Nifty]]-AVERAGE(Table2[1Y Return vs Nifty]))/_xlfn.STDEV.P(Table2[1Y Return vs Nifty])</f>
        <v>6.3702438927623853E-2</v>
      </c>
      <c r="I179">
        <v>0.83445668993292499</v>
      </c>
      <c r="J179">
        <f>(Table2[[#This Row],[1M Return vs Nifty]]-AVERAGE(Table2[1M Return vs Nifty]))/_xlfn.STDEV.P(Table2[1M Return vs Nifty])</f>
        <v>9.2409999353239472E-2</v>
      </c>
      <c r="K179">
        <v>3.8764563441409901</v>
      </c>
      <c r="L179">
        <f>(Table2[[#This Row],[6M Return vs Nifty]]-AVERAGE(Table2[6M Return vs Nifty]))/_xlfn.STDEV.P(Table2[6M Return vs Nifty])</f>
        <v>-9.7609191813225596E-2</v>
      </c>
      <c r="M179">
        <v>-1.26103486958333</v>
      </c>
      <c r="N179">
        <f>(Table2[[#This Row],[1W Return vs Nifty]]-AVERAGE(Table2[1W Return vs Nifty]))/_xlfn.STDEV.P(Table2[1W Return vs Nifty])</f>
        <v>-8.0490226147844138E-2</v>
      </c>
      <c r="O179">
        <v>1813.23</v>
      </c>
      <c r="P179">
        <v>1747.1092327891299</v>
      </c>
      <c r="Q179">
        <v>1536.41284190497</v>
      </c>
      <c r="R179">
        <v>64.072330590820798</v>
      </c>
      <c r="S179" s="2">
        <f>(Table2[[#This Row],[Close Price]]-Table2[[#This Row],[20D EMA]])/Table2[[#This Row],[20D EMA]]</f>
        <v>2.460801994231283E-2</v>
      </c>
      <c r="T179" s="2">
        <f>(Table2[[#This Row],[Close Price]]-Table2[[#This Row],[50D EMA]])/Table2[[#This Row],[50D EMA]]</f>
        <v>6.3385142229533412E-2</v>
      </c>
      <c r="U179" s="2">
        <f>(Table2[[#This Row],[Close Price]]-Table2[[#This Row],[200D EMA]])/Table2[[#This Row],[200D EMA]]</f>
        <v>0.20921275150010191</v>
      </c>
      <c r="V179">
        <v>0.61701620523963496</v>
      </c>
      <c r="W179">
        <v>1838.35</v>
      </c>
      <c r="X179">
        <v>1876</v>
      </c>
      <c r="Y179">
        <v>1821.9</v>
      </c>
      <c r="Z179">
        <v>1921</v>
      </c>
      <c r="AA179">
        <v>1685</v>
      </c>
      <c r="AB179">
        <v>1921</v>
      </c>
      <c r="AC179" s="2">
        <f>(Table2[[#This Row],[Close Price]]/Table2[[#This Row],[Day Low]])-1</f>
        <v>1.0607338102102348E-2</v>
      </c>
      <c r="AD179" s="2">
        <f>(Table2[[#This Row],[Day High]]/Table2[[#This Row],[Close Price]])-1</f>
        <v>9.7693570525070328E-3</v>
      </c>
      <c r="AE179" s="2">
        <f>(Table2[[#This Row],[Close Price]]/Table2[[#This Row],[Current Week Low]])-1</f>
        <v>1.9732147757835161E-2</v>
      </c>
      <c r="AF179" s="2">
        <f>(Table2[[#This Row],[Current Week High]]/Table2[[#This Row],[Close Price]])-1</f>
        <v>3.3990903463681166E-2</v>
      </c>
      <c r="AG179" s="2">
        <f>(Table2[[#This Row],[Close Price]]/Table2[[#This Row],[Current Month Low]])-1</f>
        <v>0.10258160237388725</v>
      </c>
      <c r="AH179" s="2">
        <f>(Table2[[#This Row],[Current Month High]]/Table2[[#This Row],[Close Price]])-1</f>
        <v>3.3990903463681166E-2</v>
      </c>
      <c r="AI179">
        <v>3.8135479182926399</v>
      </c>
      <c r="AJ179">
        <v>78.983622350674295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0.02</v>
      </c>
      <c r="AM179" t="s">
        <v>10347</v>
      </c>
      <c r="AN179">
        <v>3.02</v>
      </c>
      <c r="AO179" t="s">
        <v>10347</v>
      </c>
      <c r="AP179">
        <v>0.19245458990007799</v>
      </c>
      <c r="AQ179">
        <f>(Table2[[#This Row],[Sharpe Ratio]]-AVERAGE(Table2[Sharpe Ratio]))/_xlfn.STDEV.P(Table2[Sharpe Ratio])</f>
        <v>1.4794510352902468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1.4574640556100404</v>
      </c>
      <c r="AS179">
        <f>_xlfn.RANK.AVG(Table2[[#This Row],[1Y Return vs Nifty Z-Score]],Table2[1Y Return vs Nifty Z-Score])</f>
        <v>280</v>
      </c>
      <c r="AT179">
        <f>_xlfn.RANK.AVG(Table2[[#This Row],[6M Return vs Nifty Z-Score]],Table2[6M Return vs Nifty Z-Score])</f>
        <v>350</v>
      </c>
      <c r="AU179">
        <f>_xlfn.RANK.AVG(Table2[[#This Row],[Sharpe Ratio Z-Score]],Table2[Sharpe Ratio Z-Score])</f>
        <v>49</v>
      </c>
      <c r="AV179">
        <f>(Table2[[#This Row],[Rank 1Y]]+Table2[[#This Row],[Rank 6M]]+Table2[[#This Row],[Rank Sharpe]])/3</f>
        <v>226.33333333333334</v>
      </c>
    </row>
    <row r="180" spans="1:48" x14ac:dyDescent="0.3">
      <c r="A180" t="s">
        <v>624</v>
      </c>
      <c r="B180" t="s">
        <v>625</v>
      </c>
      <c r="C180" t="s">
        <v>10314</v>
      </c>
      <c r="D180" t="s">
        <v>228</v>
      </c>
      <c r="E180">
        <v>30404.795696149999</v>
      </c>
      <c r="F180">
        <v>4749.95</v>
      </c>
      <c r="G180">
        <v>108.837377952335</v>
      </c>
      <c r="H180">
        <f>(Table2[[#This Row],[1Y Return vs Nifty]]-AVERAGE(Table2[1Y Return vs Nifty]))/_xlfn.STDEV.P(Table2[1Y Return vs Nifty])</f>
        <v>1.3161245837271216</v>
      </c>
      <c r="I180">
        <v>8.6729703187438503</v>
      </c>
      <c r="J180">
        <f>(Table2[[#This Row],[1M Return vs Nifty]]-AVERAGE(Table2[1M Return vs Nifty]))/_xlfn.STDEV.P(Table2[1M Return vs Nifty])</f>
        <v>0.83123700348508023</v>
      </c>
      <c r="K180">
        <v>46.290960242989797</v>
      </c>
      <c r="L180">
        <f>(Table2[[#This Row],[6M Return vs Nifty]]-AVERAGE(Table2[6M Return vs Nifty]))/_xlfn.STDEV.P(Table2[6M Return vs Nifty])</f>
        <v>1.3770356904149244</v>
      </c>
      <c r="M180">
        <v>-6.9760443447737801</v>
      </c>
      <c r="N180">
        <f>(Table2[[#This Row],[1W Return vs Nifty]]-AVERAGE(Table2[1W Return vs Nifty]))/_xlfn.STDEV.P(Table2[1W Return vs Nifty])</f>
        <v>-1.532225500791218</v>
      </c>
      <c r="O180">
        <v>4755.05</v>
      </c>
      <c r="P180">
        <v>4344.9210015258104</v>
      </c>
      <c r="Q180">
        <v>3287.5840384713401</v>
      </c>
      <c r="R180">
        <v>42.038007822799202</v>
      </c>
      <c r="S180" s="2">
        <f>(Table2[[#This Row],[Close Price]]-Table2[[#This Row],[20D EMA]])/Table2[[#This Row],[20D EMA]]</f>
        <v>-1.0725439269829683E-3</v>
      </c>
      <c r="T180" s="2">
        <f>(Table2[[#This Row],[Close Price]]-Table2[[#This Row],[50D EMA]])/Table2[[#This Row],[50D EMA]]</f>
        <v>9.3218955725997074E-2</v>
      </c>
      <c r="U180" s="2">
        <f>(Table2[[#This Row],[Close Price]]-Table2[[#This Row],[200D EMA]])/Table2[[#This Row],[200D EMA]]</f>
        <v>0.44481477717863305</v>
      </c>
      <c r="V180">
        <v>1.1574064527633801</v>
      </c>
      <c r="W180">
        <v>4734.1000000000004</v>
      </c>
      <c r="X180">
        <v>4920</v>
      </c>
      <c r="Y180">
        <v>4734.1000000000004</v>
      </c>
      <c r="Z180">
        <v>5125</v>
      </c>
      <c r="AA180">
        <v>4065</v>
      </c>
      <c r="AB180">
        <v>5380</v>
      </c>
      <c r="AC180" s="2">
        <f>(Table2[[#This Row],[Close Price]]/Table2[[#This Row],[Day Low]])-1</f>
        <v>3.3480492596269507E-3</v>
      </c>
      <c r="AD180" s="2">
        <f>(Table2[[#This Row],[Day High]]/Table2[[#This Row],[Close Price]])-1</f>
        <v>3.5800376846072179E-2</v>
      </c>
      <c r="AE180" s="2">
        <f>(Table2[[#This Row],[Close Price]]/Table2[[#This Row],[Current Week Low]])-1</f>
        <v>3.3480492596269507E-3</v>
      </c>
      <c r="AF180" s="2">
        <f>(Table2[[#This Row],[Current Week High]]/Table2[[#This Row],[Close Price]])-1</f>
        <v>7.8958725881325131E-2</v>
      </c>
      <c r="AG180" s="2">
        <f>(Table2[[#This Row],[Close Price]]/Table2[[#This Row],[Current Month Low]])-1</f>
        <v>0.16849938499384987</v>
      </c>
      <c r="AH180" s="2">
        <f>(Table2[[#This Row],[Current Month High]]/Table2[[#This Row],[Close Price]])-1</f>
        <v>0.13264350151054227</v>
      </c>
      <c r="AI180">
        <v>13.264350151054201</v>
      </c>
      <c r="AJ180">
        <v>150.65699208443201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0.3</v>
      </c>
      <c r="AM180" t="s">
        <v>10347</v>
      </c>
      <c r="AN180">
        <v>10.49</v>
      </c>
      <c r="AO180" t="s">
        <v>10347</v>
      </c>
      <c r="AQ180">
        <f>(Table2[[#This Row],[Sharpe Ratio]]-AVERAGE(Table2[Sharpe Ratio]))/_xlfn.STDEV.P(Table2[Sharpe Ratio])</f>
        <v>-0.73259025278421641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1.2595815240516914</v>
      </c>
      <c r="AS180">
        <f>_xlfn.RANK.AVG(Table2[[#This Row],[1Y Return vs Nifty Z-Score]],Table2[1Y Return vs Nifty Z-Score])</f>
        <v>67</v>
      </c>
      <c r="AT180">
        <f>_xlfn.RANK.AVG(Table2[[#This Row],[6M Return vs Nifty Z-Score]],Table2[6M Return vs Nifty Z-Score])</f>
        <v>67</v>
      </c>
      <c r="AU180">
        <f>_xlfn.RANK.AVG(Table2[[#This Row],[Sharpe Ratio Z-Score]],Table2[Sharpe Ratio Z-Score])</f>
        <v>548</v>
      </c>
      <c r="AV180">
        <f>(Table2[[#This Row],[Rank 1Y]]+Table2[[#This Row],[Rank 6M]]+Table2[[#This Row],[Rank Sharpe]])/3</f>
        <v>227.33333333333334</v>
      </c>
    </row>
    <row r="181" spans="1:48" x14ac:dyDescent="0.3">
      <c r="A181" t="s">
        <v>1286</v>
      </c>
      <c r="B181" t="s">
        <v>1287</v>
      </c>
      <c r="C181" t="s">
        <v>10312</v>
      </c>
      <c r="D181" t="s">
        <v>301</v>
      </c>
      <c r="E181">
        <v>8819.2747378349995</v>
      </c>
      <c r="F181">
        <v>541.85</v>
      </c>
      <c r="G181">
        <v>21.1943908658988</v>
      </c>
      <c r="H181">
        <f>(Table2[[#This Row],[1Y Return vs Nifty]]-AVERAGE(Table2[1Y Return vs Nifty]))/_xlfn.STDEV.P(Table2[1Y Return vs Nifty])</f>
        <v>-8.9299401356105465E-2</v>
      </c>
      <c r="I181">
        <v>-2.0003025933086298</v>
      </c>
      <c r="J181">
        <f>(Table2[[#This Row],[1M Return vs Nifty]]-AVERAGE(Table2[1M Return vs Nifty]))/_xlfn.STDEV.P(Table2[1M Return vs Nifty])</f>
        <v>-0.17478309462496089</v>
      </c>
      <c r="K181">
        <v>26.635174170495699</v>
      </c>
      <c r="L181">
        <f>(Table2[[#This Row],[6M Return vs Nifty]]-AVERAGE(Table2[6M Return vs Nifty]))/_xlfn.STDEV.P(Table2[6M Return vs Nifty])</f>
        <v>0.69365378862256433</v>
      </c>
      <c r="M181">
        <v>-4.3758789436252599</v>
      </c>
      <c r="N181">
        <f>(Table2[[#This Row],[1W Return vs Nifty]]-AVERAGE(Table2[1W Return vs Nifty]))/_xlfn.STDEV.P(Table2[1W Return vs Nifty])</f>
        <v>-0.87172758750844892</v>
      </c>
      <c r="O181">
        <v>555.1</v>
      </c>
      <c r="P181">
        <v>530.94689038784304</v>
      </c>
      <c r="Q181">
        <v>448.40986089243501</v>
      </c>
      <c r="R181">
        <v>32.191333532909297</v>
      </c>
      <c r="S181" s="2">
        <f>(Table2[[#This Row],[Close Price]]-Table2[[#This Row],[20D EMA]])/Table2[[#This Row],[20D EMA]]</f>
        <v>-2.3869573049900918E-2</v>
      </c>
      <c r="T181" s="2">
        <f>(Table2[[#This Row],[Close Price]]-Table2[[#This Row],[50D EMA]])/Table2[[#This Row],[50D EMA]]</f>
        <v>2.0535217004835533E-2</v>
      </c>
      <c r="U181" s="2">
        <f>(Table2[[#This Row],[Close Price]]-Table2[[#This Row],[200D EMA]])/Table2[[#This Row],[200D EMA]]</f>
        <v>0.20838109786791581</v>
      </c>
      <c r="V181">
        <v>0.75168774243790104</v>
      </c>
      <c r="W181">
        <v>540.20000000000005</v>
      </c>
      <c r="X181">
        <v>561.5</v>
      </c>
      <c r="Y181">
        <v>540.20000000000005</v>
      </c>
      <c r="Z181">
        <v>576.35</v>
      </c>
      <c r="AA181">
        <v>530.95000000000005</v>
      </c>
      <c r="AB181">
        <v>601.9</v>
      </c>
      <c r="AC181" s="2">
        <f>(Table2[[#This Row],[Close Price]]/Table2[[#This Row],[Day Low]])-1</f>
        <v>3.0544242873009608E-3</v>
      </c>
      <c r="AD181" s="2">
        <f>(Table2[[#This Row],[Day High]]/Table2[[#This Row],[Close Price]])-1</f>
        <v>3.6264648888068685E-2</v>
      </c>
      <c r="AE181" s="2">
        <f>(Table2[[#This Row],[Close Price]]/Table2[[#This Row],[Current Week Low]])-1</f>
        <v>3.0544242873009608E-3</v>
      </c>
      <c r="AF181" s="2">
        <f>(Table2[[#This Row],[Current Week High]]/Table2[[#This Row],[Close Price]])-1</f>
        <v>6.3670757589738836E-2</v>
      </c>
      <c r="AG181" s="2">
        <f>(Table2[[#This Row],[Close Price]]/Table2[[#This Row],[Current Month Low]])-1</f>
        <v>2.0529240041435193E-2</v>
      </c>
      <c r="AH181" s="2">
        <f>(Table2[[#This Row],[Current Month High]]/Table2[[#This Row],[Close Price]])-1</f>
        <v>0.11082402879025555</v>
      </c>
      <c r="AI181">
        <v>11.0824028790255</v>
      </c>
      <c r="AJ181">
        <v>58.760621154409598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-7.0000000000000007E-2</v>
      </c>
      <c r="AM181" t="s">
        <v>10346</v>
      </c>
      <c r="AN181">
        <v>-1.22</v>
      </c>
      <c r="AO181" t="s">
        <v>10346</v>
      </c>
      <c r="AP181">
        <v>0.115839353709026</v>
      </c>
      <c r="AQ181">
        <f>(Table2[[#This Row],[Sharpe Ratio]]-AVERAGE(Table2[Sharpe Ratio]))/_xlfn.STDEV.P(Table2[Sharpe Ratio])</f>
        <v>0.59884815729094598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0.15669186242399502</v>
      </c>
      <c r="AS181">
        <f>_xlfn.RANK.AVG(Table2[[#This Row],[1Y Return vs Nifty Z-Score]],Table2[1Y Return vs Nifty Z-Score])</f>
        <v>330</v>
      </c>
      <c r="AT181">
        <f>_xlfn.RANK.AVG(Table2[[#This Row],[6M Return vs Nifty Z-Score]],Table2[6M Return vs Nifty Z-Score])</f>
        <v>158</v>
      </c>
      <c r="AU181">
        <f>_xlfn.RANK.AVG(Table2[[#This Row],[Sharpe Ratio Z-Score]],Table2[Sharpe Ratio Z-Score])</f>
        <v>197</v>
      </c>
      <c r="AV181">
        <f>(Table2[[#This Row],[Rank 1Y]]+Table2[[#This Row],[Rank 6M]]+Table2[[#This Row],[Rank Sharpe]])/3</f>
        <v>228.33333333333334</v>
      </c>
    </row>
    <row r="182" spans="1:48" x14ac:dyDescent="0.3">
      <c r="A182" t="s">
        <v>929</v>
      </c>
      <c r="B182" t="s">
        <v>930</v>
      </c>
      <c r="C182" t="s">
        <v>10304</v>
      </c>
      <c r="D182" t="s">
        <v>931</v>
      </c>
      <c r="E182">
        <v>15791.774316434999</v>
      </c>
      <c r="F182">
        <v>492.05</v>
      </c>
      <c r="G182">
        <v>125.311465658774</v>
      </c>
      <c r="H182">
        <f>(Table2[[#This Row],[1Y Return vs Nifty]]-AVERAGE(Table2[1Y Return vs Nifty]))/_xlfn.STDEV.P(Table2[1Y Return vs Nifty])</f>
        <v>1.5802994910948933</v>
      </c>
      <c r="I182">
        <v>1.1876971250644299</v>
      </c>
      <c r="J182">
        <f>(Table2[[#This Row],[1M Return vs Nifty]]-AVERAGE(Table2[1M Return vs Nifty]))/_xlfn.STDEV.P(Table2[1M Return vs Nifty])</f>
        <v>0.12570503267016539</v>
      </c>
      <c r="K182">
        <v>-4.8163201596952403</v>
      </c>
      <c r="L182">
        <f>(Table2[[#This Row],[6M Return vs Nifty]]-AVERAGE(Table2[6M Return vs Nifty]))/_xlfn.STDEV.P(Table2[6M Return vs Nifty])</f>
        <v>-0.39983501565654367</v>
      </c>
      <c r="M182">
        <v>5.1756625728447698</v>
      </c>
      <c r="N182">
        <f>(Table2[[#This Row],[1W Return vs Nifty]]-AVERAGE(Table2[1W Return vs Nifty]))/_xlfn.STDEV.P(Table2[1W Return vs Nifty])</f>
        <v>1.5545693078642606</v>
      </c>
      <c r="O182">
        <v>486.88</v>
      </c>
      <c r="P182">
        <v>477.790670321704</v>
      </c>
      <c r="Q182">
        <v>395.783969012922</v>
      </c>
      <c r="R182">
        <v>54.328987264808099</v>
      </c>
      <c r="S182" s="2">
        <f>(Table2[[#This Row],[Close Price]]-Table2[[#This Row],[20D EMA]])/Table2[[#This Row],[20D EMA]]</f>
        <v>1.061863292803158E-2</v>
      </c>
      <c r="T182" s="2">
        <f>(Table2[[#This Row],[Close Price]]-Table2[[#This Row],[50D EMA]])/Table2[[#This Row],[50D EMA]]</f>
        <v>2.9844303298544907E-2</v>
      </c>
      <c r="U182" s="2">
        <f>(Table2[[#This Row],[Close Price]]-Table2[[#This Row],[200D EMA]])/Table2[[#This Row],[200D EMA]]</f>
        <v>0.24322872709363075</v>
      </c>
      <c r="V182">
        <v>0.435966323255574</v>
      </c>
      <c r="W182">
        <v>489</v>
      </c>
      <c r="X182">
        <v>503</v>
      </c>
      <c r="Y182">
        <v>489</v>
      </c>
      <c r="Z182">
        <v>516.75</v>
      </c>
      <c r="AA182">
        <v>448.35</v>
      </c>
      <c r="AB182">
        <v>516.75</v>
      </c>
      <c r="AC182" s="2">
        <f>(Table2[[#This Row],[Close Price]]/Table2[[#This Row],[Day Low]])-1</f>
        <v>6.2372188139059315E-3</v>
      </c>
      <c r="AD182" s="2">
        <f>(Table2[[#This Row],[Day High]]/Table2[[#This Row],[Close Price]])-1</f>
        <v>2.225383599227726E-2</v>
      </c>
      <c r="AE182" s="2">
        <f>(Table2[[#This Row],[Close Price]]/Table2[[#This Row],[Current Week Low]])-1</f>
        <v>6.2372188139059315E-3</v>
      </c>
      <c r="AF182" s="2">
        <f>(Table2[[#This Row],[Current Week High]]/Table2[[#This Row],[Close Price]])-1</f>
        <v>5.0198150594451763E-2</v>
      </c>
      <c r="AG182" s="2">
        <f>(Table2[[#This Row],[Close Price]]/Table2[[#This Row],[Current Month Low]])-1</f>
        <v>9.7468495594959181E-2</v>
      </c>
      <c r="AH182" s="2">
        <f>(Table2[[#This Row],[Current Month High]]/Table2[[#This Row],[Close Price]])-1</f>
        <v>5.0198150594451763E-2</v>
      </c>
      <c r="AI182">
        <v>25.5563458998069</v>
      </c>
      <c r="AJ182">
        <v>160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0.16</v>
      </c>
      <c r="AM182" t="s">
        <v>10347</v>
      </c>
      <c r="AN182">
        <v>1.93</v>
      </c>
      <c r="AO182" t="s">
        <v>10347</v>
      </c>
      <c r="AP182">
        <v>0.122664120709628</v>
      </c>
      <c r="AQ182">
        <f>(Table2[[#This Row],[Sharpe Ratio]]-AVERAGE(Table2[Sharpe Ratio]))/_xlfn.STDEV.P(Table2[Sharpe Ratio])</f>
        <v>0.67729090264016256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3.5380297186129379</v>
      </c>
      <c r="AS182">
        <f>_xlfn.RANK.AVG(Table2[[#This Row],[1Y Return vs Nifty Z-Score]],Table2[1Y Return vs Nifty Z-Score])</f>
        <v>52</v>
      </c>
      <c r="AT182">
        <f>_xlfn.RANK.AVG(Table2[[#This Row],[6M Return vs Nifty Z-Score]],Table2[6M Return vs Nifty Z-Score])</f>
        <v>458</v>
      </c>
      <c r="AU182">
        <f>_xlfn.RANK.AVG(Table2[[#This Row],[Sharpe Ratio Z-Score]],Table2[Sharpe Ratio Z-Score])</f>
        <v>176</v>
      </c>
      <c r="AV182">
        <f>(Table2[[#This Row],[Rank 1Y]]+Table2[[#This Row],[Rank 6M]]+Table2[[#This Row],[Rank Sharpe]])/3</f>
        <v>228.66666666666666</v>
      </c>
    </row>
    <row r="183" spans="1:48" x14ac:dyDescent="0.3">
      <c r="A183" t="s">
        <v>58</v>
      </c>
      <c r="B183" t="s">
        <v>181</v>
      </c>
      <c r="C183" t="s">
        <v>10308</v>
      </c>
      <c r="D183" t="s">
        <v>60</v>
      </c>
      <c r="E183">
        <v>151860.11489632499</v>
      </c>
      <c r="F183">
        <v>768.65</v>
      </c>
      <c r="G183">
        <v>60.414833480193103</v>
      </c>
      <c r="H183">
        <f>(Table2[[#This Row],[1Y Return vs Nifty]]-AVERAGE(Table2[1Y Return vs Nifty]))/_xlfn.STDEV.P(Table2[1Y Return vs Nifty])</f>
        <v>0.53963113362608484</v>
      </c>
      <c r="I183">
        <v>-4.0258230635677599</v>
      </c>
      <c r="J183">
        <f>(Table2[[#This Row],[1M Return vs Nifty]]-AVERAGE(Table2[1M Return vs Nifty]))/_xlfn.STDEV.P(Table2[1M Return vs Nifty])</f>
        <v>-0.36570056848744942</v>
      </c>
      <c r="K183">
        <v>7.1572462098103902</v>
      </c>
      <c r="L183">
        <f>(Table2[[#This Row],[6M Return vs Nifty]]-AVERAGE(Table2[6M Return vs Nifty]))/_xlfn.STDEV.P(Table2[6M Return vs Nifty])</f>
        <v>1.6455562937016128E-2</v>
      </c>
      <c r="M183">
        <v>-1.0160349815679199</v>
      </c>
      <c r="N183">
        <f>(Table2[[#This Row],[1W Return vs Nifty]]-AVERAGE(Table2[1W Return vs Nifty]))/_xlfn.STDEV.P(Table2[1W Return vs Nifty])</f>
        <v>-1.8254987298341702E-2</v>
      </c>
      <c r="O183" t="e">
        <v>#N/A</v>
      </c>
      <c r="P183">
        <v>716.34574046139801</v>
      </c>
      <c r="Q183">
        <v>617.99176062615697</v>
      </c>
      <c r="R183">
        <v>39.2687657472623</v>
      </c>
      <c r="S183" s="2" t="e">
        <f>(Table2[[#This Row],[Close Price]]-Table2[[#This Row],[20D EMA]])/Table2[[#This Row],[20D EMA]]</f>
        <v>#N/A</v>
      </c>
      <c r="T183" s="2">
        <f>(Table2[[#This Row],[Close Price]]-Table2[[#This Row],[50D EMA]])/Table2[[#This Row],[50D EMA]]</f>
        <v>7.3015384309974146E-2</v>
      </c>
      <c r="U183" s="2">
        <f>(Table2[[#This Row],[Close Price]]-Table2[[#This Row],[200D EMA]])/Table2[[#This Row],[200D EMA]]</f>
        <v>0.24378680910113459</v>
      </c>
      <c r="V183">
        <v>2.4538801951262399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s="2" t="e">
        <f>(Table2[[#This Row],[Close Price]]/Table2[[#This Row],[Day Low]])-1</f>
        <v>#N/A</v>
      </c>
      <c r="AD183" s="2" t="e">
        <f>(Table2[[#This Row],[Day High]]/Table2[[#This Row],[Close Price]])-1</f>
        <v>#N/A</v>
      </c>
      <c r="AE183" s="2" t="e">
        <f>(Table2[[#This Row],[Close Price]]/Table2[[#This Row],[Current Week Low]])-1</f>
        <v>#N/A</v>
      </c>
      <c r="AF183" s="2" t="e">
        <f>(Table2[[#This Row],[Current Week High]]/Table2[[#This Row],[Close Price]])-1</f>
        <v>#N/A</v>
      </c>
      <c r="AG183" s="2" t="e">
        <f>(Table2[[#This Row],[Close Price]]/Table2[[#This Row],[Current Month Low]])-1</f>
        <v>#N/A</v>
      </c>
      <c r="AH183" s="2" t="e">
        <f>(Table2[[#This Row],[Current Month High]]/Table2[[#This Row],[Close Price]])-1</f>
        <v>#N/A</v>
      </c>
      <c r="AI183">
        <v>4.6380016912768998</v>
      </c>
      <c r="AJ183">
        <v>94.054531683918199</v>
      </c>
      <c r="AK183" t="e">
        <f>IF(AND(Table2[[#This Row],[20D EMA]]&gt;Table2[[#This Row],[50D EMA]],Table2[[#This Row],[50D EMA]]&gt;Table2[[#This Row],[200D EMA]]),"Uptrend","Downtrend/NoTrend")</f>
        <v>#N/A</v>
      </c>
      <c r="AL183" t="e">
        <v>#N/A</v>
      </c>
      <c r="AM183" t="e">
        <v>#N/A</v>
      </c>
      <c r="AN183" t="e">
        <v>#N/A</v>
      </c>
      <c r="AO183" t="e">
        <v>#N/A</v>
      </c>
      <c r="AP183">
        <v>0.108572439416318</v>
      </c>
      <c r="AQ183">
        <f>(Table2[[#This Row],[Sharpe Ratio]]-AVERAGE(Table2[Sharpe Ratio]))/_xlfn.STDEV.P(Table2[Sharpe Ratio])</f>
        <v>0.51532344395096019</v>
      </c>
      <c r="AR183" t="e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#N/A</v>
      </c>
      <c r="AS183">
        <f>_xlfn.RANK.AVG(Table2[[#This Row],[1Y Return vs Nifty Z-Score]],Table2[1Y Return vs Nifty Z-Score])</f>
        <v>163</v>
      </c>
      <c r="AT183">
        <f>_xlfn.RANK.AVG(Table2[[#This Row],[6M Return vs Nifty Z-Score]],Table2[6M Return vs Nifty Z-Score])</f>
        <v>318</v>
      </c>
      <c r="AU183">
        <f>_xlfn.RANK.AVG(Table2[[#This Row],[Sharpe Ratio Z-Score]],Table2[Sharpe Ratio Z-Score])</f>
        <v>211</v>
      </c>
      <c r="AV183">
        <f>(Table2[[#This Row],[Rank 1Y]]+Table2[[#This Row],[Rank 6M]]+Table2[[#This Row],[Rank Sharpe]])/3</f>
        <v>230.66666666666666</v>
      </c>
    </row>
    <row r="184" spans="1:48" x14ac:dyDescent="0.3">
      <c r="A184" t="s">
        <v>744</v>
      </c>
      <c r="B184" t="s">
        <v>745</v>
      </c>
      <c r="C184" t="s">
        <v>10303</v>
      </c>
      <c r="D184" t="s">
        <v>415</v>
      </c>
      <c r="E184">
        <v>22897.482598629998</v>
      </c>
      <c r="F184">
        <v>6439.45</v>
      </c>
      <c r="G184">
        <v>116.45249405653701</v>
      </c>
      <c r="H184">
        <f>(Table2[[#This Row],[1Y Return vs Nifty]]-AVERAGE(Table2[1Y Return vs Nifty]))/_xlfn.STDEV.P(Table2[1Y Return vs Nifty])</f>
        <v>1.4382389385412031</v>
      </c>
      <c r="I184">
        <v>8.5987905979060208</v>
      </c>
      <c r="J184">
        <f>(Table2[[#This Row],[1M Return vs Nifty]]-AVERAGE(Table2[1M Return vs Nifty]))/_xlfn.STDEV.P(Table2[1M Return vs Nifty])</f>
        <v>0.82424511911653009</v>
      </c>
      <c r="K184">
        <v>41.281846606061102</v>
      </c>
      <c r="L184">
        <f>(Table2[[#This Row],[6M Return vs Nifty]]-AVERAGE(Table2[6M Return vs Nifty]))/_xlfn.STDEV.P(Table2[6M Return vs Nifty])</f>
        <v>1.2028814952647926</v>
      </c>
      <c r="M184">
        <v>1.65341312473686</v>
      </c>
      <c r="N184">
        <f>(Table2[[#This Row],[1W Return vs Nifty]]-AVERAGE(Table2[1W Return vs Nifty]))/_xlfn.STDEV.P(Table2[1W Return vs Nifty])</f>
        <v>0.65984222261458858</v>
      </c>
      <c r="O184">
        <v>6204.63</v>
      </c>
      <c r="P184">
        <v>5765.0577315861401</v>
      </c>
      <c r="Q184">
        <v>4510.54010054434</v>
      </c>
      <c r="R184">
        <v>56.844773962189699</v>
      </c>
      <c r="S184" s="2">
        <f>(Table2[[#This Row],[Close Price]]-Table2[[#This Row],[20D EMA]])/Table2[[#This Row],[20D EMA]]</f>
        <v>3.784593118364829E-2</v>
      </c>
      <c r="T184" s="2">
        <f>(Table2[[#This Row],[Close Price]]-Table2[[#This Row],[50D EMA]])/Table2[[#This Row],[50D EMA]]</f>
        <v>0.11697927407022066</v>
      </c>
      <c r="U184" s="2">
        <f>(Table2[[#This Row],[Close Price]]-Table2[[#This Row],[200D EMA]])/Table2[[#This Row],[200D EMA]]</f>
        <v>0.42764499515764764</v>
      </c>
      <c r="V184">
        <v>2.01230208923625</v>
      </c>
      <c r="W184">
        <v>6415</v>
      </c>
      <c r="X184">
        <v>6573</v>
      </c>
      <c r="Y184">
        <v>6201.1</v>
      </c>
      <c r="Z184">
        <v>6799.4</v>
      </c>
      <c r="AA184">
        <v>5758.7</v>
      </c>
      <c r="AB184">
        <v>6898.85</v>
      </c>
      <c r="AC184" s="2">
        <f>(Table2[[#This Row],[Close Price]]/Table2[[#This Row],[Day Low]])-1</f>
        <v>3.8113795791114846E-3</v>
      </c>
      <c r="AD184" s="2">
        <f>(Table2[[#This Row],[Day High]]/Table2[[#This Row],[Close Price]])-1</f>
        <v>2.0739348857433448E-2</v>
      </c>
      <c r="AE184" s="2">
        <f>(Table2[[#This Row],[Close Price]]/Table2[[#This Row],[Current Week Low]])-1</f>
        <v>3.8436728967441214E-2</v>
      </c>
      <c r="AF184" s="2">
        <f>(Table2[[#This Row],[Current Week High]]/Table2[[#This Row],[Close Price]])-1</f>
        <v>5.5897631008859472E-2</v>
      </c>
      <c r="AG184" s="2">
        <f>(Table2[[#This Row],[Close Price]]/Table2[[#This Row],[Current Month Low]])-1</f>
        <v>0.11821244378071438</v>
      </c>
      <c r="AH184" s="2">
        <f>(Table2[[#This Row],[Current Month High]]/Table2[[#This Row],[Close Price]])-1</f>
        <v>7.1341496556382999E-2</v>
      </c>
      <c r="AI184">
        <v>7.1341496556382999</v>
      </c>
      <c r="AJ184">
        <v>206.64047619047599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0.19</v>
      </c>
      <c r="AM184" t="s">
        <v>10347</v>
      </c>
      <c r="AN184">
        <v>4.6900000000000004</v>
      </c>
      <c r="AO184" t="s">
        <v>10347</v>
      </c>
      <c r="AQ184">
        <f>(Table2[[#This Row],[Sharpe Ratio]]-AVERAGE(Table2[Sharpe Ratio]))/_xlfn.STDEV.P(Table2[Sharpe Ratio])</f>
        <v>-0.73259025278421641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3.3926175227528974</v>
      </c>
      <c r="AS184">
        <f>_xlfn.RANK.AVG(Table2[[#This Row],[1Y Return vs Nifty Z-Score]],Table2[1Y Return vs Nifty Z-Score])</f>
        <v>62</v>
      </c>
      <c r="AT184">
        <f>_xlfn.RANK.AVG(Table2[[#This Row],[6M Return vs Nifty Z-Score]],Table2[6M Return vs Nifty Z-Score])</f>
        <v>82</v>
      </c>
      <c r="AU184">
        <f>_xlfn.RANK.AVG(Table2[[#This Row],[Sharpe Ratio Z-Score]],Table2[Sharpe Ratio Z-Score])</f>
        <v>548</v>
      </c>
      <c r="AV184">
        <f>(Table2[[#This Row],[Rank 1Y]]+Table2[[#This Row],[Rank 6M]]+Table2[[#This Row],[Rank Sharpe]])/3</f>
        <v>230.66666666666666</v>
      </c>
    </row>
    <row r="185" spans="1:48" x14ac:dyDescent="0.3">
      <c r="A185" t="s">
        <v>1126</v>
      </c>
      <c r="B185" t="s">
        <v>1127</v>
      </c>
      <c r="C185" t="s">
        <v>10316</v>
      </c>
      <c r="D185" t="s">
        <v>388</v>
      </c>
      <c r="E185">
        <v>10976.9381257</v>
      </c>
      <c r="F185">
        <v>198.97</v>
      </c>
      <c r="G185">
        <v>28.193009813669001</v>
      </c>
      <c r="H185">
        <f>(Table2[[#This Row],[1Y Return vs Nifty]]-AVERAGE(Table2[1Y Return vs Nifty]))/_xlfn.STDEV.P(Table2[1Y Return vs Nifty])</f>
        <v>2.2928938396322013E-2</v>
      </c>
      <c r="I185">
        <v>-6.9561437393358103</v>
      </c>
      <c r="J185">
        <f>(Table2[[#This Row],[1M Return vs Nifty]]-AVERAGE(Table2[1M Return vs Nifty]))/_xlfn.STDEV.P(Table2[1M Return vs Nifty])</f>
        <v>-0.64190089785419469</v>
      </c>
      <c r="K185">
        <v>26.099038369905799</v>
      </c>
      <c r="L185">
        <f>(Table2[[#This Row],[6M Return vs Nifty]]-AVERAGE(Table2[6M Return vs Nifty]))/_xlfn.STDEV.P(Table2[6M Return vs Nifty])</f>
        <v>0.67501370464552057</v>
      </c>
      <c r="M185">
        <v>3.4960710735691198</v>
      </c>
      <c r="N185">
        <f>(Table2[[#This Row],[1W Return vs Nifty]]-AVERAGE(Table2[1W Return vs Nifty]))/_xlfn.STDEV.P(Table2[1W Return vs Nifty])</f>
        <v>1.1279169572295564</v>
      </c>
      <c r="O185">
        <v>200.47</v>
      </c>
      <c r="P185">
        <v>197.20598872049399</v>
      </c>
      <c r="Q185">
        <v>167.36539787214701</v>
      </c>
      <c r="R185">
        <v>48.7351430529555</v>
      </c>
      <c r="S185" s="2">
        <f>(Table2[[#This Row],[Close Price]]-Table2[[#This Row],[20D EMA]])/Table2[[#This Row],[20D EMA]]</f>
        <v>-7.4824163216441362E-3</v>
      </c>
      <c r="T185" s="2">
        <f>(Table2[[#This Row],[Close Price]]-Table2[[#This Row],[50D EMA]])/Table2[[#This Row],[50D EMA]]</f>
        <v>8.9450188148504674E-3</v>
      </c>
      <c r="U185" s="2">
        <f>(Table2[[#This Row],[Close Price]]-Table2[[#This Row],[200D EMA]])/Table2[[#This Row],[200D EMA]]</f>
        <v>0.1888359393857279</v>
      </c>
      <c r="V185">
        <v>0.30647679871102401</v>
      </c>
      <c r="W185">
        <v>198.01</v>
      </c>
      <c r="X185">
        <v>203.45</v>
      </c>
      <c r="Y185">
        <v>198.01</v>
      </c>
      <c r="Z185">
        <v>207.89</v>
      </c>
      <c r="AA185">
        <v>185.21</v>
      </c>
      <c r="AB185">
        <v>221.4</v>
      </c>
      <c r="AC185" s="2">
        <f>(Table2[[#This Row],[Close Price]]/Table2[[#This Row],[Day Low]])-1</f>
        <v>4.8482399878795324E-3</v>
      </c>
      <c r="AD185" s="2">
        <f>(Table2[[#This Row],[Day High]]/Table2[[#This Row],[Close Price]])-1</f>
        <v>2.2515957179474189E-2</v>
      </c>
      <c r="AE185" s="2">
        <f>(Table2[[#This Row],[Close Price]]/Table2[[#This Row],[Current Week Low]])-1</f>
        <v>4.8482399878795324E-3</v>
      </c>
      <c r="AF185" s="2">
        <f>(Table2[[#This Row],[Current Week High]]/Table2[[#This Row],[Close Price]])-1</f>
        <v>4.4830879026988901E-2</v>
      </c>
      <c r="AG185" s="2">
        <f>(Table2[[#This Row],[Close Price]]/Table2[[#This Row],[Current Month Low]])-1</f>
        <v>7.4294044598023801E-2</v>
      </c>
      <c r="AH185" s="2">
        <f>(Table2[[#This Row],[Current Month High]]/Table2[[#This Row],[Close Price]])-1</f>
        <v>0.11273056239634127</v>
      </c>
      <c r="AI185">
        <v>23.13414082525</v>
      </c>
      <c r="AJ185">
        <v>69.192176870748298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0.14000000000000001</v>
      </c>
      <c r="AM185" t="s">
        <v>10347</v>
      </c>
      <c r="AN185">
        <v>-0.66</v>
      </c>
      <c r="AO185" t="s">
        <v>10346</v>
      </c>
      <c r="AP185">
        <v>9.8478795180156994E-2</v>
      </c>
      <c r="AQ185">
        <f>(Table2[[#This Row],[Sharpe Ratio]]-AVERAGE(Table2[Sharpe Ratio]))/_xlfn.STDEV.P(Table2[Sharpe Ratio])</f>
        <v>0.39930876324568115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1.5832674656628853</v>
      </c>
      <c r="AS185">
        <f>_xlfn.RANK.AVG(Table2[[#This Row],[1Y Return vs Nifty Z-Score]],Table2[1Y Return vs Nifty Z-Score])</f>
        <v>295</v>
      </c>
      <c r="AT185">
        <f>_xlfn.RANK.AVG(Table2[[#This Row],[6M Return vs Nifty Z-Score]],Table2[6M Return vs Nifty Z-Score])</f>
        <v>162</v>
      </c>
      <c r="AU185">
        <f>_xlfn.RANK.AVG(Table2[[#This Row],[Sharpe Ratio Z-Score]],Table2[Sharpe Ratio Z-Score])</f>
        <v>237</v>
      </c>
      <c r="AV185">
        <f>(Table2[[#This Row],[Rank 1Y]]+Table2[[#This Row],[Rank 6M]]+Table2[[#This Row],[Rank Sharpe]])/3</f>
        <v>231.33333333333334</v>
      </c>
    </row>
    <row r="186" spans="1:48" x14ac:dyDescent="0.3">
      <c r="A186" t="s">
        <v>232</v>
      </c>
      <c r="B186" t="s">
        <v>233</v>
      </c>
      <c r="C186" t="s">
        <v>10307</v>
      </c>
      <c r="D186" t="s">
        <v>54</v>
      </c>
      <c r="E186">
        <v>116240.7785952</v>
      </c>
      <c r="F186">
        <v>3434.55</v>
      </c>
      <c r="G186">
        <v>45.305863222113601</v>
      </c>
      <c r="H186">
        <f>(Table2[[#This Row],[1Y Return vs Nifty]]-AVERAGE(Table2[1Y Return vs Nifty]))/_xlfn.STDEV.P(Table2[1Y Return vs Nifty])</f>
        <v>0.29734695440622416</v>
      </c>
      <c r="I186">
        <v>5.75497652196053</v>
      </c>
      <c r="J186">
        <f>(Table2[[#This Row],[1M Return vs Nifty]]-AVERAGE(Table2[1M Return vs Nifty]))/_xlfn.STDEV.P(Table2[1M Return vs Nifty])</f>
        <v>0.55619855652383443</v>
      </c>
      <c r="K186">
        <v>14.406501534218</v>
      </c>
      <c r="L186">
        <f>(Table2[[#This Row],[6M Return vs Nifty]]-AVERAGE(Table2[6M Return vs Nifty]))/_xlfn.STDEV.P(Table2[6M Return vs Nifty])</f>
        <v>0.26849381121163507</v>
      </c>
      <c r="M186">
        <v>0.33665830247033801</v>
      </c>
      <c r="N186">
        <f>(Table2[[#This Row],[1W Return vs Nifty]]-AVERAGE(Table2[1W Return vs Nifty]))/_xlfn.STDEV.P(Table2[1W Return vs Nifty])</f>
        <v>0.32535818862663557</v>
      </c>
      <c r="O186">
        <v>3312.24</v>
      </c>
      <c r="P186">
        <v>3143.1871599454898</v>
      </c>
      <c r="Q186">
        <v>2686.2546475683598</v>
      </c>
      <c r="R186">
        <v>79.501413807159594</v>
      </c>
      <c r="S186" s="2">
        <f>(Table2[[#This Row],[Close Price]]-Table2[[#This Row],[20D EMA]])/Table2[[#This Row],[20D EMA]]</f>
        <v>3.6926671980291405E-2</v>
      </c>
      <c r="T186" s="2">
        <f>(Table2[[#This Row],[Close Price]]-Table2[[#This Row],[50D EMA]])/Table2[[#This Row],[50D EMA]]</f>
        <v>9.2696624549574475E-2</v>
      </c>
      <c r="U186" s="2">
        <f>(Table2[[#This Row],[Close Price]]-Table2[[#This Row],[200D EMA]])/Table2[[#This Row],[200D EMA]]</f>
        <v>0.2785645631582282</v>
      </c>
      <c r="V186">
        <v>0.76835897633025096</v>
      </c>
      <c r="W186">
        <v>3410.5</v>
      </c>
      <c r="X186">
        <v>3445.9</v>
      </c>
      <c r="Y186">
        <v>3311</v>
      </c>
      <c r="Z186">
        <v>3451</v>
      </c>
      <c r="AA186">
        <v>3156.45</v>
      </c>
      <c r="AB186">
        <v>3451</v>
      </c>
      <c r="AC186" s="2">
        <f>(Table2[[#This Row],[Close Price]]/Table2[[#This Row],[Day Low]])-1</f>
        <v>7.0517519425303821E-3</v>
      </c>
      <c r="AD186" s="2">
        <f>(Table2[[#This Row],[Day High]]/Table2[[#This Row],[Close Price]])-1</f>
        <v>3.3046541759473858E-3</v>
      </c>
      <c r="AE186" s="2">
        <f>(Table2[[#This Row],[Close Price]]/Table2[[#This Row],[Current Week Low]])-1</f>
        <v>3.7315010570824647E-2</v>
      </c>
      <c r="AF186" s="2">
        <f>(Table2[[#This Row],[Current Week High]]/Table2[[#This Row],[Close Price]])-1</f>
        <v>4.7895648629368015E-3</v>
      </c>
      <c r="AG186" s="2">
        <f>(Table2[[#This Row],[Close Price]]/Table2[[#This Row],[Current Month Low]])-1</f>
        <v>8.8105308178491715E-2</v>
      </c>
      <c r="AH186" s="2">
        <f>(Table2[[#This Row],[Current Month High]]/Table2[[#This Row],[Close Price]])-1</f>
        <v>4.7895648629368015E-3</v>
      </c>
      <c r="AI186">
        <v>0.47895648629367998</v>
      </c>
      <c r="AJ186">
        <v>93.817894528935398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0.04</v>
      </c>
      <c r="AM186" t="s">
        <v>10347</v>
      </c>
      <c r="AN186">
        <v>2.92</v>
      </c>
      <c r="AO186" t="s">
        <v>10347</v>
      </c>
      <c r="AP186">
        <v>9.5234961436453006E-2</v>
      </c>
      <c r="AQ186">
        <f>(Table2[[#This Row],[Sharpe Ratio]]-AVERAGE(Table2[Sharpe Ratio]))/_xlfn.STDEV.P(Table2[Sharpe Ratio])</f>
        <v>0.36202467365110258</v>
      </c>
      <c r="AR1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1.8094221844194318</v>
      </c>
      <c r="AS186">
        <f>_xlfn.RANK.AVG(Table2[[#This Row],[1Y Return vs Nifty Z-Score]],Table2[1Y Return vs Nifty Z-Score])</f>
        <v>214</v>
      </c>
      <c r="AT186">
        <f>_xlfn.RANK.AVG(Table2[[#This Row],[6M Return vs Nifty Z-Score]],Table2[6M Return vs Nifty Z-Score])</f>
        <v>239</v>
      </c>
      <c r="AU186">
        <f>_xlfn.RANK.AVG(Table2[[#This Row],[Sharpe Ratio Z-Score]],Table2[Sharpe Ratio Z-Score])</f>
        <v>244</v>
      </c>
      <c r="AV186">
        <f>(Table2[[#This Row],[Rank 1Y]]+Table2[[#This Row],[Rank 6M]]+Table2[[#This Row],[Rank Sharpe]])/3</f>
        <v>232.33333333333334</v>
      </c>
    </row>
    <row r="187" spans="1:48" x14ac:dyDescent="0.3">
      <c r="A187" t="s">
        <v>1011</v>
      </c>
      <c r="B187" t="s">
        <v>1012</v>
      </c>
      <c r="C187" t="s">
        <v>10314</v>
      </c>
      <c r="D187" t="s">
        <v>163</v>
      </c>
      <c r="E187">
        <v>13803.961693949999</v>
      </c>
      <c r="F187">
        <v>615.15</v>
      </c>
      <c r="G187">
        <v>14.9976086031085</v>
      </c>
      <c r="H187">
        <f>(Table2[[#This Row],[1Y Return vs Nifty]]-AVERAGE(Table2[1Y Return vs Nifty]))/_xlfn.STDEV.P(Table2[1Y Return vs Nifty])</f>
        <v>-0.18866966145318104</v>
      </c>
      <c r="I187">
        <v>-3.7499639560952098</v>
      </c>
      <c r="J187">
        <f>(Table2[[#This Row],[1M Return vs Nifty]]-AVERAGE(Table2[1M Return vs Nifty]))/_xlfn.STDEV.P(Table2[1M Return vs Nifty])</f>
        <v>-0.33969919021755607</v>
      </c>
      <c r="K187">
        <v>8.3495546328219099</v>
      </c>
      <c r="L187">
        <f>(Table2[[#This Row],[6M Return vs Nifty]]-AVERAGE(Table2[6M Return vs Nifty]))/_xlfn.STDEV.P(Table2[6M Return vs Nifty])</f>
        <v>5.7909107182742288E-2</v>
      </c>
      <c r="M187">
        <v>-0.69370883830438201</v>
      </c>
      <c r="N187">
        <f>(Table2[[#This Row],[1W Return vs Nifty]]-AVERAGE(Table2[1W Return vs Nifty]))/_xlfn.STDEV.P(Table2[1W Return vs Nifty])</f>
        <v>6.3622782834285782E-2</v>
      </c>
      <c r="O187">
        <v>610.66</v>
      </c>
      <c r="P187">
        <v>610.170304296111</v>
      </c>
      <c r="Q187">
        <v>535.83039405021998</v>
      </c>
      <c r="R187">
        <v>58.0375090750046</v>
      </c>
      <c r="S187" s="2">
        <f>(Table2[[#This Row],[Close Price]]-Table2[[#This Row],[20D EMA]])/Table2[[#This Row],[20D EMA]]</f>
        <v>7.3527003569908121E-3</v>
      </c>
      <c r="T187" s="2">
        <f>(Table2[[#This Row],[Close Price]]-Table2[[#This Row],[50D EMA]])/Table2[[#This Row],[50D EMA]]</f>
        <v>8.1611570881567688E-3</v>
      </c>
      <c r="U187" s="2">
        <f>(Table2[[#This Row],[Close Price]]-Table2[[#This Row],[200D EMA]])/Table2[[#This Row],[200D EMA]]</f>
        <v>0.14803118081865635</v>
      </c>
      <c r="V187">
        <v>0.23124744554410701</v>
      </c>
      <c r="W187">
        <v>610.20000000000005</v>
      </c>
      <c r="X187">
        <v>618.65</v>
      </c>
      <c r="Y187">
        <v>606.75</v>
      </c>
      <c r="Z187">
        <v>621.1</v>
      </c>
      <c r="AA187">
        <v>562</v>
      </c>
      <c r="AB187">
        <v>642</v>
      </c>
      <c r="AC187" s="2">
        <f>(Table2[[#This Row],[Close Price]]/Table2[[#This Row],[Day Low]])-1</f>
        <v>8.1120943952801561E-3</v>
      </c>
      <c r="AD187" s="2">
        <f>(Table2[[#This Row],[Day High]]/Table2[[#This Row],[Close Price]])-1</f>
        <v>5.6896691863772553E-3</v>
      </c>
      <c r="AE187" s="2">
        <f>(Table2[[#This Row],[Close Price]]/Table2[[#This Row],[Current Week Low]])-1</f>
        <v>1.3844252163164317E-2</v>
      </c>
      <c r="AF187" s="2">
        <f>(Table2[[#This Row],[Current Week High]]/Table2[[#This Row],[Close Price]])-1</f>
        <v>9.672437616841556E-3</v>
      </c>
      <c r="AG187" s="2">
        <f>(Table2[[#This Row],[Close Price]]/Table2[[#This Row],[Current Month Low]])-1</f>
        <v>9.4572953736654863E-2</v>
      </c>
      <c r="AH187" s="2">
        <f>(Table2[[#This Row],[Current Month High]]/Table2[[#This Row],[Close Price]])-1</f>
        <v>4.3647890758351737E-2</v>
      </c>
      <c r="AI187">
        <v>16.516296838169499</v>
      </c>
      <c r="AJ187">
        <v>77.750487611066902</v>
      </c>
      <c r="AK187" t="str">
        <f>IF(AND(Table2[[#This Row],[20D EMA]]&gt;Table2[[#This Row],[50D EMA]],Table2[[#This Row],[50D EMA]]&gt;Table2[[#This Row],[200D EMA]]),"Uptrend","Downtrend/NoTrend")</f>
        <v>Uptrend</v>
      </c>
      <c r="AL187">
        <v>0</v>
      </c>
      <c r="AM187" t="s">
        <v>10348</v>
      </c>
      <c r="AN187">
        <v>3.27</v>
      </c>
      <c r="AO187" t="s">
        <v>10347</v>
      </c>
      <c r="AP187">
        <v>0.19625890707832799</v>
      </c>
      <c r="AQ187">
        <f>(Table2[[#This Row],[Sharpe Ratio]]-AVERAGE(Table2[Sharpe Ratio]))/_xlfn.STDEV.P(Table2[Sharpe Ratio])</f>
        <v>1.5231772289632022</v>
      </c>
      <c r="AR1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1.1163402673094929</v>
      </c>
      <c r="AS187">
        <f>_xlfn.RANK.AVG(Table2[[#This Row],[1Y Return vs Nifty Z-Score]],Table2[1Y Return vs Nifty Z-Score])</f>
        <v>354</v>
      </c>
      <c r="AT187">
        <f>_xlfn.RANK.AVG(Table2[[#This Row],[6M Return vs Nifty Z-Score]],Table2[6M Return vs Nifty Z-Score])</f>
        <v>305</v>
      </c>
      <c r="AU187">
        <f>_xlfn.RANK.AVG(Table2[[#This Row],[Sharpe Ratio Z-Score]],Table2[Sharpe Ratio Z-Score])</f>
        <v>42</v>
      </c>
      <c r="AV187">
        <f>(Table2[[#This Row],[Rank 1Y]]+Table2[[#This Row],[Rank 6M]]+Table2[[#This Row],[Rank Sharpe]])/3</f>
        <v>233.66666666666666</v>
      </c>
    </row>
    <row r="188" spans="1:48" x14ac:dyDescent="0.3">
      <c r="A188" t="s">
        <v>915</v>
      </c>
      <c r="B188" t="s">
        <v>916</v>
      </c>
      <c r="C188" t="s">
        <v>10316</v>
      </c>
      <c r="D188" t="s">
        <v>569</v>
      </c>
      <c r="E188">
        <v>16314.466831919999</v>
      </c>
      <c r="F188">
        <v>867.6</v>
      </c>
      <c r="G188">
        <v>51.320884704790501</v>
      </c>
      <c r="H188">
        <f>(Table2[[#This Row],[1Y Return vs Nifty]]-AVERAGE(Table2[1Y Return vs Nifty]))/_xlfn.STDEV.P(Table2[1Y Return vs Nifty])</f>
        <v>0.39380253794547226</v>
      </c>
      <c r="I188">
        <v>-2.0371304128124601</v>
      </c>
      <c r="J188">
        <f>(Table2[[#This Row],[1M Return vs Nifty]]-AVERAGE(Table2[1M Return vs Nifty]))/_xlfn.STDEV.P(Table2[1M Return vs Nifty])</f>
        <v>-0.17825433787861977</v>
      </c>
      <c r="K188">
        <v>4.4490996738690001</v>
      </c>
      <c r="L188">
        <f>(Table2[[#This Row],[6M Return vs Nifty]]-AVERAGE(Table2[6M Return vs Nifty]))/_xlfn.STDEV.P(Table2[6M Return vs Nifty])</f>
        <v>-7.7699833506469196E-2</v>
      </c>
      <c r="M188">
        <v>-3.7971654923456799</v>
      </c>
      <c r="N188">
        <f>(Table2[[#This Row],[1W Return vs Nifty]]-AVERAGE(Table2[1W Return vs Nifty]))/_xlfn.STDEV.P(Table2[1W Return vs Nifty])</f>
        <v>-0.72472192902611043</v>
      </c>
      <c r="O188">
        <v>862.55</v>
      </c>
      <c r="P188">
        <v>831.588901776135</v>
      </c>
      <c r="Q188">
        <v>700.15309905259903</v>
      </c>
      <c r="R188">
        <v>50.330287636619197</v>
      </c>
      <c r="S188" s="2">
        <f>(Table2[[#This Row],[Close Price]]-Table2[[#This Row],[20D EMA]])/Table2[[#This Row],[20D EMA]]</f>
        <v>5.8547330589531835E-3</v>
      </c>
      <c r="T188" s="2">
        <f>(Table2[[#This Row],[Close Price]]-Table2[[#This Row],[50D EMA]])/Table2[[#This Row],[50D EMA]]</f>
        <v>4.3303966836199144E-2</v>
      </c>
      <c r="U188" s="2">
        <f>(Table2[[#This Row],[Close Price]]-Table2[[#This Row],[200D EMA]])/Table2[[#This Row],[200D EMA]]</f>
        <v>0.23915755164688851</v>
      </c>
      <c r="V188">
        <v>0.51915791600151995</v>
      </c>
      <c r="W188">
        <v>857.55</v>
      </c>
      <c r="X188">
        <v>873</v>
      </c>
      <c r="Y188">
        <v>846.7</v>
      </c>
      <c r="Z188">
        <v>901</v>
      </c>
      <c r="AA188">
        <v>785</v>
      </c>
      <c r="AB188">
        <v>902</v>
      </c>
      <c r="AC188" s="2">
        <f>(Table2[[#This Row],[Close Price]]/Table2[[#This Row],[Day Low]])-1</f>
        <v>1.1719433269197221E-2</v>
      </c>
      <c r="AD188" s="2">
        <f>(Table2[[#This Row],[Day High]]/Table2[[#This Row],[Close Price]])-1</f>
        <v>6.2240663900414717E-3</v>
      </c>
      <c r="AE188" s="2">
        <f>(Table2[[#This Row],[Close Price]]/Table2[[#This Row],[Current Week Low]])-1</f>
        <v>2.4684067556395295E-2</v>
      </c>
      <c r="AF188" s="2">
        <f>(Table2[[#This Row],[Current Week High]]/Table2[[#This Row],[Close Price]])-1</f>
        <v>3.8497003227293547E-2</v>
      </c>
      <c r="AG188" s="2">
        <f>(Table2[[#This Row],[Close Price]]/Table2[[#This Row],[Current Month Low]])-1</f>
        <v>0.10522292993630566</v>
      </c>
      <c r="AH188" s="2">
        <f>(Table2[[#This Row],[Current Month High]]/Table2[[#This Row],[Close Price]])-1</f>
        <v>3.9649608114338486E-2</v>
      </c>
      <c r="AI188">
        <v>6.8003688335638497</v>
      </c>
      <c r="AJ188">
        <v>106.080760095011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0.18</v>
      </c>
      <c r="AM188" t="s">
        <v>10347</v>
      </c>
      <c r="AN188">
        <v>4.3899999999999997</v>
      </c>
      <c r="AO188" t="s">
        <v>10347</v>
      </c>
      <c r="AP188">
        <v>0.12597619061402399</v>
      </c>
      <c r="AQ188">
        <f>(Table2[[#This Row],[Sharpe Ratio]]-AVERAGE(Table2[Sharpe Ratio]))/_xlfn.STDEV.P(Table2[Sharpe Ratio])</f>
        <v>0.71535928740207777</v>
      </c>
      <c r="AR1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0.12848572493635069</v>
      </c>
      <c r="AS188">
        <f>_xlfn.RANK.AVG(Table2[[#This Row],[1Y Return vs Nifty Z-Score]],Table2[1Y Return vs Nifty Z-Score])</f>
        <v>191</v>
      </c>
      <c r="AT188">
        <f>_xlfn.RANK.AVG(Table2[[#This Row],[6M Return vs Nifty Z-Score]],Table2[6M Return vs Nifty Z-Score])</f>
        <v>342</v>
      </c>
      <c r="AU188">
        <f>_xlfn.RANK.AVG(Table2[[#This Row],[Sharpe Ratio Z-Score]],Table2[Sharpe Ratio Z-Score])</f>
        <v>170</v>
      </c>
      <c r="AV188">
        <f>(Table2[[#This Row],[Rank 1Y]]+Table2[[#This Row],[Rank 6M]]+Table2[[#This Row],[Rank Sharpe]])/3</f>
        <v>234.33333333333334</v>
      </c>
    </row>
    <row r="189" spans="1:48" x14ac:dyDescent="0.3">
      <c r="A189" t="s">
        <v>397</v>
      </c>
      <c r="B189" t="s">
        <v>398</v>
      </c>
      <c r="C189" t="s">
        <v>10310</v>
      </c>
      <c r="D189" t="s">
        <v>127</v>
      </c>
      <c r="E189">
        <v>60617.1371956199</v>
      </c>
      <c r="F189">
        <v>736.15</v>
      </c>
      <c r="G189">
        <v>40.095789576046897</v>
      </c>
      <c r="H189">
        <f>(Table2[[#This Row],[1Y Return vs Nifty]]-AVERAGE(Table2[1Y Return vs Nifty]))/_xlfn.STDEV.P(Table2[1Y Return vs Nifty])</f>
        <v>0.21379934027697697</v>
      </c>
      <c r="I189">
        <v>-6.07622866589805</v>
      </c>
      <c r="J189">
        <f>(Table2[[#This Row],[1M Return vs Nifty]]-AVERAGE(Table2[1M Return vs Nifty]))/_xlfn.STDEV.P(Table2[1M Return vs Nifty])</f>
        <v>-0.55896361556014229</v>
      </c>
      <c r="K189">
        <v>0.50817575493027201</v>
      </c>
      <c r="L189">
        <f>(Table2[[#This Row],[6M Return vs Nifty]]-AVERAGE(Table2[6M Return vs Nifty]))/_xlfn.STDEV.P(Table2[6M Return vs Nifty])</f>
        <v>-0.21471577744330805</v>
      </c>
      <c r="M189">
        <v>-3.3417614687288499</v>
      </c>
      <c r="N189">
        <f>(Table2[[#This Row],[1W Return vs Nifty]]-AVERAGE(Table2[1W Return vs Nifty]))/_xlfn.STDEV.P(Table2[1W Return vs Nifty])</f>
        <v>-0.6090395162201292</v>
      </c>
      <c r="O189">
        <v>726.68</v>
      </c>
      <c r="P189">
        <v>737.37024598752203</v>
      </c>
      <c r="Q189">
        <v>661.47550574864295</v>
      </c>
      <c r="R189">
        <v>57.965575345748398</v>
      </c>
      <c r="S189" s="2">
        <f>(Table2[[#This Row],[Close Price]]-Table2[[#This Row],[20D EMA]])/Table2[[#This Row],[20D EMA]]</f>
        <v>1.3031870974844536E-2</v>
      </c>
      <c r="T189" s="2">
        <f>(Table2[[#This Row],[Close Price]]-Table2[[#This Row],[50D EMA]])/Table2[[#This Row],[50D EMA]]</f>
        <v>-1.6548619830568777E-3</v>
      </c>
      <c r="U189" s="2">
        <f>(Table2[[#This Row],[Close Price]]-Table2[[#This Row],[200D EMA]])/Table2[[#This Row],[200D EMA]]</f>
        <v>0.11289079278429537</v>
      </c>
      <c r="V189">
        <v>0.39385292746350897</v>
      </c>
      <c r="W189">
        <v>723.05</v>
      </c>
      <c r="X189">
        <v>741</v>
      </c>
      <c r="Y189">
        <v>723.05</v>
      </c>
      <c r="Z189">
        <v>747.5</v>
      </c>
      <c r="AA189">
        <v>631</v>
      </c>
      <c r="AB189">
        <v>754.9</v>
      </c>
      <c r="AC189" s="2">
        <f>(Table2[[#This Row],[Close Price]]/Table2[[#This Row],[Day Low]])-1</f>
        <v>1.8117695871654904E-2</v>
      </c>
      <c r="AD189" s="2">
        <f>(Table2[[#This Row],[Day High]]/Table2[[#This Row],[Close Price]])-1</f>
        <v>6.5883311825036817E-3</v>
      </c>
      <c r="AE189" s="2">
        <f>(Table2[[#This Row],[Close Price]]/Table2[[#This Row],[Current Week Low]])-1</f>
        <v>1.8117695871654904E-2</v>
      </c>
      <c r="AF189" s="2">
        <f>(Table2[[#This Row],[Current Week High]]/Table2[[#This Row],[Close Price]])-1</f>
        <v>1.5418053385858999E-2</v>
      </c>
      <c r="AG189" s="2">
        <f>(Table2[[#This Row],[Close Price]]/Table2[[#This Row],[Current Month Low]])-1</f>
        <v>0.1666402535657685</v>
      </c>
      <c r="AH189" s="2">
        <f>(Table2[[#This Row],[Current Month High]]/Table2[[#This Row],[Close Price]])-1</f>
        <v>2.5470352509678662E-2</v>
      </c>
      <c r="AI189">
        <v>15.193914283773699</v>
      </c>
      <c r="AJ189">
        <v>77.642374517374506</v>
      </c>
      <c r="AK189" t="str">
        <f>IF(AND(Table2[[#This Row],[20D EMA]]&gt;Table2[[#This Row],[50D EMA]],Table2[[#This Row],[50D EMA]]&gt;Table2[[#This Row],[200D EMA]]),"Uptrend","Downtrend/NoTrend")</f>
        <v>Downtrend/NoTrend</v>
      </c>
      <c r="AL189">
        <v>-0.05</v>
      </c>
      <c r="AM189" t="s">
        <v>10346</v>
      </c>
      <c r="AN189">
        <v>8.0500000000000007</v>
      </c>
      <c r="AO189" t="s">
        <v>10347</v>
      </c>
      <c r="AP189">
        <v>0.177701745916824</v>
      </c>
      <c r="AQ189">
        <f>(Table2[[#This Row],[Sharpe Ratio]]-AVERAGE(Table2[Sharpe Ratio]))/_xlfn.STDEV.P(Table2[Sharpe Ratio])</f>
        <v>1.3098842817801217</v>
      </c>
      <c r="AR1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89">
        <f>_xlfn.RANK.AVG(Table2[[#This Row],[1Y Return vs Nifty Z-Score]],Table2[1Y Return vs Nifty Z-Score])</f>
        <v>237</v>
      </c>
      <c r="AT189">
        <f>_xlfn.RANK.AVG(Table2[[#This Row],[6M Return vs Nifty Z-Score]],Table2[6M Return vs Nifty Z-Score])</f>
        <v>392</v>
      </c>
      <c r="AU189">
        <f>_xlfn.RANK.AVG(Table2[[#This Row],[Sharpe Ratio Z-Score]],Table2[Sharpe Ratio Z-Score])</f>
        <v>75</v>
      </c>
      <c r="AV189">
        <f>(Table2[[#This Row],[Rank 1Y]]+Table2[[#This Row],[Rank 6M]]+Table2[[#This Row],[Rank Sharpe]])/3</f>
        <v>234.66666666666666</v>
      </c>
    </row>
    <row r="190" spans="1:48" x14ac:dyDescent="0.3">
      <c r="A190" t="s">
        <v>269</v>
      </c>
      <c r="B190" t="s">
        <v>270</v>
      </c>
      <c r="C190" t="s">
        <v>10314</v>
      </c>
      <c r="D190" t="s">
        <v>228</v>
      </c>
      <c r="E190">
        <v>101412.10789124999</v>
      </c>
      <c r="F190">
        <v>6743.5</v>
      </c>
      <c r="G190">
        <v>4.2843228669207898</v>
      </c>
      <c r="H190">
        <f>(Table2[[#This Row],[1Y Return vs Nifty]]-AVERAGE(Table2[1Y Return vs Nifty]))/_xlfn.STDEV.P(Table2[1Y Return vs Nifty])</f>
        <v>-0.36046559439917747</v>
      </c>
      <c r="I190">
        <v>1.8226508251212701</v>
      </c>
      <c r="J190">
        <f>(Table2[[#This Row],[1M Return vs Nifty]]-AVERAGE(Table2[1M Return vs Nifty]))/_xlfn.STDEV.P(Table2[1M Return vs Nifty])</f>
        <v>0.18555323376930496</v>
      </c>
      <c r="K190">
        <v>27.5564060542495</v>
      </c>
      <c r="L190">
        <f>(Table2[[#This Row],[6M Return vs Nifty]]-AVERAGE(Table2[6M Return vs Nifty]))/_xlfn.STDEV.P(Table2[6M Return vs Nifty])</f>
        <v>0.7256826881226669</v>
      </c>
      <c r="M190">
        <v>-1.76466248839803</v>
      </c>
      <c r="N190">
        <f>(Table2[[#This Row],[1W Return vs Nifty]]-AVERAGE(Table2[1W Return vs Nifty]))/_xlfn.STDEV.P(Table2[1W Return vs Nifty])</f>
        <v>-0.20842246890122684</v>
      </c>
      <c r="O190">
        <v>6688.68</v>
      </c>
      <c r="P190">
        <v>6607.5740040369001</v>
      </c>
      <c r="Q190">
        <v>5812.7072187247004</v>
      </c>
      <c r="R190">
        <v>53.9684909339855</v>
      </c>
      <c r="S190" s="2">
        <f>(Table2[[#This Row],[Close Price]]-Table2[[#This Row],[20D EMA]])/Table2[[#This Row],[20D EMA]]</f>
        <v>8.1959370159732127E-3</v>
      </c>
      <c r="T190" s="2">
        <f>(Table2[[#This Row],[Close Price]]-Table2[[#This Row],[50D EMA]])/Table2[[#This Row],[50D EMA]]</f>
        <v>2.057124080336533E-2</v>
      </c>
      <c r="U190" s="2">
        <f>(Table2[[#This Row],[Close Price]]-Table2[[#This Row],[200D EMA]])/Table2[[#This Row],[200D EMA]]</f>
        <v>0.16013068373320102</v>
      </c>
      <c r="V190">
        <v>0.62481916587808095</v>
      </c>
      <c r="W190">
        <v>6706.2</v>
      </c>
      <c r="X190">
        <v>6855</v>
      </c>
      <c r="Y190">
        <v>6706.2</v>
      </c>
      <c r="Z190">
        <v>6855</v>
      </c>
      <c r="AA190">
        <v>6308.75</v>
      </c>
      <c r="AB190">
        <v>6906</v>
      </c>
      <c r="AC190" s="2">
        <f>(Table2[[#This Row],[Close Price]]/Table2[[#This Row],[Day Low]])-1</f>
        <v>5.5620172377799371E-3</v>
      </c>
      <c r="AD190" s="2">
        <f>(Table2[[#This Row],[Day High]]/Table2[[#This Row],[Close Price]])-1</f>
        <v>1.6534440572403053E-2</v>
      </c>
      <c r="AE190" s="2">
        <f>(Table2[[#This Row],[Close Price]]/Table2[[#This Row],[Current Week Low]])-1</f>
        <v>5.5620172377799371E-3</v>
      </c>
      <c r="AF190" s="2">
        <f>(Table2[[#This Row],[Current Week High]]/Table2[[#This Row],[Close Price]])-1</f>
        <v>1.6534440572403053E-2</v>
      </c>
      <c r="AG190" s="2">
        <f>(Table2[[#This Row],[Close Price]]/Table2[[#This Row],[Current Month Low]])-1</f>
        <v>6.8912225084208467E-2</v>
      </c>
      <c r="AH190" s="2">
        <f>(Table2[[#This Row],[Current Month High]]/Table2[[#This Row],[Close Price]])-1</f>
        <v>2.409727886112556E-2</v>
      </c>
      <c r="AI190">
        <v>8.7187662193222994</v>
      </c>
      <c r="AJ190">
        <v>77.4138384635622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-0.09</v>
      </c>
      <c r="AM190" t="s">
        <v>10346</v>
      </c>
      <c r="AN190">
        <v>2.4</v>
      </c>
      <c r="AO190" t="s">
        <v>10347</v>
      </c>
      <c r="AP190">
        <v>0.138650163500393</v>
      </c>
      <c r="AQ190">
        <f>(Table2[[#This Row],[Sharpe Ratio]]-AVERAGE(Table2[Sharpe Ratio]))/_xlfn.STDEV.P(Table2[Sharpe Ratio])</f>
        <v>0.86103183968124364</v>
      </c>
      <c r="AR1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1.2033796982728111</v>
      </c>
      <c r="AS190">
        <f>_xlfn.RANK.AVG(Table2[[#This Row],[1Y Return vs Nifty Z-Score]],Table2[1Y Return vs Nifty Z-Score])</f>
        <v>416</v>
      </c>
      <c r="AT190">
        <f>_xlfn.RANK.AVG(Table2[[#This Row],[6M Return vs Nifty Z-Score]],Table2[6M Return vs Nifty Z-Score])</f>
        <v>147</v>
      </c>
      <c r="AU190">
        <f>_xlfn.RANK.AVG(Table2[[#This Row],[Sharpe Ratio Z-Score]],Table2[Sharpe Ratio Z-Score])</f>
        <v>143</v>
      </c>
      <c r="AV190">
        <f>(Table2[[#This Row],[Rank 1Y]]+Table2[[#This Row],[Rank 6M]]+Table2[[#This Row],[Rank Sharpe]])/3</f>
        <v>235.33333333333334</v>
      </c>
    </row>
    <row r="191" spans="1:48" x14ac:dyDescent="0.3">
      <c r="A191" t="s">
        <v>880</v>
      </c>
      <c r="B191" t="s">
        <v>881</v>
      </c>
      <c r="C191" t="s">
        <v>10303</v>
      </c>
      <c r="D191" t="s">
        <v>566</v>
      </c>
      <c r="E191">
        <v>17722.136759775</v>
      </c>
      <c r="F191">
        <v>1034.25</v>
      </c>
      <c r="G191">
        <v>116.539262728887</v>
      </c>
      <c r="H191">
        <f>(Table2[[#This Row],[1Y Return vs Nifty]]-AVERAGE(Table2[1Y Return vs Nifty]))/_xlfn.STDEV.P(Table2[1Y Return vs Nifty])</f>
        <v>1.4396303422042735</v>
      </c>
      <c r="I191">
        <v>34.402366527812603</v>
      </c>
      <c r="J191">
        <f>(Table2[[#This Row],[1M Return vs Nifty]]-AVERAGE(Table2[1M Return vs Nifty]))/_xlfn.STDEV.P(Table2[1M Return vs Nifty])</f>
        <v>3.2563871811152603</v>
      </c>
      <c r="K191">
        <v>36.315848801154203</v>
      </c>
      <c r="L191">
        <f>(Table2[[#This Row],[6M Return vs Nifty]]-AVERAGE(Table2[6M Return vs Nifty]))/_xlfn.STDEV.P(Table2[6M Return vs Nifty])</f>
        <v>1.030226328399551</v>
      </c>
      <c r="M191">
        <v>0.19885671650897799</v>
      </c>
      <c r="N191">
        <f>(Table2[[#This Row],[1W Return vs Nifty]]-AVERAGE(Table2[1W Return vs Nifty]))/_xlfn.STDEV.P(Table2[1W Return vs Nifty])</f>
        <v>0.29035362317309515</v>
      </c>
      <c r="O191">
        <v>982</v>
      </c>
      <c r="P191">
        <v>880.99382875655601</v>
      </c>
      <c r="Q191">
        <v>693.18671748584404</v>
      </c>
      <c r="R191">
        <v>53.662468172643699</v>
      </c>
      <c r="S191" s="2">
        <f>(Table2[[#This Row],[Close Price]]-Table2[[#This Row],[20D EMA]])/Table2[[#This Row],[20D EMA]]</f>
        <v>5.320773930753564E-2</v>
      </c>
      <c r="T191" s="2">
        <f>(Table2[[#This Row],[Close Price]]-Table2[[#This Row],[50D EMA]])/Table2[[#This Row],[50D EMA]]</f>
        <v>0.1739582801161631</v>
      </c>
      <c r="U191" s="2">
        <f>(Table2[[#This Row],[Close Price]]-Table2[[#This Row],[200D EMA]])/Table2[[#This Row],[200D EMA]]</f>
        <v>0.49202224149818768</v>
      </c>
      <c r="V191">
        <v>1.3512435238526599</v>
      </c>
      <c r="W191">
        <v>1028</v>
      </c>
      <c r="X191">
        <v>1078.9000000000001</v>
      </c>
      <c r="Y191">
        <v>976.05</v>
      </c>
      <c r="Z191">
        <v>1189</v>
      </c>
      <c r="AA191">
        <v>810.6</v>
      </c>
      <c r="AB191">
        <v>1189</v>
      </c>
      <c r="AC191" s="2">
        <f>(Table2[[#This Row],[Close Price]]/Table2[[#This Row],[Day Low]])-1</f>
        <v>6.0797665369649589E-3</v>
      </c>
      <c r="AD191" s="2">
        <f>(Table2[[#This Row],[Day High]]/Table2[[#This Row],[Close Price]])-1</f>
        <v>4.3171380227217782E-2</v>
      </c>
      <c r="AE191" s="2">
        <f>(Table2[[#This Row],[Close Price]]/Table2[[#This Row],[Current Week Low]])-1</f>
        <v>5.9628092823113654E-2</v>
      </c>
      <c r="AF191" s="2">
        <f>(Table2[[#This Row],[Current Week High]]/Table2[[#This Row],[Close Price]])-1</f>
        <v>0.14962533236644915</v>
      </c>
      <c r="AG191" s="2">
        <f>(Table2[[#This Row],[Close Price]]/Table2[[#This Row],[Current Month Low]])-1</f>
        <v>0.27590673575129521</v>
      </c>
      <c r="AH191" s="2">
        <f>(Table2[[#This Row],[Current Month High]]/Table2[[#This Row],[Close Price]])-1</f>
        <v>0.14962533236644915</v>
      </c>
      <c r="AI191">
        <v>14.9625332366449</v>
      </c>
      <c r="AJ191">
        <v>150.81847944707101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0.36</v>
      </c>
      <c r="AM191" t="s">
        <v>10347</v>
      </c>
      <c r="AN191">
        <v>1.29</v>
      </c>
      <c r="AO191" t="s">
        <v>10347</v>
      </c>
      <c r="AQ191">
        <f>(Table2[[#This Row],[Sharpe Ratio]]-AVERAGE(Table2[Sharpe Ratio]))/_xlfn.STDEV.P(Table2[Sharpe Ratio])</f>
        <v>-0.73259025278421641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5.284007222107963</v>
      </c>
      <c r="AS191">
        <f>_xlfn.RANK.AVG(Table2[[#This Row],[1Y Return vs Nifty Z-Score]],Table2[1Y Return vs Nifty Z-Score])</f>
        <v>61</v>
      </c>
      <c r="AT191">
        <f>_xlfn.RANK.AVG(Table2[[#This Row],[6M Return vs Nifty Z-Score]],Table2[6M Return vs Nifty Z-Score])</f>
        <v>100</v>
      </c>
      <c r="AU191">
        <f>_xlfn.RANK.AVG(Table2[[#This Row],[Sharpe Ratio Z-Score]],Table2[Sharpe Ratio Z-Score])</f>
        <v>548</v>
      </c>
      <c r="AV191">
        <f>(Table2[[#This Row],[Rank 1Y]]+Table2[[#This Row],[Rank 6M]]+Table2[[#This Row],[Rank Sharpe]])/3</f>
        <v>236.33333333333334</v>
      </c>
    </row>
    <row r="192" spans="1:48" x14ac:dyDescent="0.3">
      <c r="A192" t="s">
        <v>899</v>
      </c>
      <c r="B192" t="s">
        <v>900</v>
      </c>
      <c r="C192" t="s">
        <v>10308</v>
      </c>
      <c r="D192" t="s">
        <v>724</v>
      </c>
      <c r="E192">
        <v>17421.1388898</v>
      </c>
      <c r="F192">
        <v>964.5</v>
      </c>
      <c r="G192">
        <v>17.533689116067599</v>
      </c>
      <c r="H192">
        <f>(Table2[[#This Row],[1Y Return vs Nifty]]-AVERAGE(Table2[1Y Return vs Nifty]))/_xlfn.STDEV.P(Table2[1Y Return vs Nifty])</f>
        <v>-0.14800162286271515</v>
      </c>
      <c r="I192">
        <v>9.0596578377142798</v>
      </c>
      <c r="J192">
        <f>(Table2[[#This Row],[1M Return vs Nifty]]-AVERAGE(Table2[1M Return vs Nifty]))/_xlfn.STDEV.P(Table2[1M Return vs Nifty])</f>
        <v>0.8676846254074313</v>
      </c>
      <c r="K192">
        <v>8.8974439851681293</v>
      </c>
      <c r="L192">
        <f>(Table2[[#This Row],[6M Return vs Nifty]]-AVERAGE(Table2[6M Return vs Nifty]))/_xlfn.STDEV.P(Table2[6M Return vs Nifty])</f>
        <v>7.6957832387484743E-2</v>
      </c>
      <c r="M192">
        <v>0.605391769856367</v>
      </c>
      <c r="N192">
        <f>(Table2[[#This Row],[1W Return vs Nifty]]-AVERAGE(Table2[1W Return vs Nifty]))/_xlfn.STDEV.P(Table2[1W Return vs Nifty])</f>
        <v>0.39362226688846941</v>
      </c>
      <c r="O192">
        <v>930.34</v>
      </c>
      <c r="P192">
        <v>890.23095098535896</v>
      </c>
      <c r="Q192">
        <v>765.71000529846003</v>
      </c>
      <c r="R192">
        <v>65.906608261817993</v>
      </c>
      <c r="S192" s="2">
        <f>(Table2[[#This Row],[Close Price]]-Table2[[#This Row],[20D EMA]])/Table2[[#This Row],[20D EMA]]</f>
        <v>3.6717759098824049E-2</v>
      </c>
      <c r="T192" s="2">
        <f>(Table2[[#This Row],[Close Price]]-Table2[[#This Row],[50D EMA]])/Table2[[#This Row],[50D EMA]]</f>
        <v>8.3426720821642708E-2</v>
      </c>
      <c r="U192" s="2">
        <f>(Table2[[#This Row],[Close Price]]-Table2[[#This Row],[200D EMA]])/Table2[[#This Row],[200D EMA]]</f>
        <v>0.25961525032450788</v>
      </c>
      <c r="V192">
        <v>0.68085408174725603</v>
      </c>
      <c r="W192">
        <v>942</v>
      </c>
      <c r="X192">
        <v>979</v>
      </c>
      <c r="Y192">
        <v>938.05</v>
      </c>
      <c r="Z192">
        <v>979</v>
      </c>
      <c r="AA192">
        <v>835</v>
      </c>
      <c r="AB192">
        <v>979.4</v>
      </c>
      <c r="AC192" s="2">
        <f>(Table2[[#This Row],[Close Price]]/Table2[[#This Row],[Day Low]])-1</f>
        <v>2.3885350318471277E-2</v>
      </c>
      <c r="AD192" s="2">
        <f>(Table2[[#This Row],[Day High]]/Table2[[#This Row],[Close Price]])-1</f>
        <v>1.5033696215655867E-2</v>
      </c>
      <c r="AE192" s="2">
        <f>(Table2[[#This Row],[Close Price]]/Table2[[#This Row],[Current Week Low]])-1</f>
        <v>2.8196791215820083E-2</v>
      </c>
      <c r="AF192" s="2">
        <f>(Table2[[#This Row],[Current Week High]]/Table2[[#This Row],[Close Price]])-1</f>
        <v>1.5033696215655867E-2</v>
      </c>
      <c r="AG192" s="2">
        <f>(Table2[[#This Row],[Close Price]]/Table2[[#This Row],[Current Month Low]])-1</f>
        <v>0.15508982035928143</v>
      </c>
      <c r="AH192" s="2">
        <f>(Table2[[#This Row],[Current Month High]]/Table2[[#This Row],[Close Price]])-1</f>
        <v>1.5448418869880687E-2</v>
      </c>
      <c r="AI192">
        <v>3.5199585277345902</v>
      </c>
      <c r="AJ192">
        <v>65.295629820051403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0.32</v>
      </c>
      <c r="AM192" t="s">
        <v>10347</v>
      </c>
      <c r="AN192">
        <v>3.96</v>
      </c>
      <c r="AO192" t="s">
        <v>10347</v>
      </c>
      <c r="AP192">
        <v>0.182859452041432</v>
      </c>
      <c r="AQ192">
        <f>(Table2[[#This Row],[Sharpe Ratio]]-AVERAGE(Table2[Sharpe Ratio]))/_xlfn.STDEV.P(Table2[Sharpe Ratio])</f>
        <v>1.369166104600305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2.5594292064209752</v>
      </c>
      <c r="AS192">
        <f>_xlfn.RANK.AVG(Table2[[#This Row],[1Y Return vs Nifty Z-Score]],Table2[1Y Return vs Nifty Z-Score])</f>
        <v>344</v>
      </c>
      <c r="AT192">
        <f>_xlfn.RANK.AVG(Table2[[#This Row],[6M Return vs Nifty Z-Score]],Table2[6M Return vs Nifty Z-Score])</f>
        <v>300</v>
      </c>
      <c r="AU192">
        <f>_xlfn.RANK.AVG(Table2[[#This Row],[Sharpe Ratio Z-Score]],Table2[Sharpe Ratio Z-Score])</f>
        <v>68</v>
      </c>
      <c r="AV192">
        <f>(Table2[[#This Row],[Rank 1Y]]+Table2[[#This Row],[Rank 6M]]+Table2[[#This Row],[Rank Sharpe]])/3</f>
        <v>237.33333333333334</v>
      </c>
    </row>
    <row r="193" spans="1:48" x14ac:dyDescent="0.3">
      <c r="A193" t="s">
        <v>551</v>
      </c>
      <c r="B193" t="s">
        <v>552</v>
      </c>
      <c r="C193" t="s">
        <v>10303</v>
      </c>
      <c r="D193" t="s">
        <v>246</v>
      </c>
      <c r="E193">
        <v>36194.862852480001</v>
      </c>
      <c r="F193">
        <v>7153.8</v>
      </c>
      <c r="G193">
        <v>164.828599937169</v>
      </c>
      <c r="H193">
        <f>(Table2[[#This Row],[1Y Return vs Nifty]]-AVERAGE(Table2[1Y Return vs Nifty]))/_xlfn.STDEV.P(Table2[1Y Return vs Nifty])</f>
        <v>2.2139877094327427</v>
      </c>
      <c r="I193">
        <v>11.1774367663698</v>
      </c>
      <c r="J193">
        <f>(Table2[[#This Row],[1M Return vs Nifty]]-AVERAGE(Table2[1M Return vs Nifty]))/_xlfn.STDEV.P(Table2[1M Return vs Nifty])</f>
        <v>1.0672980132723258</v>
      </c>
      <c r="K193">
        <v>-16.161486919153401</v>
      </c>
      <c r="L193">
        <f>(Table2[[#This Row],[6M Return vs Nifty]]-AVERAGE(Table2[6M Return vs Nifty]))/_xlfn.STDEV.P(Table2[6M Return vs Nifty])</f>
        <v>-0.79427773128415657</v>
      </c>
      <c r="M193">
        <v>12.6416331254871</v>
      </c>
      <c r="N193">
        <f>(Table2[[#This Row],[1W Return vs Nifty]]-AVERAGE(Table2[1W Return vs Nifty]))/_xlfn.STDEV.P(Table2[1W Return vs Nifty])</f>
        <v>3.4510863403856042</v>
      </c>
      <c r="O193">
        <v>6447.48</v>
      </c>
      <c r="P193">
        <v>6403.5851855112796</v>
      </c>
      <c r="Q193">
        <v>5763.6246109901303</v>
      </c>
      <c r="R193">
        <v>75.594045561617193</v>
      </c>
      <c r="S193" s="2">
        <f>(Table2[[#This Row],[Close Price]]-Table2[[#This Row],[20D EMA]])/Table2[[#This Row],[20D EMA]]</f>
        <v>0.10954977758752267</v>
      </c>
      <c r="T193" s="2">
        <f>(Table2[[#This Row],[Close Price]]-Table2[[#This Row],[50D EMA]])/Table2[[#This Row],[50D EMA]]</f>
        <v>0.1171554360182719</v>
      </c>
      <c r="U193" s="2">
        <f>(Table2[[#This Row],[Close Price]]-Table2[[#This Row],[200D EMA]])/Table2[[#This Row],[200D EMA]]</f>
        <v>0.24119811452658993</v>
      </c>
      <c r="V193">
        <v>3.8969235897635301</v>
      </c>
      <c r="W193">
        <v>6890.4</v>
      </c>
      <c r="X193">
        <v>7390</v>
      </c>
      <c r="Y193">
        <v>6118.05</v>
      </c>
      <c r="Z193">
        <v>8074.25</v>
      </c>
      <c r="AA193">
        <v>5850.1</v>
      </c>
      <c r="AB193">
        <v>8074.25</v>
      </c>
      <c r="AC193" s="2">
        <f>(Table2[[#This Row],[Close Price]]/Table2[[#This Row],[Day Low]])-1</f>
        <v>3.8227098571926188E-2</v>
      </c>
      <c r="AD193" s="2">
        <f>(Table2[[#This Row],[Day High]]/Table2[[#This Row],[Close Price]])-1</f>
        <v>3.301741731667085E-2</v>
      </c>
      <c r="AE193" s="2">
        <f>(Table2[[#This Row],[Close Price]]/Table2[[#This Row],[Current Week Low]])-1</f>
        <v>0.1692941378380366</v>
      </c>
      <c r="AF193" s="2">
        <f>(Table2[[#This Row],[Current Week High]]/Table2[[#This Row],[Close Price]])-1</f>
        <v>0.12866588386591737</v>
      </c>
      <c r="AG193" s="2">
        <f>(Table2[[#This Row],[Close Price]]/Table2[[#This Row],[Current Month Low]])-1</f>
        <v>0.22285089143775316</v>
      </c>
      <c r="AH193" s="2">
        <f>(Table2[[#This Row],[Current Month High]]/Table2[[#This Row],[Close Price]])-1</f>
        <v>0.12866588386591737</v>
      </c>
      <c r="AI193">
        <v>36.386955184657097</v>
      </c>
      <c r="AJ193">
        <v>197.14024630848701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0.04</v>
      </c>
      <c r="AM193" t="s">
        <v>10347</v>
      </c>
      <c r="AN193">
        <v>19.38</v>
      </c>
      <c r="AO193" t="s">
        <v>10347</v>
      </c>
      <c r="AP193">
        <v>0.154170056409211</v>
      </c>
      <c r="AQ193">
        <f>(Table2[[#This Row],[Sharpe Ratio]]-AVERAGE(Table2[Sharpe Ratio]))/_xlfn.STDEV.P(Table2[Sharpe Ratio])</f>
        <v>1.0394149269260005</v>
      </c>
      <c r="AR1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6.9775092587325158</v>
      </c>
      <c r="AS193">
        <f>_xlfn.RANK.AVG(Table2[[#This Row],[1Y Return vs Nifty Z-Score]],Table2[1Y Return vs Nifty Z-Score])</f>
        <v>26</v>
      </c>
      <c r="AT193">
        <f>_xlfn.RANK.AVG(Table2[[#This Row],[6M Return vs Nifty Z-Score]],Table2[6M Return vs Nifty Z-Score])</f>
        <v>582</v>
      </c>
      <c r="AU193">
        <f>_xlfn.RANK.AVG(Table2[[#This Row],[Sharpe Ratio Z-Score]],Table2[Sharpe Ratio Z-Score])</f>
        <v>111</v>
      </c>
      <c r="AV193">
        <f>(Table2[[#This Row],[Rank 1Y]]+Table2[[#This Row],[Rank 6M]]+Table2[[#This Row],[Rank Sharpe]])/3</f>
        <v>239.66666666666666</v>
      </c>
    </row>
    <row r="194" spans="1:48" x14ac:dyDescent="0.3">
      <c r="A194" t="s">
        <v>1401</v>
      </c>
      <c r="B194" t="s">
        <v>1402</v>
      </c>
      <c r="C194" t="s">
        <v>10306</v>
      </c>
      <c r="D194" t="s">
        <v>46</v>
      </c>
      <c r="E194">
        <v>7917.2781349919997</v>
      </c>
      <c r="F194">
        <v>47.13</v>
      </c>
      <c r="G194">
        <v>45.9356735063622</v>
      </c>
      <c r="H194">
        <f>(Table2[[#This Row],[1Y Return vs Nifty]]-AVERAGE(Table2[1Y Return vs Nifty]))/_xlfn.STDEV.P(Table2[1Y Return vs Nifty])</f>
        <v>0.30744645590612285</v>
      </c>
      <c r="I194">
        <v>-15.448050957249301</v>
      </c>
      <c r="J194">
        <f>(Table2[[#This Row],[1M Return vs Nifty]]-AVERAGE(Table2[1M Return vs Nifty]))/_xlfn.STDEV.P(Table2[1M Return vs Nifty])</f>
        <v>-1.4423141734165321</v>
      </c>
      <c r="K194">
        <v>3.3201991236343198</v>
      </c>
      <c r="L194">
        <f>(Table2[[#This Row],[6M Return vs Nifty]]-AVERAGE(Table2[6M Return vs Nifty]))/_xlfn.STDEV.P(Table2[6M Return vs Nifty])</f>
        <v>-0.11694884660156983</v>
      </c>
      <c r="M194">
        <v>-4.9728661247232502</v>
      </c>
      <c r="N194">
        <f>(Table2[[#This Row],[1W Return vs Nifty]]-AVERAGE(Table2[1W Return vs Nifty]))/_xlfn.STDEV.P(Table2[1W Return vs Nifty])</f>
        <v>-1.0233751662346389</v>
      </c>
      <c r="O194">
        <v>48.48</v>
      </c>
      <c r="P194">
        <v>47.754435663675203</v>
      </c>
      <c r="Q194">
        <v>39.514587307994397</v>
      </c>
      <c r="R194">
        <v>41.493827491326897</v>
      </c>
      <c r="S194" s="2">
        <f>(Table2[[#This Row],[Close Price]]-Table2[[#This Row],[20D EMA]])/Table2[[#This Row],[20D EMA]]</f>
        <v>-2.7846534653465232E-2</v>
      </c>
      <c r="T194" s="2">
        <f>(Table2[[#This Row],[Close Price]]-Table2[[#This Row],[50D EMA]])/Table2[[#This Row],[50D EMA]]</f>
        <v>-1.3075972001281176E-2</v>
      </c>
      <c r="U194" s="2">
        <f>(Table2[[#This Row],[Close Price]]-Table2[[#This Row],[200D EMA]])/Table2[[#This Row],[200D EMA]]</f>
        <v>0.19272408522573367</v>
      </c>
      <c r="V194">
        <v>0.41082983813497498</v>
      </c>
      <c r="W194">
        <v>47</v>
      </c>
      <c r="X194">
        <v>48.17</v>
      </c>
      <c r="Y194">
        <v>47</v>
      </c>
      <c r="Z194">
        <v>49.25</v>
      </c>
      <c r="AA194">
        <v>45.55</v>
      </c>
      <c r="AB194">
        <v>56.04</v>
      </c>
      <c r="AC194" s="2">
        <f>(Table2[[#This Row],[Close Price]]/Table2[[#This Row],[Day Low]])-1</f>
        <v>2.7659574468086312E-3</v>
      </c>
      <c r="AD194" s="2">
        <f>(Table2[[#This Row],[Day High]]/Table2[[#This Row],[Close Price]])-1</f>
        <v>2.2066624230850929E-2</v>
      </c>
      <c r="AE194" s="2">
        <f>(Table2[[#This Row],[Close Price]]/Table2[[#This Row],[Current Week Low]])-1</f>
        <v>2.7659574468086312E-3</v>
      </c>
      <c r="AF194" s="2">
        <f>(Table2[[#This Row],[Current Week High]]/Table2[[#This Row],[Close Price]])-1</f>
        <v>4.4981964778272765E-2</v>
      </c>
      <c r="AG194" s="2">
        <f>(Table2[[#This Row],[Close Price]]/Table2[[#This Row],[Current Month Low]])-1</f>
        <v>3.4687156970362398E-2</v>
      </c>
      <c r="AH194" s="2">
        <f>(Table2[[#This Row],[Current Month High]]/Table2[[#This Row],[Close Price]])-1</f>
        <v>0.18905155951623165</v>
      </c>
      <c r="AI194">
        <v>22.002970507108</v>
      </c>
      <c r="AJ194">
        <v>110.258825587302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0.11</v>
      </c>
      <c r="AM194" t="s">
        <v>10347</v>
      </c>
      <c r="AN194">
        <v>-3.78</v>
      </c>
      <c r="AO194" t="s">
        <v>10346</v>
      </c>
      <c r="AP194">
        <v>0.13649836282155001</v>
      </c>
      <c r="AQ194">
        <f>(Table2[[#This Row],[Sharpe Ratio]]-AVERAGE(Table2[Sharpe Ratio]))/_xlfn.STDEV.P(Table2[Sharpe Ratio])</f>
        <v>0.83629939787365326</v>
      </c>
      <c r="AR1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-1.4388923324729646</v>
      </c>
      <c r="AS194">
        <f>_xlfn.RANK.AVG(Table2[[#This Row],[1Y Return vs Nifty Z-Score]],Table2[1Y Return vs Nifty Z-Score])</f>
        <v>213</v>
      </c>
      <c r="AT194">
        <f>_xlfn.RANK.AVG(Table2[[#This Row],[6M Return vs Nifty Z-Score]],Table2[6M Return vs Nifty Z-Score])</f>
        <v>358</v>
      </c>
      <c r="AU194">
        <f>_xlfn.RANK.AVG(Table2[[#This Row],[Sharpe Ratio Z-Score]],Table2[Sharpe Ratio Z-Score])</f>
        <v>148</v>
      </c>
      <c r="AV194">
        <f>(Table2[[#This Row],[Rank 1Y]]+Table2[[#This Row],[Rank 6M]]+Table2[[#This Row],[Rank Sharpe]])/3</f>
        <v>239.66666666666666</v>
      </c>
    </row>
    <row r="195" spans="1:48" x14ac:dyDescent="0.3">
      <c r="A195" t="s">
        <v>1828</v>
      </c>
      <c r="B195" t="s">
        <v>1829</v>
      </c>
      <c r="C195" t="s">
        <v>10308</v>
      </c>
      <c r="D195" t="s">
        <v>199</v>
      </c>
      <c r="E195">
        <v>4039.1466218999999</v>
      </c>
      <c r="F195">
        <v>1534.65</v>
      </c>
      <c r="G195">
        <v>26.184718045003802</v>
      </c>
      <c r="H195">
        <f>(Table2[[#This Row],[1Y Return vs Nifty]]-AVERAGE(Table2[1Y Return vs Nifty]))/_xlfn.STDEV.P(Table2[1Y Return vs Nifty])</f>
        <v>-9.2755940432632418E-3</v>
      </c>
      <c r="I195">
        <v>13.414331936939799</v>
      </c>
      <c r="J195">
        <f>(Table2[[#This Row],[1M Return vs Nifty]]-AVERAGE(Table2[1M Return vs Nifty]))/_xlfn.STDEV.P(Table2[1M Return vs Nifty])</f>
        <v>1.2781388226006016</v>
      </c>
      <c r="K195">
        <v>17.0085251973114</v>
      </c>
      <c r="L195">
        <f>(Table2[[#This Row],[6M Return vs Nifty]]-AVERAGE(Table2[6M Return vs Nifty]))/_xlfn.STDEV.P(Table2[6M Return vs Nifty])</f>
        <v>0.3589595841313879</v>
      </c>
      <c r="M195">
        <v>4.5213248096835601</v>
      </c>
      <c r="N195">
        <f>(Table2[[#This Row],[1W Return vs Nifty]]-AVERAGE(Table2[1W Return vs Nifty]))/_xlfn.STDEV.P(Table2[1W Return vs Nifty])</f>
        <v>1.3883534483042528</v>
      </c>
      <c r="O195">
        <v>1441.31</v>
      </c>
      <c r="P195">
        <v>1365.9410305066999</v>
      </c>
      <c r="Q195">
        <v>1200.15874777046</v>
      </c>
      <c r="R195">
        <v>67.079730645992797</v>
      </c>
      <c r="S195" s="2">
        <f>(Table2[[#This Row],[Close Price]]-Table2[[#This Row],[20D EMA]])/Table2[[#This Row],[20D EMA]]</f>
        <v>6.4760530350861475E-2</v>
      </c>
      <c r="T195" s="2">
        <f>(Table2[[#This Row],[Close Price]]-Table2[[#This Row],[50D EMA]])/Table2[[#This Row],[50D EMA]]</f>
        <v>0.12351116609383721</v>
      </c>
      <c r="U195" s="2">
        <f>(Table2[[#This Row],[Close Price]]-Table2[[#This Row],[200D EMA]])/Table2[[#This Row],[200D EMA]]</f>
        <v>0.2787058402489887</v>
      </c>
      <c r="V195">
        <v>1.06491956145633</v>
      </c>
      <c r="W195">
        <v>1528</v>
      </c>
      <c r="X195">
        <v>1566.45</v>
      </c>
      <c r="Y195">
        <v>1528</v>
      </c>
      <c r="Z195">
        <v>1618.95</v>
      </c>
      <c r="AA195">
        <v>1264.55</v>
      </c>
      <c r="AB195">
        <v>1618.95</v>
      </c>
      <c r="AC195" s="2">
        <f>(Table2[[#This Row],[Close Price]]/Table2[[#This Row],[Day Low]])-1</f>
        <v>4.3520942408377117E-3</v>
      </c>
      <c r="AD195" s="2">
        <f>(Table2[[#This Row],[Day High]]/Table2[[#This Row],[Close Price]])-1</f>
        <v>2.0721337112696636E-2</v>
      </c>
      <c r="AE195" s="2">
        <f>(Table2[[#This Row],[Close Price]]/Table2[[#This Row],[Current Week Low]])-1</f>
        <v>4.3520942408377117E-3</v>
      </c>
      <c r="AF195" s="2">
        <f>(Table2[[#This Row],[Current Week High]]/Table2[[#This Row],[Close Price]])-1</f>
        <v>5.4931091779884644E-2</v>
      </c>
      <c r="AG195" s="2">
        <f>(Table2[[#This Row],[Close Price]]/Table2[[#This Row],[Current Month Low]])-1</f>
        <v>0.21359376853426126</v>
      </c>
      <c r="AH195" s="2">
        <f>(Table2[[#This Row],[Current Month High]]/Table2[[#This Row],[Close Price]])-1</f>
        <v>5.4931091779884644E-2</v>
      </c>
      <c r="AI195">
        <v>5.49310917798846</v>
      </c>
      <c r="AJ195">
        <v>86.697080291970806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0.15</v>
      </c>
      <c r="AM195" t="s">
        <v>10347</v>
      </c>
      <c r="AN195">
        <v>17.79</v>
      </c>
      <c r="AO195" t="s">
        <v>10347</v>
      </c>
      <c r="AP195">
        <v>0.115283693822981</v>
      </c>
      <c r="AQ195">
        <f>(Table2[[#This Row],[Sharpe Ratio]]-AVERAGE(Table2[Sharpe Ratio]))/_xlfn.STDEV.P(Table2[Sharpe Ratio])</f>
        <v>0.59246149428282302</v>
      </c>
      <c r="AR1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3.6086377552758018</v>
      </c>
      <c r="AS195">
        <f>_xlfn.RANK.AVG(Table2[[#This Row],[1Y Return vs Nifty Z-Score]],Table2[1Y Return vs Nifty Z-Score])</f>
        <v>303</v>
      </c>
      <c r="AT195">
        <f>_xlfn.RANK.AVG(Table2[[#This Row],[6M Return vs Nifty Z-Score]],Table2[6M Return vs Nifty Z-Score])</f>
        <v>220</v>
      </c>
      <c r="AU195">
        <f>_xlfn.RANK.AVG(Table2[[#This Row],[Sharpe Ratio Z-Score]],Table2[Sharpe Ratio Z-Score])</f>
        <v>199</v>
      </c>
      <c r="AV195">
        <f>(Table2[[#This Row],[Rank 1Y]]+Table2[[#This Row],[Rank 6M]]+Table2[[#This Row],[Rank Sharpe]])/3</f>
        <v>240.66666666666666</v>
      </c>
    </row>
    <row r="196" spans="1:48" x14ac:dyDescent="0.3">
      <c r="A196" t="s">
        <v>861</v>
      </c>
      <c r="B196" t="s">
        <v>862</v>
      </c>
      <c r="C196" t="s">
        <v>10307</v>
      </c>
      <c r="D196" t="s">
        <v>54</v>
      </c>
      <c r="E196">
        <v>18270.297088120002</v>
      </c>
      <c r="F196">
        <v>1342.6</v>
      </c>
      <c r="G196">
        <v>36.469749080430901</v>
      </c>
      <c r="H196">
        <f>(Table2[[#This Row],[1Y Return vs Nifty]]-AVERAGE(Table2[1Y Return vs Nifty]))/_xlfn.STDEV.P(Table2[1Y Return vs Nifty])</f>
        <v>0.15565293914626427</v>
      </c>
      <c r="I196">
        <v>19.887445419589898</v>
      </c>
      <c r="J196">
        <f>(Table2[[#This Row],[1M Return vs Nifty]]-AVERAGE(Table2[1M Return vs Nifty]))/_xlfn.STDEV.P(Table2[1M Return vs Nifty])</f>
        <v>1.8882686594887319</v>
      </c>
      <c r="K196">
        <v>37.624722415667797</v>
      </c>
      <c r="L196">
        <f>(Table2[[#This Row],[6M Return vs Nifty]]-AVERAGE(Table2[6M Return vs Nifty]))/_xlfn.STDEV.P(Table2[6M Return vs Nifty])</f>
        <v>1.0757325491425529</v>
      </c>
      <c r="M196">
        <v>6.4628137310114298</v>
      </c>
      <c r="N196">
        <f>(Table2[[#This Row],[1W Return vs Nifty]]-AVERAGE(Table2[1W Return vs Nifty]))/_xlfn.STDEV.P(Table2[1W Return vs Nifty])</f>
        <v>1.8815333747167207</v>
      </c>
      <c r="O196">
        <v>1215.8599999999999</v>
      </c>
      <c r="P196">
        <v>1124.9698181306301</v>
      </c>
      <c r="Q196">
        <v>965.27379245695704</v>
      </c>
      <c r="R196">
        <v>87.996870995730106</v>
      </c>
      <c r="S196" s="2">
        <f>(Table2[[#This Row],[Close Price]]-Table2[[#This Row],[20D EMA]])/Table2[[#This Row],[20D EMA]]</f>
        <v>0.10423897488197656</v>
      </c>
      <c r="T196" s="2">
        <f>(Table2[[#This Row],[Close Price]]-Table2[[#This Row],[50D EMA]])/Table2[[#This Row],[50D EMA]]</f>
        <v>0.1934542406044345</v>
      </c>
      <c r="U196" s="2">
        <f>(Table2[[#This Row],[Close Price]]-Table2[[#This Row],[200D EMA]])/Table2[[#This Row],[200D EMA]]</f>
        <v>0.390900706609486</v>
      </c>
      <c r="V196">
        <v>0.83616791832390103</v>
      </c>
      <c r="W196">
        <v>1317.2</v>
      </c>
      <c r="X196">
        <v>1399</v>
      </c>
      <c r="Y196">
        <v>1249.4000000000001</v>
      </c>
      <c r="Z196">
        <v>1399</v>
      </c>
      <c r="AA196">
        <v>1051.05</v>
      </c>
      <c r="AB196">
        <v>1399</v>
      </c>
      <c r="AC196" s="2">
        <f>(Table2[[#This Row],[Close Price]]/Table2[[#This Row],[Day Low]])-1</f>
        <v>1.9283328272092115E-2</v>
      </c>
      <c r="AD196" s="2">
        <f>(Table2[[#This Row],[Day High]]/Table2[[#This Row],[Close Price]])-1</f>
        <v>4.2008044093549968E-2</v>
      </c>
      <c r="AE196" s="2">
        <f>(Table2[[#This Row],[Close Price]]/Table2[[#This Row],[Current Week Low]])-1</f>
        <v>7.4595805986873653E-2</v>
      </c>
      <c r="AF196" s="2">
        <f>(Table2[[#This Row],[Current Week High]]/Table2[[#This Row],[Close Price]])-1</f>
        <v>4.2008044093549968E-2</v>
      </c>
      <c r="AG196" s="2">
        <f>(Table2[[#This Row],[Close Price]]/Table2[[#This Row],[Current Month Low]])-1</f>
        <v>0.27738927738927743</v>
      </c>
      <c r="AH196" s="2">
        <f>(Table2[[#This Row],[Current Month High]]/Table2[[#This Row],[Close Price]])-1</f>
        <v>4.2008044093549968E-2</v>
      </c>
      <c r="AI196">
        <v>4.2008044093549897</v>
      </c>
      <c r="AJ196">
        <v>69.445320880923802</v>
      </c>
      <c r="AK196" t="str">
        <f>IF(AND(Table2[[#This Row],[20D EMA]]&gt;Table2[[#This Row],[50D EMA]],Table2[[#This Row],[50D EMA]]&gt;Table2[[#This Row],[200D EMA]]),"Uptrend","Downtrend/NoTrend")</f>
        <v>Uptrend</v>
      </c>
      <c r="AL196">
        <v>0.14000000000000001</v>
      </c>
      <c r="AM196" t="s">
        <v>10347</v>
      </c>
      <c r="AN196">
        <v>11.32</v>
      </c>
      <c r="AO196" t="s">
        <v>10347</v>
      </c>
      <c r="AP196">
        <v>5.4516166492254998E-2</v>
      </c>
      <c r="AQ196">
        <f>(Table2[[#This Row],[Sharpe Ratio]]-AVERAGE(Table2[Sharpe Ratio]))/_xlfn.STDEV.P(Table2[Sharpe Ratio])</f>
        <v>-0.10599043403725504</v>
      </c>
      <c r="AR1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4.8951970884570146</v>
      </c>
      <c r="AS196">
        <f>_xlfn.RANK.AVG(Table2[[#This Row],[1Y Return vs Nifty Z-Score]],Table2[1Y Return vs Nifty Z-Score])</f>
        <v>252</v>
      </c>
      <c r="AT196">
        <f>_xlfn.RANK.AVG(Table2[[#This Row],[6M Return vs Nifty Z-Score]],Table2[6M Return vs Nifty Z-Score])</f>
        <v>94</v>
      </c>
      <c r="AU196">
        <f>_xlfn.RANK.AVG(Table2[[#This Row],[Sharpe Ratio Z-Score]],Table2[Sharpe Ratio Z-Score])</f>
        <v>379</v>
      </c>
      <c r="AV196">
        <f>(Table2[[#This Row],[Rank 1Y]]+Table2[[#This Row],[Rank 6M]]+Table2[[#This Row],[Rank Sharpe]])/3</f>
        <v>241.66666666666666</v>
      </c>
    </row>
    <row r="197" spans="1:48" x14ac:dyDescent="0.3">
      <c r="A197" t="s">
        <v>189</v>
      </c>
      <c r="B197" t="s">
        <v>190</v>
      </c>
      <c r="C197" t="s">
        <v>10309</v>
      </c>
      <c r="D197" t="s">
        <v>92</v>
      </c>
      <c r="E197">
        <v>137687.18108022999</v>
      </c>
      <c r="F197">
        <v>430.9</v>
      </c>
      <c r="G197">
        <v>44.490468480058702</v>
      </c>
      <c r="H197">
        <f>(Table2[[#This Row],[1Y Return vs Nifty]]-AVERAGE(Table2[1Y Return vs Nifty]))/_xlfn.STDEV.P(Table2[1Y Return vs Nifty])</f>
        <v>0.28427146068001752</v>
      </c>
      <c r="I197">
        <v>-4.6535964136985202</v>
      </c>
      <c r="J197">
        <f>(Table2[[#This Row],[1M Return vs Nifty]]-AVERAGE(Table2[1M Return vs Nifty]))/_xlfn.STDEV.P(Table2[1M Return vs Nifty])</f>
        <v>-0.42487197846575647</v>
      </c>
      <c r="K197">
        <v>1.49473231251199</v>
      </c>
      <c r="L197">
        <f>(Table2[[#This Row],[6M Return vs Nifty]]-AVERAGE(Table2[6M Return vs Nifty]))/_xlfn.STDEV.P(Table2[6M Return vs Nifty])</f>
        <v>-0.1804157044744954</v>
      </c>
      <c r="M197">
        <v>0.361140188389387</v>
      </c>
      <c r="N197">
        <f>(Table2[[#This Row],[1W Return vs Nifty]]-AVERAGE(Table2[1W Return vs Nifty]))/_xlfn.STDEV.P(Table2[1W Return vs Nifty])</f>
        <v>0.33157711399023593</v>
      </c>
      <c r="O197">
        <v>426.04</v>
      </c>
      <c r="P197">
        <v>428.94322374137101</v>
      </c>
      <c r="Q197">
        <v>388.461834596291</v>
      </c>
      <c r="R197">
        <v>60.153396483518698</v>
      </c>
      <c r="S197" s="2">
        <f>(Table2[[#This Row],[Close Price]]-Table2[[#This Row],[20D EMA]])/Table2[[#This Row],[20D EMA]]</f>
        <v>1.1407379588770906E-2</v>
      </c>
      <c r="T197" s="2">
        <f>(Table2[[#This Row],[Close Price]]-Table2[[#This Row],[50D EMA]])/Table2[[#This Row],[50D EMA]]</f>
        <v>4.5618537613471913E-3</v>
      </c>
      <c r="U197" s="2">
        <f>(Table2[[#This Row],[Close Price]]-Table2[[#This Row],[200D EMA]])/Table2[[#This Row],[200D EMA]]</f>
        <v>0.10924667914368691</v>
      </c>
      <c r="V197">
        <v>0.67958822389922302</v>
      </c>
      <c r="W197">
        <v>424.7</v>
      </c>
      <c r="X197">
        <v>433.1</v>
      </c>
      <c r="Y197">
        <v>417</v>
      </c>
      <c r="Z197">
        <v>434.2</v>
      </c>
      <c r="AA197">
        <v>403.1</v>
      </c>
      <c r="AB197">
        <v>471</v>
      </c>
      <c r="AC197" s="2">
        <f>(Table2[[#This Row],[Close Price]]/Table2[[#This Row],[Day Low]])-1</f>
        <v>1.4598540145985384E-2</v>
      </c>
      <c r="AD197" s="2">
        <f>(Table2[[#This Row],[Day High]]/Table2[[#This Row],[Close Price]])-1</f>
        <v>5.1055929449990156E-3</v>
      </c>
      <c r="AE197" s="2">
        <f>(Table2[[#This Row],[Close Price]]/Table2[[#This Row],[Current Week Low]])-1</f>
        <v>3.3333333333333215E-2</v>
      </c>
      <c r="AF197" s="2">
        <f>(Table2[[#This Row],[Current Week High]]/Table2[[#This Row],[Close Price]])-1</f>
        <v>7.6583894174981904E-3</v>
      </c>
      <c r="AG197" s="2">
        <f>(Table2[[#This Row],[Close Price]]/Table2[[#This Row],[Current Month Low]])-1</f>
        <v>6.8965517241379226E-2</v>
      </c>
      <c r="AH197" s="2">
        <f>(Table2[[#This Row],[Current Month High]]/Table2[[#This Row],[Close Price]])-1</f>
        <v>9.3061035042933504E-2</v>
      </c>
      <c r="AI197">
        <v>9.3061035042933504</v>
      </c>
      <c r="AJ197">
        <v>86.698440207972197</v>
      </c>
      <c r="AK197" t="str">
        <f>IF(AND(Table2[[#This Row],[20D EMA]]&gt;Table2[[#This Row],[50D EMA]],Table2[[#This Row],[50D EMA]]&gt;Table2[[#This Row],[200D EMA]]),"Uptrend","Downtrend/NoTrend")</f>
        <v>Downtrend/NoTrend</v>
      </c>
      <c r="AL197">
        <v>-0.11</v>
      </c>
      <c r="AM197" t="s">
        <v>10346</v>
      </c>
      <c r="AN197">
        <v>3.05</v>
      </c>
      <c r="AO197" t="s">
        <v>10347</v>
      </c>
      <c r="AP197">
        <v>0.145598282600651</v>
      </c>
      <c r="AQ197">
        <f>(Table2[[#This Row],[Sharpe Ratio]]-AVERAGE(Table2[Sharpe Ratio]))/_xlfn.STDEV.P(Table2[Sharpe Ratio])</f>
        <v>0.94089237370233048</v>
      </c>
      <c r="AR1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7">
        <f>_xlfn.RANK.AVG(Table2[[#This Row],[1Y Return vs Nifty Z-Score]],Table2[1Y Return vs Nifty Z-Score])</f>
        <v>217</v>
      </c>
      <c r="AT197">
        <f>_xlfn.RANK.AVG(Table2[[#This Row],[6M Return vs Nifty Z-Score]],Table2[6M Return vs Nifty Z-Score])</f>
        <v>379</v>
      </c>
      <c r="AU197">
        <f>_xlfn.RANK.AVG(Table2[[#This Row],[Sharpe Ratio Z-Score]],Table2[Sharpe Ratio Z-Score])</f>
        <v>132</v>
      </c>
      <c r="AV197">
        <f>(Table2[[#This Row],[Rank 1Y]]+Table2[[#This Row],[Rank 6M]]+Table2[[#This Row],[Rank Sharpe]])/3</f>
        <v>242.66666666666666</v>
      </c>
    </row>
    <row r="198" spans="1:48" x14ac:dyDescent="0.3">
      <c r="A198" t="s">
        <v>796</v>
      </c>
      <c r="B198" t="s">
        <v>797</v>
      </c>
      <c r="C198" t="s">
        <v>10316</v>
      </c>
      <c r="D198" t="s">
        <v>388</v>
      </c>
      <c r="E198">
        <v>20389.19539433</v>
      </c>
      <c r="F198">
        <v>508.9</v>
      </c>
      <c r="G198">
        <v>52.400497634548003</v>
      </c>
      <c r="H198">
        <f>(Table2[[#This Row],[1Y Return vs Nifty]]-AVERAGE(Table2[1Y Return vs Nifty]))/_xlfn.STDEV.P(Table2[1Y Return vs Nifty])</f>
        <v>0.4111149773833333</v>
      </c>
      <c r="I198">
        <v>2.1824245533413702</v>
      </c>
      <c r="J198">
        <f>(Table2[[#This Row],[1M Return vs Nifty]]-AVERAGE(Table2[1M Return vs Nifty]))/_xlfn.STDEV.P(Table2[1M Return vs Nifty])</f>
        <v>0.21946406921254474</v>
      </c>
      <c r="K198">
        <v>30.548606332684098</v>
      </c>
      <c r="L198">
        <f>(Table2[[#This Row],[6M Return vs Nifty]]-AVERAGE(Table2[6M Return vs Nifty]))/_xlfn.STDEV.P(Table2[6M Return vs Nifty])</f>
        <v>0.829713913802404</v>
      </c>
      <c r="M198">
        <v>-4.3205257847637597</v>
      </c>
      <c r="N198">
        <f>(Table2[[#This Row],[1W Return vs Nifty]]-AVERAGE(Table2[1W Return vs Nifty]))/_xlfn.STDEV.P(Table2[1W Return vs Nifty])</f>
        <v>-0.85766669511080329</v>
      </c>
      <c r="O198">
        <v>508.4</v>
      </c>
      <c r="P198">
        <v>493.483252183888</v>
      </c>
      <c r="Q198">
        <v>416.869712396968</v>
      </c>
      <c r="R198">
        <v>49.375811606191398</v>
      </c>
      <c r="S198" s="2">
        <f>(Table2[[#This Row],[Close Price]]-Table2[[#This Row],[20D EMA]])/Table2[[#This Row],[20D EMA]]</f>
        <v>9.8347757671125098E-4</v>
      </c>
      <c r="T198" s="2">
        <f>(Table2[[#This Row],[Close Price]]-Table2[[#This Row],[50D EMA]])/Table2[[#This Row],[50D EMA]]</f>
        <v>3.1240670778361481E-2</v>
      </c>
      <c r="U198" s="2">
        <f>(Table2[[#This Row],[Close Price]]-Table2[[#This Row],[200D EMA]])/Table2[[#This Row],[200D EMA]]</f>
        <v>0.22076510925647508</v>
      </c>
      <c r="V198">
        <v>0.58397481860908496</v>
      </c>
      <c r="W198">
        <v>500.6</v>
      </c>
      <c r="X198">
        <v>516</v>
      </c>
      <c r="Y198">
        <v>500.6</v>
      </c>
      <c r="Z198">
        <v>525.20000000000005</v>
      </c>
      <c r="AA198">
        <v>481.2</v>
      </c>
      <c r="AB198">
        <v>542.5</v>
      </c>
      <c r="AC198" s="2">
        <f>(Table2[[#This Row],[Close Price]]/Table2[[#This Row],[Day Low]])-1</f>
        <v>1.6580103875349472E-2</v>
      </c>
      <c r="AD198" s="2">
        <f>(Table2[[#This Row],[Day High]]/Table2[[#This Row],[Close Price]])-1</f>
        <v>1.3951660444095237E-2</v>
      </c>
      <c r="AE198" s="2">
        <f>(Table2[[#This Row],[Close Price]]/Table2[[#This Row],[Current Week Low]])-1</f>
        <v>1.6580103875349472E-2</v>
      </c>
      <c r="AF198" s="2">
        <f>(Table2[[#This Row],[Current Week High]]/Table2[[#This Row],[Close Price]])-1</f>
        <v>3.202986834348609E-2</v>
      </c>
      <c r="AG198" s="2">
        <f>(Table2[[#This Row],[Close Price]]/Table2[[#This Row],[Current Month Low]])-1</f>
        <v>5.7564422277639249E-2</v>
      </c>
      <c r="AH198" s="2">
        <f>(Table2[[#This Row],[Current Month High]]/Table2[[#This Row],[Close Price]])-1</f>
        <v>6.6024759284731838E-2</v>
      </c>
      <c r="AI198">
        <v>12.8610729023383</v>
      </c>
      <c r="AJ198">
        <v>93.167583981780197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0.15</v>
      </c>
      <c r="AM198" t="s">
        <v>10347</v>
      </c>
      <c r="AN198">
        <v>-3.48</v>
      </c>
      <c r="AO198" t="s">
        <v>10346</v>
      </c>
      <c r="AP198">
        <v>4.1458774623204998E-2</v>
      </c>
      <c r="AQ198">
        <f>(Table2[[#This Row],[Sharpe Ratio]]-AVERAGE(Table2[Sharpe Ratio]))/_xlfn.STDEV.P(Table2[Sharpe Ratio])</f>
        <v>-0.25606994081286705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0.3465563244746116</v>
      </c>
      <c r="AS198">
        <f>_xlfn.RANK.AVG(Table2[[#This Row],[1Y Return vs Nifty Z-Score]],Table2[1Y Return vs Nifty Z-Score])</f>
        <v>186</v>
      </c>
      <c r="AT198">
        <f>_xlfn.RANK.AVG(Table2[[#This Row],[6M Return vs Nifty Z-Score]],Table2[6M Return vs Nifty Z-Score])</f>
        <v>127</v>
      </c>
      <c r="AU198">
        <f>_xlfn.RANK.AVG(Table2[[#This Row],[Sharpe Ratio Z-Score]],Table2[Sharpe Ratio Z-Score])</f>
        <v>415</v>
      </c>
      <c r="AV198">
        <f>(Table2[[#This Row],[Rank 1Y]]+Table2[[#This Row],[Rank 6M]]+Table2[[#This Row],[Rank Sharpe]])/3</f>
        <v>242.66666666666666</v>
      </c>
    </row>
    <row r="199" spans="1:48" x14ac:dyDescent="0.3">
      <c r="A199" t="s">
        <v>1853</v>
      </c>
      <c r="B199" t="s">
        <v>1854</v>
      </c>
      <c r="C199" t="s">
        <v>10316</v>
      </c>
      <c r="D199" t="s">
        <v>296</v>
      </c>
      <c r="E199">
        <v>3988.4604300000001</v>
      </c>
      <c r="F199">
        <v>1288.2</v>
      </c>
      <c r="G199">
        <v>36.961443546248901</v>
      </c>
      <c r="H199">
        <f>(Table2[[#This Row],[1Y Return vs Nifty]]-AVERAGE(Table2[1Y Return vs Nifty]))/_xlfn.STDEV.P(Table2[1Y Return vs Nifty])</f>
        <v>0.1635376452541446</v>
      </c>
      <c r="I199">
        <v>10.6316995474739</v>
      </c>
      <c r="J199">
        <f>(Table2[[#This Row],[1M Return vs Nifty]]-AVERAGE(Table2[1M Return vs Nifty]))/_xlfn.STDEV.P(Table2[1M Return vs Nifty])</f>
        <v>1.0158590015446312</v>
      </c>
      <c r="K199">
        <v>36.153310541604903</v>
      </c>
      <c r="L199">
        <f>(Table2[[#This Row],[6M Return vs Nifty]]-AVERAGE(Table2[6M Return vs Nifty]))/_xlfn.STDEV.P(Table2[6M Return vs Nifty])</f>
        <v>1.024575284756974</v>
      </c>
      <c r="M199">
        <v>-1.1267472076883001</v>
      </c>
      <c r="N199">
        <f>(Table2[[#This Row],[1W Return vs Nifty]]-AVERAGE(Table2[1W Return vs Nifty]))/_xlfn.STDEV.P(Table2[1W Return vs Nifty])</f>
        <v>-4.6378272953593092E-2</v>
      </c>
      <c r="O199">
        <v>1242.8399999999999</v>
      </c>
      <c r="P199">
        <v>1125.71132421166</v>
      </c>
      <c r="Q199">
        <v>916.86471434958003</v>
      </c>
      <c r="R199">
        <v>56.671159851453197</v>
      </c>
      <c r="S199" s="2">
        <f>(Table2[[#This Row],[Close Price]]-Table2[[#This Row],[20D EMA]])/Table2[[#This Row],[20D EMA]]</f>
        <v>3.6497055131795027E-2</v>
      </c>
      <c r="T199" s="2">
        <f>(Table2[[#This Row],[Close Price]]-Table2[[#This Row],[50D EMA]])/Table2[[#This Row],[50D EMA]]</f>
        <v>0.14434311203374586</v>
      </c>
      <c r="U199" s="2">
        <f>(Table2[[#This Row],[Close Price]]-Table2[[#This Row],[200D EMA]])/Table2[[#This Row],[200D EMA]]</f>
        <v>0.40500553662798955</v>
      </c>
      <c r="V199">
        <v>0.55646280022095296</v>
      </c>
      <c r="W199">
        <v>1282.3499999999999</v>
      </c>
      <c r="X199">
        <v>1324</v>
      </c>
      <c r="Y199">
        <v>1266.75</v>
      </c>
      <c r="Z199">
        <v>1370.55</v>
      </c>
      <c r="AA199">
        <v>1128.05</v>
      </c>
      <c r="AB199">
        <v>1370.55</v>
      </c>
      <c r="AC199" s="2">
        <f>(Table2[[#This Row],[Close Price]]/Table2[[#This Row],[Day Low]])-1</f>
        <v>4.5619370686631466E-3</v>
      </c>
      <c r="AD199" s="2">
        <f>(Table2[[#This Row],[Day High]]/Table2[[#This Row],[Close Price]])-1</f>
        <v>2.7790715727371573E-2</v>
      </c>
      <c r="AE199" s="2">
        <f>(Table2[[#This Row],[Close Price]]/Table2[[#This Row],[Current Week Low]])-1</f>
        <v>1.6933096506808853E-2</v>
      </c>
      <c r="AF199" s="2">
        <f>(Table2[[#This Row],[Current Week High]]/Table2[[#This Row],[Close Price]])-1</f>
        <v>6.3926408942710733E-2</v>
      </c>
      <c r="AG199" s="2">
        <f>(Table2[[#This Row],[Close Price]]/Table2[[#This Row],[Current Month Low]])-1</f>
        <v>0.14197065732901915</v>
      </c>
      <c r="AH199" s="2">
        <f>(Table2[[#This Row],[Current Month High]]/Table2[[#This Row],[Close Price]])-1</f>
        <v>6.3926408942710733E-2</v>
      </c>
      <c r="AI199">
        <v>6.3926408942710697</v>
      </c>
      <c r="AJ199">
        <v>107.289403813661</v>
      </c>
      <c r="AK199" t="str">
        <f>IF(AND(Table2[[#This Row],[20D EMA]]&gt;Table2[[#This Row],[50D EMA]],Table2[[#This Row],[50D EMA]]&gt;Table2[[#This Row],[200D EMA]]),"Uptrend","Downtrend/NoTrend")</f>
        <v>Uptrend</v>
      </c>
      <c r="AL199">
        <v>0.44</v>
      </c>
      <c r="AM199" t="s">
        <v>10347</v>
      </c>
      <c r="AN199">
        <v>0.03</v>
      </c>
      <c r="AO199" t="s">
        <v>10347</v>
      </c>
      <c r="AP199">
        <v>5.4967284927331002E-2</v>
      </c>
      <c r="AQ199">
        <f>(Table2[[#This Row],[Sharpe Ratio]]-AVERAGE(Table2[Sharpe Ratio]))/_xlfn.STDEV.P(Table2[Sharpe Ratio])</f>
        <v>-0.100805353210044</v>
      </c>
      <c r="AR1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2.0567883053921125</v>
      </c>
      <c r="AS199">
        <f>_xlfn.RANK.AVG(Table2[[#This Row],[1Y Return vs Nifty Z-Score]],Table2[1Y Return vs Nifty Z-Score])</f>
        <v>251</v>
      </c>
      <c r="AT199">
        <f>_xlfn.RANK.AVG(Table2[[#This Row],[6M Return vs Nifty Z-Score]],Table2[6M Return vs Nifty Z-Score])</f>
        <v>102</v>
      </c>
      <c r="AU199">
        <f>_xlfn.RANK.AVG(Table2[[#This Row],[Sharpe Ratio Z-Score]],Table2[Sharpe Ratio Z-Score])</f>
        <v>377</v>
      </c>
      <c r="AV199">
        <f>(Table2[[#This Row],[Rank 1Y]]+Table2[[#This Row],[Rank 6M]]+Table2[[#This Row],[Rank Sharpe]])/3</f>
        <v>243.33333333333334</v>
      </c>
    </row>
    <row r="200" spans="1:48" x14ac:dyDescent="0.3">
      <c r="A200" t="s">
        <v>1486</v>
      </c>
      <c r="B200" t="s">
        <v>1487</v>
      </c>
      <c r="C200" t="s">
        <v>10314</v>
      </c>
      <c r="D200" t="s">
        <v>630</v>
      </c>
      <c r="E200">
        <v>7004.1393424999997</v>
      </c>
      <c r="F200">
        <v>392.5</v>
      </c>
      <c r="G200">
        <v>40.9158470065397</v>
      </c>
      <c r="H200">
        <f>(Table2[[#This Row],[1Y Return vs Nifty]]-AVERAGE(Table2[1Y Return vs Nifty]))/_xlfn.STDEV.P(Table2[1Y Return vs Nifty])</f>
        <v>0.22694960386650578</v>
      </c>
      <c r="I200">
        <v>2.85676374999482</v>
      </c>
      <c r="J200">
        <f>(Table2[[#This Row],[1M Return vs Nifty]]-AVERAGE(Table2[1M Return vs Nifty]))/_xlfn.STDEV.P(Table2[1M Return vs Nifty])</f>
        <v>0.28302458999813129</v>
      </c>
      <c r="K200">
        <v>10.1866762499165</v>
      </c>
      <c r="L200">
        <f>(Table2[[#This Row],[6M Return vs Nifty]]-AVERAGE(Table2[6M Return vs Nifty]))/_xlfn.STDEV.P(Table2[6M Return vs Nifty])</f>
        <v>0.12178117314253699</v>
      </c>
      <c r="M200">
        <v>2.5494226467565402</v>
      </c>
      <c r="N200">
        <f>(Table2[[#This Row],[1W Return vs Nifty]]-AVERAGE(Table2[1W Return vs Nifty]))/_xlfn.STDEV.P(Table2[1W Return vs Nifty])</f>
        <v>0.88744790466623058</v>
      </c>
      <c r="O200">
        <v>372.82</v>
      </c>
      <c r="P200">
        <v>365.16473837950701</v>
      </c>
      <c r="Q200">
        <v>326.30126595734498</v>
      </c>
      <c r="R200">
        <v>71.465046220337697</v>
      </c>
      <c r="S200" s="2">
        <f>(Table2[[#This Row],[Close Price]]-Table2[[#This Row],[20D EMA]])/Table2[[#This Row],[20D EMA]]</f>
        <v>5.2786867657314544E-2</v>
      </c>
      <c r="T200" s="2">
        <f>(Table2[[#This Row],[Close Price]]-Table2[[#This Row],[50D EMA]])/Table2[[#This Row],[50D EMA]]</f>
        <v>7.4857341762511853E-2</v>
      </c>
      <c r="U200" s="2">
        <f>(Table2[[#This Row],[Close Price]]-Table2[[#This Row],[200D EMA]])/Table2[[#This Row],[200D EMA]]</f>
        <v>0.20287611771420067</v>
      </c>
      <c r="V200">
        <v>0.86792218053783599</v>
      </c>
      <c r="W200">
        <v>389.75</v>
      </c>
      <c r="X200">
        <v>406.65</v>
      </c>
      <c r="Y200">
        <v>379.2</v>
      </c>
      <c r="Z200">
        <v>406.65</v>
      </c>
      <c r="AA200">
        <v>325.89999999999998</v>
      </c>
      <c r="AB200">
        <v>406.65</v>
      </c>
      <c r="AC200" s="2">
        <f>(Table2[[#This Row],[Close Price]]/Table2[[#This Row],[Day Low]])-1</f>
        <v>7.0558050032072384E-3</v>
      </c>
      <c r="AD200" s="2">
        <f>(Table2[[#This Row],[Day High]]/Table2[[#This Row],[Close Price]])-1</f>
        <v>3.6050955414012709E-2</v>
      </c>
      <c r="AE200" s="2">
        <f>(Table2[[#This Row],[Close Price]]/Table2[[#This Row],[Current Week Low]])-1</f>
        <v>3.5073839662447259E-2</v>
      </c>
      <c r="AF200" s="2">
        <f>(Table2[[#This Row],[Current Week High]]/Table2[[#This Row],[Close Price]])-1</f>
        <v>3.6050955414012709E-2</v>
      </c>
      <c r="AG200" s="2">
        <f>(Table2[[#This Row],[Close Price]]/Table2[[#This Row],[Current Month Low]])-1</f>
        <v>0.20435716477447086</v>
      </c>
      <c r="AH200" s="2">
        <f>(Table2[[#This Row],[Current Month High]]/Table2[[#This Row],[Close Price]])-1</f>
        <v>3.6050955414012709E-2</v>
      </c>
      <c r="AI200">
        <v>11.668789808917101</v>
      </c>
      <c r="AJ200">
        <v>93.302142329475402</v>
      </c>
      <c r="AK200" t="str">
        <f>IF(AND(Table2[[#This Row],[20D EMA]]&gt;Table2[[#This Row],[50D EMA]],Table2[[#This Row],[50D EMA]]&gt;Table2[[#This Row],[200D EMA]]),"Uptrend","Downtrend/NoTrend")</f>
        <v>Uptrend</v>
      </c>
      <c r="AL200">
        <v>0.13</v>
      </c>
      <c r="AM200" t="s">
        <v>10347</v>
      </c>
      <c r="AN200">
        <v>12.51</v>
      </c>
      <c r="AO200" t="s">
        <v>10347</v>
      </c>
      <c r="AP200">
        <v>0.107322875258948</v>
      </c>
      <c r="AQ200">
        <f>(Table2[[#This Row],[Sharpe Ratio]]-AVERAGE(Table2[Sharpe Ratio]))/_xlfn.STDEV.P(Table2[Sharpe Ratio])</f>
        <v>0.50096115979013289</v>
      </c>
      <c r="AR2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2.0201644314635372</v>
      </c>
      <c r="AS200">
        <f>_xlfn.RANK.AVG(Table2[[#This Row],[1Y Return vs Nifty Z-Score]],Table2[1Y Return vs Nifty Z-Score])</f>
        <v>234</v>
      </c>
      <c r="AT200">
        <f>_xlfn.RANK.AVG(Table2[[#This Row],[6M Return vs Nifty Z-Score]],Table2[6M Return vs Nifty Z-Score])</f>
        <v>283</v>
      </c>
      <c r="AU200">
        <f>_xlfn.RANK.AVG(Table2[[#This Row],[Sharpe Ratio Z-Score]],Table2[Sharpe Ratio Z-Score])</f>
        <v>214</v>
      </c>
      <c r="AV200">
        <f>(Table2[[#This Row],[Rank 1Y]]+Table2[[#This Row],[Rank 6M]]+Table2[[#This Row],[Rank Sharpe]])/3</f>
        <v>243.66666666666666</v>
      </c>
    </row>
    <row r="201" spans="1:48" x14ac:dyDescent="0.3">
      <c r="A201" t="s">
        <v>304</v>
      </c>
      <c r="B201" t="s">
        <v>305</v>
      </c>
      <c r="C201" t="s">
        <v>10311</v>
      </c>
      <c r="D201" t="s">
        <v>306</v>
      </c>
      <c r="E201">
        <v>92281.111276409996</v>
      </c>
      <c r="F201">
        <v>648.29999999999995</v>
      </c>
      <c r="G201">
        <v>34.823330875220897</v>
      </c>
      <c r="H201">
        <f>(Table2[[#This Row],[1Y Return vs Nifty]]-AVERAGE(Table2[1Y Return vs Nifty]))/_xlfn.STDEV.P(Table2[1Y Return vs Nifty])</f>
        <v>0.1292513329025409</v>
      </c>
      <c r="I201">
        <v>-0.71067379580510803</v>
      </c>
      <c r="J201">
        <f>(Table2[[#This Row],[1M Return vs Nifty]]-AVERAGE(Table2[1M Return vs Nifty]))/_xlfn.STDEV.P(Table2[1M Return vs Nifty])</f>
        <v>-5.3227832234454139E-2</v>
      </c>
      <c r="K201">
        <v>-3.9170949102718202</v>
      </c>
      <c r="L201">
        <f>(Table2[[#This Row],[6M Return vs Nifty]]-AVERAGE(Table2[6M Return vs Nifty]))/_xlfn.STDEV.P(Table2[6M Return vs Nifty])</f>
        <v>-0.36857123109843715</v>
      </c>
      <c r="M201">
        <v>3.5432577559746399</v>
      </c>
      <c r="N201">
        <f>(Table2[[#This Row],[1W Return vs Nifty]]-AVERAGE(Table2[1W Return vs Nifty]))/_xlfn.STDEV.P(Table2[1W Return vs Nifty])</f>
        <v>1.1399033890349395</v>
      </c>
      <c r="O201">
        <v>633.61</v>
      </c>
      <c r="P201">
        <v>619.63988458435404</v>
      </c>
      <c r="Q201">
        <v>552.62877754429996</v>
      </c>
      <c r="R201">
        <v>58.653365830732199</v>
      </c>
      <c r="S201" s="2">
        <f>(Table2[[#This Row],[Close Price]]-Table2[[#This Row],[20D EMA]])/Table2[[#This Row],[20D EMA]]</f>
        <v>2.3184608828774704E-2</v>
      </c>
      <c r="T201" s="2">
        <f>(Table2[[#This Row],[Close Price]]-Table2[[#This Row],[50D EMA]])/Table2[[#This Row],[50D EMA]]</f>
        <v>4.6252857714074898E-2</v>
      </c>
      <c r="U201" s="2">
        <f>(Table2[[#This Row],[Close Price]]-Table2[[#This Row],[200D EMA]])/Table2[[#This Row],[200D EMA]]</f>
        <v>0.17312023250188191</v>
      </c>
      <c r="V201">
        <v>0.79363748191938499</v>
      </c>
      <c r="W201">
        <v>642.04999999999995</v>
      </c>
      <c r="X201">
        <v>656.4</v>
      </c>
      <c r="Y201">
        <v>641.45000000000005</v>
      </c>
      <c r="Z201">
        <v>671.7</v>
      </c>
      <c r="AA201">
        <v>595</v>
      </c>
      <c r="AB201">
        <v>671.7</v>
      </c>
      <c r="AC201" s="2">
        <f>(Table2[[#This Row],[Close Price]]/Table2[[#This Row],[Day Low]])-1</f>
        <v>9.7344443579161499E-3</v>
      </c>
      <c r="AD201" s="2">
        <f>(Table2[[#This Row],[Day High]]/Table2[[#This Row],[Close Price]])-1</f>
        <v>1.2494215640906914E-2</v>
      </c>
      <c r="AE201" s="2">
        <f>(Table2[[#This Row],[Close Price]]/Table2[[#This Row],[Current Week Low]])-1</f>
        <v>1.0678930547977084E-2</v>
      </c>
      <c r="AF201" s="2">
        <f>(Table2[[#This Row],[Current Week High]]/Table2[[#This Row],[Close Price]])-1</f>
        <v>3.6094400740398047E-2</v>
      </c>
      <c r="AG201" s="2">
        <f>(Table2[[#This Row],[Close Price]]/Table2[[#This Row],[Current Month Low]])-1</f>
        <v>8.9579831932772969E-2</v>
      </c>
      <c r="AH201" s="2">
        <f>(Table2[[#This Row],[Current Month High]]/Table2[[#This Row],[Close Price]])-1</f>
        <v>3.6094400740398047E-2</v>
      </c>
      <c r="AI201">
        <v>3.6094400740397998</v>
      </c>
      <c r="AJ201">
        <v>74.4617868675995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0.01</v>
      </c>
      <c r="AM201" t="s">
        <v>10347</v>
      </c>
      <c r="AN201">
        <v>5.05</v>
      </c>
      <c r="AO201" t="s">
        <v>10347</v>
      </c>
      <c r="AP201">
        <v>0.206384177109002</v>
      </c>
      <c r="AQ201">
        <f>(Table2[[#This Row],[Sharpe Ratio]]-AVERAGE(Table2[Sharpe Ratio]))/_xlfn.STDEV.P(Table2[Sharpe Ratio])</f>
        <v>1.6395554113301833</v>
      </c>
      <c r="AR2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2.4869110699347727</v>
      </c>
      <c r="AS201">
        <f>_xlfn.RANK.AVG(Table2[[#This Row],[1Y Return vs Nifty Z-Score]],Table2[1Y Return vs Nifty Z-Score])</f>
        <v>256</v>
      </c>
      <c r="AT201">
        <f>_xlfn.RANK.AVG(Table2[[#This Row],[6M Return vs Nifty Z-Score]],Table2[6M Return vs Nifty Z-Score])</f>
        <v>445</v>
      </c>
      <c r="AU201">
        <f>_xlfn.RANK.AVG(Table2[[#This Row],[Sharpe Ratio Z-Score]],Table2[Sharpe Ratio Z-Score])</f>
        <v>34</v>
      </c>
      <c r="AV201">
        <f>(Table2[[#This Row],[Rank 1Y]]+Table2[[#This Row],[Rank 6M]]+Table2[[#This Row],[Rank Sharpe]])/3</f>
        <v>245</v>
      </c>
    </row>
    <row r="202" spans="1:48" x14ac:dyDescent="0.3">
      <c r="A202" t="s">
        <v>828</v>
      </c>
      <c r="B202" t="s">
        <v>829</v>
      </c>
      <c r="C202" t="s">
        <v>10315</v>
      </c>
      <c r="D202" t="s">
        <v>141</v>
      </c>
      <c r="E202">
        <v>19284.9971404549</v>
      </c>
      <c r="F202">
        <v>1705.75</v>
      </c>
      <c r="G202">
        <v>157.77719380865301</v>
      </c>
      <c r="H202">
        <f>(Table2[[#This Row],[1Y Return vs Nifty]]-AVERAGE(Table2[1Y Return vs Nifty]))/_xlfn.STDEV.P(Table2[1Y Return vs Nifty])</f>
        <v>2.1009128858669337</v>
      </c>
      <c r="I202">
        <v>-6.14884328300914</v>
      </c>
      <c r="J202">
        <f>(Table2[[#This Row],[1M Return vs Nifty]]-AVERAGE(Table2[1M Return vs Nifty]))/_xlfn.STDEV.P(Table2[1M Return vs Nifty])</f>
        <v>-0.56580797949913897</v>
      </c>
      <c r="K202">
        <v>-2.44767055567364</v>
      </c>
      <c r="L202">
        <f>(Table2[[#This Row],[6M Return vs Nifty]]-AVERAGE(Table2[6M Return vs Nifty]))/_xlfn.STDEV.P(Table2[6M Return vs Nifty])</f>
        <v>-0.31748306773108442</v>
      </c>
      <c r="M202">
        <v>-0.29517324248390697</v>
      </c>
      <c r="N202">
        <f>(Table2[[#This Row],[1W Return vs Nifty]]-AVERAGE(Table2[1W Return vs Nifty]))/_xlfn.STDEV.P(Table2[1W Return vs Nifty])</f>
        <v>0.16485939235614794</v>
      </c>
      <c r="O202">
        <v>1731.84</v>
      </c>
      <c r="P202">
        <v>1783.7863377455201</v>
      </c>
      <c r="Q202">
        <v>1522.98384118788</v>
      </c>
      <c r="R202">
        <v>43.808470373436499</v>
      </c>
      <c r="S202" s="2">
        <f>(Table2[[#This Row],[Close Price]]-Table2[[#This Row],[20D EMA]])/Table2[[#This Row],[20D EMA]]</f>
        <v>-1.5064902069475195E-2</v>
      </c>
      <c r="T202" s="2">
        <f>(Table2[[#This Row],[Close Price]]-Table2[[#This Row],[50D EMA]])/Table2[[#This Row],[50D EMA]]</f>
        <v>-4.3747581251321908E-2</v>
      </c>
      <c r="U202" s="2">
        <f>(Table2[[#This Row],[Close Price]]-Table2[[#This Row],[200D EMA]])/Table2[[#This Row],[200D EMA]]</f>
        <v>0.12000531710800562</v>
      </c>
      <c r="V202">
        <v>0.58160755694001198</v>
      </c>
      <c r="W202">
        <v>1691</v>
      </c>
      <c r="X202">
        <v>1729.9</v>
      </c>
      <c r="Y202">
        <v>1681.25</v>
      </c>
      <c r="Z202">
        <v>1749.95</v>
      </c>
      <c r="AA202">
        <v>1597</v>
      </c>
      <c r="AB202">
        <v>1845</v>
      </c>
      <c r="AC202" s="2">
        <f>(Table2[[#This Row],[Close Price]]/Table2[[#This Row],[Day Low]])-1</f>
        <v>8.7226493199290545E-3</v>
      </c>
      <c r="AD202" s="2">
        <f>(Table2[[#This Row],[Day High]]/Table2[[#This Row],[Close Price]])-1</f>
        <v>1.4157995016854885E-2</v>
      </c>
      <c r="AE202" s="2">
        <f>(Table2[[#This Row],[Close Price]]/Table2[[#This Row],[Current Week Low]])-1</f>
        <v>1.4572490706319607E-2</v>
      </c>
      <c r="AF202" s="2">
        <f>(Table2[[#This Row],[Current Week High]]/Table2[[#This Row],[Close Price]])-1</f>
        <v>2.591235526894331E-2</v>
      </c>
      <c r="AG202" s="2">
        <f>(Table2[[#This Row],[Close Price]]/Table2[[#This Row],[Current Month Low]])-1</f>
        <v>6.8096430807764508E-2</v>
      </c>
      <c r="AH202" s="2">
        <f>(Table2[[#This Row],[Current Month High]]/Table2[[#This Row],[Close Price]])-1</f>
        <v>8.1635644144804287E-2</v>
      </c>
      <c r="AI202">
        <v>26.677614742605702</v>
      </c>
      <c r="AJ202">
        <v>194.336598635185</v>
      </c>
      <c r="AK202" t="str">
        <f>IF(AND(Table2[[#This Row],[20D EMA]]&gt;Table2[[#This Row],[50D EMA]],Table2[[#This Row],[50D EMA]]&gt;Table2[[#This Row],[200D EMA]]),"Uptrend","Downtrend/NoTrend")</f>
        <v>Downtrend/NoTrend</v>
      </c>
      <c r="AL202">
        <v>-0.11</v>
      </c>
      <c r="AM202" t="s">
        <v>10346</v>
      </c>
      <c r="AN202">
        <v>0.06</v>
      </c>
      <c r="AO202" t="s">
        <v>10347</v>
      </c>
      <c r="AP202">
        <v>8.2935443349893001E-2</v>
      </c>
      <c r="AQ202">
        <f>(Table2[[#This Row],[Sharpe Ratio]]-AVERAGE(Table2[Sharpe Ratio]))/_xlfn.STDEV.P(Table2[Sharpe Ratio])</f>
        <v>0.22065604303015879</v>
      </c>
      <c r="AR2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2">
        <f>_xlfn.RANK.AVG(Table2[[#This Row],[1Y Return vs Nifty Z-Score]],Table2[1Y Return vs Nifty Z-Score])</f>
        <v>27</v>
      </c>
      <c r="AT202">
        <f>_xlfn.RANK.AVG(Table2[[#This Row],[6M Return vs Nifty Z-Score]],Table2[6M Return vs Nifty Z-Score])</f>
        <v>427</v>
      </c>
      <c r="AU202">
        <f>_xlfn.RANK.AVG(Table2[[#This Row],[Sharpe Ratio Z-Score]],Table2[Sharpe Ratio Z-Score])</f>
        <v>281</v>
      </c>
      <c r="AV202">
        <f>(Table2[[#This Row],[Rank 1Y]]+Table2[[#This Row],[Rank 6M]]+Table2[[#This Row],[Rank Sharpe]])/3</f>
        <v>245</v>
      </c>
    </row>
    <row r="203" spans="1:48" x14ac:dyDescent="0.3">
      <c r="A203" t="s">
        <v>1066</v>
      </c>
      <c r="B203" t="s">
        <v>1067</v>
      </c>
      <c r="C203" t="s">
        <v>10312</v>
      </c>
      <c r="D203" t="s">
        <v>412</v>
      </c>
      <c r="E203">
        <v>12439.16256205</v>
      </c>
      <c r="F203">
        <v>267.05</v>
      </c>
      <c r="G203">
        <v>78.111342374810306</v>
      </c>
      <c r="H203">
        <f>(Table2[[#This Row],[1Y Return vs Nifty]]-AVERAGE(Table2[1Y Return vs Nifty]))/_xlfn.STDEV.P(Table2[1Y Return vs Nifty])</f>
        <v>0.82340852277651455</v>
      </c>
      <c r="I203">
        <v>-5.4612372459647203</v>
      </c>
      <c r="J203">
        <f>(Table2[[#This Row],[1M Return vs Nifty]]-AVERAGE(Table2[1M Return vs Nifty]))/_xlfn.STDEV.P(Table2[1M Return vs Nifty])</f>
        <v>-0.50099697929812748</v>
      </c>
      <c r="K203">
        <v>-1.5466758680508901</v>
      </c>
      <c r="L203">
        <f>(Table2[[#This Row],[6M Return vs Nifty]]-AVERAGE(Table2[6M Return vs Nifty]))/_xlfn.STDEV.P(Table2[6M Return vs Nifty])</f>
        <v>-0.28615776428803974</v>
      </c>
      <c r="M203">
        <v>-2.3767121907401001</v>
      </c>
      <c r="N203">
        <f>(Table2[[#This Row],[1W Return vs Nifty]]-AVERAGE(Table2[1W Return vs Nifty]))/_xlfn.STDEV.P(Table2[1W Return vs Nifty])</f>
        <v>-0.36389625185507757</v>
      </c>
      <c r="O203">
        <v>272.87</v>
      </c>
      <c r="P203">
        <v>270.718104491605</v>
      </c>
      <c r="Q203">
        <v>226.60395653527701</v>
      </c>
      <c r="R203">
        <v>40.381436690871404</v>
      </c>
      <c r="S203" s="2">
        <f>(Table2[[#This Row],[Close Price]]-Table2[[#This Row],[20D EMA]])/Table2[[#This Row],[20D EMA]]</f>
        <v>-2.1328837908161369E-2</v>
      </c>
      <c r="T203" s="2">
        <f>(Table2[[#This Row],[Close Price]]-Table2[[#This Row],[50D EMA]])/Table2[[#This Row],[50D EMA]]</f>
        <v>-1.3549535220385458E-2</v>
      </c>
      <c r="U203" s="2">
        <f>(Table2[[#This Row],[Close Price]]-Table2[[#This Row],[200D EMA]])/Table2[[#This Row],[200D EMA]]</f>
        <v>0.17848780790562449</v>
      </c>
      <c r="V203">
        <v>0.30490840958485399</v>
      </c>
      <c r="W203">
        <v>264.3</v>
      </c>
      <c r="X203">
        <v>271</v>
      </c>
      <c r="Y203">
        <v>264.3</v>
      </c>
      <c r="Z203">
        <v>279.89999999999998</v>
      </c>
      <c r="AA203">
        <v>248.35</v>
      </c>
      <c r="AB203">
        <v>296.60000000000002</v>
      </c>
      <c r="AC203" s="2">
        <f>(Table2[[#This Row],[Close Price]]/Table2[[#This Row],[Day Low]])-1</f>
        <v>1.0404842981460494E-2</v>
      </c>
      <c r="AD203" s="2">
        <f>(Table2[[#This Row],[Day High]]/Table2[[#This Row],[Close Price]])-1</f>
        <v>1.4791237595955797E-2</v>
      </c>
      <c r="AE203" s="2">
        <f>(Table2[[#This Row],[Close Price]]/Table2[[#This Row],[Current Week Low]])-1</f>
        <v>1.0404842981460494E-2</v>
      </c>
      <c r="AF203" s="2">
        <f>(Table2[[#This Row],[Current Week High]]/Table2[[#This Row],[Close Price]])-1</f>
        <v>4.8118329900767476E-2</v>
      </c>
      <c r="AG203" s="2">
        <f>(Table2[[#This Row],[Close Price]]/Table2[[#This Row],[Current Month Low]])-1</f>
        <v>7.5296959935574836E-2</v>
      </c>
      <c r="AH203" s="2">
        <f>(Table2[[#This Row],[Current Month High]]/Table2[[#This Row],[Close Price]])-1</f>
        <v>0.11065343568620123</v>
      </c>
      <c r="AI203">
        <v>43.868189477625897</v>
      </c>
      <c r="AJ203">
        <v>113.81104883907101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0.04</v>
      </c>
      <c r="AM203" t="s">
        <v>10347</v>
      </c>
      <c r="AN203">
        <v>-2.54</v>
      </c>
      <c r="AO203" t="s">
        <v>10346</v>
      </c>
      <c r="AP203">
        <v>0.115184445526281</v>
      </c>
      <c r="AQ203">
        <f>(Table2[[#This Row],[Sharpe Ratio]]-AVERAGE(Table2[Sharpe Ratio]))/_xlfn.STDEV.P(Table2[Sharpe Ratio])</f>
        <v>0.59132075074334478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0.26367827807861455</v>
      </c>
      <c r="AS203">
        <f>_xlfn.RANK.AVG(Table2[[#This Row],[1Y Return vs Nifty Z-Score]],Table2[1Y Return vs Nifty Z-Score])</f>
        <v>121</v>
      </c>
      <c r="AT203">
        <f>_xlfn.RANK.AVG(Table2[[#This Row],[6M Return vs Nifty Z-Score]],Table2[6M Return vs Nifty Z-Score])</f>
        <v>414</v>
      </c>
      <c r="AU203">
        <f>_xlfn.RANK.AVG(Table2[[#This Row],[Sharpe Ratio Z-Score]],Table2[Sharpe Ratio Z-Score])</f>
        <v>200</v>
      </c>
      <c r="AV203">
        <f>(Table2[[#This Row],[Rank 1Y]]+Table2[[#This Row],[Rank 6M]]+Table2[[#This Row],[Rank Sharpe]])/3</f>
        <v>245</v>
      </c>
    </row>
    <row r="204" spans="1:48" x14ac:dyDescent="0.3">
      <c r="A204" t="s">
        <v>1115</v>
      </c>
      <c r="B204" t="s">
        <v>1116</v>
      </c>
      <c r="C204" t="s">
        <v>6758</v>
      </c>
      <c r="D204" t="s">
        <v>83</v>
      </c>
      <c r="E204">
        <v>11260.114798335</v>
      </c>
      <c r="F204">
        <v>363.35</v>
      </c>
      <c r="G204">
        <v>19.278060634693201</v>
      </c>
      <c r="H204">
        <f>(Table2[[#This Row],[1Y Return vs Nifty]]-AVERAGE(Table2[1Y Return vs Nifty]))/_xlfn.STDEV.P(Table2[1Y Return vs Nifty])</f>
        <v>-0.1200292584708597</v>
      </c>
      <c r="I204">
        <v>-4.2640281161144298</v>
      </c>
      <c r="J204">
        <f>(Table2[[#This Row],[1M Return vs Nifty]]-AVERAGE(Table2[1M Return vs Nifty]))/_xlfn.STDEV.P(Table2[1M Return vs Nifty])</f>
        <v>-0.38815282585104621</v>
      </c>
      <c r="K204">
        <v>44.355623123691899</v>
      </c>
      <c r="L204">
        <f>(Table2[[#This Row],[6M Return vs Nifty]]-AVERAGE(Table2[6M Return vs Nifty]))/_xlfn.STDEV.P(Table2[6M Return vs Nifty])</f>
        <v>1.3097489201826247</v>
      </c>
      <c r="M204">
        <v>0.45202080026838498</v>
      </c>
      <c r="N204">
        <f>(Table2[[#This Row],[1W Return vs Nifty]]-AVERAGE(Table2[1W Return vs Nifty]))/_xlfn.STDEV.P(Table2[1W Return vs Nifty])</f>
        <v>0.35466274326498326</v>
      </c>
      <c r="O204">
        <v>361.59</v>
      </c>
      <c r="P204">
        <v>330.84044199078602</v>
      </c>
      <c r="Q204">
        <v>267.36700000661</v>
      </c>
      <c r="R204">
        <v>45.5366728135972</v>
      </c>
      <c r="S204" s="2">
        <f>(Table2[[#This Row],[Close Price]]-Table2[[#This Row],[20D EMA]])/Table2[[#This Row],[20D EMA]]</f>
        <v>4.8673912442270192E-3</v>
      </c>
      <c r="T204" s="2">
        <f>(Table2[[#This Row],[Close Price]]-Table2[[#This Row],[50D EMA]])/Table2[[#This Row],[50D EMA]]</f>
        <v>9.8263555125220767E-2</v>
      </c>
      <c r="U204" s="2">
        <f>(Table2[[#This Row],[Close Price]]-Table2[[#This Row],[200D EMA]])/Table2[[#This Row],[200D EMA]]</f>
        <v>0.35899344343549155</v>
      </c>
      <c r="V204">
        <v>0.20259288512513199</v>
      </c>
      <c r="W204">
        <v>363</v>
      </c>
      <c r="X204">
        <v>373.4</v>
      </c>
      <c r="Y204">
        <v>363</v>
      </c>
      <c r="Z204">
        <v>375.8</v>
      </c>
      <c r="AA204">
        <v>359</v>
      </c>
      <c r="AB204">
        <v>375.8</v>
      </c>
      <c r="AC204" s="2">
        <f>(Table2[[#This Row],[Close Price]]/Table2[[#This Row],[Day Low]])-1</f>
        <v>9.6418732782366234E-4</v>
      </c>
      <c r="AD204" s="2">
        <f>(Table2[[#This Row],[Day High]]/Table2[[#This Row],[Close Price]])-1</f>
        <v>2.7659281684326187E-2</v>
      </c>
      <c r="AE204" s="2">
        <f>(Table2[[#This Row],[Close Price]]/Table2[[#This Row],[Current Week Low]])-1</f>
        <v>9.6418732782366234E-4</v>
      </c>
      <c r="AF204" s="2">
        <f>(Table2[[#This Row],[Current Week High]]/Table2[[#This Row],[Close Price]])-1</f>
        <v>3.4264483280583402E-2</v>
      </c>
      <c r="AG204" s="2">
        <f>(Table2[[#This Row],[Close Price]]/Table2[[#This Row],[Current Month Low]])-1</f>
        <v>1.2116991643454034E-2</v>
      </c>
      <c r="AH204" s="2">
        <f>(Table2[[#This Row],[Current Month High]]/Table2[[#This Row],[Close Price]])-1</f>
        <v>3.4264483280583402E-2</v>
      </c>
      <c r="AI204">
        <v>5.9584422732902098</v>
      </c>
      <c r="AJ204">
        <v>110.57664445088299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0.56999999999999995</v>
      </c>
      <c r="AM204" t="s">
        <v>10347</v>
      </c>
      <c r="AN204">
        <v>-1.06</v>
      </c>
      <c r="AO204" t="s">
        <v>10346</v>
      </c>
      <c r="AP204">
        <v>7.2242572179188003E-2</v>
      </c>
      <c r="AQ204">
        <f>(Table2[[#This Row],[Sharpe Ratio]]-AVERAGE(Table2[Sharpe Ratio]))/_xlfn.STDEV.P(Table2[Sharpe Ratio])</f>
        <v>9.7753946852867271E-2</v>
      </c>
      <c r="AR2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1.2539835259785694</v>
      </c>
      <c r="AS204">
        <f>_xlfn.RANK.AVG(Table2[[#This Row],[1Y Return vs Nifty Z-Score]],Table2[1Y Return vs Nifty Z-Score])</f>
        <v>335</v>
      </c>
      <c r="AT204">
        <f>_xlfn.RANK.AVG(Table2[[#This Row],[6M Return vs Nifty Z-Score]],Table2[6M Return vs Nifty Z-Score])</f>
        <v>73</v>
      </c>
      <c r="AU204">
        <f>_xlfn.RANK.AVG(Table2[[#This Row],[Sharpe Ratio Z-Score]],Table2[Sharpe Ratio Z-Score])</f>
        <v>330</v>
      </c>
      <c r="AV204">
        <f>(Table2[[#This Row],[Rank 1Y]]+Table2[[#This Row],[Rank 6M]]+Table2[[#This Row],[Rank Sharpe]])/3</f>
        <v>246</v>
      </c>
    </row>
    <row r="205" spans="1:48" x14ac:dyDescent="0.3">
      <c r="A205" t="s">
        <v>1031</v>
      </c>
      <c r="B205" t="s">
        <v>1032</v>
      </c>
      <c r="C205" t="s">
        <v>10314</v>
      </c>
      <c r="D205" t="s">
        <v>46</v>
      </c>
      <c r="E205">
        <v>13399.05504976</v>
      </c>
      <c r="F205">
        <v>728.95</v>
      </c>
      <c r="G205">
        <v>21.467980378929699</v>
      </c>
      <c r="H205">
        <f>(Table2[[#This Row],[1Y Return vs Nifty]]-AVERAGE(Table2[1Y Return vs Nifty]))/_xlfn.STDEV.P(Table2[1Y Return vs Nifty])</f>
        <v>-8.4912179098360532E-2</v>
      </c>
      <c r="I205">
        <v>3.1759963297172602</v>
      </c>
      <c r="J205">
        <f>(Table2[[#This Row],[1M Return vs Nifty]]-AVERAGE(Table2[1M Return vs Nifty]))/_xlfn.STDEV.P(Table2[1M Return vs Nifty])</f>
        <v>0.31311417861997165</v>
      </c>
      <c r="K205">
        <v>31.388082104787799</v>
      </c>
      <c r="L205">
        <f>(Table2[[#This Row],[6M Return vs Nifty]]-AVERAGE(Table2[6M Return vs Nifty]))/_xlfn.STDEV.P(Table2[6M Return vs Nifty])</f>
        <v>0.85890036035473161</v>
      </c>
      <c r="M205">
        <v>-7.5635868518010403</v>
      </c>
      <c r="N205">
        <f>(Table2[[#This Row],[1W Return vs Nifty]]-AVERAGE(Table2[1W Return vs Nifty]))/_xlfn.STDEV.P(Table2[1W Return vs Nifty])</f>
        <v>-1.6814739292508143</v>
      </c>
      <c r="O205">
        <v>730.66</v>
      </c>
      <c r="P205">
        <v>698.18504836781699</v>
      </c>
      <c r="Q205">
        <v>596.14966117069298</v>
      </c>
      <c r="R205">
        <v>45.311721894995202</v>
      </c>
      <c r="S205" s="2">
        <f>(Table2[[#This Row],[Close Price]]-Table2[[#This Row],[20D EMA]])/Table2[[#This Row],[20D EMA]]</f>
        <v>-2.3403498207099373E-3</v>
      </c>
      <c r="T205" s="2">
        <f>(Table2[[#This Row],[Close Price]]-Table2[[#This Row],[50D EMA]])/Table2[[#This Row],[50D EMA]]</f>
        <v>4.4064179982232304E-2</v>
      </c>
      <c r="U205" s="2">
        <f>(Table2[[#This Row],[Close Price]]-Table2[[#This Row],[200D EMA]])/Table2[[#This Row],[200D EMA]]</f>
        <v>0.22276342247434897</v>
      </c>
      <c r="V205">
        <v>1.09276255335951</v>
      </c>
      <c r="W205">
        <v>725</v>
      </c>
      <c r="X205">
        <v>744.6</v>
      </c>
      <c r="Y205">
        <v>725</v>
      </c>
      <c r="Z205">
        <v>764</v>
      </c>
      <c r="AA205">
        <v>650</v>
      </c>
      <c r="AB205">
        <v>812.95</v>
      </c>
      <c r="AC205" s="2">
        <f>(Table2[[#This Row],[Close Price]]/Table2[[#This Row],[Day Low]])-1</f>
        <v>5.4482758620690852E-3</v>
      </c>
      <c r="AD205" s="2">
        <f>(Table2[[#This Row],[Day High]]/Table2[[#This Row],[Close Price]])-1</f>
        <v>2.1469236573153028E-2</v>
      </c>
      <c r="AE205" s="2">
        <f>(Table2[[#This Row],[Close Price]]/Table2[[#This Row],[Current Week Low]])-1</f>
        <v>5.4482758620690852E-3</v>
      </c>
      <c r="AF205" s="2">
        <f>(Table2[[#This Row],[Current Week High]]/Table2[[#This Row],[Close Price]])-1</f>
        <v>4.8082858906646431E-2</v>
      </c>
      <c r="AG205" s="2">
        <f>(Table2[[#This Row],[Close Price]]/Table2[[#This Row],[Current Month Low]])-1</f>
        <v>0.12146153846153851</v>
      </c>
      <c r="AH205" s="2">
        <f>(Table2[[#This Row],[Current Month High]]/Table2[[#This Row],[Close Price]])-1</f>
        <v>0.11523424103162072</v>
      </c>
      <c r="AI205">
        <v>11.523424103162</v>
      </c>
      <c r="AJ205">
        <v>62.712053571428498</v>
      </c>
      <c r="AK205" t="str">
        <f>IF(AND(Table2[[#This Row],[20D EMA]]&gt;Table2[[#This Row],[50D EMA]],Table2[[#This Row],[50D EMA]]&gt;Table2[[#This Row],[200D EMA]]),"Uptrend","Downtrend/NoTrend")</f>
        <v>Uptrend</v>
      </c>
      <c r="AL205">
        <v>0.15</v>
      </c>
      <c r="AM205" t="s">
        <v>10347</v>
      </c>
      <c r="AN205">
        <v>3.13</v>
      </c>
      <c r="AO205" t="s">
        <v>10347</v>
      </c>
      <c r="AP205">
        <v>8.1059299318692005E-2</v>
      </c>
      <c r="AQ205">
        <f>(Table2[[#This Row],[Sharpe Ratio]]-AVERAGE(Table2[Sharpe Ratio]))/_xlfn.STDEV.P(Table2[Sharpe Ratio])</f>
        <v>0.19909195322826942</v>
      </c>
      <c r="AR2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-0.39527961614620222</v>
      </c>
      <c r="AS205">
        <f>_xlfn.RANK.AVG(Table2[[#This Row],[1Y Return vs Nifty Z-Score]],Table2[1Y Return vs Nifty Z-Score])</f>
        <v>327</v>
      </c>
      <c r="AT205">
        <f>_xlfn.RANK.AVG(Table2[[#This Row],[6M Return vs Nifty Z-Score]],Table2[6M Return vs Nifty Z-Score])</f>
        <v>125</v>
      </c>
      <c r="AU205">
        <f>_xlfn.RANK.AVG(Table2[[#This Row],[Sharpe Ratio Z-Score]],Table2[Sharpe Ratio Z-Score])</f>
        <v>291</v>
      </c>
      <c r="AV205">
        <f>(Table2[[#This Row],[Rank 1Y]]+Table2[[#This Row],[Rank 6M]]+Table2[[#This Row],[Rank Sharpe]])/3</f>
        <v>247.66666666666666</v>
      </c>
    </row>
    <row r="206" spans="1:48" x14ac:dyDescent="0.3">
      <c r="A206" t="s">
        <v>488</v>
      </c>
      <c r="B206" t="s">
        <v>489</v>
      </c>
      <c r="C206" t="s">
        <v>10303</v>
      </c>
      <c r="D206" t="s">
        <v>246</v>
      </c>
      <c r="E206">
        <v>42826.581735840002</v>
      </c>
      <c r="F206">
        <v>676.8</v>
      </c>
      <c r="G206">
        <v>83.366968740229495</v>
      </c>
      <c r="H206">
        <f>(Table2[[#This Row],[1Y Return vs Nifty]]-AVERAGE(Table2[1Y Return vs Nifty]))/_xlfn.STDEV.P(Table2[1Y Return vs Nifty])</f>
        <v>0.90768661046094312</v>
      </c>
      <c r="I206">
        <v>4.1387808392365004</v>
      </c>
      <c r="J206">
        <f>(Table2[[#This Row],[1M Return vs Nifty]]-AVERAGE(Table2[1M Return vs Nifty]))/_xlfn.STDEV.P(Table2[1M Return vs Nifty])</f>
        <v>0.40386240315301364</v>
      </c>
      <c r="K206">
        <v>16.8353197404101</v>
      </c>
      <c r="L206">
        <f>(Table2[[#This Row],[6M Return vs Nifty]]-AVERAGE(Table2[6M Return vs Nifty]))/_xlfn.STDEV.P(Table2[6M Return vs Nifty])</f>
        <v>0.35293766905246549</v>
      </c>
      <c r="M206">
        <v>-6.8545723614787999</v>
      </c>
      <c r="N206">
        <f>(Table2[[#This Row],[1W Return vs Nifty]]-AVERAGE(Table2[1W Return vs Nifty]))/_xlfn.STDEV.P(Table2[1W Return vs Nifty])</f>
        <v>-1.5013690054877984</v>
      </c>
      <c r="O206">
        <v>679.14</v>
      </c>
      <c r="P206">
        <v>655.78643984861196</v>
      </c>
      <c r="Q206">
        <v>552.07838148323299</v>
      </c>
      <c r="R206">
        <v>44.773627818193198</v>
      </c>
      <c r="S206" s="2">
        <f>(Table2[[#This Row],[Close Price]]-Table2[[#This Row],[20D EMA]])/Table2[[#This Row],[20D EMA]]</f>
        <v>-3.4455340577790026E-3</v>
      </c>
      <c r="T206" s="2">
        <f>(Table2[[#This Row],[Close Price]]-Table2[[#This Row],[50D EMA]])/Table2[[#This Row],[50D EMA]]</f>
        <v>3.2043297748332464E-2</v>
      </c>
      <c r="U206" s="2">
        <f>(Table2[[#This Row],[Close Price]]-Table2[[#This Row],[200D EMA]])/Table2[[#This Row],[200D EMA]]</f>
        <v>0.22591288248180544</v>
      </c>
      <c r="V206">
        <v>1.14462741147102</v>
      </c>
      <c r="W206">
        <v>673</v>
      </c>
      <c r="X206">
        <v>702</v>
      </c>
      <c r="Y206">
        <v>673</v>
      </c>
      <c r="Z206">
        <v>718.8</v>
      </c>
      <c r="AA206">
        <v>597</v>
      </c>
      <c r="AB206">
        <v>739.45</v>
      </c>
      <c r="AC206" s="2">
        <f>(Table2[[#This Row],[Close Price]]/Table2[[#This Row],[Day Low]])-1</f>
        <v>5.6463595839524316E-3</v>
      </c>
      <c r="AD206" s="2">
        <f>(Table2[[#This Row],[Day High]]/Table2[[#This Row],[Close Price]])-1</f>
        <v>3.7234042553191626E-2</v>
      </c>
      <c r="AE206" s="2">
        <f>(Table2[[#This Row],[Close Price]]/Table2[[#This Row],[Current Week Low]])-1</f>
        <v>5.6463595839524316E-3</v>
      </c>
      <c r="AF206" s="2">
        <f>(Table2[[#This Row],[Current Week High]]/Table2[[#This Row],[Close Price]])-1</f>
        <v>6.2056737588652489E-2</v>
      </c>
      <c r="AG206" s="2">
        <f>(Table2[[#This Row],[Close Price]]/Table2[[#This Row],[Current Month Low]])-1</f>
        <v>0.13366834170854269</v>
      </c>
      <c r="AH206" s="2">
        <f>(Table2[[#This Row],[Current Month High]]/Table2[[#This Row],[Close Price]])-1</f>
        <v>9.2567966903073451E-2</v>
      </c>
      <c r="AI206">
        <v>9.2567966903073398</v>
      </c>
      <c r="AJ206">
        <v>118.74595992243</v>
      </c>
      <c r="AK206" t="str">
        <f>IF(AND(Table2[[#This Row],[20D EMA]]&gt;Table2[[#This Row],[50D EMA]],Table2[[#This Row],[50D EMA]]&gt;Table2[[#This Row],[200D EMA]]),"Uptrend","Downtrend/NoTrend")</f>
        <v>Uptrend</v>
      </c>
      <c r="AL206">
        <v>0.06</v>
      </c>
      <c r="AM206" t="s">
        <v>10347</v>
      </c>
      <c r="AN206">
        <v>5.77</v>
      </c>
      <c r="AO206" t="s">
        <v>10347</v>
      </c>
      <c r="AP206">
        <v>4.1857111801041E-2</v>
      </c>
      <c r="AQ206">
        <f>(Table2[[#This Row],[Sharpe Ratio]]-AVERAGE(Table2[Sharpe Ratio]))/_xlfn.STDEV.P(Table2[Sharpe Ratio])</f>
        <v>-0.25149151904383688</v>
      </c>
      <c r="AR2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-8.8373841865213132E-2</v>
      </c>
      <c r="AS206">
        <f>_xlfn.RANK.AVG(Table2[[#This Row],[1Y Return vs Nifty Z-Score]],Table2[1Y Return vs Nifty Z-Score])</f>
        <v>112</v>
      </c>
      <c r="AT206">
        <f>_xlfn.RANK.AVG(Table2[[#This Row],[6M Return vs Nifty Z-Score]],Table2[6M Return vs Nifty Z-Score])</f>
        <v>221</v>
      </c>
      <c r="AU206">
        <f>_xlfn.RANK.AVG(Table2[[#This Row],[Sharpe Ratio Z-Score]],Table2[Sharpe Ratio Z-Score])</f>
        <v>412</v>
      </c>
      <c r="AV206">
        <f>(Table2[[#This Row],[Rank 1Y]]+Table2[[#This Row],[Rank 6M]]+Table2[[#This Row],[Rank Sharpe]])/3</f>
        <v>248.33333333333334</v>
      </c>
    </row>
    <row r="207" spans="1:48" x14ac:dyDescent="0.3">
      <c r="A207" t="s">
        <v>1068</v>
      </c>
      <c r="B207" t="s">
        <v>1069</v>
      </c>
      <c r="C207" t="s">
        <v>10314</v>
      </c>
      <c r="D207" t="s">
        <v>127</v>
      </c>
      <c r="E207">
        <v>12414.83693652</v>
      </c>
      <c r="F207">
        <v>927.9</v>
      </c>
      <c r="G207">
        <v>30.419421703732802</v>
      </c>
      <c r="H207">
        <f>(Table2[[#This Row],[1Y Return vs Nifty]]-AVERAGE(Table2[1Y Return vs Nifty]))/_xlfn.STDEV.P(Table2[1Y Return vs Nifty])</f>
        <v>5.8631197926615967E-2</v>
      </c>
      <c r="I207">
        <v>-15.9015200599806</v>
      </c>
      <c r="J207">
        <f>(Table2[[#This Row],[1M Return vs Nifty]]-AVERAGE(Table2[1M Return vs Nifty]))/_xlfn.STDEV.P(Table2[1M Return vs Nifty])</f>
        <v>-1.4850563608391423</v>
      </c>
      <c r="K207">
        <v>10.687991332598701</v>
      </c>
      <c r="L207">
        <f>(Table2[[#This Row],[6M Return vs Nifty]]-AVERAGE(Table2[6M Return vs Nifty]))/_xlfn.STDEV.P(Table2[6M Return vs Nifty])</f>
        <v>0.13921062894435657</v>
      </c>
      <c r="M207">
        <v>-4.3997645320232497</v>
      </c>
      <c r="N207">
        <f>(Table2[[#This Row],[1W Return vs Nifty]]-AVERAGE(Table2[1W Return vs Nifty]))/_xlfn.STDEV.P(Table2[1W Return vs Nifty])</f>
        <v>-0.87779504048180013</v>
      </c>
      <c r="O207">
        <v>1000.84</v>
      </c>
      <c r="P207">
        <v>1024.59194737187</v>
      </c>
      <c r="Q207">
        <v>875.73395104044403</v>
      </c>
      <c r="R207">
        <v>27.126187296177399</v>
      </c>
      <c r="S207" s="2">
        <f>(Table2[[#This Row],[Close Price]]-Table2[[#This Row],[20D EMA]])/Table2[[#This Row],[20D EMA]]</f>
        <v>-7.2878781823268513E-2</v>
      </c>
      <c r="T207" s="2">
        <f>(Table2[[#This Row],[Close Price]]-Table2[[#This Row],[50D EMA]])/Table2[[#This Row],[50D EMA]]</f>
        <v>-9.4371176369177731E-2</v>
      </c>
      <c r="U207" s="2">
        <f>(Table2[[#This Row],[Close Price]]-Table2[[#This Row],[200D EMA]])/Table2[[#This Row],[200D EMA]]</f>
        <v>5.9568375643742476E-2</v>
      </c>
      <c r="V207">
        <v>1.13341334866994</v>
      </c>
      <c r="W207">
        <v>920</v>
      </c>
      <c r="X207">
        <v>936.45</v>
      </c>
      <c r="Y207">
        <v>920</v>
      </c>
      <c r="Z207">
        <v>1003</v>
      </c>
      <c r="AA207">
        <v>920</v>
      </c>
      <c r="AB207">
        <v>1166.95</v>
      </c>
      <c r="AC207" s="2">
        <f>(Table2[[#This Row],[Close Price]]/Table2[[#This Row],[Day Low]])-1</f>
        <v>8.5869565217391308E-3</v>
      </c>
      <c r="AD207" s="2">
        <f>(Table2[[#This Row],[Day High]]/Table2[[#This Row],[Close Price]])-1</f>
        <v>9.2143549951504422E-3</v>
      </c>
      <c r="AE207" s="2">
        <f>(Table2[[#This Row],[Close Price]]/Table2[[#This Row],[Current Week Low]])-1</f>
        <v>8.5869565217391308E-3</v>
      </c>
      <c r="AF207" s="2">
        <f>(Table2[[#This Row],[Current Week High]]/Table2[[#This Row],[Close Price]])-1</f>
        <v>8.0935445629916947E-2</v>
      </c>
      <c r="AG207" s="2">
        <f>(Table2[[#This Row],[Close Price]]/Table2[[#This Row],[Current Month Low]])-1</f>
        <v>8.5869565217391308E-3</v>
      </c>
      <c r="AH207" s="2">
        <f>(Table2[[#This Row],[Current Month High]]/Table2[[#This Row],[Close Price]])-1</f>
        <v>0.25762474404569469</v>
      </c>
      <c r="AI207">
        <v>31.905377734669599</v>
      </c>
      <c r="AJ207">
        <v>67.4003247338986</v>
      </c>
      <c r="AK207" t="str">
        <f>IF(AND(Table2[[#This Row],[20D EMA]]&gt;Table2[[#This Row],[50D EMA]],Table2[[#This Row],[50D EMA]]&gt;Table2[[#This Row],[200D EMA]]),"Uptrend","Downtrend/NoTrend")</f>
        <v>Downtrend/NoTrend</v>
      </c>
      <c r="AL207">
        <v>-0.08</v>
      </c>
      <c r="AM207" t="s">
        <v>10346</v>
      </c>
      <c r="AN207">
        <v>-12.23</v>
      </c>
      <c r="AO207" t="s">
        <v>10346</v>
      </c>
      <c r="AP207">
        <v>0.11766090078658301</v>
      </c>
      <c r="AQ207">
        <f>(Table2[[#This Row],[Sharpe Ratio]]-AVERAGE(Table2[Sharpe Ratio]))/_xlfn.STDEV.P(Table2[Sharpe Ratio])</f>
        <v>0.61978471871990171</v>
      </c>
      <c r="AR2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7">
        <f>_xlfn.RANK.AVG(Table2[[#This Row],[1Y Return vs Nifty Z-Score]],Table2[1Y Return vs Nifty Z-Score])</f>
        <v>281</v>
      </c>
      <c r="AT207">
        <f>_xlfn.RANK.AVG(Table2[[#This Row],[6M Return vs Nifty Z-Score]],Table2[6M Return vs Nifty Z-Score])</f>
        <v>273</v>
      </c>
      <c r="AU207">
        <f>_xlfn.RANK.AVG(Table2[[#This Row],[Sharpe Ratio Z-Score]],Table2[Sharpe Ratio Z-Score])</f>
        <v>192</v>
      </c>
      <c r="AV207">
        <f>(Table2[[#This Row],[Rank 1Y]]+Table2[[#This Row],[Rank 6M]]+Table2[[#This Row],[Rank Sharpe]])/3</f>
        <v>248.66666666666666</v>
      </c>
    </row>
    <row r="208" spans="1:48" x14ac:dyDescent="0.3">
      <c r="A208" t="s">
        <v>1360</v>
      </c>
      <c r="B208" t="s">
        <v>1361</v>
      </c>
      <c r="C208" t="s">
        <v>10320</v>
      </c>
      <c r="D208" t="s">
        <v>1362</v>
      </c>
      <c r="E208">
        <v>8268.3020670000005</v>
      </c>
      <c r="F208">
        <v>672.6</v>
      </c>
      <c r="G208">
        <v>1.70664974472225</v>
      </c>
      <c r="H208">
        <f>(Table2[[#This Row],[1Y Return vs Nifty]]-AVERAGE(Table2[1Y Return vs Nifty]))/_xlfn.STDEV.P(Table2[1Y Return vs Nifty])</f>
        <v>-0.40180060307556315</v>
      </c>
      <c r="I208">
        <v>-9.5164363797632507</v>
      </c>
      <c r="J208">
        <f>(Table2[[#This Row],[1M Return vs Nifty]]-AVERAGE(Table2[1M Return vs Nifty]))/_xlfn.STDEV.P(Table2[1M Return vs Nifty])</f>
        <v>-0.88322386172263367</v>
      </c>
      <c r="K208">
        <v>24.4070310585067</v>
      </c>
      <c r="L208">
        <f>(Table2[[#This Row],[6M Return vs Nifty]]-AVERAGE(Table2[6M Return vs Nifty]))/_xlfn.STDEV.P(Table2[6M Return vs Nifty])</f>
        <v>0.61618689558044959</v>
      </c>
      <c r="M208">
        <v>-3.9052490319321902</v>
      </c>
      <c r="N208">
        <f>(Table2[[#This Row],[1W Return vs Nifty]]-AVERAGE(Table2[1W Return vs Nifty]))/_xlfn.STDEV.P(Table2[1W Return vs Nifty])</f>
        <v>-0.7521774717871873</v>
      </c>
      <c r="O208">
        <v>684.24</v>
      </c>
      <c r="P208">
        <v>651.21109852838504</v>
      </c>
      <c r="Q208">
        <v>566.36798634671698</v>
      </c>
      <c r="R208">
        <v>40.586945961702099</v>
      </c>
      <c r="S208" s="2">
        <f>(Table2[[#This Row],[Close Price]]-Table2[[#This Row],[20D EMA]])/Table2[[#This Row],[20D EMA]]</f>
        <v>-1.7011574886004889E-2</v>
      </c>
      <c r="T208" s="2">
        <f>(Table2[[#This Row],[Close Price]]-Table2[[#This Row],[50D EMA]])/Table2[[#This Row],[50D EMA]]</f>
        <v>3.2844804887309037E-2</v>
      </c>
      <c r="U208" s="2">
        <f>(Table2[[#This Row],[Close Price]]-Table2[[#This Row],[200D EMA]])/Table2[[#This Row],[200D EMA]]</f>
        <v>0.18756712281447763</v>
      </c>
      <c r="V208">
        <v>0.76201705909786999</v>
      </c>
      <c r="W208">
        <v>654.54999999999995</v>
      </c>
      <c r="X208">
        <v>681.45</v>
      </c>
      <c r="Y208">
        <v>654.54999999999995</v>
      </c>
      <c r="Z208">
        <v>742.45</v>
      </c>
      <c r="AA208">
        <v>640</v>
      </c>
      <c r="AB208">
        <v>742.45</v>
      </c>
      <c r="AC208" s="2">
        <f>(Table2[[#This Row],[Close Price]]/Table2[[#This Row],[Day Low]])-1</f>
        <v>2.7576197387518153E-2</v>
      </c>
      <c r="AD208" s="2">
        <f>(Table2[[#This Row],[Day High]]/Table2[[#This Row],[Close Price]])-1</f>
        <v>1.3157894736842035E-2</v>
      </c>
      <c r="AE208" s="2">
        <f>(Table2[[#This Row],[Close Price]]/Table2[[#This Row],[Current Week Low]])-1</f>
        <v>2.7576197387518153E-2</v>
      </c>
      <c r="AF208" s="2">
        <f>(Table2[[#This Row],[Current Week High]]/Table2[[#This Row],[Close Price]])-1</f>
        <v>0.1038507285162058</v>
      </c>
      <c r="AG208" s="2">
        <f>(Table2[[#This Row],[Close Price]]/Table2[[#This Row],[Current Month Low]])-1</f>
        <v>5.093750000000008E-2</v>
      </c>
      <c r="AH208" s="2">
        <f>(Table2[[#This Row],[Current Month High]]/Table2[[#This Row],[Close Price]])-1</f>
        <v>0.1038507285162058</v>
      </c>
      <c r="AI208">
        <v>14.2432352066607</v>
      </c>
      <c r="AJ208">
        <v>65.278289716181305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0.2</v>
      </c>
      <c r="AM208" t="s">
        <v>10347</v>
      </c>
      <c r="AN208">
        <v>-1.38</v>
      </c>
      <c r="AO208" t="s">
        <v>10346</v>
      </c>
      <c r="AP208">
        <v>0.14200956051299299</v>
      </c>
      <c r="AQ208">
        <f>(Table2[[#This Row],[Sharpe Ratio]]-AVERAGE(Table2[Sharpe Ratio]))/_xlfn.STDEV.P(Table2[Sharpe Ratio])</f>
        <v>0.89964419441262944</v>
      </c>
      <c r="AR2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-0.52137084659230504</v>
      </c>
      <c r="AS208">
        <f>_xlfn.RANK.AVG(Table2[[#This Row],[1Y Return vs Nifty Z-Score]],Table2[1Y Return vs Nifty Z-Score])</f>
        <v>438</v>
      </c>
      <c r="AT208">
        <f>_xlfn.RANK.AVG(Table2[[#This Row],[6M Return vs Nifty Z-Score]],Table2[6M Return vs Nifty Z-Score])</f>
        <v>174</v>
      </c>
      <c r="AU208">
        <f>_xlfn.RANK.AVG(Table2[[#This Row],[Sharpe Ratio Z-Score]],Table2[Sharpe Ratio Z-Score])</f>
        <v>137</v>
      </c>
      <c r="AV208">
        <f>(Table2[[#This Row],[Rank 1Y]]+Table2[[#This Row],[Rank 6M]]+Table2[[#This Row],[Rank Sharpe]])/3</f>
        <v>249.66666666666666</v>
      </c>
    </row>
    <row r="209" spans="1:48" x14ac:dyDescent="0.3">
      <c r="A209" t="s">
        <v>1373</v>
      </c>
      <c r="B209" t="s">
        <v>1374</v>
      </c>
      <c r="C209" t="s">
        <v>10308</v>
      </c>
      <c r="D209" t="s">
        <v>199</v>
      </c>
      <c r="E209">
        <v>8148.3470915999997</v>
      </c>
      <c r="F209">
        <v>1509</v>
      </c>
      <c r="G209">
        <v>29.353747526289499</v>
      </c>
      <c r="H209">
        <f>(Table2[[#This Row],[1Y Return vs Nifty]]-AVERAGE(Table2[1Y Return vs Nifty]))/_xlfn.STDEV.P(Table2[1Y Return vs Nifty])</f>
        <v>4.1542277306126904E-2</v>
      </c>
      <c r="I209">
        <v>7.0088135713605197</v>
      </c>
      <c r="J209">
        <f>(Table2[[#This Row],[1M Return vs Nifty]]-AVERAGE(Table2[1M Return vs Nifty]))/_xlfn.STDEV.P(Table2[1M Return vs Nifty])</f>
        <v>0.67438023161498661</v>
      </c>
      <c r="K209">
        <v>32.630860835983803</v>
      </c>
      <c r="L209">
        <f>(Table2[[#This Row],[6M Return vs Nifty]]-AVERAGE(Table2[6M Return vs Nifty]))/_xlfn.STDEV.P(Table2[6M Return vs Nifty])</f>
        <v>0.9021086293956887</v>
      </c>
      <c r="M209">
        <v>-0.64647106973940405</v>
      </c>
      <c r="N209">
        <f>(Table2[[#This Row],[1W Return vs Nifty]]-AVERAGE(Table2[1W Return vs Nifty]))/_xlfn.STDEV.P(Table2[1W Return vs Nifty])</f>
        <v>7.5622191622480864E-2</v>
      </c>
      <c r="O209">
        <v>1464.93</v>
      </c>
      <c r="P209">
        <v>1378.4282296090801</v>
      </c>
      <c r="Q209">
        <v>1147.0885093613299</v>
      </c>
      <c r="R209">
        <v>64.317426540734004</v>
      </c>
      <c r="S209" s="2">
        <f>(Table2[[#This Row],[Close Price]]-Table2[[#This Row],[20D EMA]])/Table2[[#This Row],[20D EMA]]</f>
        <v>3.0083348692428943E-2</v>
      </c>
      <c r="T209" s="2">
        <f>(Table2[[#This Row],[Close Price]]-Table2[[#This Row],[50D EMA]])/Table2[[#This Row],[50D EMA]]</f>
        <v>9.4725113419905707E-2</v>
      </c>
      <c r="U209" s="2">
        <f>(Table2[[#This Row],[Close Price]]-Table2[[#This Row],[200D EMA]])/Table2[[#This Row],[200D EMA]]</f>
        <v>0.31550441634200777</v>
      </c>
      <c r="V209">
        <v>0.50761590670016798</v>
      </c>
      <c r="W209">
        <v>1466.05</v>
      </c>
      <c r="X209">
        <v>1520</v>
      </c>
      <c r="Y209">
        <v>1466.05</v>
      </c>
      <c r="Z209">
        <v>1550</v>
      </c>
      <c r="AA209">
        <v>1339.7</v>
      </c>
      <c r="AB209">
        <v>1550</v>
      </c>
      <c r="AC209" s="2">
        <f>(Table2[[#This Row],[Close Price]]/Table2[[#This Row],[Day Low]])-1</f>
        <v>2.9296408717301547E-2</v>
      </c>
      <c r="AD209" s="2">
        <f>(Table2[[#This Row],[Day High]]/Table2[[#This Row],[Close Price]])-1</f>
        <v>7.2895957587806315E-3</v>
      </c>
      <c r="AE209" s="2">
        <f>(Table2[[#This Row],[Close Price]]/Table2[[#This Row],[Current Week Low]])-1</f>
        <v>2.9296408717301547E-2</v>
      </c>
      <c r="AF209" s="2">
        <f>(Table2[[#This Row],[Current Week High]]/Table2[[#This Row],[Close Price]])-1</f>
        <v>2.7170311464546071E-2</v>
      </c>
      <c r="AG209" s="2">
        <f>(Table2[[#This Row],[Close Price]]/Table2[[#This Row],[Current Month Low]])-1</f>
        <v>0.12637157572590874</v>
      </c>
      <c r="AH209" s="2">
        <f>(Table2[[#This Row],[Current Month High]]/Table2[[#This Row],[Close Price]])-1</f>
        <v>2.7170311464546071E-2</v>
      </c>
      <c r="AI209">
        <v>2.7170311464546</v>
      </c>
      <c r="AJ209">
        <v>83.912248628884797</v>
      </c>
      <c r="AK209" t="str">
        <f>IF(AND(Table2[[#This Row],[20D EMA]]&gt;Table2[[#This Row],[50D EMA]],Table2[[#This Row],[50D EMA]]&gt;Table2[[#This Row],[200D EMA]]),"Uptrend","Downtrend/NoTrend")</f>
        <v>Uptrend</v>
      </c>
      <c r="AL209">
        <v>0.34</v>
      </c>
      <c r="AM209" t="s">
        <v>10347</v>
      </c>
      <c r="AN209">
        <v>8.19</v>
      </c>
      <c r="AO209" t="s">
        <v>10347</v>
      </c>
      <c r="AP209">
        <v>6.6897837448280997E-2</v>
      </c>
      <c r="AQ209">
        <f>(Table2[[#This Row],[Sharpe Ratio]]-AVERAGE(Table2[Sharpe Ratio]))/_xlfn.STDEV.P(Table2[Sharpe Ratio])</f>
        <v>3.6322448104460114E-2</v>
      </c>
      <c r="AR2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1.729975778043743</v>
      </c>
      <c r="AS209">
        <f>_xlfn.RANK.AVG(Table2[[#This Row],[1Y Return vs Nifty Z-Score]],Table2[1Y Return vs Nifty Z-Score])</f>
        <v>289</v>
      </c>
      <c r="AT209">
        <f>_xlfn.RANK.AVG(Table2[[#This Row],[6M Return vs Nifty Z-Score]],Table2[6M Return vs Nifty Z-Score])</f>
        <v>116</v>
      </c>
      <c r="AU209">
        <f>_xlfn.RANK.AVG(Table2[[#This Row],[Sharpe Ratio Z-Score]],Table2[Sharpe Ratio Z-Score])</f>
        <v>344</v>
      </c>
      <c r="AV209">
        <f>(Table2[[#This Row],[Rank 1Y]]+Table2[[#This Row],[Rank 6M]]+Table2[[#This Row],[Rank Sharpe]])/3</f>
        <v>249.66666666666666</v>
      </c>
    </row>
    <row r="210" spans="1:48" x14ac:dyDescent="0.3">
      <c r="A210" t="s">
        <v>90</v>
      </c>
      <c r="B210" t="s">
        <v>91</v>
      </c>
      <c r="C210" t="s">
        <v>10309</v>
      </c>
      <c r="D210" t="s">
        <v>92</v>
      </c>
      <c r="E210">
        <v>309989.12528727</v>
      </c>
      <c r="F210">
        <v>333.3</v>
      </c>
      <c r="G210">
        <v>46.912417833002699</v>
      </c>
      <c r="H210">
        <f>(Table2[[#This Row],[1Y Return vs Nifty]]-AVERAGE(Table2[1Y Return vs Nifty]))/_xlfn.STDEV.P(Table2[1Y Return vs Nifty])</f>
        <v>0.32310931667330195</v>
      </c>
      <c r="I210">
        <v>-2.9763664604249098</v>
      </c>
      <c r="J210">
        <f>(Table2[[#This Row],[1M Return vs Nifty]]-AVERAGE(Table2[1M Return vs Nifty]))/_xlfn.STDEV.P(Table2[1M Return vs Nifty])</f>
        <v>-0.26678297839530457</v>
      </c>
      <c r="K210">
        <v>3.4198106444439502</v>
      </c>
      <c r="L210">
        <f>(Table2[[#This Row],[6M Return vs Nifty]]-AVERAGE(Table2[6M Return vs Nifty]))/_xlfn.STDEV.P(Table2[6M Return vs Nifty])</f>
        <v>-0.11348560629765882</v>
      </c>
      <c r="M210">
        <v>-1.7741709955842599</v>
      </c>
      <c r="N210">
        <f>(Table2[[#This Row],[1W Return vs Nifty]]-AVERAGE(Table2[1W Return vs Nifty]))/_xlfn.STDEV.P(Table2[1W Return vs Nifty])</f>
        <v>-0.2108378341515163</v>
      </c>
      <c r="O210">
        <v>338.38</v>
      </c>
      <c r="P210">
        <v>334.67385459762301</v>
      </c>
      <c r="Q210">
        <v>291.013860601207</v>
      </c>
      <c r="R210">
        <v>38.537173156342199</v>
      </c>
      <c r="S210" s="2">
        <f>(Table2[[#This Row],[Close Price]]-Table2[[#This Row],[20D EMA]])/Table2[[#This Row],[20D EMA]]</f>
        <v>-1.5012707606832508E-2</v>
      </c>
      <c r="T210" s="2">
        <f>(Table2[[#This Row],[Close Price]]-Table2[[#This Row],[50D EMA]])/Table2[[#This Row],[50D EMA]]</f>
        <v>-4.1050550521037083E-3</v>
      </c>
      <c r="U210" s="2">
        <f>(Table2[[#This Row],[Close Price]]-Table2[[#This Row],[200D EMA]])/Table2[[#This Row],[200D EMA]]</f>
        <v>0.14530627273709185</v>
      </c>
      <c r="V210">
        <v>0.61908571570234605</v>
      </c>
      <c r="W210">
        <v>328.8</v>
      </c>
      <c r="X210">
        <v>335.9</v>
      </c>
      <c r="Y210">
        <v>328.8</v>
      </c>
      <c r="Z210">
        <v>341.5</v>
      </c>
      <c r="AA210">
        <v>328.8</v>
      </c>
      <c r="AB210">
        <v>362.5</v>
      </c>
      <c r="AC210" s="2">
        <f>(Table2[[#This Row],[Close Price]]/Table2[[#This Row],[Day Low]])-1</f>
        <v>1.3686131386861256E-2</v>
      </c>
      <c r="AD210" s="2">
        <f>(Table2[[#This Row],[Day High]]/Table2[[#This Row],[Close Price]])-1</f>
        <v>7.8007800780077741E-3</v>
      </c>
      <c r="AE210" s="2">
        <f>(Table2[[#This Row],[Close Price]]/Table2[[#This Row],[Current Week Low]])-1</f>
        <v>1.3686131386861256E-2</v>
      </c>
      <c r="AF210" s="2">
        <f>(Table2[[#This Row],[Current Week High]]/Table2[[#This Row],[Close Price]])-1</f>
        <v>2.4602460246024638E-2</v>
      </c>
      <c r="AG210" s="2">
        <f>(Table2[[#This Row],[Close Price]]/Table2[[#This Row],[Current Month Low]])-1</f>
        <v>1.3686131386861256E-2</v>
      </c>
      <c r="AH210" s="2">
        <f>(Table2[[#This Row],[Current Month High]]/Table2[[#This Row],[Close Price]])-1</f>
        <v>8.7608760876087599E-2</v>
      </c>
      <c r="AI210">
        <v>8.7608760876087608</v>
      </c>
      <c r="AJ210">
        <v>82.467665777047799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-0.02</v>
      </c>
      <c r="AM210" t="s">
        <v>10346</v>
      </c>
      <c r="AN210">
        <v>-2.2999999999999998</v>
      </c>
      <c r="AO210" t="s">
        <v>10346</v>
      </c>
      <c r="AP210">
        <v>0.11918463626598</v>
      </c>
      <c r="AQ210">
        <f>(Table2[[#This Row],[Sharpe Ratio]]-AVERAGE(Table2[Sharpe Ratio]))/_xlfn.STDEV.P(Table2[Sharpe Ratio])</f>
        <v>0.63729828279899214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0.36930118062781431</v>
      </c>
      <c r="AS210">
        <f>_xlfn.RANK.AVG(Table2[[#This Row],[1Y Return vs Nifty Z-Score]],Table2[1Y Return vs Nifty Z-Score])</f>
        <v>207</v>
      </c>
      <c r="AT210">
        <f>_xlfn.RANK.AVG(Table2[[#This Row],[6M Return vs Nifty Z-Score]],Table2[6M Return vs Nifty Z-Score])</f>
        <v>356</v>
      </c>
      <c r="AU210">
        <f>_xlfn.RANK.AVG(Table2[[#This Row],[Sharpe Ratio Z-Score]],Table2[Sharpe Ratio Z-Score])</f>
        <v>187</v>
      </c>
      <c r="AV210">
        <f>(Table2[[#This Row],[Rank 1Y]]+Table2[[#This Row],[Rank 6M]]+Table2[[#This Row],[Rank Sharpe]])/3</f>
        <v>250</v>
      </c>
    </row>
    <row r="211" spans="1:48" x14ac:dyDescent="0.3">
      <c r="A211" t="s">
        <v>888</v>
      </c>
      <c r="B211" t="s">
        <v>889</v>
      </c>
      <c r="C211" t="s">
        <v>10311</v>
      </c>
      <c r="D211" t="s">
        <v>777</v>
      </c>
      <c r="E211">
        <v>17551.720688400001</v>
      </c>
      <c r="F211">
        <v>426.6</v>
      </c>
      <c r="G211">
        <v>21.082203873539299</v>
      </c>
      <c r="H211">
        <f>(Table2[[#This Row],[1Y Return vs Nifty]]-AVERAGE(Table2[1Y Return vs Nifty]))/_xlfn.STDEV.P(Table2[1Y Return vs Nifty])</f>
        <v>-9.1098407701255393E-2</v>
      </c>
      <c r="I211">
        <v>21.9329176123513</v>
      </c>
      <c r="J211">
        <f>(Table2[[#This Row],[1M Return vs Nifty]]-AVERAGE(Table2[1M Return vs Nifty]))/_xlfn.STDEV.P(Table2[1M Return vs Nifty])</f>
        <v>2.0810667030691121</v>
      </c>
      <c r="K211">
        <v>2.1090411168321301</v>
      </c>
      <c r="L211">
        <f>(Table2[[#This Row],[6M Return vs Nifty]]-AVERAGE(Table2[6M Return vs Nifty]))/_xlfn.STDEV.P(Table2[6M Return vs Nifty])</f>
        <v>-0.1590577431375251</v>
      </c>
      <c r="M211">
        <v>8.1396491498719694</v>
      </c>
      <c r="N211">
        <f>(Table2[[#This Row],[1W Return vs Nifty]]-AVERAGE(Table2[1W Return vs Nifty]))/_xlfn.STDEV.P(Table2[1W Return vs Nifty])</f>
        <v>2.3074856216725523</v>
      </c>
      <c r="O211">
        <v>395.94</v>
      </c>
      <c r="P211">
        <v>375.049706627261</v>
      </c>
      <c r="Q211">
        <v>335.03840853429898</v>
      </c>
      <c r="R211">
        <v>69.457225768445198</v>
      </c>
      <c r="S211" s="2">
        <f>(Table2[[#This Row],[Close Price]]-Table2[[#This Row],[20D EMA]])/Table2[[#This Row],[20D EMA]]</f>
        <v>7.7435975147749719E-2</v>
      </c>
      <c r="T211" s="2">
        <f>(Table2[[#This Row],[Close Price]]-Table2[[#This Row],[50D EMA]])/Table2[[#This Row],[50D EMA]]</f>
        <v>0.13744922996026154</v>
      </c>
      <c r="U211" s="2">
        <f>(Table2[[#This Row],[Close Price]]-Table2[[#This Row],[200D EMA]])/Table2[[#This Row],[200D EMA]]</f>
        <v>0.27328685050247781</v>
      </c>
      <c r="V211">
        <v>1.2940406596106899</v>
      </c>
      <c r="W211">
        <v>423.8</v>
      </c>
      <c r="X211">
        <v>435</v>
      </c>
      <c r="Y211">
        <v>401</v>
      </c>
      <c r="Z211">
        <v>449.3</v>
      </c>
      <c r="AA211">
        <v>336</v>
      </c>
      <c r="AB211">
        <v>449.3</v>
      </c>
      <c r="AC211" s="2">
        <f>(Table2[[#This Row],[Close Price]]/Table2[[#This Row],[Day Low]])-1</f>
        <v>6.606890042472946E-3</v>
      </c>
      <c r="AD211" s="2">
        <f>(Table2[[#This Row],[Day High]]/Table2[[#This Row],[Close Price]])-1</f>
        <v>1.9690576652601877E-2</v>
      </c>
      <c r="AE211" s="2">
        <f>(Table2[[#This Row],[Close Price]]/Table2[[#This Row],[Current Week Low]])-1</f>
        <v>6.3840399002493831E-2</v>
      </c>
      <c r="AF211" s="2">
        <f>(Table2[[#This Row],[Current Week High]]/Table2[[#This Row],[Close Price]])-1</f>
        <v>5.3211439287388584E-2</v>
      </c>
      <c r="AG211" s="2">
        <f>(Table2[[#This Row],[Close Price]]/Table2[[#This Row],[Current Month Low]])-1</f>
        <v>0.2696428571428573</v>
      </c>
      <c r="AH211" s="2">
        <f>(Table2[[#This Row],[Current Month High]]/Table2[[#This Row],[Close Price]])-1</f>
        <v>5.3211439287388584E-2</v>
      </c>
      <c r="AI211">
        <v>5.3211439287388496</v>
      </c>
      <c r="AJ211">
        <v>85.639686684073098</v>
      </c>
      <c r="AK211" t="str">
        <f>IF(AND(Table2[[#This Row],[20D EMA]]&gt;Table2[[#This Row],[50D EMA]],Table2[[#This Row],[50D EMA]]&gt;Table2[[#This Row],[200D EMA]]),"Uptrend","Downtrend/NoTrend")</f>
        <v>Uptrend</v>
      </c>
      <c r="AL211">
        <v>0.21</v>
      </c>
      <c r="AM211" t="s">
        <v>10347</v>
      </c>
      <c r="AN211">
        <v>12.53</v>
      </c>
      <c r="AO211" t="s">
        <v>10347</v>
      </c>
      <c r="AP211">
        <v>0.19299175746014299</v>
      </c>
      <c r="AQ211">
        <f>(Table2[[#This Row],[Sharpe Ratio]]-AVERAGE(Table2[Sharpe Ratio]))/_xlfn.STDEV.P(Table2[Sharpe Ratio])</f>
        <v>1.4856251505560607</v>
      </c>
      <c r="AR2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5.6240213244589441</v>
      </c>
      <c r="AS211">
        <f>_xlfn.RANK.AVG(Table2[[#This Row],[1Y Return vs Nifty Z-Score]],Table2[1Y Return vs Nifty Z-Score])</f>
        <v>331</v>
      </c>
      <c r="AT211">
        <f>_xlfn.RANK.AVG(Table2[[#This Row],[6M Return vs Nifty Z-Score]],Table2[6M Return vs Nifty Z-Score])</f>
        <v>376</v>
      </c>
      <c r="AU211">
        <f>_xlfn.RANK.AVG(Table2[[#This Row],[Sharpe Ratio Z-Score]],Table2[Sharpe Ratio Z-Score])</f>
        <v>47</v>
      </c>
      <c r="AV211">
        <f>(Table2[[#This Row],[Rank 1Y]]+Table2[[#This Row],[Rank 6M]]+Table2[[#This Row],[Rank Sharpe]])/3</f>
        <v>251.33333333333334</v>
      </c>
    </row>
    <row r="212" spans="1:48" x14ac:dyDescent="0.3">
      <c r="A212" t="s">
        <v>995</v>
      </c>
      <c r="B212" t="s">
        <v>996</v>
      </c>
      <c r="C212" t="s">
        <v>10308</v>
      </c>
      <c r="D212" t="s">
        <v>265</v>
      </c>
      <c r="E212">
        <v>14414.49747192</v>
      </c>
      <c r="F212">
        <v>6042.4</v>
      </c>
      <c r="G212">
        <v>-5.2988960239200704</v>
      </c>
      <c r="H212">
        <f>(Table2[[#This Row],[1Y Return vs Nifty]]-AVERAGE(Table2[1Y Return vs Nifty]))/_xlfn.STDEV.P(Table2[1Y Return vs Nifty])</f>
        <v>-0.51414001982933066</v>
      </c>
      <c r="I212">
        <v>14.1595394436867</v>
      </c>
      <c r="J212">
        <f>(Table2[[#This Row],[1M Return vs Nifty]]-AVERAGE(Table2[1M Return vs Nifty]))/_xlfn.STDEV.P(Table2[1M Return vs Nifty])</f>
        <v>1.3483791073967757</v>
      </c>
      <c r="K212">
        <v>29.8331166962185</v>
      </c>
      <c r="L212">
        <f>(Table2[[#This Row],[6M Return vs Nifty]]-AVERAGE(Table2[6M Return vs Nifty]))/_xlfn.STDEV.P(Table2[6M Return vs Nifty])</f>
        <v>0.80483815118079027</v>
      </c>
      <c r="M212">
        <v>9.0247192680412596</v>
      </c>
      <c r="N212">
        <f>(Table2[[#This Row],[1W Return vs Nifty]]-AVERAGE(Table2[1W Return vs Nifty]))/_xlfn.STDEV.P(Table2[1W Return vs Nifty])</f>
        <v>2.5323124599581215</v>
      </c>
      <c r="O212">
        <v>5681.29</v>
      </c>
      <c r="P212">
        <v>5375.0460389129703</v>
      </c>
      <c r="Q212">
        <v>4805.2361999489303</v>
      </c>
      <c r="R212">
        <v>68.463186225317401</v>
      </c>
      <c r="S212" s="2">
        <f>(Table2[[#This Row],[Close Price]]-Table2[[#This Row],[20D EMA]])/Table2[[#This Row],[20D EMA]]</f>
        <v>6.3561268655534159E-2</v>
      </c>
      <c r="T212" s="2">
        <f>(Table2[[#This Row],[Close Price]]-Table2[[#This Row],[50D EMA]])/Table2[[#This Row],[50D EMA]]</f>
        <v>0.12415781302256391</v>
      </c>
      <c r="U212" s="2">
        <f>(Table2[[#This Row],[Close Price]]-Table2[[#This Row],[200D EMA]])/Table2[[#This Row],[200D EMA]]</f>
        <v>0.25746159992389506</v>
      </c>
      <c r="V212">
        <v>1.0344630546895599</v>
      </c>
      <c r="W212">
        <v>5958.6</v>
      </c>
      <c r="X212">
        <v>6150.15</v>
      </c>
      <c r="Y212">
        <v>5958.6</v>
      </c>
      <c r="Z212">
        <v>6679.65</v>
      </c>
      <c r="AA212">
        <v>5091.05</v>
      </c>
      <c r="AB212">
        <v>6679.65</v>
      </c>
      <c r="AC212" s="2">
        <f>(Table2[[#This Row],[Close Price]]/Table2[[#This Row],[Day Low]])-1</f>
        <v>1.4063706239720641E-2</v>
      </c>
      <c r="AD212" s="2">
        <f>(Table2[[#This Row],[Day High]]/Table2[[#This Row],[Close Price]])-1</f>
        <v>1.783231828412557E-2</v>
      </c>
      <c r="AE212" s="2">
        <f>(Table2[[#This Row],[Close Price]]/Table2[[#This Row],[Current Week Low]])-1</f>
        <v>1.4063706239720641E-2</v>
      </c>
      <c r="AF212" s="2">
        <f>(Table2[[#This Row],[Current Week High]]/Table2[[#This Row],[Close Price]])-1</f>
        <v>0.10546306103535019</v>
      </c>
      <c r="AG212" s="2">
        <f>(Table2[[#This Row],[Close Price]]/Table2[[#This Row],[Current Month Low]])-1</f>
        <v>0.1868671492128342</v>
      </c>
      <c r="AH212" s="2">
        <f>(Table2[[#This Row],[Current Month High]]/Table2[[#This Row],[Close Price]])-1</f>
        <v>0.10546306103535019</v>
      </c>
      <c r="AI212">
        <v>10.546306103535001</v>
      </c>
      <c r="AJ212">
        <v>59.765206700070003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0.31</v>
      </c>
      <c r="AM212" t="s">
        <v>10347</v>
      </c>
      <c r="AN212">
        <v>12.54</v>
      </c>
      <c r="AO212" t="s">
        <v>10347</v>
      </c>
      <c r="AP212">
        <v>0.141702175310467</v>
      </c>
      <c r="AQ212">
        <f>(Table2[[#This Row],[Sharpe Ratio]]-AVERAGE(Table2[Sharpe Ratio]))/_xlfn.STDEV.P(Table2[Sharpe Ratio])</f>
        <v>0.8961111596344844</v>
      </c>
      <c r="AR2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5.067500858340841</v>
      </c>
      <c r="AS212">
        <f>_xlfn.RANK.AVG(Table2[[#This Row],[1Y Return vs Nifty Z-Score]],Table2[1Y Return vs Nifty Z-Score])</f>
        <v>485</v>
      </c>
      <c r="AT212">
        <f>_xlfn.RANK.AVG(Table2[[#This Row],[6M Return vs Nifty Z-Score]],Table2[6M Return vs Nifty Z-Score])</f>
        <v>133</v>
      </c>
      <c r="AU212">
        <f>_xlfn.RANK.AVG(Table2[[#This Row],[Sharpe Ratio Z-Score]],Table2[Sharpe Ratio Z-Score])</f>
        <v>138</v>
      </c>
      <c r="AV212">
        <f>(Table2[[#This Row],[Rank 1Y]]+Table2[[#This Row],[Rank 6M]]+Table2[[#This Row],[Rank Sharpe]])/3</f>
        <v>252</v>
      </c>
    </row>
    <row r="213" spans="1:48" x14ac:dyDescent="0.3">
      <c r="A213" t="s">
        <v>142</v>
      </c>
      <c r="B213" t="s">
        <v>143</v>
      </c>
      <c r="C213" t="s">
        <v>10305</v>
      </c>
      <c r="D213" t="s">
        <v>144</v>
      </c>
      <c r="E213">
        <v>196093.26261286001</v>
      </c>
      <c r="F213">
        <v>1509.05</v>
      </c>
      <c r="G213">
        <v>39.722823898393997</v>
      </c>
      <c r="H213">
        <f>(Table2[[#This Row],[1Y Return vs Nifty]]-AVERAGE(Table2[1Y Return vs Nifty]))/_xlfn.STDEV.P(Table2[1Y Return vs Nifty])</f>
        <v>0.20781854333689495</v>
      </c>
      <c r="I213">
        <v>-11.5029157269088</v>
      </c>
      <c r="J213">
        <f>(Table2[[#This Row],[1M Return vs Nifty]]-AVERAGE(Table2[1M Return vs Nifty]))/_xlfn.STDEV.P(Table2[1M Return vs Nifty])</f>
        <v>-1.0704614751684829</v>
      </c>
      <c r="K213">
        <v>-7.2776982112629698</v>
      </c>
      <c r="L213">
        <f>(Table2[[#This Row],[6M Return vs Nifty]]-AVERAGE(Table2[6M Return vs Nifty]))/_xlfn.STDEV.P(Table2[6M Return vs Nifty])</f>
        <v>-0.48541089686050992</v>
      </c>
      <c r="M213">
        <v>-3.2473065252616098</v>
      </c>
      <c r="N213">
        <f>(Table2[[#This Row],[1W Return vs Nifty]]-AVERAGE(Table2[1W Return vs Nifty]))/_xlfn.STDEV.P(Table2[1W Return vs Nifty])</f>
        <v>-0.58504592987681547</v>
      </c>
      <c r="O213">
        <v>1537.22</v>
      </c>
      <c r="P213">
        <v>1541.45259824246</v>
      </c>
      <c r="Q213">
        <v>1377.97020951529</v>
      </c>
      <c r="R213">
        <v>43.096712450519</v>
      </c>
      <c r="S213" s="2">
        <f>(Table2[[#This Row],[Close Price]]-Table2[[#This Row],[20D EMA]])/Table2[[#This Row],[20D EMA]]</f>
        <v>-1.8325288507825863E-2</v>
      </c>
      <c r="T213" s="2">
        <f>(Table2[[#This Row],[Close Price]]-Table2[[#This Row],[50D EMA]])/Table2[[#This Row],[50D EMA]]</f>
        <v>-2.1020820412774921E-2</v>
      </c>
      <c r="U213" s="2">
        <f>(Table2[[#This Row],[Close Price]]-Table2[[#This Row],[200D EMA]])/Table2[[#This Row],[200D EMA]]</f>
        <v>9.5125271634731598E-2</v>
      </c>
      <c r="V213">
        <v>1.0608991616424199</v>
      </c>
      <c r="W213">
        <v>1494</v>
      </c>
      <c r="X213">
        <v>1544</v>
      </c>
      <c r="Y213">
        <v>1494</v>
      </c>
      <c r="Z213">
        <v>1589.85</v>
      </c>
      <c r="AA213">
        <v>1412.5</v>
      </c>
      <c r="AB213">
        <v>1609.45</v>
      </c>
      <c r="AC213" s="2">
        <f>(Table2[[#This Row],[Close Price]]/Table2[[#This Row],[Day Low]])-1</f>
        <v>1.0073627844712219E-2</v>
      </c>
      <c r="AD213" s="2">
        <f>(Table2[[#This Row],[Day High]]/Table2[[#This Row],[Close Price]])-1</f>
        <v>2.3160266392763695E-2</v>
      </c>
      <c r="AE213" s="2">
        <f>(Table2[[#This Row],[Close Price]]/Table2[[#This Row],[Current Week Low]])-1</f>
        <v>1.0073627844712219E-2</v>
      </c>
      <c r="AF213" s="2">
        <f>(Table2[[#This Row],[Current Week High]]/Table2[[#This Row],[Close Price]])-1</f>
        <v>5.3543620158377658E-2</v>
      </c>
      <c r="AG213" s="2">
        <f>(Table2[[#This Row],[Close Price]]/Table2[[#This Row],[Current Month Low]])-1</f>
        <v>6.8353982300884963E-2</v>
      </c>
      <c r="AH213" s="2">
        <f>(Table2[[#This Row],[Current Month High]]/Table2[[#This Row],[Close Price]])-1</f>
        <v>6.6531924058182312E-2</v>
      </c>
      <c r="AI213">
        <v>12.8392034723832</v>
      </c>
      <c r="AJ213">
        <v>82.219404697216603</v>
      </c>
      <c r="AK213" t="str">
        <f>IF(AND(Table2[[#This Row],[20D EMA]]&gt;Table2[[#This Row],[50D EMA]],Table2[[#This Row],[50D EMA]]&gt;Table2[[#This Row],[200D EMA]]),"Uptrend","Downtrend/NoTrend")</f>
        <v>Downtrend/NoTrend</v>
      </c>
      <c r="AL213">
        <v>-0.1</v>
      </c>
      <c r="AM213" t="s">
        <v>10346</v>
      </c>
      <c r="AN213">
        <v>2.4300000000000002</v>
      </c>
      <c r="AO213" t="s">
        <v>10347</v>
      </c>
      <c r="AP213">
        <v>0.200179219968593</v>
      </c>
      <c r="AQ213">
        <f>(Table2[[#This Row],[Sharpe Ratio]]-AVERAGE(Table2[Sharpe Ratio]))/_xlfn.STDEV.P(Table2[Sharpe Ratio])</f>
        <v>1.5682366582027916</v>
      </c>
      <c r="AR2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3">
        <f>_xlfn.RANK.AVG(Table2[[#This Row],[1Y Return vs Nifty Z-Score]],Table2[1Y Return vs Nifty Z-Score])</f>
        <v>238</v>
      </c>
      <c r="AT213">
        <f>_xlfn.RANK.AVG(Table2[[#This Row],[6M Return vs Nifty Z-Score]],Table2[6M Return vs Nifty Z-Score])</f>
        <v>488</v>
      </c>
      <c r="AU213">
        <f>_xlfn.RANK.AVG(Table2[[#This Row],[Sharpe Ratio Z-Score]],Table2[Sharpe Ratio Z-Score])</f>
        <v>38</v>
      </c>
      <c r="AV213">
        <f>(Table2[[#This Row],[Rank 1Y]]+Table2[[#This Row],[Rank 6M]]+Table2[[#This Row],[Rank Sharpe]])/3</f>
        <v>254.66666666666666</v>
      </c>
    </row>
    <row r="214" spans="1:48" x14ac:dyDescent="0.3">
      <c r="A214" t="s">
        <v>469</v>
      </c>
      <c r="B214" t="s">
        <v>470</v>
      </c>
      <c r="C214" t="s">
        <v>10307</v>
      </c>
      <c r="D214" t="s">
        <v>54</v>
      </c>
      <c r="E214">
        <v>46869.567426779999</v>
      </c>
      <c r="F214">
        <v>2766.7</v>
      </c>
      <c r="G214">
        <v>65.700363287449605</v>
      </c>
      <c r="H214">
        <f>(Table2[[#This Row],[1Y Return vs Nifty]]-AVERAGE(Table2[1Y Return vs Nifty]))/_xlfn.STDEV.P(Table2[1Y Return vs Nifty])</f>
        <v>0.62438874643616049</v>
      </c>
      <c r="I214">
        <v>0.339997367544218</v>
      </c>
      <c r="J214">
        <f>(Table2[[#This Row],[1M Return vs Nifty]]-AVERAGE(Table2[1M Return vs Nifty]))/_xlfn.STDEV.P(Table2[1M Return vs Nifty])</f>
        <v>4.5804237454356855E-2</v>
      </c>
      <c r="K214">
        <v>12.8671029625011</v>
      </c>
      <c r="L214">
        <f>(Table2[[#This Row],[6M Return vs Nifty]]-AVERAGE(Table2[6M Return vs Nifty]))/_xlfn.STDEV.P(Table2[6M Return vs Nifty])</f>
        <v>0.21497282153071456</v>
      </c>
      <c r="M214">
        <v>-9.9609830990678994</v>
      </c>
      <c r="N214">
        <f>(Table2[[#This Row],[1W Return vs Nifty]]-AVERAGE(Table2[1W Return vs Nifty]))/_xlfn.STDEV.P(Table2[1W Return vs Nifty])</f>
        <v>-2.2904641180796728</v>
      </c>
      <c r="O214">
        <v>2839.78</v>
      </c>
      <c r="P214">
        <v>2716.7598324919099</v>
      </c>
      <c r="Q214">
        <v>2274.1242384591201</v>
      </c>
      <c r="R214">
        <v>37.115247102692599</v>
      </c>
      <c r="S214" s="2">
        <f>(Table2[[#This Row],[Close Price]]-Table2[[#This Row],[20D EMA]])/Table2[[#This Row],[20D EMA]]</f>
        <v>-2.5734387875117219E-2</v>
      </c>
      <c r="T214" s="2">
        <f>(Table2[[#This Row],[Close Price]]-Table2[[#This Row],[50D EMA]])/Table2[[#This Row],[50D EMA]]</f>
        <v>1.8382253341210124E-2</v>
      </c>
      <c r="U214" s="2">
        <f>(Table2[[#This Row],[Close Price]]-Table2[[#This Row],[200D EMA]])/Table2[[#This Row],[200D EMA]]</f>
        <v>0.21660019853384732</v>
      </c>
      <c r="V214">
        <v>0.91586556990468704</v>
      </c>
      <c r="W214">
        <v>2759</v>
      </c>
      <c r="X214">
        <v>2825</v>
      </c>
      <c r="Y214">
        <v>2759</v>
      </c>
      <c r="Z214">
        <v>3028.9</v>
      </c>
      <c r="AA214">
        <v>2702.1</v>
      </c>
      <c r="AB214">
        <v>3088</v>
      </c>
      <c r="AC214" s="2">
        <f>(Table2[[#This Row],[Close Price]]/Table2[[#This Row],[Day Low]])-1</f>
        <v>2.7908662558897568E-3</v>
      </c>
      <c r="AD214" s="2">
        <f>(Table2[[#This Row],[Day High]]/Table2[[#This Row],[Close Price]])-1</f>
        <v>2.1072035276683554E-2</v>
      </c>
      <c r="AE214" s="2">
        <f>(Table2[[#This Row],[Close Price]]/Table2[[#This Row],[Current Week Low]])-1</f>
        <v>2.7908662558897568E-3</v>
      </c>
      <c r="AF214" s="2">
        <f>(Table2[[#This Row],[Current Week High]]/Table2[[#This Row],[Close Price]])-1</f>
        <v>9.4769942530813056E-2</v>
      </c>
      <c r="AG214" s="2">
        <f>(Table2[[#This Row],[Close Price]]/Table2[[#This Row],[Current Month Low]])-1</f>
        <v>2.3907331334887649E-2</v>
      </c>
      <c r="AH214" s="2">
        <f>(Table2[[#This Row],[Current Month High]]/Table2[[#This Row],[Close Price]])-1</f>
        <v>0.11613113095022953</v>
      </c>
      <c r="AI214">
        <v>11.6131130950229</v>
      </c>
      <c r="AJ214">
        <v>99.754521497418807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-0.08</v>
      </c>
      <c r="AM214" t="s">
        <v>10346</v>
      </c>
      <c r="AN214">
        <v>-4.2699999999999996</v>
      </c>
      <c r="AO214" t="s">
        <v>10346</v>
      </c>
      <c r="AP214">
        <v>6.4066939722208005E-2</v>
      </c>
      <c r="AQ214">
        <f>(Table2[[#This Row],[Sharpe Ratio]]-AVERAGE(Table2[Sharpe Ratio]))/_xlfn.STDEV.P(Table2[Sharpe Ratio])</f>
        <v>3.7845769337033104E-3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-1.4015137357247376</v>
      </c>
      <c r="AS214">
        <f>_xlfn.RANK.AVG(Table2[[#This Row],[1Y Return vs Nifty Z-Score]],Table2[1Y Return vs Nifty Z-Score])</f>
        <v>151</v>
      </c>
      <c r="AT214">
        <f>_xlfn.RANK.AVG(Table2[[#This Row],[6M Return vs Nifty Z-Score]],Table2[6M Return vs Nifty Z-Score])</f>
        <v>255</v>
      </c>
      <c r="AU214">
        <f>_xlfn.RANK.AVG(Table2[[#This Row],[Sharpe Ratio Z-Score]],Table2[Sharpe Ratio Z-Score])</f>
        <v>358</v>
      </c>
      <c r="AV214">
        <f>(Table2[[#This Row],[Rank 1Y]]+Table2[[#This Row],[Rank 6M]]+Table2[[#This Row],[Rank Sharpe]])/3</f>
        <v>254.66666666666666</v>
      </c>
    </row>
    <row r="215" spans="1:48" x14ac:dyDescent="0.3">
      <c r="A215" t="s">
        <v>911</v>
      </c>
      <c r="B215" t="s">
        <v>912</v>
      </c>
      <c r="C215" t="s">
        <v>10310</v>
      </c>
      <c r="D215" t="s">
        <v>127</v>
      </c>
      <c r="E215">
        <v>16561.012460220001</v>
      </c>
      <c r="F215">
        <v>907.7</v>
      </c>
      <c r="G215">
        <v>240.07850013372601</v>
      </c>
      <c r="H215">
        <f>(Table2[[#This Row],[1Y Return vs Nifty]]-AVERAGE(Table2[1Y Return vs Nifty]))/_xlfn.STDEV.P(Table2[1Y Return vs Nifty])</f>
        <v>3.420678833584621</v>
      </c>
      <c r="I215">
        <v>-2.7502321347788401</v>
      </c>
      <c r="J215">
        <f>(Table2[[#This Row],[1M Return vs Nifty]]-AVERAGE(Table2[1M Return vs Nifty]))/_xlfn.STDEV.P(Table2[1M Return vs Nifty])</f>
        <v>-0.24546845956428939</v>
      </c>
      <c r="K215">
        <v>-43.643429077206299</v>
      </c>
      <c r="L215">
        <f>(Table2[[#This Row],[6M Return vs Nifty]]-AVERAGE(Table2[6M Return vs Nifty]))/_xlfn.STDEV.P(Table2[6M Return vs Nifty])</f>
        <v>-1.7497552597661694</v>
      </c>
      <c r="M215">
        <v>0.43340957486111598</v>
      </c>
      <c r="N215">
        <f>(Table2[[#This Row],[1W Return vs Nifty]]-AVERAGE(Table2[1W Return vs Nifty]))/_xlfn.STDEV.P(Table2[1W Return vs Nifty])</f>
        <v>0.34993509188568761</v>
      </c>
      <c r="O215">
        <v>912.33</v>
      </c>
      <c r="P215">
        <v>909.48970421141303</v>
      </c>
      <c r="Q215">
        <v>832.29284390795601</v>
      </c>
      <c r="R215">
        <v>43.968657033649002</v>
      </c>
      <c r="S215" s="2">
        <f>(Table2[[#This Row],[Close Price]]-Table2[[#This Row],[20D EMA]])/Table2[[#This Row],[20D EMA]]</f>
        <v>-5.0749180669275324E-3</v>
      </c>
      <c r="T215" s="2">
        <f>(Table2[[#This Row],[Close Price]]-Table2[[#This Row],[50D EMA]])/Table2[[#This Row],[50D EMA]]</f>
        <v>-1.967811403609865E-3</v>
      </c>
      <c r="U215" s="2">
        <f>(Table2[[#This Row],[Close Price]]-Table2[[#This Row],[200D EMA]])/Table2[[#This Row],[200D EMA]]</f>
        <v>9.0601711457684211E-2</v>
      </c>
      <c r="V215">
        <v>0.91913296932400201</v>
      </c>
      <c r="W215">
        <v>890</v>
      </c>
      <c r="X215">
        <v>925</v>
      </c>
      <c r="Y215">
        <v>888</v>
      </c>
      <c r="Z215">
        <v>940</v>
      </c>
      <c r="AA215">
        <v>856</v>
      </c>
      <c r="AB215">
        <v>948.25</v>
      </c>
      <c r="AC215" s="2">
        <f>(Table2[[#This Row],[Close Price]]/Table2[[#This Row],[Day Low]])-1</f>
        <v>1.988764044943836E-2</v>
      </c>
      <c r="AD215" s="2">
        <f>(Table2[[#This Row],[Day High]]/Table2[[#This Row],[Close Price]])-1</f>
        <v>1.9059160515588758E-2</v>
      </c>
      <c r="AE215" s="2">
        <f>(Table2[[#This Row],[Close Price]]/Table2[[#This Row],[Current Week Low]])-1</f>
        <v>2.2184684684684708E-2</v>
      </c>
      <c r="AF215" s="2">
        <f>(Table2[[#This Row],[Current Week High]]/Table2[[#This Row],[Close Price]])-1</f>
        <v>3.5584444199625365E-2</v>
      </c>
      <c r="AG215" s="2">
        <f>(Table2[[#This Row],[Close Price]]/Table2[[#This Row],[Current Month Low]])-1</f>
        <v>6.0397196261682273E-2</v>
      </c>
      <c r="AH215" s="2">
        <f>(Table2[[#This Row],[Current Month High]]/Table2[[#This Row],[Close Price]])-1</f>
        <v>4.4673350225845398E-2</v>
      </c>
      <c r="AI215">
        <v>44.761485072160397</v>
      </c>
      <c r="AJ215">
        <v>270.11213047910297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0.1</v>
      </c>
      <c r="AM215" t="s">
        <v>10347</v>
      </c>
      <c r="AN215">
        <v>-1.84</v>
      </c>
      <c r="AO215" t="s">
        <v>10346</v>
      </c>
      <c r="AP215">
        <v>0.22409591940450099</v>
      </c>
      <c r="AQ215">
        <f>(Table2[[#This Row],[Sharpe Ratio]]-AVERAGE(Table2[Sharpe Ratio]))/_xlfn.STDEV.P(Table2[Sharpe Ratio])</f>
        <v>1.8431312536196307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3.6185214597594806</v>
      </c>
      <c r="AS215">
        <f>_xlfn.RANK.AVG(Table2[[#This Row],[1Y Return vs Nifty Z-Score]],Table2[1Y Return vs Nifty Z-Score])</f>
        <v>10</v>
      </c>
      <c r="AT215">
        <f>_xlfn.RANK.AVG(Table2[[#This Row],[6M Return vs Nifty Z-Score]],Table2[6M Return vs Nifty Z-Score])</f>
        <v>730</v>
      </c>
      <c r="AU215">
        <f>_xlfn.RANK.AVG(Table2[[#This Row],[Sharpe Ratio Z-Score]],Table2[Sharpe Ratio Z-Score])</f>
        <v>24</v>
      </c>
      <c r="AV215">
        <f>(Table2[[#This Row],[Rank 1Y]]+Table2[[#This Row],[Rank 6M]]+Table2[[#This Row],[Rank Sharpe]])/3</f>
        <v>254.66666666666666</v>
      </c>
    </row>
    <row r="216" spans="1:48" x14ac:dyDescent="0.3">
      <c r="A216" t="s">
        <v>342</v>
      </c>
      <c r="B216" t="s">
        <v>343</v>
      </c>
      <c r="C216" t="s">
        <v>10314</v>
      </c>
      <c r="D216" t="s">
        <v>193</v>
      </c>
      <c r="E216">
        <v>74526.524264880005</v>
      </c>
      <c r="F216">
        <v>253.8</v>
      </c>
      <c r="G216">
        <v>4.8945993196951196</v>
      </c>
      <c r="H216">
        <f>(Table2[[#This Row],[1Y Return vs Nifty]]-AVERAGE(Table2[1Y Return vs Nifty]))/_xlfn.STDEV.P(Table2[1Y Return vs Nifty])</f>
        <v>-0.35067933319593175</v>
      </c>
      <c r="I216">
        <v>2.1553135571004001</v>
      </c>
      <c r="J216">
        <f>(Table2[[#This Row],[1M Return vs Nifty]]-AVERAGE(Table2[1M Return vs Nifty]))/_xlfn.STDEV.P(Table2[1M Return vs Nifty])</f>
        <v>0.21690869493110917</v>
      </c>
      <c r="K216">
        <v>34.965491052274601</v>
      </c>
      <c r="L216">
        <f>(Table2[[#This Row],[6M Return vs Nifty]]-AVERAGE(Table2[6M Return vs Nifty]))/_xlfn.STDEV.P(Table2[6M Return vs Nifty])</f>
        <v>0.98327780936673781</v>
      </c>
      <c r="M216">
        <v>-1.3721459806944301</v>
      </c>
      <c r="N216">
        <f>(Table2[[#This Row],[1W Return vs Nifty]]-AVERAGE(Table2[1W Return vs Nifty]))/_xlfn.STDEV.P(Table2[1W Return vs Nifty])</f>
        <v>-0.10871483716643354</v>
      </c>
      <c r="O216">
        <v>253.86</v>
      </c>
      <c r="P216">
        <v>242.717083891165</v>
      </c>
      <c r="Q216">
        <v>207.621294020683</v>
      </c>
      <c r="R216">
        <v>43.599925049703003</v>
      </c>
      <c r="S216" s="2">
        <f>(Table2[[#This Row],[Close Price]]-Table2[[#This Row],[20D EMA]])/Table2[[#This Row],[20D EMA]]</f>
        <v>-2.3635074450485414E-4</v>
      </c>
      <c r="T216" s="2">
        <f>(Table2[[#This Row],[Close Price]]-Table2[[#This Row],[50D EMA]])/Table2[[#This Row],[50D EMA]]</f>
        <v>4.5661870730964359E-2</v>
      </c>
      <c r="U216" s="2">
        <f>(Table2[[#This Row],[Close Price]]-Table2[[#This Row],[200D EMA]])/Table2[[#This Row],[200D EMA]]</f>
        <v>0.22241796631282312</v>
      </c>
      <c r="V216">
        <v>0.56572236766095696</v>
      </c>
      <c r="W216">
        <v>251.85</v>
      </c>
      <c r="X216">
        <v>260.95</v>
      </c>
      <c r="Y216">
        <v>251.85</v>
      </c>
      <c r="Z216">
        <v>264.64999999999998</v>
      </c>
      <c r="AA216">
        <v>240</v>
      </c>
      <c r="AB216">
        <v>264.64999999999998</v>
      </c>
      <c r="AC216" s="2">
        <f>(Table2[[#This Row],[Close Price]]/Table2[[#This Row],[Day Low]])-1</f>
        <v>7.7427039904705008E-3</v>
      </c>
      <c r="AD216" s="2">
        <f>(Table2[[#This Row],[Day High]]/Table2[[#This Row],[Close Price]])-1</f>
        <v>2.8171788810086529E-2</v>
      </c>
      <c r="AE216" s="2">
        <f>(Table2[[#This Row],[Close Price]]/Table2[[#This Row],[Current Week Low]])-1</f>
        <v>7.7427039904705008E-3</v>
      </c>
      <c r="AF216" s="2">
        <f>(Table2[[#This Row],[Current Week High]]/Table2[[#This Row],[Close Price]])-1</f>
        <v>4.2750197005515966E-2</v>
      </c>
      <c r="AG216" s="2">
        <f>(Table2[[#This Row],[Close Price]]/Table2[[#This Row],[Current Month Low]])-1</f>
        <v>5.7500000000000107E-2</v>
      </c>
      <c r="AH216" s="2">
        <f>(Table2[[#This Row],[Current Month High]]/Table2[[#This Row],[Close Price]])-1</f>
        <v>4.2750197005515966E-2</v>
      </c>
      <c r="AI216">
        <v>4.2750197005515904</v>
      </c>
      <c r="AJ216">
        <v>61.091716915264897</v>
      </c>
      <c r="AK216" t="str">
        <f>IF(AND(Table2[[#This Row],[20D EMA]]&gt;Table2[[#This Row],[50D EMA]],Table2[[#This Row],[50D EMA]]&gt;Table2[[#This Row],[200D EMA]]),"Uptrend","Downtrend/NoTrend")</f>
        <v>Uptrend</v>
      </c>
      <c r="AL216">
        <v>0.05</v>
      </c>
      <c r="AM216" t="s">
        <v>10347</v>
      </c>
      <c r="AN216">
        <v>0.69</v>
      </c>
      <c r="AO216" t="s">
        <v>10347</v>
      </c>
      <c r="AP216">
        <v>9.3291118224828995E-2</v>
      </c>
      <c r="AQ216">
        <f>(Table2[[#This Row],[Sharpe Ratio]]-AVERAGE(Table2[Sharpe Ratio]))/_xlfn.STDEV.P(Table2[Sharpe Ratio])</f>
        <v>0.33968246064444968</v>
      </c>
      <c r="AR2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1.0804747945799313</v>
      </c>
      <c r="AS216">
        <f>_xlfn.RANK.AVG(Table2[[#This Row],[1Y Return vs Nifty Z-Score]],Table2[1Y Return vs Nifty Z-Score])</f>
        <v>412</v>
      </c>
      <c r="AT216">
        <f>_xlfn.RANK.AVG(Table2[[#This Row],[6M Return vs Nifty Z-Score]],Table2[6M Return vs Nifty Z-Score])</f>
        <v>108</v>
      </c>
      <c r="AU216">
        <f>_xlfn.RANK.AVG(Table2[[#This Row],[Sharpe Ratio Z-Score]],Table2[Sharpe Ratio Z-Score])</f>
        <v>248</v>
      </c>
      <c r="AV216">
        <f>(Table2[[#This Row],[Rank 1Y]]+Table2[[#This Row],[Rank 6M]]+Table2[[#This Row],[Rank Sharpe]])/3</f>
        <v>256</v>
      </c>
    </row>
    <row r="217" spans="1:48" x14ac:dyDescent="0.3">
      <c r="A217" t="s">
        <v>684</v>
      </c>
      <c r="B217" t="s">
        <v>685</v>
      </c>
      <c r="C217" t="s">
        <v>10301</v>
      </c>
      <c r="D217" t="s">
        <v>296</v>
      </c>
      <c r="E217">
        <v>26330.4378620799</v>
      </c>
      <c r="F217">
        <v>266.2</v>
      </c>
      <c r="G217">
        <v>55.925154146415103</v>
      </c>
      <c r="H217">
        <f>(Table2[[#This Row],[1Y Return vs Nifty]]-AVERAGE(Table2[1Y Return vs Nifty]))/_xlfn.STDEV.P(Table2[1Y Return vs Nifty])</f>
        <v>0.46763560687845057</v>
      </c>
      <c r="I217">
        <v>0.92688369252900704</v>
      </c>
      <c r="J217">
        <f>(Table2[[#This Row],[1M Return vs Nifty]]-AVERAGE(Table2[1M Return vs Nifty]))/_xlfn.STDEV.P(Table2[1M Return vs Nifty])</f>
        <v>0.10112179965909773</v>
      </c>
      <c r="K217">
        <v>13.3186264068187</v>
      </c>
      <c r="L217">
        <f>(Table2[[#This Row],[6M Return vs Nifty]]-AVERAGE(Table2[6M Return vs Nifty]))/_xlfn.STDEV.P(Table2[6M Return vs Nifty])</f>
        <v>0.2306711481681516</v>
      </c>
      <c r="M217">
        <v>1.2855369689593199</v>
      </c>
      <c r="N217">
        <f>(Table2[[#This Row],[1W Return vs Nifty]]-AVERAGE(Table2[1W Return vs Nifty]))/_xlfn.STDEV.P(Table2[1W Return vs Nifty])</f>
        <v>0.56639377001606361</v>
      </c>
      <c r="O217">
        <v>260.89999999999998</v>
      </c>
      <c r="P217">
        <v>247.66842281313501</v>
      </c>
      <c r="Q217">
        <v>206.505088584715</v>
      </c>
      <c r="R217">
        <v>53.850882704682</v>
      </c>
      <c r="S217" s="2">
        <f>(Table2[[#This Row],[Close Price]]-Table2[[#This Row],[20D EMA]])/Table2[[#This Row],[20D EMA]]</f>
        <v>2.0314296665389083E-2</v>
      </c>
      <c r="T217" s="2">
        <f>(Table2[[#This Row],[Close Price]]-Table2[[#This Row],[50D EMA]])/Table2[[#This Row],[50D EMA]]</f>
        <v>7.4824141795609492E-2</v>
      </c>
      <c r="U217" s="2">
        <f>(Table2[[#This Row],[Close Price]]-Table2[[#This Row],[200D EMA]])/Table2[[#This Row],[200D EMA]]</f>
        <v>0.28907235082876048</v>
      </c>
      <c r="V217">
        <v>0.94496146943412795</v>
      </c>
      <c r="W217">
        <v>265.35000000000002</v>
      </c>
      <c r="X217">
        <v>274.2</v>
      </c>
      <c r="Y217">
        <v>262.25</v>
      </c>
      <c r="Z217">
        <v>284.39999999999998</v>
      </c>
      <c r="AA217">
        <v>240</v>
      </c>
      <c r="AB217">
        <v>284.39999999999998</v>
      </c>
      <c r="AC217" s="2">
        <f>(Table2[[#This Row],[Close Price]]/Table2[[#This Row],[Day Low]])-1</f>
        <v>3.2033163745994742E-3</v>
      </c>
      <c r="AD217" s="2">
        <f>(Table2[[#This Row],[Day High]]/Table2[[#This Row],[Close Price]])-1</f>
        <v>3.0052592036063031E-2</v>
      </c>
      <c r="AE217" s="2">
        <f>(Table2[[#This Row],[Close Price]]/Table2[[#This Row],[Current Week Low]])-1</f>
        <v>1.5061963775023779E-2</v>
      </c>
      <c r="AF217" s="2">
        <f>(Table2[[#This Row],[Current Week High]]/Table2[[#This Row],[Close Price]])-1</f>
        <v>6.8369646882043611E-2</v>
      </c>
      <c r="AG217" s="2">
        <f>(Table2[[#This Row],[Close Price]]/Table2[[#This Row],[Current Month Low]])-1</f>
        <v>0.10916666666666663</v>
      </c>
      <c r="AH217" s="2">
        <f>(Table2[[#This Row],[Current Month High]]/Table2[[#This Row],[Close Price]])-1</f>
        <v>6.8369646882043611E-2</v>
      </c>
      <c r="AI217">
        <v>6.8369646882043602</v>
      </c>
      <c r="AJ217">
        <v>101.057401812688</v>
      </c>
      <c r="AK217" t="str">
        <f>IF(AND(Table2[[#This Row],[20D EMA]]&gt;Table2[[#This Row],[50D EMA]],Table2[[#This Row],[50D EMA]]&gt;Table2[[#This Row],[200D EMA]]),"Uptrend","Downtrend/NoTrend")</f>
        <v>Uptrend</v>
      </c>
      <c r="AL217">
        <v>0.27</v>
      </c>
      <c r="AM217" t="s">
        <v>10347</v>
      </c>
      <c r="AN217">
        <v>4.3499999999999996</v>
      </c>
      <c r="AO217" t="s">
        <v>10347</v>
      </c>
      <c r="AP217">
        <v>6.6559509208291998E-2</v>
      </c>
      <c r="AQ217">
        <f>(Table2[[#This Row],[Sharpe Ratio]]-AVERAGE(Table2[Sharpe Ratio]))/_xlfn.STDEV.P(Table2[Sharpe Ratio])</f>
        <v>3.2433759161443483E-2</v>
      </c>
      <c r="AR2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1.398256083883207</v>
      </c>
      <c r="AS217">
        <f>_xlfn.RANK.AVG(Table2[[#This Row],[1Y Return vs Nifty Z-Score]],Table2[1Y Return vs Nifty Z-Score])</f>
        <v>171</v>
      </c>
      <c r="AT217">
        <f>_xlfn.RANK.AVG(Table2[[#This Row],[6M Return vs Nifty Z-Score]],Table2[6M Return vs Nifty Z-Score])</f>
        <v>252</v>
      </c>
      <c r="AU217">
        <f>_xlfn.RANK.AVG(Table2[[#This Row],[Sharpe Ratio Z-Score]],Table2[Sharpe Ratio Z-Score])</f>
        <v>346</v>
      </c>
      <c r="AV217">
        <f>(Table2[[#This Row],[Rank 1Y]]+Table2[[#This Row],[Rank 6M]]+Table2[[#This Row],[Rank Sharpe]])/3</f>
        <v>256.33333333333331</v>
      </c>
    </row>
    <row r="218" spans="1:48" x14ac:dyDescent="0.3">
      <c r="A218" t="s">
        <v>1076</v>
      </c>
      <c r="B218" t="s">
        <v>1077</v>
      </c>
      <c r="C218" t="s">
        <v>10309</v>
      </c>
      <c r="D218" t="s">
        <v>63</v>
      </c>
      <c r="E218">
        <v>12279.880243062</v>
      </c>
      <c r="F218">
        <v>30.57</v>
      </c>
      <c r="G218">
        <v>37.4732189696918</v>
      </c>
      <c r="H218">
        <f>(Table2[[#This Row],[1Y Return vs Nifty]]-AVERAGE(Table2[1Y Return vs Nifty]))/_xlfn.STDEV.P(Table2[1Y Return vs Nifty])</f>
        <v>0.17174436525529446</v>
      </c>
      <c r="I218">
        <v>1.96472219825619</v>
      </c>
      <c r="J218">
        <f>(Table2[[#This Row],[1M Return vs Nifty]]-AVERAGE(Table2[1M Return vs Nifty]))/_xlfn.STDEV.P(Table2[1M Return vs Nifty])</f>
        <v>0.19894431426706163</v>
      </c>
      <c r="K218">
        <v>11.9058156963287</v>
      </c>
      <c r="L218">
        <f>(Table2[[#This Row],[6M Return vs Nifty]]-AVERAGE(Table2[6M Return vs Nifty]))/_xlfn.STDEV.P(Table2[6M Return vs Nifty])</f>
        <v>0.18155129782757645</v>
      </c>
      <c r="M218">
        <v>-18.978893476740801</v>
      </c>
      <c r="N218">
        <f>(Table2[[#This Row],[1W Return vs Nifty]]-AVERAGE(Table2[1W Return vs Nifty]))/_xlfn.STDEV.P(Table2[1W Return vs Nifty])</f>
        <v>-4.5812072315727663</v>
      </c>
      <c r="O218">
        <v>32.04</v>
      </c>
      <c r="P218">
        <v>30.630689455818999</v>
      </c>
      <c r="Q218">
        <v>26.5852862239987</v>
      </c>
      <c r="R218">
        <v>38.091970231784202</v>
      </c>
      <c r="S218" s="2">
        <f>(Table2[[#This Row],[Close Price]]-Table2[[#This Row],[20D EMA]])/Table2[[#This Row],[20D EMA]]</f>
        <v>-4.5880149812734049E-2</v>
      </c>
      <c r="T218" s="2">
        <f>(Table2[[#This Row],[Close Price]]-Table2[[#This Row],[50D EMA]])/Table2[[#This Row],[50D EMA]]</f>
        <v>-1.9813284290102454E-3</v>
      </c>
      <c r="U218" s="2">
        <f>(Table2[[#This Row],[Close Price]]-Table2[[#This Row],[200D EMA]])/Table2[[#This Row],[200D EMA]]</f>
        <v>0.14988417812873778</v>
      </c>
      <c r="V218">
        <v>1.6965293126296399</v>
      </c>
      <c r="W218">
        <v>30</v>
      </c>
      <c r="X218">
        <v>31.53</v>
      </c>
      <c r="Y218">
        <v>30</v>
      </c>
      <c r="Z218">
        <v>32.75</v>
      </c>
      <c r="AA218">
        <v>29.26</v>
      </c>
      <c r="AB218">
        <v>38.11</v>
      </c>
      <c r="AC218" s="2">
        <f>(Table2[[#This Row],[Close Price]]/Table2[[#This Row],[Day Low]])-1</f>
        <v>1.8999999999999906E-2</v>
      </c>
      <c r="AD218" s="2">
        <f>(Table2[[#This Row],[Day High]]/Table2[[#This Row],[Close Price]])-1</f>
        <v>3.1403336604514331E-2</v>
      </c>
      <c r="AE218" s="2">
        <f>(Table2[[#This Row],[Close Price]]/Table2[[#This Row],[Current Week Low]])-1</f>
        <v>1.8999999999999906E-2</v>
      </c>
      <c r="AF218" s="2">
        <f>(Table2[[#This Row],[Current Week High]]/Table2[[#This Row],[Close Price]])-1</f>
        <v>7.1311743539417716E-2</v>
      </c>
      <c r="AG218" s="2">
        <f>(Table2[[#This Row],[Close Price]]/Table2[[#This Row],[Current Month Low]])-1</f>
        <v>4.4771018455229017E-2</v>
      </c>
      <c r="AH218" s="2">
        <f>(Table2[[#This Row],[Current Month High]]/Table2[[#This Row],[Close Price]])-1</f>
        <v>0.24664703958128875</v>
      </c>
      <c r="AI218">
        <v>24.664703958128801</v>
      </c>
      <c r="AJ218">
        <v>96.591639871382597</v>
      </c>
      <c r="AK218" t="str">
        <f>IF(AND(Table2[[#This Row],[20D EMA]]&gt;Table2[[#This Row],[50D EMA]],Table2[[#This Row],[50D EMA]]&gt;Table2[[#This Row],[200D EMA]]),"Uptrend","Downtrend/NoTrend")</f>
        <v>Uptrend</v>
      </c>
      <c r="AL218">
        <v>0.09</v>
      </c>
      <c r="AM218" t="s">
        <v>10347</v>
      </c>
      <c r="AN218">
        <v>-3.9</v>
      </c>
      <c r="AO218" t="s">
        <v>10346</v>
      </c>
      <c r="AP218">
        <v>8.5406967954036003E-2</v>
      </c>
      <c r="AQ218">
        <f>(Table2[[#This Row],[Sharpe Ratio]]-AVERAGE(Table2[Sharpe Ratio]))/_xlfn.STDEV.P(Table2[Sharpe Ratio])</f>
        <v>0.24906333885872139</v>
      </c>
      <c r="AR2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-3.7799039153641125</v>
      </c>
      <c r="AS218">
        <f>_xlfn.RANK.AVG(Table2[[#This Row],[1Y Return vs Nifty Z-Score]],Table2[1Y Return vs Nifty Z-Score])</f>
        <v>245</v>
      </c>
      <c r="AT218">
        <f>_xlfn.RANK.AVG(Table2[[#This Row],[6M Return vs Nifty Z-Score]],Table2[6M Return vs Nifty Z-Score])</f>
        <v>264</v>
      </c>
      <c r="AU218">
        <f>_xlfn.RANK.AVG(Table2[[#This Row],[Sharpe Ratio Z-Score]],Table2[Sharpe Ratio Z-Score])</f>
        <v>267</v>
      </c>
      <c r="AV218">
        <f>(Table2[[#This Row],[Rank 1Y]]+Table2[[#This Row],[Rank 6M]]+Table2[[#This Row],[Rank Sharpe]])/3</f>
        <v>258.66666666666669</v>
      </c>
    </row>
    <row r="219" spans="1:48" x14ac:dyDescent="0.3">
      <c r="A219" t="s">
        <v>290</v>
      </c>
      <c r="B219" t="s">
        <v>291</v>
      </c>
      <c r="C219" t="s">
        <v>10309</v>
      </c>
      <c r="D219" t="s">
        <v>104</v>
      </c>
      <c r="E219">
        <v>95447.920717109999</v>
      </c>
      <c r="F219">
        <v>95.02</v>
      </c>
      <c r="G219">
        <v>56.0976135331737</v>
      </c>
      <c r="H219">
        <f>(Table2[[#This Row],[1Y Return vs Nifty]]-AVERAGE(Table2[1Y Return vs Nifty]))/_xlfn.STDEV.P(Table2[1Y Return vs Nifty])</f>
        <v>0.47040112830418923</v>
      </c>
      <c r="I219">
        <v>-11.064867137237901</v>
      </c>
      <c r="J219">
        <f>(Table2[[#This Row],[1M Return vs Nifty]]-AVERAGE(Table2[1M Return vs Nifty]))/_xlfn.STDEV.P(Table2[1M Return vs Nifty])</f>
        <v>-1.029172763749884</v>
      </c>
      <c r="K219">
        <v>-6.6229646039670298</v>
      </c>
      <c r="L219">
        <f>(Table2[[#This Row],[6M Return vs Nifty]]-AVERAGE(Table2[6M Return vs Nifty]))/_xlfn.STDEV.P(Table2[6M Return vs Nifty])</f>
        <v>-0.4626474675033192</v>
      </c>
      <c r="M219">
        <v>-2.7110146885304398</v>
      </c>
      <c r="N219">
        <f>(Table2[[#This Row],[1W Return vs Nifty]]-AVERAGE(Table2[1W Return vs Nifty]))/_xlfn.STDEV.P(Table2[1W Return vs Nifty])</f>
        <v>-0.44881627351916265</v>
      </c>
      <c r="O219">
        <v>97.66</v>
      </c>
      <c r="P219">
        <v>99.647264833762705</v>
      </c>
      <c r="Q219">
        <v>88.088645117077107</v>
      </c>
      <c r="R219">
        <v>36.336336558813102</v>
      </c>
      <c r="S219" s="2">
        <f>(Table2[[#This Row],[Close Price]]-Table2[[#This Row],[20D EMA]])/Table2[[#This Row],[20D EMA]]</f>
        <v>-2.7032561949621142E-2</v>
      </c>
      <c r="T219" s="2">
        <f>(Table2[[#This Row],[Close Price]]-Table2[[#This Row],[50D EMA]])/Table2[[#This Row],[50D EMA]]</f>
        <v>-4.6436446012664556E-2</v>
      </c>
      <c r="U219" s="2">
        <f>(Table2[[#This Row],[Close Price]]-Table2[[#This Row],[200D EMA]])/Table2[[#This Row],[200D EMA]]</f>
        <v>7.8686133425148547E-2</v>
      </c>
      <c r="V219">
        <v>0.33430904034086001</v>
      </c>
      <c r="W219">
        <v>94.82</v>
      </c>
      <c r="X219">
        <v>97.3</v>
      </c>
      <c r="Y219">
        <v>94.73</v>
      </c>
      <c r="Z219">
        <v>99.3</v>
      </c>
      <c r="AA219">
        <v>92.5</v>
      </c>
      <c r="AB219">
        <v>106.3</v>
      </c>
      <c r="AC219" s="2">
        <f>(Table2[[#This Row],[Close Price]]/Table2[[#This Row],[Day Low]])-1</f>
        <v>2.1092596498628602E-3</v>
      </c>
      <c r="AD219" s="2">
        <f>(Table2[[#This Row],[Day High]]/Table2[[#This Row],[Close Price]])-1</f>
        <v>2.399494843190908E-2</v>
      </c>
      <c r="AE219" s="2">
        <f>(Table2[[#This Row],[Close Price]]/Table2[[#This Row],[Current Week Low]])-1</f>
        <v>3.0613322073260729E-3</v>
      </c>
      <c r="AF219" s="2">
        <f>(Table2[[#This Row],[Current Week High]]/Table2[[#This Row],[Close Price]])-1</f>
        <v>4.5043148810776756E-2</v>
      </c>
      <c r="AG219" s="2">
        <f>(Table2[[#This Row],[Close Price]]/Table2[[#This Row],[Current Month Low]])-1</f>
        <v>2.7243243243243231E-2</v>
      </c>
      <c r="AH219" s="2">
        <f>(Table2[[#This Row],[Current Month High]]/Table2[[#This Row],[Close Price]])-1</f>
        <v>0.1187118501368134</v>
      </c>
      <c r="AI219">
        <v>24.6053462428962</v>
      </c>
      <c r="AJ219">
        <v>96.322314049586694</v>
      </c>
      <c r="AK219" t="str">
        <f>IF(AND(Table2[[#This Row],[20D EMA]]&gt;Table2[[#This Row],[50D EMA]],Table2[[#This Row],[50D EMA]]&gt;Table2[[#This Row],[200D EMA]]),"Uptrend","Downtrend/NoTrend")</f>
        <v>Downtrend/NoTrend</v>
      </c>
      <c r="AL219">
        <v>-0.14000000000000001</v>
      </c>
      <c r="AM219" t="s">
        <v>10346</v>
      </c>
      <c r="AN219">
        <v>-1.91</v>
      </c>
      <c r="AO219" t="s">
        <v>10346</v>
      </c>
      <c r="AP219">
        <v>0.14626625834627099</v>
      </c>
      <c r="AQ219">
        <f>(Table2[[#This Row],[Sharpe Ratio]]-AVERAGE(Table2[Sharpe Ratio]))/_xlfn.STDEV.P(Table2[Sharpe Ratio])</f>
        <v>0.94856997666057075</v>
      </c>
      <c r="AR2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9">
        <f>_xlfn.RANK.AVG(Table2[[#This Row],[1Y Return vs Nifty Z-Score]],Table2[1Y Return vs Nifty Z-Score])</f>
        <v>170</v>
      </c>
      <c r="AT219">
        <f>_xlfn.RANK.AVG(Table2[[#This Row],[6M Return vs Nifty Z-Score]],Table2[6M Return vs Nifty Z-Score])</f>
        <v>484</v>
      </c>
      <c r="AU219">
        <f>_xlfn.RANK.AVG(Table2[[#This Row],[Sharpe Ratio Z-Score]],Table2[Sharpe Ratio Z-Score])</f>
        <v>126</v>
      </c>
      <c r="AV219">
        <f>(Table2[[#This Row],[Rank 1Y]]+Table2[[#This Row],[Rank 6M]]+Table2[[#This Row],[Rank Sharpe]])/3</f>
        <v>260</v>
      </c>
    </row>
    <row r="220" spans="1:48" x14ac:dyDescent="0.3">
      <c r="A220" t="s">
        <v>990</v>
      </c>
      <c r="B220" t="s">
        <v>991</v>
      </c>
      <c r="C220" t="s">
        <v>10316</v>
      </c>
      <c r="D220" t="s">
        <v>992</v>
      </c>
      <c r="E220">
        <v>14474.04531704</v>
      </c>
      <c r="F220">
        <v>815.2</v>
      </c>
      <c r="G220">
        <v>42.022089367582304</v>
      </c>
      <c r="H220">
        <f>(Table2[[#This Row],[1Y Return vs Nifty]]-AVERAGE(Table2[1Y Return vs Nifty]))/_xlfn.STDEV.P(Table2[1Y Return vs Nifty])</f>
        <v>0.24468906710491689</v>
      </c>
      <c r="I220">
        <v>1.3184450651610999</v>
      </c>
      <c r="J220">
        <f>(Table2[[#This Row],[1M Return vs Nifty]]-AVERAGE(Table2[1M Return vs Nifty]))/_xlfn.STDEV.P(Table2[1M Return vs Nifty])</f>
        <v>0.13802881157168728</v>
      </c>
      <c r="K220">
        <v>15.0831045061542</v>
      </c>
      <c r="L220">
        <f>(Table2[[#This Row],[6M Return vs Nifty]]-AVERAGE(Table2[6M Return vs Nifty]))/_xlfn.STDEV.P(Table2[6M Return vs Nifty])</f>
        <v>0.29201758299134356</v>
      </c>
      <c r="M220">
        <v>-2.1117547826504199</v>
      </c>
      <c r="N220">
        <f>(Table2[[#This Row],[1W Return vs Nifty]]-AVERAGE(Table2[1W Return vs Nifty]))/_xlfn.STDEV.P(Table2[1W Return vs Nifty])</f>
        <v>-0.29659137383664697</v>
      </c>
      <c r="O220">
        <v>795.55</v>
      </c>
      <c r="P220">
        <v>770.07920662472304</v>
      </c>
      <c r="Q220">
        <v>665.29716093670595</v>
      </c>
      <c r="R220">
        <v>60.622735823208203</v>
      </c>
      <c r="S220" s="2">
        <f>(Table2[[#This Row],[Close Price]]-Table2[[#This Row],[20D EMA]])/Table2[[#This Row],[20D EMA]]</f>
        <v>2.4699893155678578E-2</v>
      </c>
      <c r="T220" s="2">
        <f>(Table2[[#This Row],[Close Price]]-Table2[[#This Row],[50D EMA]])/Table2[[#This Row],[50D EMA]]</f>
        <v>5.8592405803349241E-2</v>
      </c>
      <c r="U220" s="2">
        <f>(Table2[[#This Row],[Close Price]]-Table2[[#This Row],[200D EMA]])/Table2[[#This Row],[200D EMA]]</f>
        <v>0.2253171182216353</v>
      </c>
      <c r="V220">
        <v>0.48499215315394101</v>
      </c>
      <c r="W220">
        <v>807.2</v>
      </c>
      <c r="X220">
        <v>823</v>
      </c>
      <c r="Y220">
        <v>799.95</v>
      </c>
      <c r="Z220">
        <v>839.15</v>
      </c>
      <c r="AA220">
        <v>733.45</v>
      </c>
      <c r="AB220">
        <v>839.15</v>
      </c>
      <c r="AC220" s="2">
        <f>(Table2[[#This Row],[Close Price]]/Table2[[#This Row],[Day Low]])-1</f>
        <v>9.9108027750247629E-3</v>
      </c>
      <c r="AD220" s="2">
        <f>(Table2[[#This Row],[Day High]]/Table2[[#This Row],[Close Price]])-1</f>
        <v>9.5682041216877955E-3</v>
      </c>
      <c r="AE220" s="2">
        <f>(Table2[[#This Row],[Close Price]]/Table2[[#This Row],[Current Week Low]])-1</f>
        <v>1.9063691480717626E-2</v>
      </c>
      <c r="AF220" s="2">
        <f>(Table2[[#This Row],[Current Week High]]/Table2[[#This Row],[Close Price]])-1</f>
        <v>2.93792934249264E-2</v>
      </c>
      <c r="AG220" s="2">
        <f>(Table2[[#This Row],[Close Price]]/Table2[[#This Row],[Current Month Low]])-1</f>
        <v>0.11145954052764329</v>
      </c>
      <c r="AH220" s="2">
        <f>(Table2[[#This Row],[Current Month High]]/Table2[[#This Row],[Close Price]])-1</f>
        <v>2.93792934249264E-2</v>
      </c>
      <c r="AI220">
        <v>5.4894504416094199</v>
      </c>
      <c r="AJ220">
        <v>80.075104925999497</v>
      </c>
      <c r="AK220" t="str">
        <f>IF(AND(Table2[[#This Row],[20D EMA]]&gt;Table2[[#This Row],[50D EMA]],Table2[[#This Row],[50D EMA]]&gt;Table2[[#This Row],[200D EMA]]),"Uptrend","Downtrend/NoTrend")</f>
        <v>Uptrend</v>
      </c>
      <c r="AL220">
        <v>0.05</v>
      </c>
      <c r="AM220" t="s">
        <v>10347</v>
      </c>
      <c r="AN220">
        <v>2.08</v>
      </c>
      <c r="AO220" t="s">
        <v>10347</v>
      </c>
      <c r="AP220">
        <v>7.5146880268288002E-2</v>
      </c>
      <c r="AQ220">
        <f>(Table2[[#This Row],[Sharpe Ratio]]-AVERAGE(Table2[Sharpe Ratio]))/_xlfn.STDEV.P(Table2[Sharpe Ratio])</f>
        <v>0.13113558461850022</v>
      </c>
      <c r="AR2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0.50927967244980099</v>
      </c>
      <c r="AS220">
        <f>_xlfn.RANK.AVG(Table2[[#This Row],[1Y Return vs Nifty Z-Score]],Table2[1Y Return vs Nifty Z-Score])</f>
        <v>232</v>
      </c>
      <c r="AT220">
        <f>_xlfn.RANK.AVG(Table2[[#This Row],[6M Return vs Nifty Z-Score]],Table2[6M Return vs Nifty Z-Score])</f>
        <v>231</v>
      </c>
      <c r="AU220">
        <f>_xlfn.RANK.AVG(Table2[[#This Row],[Sharpe Ratio Z-Score]],Table2[Sharpe Ratio Z-Score])</f>
        <v>319</v>
      </c>
      <c r="AV220">
        <f>(Table2[[#This Row],[Rank 1Y]]+Table2[[#This Row],[Rank 6M]]+Table2[[#This Row],[Rank Sharpe]])/3</f>
        <v>260.66666666666669</v>
      </c>
    </row>
    <row r="221" spans="1:48" x14ac:dyDescent="0.3">
      <c r="A221" t="s">
        <v>921</v>
      </c>
      <c r="B221" t="s">
        <v>922</v>
      </c>
      <c r="C221" t="s">
        <v>10314</v>
      </c>
      <c r="D221" t="s">
        <v>724</v>
      </c>
      <c r="E221">
        <v>15924.232132499999</v>
      </c>
      <c r="F221">
        <v>3823.85</v>
      </c>
      <c r="G221">
        <v>25.319014490895299</v>
      </c>
      <c r="H221">
        <f>(Table2[[#This Row],[1Y Return vs Nifty]]-AVERAGE(Table2[1Y Return vs Nifty]))/_xlfn.STDEV.P(Table2[1Y Return vs Nifty])</f>
        <v>-2.3157828998536478E-2</v>
      </c>
      <c r="I221">
        <v>-15.187941961656501</v>
      </c>
      <c r="J221">
        <f>(Table2[[#This Row],[1M Return vs Nifty]]-AVERAGE(Table2[1M Return vs Nifty]))/_xlfn.STDEV.P(Table2[1M Return vs Nifty])</f>
        <v>-1.4177973378196382</v>
      </c>
      <c r="K221">
        <v>8.1369045280137193</v>
      </c>
      <c r="L221">
        <f>(Table2[[#This Row],[6M Return vs Nifty]]-AVERAGE(Table2[6M Return vs Nifty]))/_xlfn.STDEV.P(Table2[6M Return vs Nifty])</f>
        <v>5.0515801593019501E-2</v>
      </c>
      <c r="M221">
        <v>-3.0865398245193298</v>
      </c>
      <c r="N221">
        <f>(Table2[[#This Row],[1W Return vs Nifty]]-AVERAGE(Table2[1W Return vs Nifty]))/_xlfn.STDEV.P(Table2[1W Return vs Nifty])</f>
        <v>-0.544207731538076</v>
      </c>
      <c r="O221">
        <v>4003.72</v>
      </c>
      <c r="P221">
        <v>4165.42928473352</v>
      </c>
      <c r="Q221">
        <v>3582.23426011942</v>
      </c>
      <c r="R221">
        <v>37.630075786056601</v>
      </c>
      <c r="S221" s="2">
        <f>(Table2[[#This Row],[Close Price]]-Table2[[#This Row],[20D EMA]])/Table2[[#This Row],[20D EMA]]</f>
        <v>-4.4925719081254409E-2</v>
      </c>
      <c r="T221" s="2">
        <f>(Table2[[#This Row],[Close Price]]-Table2[[#This Row],[50D EMA]])/Table2[[#This Row],[50D EMA]]</f>
        <v>-8.2003381016555271E-2</v>
      </c>
      <c r="U221" s="2">
        <f>(Table2[[#This Row],[Close Price]]-Table2[[#This Row],[200D EMA]])/Table2[[#This Row],[200D EMA]]</f>
        <v>6.7448335964640463E-2</v>
      </c>
      <c r="V221">
        <v>0.60518375603150898</v>
      </c>
      <c r="W221">
        <v>3808</v>
      </c>
      <c r="X221">
        <v>3938.95</v>
      </c>
      <c r="Y221">
        <v>3808</v>
      </c>
      <c r="Z221">
        <v>3945</v>
      </c>
      <c r="AA221">
        <v>3602</v>
      </c>
      <c r="AB221">
        <v>4580.8500000000004</v>
      </c>
      <c r="AC221" s="2">
        <f>(Table2[[#This Row],[Close Price]]/Table2[[#This Row],[Day Low]])-1</f>
        <v>4.162289915966344E-3</v>
      </c>
      <c r="AD221" s="2">
        <f>(Table2[[#This Row],[Day High]]/Table2[[#This Row],[Close Price]])-1</f>
        <v>3.0100553107470285E-2</v>
      </c>
      <c r="AE221" s="2">
        <f>(Table2[[#This Row],[Close Price]]/Table2[[#This Row],[Current Week Low]])-1</f>
        <v>4.162289915966344E-3</v>
      </c>
      <c r="AF221" s="2">
        <f>(Table2[[#This Row],[Current Week High]]/Table2[[#This Row],[Close Price]])-1</f>
        <v>3.1682728140486782E-2</v>
      </c>
      <c r="AG221" s="2">
        <f>(Table2[[#This Row],[Close Price]]/Table2[[#This Row],[Current Month Low]])-1</f>
        <v>6.1590782898389707E-2</v>
      </c>
      <c r="AH221" s="2">
        <f>(Table2[[#This Row],[Current Month High]]/Table2[[#This Row],[Close Price]])-1</f>
        <v>0.19796801652784501</v>
      </c>
      <c r="AI221">
        <v>43.520274069328003</v>
      </c>
      <c r="AJ221">
        <v>100.721765832917</v>
      </c>
      <c r="AK221" t="str">
        <f>IF(AND(Table2[[#This Row],[20D EMA]]&gt;Table2[[#This Row],[50D EMA]],Table2[[#This Row],[50D EMA]]&gt;Table2[[#This Row],[200D EMA]]),"Uptrend","Downtrend/NoTrend")</f>
        <v>Downtrend/NoTrend</v>
      </c>
      <c r="AL221">
        <v>-0.08</v>
      </c>
      <c r="AM221" t="s">
        <v>10346</v>
      </c>
      <c r="AN221">
        <v>-5.76</v>
      </c>
      <c r="AO221" t="s">
        <v>10346</v>
      </c>
      <c r="AP221">
        <v>0.126476482122995</v>
      </c>
      <c r="AQ221">
        <f>(Table2[[#This Row],[Sharpe Ratio]]-AVERAGE(Table2[Sharpe Ratio]))/_xlfn.STDEV.P(Table2[Sharpe Ratio])</f>
        <v>0.7211095554237007</v>
      </c>
      <c r="AR2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1">
        <f>_xlfn.RANK.AVG(Table2[[#This Row],[1Y Return vs Nifty Z-Score]],Table2[1Y Return vs Nifty Z-Score])</f>
        <v>308</v>
      </c>
      <c r="AT221">
        <f>_xlfn.RANK.AVG(Table2[[#This Row],[6M Return vs Nifty Z-Score]],Table2[6M Return vs Nifty Z-Score])</f>
        <v>309</v>
      </c>
      <c r="AU221">
        <f>_xlfn.RANK.AVG(Table2[[#This Row],[Sharpe Ratio Z-Score]],Table2[Sharpe Ratio Z-Score])</f>
        <v>167</v>
      </c>
      <c r="AV221">
        <f>(Table2[[#This Row],[Rank 1Y]]+Table2[[#This Row],[Rank 6M]]+Table2[[#This Row],[Rank Sharpe]])/3</f>
        <v>261.33333333333331</v>
      </c>
    </row>
    <row r="222" spans="1:48" x14ac:dyDescent="0.3">
      <c r="A222" t="s">
        <v>1781</v>
      </c>
      <c r="B222" t="s">
        <v>1782</v>
      </c>
      <c r="C222" t="s">
        <v>10307</v>
      </c>
      <c r="D222" t="s">
        <v>54</v>
      </c>
      <c r="E222">
        <v>4398.3850199999997</v>
      </c>
      <c r="F222">
        <v>546.5</v>
      </c>
      <c r="G222">
        <v>73.656269021004206</v>
      </c>
      <c r="H222">
        <f>(Table2[[#This Row],[1Y Return vs Nifty]]-AVERAGE(Table2[1Y Return vs Nifty]))/_xlfn.STDEV.P(Table2[1Y Return vs Nifty])</f>
        <v>0.75196793003896656</v>
      </c>
      <c r="I222">
        <v>40.430985828149097</v>
      </c>
      <c r="J222">
        <f>(Table2[[#This Row],[1M Return vs Nifty]]-AVERAGE(Table2[1M Return vs Nifty]))/_xlfn.STDEV.P(Table2[1M Return vs Nifty])</f>
        <v>3.8246207707524169</v>
      </c>
      <c r="K222">
        <v>44.311355262774498</v>
      </c>
      <c r="L222">
        <f>(Table2[[#This Row],[6M Return vs Nifty]]-AVERAGE(Table2[6M Return vs Nifty]))/_xlfn.STDEV.P(Table2[6M Return vs Nifty])</f>
        <v>1.3082098387706456</v>
      </c>
      <c r="M222">
        <v>-1.54248845872923</v>
      </c>
      <c r="N222">
        <f>(Table2[[#This Row],[1W Return vs Nifty]]-AVERAGE(Table2[1W Return vs Nifty]))/_xlfn.STDEV.P(Table2[1W Return vs Nifty])</f>
        <v>-0.15198548880871141</v>
      </c>
      <c r="O222">
        <v>506.51</v>
      </c>
      <c r="P222">
        <v>454.20208350502901</v>
      </c>
      <c r="Q222">
        <v>374.36379070168698</v>
      </c>
      <c r="R222">
        <v>64.593360865332698</v>
      </c>
      <c r="S222" s="2">
        <f>(Table2[[#This Row],[Close Price]]-Table2[[#This Row],[20D EMA]])/Table2[[#This Row],[20D EMA]]</f>
        <v>7.8952044382144496E-2</v>
      </c>
      <c r="T222" s="2">
        <f>(Table2[[#This Row],[Close Price]]-Table2[[#This Row],[50D EMA]])/Table2[[#This Row],[50D EMA]]</f>
        <v>0.20320892361989584</v>
      </c>
      <c r="U222" s="2">
        <f>(Table2[[#This Row],[Close Price]]-Table2[[#This Row],[200D EMA]])/Table2[[#This Row],[200D EMA]]</f>
        <v>0.45980998583134963</v>
      </c>
      <c r="V222">
        <v>0.83849702910145696</v>
      </c>
      <c r="W222">
        <v>539.29999999999995</v>
      </c>
      <c r="X222">
        <v>568</v>
      </c>
      <c r="Y222">
        <v>539.29999999999995</v>
      </c>
      <c r="Z222">
        <v>576</v>
      </c>
      <c r="AA222">
        <v>384.1</v>
      </c>
      <c r="AB222">
        <v>576</v>
      </c>
      <c r="AC222" s="2">
        <f>(Table2[[#This Row],[Close Price]]/Table2[[#This Row],[Day Low]])-1</f>
        <v>1.3350639718153312E-2</v>
      </c>
      <c r="AD222" s="2">
        <f>(Table2[[#This Row],[Day High]]/Table2[[#This Row],[Close Price]])-1</f>
        <v>3.9341262580054881E-2</v>
      </c>
      <c r="AE222" s="2">
        <f>(Table2[[#This Row],[Close Price]]/Table2[[#This Row],[Current Week Low]])-1</f>
        <v>1.3350639718153312E-2</v>
      </c>
      <c r="AF222" s="2">
        <f>(Table2[[#This Row],[Current Week High]]/Table2[[#This Row],[Close Price]])-1</f>
        <v>5.3979871912168242E-2</v>
      </c>
      <c r="AG222" s="2">
        <f>(Table2[[#This Row],[Close Price]]/Table2[[#This Row],[Current Month Low]])-1</f>
        <v>0.4228065607914604</v>
      </c>
      <c r="AH222" s="2">
        <f>(Table2[[#This Row],[Current Month High]]/Table2[[#This Row],[Close Price]])-1</f>
        <v>5.3979871912168242E-2</v>
      </c>
      <c r="AI222">
        <v>5.3979871912168198</v>
      </c>
      <c r="AJ222">
        <v>132.652192422307</v>
      </c>
      <c r="AK222" t="str">
        <f>IF(AND(Table2[[#This Row],[20D EMA]]&gt;Table2[[#This Row],[50D EMA]],Table2[[#This Row],[50D EMA]]&gt;Table2[[#This Row],[200D EMA]]),"Uptrend","Downtrend/NoTrend")</f>
        <v>Uptrend</v>
      </c>
      <c r="AL222">
        <v>0.28999999999999998</v>
      </c>
      <c r="AM222" t="s">
        <v>10347</v>
      </c>
      <c r="AN222">
        <v>6.65</v>
      </c>
      <c r="AO222" t="s">
        <v>10347</v>
      </c>
      <c r="AP222">
        <v>-2.681924950221E-3</v>
      </c>
      <c r="AQ222">
        <f>(Table2[[#This Row],[Sharpe Ratio]]-AVERAGE(Table2[Sharpe Ratio]))/_xlfn.STDEV.P(Table2[Sharpe Ratio])</f>
        <v>-0.76341585546007906</v>
      </c>
      <c r="AR2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4.9693971952932383</v>
      </c>
      <c r="AS222">
        <f>_xlfn.RANK.AVG(Table2[[#This Row],[1Y Return vs Nifty Z-Score]],Table2[1Y Return vs Nifty Z-Score])</f>
        <v>130</v>
      </c>
      <c r="AT222">
        <f>_xlfn.RANK.AVG(Table2[[#This Row],[6M Return vs Nifty Z-Score]],Table2[6M Return vs Nifty Z-Score])</f>
        <v>74</v>
      </c>
      <c r="AU222">
        <f>_xlfn.RANK.AVG(Table2[[#This Row],[Sharpe Ratio Z-Score]],Table2[Sharpe Ratio Z-Score])</f>
        <v>580</v>
      </c>
      <c r="AV222">
        <f>(Table2[[#This Row],[Rank 1Y]]+Table2[[#This Row],[Rank 6M]]+Table2[[#This Row],[Rank Sharpe]])/3</f>
        <v>261.33333333333331</v>
      </c>
    </row>
    <row r="223" spans="1:48" x14ac:dyDescent="0.3">
      <c r="A223" t="s">
        <v>584</v>
      </c>
      <c r="B223" t="s">
        <v>585</v>
      </c>
      <c r="C223" t="s">
        <v>10317</v>
      </c>
      <c r="D223" t="s">
        <v>175</v>
      </c>
      <c r="E223">
        <v>34138.078186625004</v>
      </c>
      <c r="F223">
        <v>1013.75</v>
      </c>
      <c r="G223">
        <v>63.540935245610498</v>
      </c>
      <c r="H223">
        <f>(Table2[[#This Row],[1Y Return vs Nifty]]-AVERAGE(Table2[1Y Return vs Nifty]))/_xlfn.STDEV.P(Table2[1Y Return vs Nifty])</f>
        <v>0.589760625408418</v>
      </c>
      <c r="I223">
        <v>10.7032051590487</v>
      </c>
      <c r="J223">
        <f>(Table2[[#This Row],[1M Return vs Nifty]]-AVERAGE(Table2[1M Return vs Nifty]))/_xlfn.STDEV.P(Table2[1M Return vs Nifty])</f>
        <v>1.0225988350488102</v>
      </c>
      <c r="K223">
        <v>12.1440509601002</v>
      </c>
      <c r="L223">
        <f>(Table2[[#This Row],[6M Return vs Nifty]]-AVERAGE(Table2[6M Return vs Nifty]))/_xlfn.STDEV.P(Table2[6M Return vs Nifty])</f>
        <v>0.18983413459786463</v>
      </c>
      <c r="M223">
        <v>4.2742920140285099</v>
      </c>
      <c r="N223">
        <f>(Table2[[#This Row],[1W Return vs Nifty]]-AVERAGE(Table2[1W Return vs Nifty]))/_xlfn.STDEV.P(Table2[1W Return vs Nifty])</f>
        <v>1.3256018072084603</v>
      </c>
      <c r="O223">
        <v>937.39</v>
      </c>
      <c r="P223">
        <v>902.69974385985802</v>
      </c>
      <c r="Q223">
        <v>805.01367317344602</v>
      </c>
      <c r="R223">
        <v>82.198290783431403</v>
      </c>
      <c r="S223" s="2">
        <f>(Table2[[#This Row],[Close Price]]-Table2[[#This Row],[20D EMA]])/Table2[[#This Row],[20D EMA]]</f>
        <v>8.1460224666360867E-2</v>
      </c>
      <c r="T223" s="2">
        <f>(Table2[[#This Row],[Close Price]]-Table2[[#This Row],[50D EMA]])/Table2[[#This Row],[50D EMA]]</f>
        <v>0.1230201480564309</v>
      </c>
      <c r="U223" s="2">
        <f>(Table2[[#This Row],[Close Price]]-Table2[[#This Row],[200D EMA]])/Table2[[#This Row],[200D EMA]]</f>
        <v>0.25929538066564023</v>
      </c>
      <c r="V223">
        <v>0.75764097794004903</v>
      </c>
      <c r="W223">
        <v>991.95</v>
      </c>
      <c r="X223">
        <v>1030</v>
      </c>
      <c r="Y223">
        <v>930.3</v>
      </c>
      <c r="Z223">
        <v>1030</v>
      </c>
      <c r="AA223">
        <v>862.05</v>
      </c>
      <c r="AB223">
        <v>1030</v>
      </c>
      <c r="AC223" s="2">
        <f>(Table2[[#This Row],[Close Price]]/Table2[[#This Row],[Day Low]])-1</f>
        <v>2.1976914158979843E-2</v>
      </c>
      <c r="AD223" s="2">
        <f>(Table2[[#This Row],[Day High]]/Table2[[#This Row],[Close Price]])-1</f>
        <v>1.6029593094944561E-2</v>
      </c>
      <c r="AE223" s="2">
        <f>(Table2[[#This Row],[Close Price]]/Table2[[#This Row],[Current Week Low]])-1</f>
        <v>8.9702246587122447E-2</v>
      </c>
      <c r="AF223" s="2">
        <f>(Table2[[#This Row],[Current Week High]]/Table2[[#This Row],[Close Price]])-1</f>
        <v>1.6029593094944561E-2</v>
      </c>
      <c r="AG223" s="2">
        <f>(Table2[[#This Row],[Close Price]]/Table2[[#This Row],[Current Month Low]])-1</f>
        <v>0.17597587146917237</v>
      </c>
      <c r="AH223" s="2">
        <f>(Table2[[#This Row],[Current Month High]]/Table2[[#This Row],[Close Price]])-1</f>
        <v>1.6029593094944561E-2</v>
      </c>
      <c r="AI223">
        <v>1.6029593094944501</v>
      </c>
      <c r="AJ223">
        <v>95.120777595996501</v>
      </c>
      <c r="AK223" t="str">
        <f>IF(AND(Table2[[#This Row],[20D EMA]]&gt;Table2[[#This Row],[50D EMA]],Table2[[#This Row],[50D EMA]]&gt;Table2[[#This Row],[200D EMA]]),"Uptrend","Downtrend/NoTrend")</f>
        <v>Uptrend</v>
      </c>
      <c r="AL223">
        <v>0.21</v>
      </c>
      <c r="AM223" t="s">
        <v>10347</v>
      </c>
      <c r="AN223">
        <v>12.76</v>
      </c>
      <c r="AO223" t="s">
        <v>10347</v>
      </c>
      <c r="AP223">
        <v>5.4509058039567002E-2</v>
      </c>
      <c r="AQ223">
        <f>(Table2[[#This Row],[Sharpe Ratio]]-AVERAGE(Table2[Sharpe Ratio]))/_xlfn.STDEV.P(Table2[Sharpe Ratio])</f>
        <v>-0.10607213741906754</v>
      </c>
      <c r="AR2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3.0217232648444856</v>
      </c>
      <c r="AS223">
        <f>_xlfn.RANK.AVG(Table2[[#This Row],[1Y Return vs Nifty Z-Score]],Table2[1Y Return vs Nifty Z-Score])</f>
        <v>155</v>
      </c>
      <c r="AT223">
        <f>_xlfn.RANK.AVG(Table2[[#This Row],[6M Return vs Nifty Z-Score]],Table2[6M Return vs Nifty Z-Score])</f>
        <v>261</v>
      </c>
      <c r="AU223">
        <f>_xlfn.RANK.AVG(Table2[[#This Row],[Sharpe Ratio Z-Score]],Table2[Sharpe Ratio Z-Score])</f>
        <v>380</v>
      </c>
      <c r="AV223">
        <f>(Table2[[#This Row],[Rank 1Y]]+Table2[[#This Row],[Rank 6M]]+Table2[[#This Row],[Rank Sharpe]])/3</f>
        <v>265.33333333333331</v>
      </c>
    </row>
    <row r="224" spans="1:48" x14ac:dyDescent="0.3">
      <c r="A224" t="s">
        <v>384</v>
      </c>
      <c r="B224" t="s">
        <v>385</v>
      </c>
      <c r="C224" t="s">
        <v>10315</v>
      </c>
      <c r="D224" t="s">
        <v>141</v>
      </c>
      <c r="E224">
        <v>62654.119468655001</v>
      </c>
      <c r="F224">
        <v>1723.15</v>
      </c>
      <c r="G224">
        <v>26.6377339315702</v>
      </c>
      <c r="H224">
        <f>(Table2[[#This Row],[1Y Return vs Nifty]]-AVERAGE(Table2[1Y Return vs Nifty]))/_xlfn.STDEV.P(Table2[1Y Return vs Nifty])</f>
        <v>-2.0111292666776925E-3</v>
      </c>
      <c r="I224">
        <v>-5.7805402789028397</v>
      </c>
      <c r="J224">
        <f>(Table2[[#This Row],[1M Return vs Nifty]]-AVERAGE(Table2[1M Return vs Nifty]))/_xlfn.STDEV.P(Table2[1M Return vs Nifty])</f>
        <v>-0.53109320855883591</v>
      </c>
      <c r="K224">
        <v>13.7702228667531</v>
      </c>
      <c r="L224">
        <f>(Table2[[#This Row],[6M Return vs Nifty]]-AVERAGE(Table2[6M Return vs Nifty]))/_xlfn.STDEV.P(Table2[6M Return vs Nifty])</f>
        <v>0.24637201337366654</v>
      </c>
      <c r="M224">
        <v>-3.9732444752446501</v>
      </c>
      <c r="N224">
        <f>(Table2[[#This Row],[1W Return vs Nifty]]-AVERAGE(Table2[1W Return vs Nifty]))/_xlfn.STDEV.P(Table2[1W Return vs Nifty])</f>
        <v>-0.76944977623396549</v>
      </c>
      <c r="O224">
        <v>1743.69</v>
      </c>
      <c r="P224">
        <v>1745.0826063500001</v>
      </c>
      <c r="Q224">
        <v>1557.0070526700299</v>
      </c>
      <c r="R224">
        <v>45.011216636086502</v>
      </c>
      <c r="S224" s="2">
        <f>(Table2[[#This Row],[Close Price]]-Table2[[#This Row],[20D EMA]])/Table2[[#This Row],[20D EMA]]</f>
        <v>-1.1779616789681631E-2</v>
      </c>
      <c r="T224" s="2">
        <f>(Table2[[#This Row],[Close Price]]-Table2[[#This Row],[50D EMA]])/Table2[[#This Row],[50D EMA]]</f>
        <v>-1.2568233887720688E-2</v>
      </c>
      <c r="U224" s="2">
        <f>(Table2[[#This Row],[Close Price]]-Table2[[#This Row],[200D EMA]])/Table2[[#This Row],[200D EMA]]</f>
        <v>0.10670661192257308</v>
      </c>
      <c r="V224">
        <v>0.62262709718713904</v>
      </c>
      <c r="W224">
        <v>1691.75</v>
      </c>
      <c r="X224">
        <v>1731.4</v>
      </c>
      <c r="Y224">
        <v>1691.75</v>
      </c>
      <c r="Z224">
        <v>1747.4</v>
      </c>
      <c r="AA224">
        <v>1687</v>
      </c>
      <c r="AB224">
        <v>1870</v>
      </c>
      <c r="AC224" s="2">
        <f>(Table2[[#This Row],[Close Price]]/Table2[[#This Row],[Day Low]])-1</f>
        <v>1.8560662036352982E-2</v>
      </c>
      <c r="AD224" s="2">
        <f>(Table2[[#This Row],[Day High]]/Table2[[#This Row],[Close Price]])-1</f>
        <v>4.7877433769549782E-3</v>
      </c>
      <c r="AE224" s="2">
        <f>(Table2[[#This Row],[Close Price]]/Table2[[#This Row],[Current Week Low]])-1</f>
        <v>1.8560662036352982E-2</v>
      </c>
      <c r="AF224" s="2">
        <f>(Table2[[#This Row],[Current Week High]]/Table2[[#This Row],[Close Price]])-1</f>
        <v>1.4073063865595037E-2</v>
      </c>
      <c r="AG224" s="2">
        <f>(Table2[[#This Row],[Close Price]]/Table2[[#This Row],[Current Month Low]])-1</f>
        <v>2.1428571428571574E-2</v>
      </c>
      <c r="AH224" s="2">
        <f>(Table2[[#This Row],[Current Month High]]/Table2[[#This Row],[Close Price]])-1</f>
        <v>8.5221832109798834E-2</v>
      </c>
      <c r="AI224">
        <v>13.3418448771145</v>
      </c>
      <c r="AJ224">
        <v>63.937779469127598</v>
      </c>
      <c r="AK224" t="str">
        <f>IF(AND(Table2[[#This Row],[20D EMA]]&gt;Table2[[#This Row],[50D EMA]],Table2[[#This Row],[50D EMA]]&gt;Table2[[#This Row],[200D EMA]]),"Uptrend","Downtrend/NoTrend")</f>
        <v>Downtrend/NoTrend</v>
      </c>
      <c r="AL224">
        <v>-0.05</v>
      </c>
      <c r="AM224" t="s">
        <v>10346</v>
      </c>
      <c r="AN224">
        <v>-5.0199999999999996</v>
      </c>
      <c r="AO224" t="s">
        <v>10346</v>
      </c>
      <c r="AP224">
        <v>9.2516163812444999E-2</v>
      </c>
      <c r="AQ224">
        <f>(Table2[[#This Row],[Sharpe Ratio]]-AVERAGE(Table2[Sharpe Ratio]))/_xlfn.STDEV.P(Table2[Sharpe Ratio])</f>
        <v>0.33077526254925793</v>
      </c>
      <c r="AR2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4">
        <f>_xlfn.RANK.AVG(Table2[[#This Row],[1Y Return vs Nifty Z-Score]],Table2[1Y Return vs Nifty Z-Score])</f>
        <v>301</v>
      </c>
      <c r="AT224">
        <f>_xlfn.RANK.AVG(Table2[[#This Row],[6M Return vs Nifty Z-Score]],Table2[6M Return vs Nifty Z-Score])</f>
        <v>247</v>
      </c>
      <c r="AU224">
        <f>_xlfn.RANK.AVG(Table2[[#This Row],[Sharpe Ratio Z-Score]],Table2[Sharpe Ratio Z-Score])</f>
        <v>249</v>
      </c>
      <c r="AV224">
        <f>(Table2[[#This Row],[Rank 1Y]]+Table2[[#This Row],[Rank 6M]]+Table2[[#This Row],[Rank Sharpe]])/3</f>
        <v>265.66666666666669</v>
      </c>
    </row>
    <row r="225" spans="1:48" x14ac:dyDescent="0.3">
      <c r="A225" t="s">
        <v>1470</v>
      </c>
      <c r="B225" t="s">
        <v>1471</v>
      </c>
      <c r="C225" t="s">
        <v>10315</v>
      </c>
      <c r="D225" t="s">
        <v>141</v>
      </c>
      <c r="E225">
        <v>7156.2800637999999</v>
      </c>
      <c r="F225">
        <v>858.2</v>
      </c>
      <c r="G225">
        <v>60.677480765734401</v>
      </c>
      <c r="H225">
        <f>(Table2[[#This Row],[1Y Return vs Nifty]]-AVERAGE(Table2[1Y Return vs Nifty]))/_xlfn.STDEV.P(Table2[1Y Return vs Nifty])</f>
        <v>0.54384288869044273</v>
      </c>
      <c r="I225">
        <v>-7.9278221672075802</v>
      </c>
      <c r="J225">
        <f>(Table2[[#This Row],[1M Return vs Nifty]]-AVERAGE(Table2[1M Return vs Nifty]))/_xlfn.STDEV.P(Table2[1M Return vs Nifty])</f>
        <v>-0.73348742762756192</v>
      </c>
      <c r="K225">
        <v>-11.1433334916454</v>
      </c>
      <c r="L225">
        <f>(Table2[[#This Row],[6M Return vs Nifty]]-AVERAGE(Table2[6M Return vs Nifty]))/_xlfn.STDEV.P(Table2[6M Return vs Nifty])</f>
        <v>-0.61980924550962024</v>
      </c>
      <c r="M225">
        <v>-2.3376787077630299</v>
      </c>
      <c r="N225">
        <f>(Table2[[#This Row],[1W Return vs Nifty]]-AVERAGE(Table2[1W Return vs Nifty]))/_xlfn.STDEV.P(Table2[1W Return vs Nifty])</f>
        <v>-0.35398090799151971</v>
      </c>
      <c r="O225">
        <v>883.71</v>
      </c>
      <c r="P225">
        <v>895.72255518725103</v>
      </c>
      <c r="Q225">
        <v>757.88601641818502</v>
      </c>
      <c r="R225">
        <v>39.524063976985097</v>
      </c>
      <c r="S225" s="2">
        <f>(Table2[[#This Row],[Close Price]]-Table2[[#This Row],[20D EMA]])/Table2[[#This Row],[20D EMA]]</f>
        <v>-2.8866935985787181E-2</v>
      </c>
      <c r="T225" s="2">
        <f>(Table2[[#This Row],[Close Price]]-Table2[[#This Row],[50D EMA]])/Table2[[#This Row],[50D EMA]]</f>
        <v>-4.1890823190677481E-2</v>
      </c>
      <c r="U225" s="2">
        <f>(Table2[[#This Row],[Close Price]]-Table2[[#This Row],[200D EMA]])/Table2[[#This Row],[200D EMA]]</f>
        <v>0.13236025128937587</v>
      </c>
      <c r="V225">
        <v>0.51518379995165298</v>
      </c>
      <c r="W225">
        <v>850.1</v>
      </c>
      <c r="X225">
        <v>889</v>
      </c>
      <c r="Y225">
        <v>850.1</v>
      </c>
      <c r="Z225">
        <v>904</v>
      </c>
      <c r="AA225">
        <v>836.9</v>
      </c>
      <c r="AB225">
        <v>955.7</v>
      </c>
      <c r="AC225" s="2">
        <f>(Table2[[#This Row],[Close Price]]/Table2[[#This Row],[Day Low]])-1</f>
        <v>9.5282907893188273E-3</v>
      </c>
      <c r="AD225" s="2">
        <f>(Table2[[#This Row],[Day High]]/Table2[[#This Row],[Close Price]])-1</f>
        <v>3.5889070146818858E-2</v>
      </c>
      <c r="AE225" s="2">
        <f>(Table2[[#This Row],[Close Price]]/Table2[[#This Row],[Current Week Low]])-1</f>
        <v>9.5282907893188273E-3</v>
      </c>
      <c r="AF225" s="2">
        <f>(Table2[[#This Row],[Current Week High]]/Table2[[#This Row],[Close Price]])-1</f>
        <v>5.3367513400139677E-2</v>
      </c>
      <c r="AG225" s="2">
        <f>(Table2[[#This Row],[Close Price]]/Table2[[#This Row],[Current Month Low]])-1</f>
        <v>2.5451069422870232E-2</v>
      </c>
      <c r="AH225" s="2">
        <f>(Table2[[#This Row],[Current Month High]]/Table2[[#This Row],[Close Price]])-1</f>
        <v>0.11360988114658577</v>
      </c>
      <c r="AI225">
        <v>29.3404800745746</v>
      </c>
      <c r="AJ225">
        <v>137.20287451630699</v>
      </c>
      <c r="AK225" t="str">
        <f>IF(AND(Table2[[#This Row],[20D EMA]]&gt;Table2[[#This Row],[50D EMA]],Table2[[#This Row],[50D EMA]]&gt;Table2[[#This Row],[200D EMA]]),"Uptrend","Downtrend/NoTrend")</f>
        <v>Downtrend/NoTrend</v>
      </c>
      <c r="AL225">
        <v>-0.1</v>
      </c>
      <c r="AM225" t="s">
        <v>10346</v>
      </c>
      <c r="AN225">
        <v>-2.48</v>
      </c>
      <c r="AO225" t="s">
        <v>10346</v>
      </c>
      <c r="AP225">
        <v>0.156568076804358</v>
      </c>
      <c r="AQ225">
        <f>(Table2[[#This Row],[Sharpe Ratio]]-AVERAGE(Table2[Sharpe Ratio]))/_xlfn.STDEV.P(Table2[Sharpe Ratio])</f>
        <v>1.0669773775096103</v>
      </c>
      <c r="AR2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5">
        <f>_xlfn.RANK.AVG(Table2[[#This Row],[1Y Return vs Nifty Z-Score]],Table2[1Y Return vs Nifty Z-Score])</f>
        <v>162</v>
      </c>
      <c r="AT225">
        <f>_xlfn.RANK.AVG(Table2[[#This Row],[6M Return vs Nifty Z-Score]],Table2[6M Return vs Nifty Z-Score])</f>
        <v>530</v>
      </c>
      <c r="AU225">
        <f>_xlfn.RANK.AVG(Table2[[#This Row],[Sharpe Ratio Z-Score]],Table2[Sharpe Ratio Z-Score])</f>
        <v>107</v>
      </c>
      <c r="AV225">
        <f>(Table2[[#This Row],[Rank 1Y]]+Table2[[#This Row],[Rank 6M]]+Table2[[#This Row],[Rank Sharpe]])/3</f>
        <v>266.33333333333331</v>
      </c>
    </row>
    <row r="226" spans="1:48" x14ac:dyDescent="0.3">
      <c r="A226" t="s">
        <v>1329</v>
      </c>
      <c r="B226" t="s">
        <v>1330</v>
      </c>
      <c r="C226" t="s">
        <v>10313</v>
      </c>
      <c r="D226" t="s">
        <v>89</v>
      </c>
      <c r="E226">
        <v>8522.2664232000006</v>
      </c>
      <c r="F226">
        <v>1096.5</v>
      </c>
      <c r="G226">
        <v>141.00826806025901</v>
      </c>
      <c r="H226">
        <f>(Table2[[#This Row],[1Y Return vs Nifty]]-AVERAGE(Table2[1Y Return vs Nifty]))/_xlfn.STDEV.P(Table2[1Y Return vs Nifty])</f>
        <v>1.8320100194273214</v>
      </c>
      <c r="I226">
        <v>9.7284185194590496</v>
      </c>
      <c r="J226">
        <f>(Table2[[#This Row],[1M Return vs Nifty]]-AVERAGE(Table2[1M Return vs Nifty]))/_xlfn.STDEV.P(Table2[1M Return vs Nifty])</f>
        <v>0.930719337646569</v>
      </c>
      <c r="K226">
        <v>17.517083646501298</v>
      </c>
      <c r="L226">
        <f>(Table2[[#This Row],[6M Return vs Nifty]]-AVERAGE(Table2[6M Return vs Nifty]))/_xlfn.STDEV.P(Table2[6M Return vs Nifty])</f>
        <v>0.37664087344223901</v>
      </c>
      <c r="M226">
        <v>-4.1642206789408602</v>
      </c>
      <c r="N226">
        <f>(Table2[[#This Row],[1W Return vs Nifty]]-AVERAGE(Table2[1W Return vs Nifty]))/_xlfn.STDEV.P(Table2[1W Return vs Nifty])</f>
        <v>-0.81796183780216225</v>
      </c>
      <c r="O226">
        <v>1064.17</v>
      </c>
      <c r="P226">
        <v>1023.96981793637</v>
      </c>
      <c r="Q226">
        <v>851.55520939652604</v>
      </c>
      <c r="R226">
        <v>60.905209178711601</v>
      </c>
      <c r="S226" s="2">
        <f>(Table2[[#This Row],[Close Price]]-Table2[[#This Row],[20D EMA]])/Table2[[#This Row],[20D EMA]]</f>
        <v>3.0380484321114037E-2</v>
      </c>
      <c r="T226" s="2">
        <f>(Table2[[#This Row],[Close Price]]-Table2[[#This Row],[50D EMA]])/Table2[[#This Row],[50D EMA]]</f>
        <v>7.0832343681576274E-2</v>
      </c>
      <c r="U226" s="2">
        <f>(Table2[[#This Row],[Close Price]]-Table2[[#This Row],[200D EMA]])/Table2[[#This Row],[200D EMA]]</f>
        <v>0.28764405161358786</v>
      </c>
      <c r="V226">
        <v>0.84614762085014805</v>
      </c>
      <c r="W226">
        <v>1061.05</v>
      </c>
      <c r="X226">
        <v>1099</v>
      </c>
      <c r="Y226">
        <v>1058.0999999999999</v>
      </c>
      <c r="Z226">
        <v>1103.3499999999999</v>
      </c>
      <c r="AA226">
        <v>955</v>
      </c>
      <c r="AB226">
        <v>1176</v>
      </c>
      <c r="AC226" s="2">
        <f>(Table2[[#This Row],[Close Price]]/Table2[[#This Row],[Day Low]])-1</f>
        <v>3.3410301116818308E-2</v>
      </c>
      <c r="AD226" s="2">
        <f>(Table2[[#This Row],[Day High]]/Table2[[#This Row],[Close Price]])-1</f>
        <v>2.2799817601459882E-3</v>
      </c>
      <c r="AE226" s="2">
        <f>(Table2[[#This Row],[Close Price]]/Table2[[#This Row],[Current Week Low]])-1</f>
        <v>3.6291465834987324E-2</v>
      </c>
      <c r="AF226" s="2">
        <f>(Table2[[#This Row],[Current Week High]]/Table2[[#This Row],[Close Price]])-1</f>
        <v>6.2471500227996302E-3</v>
      </c>
      <c r="AG226" s="2">
        <f>(Table2[[#This Row],[Close Price]]/Table2[[#This Row],[Current Month Low]])-1</f>
        <v>0.14816753926701565</v>
      </c>
      <c r="AH226" s="2">
        <f>(Table2[[#This Row],[Current Month High]]/Table2[[#This Row],[Close Price]])-1</f>
        <v>7.2503419972640204E-2</v>
      </c>
      <c r="AI226">
        <v>7.3415412676698599</v>
      </c>
      <c r="AJ226">
        <v>188.552631578947</v>
      </c>
      <c r="AK226" t="str">
        <f>IF(AND(Table2[[#This Row],[20D EMA]]&gt;Table2[[#This Row],[50D EMA]],Table2[[#This Row],[50D EMA]]&gt;Table2[[#This Row],[200D EMA]]),"Uptrend","Downtrend/NoTrend")</f>
        <v>Uptrend</v>
      </c>
      <c r="AL226">
        <v>0.08</v>
      </c>
      <c r="AM226" t="s">
        <v>10347</v>
      </c>
      <c r="AN226">
        <v>5.89</v>
      </c>
      <c r="AO226" t="s">
        <v>10347</v>
      </c>
      <c r="AQ226">
        <f>(Table2[[#This Row],[Sharpe Ratio]]-AVERAGE(Table2[Sharpe Ratio]))/_xlfn.STDEV.P(Table2[Sharpe Ratio])</f>
        <v>-0.73259025278421641</v>
      </c>
      <c r="AR2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1.5888181399297507</v>
      </c>
      <c r="AS226">
        <f>_xlfn.RANK.AVG(Table2[[#This Row],[1Y Return vs Nifty Z-Score]],Table2[1Y Return vs Nifty Z-Score])</f>
        <v>37</v>
      </c>
      <c r="AT226">
        <f>_xlfn.RANK.AVG(Table2[[#This Row],[6M Return vs Nifty Z-Score]],Table2[6M Return vs Nifty Z-Score])</f>
        <v>216</v>
      </c>
      <c r="AU226">
        <f>_xlfn.RANK.AVG(Table2[[#This Row],[Sharpe Ratio Z-Score]],Table2[Sharpe Ratio Z-Score])</f>
        <v>548</v>
      </c>
      <c r="AV226">
        <f>(Table2[[#This Row],[Rank 1Y]]+Table2[[#This Row],[Rank 6M]]+Table2[[#This Row],[Rank Sharpe]])/3</f>
        <v>267</v>
      </c>
    </row>
    <row r="227" spans="1:48" x14ac:dyDescent="0.3">
      <c r="A227" t="s">
        <v>677</v>
      </c>
      <c r="B227" t="s">
        <v>678</v>
      </c>
      <c r="C227" t="s">
        <v>10307</v>
      </c>
      <c r="D227" t="s">
        <v>54</v>
      </c>
      <c r="E227">
        <v>26851.256161050002</v>
      </c>
      <c r="F227">
        <v>1499.15</v>
      </c>
      <c r="G227">
        <v>37.4691629507127</v>
      </c>
      <c r="H227">
        <f>(Table2[[#This Row],[1Y Return vs Nifty]]-AVERAGE(Table2[1Y Return vs Nifty]))/_xlfn.STDEV.P(Table2[1Y Return vs Nifty])</f>
        <v>0.17167932381220036</v>
      </c>
      <c r="I227">
        <v>12.866755964559101</v>
      </c>
      <c r="J227">
        <f>(Table2[[#This Row],[1M Return vs Nifty]]-AVERAGE(Table2[1M Return vs Nifty]))/_xlfn.STDEV.P(Table2[1M Return vs Nifty])</f>
        <v>1.2265264973095398</v>
      </c>
      <c r="K227">
        <v>36.2442724622789</v>
      </c>
      <c r="L227">
        <f>(Table2[[#This Row],[6M Return vs Nifty]]-AVERAGE(Table2[6M Return vs Nifty]))/_xlfn.STDEV.P(Table2[6M Return vs Nifty])</f>
        <v>1.0277378003700164</v>
      </c>
      <c r="M227">
        <v>3.0750876432412402</v>
      </c>
      <c r="N227">
        <f>(Table2[[#This Row],[1W Return vs Nifty]]-AVERAGE(Table2[1W Return vs Nifty]))/_xlfn.STDEV.P(Table2[1W Return vs Nifty])</f>
        <v>1.0209781151330632</v>
      </c>
      <c r="O227">
        <v>1463.39</v>
      </c>
      <c r="P227">
        <v>1344.9988410542901</v>
      </c>
      <c r="Q227">
        <v>1081.00141873757</v>
      </c>
      <c r="R227">
        <v>52.292784635628699</v>
      </c>
      <c r="S227" s="2">
        <f>(Table2[[#This Row],[Close Price]]-Table2[[#This Row],[20D EMA]])/Table2[[#This Row],[20D EMA]]</f>
        <v>2.4436411346257653E-2</v>
      </c>
      <c r="T227" s="2">
        <f>(Table2[[#This Row],[Close Price]]-Table2[[#This Row],[50D EMA]])/Table2[[#This Row],[50D EMA]]</f>
        <v>0.11461062585368263</v>
      </c>
      <c r="U227" s="2">
        <f>(Table2[[#This Row],[Close Price]]-Table2[[#This Row],[200D EMA]])/Table2[[#This Row],[200D EMA]]</f>
        <v>0.38681594123230489</v>
      </c>
      <c r="V227">
        <v>0.99151629636232697</v>
      </c>
      <c r="W227">
        <v>1490.15</v>
      </c>
      <c r="X227">
        <v>1546.9</v>
      </c>
      <c r="Y227">
        <v>1490.15</v>
      </c>
      <c r="Z227">
        <v>1584.95</v>
      </c>
      <c r="AA227">
        <v>1291.95</v>
      </c>
      <c r="AB227">
        <v>1584.95</v>
      </c>
      <c r="AC227" s="2">
        <f>(Table2[[#This Row],[Close Price]]/Table2[[#This Row],[Day Low]])-1</f>
        <v>6.0396604368688767E-3</v>
      </c>
      <c r="AD227" s="2">
        <f>(Table2[[#This Row],[Day High]]/Table2[[#This Row],[Close Price]])-1</f>
        <v>3.1851382450055032E-2</v>
      </c>
      <c r="AE227" s="2">
        <f>(Table2[[#This Row],[Close Price]]/Table2[[#This Row],[Current Week Low]])-1</f>
        <v>6.0396604368688767E-3</v>
      </c>
      <c r="AF227" s="2">
        <f>(Table2[[#This Row],[Current Week High]]/Table2[[#This Row],[Close Price]])-1</f>
        <v>5.72324317113031E-2</v>
      </c>
      <c r="AG227" s="2">
        <f>(Table2[[#This Row],[Close Price]]/Table2[[#This Row],[Current Month Low]])-1</f>
        <v>0.16037772359611435</v>
      </c>
      <c r="AH227" s="2">
        <f>(Table2[[#This Row],[Current Month High]]/Table2[[#This Row],[Close Price]])-1</f>
        <v>5.72324317113031E-2</v>
      </c>
      <c r="AI227">
        <v>5.72324317113031</v>
      </c>
      <c r="AJ227">
        <v>107.00773267053199</v>
      </c>
      <c r="AK227" t="str">
        <f>IF(AND(Table2[[#This Row],[20D EMA]]&gt;Table2[[#This Row],[50D EMA]],Table2[[#This Row],[50D EMA]]&gt;Table2[[#This Row],[200D EMA]]),"Uptrend","Downtrend/NoTrend")</f>
        <v>Uptrend</v>
      </c>
      <c r="AL227">
        <v>0.18</v>
      </c>
      <c r="AM227" t="s">
        <v>10347</v>
      </c>
      <c r="AN227">
        <v>0.31</v>
      </c>
      <c r="AO227" t="s">
        <v>10347</v>
      </c>
      <c r="AP227">
        <v>2.7919414960872999E-2</v>
      </c>
      <c r="AQ227">
        <f>(Table2[[#This Row],[Sharpe Ratio]]-AVERAGE(Table2[Sharpe Ratio]))/_xlfn.STDEV.P(Table2[Sharpe Ratio])</f>
        <v>-0.41168910584664514</v>
      </c>
      <c r="AR2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3.0352326307781743</v>
      </c>
      <c r="AS227">
        <f>_xlfn.RANK.AVG(Table2[[#This Row],[1Y Return vs Nifty Z-Score]],Table2[1Y Return vs Nifty Z-Score])</f>
        <v>246</v>
      </c>
      <c r="AT227">
        <f>_xlfn.RANK.AVG(Table2[[#This Row],[6M Return vs Nifty Z-Score]],Table2[6M Return vs Nifty Z-Score])</f>
        <v>101</v>
      </c>
      <c r="AU227">
        <f>_xlfn.RANK.AVG(Table2[[#This Row],[Sharpe Ratio Z-Score]],Table2[Sharpe Ratio Z-Score])</f>
        <v>455</v>
      </c>
      <c r="AV227">
        <f>(Table2[[#This Row],[Rank 1Y]]+Table2[[#This Row],[Rank 6M]]+Table2[[#This Row],[Rank Sharpe]])/3</f>
        <v>267.33333333333331</v>
      </c>
    </row>
    <row r="228" spans="1:48" x14ac:dyDescent="0.3">
      <c r="A228" t="s">
        <v>134</v>
      </c>
      <c r="B228" t="s">
        <v>135</v>
      </c>
      <c r="C228" t="s">
        <v>10310</v>
      </c>
      <c r="D228" t="s">
        <v>136</v>
      </c>
      <c r="E228">
        <v>209787.08835000001</v>
      </c>
      <c r="F228">
        <v>496.5</v>
      </c>
      <c r="G228">
        <v>27.3855199399752</v>
      </c>
      <c r="H228">
        <f>(Table2[[#This Row],[1Y Return vs Nifty]]-AVERAGE(Table2[1Y Return vs Nifty]))/_xlfn.STDEV.P(Table2[1Y Return vs Nifty])</f>
        <v>9.9802054294520753E-3</v>
      </c>
      <c r="I228">
        <v>-17.665850348408199</v>
      </c>
      <c r="J228">
        <f>(Table2[[#This Row],[1M Return vs Nifty]]-AVERAGE(Table2[1M Return vs Nifty]))/_xlfn.STDEV.P(Table2[1M Return vs Nifty])</f>
        <v>-1.6513550908058556</v>
      </c>
      <c r="K228">
        <v>47.600143839595603</v>
      </c>
      <c r="L228">
        <f>(Table2[[#This Row],[6M Return vs Nifty]]-AVERAGE(Table2[6M Return vs Nifty]))/_xlfn.STDEV.P(Table2[6M Return vs Nifty])</f>
        <v>1.4225526884502167</v>
      </c>
      <c r="M228">
        <v>-1.90716543594735</v>
      </c>
      <c r="N228">
        <f>(Table2[[#This Row],[1W Return vs Nifty]]-AVERAGE(Table2[1W Return vs Nifty]))/_xlfn.STDEV.P(Table2[1W Return vs Nifty])</f>
        <v>-0.24462128127346849</v>
      </c>
      <c r="O228">
        <v>552.05999999999995</v>
      </c>
      <c r="P228">
        <v>584.56217318534095</v>
      </c>
      <c r="Q228">
        <v>489.14374186342098</v>
      </c>
      <c r="R228">
        <v>28.159180147974599</v>
      </c>
      <c r="S228" s="2">
        <f>(Table2[[#This Row],[Close Price]]-Table2[[#This Row],[20D EMA]])/Table2[[#This Row],[20D EMA]]</f>
        <v>-0.1006412346484077</v>
      </c>
      <c r="T228" s="2">
        <f>(Table2[[#This Row],[Close Price]]-Table2[[#This Row],[50D EMA]])/Table2[[#This Row],[50D EMA]]</f>
        <v>-0.15064637642473663</v>
      </c>
      <c r="U228" s="2">
        <f>(Table2[[#This Row],[Close Price]]-Table2[[#This Row],[200D EMA]])/Table2[[#This Row],[200D EMA]]</f>
        <v>1.5039051932985855E-2</v>
      </c>
      <c r="V228">
        <v>3.8519764554518598</v>
      </c>
      <c r="W228">
        <v>492.4</v>
      </c>
      <c r="X228">
        <v>508.6</v>
      </c>
      <c r="Y228">
        <v>492.4</v>
      </c>
      <c r="Z228">
        <v>537.6</v>
      </c>
      <c r="AA228">
        <v>488.05</v>
      </c>
      <c r="AB228">
        <v>663.15</v>
      </c>
      <c r="AC228" s="2">
        <f>(Table2[[#This Row],[Close Price]]/Table2[[#This Row],[Day Low]])-1</f>
        <v>8.3265637692933048E-3</v>
      </c>
      <c r="AD228" s="2">
        <f>(Table2[[#This Row],[Day High]]/Table2[[#This Row],[Close Price]])-1</f>
        <v>2.4370594159113912E-2</v>
      </c>
      <c r="AE228" s="2">
        <f>(Table2[[#This Row],[Close Price]]/Table2[[#This Row],[Current Week Low]])-1</f>
        <v>8.3265637692933048E-3</v>
      </c>
      <c r="AF228" s="2">
        <f>(Table2[[#This Row],[Current Week High]]/Table2[[#This Row],[Close Price]])-1</f>
        <v>8.2779456193353473E-2</v>
      </c>
      <c r="AG228" s="2">
        <f>(Table2[[#This Row],[Close Price]]/Table2[[#This Row],[Current Month Low]])-1</f>
        <v>1.7313799815592557E-2</v>
      </c>
      <c r="AH228" s="2">
        <f>(Table2[[#This Row],[Current Month High]]/Table2[[#This Row],[Close Price]])-1</f>
        <v>0.33564954682779446</v>
      </c>
      <c r="AI228">
        <v>62.678751258811602</v>
      </c>
      <c r="AJ228">
        <v>74.455375966268406</v>
      </c>
      <c r="AK228" t="str">
        <f>IF(AND(Table2[[#This Row],[20D EMA]]&gt;Table2[[#This Row],[50D EMA]],Table2[[#This Row],[50D EMA]]&gt;Table2[[#This Row],[200D EMA]]),"Uptrend","Downtrend/NoTrend")</f>
        <v>Downtrend/NoTrend</v>
      </c>
      <c r="AL228">
        <v>-0.22</v>
      </c>
      <c r="AM228" t="s">
        <v>10346</v>
      </c>
      <c r="AN228">
        <v>-19.16</v>
      </c>
      <c r="AO228" t="s">
        <v>10346</v>
      </c>
      <c r="AP228">
        <v>3.2802934274578997E-2</v>
      </c>
      <c r="AQ228">
        <f>(Table2[[#This Row],[Sharpe Ratio]]-AVERAGE(Table2[Sharpe Ratio]))/_xlfn.STDEV.P(Table2[Sharpe Ratio])</f>
        <v>-0.35555874097129764</v>
      </c>
      <c r="AR2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8">
        <f>_xlfn.RANK.AVG(Table2[[#This Row],[1Y Return vs Nifty Z-Score]],Table2[1Y Return vs Nifty Z-Score])</f>
        <v>298</v>
      </c>
      <c r="AT228">
        <f>_xlfn.RANK.AVG(Table2[[#This Row],[6M Return vs Nifty Z-Score]],Table2[6M Return vs Nifty Z-Score])</f>
        <v>65</v>
      </c>
      <c r="AU228">
        <f>_xlfn.RANK.AVG(Table2[[#This Row],[Sharpe Ratio Z-Score]],Table2[Sharpe Ratio Z-Score])</f>
        <v>440</v>
      </c>
      <c r="AV228">
        <f>(Table2[[#This Row],[Rank 1Y]]+Table2[[#This Row],[Rank 6M]]+Table2[[#This Row],[Rank Sharpe]])/3</f>
        <v>267.66666666666669</v>
      </c>
    </row>
    <row r="229" spans="1:48" x14ac:dyDescent="0.3">
      <c r="A229" t="s">
        <v>1025</v>
      </c>
      <c r="B229" t="s">
        <v>1026</v>
      </c>
      <c r="C229" t="s">
        <v>10307</v>
      </c>
      <c r="D229" t="s">
        <v>54</v>
      </c>
      <c r="E229">
        <v>13639.918788720001</v>
      </c>
      <c r="F229">
        <v>1794.45</v>
      </c>
      <c r="G229">
        <v>39.469982746768899</v>
      </c>
      <c r="H229">
        <f>(Table2[[#This Row],[1Y Return vs Nifty]]-AVERAGE(Table2[1Y Return vs Nifty]))/_xlfn.STDEV.P(Table2[1Y Return vs Nifty])</f>
        <v>0.20376403731510084</v>
      </c>
      <c r="I229">
        <v>18.551879634327999</v>
      </c>
      <c r="J229">
        <f>(Table2[[#This Row],[1M Return vs Nifty]]-AVERAGE(Table2[1M Return vs Nifty]))/_xlfn.STDEV.P(Table2[1M Return vs Nifty])</f>
        <v>1.762383560007732</v>
      </c>
      <c r="K229">
        <v>6.58485026440888</v>
      </c>
      <c r="L229">
        <f>(Table2[[#This Row],[6M Return vs Nifty]]-AVERAGE(Table2[6M Return vs Nifty]))/_xlfn.STDEV.P(Table2[6M Return vs Nifty])</f>
        <v>-3.445194443229692E-3</v>
      </c>
      <c r="M229">
        <v>3.71799790828923</v>
      </c>
      <c r="N229">
        <f>(Table2[[#This Row],[1W Return vs Nifty]]-AVERAGE(Table2[1W Return vs Nifty]))/_xlfn.STDEV.P(Table2[1W Return vs Nifty])</f>
        <v>1.1842911444906192</v>
      </c>
      <c r="O229">
        <v>1707.42</v>
      </c>
      <c r="P229">
        <v>1587.74859065229</v>
      </c>
      <c r="Q229">
        <v>1378.2087838305799</v>
      </c>
      <c r="R229">
        <v>55.352230598705702</v>
      </c>
      <c r="S229" s="2">
        <f>(Table2[[#This Row],[Close Price]]-Table2[[#This Row],[20D EMA]])/Table2[[#This Row],[20D EMA]]</f>
        <v>5.097164142390271E-2</v>
      </c>
      <c r="T229" s="2">
        <f>(Table2[[#This Row],[Close Price]]-Table2[[#This Row],[50D EMA]])/Table2[[#This Row],[50D EMA]]</f>
        <v>0.13018522615270692</v>
      </c>
      <c r="U229" s="2">
        <f>(Table2[[#This Row],[Close Price]]-Table2[[#This Row],[200D EMA]])/Table2[[#This Row],[200D EMA]]</f>
        <v>0.30201608134619734</v>
      </c>
      <c r="V229">
        <v>3.2278623281857399</v>
      </c>
      <c r="W229">
        <v>1782.55</v>
      </c>
      <c r="X229">
        <v>1863</v>
      </c>
      <c r="Y229">
        <v>1767.55</v>
      </c>
      <c r="Z229">
        <v>1984.9</v>
      </c>
      <c r="AA229">
        <v>1452</v>
      </c>
      <c r="AB229">
        <v>1984.9</v>
      </c>
      <c r="AC229" s="2">
        <f>(Table2[[#This Row],[Close Price]]/Table2[[#This Row],[Day Low]])-1</f>
        <v>6.6758295699980152E-3</v>
      </c>
      <c r="AD229" s="2">
        <f>(Table2[[#This Row],[Day High]]/Table2[[#This Row],[Close Price]])-1</f>
        <v>3.8201120120371135E-2</v>
      </c>
      <c r="AE229" s="2">
        <f>(Table2[[#This Row],[Close Price]]/Table2[[#This Row],[Current Week Low]])-1</f>
        <v>1.521880569149392E-2</v>
      </c>
      <c r="AF229" s="2">
        <f>(Table2[[#This Row],[Current Week High]]/Table2[[#This Row],[Close Price]])-1</f>
        <v>0.10613279835046963</v>
      </c>
      <c r="AG229" s="2">
        <f>(Table2[[#This Row],[Close Price]]/Table2[[#This Row],[Current Month Low]])-1</f>
        <v>0.23584710743801662</v>
      </c>
      <c r="AH229" s="2">
        <f>(Table2[[#This Row],[Current Month High]]/Table2[[#This Row],[Close Price]])-1</f>
        <v>0.10613279835046963</v>
      </c>
      <c r="AI229">
        <v>10.6132798350469</v>
      </c>
      <c r="AJ229">
        <v>88.097484276729503</v>
      </c>
      <c r="AK229" t="str">
        <f>IF(AND(Table2[[#This Row],[20D EMA]]&gt;Table2[[#This Row],[50D EMA]],Table2[[#This Row],[50D EMA]]&gt;Table2[[#This Row],[200D EMA]]),"Uptrend","Downtrend/NoTrend")</f>
        <v>Uptrend</v>
      </c>
      <c r="AL229">
        <v>0.05</v>
      </c>
      <c r="AM229" t="s">
        <v>10347</v>
      </c>
      <c r="AN229">
        <v>15.25</v>
      </c>
      <c r="AO229" t="s">
        <v>10347</v>
      </c>
      <c r="AP229">
        <v>9.7065502275153995E-2</v>
      </c>
      <c r="AQ229">
        <f>(Table2[[#This Row],[Sharpe Ratio]]-AVERAGE(Table2[Sharpe Ratio]))/_xlfn.STDEV.P(Table2[Sharpe Ratio])</f>
        <v>0.38306460788605851</v>
      </c>
      <c r="AR2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3.5300581552562811</v>
      </c>
      <c r="AS229">
        <f>_xlfn.RANK.AVG(Table2[[#This Row],[1Y Return vs Nifty Z-Score]],Table2[1Y Return vs Nifty Z-Score])</f>
        <v>239</v>
      </c>
      <c r="AT229">
        <f>_xlfn.RANK.AVG(Table2[[#This Row],[6M Return vs Nifty Z-Score]],Table2[6M Return vs Nifty Z-Score])</f>
        <v>324</v>
      </c>
      <c r="AU229">
        <f>_xlfn.RANK.AVG(Table2[[#This Row],[Sharpe Ratio Z-Score]],Table2[Sharpe Ratio Z-Score])</f>
        <v>241</v>
      </c>
      <c r="AV229">
        <f>(Table2[[#This Row],[Rank 1Y]]+Table2[[#This Row],[Rank 6M]]+Table2[[#This Row],[Rank Sharpe]])/3</f>
        <v>268</v>
      </c>
    </row>
    <row r="230" spans="1:48" x14ac:dyDescent="0.3">
      <c r="A230" t="s">
        <v>535</v>
      </c>
      <c r="B230" t="s">
        <v>536</v>
      </c>
      <c r="C230" t="s">
        <v>10306</v>
      </c>
      <c r="D230" t="s">
        <v>46</v>
      </c>
      <c r="E230">
        <v>38752.262999999999</v>
      </c>
      <c r="F230">
        <v>64.17</v>
      </c>
      <c r="G230">
        <v>97.923740880200597</v>
      </c>
      <c r="H230">
        <f>(Table2[[#This Row],[1Y Return vs Nifty]]-AVERAGE(Table2[1Y Return vs Nifty]))/_xlfn.STDEV.P(Table2[1Y Return vs Nifty])</f>
        <v>1.1411158600908073</v>
      </c>
      <c r="I230">
        <v>-2.8597458221944501</v>
      </c>
      <c r="J230">
        <f>(Table2[[#This Row],[1M Return vs Nifty]]-AVERAGE(Table2[1M Return vs Nifty]))/_xlfn.STDEV.P(Table2[1M Return vs Nifty])</f>
        <v>-0.25579078257299226</v>
      </c>
      <c r="K230">
        <v>-12.316259689773499</v>
      </c>
      <c r="L230">
        <f>(Table2[[#This Row],[6M Return vs Nifty]]-AVERAGE(Table2[6M Return vs Nifty]))/_xlfn.STDEV.P(Table2[6M Return vs Nifty])</f>
        <v>-0.66058891888328108</v>
      </c>
      <c r="M230">
        <v>0.73749368669084603</v>
      </c>
      <c r="N230">
        <f>(Table2[[#This Row],[1W Return vs Nifty]]-AVERAGE(Table2[1W Return vs Nifty]))/_xlfn.STDEV.P(Table2[1W Return vs Nifty])</f>
        <v>0.42717899384564167</v>
      </c>
      <c r="O230">
        <v>64.78</v>
      </c>
      <c r="P230">
        <v>65.388006413851699</v>
      </c>
      <c r="Q230">
        <v>58.478491020665601</v>
      </c>
      <c r="R230">
        <v>44.780897322414603</v>
      </c>
      <c r="S230" s="2">
        <f>(Table2[[#This Row],[Close Price]]-Table2[[#This Row],[20D EMA]])/Table2[[#This Row],[20D EMA]]</f>
        <v>-9.4164865699289807E-3</v>
      </c>
      <c r="T230" s="2">
        <f>(Table2[[#This Row],[Close Price]]-Table2[[#This Row],[50D EMA]])/Table2[[#This Row],[50D EMA]]</f>
        <v>-1.86273673208926E-2</v>
      </c>
      <c r="U230" s="2">
        <f>(Table2[[#This Row],[Close Price]]-Table2[[#This Row],[200D EMA]])/Table2[[#This Row],[200D EMA]]</f>
        <v>9.7326536304144534E-2</v>
      </c>
      <c r="V230">
        <v>0.22395630006480399</v>
      </c>
      <c r="W230">
        <v>64</v>
      </c>
      <c r="X230">
        <v>66.37</v>
      </c>
      <c r="Y230">
        <v>64</v>
      </c>
      <c r="Z230">
        <v>66.900000000000006</v>
      </c>
      <c r="AA230">
        <v>60.3</v>
      </c>
      <c r="AB230">
        <v>66.900000000000006</v>
      </c>
      <c r="AC230" s="2">
        <f>(Table2[[#This Row],[Close Price]]/Table2[[#This Row],[Day Low]])-1</f>
        <v>2.6562500000000266E-3</v>
      </c>
      <c r="AD230" s="2">
        <f>(Table2[[#This Row],[Day High]]/Table2[[#This Row],[Close Price]])-1</f>
        <v>3.4283933302166059E-2</v>
      </c>
      <c r="AE230" s="2">
        <f>(Table2[[#This Row],[Close Price]]/Table2[[#This Row],[Current Week Low]])-1</f>
        <v>2.6562500000000266E-3</v>
      </c>
      <c r="AF230" s="2">
        <f>(Table2[[#This Row],[Current Week High]]/Table2[[#This Row],[Close Price]])-1</f>
        <v>4.2543244506778821E-2</v>
      </c>
      <c r="AG230" s="2">
        <f>(Table2[[#This Row],[Close Price]]/Table2[[#This Row],[Current Month Low]])-1</f>
        <v>6.4179104477612103E-2</v>
      </c>
      <c r="AH230" s="2">
        <f>(Table2[[#This Row],[Current Month High]]/Table2[[#This Row],[Close Price]])-1</f>
        <v>4.2543244506778821E-2</v>
      </c>
      <c r="AI230">
        <v>21.7858812529219</v>
      </c>
      <c r="AJ230">
        <v>132.921960072595</v>
      </c>
      <c r="AK230" t="str">
        <f>IF(AND(Table2[[#This Row],[20D EMA]]&gt;Table2[[#This Row],[50D EMA]],Table2[[#This Row],[50D EMA]]&gt;Table2[[#This Row],[200D EMA]]),"Uptrend","Downtrend/NoTrend")</f>
        <v>Downtrend/NoTrend</v>
      </c>
      <c r="AL230">
        <v>-0.14000000000000001</v>
      </c>
      <c r="AM230" t="s">
        <v>10346</v>
      </c>
      <c r="AN230">
        <v>2.9</v>
      </c>
      <c r="AO230" t="s">
        <v>10347</v>
      </c>
      <c r="AP230">
        <v>0.123841620178874</v>
      </c>
      <c r="AQ230">
        <f>(Table2[[#This Row],[Sharpe Ratio]]-AVERAGE(Table2[Sharpe Ratio]))/_xlfn.STDEV.P(Table2[Sharpe Ratio])</f>
        <v>0.69082488717132018</v>
      </c>
      <c r="AR2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0">
        <f>_xlfn.RANK.AVG(Table2[[#This Row],[1Y Return vs Nifty Z-Score]],Table2[1Y Return vs Nifty Z-Score])</f>
        <v>88</v>
      </c>
      <c r="AT230">
        <f>_xlfn.RANK.AVG(Table2[[#This Row],[6M Return vs Nifty Z-Score]],Table2[6M Return vs Nifty Z-Score])</f>
        <v>544</v>
      </c>
      <c r="AU230">
        <f>_xlfn.RANK.AVG(Table2[[#This Row],[Sharpe Ratio Z-Score]],Table2[Sharpe Ratio Z-Score])</f>
        <v>173</v>
      </c>
      <c r="AV230">
        <f>(Table2[[#This Row],[Rank 1Y]]+Table2[[#This Row],[Rank 6M]]+Table2[[#This Row],[Rank Sharpe]])/3</f>
        <v>268.33333333333331</v>
      </c>
    </row>
    <row r="231" spans="1:48" x14ac:dyDescent="0.3">
      <c r="A231" t="s">
        <v>1223</v>
      </c>
      <c r="B231" t="s">
        <v>1224</v>
      </c>
      <c r="C231" t="s">
        <v>10305</v>
      </c>
      <c r="D231" t="s">
        <v>992</v>
      </c>
      <c r="E231">
        <v>9611.8097748799992</v>
      </c>
      <c r="F231">
        <v>439.1</v>
      </c>
      <c r="G231">
        <v>14.740520660228301</v>
      </c>
      <c r="H231">
        <f>(Table2[[#This Row],[1Y Return vs Nifty]]-AVERAGE(Table2[1Y Return vs Nifty]))/_xlfn.STDEV.P(Table2[1Y Return vs Nifty])</f>
        <v>-0.19279226810102609</v>
      </c>
      <c r="I231">
        <v>6.3556874798398404</v>
      </c>
      <c r="J231">
        <f>(Table2[[#This Row],[1M Return vs Nifty]]-AVERAGE(Table2[1M Return vs Nifty]))/_xlfn.STDEV.P(Table2[1M Return vs Nifty])</f>
        <v>0.61281917343873604</v>
      </c>
      <c r="K231">
        <v>18.7046173053747</v>
      </c>
      <c r="L231">
        <f>(Table2[[#This Row],[6M Return vs Nifty]]-AVERAGE(Table2[6M Return vs Nifty]))/_xlfn.STDEV.P(Table2[6M Return vs Nifty])</f>
        <v>0.41792841123137869</v>
      </c>
      <c r="M231">
        <v>-2.57776482816706</v>
      </c>
      <c r="N231">
        <f>(Table2[[#This Row],[1W Return vs Nifty]]-AVERAGE(Table2[1W Return vs Nifty]))/_xlfn.STDEV.P(Table2[1W Return vs Nifty])</f>
        <v>-0.41496794422581951</v>
      </c>
      <c r="O231">
        <v>428.71</v>
      </c>
      <c r="P231">
        <v>408.30832058057399</v>
      </c>
      <c r="Q231">
        <v>366.39275972937997</v>
      </c>
      <c r="R231">
        <v>54.111912472994803</v>
      </c>
      <c r="S231" s="2">
        <f>(Table2[[#This Row],[Close Price]]-Table2[[#This Row],[20D EMA]])/Table2[[#This Row],[20D EMA]]</f>
        <v>2.4235497189242249E-2</v>
      </c>
      <c r="T231" s="2">
        <f>(Table2[[#This Row],[Close Price]]-Table2[[#This Row],[50D EMA]])/Table2[[#This Row],[50D EMA]]</f>
        <v>7.541281396284874E-2</v>
      </c>
      <c r="U231" s="2">
        <f>(Table2[[#This Row],[Close Price]]-Table2[[#This Row],[200D EMA]])/Table2[[#This Row],[200D EMA]]</f>
        <v>0.19844071243198713</v>
      </c>
      <c r="V231">
        <v>1.2511776232099501</v>
      </c>
      <c r="W231">
        <v>434.5</v>
      </c>
      <c r="X231">
        <v>448.45</v>
      </c>
      <c r="Y231">
        <v>434.5</v>
      </c>
      <c r="Z231">
        <v>464.4</v>
      </c>
      <c r="AA231">
        <v>370</v>
      </c>
      <c r="AB231">
        <v>482</v>
      </c>
      <c r="AC231" s="2">
        <f>(Table2[[#This Row],[Close Price]]/Table2[[#This Row],[Day Low]])-1</f>
        <v>1.0586881472957499E-2</v>
      </c>
      <c r="AD231" s="2">
        <f>(Table2[[#This Row],[Day High]]/Table2[[#This Row],[Close Price]])-1</f>
        <v>2.1293554998861319E-2</v>
      </c>
      <c r="AE231" s="2">
        <f>(Table2[[#This Row],[Close Price]]/Table2[[#This Row],[Current Week Low]])-1</f>
        <v>1.0586881472957499E-2</v>
      </c>
      <c r="AF231" s="2">
        <f>(Table2[[#This Row],[Current Week High]]/Table2[[#This Row],[Close Price]])-1</f>
        <v>5.7617854702801008E-2</v>
      </c>
      <c r="AG231" s="2">
        <f>(Table2[[#This Row],[Close Price]]/Table2[[#This Row],[Current Month Low]])-1</f>
        <v>0.18675675675675674</v>
      </c>
      <c r="AH231" s="2">
        <f>(Table2[[#This Row],[Current Month High]]/Table2[[#This Row],[Close Price]])-1</f>
        <v>9.7699840583010733E-2</v>
      </c>
      <c r="AI231">
        <v>9.7699840583010698</v>
      </c>
      <c r="AJ231">
        <v>64.149532710280297</v>
      </c>
      <c r="AK231" t="str">
        <f>IF(AND(Table2[[#This Row],[20D EMA]]&gt;Table2[[#This Row],[50D EMA]],Table2[[#This Row],[50D EMA]]&gt;Table2[[#This Row],[200D EMA]]),"Uptrend","Downtrend/NoTrend")</f>
        <v>Uptrend</v>
      </c>
      <c r="AL231">
        <v>0.19</v>
      </c>
      <c r="AM231" t="s">
        <v>10347</v>
      </c>
      <c r="AN231">
        <v>12.46</v>
      </c>
      <c r="AO231" t="s">
        <v>10347</v>
      </c>
      <c r="AP231">
        <v>9.6134393144413993E-2</v>
      </c>
      <c r="AQ231">
        <f>(Table2[[#This Row],[Sharpe Ratio]]-AVERAGE(Table2[Sharpe Ratio]))/_xlfn.STDEV.P(Table2[Sharpe Ratio])</f>
        <v>0.37236259323434573</v>
      </c>
      <c r="AR2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0.79534996557761473</v>
      </c>
      <c r="AS231">
        <f>_xlfn.RANK.AVG(Table2[[#This Row],[1Y Return vs Nifty Z-Score]],Table2[1Y Return vs Nifty Z-Score])</f>
        <v>356</v>
      </c>
      <c r="AT231">
        <f>_xlfn.RANK.AVG(Table2[[#This Row],[6M Return vs Nifty Z-Score]],Table2[6M Return vs Nifty Z-Score])</f>
        <v>210</v>
      </c>
      <c r="AU231">
        <f>_xlfn.RANK.AVG(Table2[[#This Row],[Sharpe Ratio Z-Score]],Table2[Sharpe Ratio Z-Score])</f>
        <v>242</v>
      </c>
      <c r="AV231">
        <f>(Table2[[#This Row],[Rank 1Y]]+Table2[[#This Row],[Rank 6M]]+Table2[[#This Row],[Rank Sharpe]])/3</f>
        <v>269.33333333333331</v>
      </c>
    </row>
    <row r="232" spans="1:48" x14ac:dyDescent="0.3">
      <c r="A232" t="s">
        <v>1290</v>
      </c>
      <c r="B232" t="s">
        <v>1291</v>
      </c>
      <c r="C232" t="s">
        <v>10306</v>
      </c>
      <c r="D232" t="s">
        <v>46</v>
      </c>
      <c r="E232">
        <v>8768.0017284000005</v>
      </c>
      <c r="F232">
        <v>1308.9000000000001</v>
      </c>
      <c r="G232">
        <v>44.602793937478502</v>
      </c>
      <c r="H232">
        <f>(Table2[[#This Row],[1Y Return vs Nifty]]-AVERAGE(Table2[1Y Return vs Nifty]))/_xlfn.STDEV.P(Table2[1Y Return vs Nifty])</f>
        <v>0.28607268742092651</v>
      </c>
      <c r="I232">
        <v>-6.8964878651662902</v>
      </c>
      <c r="J232">
        <f>(Table2[[#This Row],[1M Return vs Nifty]]-AVERAGE(Table2[1M Return vs Nifty]))/_xlfn.STDEV.P(Table2[1M Return vs Nifty])</f>
        <v>-0.63627797329493507</v>
      </c>
      <c r="K232">
        <v>-4.2999796135112298</v>
      </c>
      <c r="L232">
        <f>(Table2[[#This Row],[6M Return vs Nifty]]-AVERAGE(Table2[6M Return vs Nifty]))/_xlfn.STDEV.P(Table2[6M Return vs Nifty])</f>
        <v>-0.38188316254202914</v>
      </c>
      <c r="M232">
        <v>-4.4017706355709301</v>
      </c>
      <c r="N232">
        <f>(Table2[[#This Row],[1W Return vs Nifty]]-AVERAGE(Table2[1W Return vs Nifty]))/_xlfn.STDEV.P(Table2[1W Return vs Nifty])</f>
        <v>-0.87830463391246683</v>
      </c>
      <c r="O232">
        <v>1318.23</v>
      </c>
      <c r="P232">
        <v>1308.96486081786</v>
      </c>
      <c r="Q232">
        <v>1106.99856365712</v>
      </c>
      <c r="R232">
        <v>49.094501038392401</v>
      </c>
      <c r="S232" s="2">
        <f>(Table2[[#This Row],[Close Price]]-Table2[[#This Row],[20D EMA]])/Table2[[#This Row],[20D EMA]]</f>
        <v>-7.0776723333560356E-3</v>
      </c>
      <c r="T232" s="2">
        <f>(Table2[[#This Row],[Close Price]]-Table2[[#This Row],[50D EMA]])/Table2[[#This Row],[50D EMA]]</f>
        <v>-4.9551229220435039E-5</v>
      </c>
      <c r="U232" s="2">
        <f>(Table2[[#This Row],[Close Price]]-Table2[[#This Row],[200D EMA]])/Table2[[#This Row],[200D EMA]]</f>
        <v>0.18238635800562492</v>
      </c>
      <c r="V232">
        <v>0.60682343917565795</v>
      </c>
      <c r="W232">
        <v>1300</v>
      </c>
      <c r="X232">
        <v>1337.9</v>
      </c>
      <c r="Y232">
        <v>1259.3</v>
      </c>
      <c r="Z232">
        <v>1345</v>
      </c>
      <c r="AA232">
        <v>1196</v>
      </c>
      <c r="AB232">
        <v>1429</v>
      </c>
      <c r="AC232" s="2">
        <f>(Table2[[#This Row],[Close Price]]/Table2[[#This Row],[Day Low]])-1</f>
        <v>6.8461538461539462E-3</v>
      </c>
      <c r="AD232" s="2">
        <f>(Table2[[#This Row],[Day High]]/Table2[[#This Row],[Close Price]])-1</f>
        <v>2.2156008862403542E-2</v>
      </c>
      <c r="AE232" s="2">
        <f>(Table2[[#This Row],[Close Price]]/Table2[[#This Row],[Current Week Low]])-1</f>
        <v>3.9386961010084987E-2</v>
      </c>
      <c r="AF232" s="2">
        <f>(Table2[[#This Row],[Current Week High]]/Table2[[#This Row],[Close Price]])-1</f>
        <v>2.7580411032164243E-2</v>
      </c>
      <c r="AG232" s="2">
        <f>(Table2[[#This Row],[Close Price]]/Table2[[#This Row],[Current Month Low]])-1</f>
        <v>9.4397993311036821E-2</v>
      </c>
      <c r="AH232" s="2">
        <f>(Table2[[#This Row],[Current Month High]]/Table2[[#This Row],[Close Price]])-1</f>
        <v>9.1756436702574495E-2</v>
      </c>
      <c r="AI232">
        <v>17.8432271372908</v>
      </c>
      <c r="AJ232">
        <v>101.36923076923</v>
      </c>
      <c r="AK232" t="str">
        <f>IF(AND(Table2[[#This Row],[20D EMA]]&gt;Table2[[#This Row],[50D EMA]],Table2[[#This Row],[50D EMA]]&gt;Table2[[#This Row],[200D EMA]]),"Uptrend","Downtrend/NoTrend")</f>
        <v>Uptrend</v>
      </c>
      <c r="AL232">
        <v>0.14000000000000001</v>
      </c>
      <c r="AM232" t="s">
        <v>10347</v>
      </c>
      <c r="AN232">
        <v>-2.2200000000000002</v>
      </c>
      <c r="AO232" t="s">
        <v>10346</v>
      </c>
      <c r="AP232">
        <v>0.13952264291924199</v>
      </c>
      <c r="AQ232">
        <f>(Table2[[#This Row],[Sharpe Ratio]]-AVERAGE(Table2[Sharpe Ratio]))/_xlfn.STDEV.P(Table2[Sharpe Ratio])</f>
        <v>0.87105997410241398</v>
      </c>
      <c r="AR2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-0.73933310822609066</v>
      </c>
      <c r="AS232">
        <f>_xlfn.RANK.AVG(Table2[[#This Row],[1Y Return vs Nifty Z-Score]],Table2[1Y Return vs Nifty Z-Score])</f>
        <v>216</v>
      </c>
      <c r="AT232">
        <f>_xlfn.RANK.AVG(Table2[[#This Row],[6M Return vs Nifty Z-Score]],Table2[6M Return vs Nifty Z-Score])</f>
        <v>452</v>
      </c>
      <c r="AU232">
        <f>_xlfn.RANK.AVG(Table2[[#This Row],[Sharpe Ratio Z-Score]],Table2[Sharpe Ratio Z-Score])</f>
        <v>140</v>
      </c>
      <c r="AV232">
        <f>(Table2[[#This Row],[Rank 1Y]]+Table2[[#This Row],[Rank 6M]]+Table2[[#This Row],[Rank Sharpe]])/3</f>
        <v>269.33333333333331</v>
      </c>
    </row>
    <row r="233" spans="1:48" x14ac:dyDescent="0.3">
      <c r="A233" t="s">
        <v>348</v>
      </c>
      <c r="B233" t="s">
        <v>349</v>
      </c>
      <c r="C233" t="s">
        <v>10308</v>
      </c>
      <c r="D233" t="s">
        <v>127</v>
      </c>
      <c r="E233">
        <v>73465.230243280006</v>
      </c>
      <c r="F233">
        <v>1577.9</v>
      </c>
      <c r="G233">
        <v>17.419878672472102</v>
      </c>
      <c r="H233">
        <f>(Table2[[#This Row],[1Y Return vs Nifty]]-AVERAGE(Table2[1Y Return vs Nifty]))/_xlfn.STDEV.P(Table2[1Y Return vs Nifty])</f>
        <v>-0.14982666252075788</v>
      </c>
      <c r="I233">
        <v>-7.9670619723171301</v>
      </c>
      <c r="J233">
        <f>(Table2[[#This Row],[1M Return vs Nifty]]-AVERAGE(Table2[1M Return vs Nifty]))/_xlfn.STDEV.P(Table2[1M Return vs Nifty])</f>
        <v>-0.73718601501602377</v>
      </c>
      <c r="K233">
        <v>22.672989049000901</v>
      </c>
      <c r="L233">
        <f>(Table2[[#This Row],[6M Return vs Nifty]]-AVERAGE(Table2[6M Return vs Nifty]))/_xlfn.STDEV.P(Table2[6M Return vs Nifty])</f>
        <v>0.55589864651865284</v>
      </c>
      <c r="M233">
        <v>-2.5231488192109199</v>
      </c>
      <c r="N233">
        <f>(Table2[[#This Row],[1W Return vs Nifty]]-AVERAGE(Table2[1W Return vs Nifty]))/_xlfn.STDEV.P(Table2[1W Return vs Nifty])</f>
        <v>-0.40109430375224453</v>
      </c>
      <c r="O233">
        <v>1606.45</v>
      </c>
      <c r="P233">
        <v>1598.2766652237101</v>
      </c>
      <c r="Q233">
        <v>1382.21761649367</v>
      </c>
      <c r="R233">
        <v>40.440723641921402</v>
      </c>
      <c r="S233" s="2">
        <f>(Table2[[#This Row],[Close Price]]-Table2[[#This Row],[20D EMA]])/Table2[[#This Row],[20D EMA]]</f>
        <v>-1.7772106196893744E-2</v>
      </c>
      <c r="T233" s="2">
        <f>(Table2[[#This Row],[Close Price]]-Table2[[#This Row],[50D EMA]])/Table2[[#This Row],[50D EMA]]</f>
        <v>-1.2749147670786956E-2</v>
      </c>
      <c r="U233" s="2">
        <f>(Table2[[#This Row],[Close Price]]-Table2[[#This Row],[200D EMA]])/Table2[[#This Row],[200D EMA]]</f>
        <v>0.14157132796695637</v>
      </c>
      <c r="V233">
        <v>0.58841435552608801</v>
      </c>
      <c r="W233">
        <v>1556.25</v>
      </c>
      <c r="X233">
        <v>1589</v>
      </c>
      <c r="Y233">
        <v>1556.25</v>
      </c>
      <c r="Z233">
        <v>1644.9</v>
      </c>
      <c r="AA233">
        <v>1510.4</v>
      </c>
      <c r="AB233">
        <v>1771.2</v>
      </c>
      <c r="AC233" s="2">
        <f>(Table2[[#This Row],[Close Price]]/Table2[[#This Row],[Day Low]])-1</f>
        <v>1.3911646586345361E-2</v>
      </c>
      <c r="AD233" s="2">
        <f>(Table2[[#This Row],[Day High]]/Table2[[#This Row],[Close Price]])-1</f>
        <v>7.0346663286646738E-3</v>
      </c>
      <c r="AE233" s="2">
        <f>(Table2[[#This Row],[Close Price]]/Table2[[#This Row],[Current Week Low]])-1</f>
        <v>1.3911646586345361E-2</v>
      </c>
      <c r="AF233" s="2">
        <f>(Table2[[#This Row],[Current Week High]]/Table2[[#This Row],[Close Price]])-1</f>
        <v>4.2461499461309282E-2</v>
      </c>
      <c r="AG233" s="2">
        <f>(Table2[[#This Row],[Close Price]]/Table2[[#This Row],[Current Month Low]])-1</f>
        <v>4.4690148305084776E-2</v>
      </c>
      <c r="AH233" s="2">
        <f>(Table2[[#This Row],[Current Month High]]/Table2[[#This Row],[Close Price]])-1</f>
        <v>0.12250459471449382</v>
      </c>
      <c r="AI233">
        <v>14.360859370048701</v>
      </c>
      <c r="AJ233">
        <v>57.427915793674501</v>
      </c>
      <c r="AK233" t="str">
        <f>IF(AND(Table2[[#This Row],[20D EMA]]&gt;Table2[[#This Row],[50D EMA]],Table2[[#This Row],[50D EMA]]&gt;Table2[[#This Row],[200D EMA]]),"Uptrend","Downtrend/NoTrend")</f>
        <v>Uptrend</v>
      </c>
      <c r="AL233">
        <v>-0.04</v>
      </c>
      <c r="AM233" t="s">
        <v>10346</v>
      </c>
      <c r="AN233">
        <v>-0.98</v>
      </c>
      <c r="AO233" t="s">
        <v>10346</v>
      </c>
      <c r="AP233">
        <v>8.1660352652272006E-2</v>
      </c>
      <c r="AQ233">
        <f>(Table2[[#This Row],[Sharpe Ratio]]-AVERAGE(Table2[Sharpe Ratio]))/_xlfn.STDEV.P(Table2[Sharpe Ratio])</f>
        <v>0.20600036102932034</v>
      </c>
      <c r="AR2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-0.52620797374105299</v>
      </c>
      <c r="AS233">
        <f>_xlfn.RANK.AVG(Table2[[#This Row],[1Y Return vs Nifty Z-Score]],Table2[1Y Return vs Nifty Z-Score])</f>
        <v>345</v>
      </c>
      <c r="AT233">
        <f>_xlfn.RANK.AVG(Table2[[#This Row],[6M Return vs Nifty Z-Score]],Table2[6M Return vs Nifty Z-Score])</f>
        <v>185</v>
      </c>
      <c r="AU233">
        <f>_xlfn.RANK.AVG(Table2[[#This Row],[Sharpe Ratio Z-Score]],Table2[Sharpe Ratio Z-Score])</f>
        <v>287</v>
      </c>
      <c r="AV233">
        <f>(Table2[[#This Row],[Rank 1Y]]+Table2[[#This Row],[Rank 6M]]+Table2[[#This Row],[Rank Sharpe]])/3</f>
        <v>272.33333333333331</v>
      </c>
    </row>
    <row r="234" spans="1:48" x14ac:dyDescent="0.3">
      <c r="A234" t="s">
        <v>814</v>
      </c>
      <c r="B234" t="s">
        <v>815</v>
      </c>
      <c r="C234" t="s">
        <v>10305</v>
      </c>
      <c r="D234" t="s">
        <v>40</v>
      </c>
      <c r="E234">
        <v>19810.906343800001</v>
      </c>
      <c r="F234">
        <v>539.5</v>
      </c>
      <c r="G234">
        <v>28.596184414987899</v>
      </c>
      <c r="H234">
        <f>(Table2[[#This Row],[1Y Return vs Nifty]]-AVERAGE(Table2[1Y Return vs Nifty]))/_xlfn.STDEV.P(Table2[1Y Return vs Nifty])</f>
        <v>2.9394159102584781E-2</v>
      </c>
      <c r="I234">
        <v>-3.7305324314147299</v>
      </c>
      <c r="J234">
        <f>(Table2[[#This Row],[1M Return vs Nifty]]-AVERAGE(Table2[1M Return vs Nifty]))/_xlfn.STDEV.P(Table2[1M Return vs Nifty])</f>
        <v>-0.33786765226977156</v>
      </c>
      <c r="K234">
        <v>2.34575681393168</v>
      </c>
      <c r="L234">
        <f>(Table2[[#This Row],[6M Return vs Nifty]]-AVERAGE(Table2[6M Return vs Nifty]))/_xlfn.STDEV.P(Table2[6M Return vs Nifty])</f>
        <v>-0.15082773785198894</v>
      </c>
      <c r="M234">
        <v>-6.8530326973989197</v>
      </c>
      <c r="N234">
        <f>(Table2[[#This Row],[1W Return vs Nifty]]-AVERAGE(Table2[1W Return vs Nifty]))/_xlfn.STDEV.P(Table2[1W Return vs Nifty])</f>
        <v>-1.500977897710013</v>
      </c>
      <c r="O234">
        <v>543.63</v>
      </c>
      <c r="P234">
        <v>515.85301081871398</v>
      </c>
      <c r="Q234">
        <v>451.22840150624501</v>
      </c>
      <c r="R234">
        <v>42.032365108443102</v>
      </c>
      <c r="S234" s="2">
        <f>(Table2[[#This Row],[Close Price]]-Table2[[#This Row],[20D EMA]])/Table2[[#This Row],[20D EMA]]</f>
        <v>-7.5970788955723482E-3</v>
      </c>
      <c r="T234" s="2">
        <f>(Table2[[#This Row],[Close Price]]-Table2[[#This Row],[50D EMA]])/Table2[[#This Row],[50D EMA]]</f>
        <v>4.5840556680585641E-2</v>
      </c>
      <c r="U234" s="2">
        <f>(Table2[[#This Row],[Close Price]]-Table2[[#This Row],[200D EMA]])/Table2[[#This Row],[200D EMA]]</f>
        <v>0.19562509407452117</v>
      </c>
      <c r="V234">
        <v>0.41597288448715503</v>
      </c>
      <c r="W234">
        <v>537</v>
      </c>
      <c r="X234">
        <v>552</v>
      </c>
      <c r="Y234">
        <v>537</v>
      </c>
      <c r="Z234">
        <v>565.20000000000005</v>
      </c>
      <c r="AA234">
        <v>499.6</v>
      </c>
      <c r="AB234">
        <v>593.45000000000005</v>
      </c>
      <c r="AC234" s="2">
        <f>(Table2[[#This Row],[Close Price]]/Table2[[#This Row],[Day Low]])-1</f>
        <v>4.6554934823090921E-3</v>
      </c>
      <c r="AD234" s="2">
        <f>(Table2[[#This Row],[Day High]]/Table2[[#This Row],[Close Price]])-1</f>
        <v>2.3169601482854407E-2</v>
      </c>
      <c r="AE234" s="2">
        <f>(Table2[[#This Row],[Close Price]]/Table2[[#This Row],[Current Week Low]])-1</f>
        <v>4.6554934823090921E-3</v>
      </c>
      <c r="AF234" s="2">
        <f>(Table2[[#This Row],[Current Week High]]/Table2[[#This Row],[Close Price]])-1</f>
        <v>4.7636700648749031E-2</v>
      </c>
      <c r="AG234" s="2">
        <f>(Table2[[#This Row],[Close Price]]/Table2[[#This Row],[Current Month Low]])-1</f>
        <v>7.9863891112890162E-2</v>
      </c>
      <c r="AH234" s="2">
        <f>(Table2[[#This Row],[Current Month High]]/Table2[[#This Row],[Close Price]])-1</f>
        <v>0.10000000000000009</v>
      </c>
      <c r="AI234">
        <v>10</v>
      </c>
      <c r="AJ234">
        <v>62.012012012012001</v>
      </c>
      <c r="AK234" t="str">
        <f>IF(AND(Table2[[#This Row],[20D EMA]]&gt;Table2[[#This Row],[50D EMA]],Table2[[#This Row],[50D EMA]]&gt;Table2[[#This Row],[200D EMA]]),"Uptrend","Downtrend/NoTrend")</f>
        <v>Uptrend</v>
      </c>
      <c r="AL234">
        <v>0.09</v>
      </c>
      <c r="AM234" t="s">
        <v>10347</v>
      </c>
      <c r="AN234">
        <v>-3.84</v>
      </c>
      <c r="AO234" t="s">
        <v>10346</v>
      </c>
      <c r="AP234">
        <v>0.13451584032828401</v>
      </c>
      <c r="AQ234">
        <f>(Table2[[#This Row],[Sharpe Ratio]]-AVERAGE(Table2[Sharpe Ratio]))/_xlfn.STDEV.P(Table2[Sharpe Ratio])</f>
        <v>0.81351261158854771</v>
      </c>
      <c r="AR2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-1.1467665171406409</v>
      </c>
      <c r="AS234">
        <f>_xlfn.RANK.AVG(Table2[[#This Row],[1Y Return vs Nifty Z-Score]],Table2[1Y Return vs Nifty Z-Score])</f>
        <v>293</v>
      </c>
      <c r="AT234">
        <f>_xlfn.RANK.AVG(Table2[[#This Row],[6M Return vs Nifty Z-Score]],Table2[6M Return vs Nifty Z-Score])</f>
        <v>374</v>
      </c>
      <c r="AU234">
        <f>_xlfn.RANK.AVG(Table2[[#This Row],[Sharpe Ratio Z-Score]],Table2[Sharpe Ratio Z-Score])</f>
        <v>151</v>
      </c>
      <c r="AV234">
        <f>(Table2[[#This Row],[Rank 1Y]]+Table2[[#This Row],[Rank 6M]]+Table2[[#This Row],[Rank Sharpe]])/3</f>
        <v>272.66666666666669</v>
      </c>
    </row>
    <row r="235" spans="1:48" x14ac:dyDescent="0.3">
      <c r="A235" t="s">
        <v>738</v>
      </c>
      <c r="B235" t="s">
        <v>739</v>
      </c>
      <c r="C235" t="s">
        <v>10302</v>
      </c>
      <c r="D235" t="s">
        <v>740</v>
      </c>
      <c r="E235">
        <v>23047.044883800001</v>
      </c>
      <c r="F235">
        <v>1643.6</v>
      </c>
      <c r="G235">
        <v>21.046432160368301</v>
      </c>
      <c r="H235">
        <f>(Table2[[#This Row],[1Y Return vs Nifty]]-AVERAGE(Table2[1Y Return vs Nifty]))/_xlfn.STDEV.P(Table2[1Y Return vs Nifty])</f>
        <v>-9.1672035156792203E-2</v>
      </c>
      <c r="I235">
        <v>10.954126713524699</v>
      </c>
      <c r="J235">
        <f>(Table2[[#This Row],[1M Return vs Nifty]]-AVERAGE(Table2[1M Return vs Nifty]))/_xlfn.STDEV.P(Table2[1M Return vs Nifty])</f>
        <v>1.0462496991213308</v>
      </c>
      <c r="K235">
        <v>32.576302254889299</v>
      </c>
      <c r="L235">
        <f>(Table2[[#This Row],[6M Return vs Nifty]]-AVERAGE(Table2[6M Return vs Nifty]))/_xlfn.STDEV.P(Table2[6M Return vs Nifty])</f>
        <v>0.90021176570527495</v>
      </c>
      <c r="M235">
        <v>-2.37372585370841</v>
      </c>
      <c r="N235">
        <f>(Table2[[#This Row],[1W Return vs Nifty]]-AVERAGE(Table2[1W Return vs Nifty]))/_xlfn.STDEV.P(Table2[1W Return vs Nifty])</f>
        <v>-0.36313765804526871</v>
      </c>
      <c r="O235">
        <v>1578.8</v>
      </c>
      <c r="P235">
        <v>1466.8724845199099</v>
      </c>
      <c r="Q235">
        <v>1260.81348958796</v>
      </c>
      <c r="R235">
        <v>58.941474189771597</v>
      </c>
      <c r="S235" s="2">
        <f>(Table2[[#This Row],[Close Price]]-Table2[[#This Row],[20D EMA]])/Table2[[#This Row],[20D EMA]]</f>
        <v>4.1043830757537342E-2</v>
      </c>
      <c r="T235" s="2">
        <f>(Table2[[#This Row],[Close Price]]-Table2[[#This Row],[50D EMA]])/Table2[[#This Row],[50D EMA]]</f>
        <v>0.12047912640336345</v>
      </c>
      <c r="U235" s="2">
        <f>(Table2[[#This Row],[Close Price]]-Table2[[#This Row],[200D EMA]])/Table2[[#This Row],[200D EMA]]</f>
        <v>0.30360280372407528</v>
      </c>
      <c r="V235">
        <v>0.66650325833838697</v>
      </c>
      <c r="W235">
        <v>1631.2</v>
      </c>
      <c r="X235">
        <v>1673.6</v>
      </c>
      <c r="Y235">
        <v>1631.2</v>
      </c>
      <c r="Z235">
        <v>1715</v>
      </c>
      <c r="AA235">
        <v>1419.05</v>
      </c>
      <c r="AB235">
        <v>1715</v>
      </c>
      <c r="AC235" s="2">
        <f>(Table2[[#This Row],[Close Price]]/Table2[[#This Row],[Day Low]])-1</f>
        <v>7.6017655713584986E-3</v>
      </c>
      <c r="AD235" s="2">
        <f>(Table2[[#This Row],[Day High]]/Table2[[#This Row],[Close Price]])-1</f>
        <v>1.8252616208323191E-2</v>
      </c>
      <c r="AE235" s="2">
        <f>(Table2[[#This Row],[Close Price]]/Table2[[#This Row],[Current Week Low]])-1</f>
        <v>7.6017655713584986E-3</v>
      </c>
      <c r="AF235" s="2">
        <f>(Table2[[#This Row],[Current Week High]]/Table2[[#This Row],[Close Price]])-1</f>
        <v>4.3441226575809289E-2</v>
      </c>
      <c r="AG235" s="2">
        <f>(Table2[[#This Row],[Close Price]]/Table2[[#This Row],[Current Month Low]])-1</f>
        <v>0.15823966738310835</v>
      </c>
      <c r="AH235" s="2">
        <f>(Table2[[#This Row],[Current Month High]]/Table2[[#This Row],[Close Price]])-1</f>
        <v>4.3441226575809289E-2</v>
      </c>
      <c r="AI235">
        <v>4.34412265758092</v>
      </c>
      <c r="AJ235">
        <v>66.331022618023496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0.1</v>
      </c>
      <c r="AM235" t="s">
        <v>10347</v>
      </c>
      <c r="AN235">
        <v>5.26</v>
      </c>
      <c r="AO235" t="s">
        <v>10347</v>
      </c>
      <c r="AP235">
        <v>5.8327734032475001E-2</v>
      </c>
      <c r="AQ235">
        <f>(Table2[[#This Row],[Sharpe Ratio]]-AVERAGE(Table2[Sharpe Ratio]))/_xlfn.STDEV.P(Table2[Sharpe Ratio])</f>
        <v>-6.2180905900624972E-2</v>
      </c>
      <c r="AR2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1.4294708657239197</v>
      </c>
      <c r="AS235">
        <f>_xlfn.RANK.AVG(Table2[[#This Row],[1Y Return vs Nifty Z-Score]],Table2[1Y Return vs Nifty Z-Score])</f>
        <v>332</v>
      </c>
      <c r="AT235">
        <f>_xlfn.RANK.AVG(Table2[[#This Row],[6M Return vs Nifty Z-Score]],Table2[6M Return vs Nifty Z-Score])</f>
        <v>117</v>
      </c>
      <c r="AU235">
        <f>_xlfn.RANK.AVG(Table2[[#This Row],[Sharpe Ratio Z-Score]],Table2[Sharpe Ratio Z-Score])</f>
        <v>370</v>
      </c>
      <c r="AV235">
        <f>(Table2[[#This Row],[Rank 1Y]]+Table2[[#This Row],[Rank 6M]]+Table2[[#This Row],[Rank Sharpe]])/3</f>
        <v>273</v>
      </c>
    </row>
    <row r="236" spans="1:48" x14ac:dyDescent="0.3">
      <c r="A236" t="s">
        <v>1660</v>
      </c>
      <c r="B236" t="s">
        <v>1661</v>
      </c>
      <c r="C236" t="s">
        <v>10305</v>
      </c>
      <c r="D236" t="s">
        <v>992</v>
      </c>
      <c r="E236">
        <v>5196.7126837080004</v>
      </c>
      <c r="F236">
        <v>40.74</v>
      </c>
      <c r="G236">
        <v>42.593488298691099</v>
      </c>
      <c r="H236">
        <f>(Table2[[#This Row],[1Y Return vs Nifty]]-AVERAGE(Table2[1Y Return vs Nifty]))/_xlfn.STDEV.P(Table2[1Y Return vs Nifty])</f>
        <v>0.25385189677934616</v>
      </c>
      <c r="I236">
        <v>-7.8429062241742997</v>
      </c>
      <c r="J236">
        <f>(Table2[[#This Row],[1M Return vs Nifty]]-AVERAGE(Table2[1M Return vs Nifty]))/_xlfn.STDEV.P(Table2[1M Return vs Nifty])</f>
        <v>-0.72548358981273564</v>
      </c>
      <c r="K236">
        <v>4.0137342048815396</v>
      </c>
      <c r="L236">
        <f>(Table2[[#This Row],[6M Return vs Nifty]]-AVERAGE(Table2[6M Return vs Nifty]))/_xlfn.STDEV.P(Table2[6M Return vs Nifty])</f>
        <v>-9.2836388263122668E-2</v>
      </c>
      <c r="M236">
        <v>-3.70159689583586</v>
      </c>
      <c r="N236">
        <f>(Table2[[#This Row],[1W Return vs Nifty]]-AVERAGE(Table2[1W Return vs Nifty]))/_xlfn.STDEV.P(Table2[1W Return vs Nifty])</f>
        <v>-0.70044545086736842</v>
      </c>
      <c r="O236">
        <v>40.92</v>
      </c>
      <c r="P236">
        <v>40.1224765160066</v>
      </c>
      <c r="Q236">
        <v>34.254600607747903</v>
      </c>
      <c r="R236">
        <v>47.754970611791997</v>
      </c>
      <c r="S236" s="2">
        <f>(Table2[[#This Row],[Close Price]]-Table2[[#This Row],[20D EMA]])/Table2[[#This Row],[20D EMA]]</f>
        <v>-4.3988269794721334E-3</v>
      </c>
      <c r="T236" s="2">
        <f>(Table2[[#This Row],[Close Price]]-Table2[[#This Row],[50D EMA]])/Table2[[#This Row],[50D EMA]]</f>
        <v>1.53909613168331E-2</v>
      </c>
      <c r="U236" s="2">
        <f>(Table2[[#This Row],[Close Price]]-Table2[[#This Row],[200D EMA]])/Table2[[#This Row],[200D EMA]]</f>
        <v>0.1893292952534146</v>
      </c>
      <c r="V236">
        <v>0.55972057676315401</v>
      </c>
      <c r="W236">
        <v>40.299999999999997</v>
      </c>
      <c r="X236">
        <v>41.45</v>
      </c>
      <c r="Y236">
        <v>40</v>
      </c>
      <c r="Z236">
        <v>41.92</v>
      </c>
      <c r="AA236">
        <v>38.6</v>
      </c>
      <c r="AB236">
        <v>44.6</v>
      </c>
      <c r="AC236" s="2">
        <f>(Table2[[#This Row],[Close Price]]/Table2[[#This Row],[Day Low]])-1</f>
        <v>1.0918114143920743E-2</v>
      </c>
      <c r="AD236" s="2">
        <f>(Table2[[#This Row],[Day High]]/Table2[[#This Row],[Close Price]])-1</f>
        <v>1.7427589592537984E-2</v>
      </c>
      <c r="AE236" s="2">
        <f>(Table2[[#This Row],[Close Price]]/Table2[[#This Row],[Current Week Low]])-1</f>
        <v>1.8499999999999961E-2</v>
      </c>
      <c r="AF236" s="2">
        <f>(Table2[[#This Row],[Current Week High]]/Table2[[#This Row],[Close Price]])-1</f>
        <v>2.8964162984781439E-2</v>
      </c>
      <c r="AG236" s="2">
        <f>(Table2[[#This Row],[Close Price]]/Table2[[#This Row],[Current Month Low]])-1</f>
        <v>5.544041450777204E-2</v>
      </c>
      <c r="AH236" s="2">
        <f>(Table2[[#This Row],[Current Month High]]/Table2[[#This Row],[Close Price]])-1</f>
        <v>9.4747177221403911E-2</v>
      </c>
      <c r="AI236">
        <v>13.1566028473244</v>
      </c>
      <c r="AJ236">
        <v>81.066666666666606</v>
      </c>
      <c r="AK236" t="str">
        <f>IF(AND(Table2[[#This Row],[20D EMA]]&gt;Table2[[#This Row],[50D EMA]],Table2[[#This Row],[50D EMA]]&gt;Table2[[#This Row],[200D EMA]]),"Uptrend","Downtrend/NoTrend")</f>
        <v>Uptrend</v>
      </c>
      <c r="AL236">
        <v>0.12</v>
      </c>
      <c r="AM236" t="s">
        <v>10347</v>
      </c>
      <c r="AN236">
        <v>4.1399999999999997</v>
      </c>
      <c r="AO236" t="s">
        <v>10347</v>
      </c>
      <c r="AP236">
        <v>9.3616623039465996E-2</v>
      </c>
      <c r="AQ236">
        <f>(Table2[[#This Row],[Sharpe Ratio]]-AVERAGE(Table2[Sharpe Ratio]))/_xlfn.STDEV.P(Table2[Sharpe Ratio])</f>
        <v>0.34342375925321711</v>
      </c>
      <c r="AR2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-0.92148977291066347</v>
      </c>
      <c r="AS236">
        <f>_xlfn.RANK.AVG(Table2[[#This Row],[1Y Return vs Nifty Z-Score]],Table2[1Y Return vs Nifty Z-Score])</f>
        <v>228</v>
      </c>
      <c r="AT236">
        <f>_xlfn.RANK.AVG(Table2[[#This Row],[6M Return vs Nifty Z-Score]],Table2[6M Return vs Nifty Z-Score])</f>
        <v>349</v>
      </c>
      <c r="AU236">
        <f>_xlfn.RANK.AVG(Table2[[#This Row],[Sharpe Ratio Z-Score]],Table2[Sharpe Ratio Z-Score])</f>
        <v>246</v>
      </c>
      <c r="AV236">
        <f>(Table2[[#This Row],[Rank 1Y]]+Table2[[#This Row],[Rank 6M]]+Table2[[#This Row],[Rank Sharpe]])/3</f>
        <v>274.33333333333331</v>
      </c>
    </row>
    <row r="237" spans="1:48" x14ac:dyDescent="0.3">
      <c r="A237" t="s">
        <v>240</v>
      </c>
      <c r="B237" t="s">
        <v>241</v>
      </c>
      <c r="C237" t="s">
        <v>10307</v>
      </c>
      <c r="D237" t="s">
        <v>54</v>
      </c>
      <c r="E237">
        <v>113910.71883795</v>
      </c>
      <c r="F237">
        <v>1132.05</v>
      </c>
      <c r="G237">
        <v>49.102377250160899</v>
      </c>
      <c r="H237">
        <f>(Table2[[#This Row],[1Y Return vs Nifty]]-AVERAGE(Table2[1Y Return vs Nifty]))/_xlfn.STDEV.P(Table2[1Y Return vs Nifty])</f>
        <v>0.35822703223219288</v>
      </c>
      <c r="I237">
        <v>-8.2163522668964806</v>
      </c>
      <c r="J237">
        <f>(Table2[[#This Row],[1M Return vs Nifty]]-AVERAGE(Table2[1M Return vs Nifty]))/_xlfn.STDEV.P(Table2[1M Return vs Nifty])</f>
        <v>-0.76068312304250363</v>
      </c>
      <c r="K237">
        <v>5.7714196847502697</v>
      </c>
      <c r="L237">
        <f>(Table2[[#This Row],[6M Return vs Nifty]]-AVERAGE(Table2[6M Return vs Nifty]))/_xlfn.STDEV.P(Table2[6M Return vs Nifty])</f>
        <v>-3.1726115615904403E-2</v>
      </c>
      <c r="M237">
        <v>-8.01530188982262</v>
      </c>
      <c r="N237">
        <f>(Table2[[#This Row],[1W Return vs Nifty]]-AVERAGE(Table2[1W Return vs Nifty]))/_xlfn.STDEV.P(Table2[1W Return vs Nifty])</f>
        <v>-1.7962192604054834</v>
      </c>
      <c r="O237">
        <v>1177.81</v>
      </c>
      <c r="P237">
        <v>1157.84683968984</v>
      </c>
      <c r="Q237">
        <v>966.15046081273499</v>
      </c>
      <c r="R237">
        <v>35.880156075611303</v>
      </c>
      <c r="S237" s="2">
        <f>(Table2[[#This Row],[Close Price]]-Table2[[#This Row],[20D EMA]])/Table2[[#This Row],[20D EMA]]</f>
        <v>-3.8851767262971099E-2</v>
      </c>
      <c r="T237" s="2">
        <f>(Table2[[#This Row],[Close Price]]-Table2[[#This Row],[50D EMA]])/Table2[[#This Row],[50D EMA]]</f>
        <v>-2.2280010451771297E-2</v>
      </c>
      <c r="U237" s="2">
        <f>(Table2[[#This Row],[Close Price]]-Table2[[#This Row],[200D EMA]])/Table2[[#This Row],[200D EMA]]</f>
        <v>0.17171190815114729</v>
      </c>
      <c r="V237">
        <v>1.5418641903822901</v>
      </c>
      <c r="W237">
        <v>1119.0999999999999</v>
      </c>
      <c r="X237">
        <v>1144.5999999999999</v>
      </c>
      <c r="Y237">
        <v>1105.0999999999999</v>
      </c>
      <c r="Z237">
        <v>1156</v>
      </c>
      <c r="AA237">
        <v>1105.0999999999999</v>
      </c>
      <c r="AB237">
        <v>1324.3</v>
      </c>
      <c r="AC237" s="2">
        <f>(Table2[[#This Row],[Close Price]]/Table2[[#This Row],[Day Low]])-1</f>
        <v>1.1571798766866204E-2</v>
      </c>
      <c r="AD237" s="2">
        <f>(Table2[[#This Row],[Day High]]/Table2[[#This Row],[Close Price]])-1</f>
        <v>1.1086082770195516E-2</v>
      </c>
      <c r="AE237" s="2">
        <f>(Table2[[#This Row],[Close Price]]/Table2[[#This Row],[Current Week Low]])-1</f>
        <v>2.438693330920283E-2</v>
      </c>
      <c r="AF237" s="2">
        <f>(Table2[[#This Row],[Current Week High]]/Table2[[#This Row],[Close Price]])-1</f>
        <v>2.1156309350293778E-2</v>
      </c>
      <c r="AG237" s="2">
        <f>(Table2[[#This Row],[Close Price]]/Table2[[#This Row],[Current Month Low]])-1</f>
        <v>2.438693330920283E-2</v>
      </c>
      <c r="AH237" s="2">
        <f>(Table2[[#This Row],[Current Month High]]/Table2[[#This Row],[Close Price]])-1</f>
        <v>0.16982465438805705</v>
      </c>
      <c r="AI237">
        <v>16.982465438805701</v>
      </c>
      <c r="AJ237">
        <v>99.392338177014494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-0.1</v>
      </c>
      <c r="AM237" t="s">
        <v>10346</v>
      </c>
      <c r="AN237">
        <v>-9.4600000000000009</v>
      </c>
      <c r="AO237" t="s">
        <v>10346</v>
      </c>
      <c r="AP237">
        <v>7.9214203673883002E-2</v>
      </c>
      <c r="AQ237">
        <f>(Table2[[#This Row],[Sharpe Ratio]]-AVERAGE(Table2[Sharpe Ratio]))/_xlfn.STDEV.P(Table2[Sharpe Ratio])</f>
        <v>0.17788472845445158</v>
      </c>
      <c r="AR2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-2.0525167383772471</v>
      </c>
      <c r="AS237">
        <f>_xlfn.RANK.AVG(Table2[[#This Row],[1Y Return vs Nifty Z-Score]],Table2[1Y Return vs Nifty Z-Score])</f>
        <v>198</v>
      </c>
      <c r="AT237">
        <f>_xlfn.RANK.AVG(Table2[[#This Row],[6M Return vs Nifty Z-Score]],Table2[6M Return vs Nifty Z-Score])</f>
        <v>330</v>
      </c>
      <c r="AU237">
        <f>_xlfn.RANK.AVG(Table2[[#This Row],[Sharpe Ratio Z-Score]],Table2[Sharpe Ratio Z-Score])</f>
        <v>297</v>
      </c>
      <c r="AV237">
        <f>(Table2[[#This Row],[Rank 1Y]]+Table2[[#This Row],[Rank 6M]]+Table2[[#This Row],[Rank Sharpe]])/3</f>
        <v>275</v>
      </c>
    </row>
    <row r="238" spans="1:48" x14ac:dyDescent="0.3">
      <c r="A238" t="s">
        <v>1074</v>
      </c>
      <c r="B238" t="s">
        <v>1075</v>
      </c>
      <c r="C238" t="s">
        <v>10309</v>
      </c>
      <c r="D238" t="s">
        <v>104</v>
      </c>
      <c r="E238">
        <v>12295.105135637999</v>
      </c>
      <c r="F238">
        <v>17.940000000000001</v>
      </c>
      <c r="G238">
        <v>94.216369654623307</v>
      </c>
      <c r="H238">
        <f>(Table2[[#This Row],[1Y Return vs Nifty]]-AVERAGE(Table2[1Y Return vs Nifty]))/_xlfn.STDEV.P(Table2[1Y Return vs Nifty])</f>
        <v>1.0816652569650258</v>
      </c>
      <c r="I238">
        <v>-12.721368960754299</v>
      </c>
      <c r="J238">
        <f>(Table2[[#This Row],[1M Return vs Nifty]]-AVERAGE(Table2[1M Return vs Nifty]))/_xlfn.STDEV.P(Table2[1M Return vs Nifty])</f>
        <v>-1.1853080130539295</v>
      </c>
      <c r="K238">
        <v>-15.8450697818294</v>
      </c>
      <c r="L238">
        <f>(Table2[[#This Row],[6M Return vs Nifty]]-AVERAGE(Table2[6M Return vs Nifty]))/_xlfn.STDEV.P(Table2[6M Return vs Nifty])</f>
        <v>-0.7832767087726854</v>
      </c>
      <c r="M238">
        <v>-5.5210821509072101</v>
      </c>
      <c r="N238">
        <f>(Table2[[#This Row],[1W Return vs Nifty]]-AVERAGE(Table2[1W Return vs Nifty]))/_xlfn.STDEV.P(Table2[1W Return vs Nifty])</f>
        <v>-1.1626338230734445</v>
      </c>
      <c r="O238">
        <v>18.29</v>
      </c>
      <c r="P238">
        <v>18.522918751704999</v>
      </c>
      <c r="Q238">
        <v>16.7890424912848</v>
      </c>
      <c r="R238">
        <v>41.5392343391064</v>
      </c>
      <c r="S238" s="2">
        <f>(Table2[[#This Row],[Close Price]]-Table2[[#This Row],[20D EMA]])/Table2[[#This Row],[20D EMA]]</f>
        <v>-1.9136139967195074E-2</v>
      </c>
      <c r="T238" s="2">
        <f>(Table2[[#This Row],[Close Price]]-Table2[[#This Row],[50D EMA]])/Table2[[#This Row],[50D EMA]]</f>
        <v>-3.147013489174548E-2</v>
      </c>
      <c r="U238" s="2">
        <f>(Table2[[#This Row],[Close Price]]-Table2[[#This Row],[200D EMA]])/Table2[[#This Row],[200D EMA]]</f>
        <v>6.8554088734522178E-2</v>
      </c>
      <c r="V238">
        <v>0.74333901295619997</v>
      </c>
      <c r="W238">
        <v>17.87</v>
      </c>
      <c r="X238">
        <v>18.14</v>
      </c>
      <c r="Y238">
        <v>17.87</v>
      </c>
      <c r="Z238">
        <v>18.62</v>
      </c>
      <c r="AA238">
        <v>17.02</v>
      </c>
      <c r="AB238">
        <v>20.05</v>
      </c>
      <c r="AC238" s="2">
        <f>(Table2[[#This Row],[Close Price]]/Table2[[#This Row],[Day Low]])-1</f>
        <v>3.9171796306658457E-3</v>
      </c>
      <c r="AD238" s="2">
        <f>(Table2[[#This Row],[Day High]]/Table2[[#This Row],[Close Price]])-1</f>
        <v>1.1148272017837302E-2</v>
      </c>
      <c r="AE238" s="2">
        <f>(Table2[[#This Row],[Close Price]]/Table2[[#This Row],[Current Week Low]])-1</f>
        <v>3.9171796306658457E-3</v>
      </c>
      <c r="AF238" s="2">
        <f>(Table2[[#This Row],[Current Week High]]/Table2[[#This Row],[Close Price]])-1</f>
        <v>3.7904124860646649E-2</v>
      </c>
      <c r="AG238" s="2">
        <f>(Table2[[#This Row],[Close Price]]/Table2[[#This Row],[Current Month Low]])-1</f>
        <v>5.4054054054054168E-2</v>
      </c>
      <c r="AH238" s="2">
        <f>(Table2[[#This Row],[Current Month High]]/Table2[[#This Row],[Close Price]])-1</f>
        <v>0.11761426978818279</v>
      </c>
      <c r="AI238">
        <v>33.779264214046798</v>
      </c>
      <c r="AJ238">
        <v>125.66037735849</v>
      </c>
      <c r="AK238" t="str">
        <f>IF(AND(Table2[[#This Row],[20D EMA]]&gt;Table2[[#This Row],[50D EMA]],Table2[[#This Row],[50D EMA]]&gt;Table2[[#This Row],[200D EMA]]),"Uptrend","Downtrend/NoTrend")</f>
        <v>Downtrend/NoTrend</v>
      </c>
      <c r="AL238">
        <v>-7.0000000000000007E-2</v>
      </c>
      <c r="AM238" t="s">
        <v>10346</v>
      </c>
      <c r="AN238">
        <v>0.62</v>
      </c>
      <c r="AO238" t="s">
        <v>10347</v>
      </c>
      <c r="AP238">
        <v>0.13320401044216201</v>
      </c>
      <c r="AQ238">
        <f>(Table2[[#This Row],[Sharpe Ratio]]-AVERAGE(Table2[Sharpe Ratio]))/_xlfn.STDEV.P(Table2[Sharpe Ratio])</f>
        <v>0.79843465541957037</v>
      </c>
      <c r="AR2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8">
        <f>_xlfn.RANK.AVG(Table2[[#This Row],[1Y Return vs Nifty Z-Score]],Table2[1Y Return vs Nifty Z-Score])</f>
        <v>92</v>
      </c>
      <c r="AT238">
        <f>_xlfn.RANK.AVG(Table2[[#This Row],[6M Return vs Nifty Z-Score]],Table2[6M Return vs Nifty Z-Score])</f>
        <v>577</v>
      </c>
      <c r="AU238">
        <f>_xlfn.RANK.AVG(Table2[[#This Row],[Sharpe Ratio Z-Score]],Table2[Sharpe Ratio Z-Score])</f>
        <v>156</v>
      </c>
      <c r="AV238">
        <f>(Table2[[#This Row],[Rank 1Y]]+Table2[[#This Row],[Rank 6M]]+Table2[[#This Row],[Rank Sharpe]])/3</f>
        <v>275</v>
      </c>
    </row>
    <row r="239" spans="1:48" x14ac:dyDescent="0.3">
      <c r="A239" t="s">
        <v>457</v>
      </c>
      <c r="B239" t="s">
        <v>458</v>
      </c>
      <c r="C239" t="s">
        <v>10314</v>
      </c>
      <c r="D239" t="s">
        <v>265</v>
      </c>
      <c r="E239">
        <v>49103.043323999998</v>
      </c>
      <c r="F239">
        <v>4360</v>
      </c>
      <c r="G239">
        <v>25.383697260804301</v>
      </c>
      <c r="H239">
        <f>(Table2[[#This Row],[1Y Return vs Nifty]]-AVERAGE(Table2[1Y Return vs Nifty]))/_xlfn.STDEV.P(Table2[1Y Return vs Nifty])</f>
        <v>-2.2120590090167508E-2</v>
      </c>
      <c r="I239">
        <v>-14.1135621440596</v>
      </c>
      <c r="J239">
        <f>(Table2[[#This Row],[1M Return vs Nifty]]-AVERAGE(Table2[1M Return vs Nifty]))/_xlfn.STDEV.P(Table2[1M Return vs Nifty])</f>
        <v>-1.3165305850238986</v>
      </c>
      <c r="K239">
        <v>5.4542831437520896</v>
      </c>
      <c r="L239">
        <f>(Table2[[#This Row],[6M Return vs Nifty]]-AVERAGE(Table2[6M Return vs Nifty]))/_xlfn.STDEV.P(Table2[6M Return vs Nifty])</f>
        <v>-4.2752149971175907E-2</v>
      </c>
      <c r="M239">
        <v>-2.837030850938</v>
      </c>
      <c r="N239">
        <f>(Table2[[#This Row],[1W Return vs Nifty]]-AVERAGE(Table2[1W Return vs Nifty]))/_xlfn.STDEV.P(Table2[1W Return vs Nifty])</f>
        <v>-0.48082708801324481</v>
      </c>
      <c r="O239">
        <v>4527.24</v>
      </c>
      <c r="P239">
        <v>4728.3112175302003</v>
      </c>
      <c r="Q239">
        <v>4207.5807151030804</v>
      </c>
      <c r="R239">
        <v>36.501876666568997</v>
      </c>
      <c r="S239" s="2">
        <f>(Table2[[#This Row],[Close Price]]-Table2[[#This Row],[20D EMA]])/Table2[[#This Row],[20D EMA]]</f>
        <v>-3.6940829291135388E-2</v>
      </c>
      <c r="T239" s="2">
        <f>(Table2[[#This Row],[Close Price]]-Table2[[#This Row],[50D EMA]])/Table2[[#This Row],[50D EMA]]</f>
        <v>-7.7894876328082535E-2</v>
      </c>
      <c r="U239" s="2">
        <f>(Table2[[#This Row],[Close Price]]-Table2[[#This Row],[200D EMA]])/Table2[[#This Row],[200D EMA]]</f>
        <v>3.6224922400136431E-2</v>
      </c>
      <c r="V239">
        <v>0.49768867833918501</v>
      </c>
      <c r="W239">
        <v>4337.1499999999996</v>
      </c>
      <c r="X239">
        <v>4469.3500000000004</v>
      </c>
      <c r="Y239">
        <v>4332.55</v>
      </c>
      <c r="Z239">
        <v>4500</v>
      </c>
      <c r="AA239">
        <v>4171.3500000000004</v>
      </c>
      <c r="AB239">
        <v>5215.05</v>
      </c>
      <c r="AC239" s="2">
        <f>(Table2[[#This Row],[Close Price]]/Table2[[#This Row],[Day Low]])-1</f>
        <v>5.2684366461848153E-3</v>
      </c>
      <c r="AD239" s="2">
        <f>(Table2[[#This Row],[Day High]]/Table2[[#This Row],[Close Price]])-1</f>
        <v>2.5080275229357962E-2</v>
      </c>
      <c r="AE239" s="2">
        <f>(Table2[[#This Row],[Close Price]]/Table2[[#This Row],[Current Week Low]])-1</f>
        <v>6.3357606952025858E-3</v>
      </c>
      <c r="AF239" s="2">
        <f>(Table2[[#This Row],[Current Week High]]/Table2[[#This Row],[Close Price]])-1</f>
        <v>3.2110091743119185E-2</v>
      </c>
      <c r="AG239" s="2">
        <f>(Table2[[#This Row],[Close Price]]/Table2[[#This Row],[Current Month Low]])-1</f>
        <v>4.5225166912390424E-2</v>
      </c>
      <c r="AH239" s="2">
        <f>(Table2[[#This Row],[Current Month High]]/Table2[[#This Row],[Close Price]])-1</f>
        <v>0.19611238532110087</v>
      </c>
      <c r="AI239">
        <v>33.943807339449499</v>
      </c>
      <c r="AJ239">
        <v>74.382561743825605</v>
      </c>
      <c r="AK239" t="str">
        <f>IF(AND(Table2[[#This Row],[20D EMA]]&gt;Table2[[#This Row],[50D EMA]],Table2[[#This Row],[50D EMA]]&gt;Table2[[#This Row],[200D EMA]]),"Uptrend","Downtrend/NoTrend")</f>
        <v>Downtrend/NoTrend</v>
      </c>
      <c r="AL239">
        <v>-0.21</v>
      </c>
      <c r="AM239" t="s">
        <v>10346</v>
      </c>
      <c r="AN239">
        <v>2.42</v>
      </c>
      <c r="AO239" t="s">
        <v>10347</v>
      </c>
      <c r="AP239">
        <v>0.120859204596929</v>
      </c>
      <c r="AQ239">
        <f>(Table2[[#This Row],[Sharpe Ratio]]-AVERAGE(Table2[Sharpe Ratio]))/_xlfn.STDEV.P(Table2[Sharpe Ratio])</f>
        <v>0.65654549477603241</v>
      </c>
      <c r="AR2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9">
        <f>_xlfn.RANK.AVG(Table2[[#This Row],[1Y Return vs Nifty Z-Score]],Table2[1Y Return vs Nifty Z-Score])</f>
        <v>307</v>
      </c>
      <c r="AT239">
        <f>_xlfn.RANK.AVG(Table2[[#This Row],[6M Return vs Nifty Z-Score]],Table2[6M Return vs Nifty Z-Score])</f>
        <v>337</v>
      </c>
      <c r="AU239">
        <f>_xlfn.RANK.AVG(Table2[[#This Row],[Sharpe Ratio Z-Score]],Table2[Sharpe Ratio Z-Score])</f>
        <v>182</v>
      </c>
      <c r="AV239">
        <f>(Table2[[#This Row],[Rank 1Y]]+Table2[[#This Row],[Rank 6M]]+Table2[[#This Row],[Rank Sharpe]])/3</f>
        <v>275.33333333333331</v>
      </c>
    </row>
    <row r="240" spans="1:48" x14ac:dyDescent="0.3">
      <c r="A240" t="s">
        <v>212</v>
      </c>
      <c r="B240" t="s">
        <v>213</v>
      </c>
      <c r="C240" t="s">
        <v>10303</v>
      </c>
      <c r="D240" t="s">
        <v>51</v>
      </c>
      <c r="E240">
        <v>122328.94219416</v>
      </c>
      <c r="F240">
        <v>1455.6</v>
      </c>
      <c r="G240">
        <v>2.4080238104852101</v>
      </c>
      <c r="H240">
        <f>(Table2[[#This Row],[1Y Return vs Nifty]]-AVERAGE(Table2[1Y Return vs Nifty]))/_xlfn.STDEV.P(Table2[1Y Return vs Nifty])</f>
        <v>-0.39055352025344925</v>
      </c>
      <c r="I240">
        <v>1.5856079227965201</v>
      </c>
      <c r="J240">
        <f>(Table2[[#This Row],[1M Return vs Nifty]]-AVERAGE(Table2[1M Return vs Nifty]))/_xlfn.STDEV.P(Table2[1M Return vs Nifty])</f>
        <v>0.16321051604644521</v>
      </c>
      <c r="K240">
        <v>19.2228699904805</v>
      </c>
      <c r="L240">
        <f>(Table2[[#This Row],[6M Return vs Nifty]]-AVERAGE(Table2[6M Return vs Nifty]))/_xlfn.STDEV.P(Table2[6M Return vs Nifty])</f>
        <v>0.43594674457354959</v>
      </c>
      <c r="M240">
        <v>2.6095047378662799</v>
      </c>
      <c r="N240">
        <f>(Table2[[#This Row],[1W Return vs Nifty]]-AVERAGE(Table2[1W Return vs Nifty]))/_xlfn.STDEV.P(Table2[1W Return vs Nifty])</f>
        <v>0.90271004752303474</v>
      </c>
      <c r="O240">
        <v>1393.01</v>
      </c>
      <c r="P240">
        <v>1376.1911945762299</v>
      </c>
      <c r="Q240">
        <v>1258.7030143854299</v>
      </c>
      <c r="R240">
        <v>68.905348474373696</v>
      </c>
      <c r="S240" s="2">
        <f>(Table2[[#This Row],[Close Price]]-Table2[[#This Row],[20D EMA]])/Table2[[#This Row],[20D EMA]]</f>
        <v>4.4931479314577728E-2</v>
      </c>
      <c r="T240" s="2">
        <f>(Table2[[#This Row],[Close Price]]-Table2[[#This Row],[50D EMA]])/Table2[[#This Row],[50D EMA]]</f>
        <v>5.7701870013942586E-2</v>
      </c>
      <c r="U240" s="2">
        <f>(Table2[[#This Row],[Close Price]]-Table2[[#This Row],[200D EMA]])/Table2[[#This Row],[200D EMA]]</f>
        <v>0.15642846911803596</v>
      </c>
      <c r="V240">
        <v>1.0010815924715299</v>
      </c>
      <c r="W240">
        <v>1435.2</v>
      </c>
      <c r="X240">
        <v>1478.9</v>
      </c>
      <c r="Y240">
        <v>1350</v>
      </c>
      <c r="Z240">
        <v>1478.9</v>
      </c>
      <c r="AA240">
        <v>1302.5</v>
      </c>
      <c r="AB240">
        <v>1478.9</v>
      </c>
      <c r="AC240" s="2">
        <f>(Table2[[#This Row],[Close Price]]/Table2[[#This Row],[Day Low]])-1</f>
        <v>1.4214046822742299E-2</v>
      </c>
      <c r="AD240" s="2">
        <f>(Table2[[#This Row],[Day High]]/Table2[[#This Row],[Close Price]])-1</f>
        <v>1.6007144820005648E-2</v>
      </c>
      <c r="AE240" s="2">
        <f>(Table2[[#This Row],[Close Price]]/Table2[[#This Row],[Current Week Low]])-1</f>
        <v>7.8222222222222193E-2</v>
      </c>
      <c r="AF240" s="2">
        <f>(Table2[[#This Row],[Current Week High]]/Table2[[#This Row],[Close Price]])-1</f>
        <v>1.6007144820005648E-2</v>
      </c>
      <c r="AG240" s="2">
        <f>(Table2[[#This Row],[Close Price]]/Table2[[#This Row],[Current Month Low]])-1</f>
        <v>0.11754318618042214</v>
      </c>
      <c r="AH240" s="2">
        <f>(Table2[[#This Row],[Current Month High]]/Table2[[#This Row],[Close Price]])-1</f>
        <v>1.6007144820005648E-2</v>
      </c>
      <c r="AI240">
        <v>1.6007144820005601</v>
      </c>
      <c r="AJ240">
        <v>43.9477848101265</v>
      </c>
      <c r="AK240" t="str">
        <f>IF(AND(Table2[[#This Row],[20D EMA]]&gt;Table2[[#This Row],[50D EMA]],Table2[[#This Row],[50D EMA]]&gt;Table2[[#This Row],[200D EMA]]),"Uptrend","Downtrend/NoTrend")</f>
        <v>Uptrend</v>
      </c>
      <c r="AL240">
        <v>0.01</v>
      </c>
      <c r="AM240" t="s">
        <v>10347</v>
      </c>
      <c r="AN240">
        <v>7.92</v>
      </c>
      <c r="AO240" t="s">
        <v>10347</v>
      </c>
      <c r="AP240">
        <v>0.11739268232967701</v>
      </c>
      <c r="AQ240">
        <f>(Table2[[#This Row],[Sharpe Ratio]]-AVERAGE(Table2[Sharpe Ratio]))/_xlfn.STDEV.P(Table2[Sharpe Ratio])</f>
        <v>0.61670186005070748</v>
      </c>
      <c r="AR2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1.7280156479402877</v>
      </c>
      <c r="AS240">
        <f>_xlfn.RANK.AVG(Table2[[#This Row],[1Y Return vs Nifty Z-Score]],Table2[1Y Return vs Nifty Z-Score])</f>
        <v>433</v>
      </c>
      <c r="AT240">
        <f>_xlfn.RANK.AVG(Table2[[#This Row],[6M Return vs Nifty Z-Score]],Table2[6M Return vs Nifty Z-Score])</f>
        <v>204</v>
      </c>
      <c r="AU240">
        <f>_xlfn.RANK.AVG(Table2[[#This Row],[Sharpe Ratio Z-Score]],Table2[Sharpe Ratio Z-Score])</f>
        <v>193</v>
      </c>
      <c r="AV240">
        <f>(Table2[[#This Row],[Rank 1Y]]+Table2[[#This Row],[Rank 6M]]+Table2[[#This Row],[Rank Sharpe]])/3</f>
        <v>276.66666666666669</v>
      </c>
    </row>
    <row r="241" spans="1:48" x14ac:dyDescent="0.3">
      <c r="A241" t="s">
        <v>459</v>
      </c>
      <c r="B241" t="s">
        <v>460</v>
      </c>
      <c r="C241" t="s">
        <v>10303</v>
      </c>
      <c r="D241" t="s">
        <v>24</v>
      </c>
      <c r="E241">
        <v>48005.496231855999</v>
      </c>
      <c r="F241">
        <v>195.92</v>
      </c>
      <c r="G241">
        <v>5.5980761274513098</v>
      </c>
      <c r="H241">
        <f>(Table2[[#This Row],[1Y Return vs Nifty]]-AVERAGE(Table2[1Y Return vs Nifty]))/_xlfn.STDEV.P(Table2[1Y Return vs Nifty])</f>
        <v>-0.33939853125800534</v>
      </c>
      <c r="I241">
        <v>-2.94602983351218</v>
      </c>
      <c r="J241">
        <f>(Table2[[#This Row],[1M Return vs Nifty]]-AVERAGE(Table2[1M Return vs Nifty]))/_xlfn.STDEV.P(Table2[1M Return vs Nifty])</f>
        <v>-0.26392356904312647</v>
      </c>
      <c r="K241">
        <v>15.849459093550401</v>
      </c>
      <c r="L241">
        <f>(Table2[[#This Row],[6M Return vs Nifty]]-AVERAGE(Table2[6M Return vs Nifty]))/_xlfn.STDEV.P(Table2[6M Return vs Nifty])</f>
        <v>0.31866179113700444</v>
      </c>
      <c r="M241">
        <v>-5.3917778825349201</v>
      </c>
      <c r="N241">
        <f>(Table2[[#This Row],[1W Return vs Nifty]]-AVERAGE(Table2[1W Return vs Nifty]))/_xlfn.STDEV.P(Table2[1W Return vs Nifty])</f>
        <v>-1.1297877589727807</v>
      </c>
      <c r="O241">
        <v>198.35</v>
      </c>
      <c r="P241">
        <v>191.571979125279</v>
      </c>
      <c r="Q241">
        <v>168.10019355814799</v>
      </c>
      <c r="R241">
        <v>34.156858278316598</v>
      </c>
      <c r="S241" s="2">
        <f>(Table2[[#This Row],[Close Price]]-Table2[[#This Row],[20D EMA]])/Table2[[#This Row],[20D EMA]]</f>
        <v>-1.2251071338543014E-2</v>
      </c>
      <c r="T241" s="2">
        <f>(Table2[[#This Row],[Close Price]]-Table2[[#This Row],[50D EMA]])/Table2[[#This Row],[50D EMA]]</f>
        <v>2.2696538891408474E-2</v>
      </c>
      <c r="U241" s="2">
        <f>(Table2[[#This Row],[Close Price]]-Table2[[#This Row],[200D EMA]])/Table2[[#This Row],[200D EMA]]</f>
        <v>0.1654953861324899</v>
      </c>
      <c r="V241">
        <v>0.55209204760083697</v>
      </c>
      <c r="W241">
        <v>194.5</v>
      </c>
      <c r="X241">
        <v>196.88</v>
      </c>
      <c r="Y241">
        <v>193.93</v>
      </c>
      <c r="Z241">
        <v>200.79</v>
      </c>
      <c r="AA241">
        <v>190.26</v>
      </c>
      <c r="AB241">
        <v>206.59</v>
      </c>
      <c r="AC241" s="2">
        <f>(Table2[[#This Row],[Close Price]]/Table2[[#This Row],[Day Low]])-1</f>
        <v>7.3007712082262533E-3</v>
      </c>
      <c r="AD241" s="2">
        <f>(Table2[[#This Row],[Day High]]/Table2[[#This Row],[Close Price]])-1</f>
        <v>4.8999591670069176E-3</v>
      </c>
      <c r="AE241" s="2">
        <f>(Table2[[#This Row],[Close Price]]/Table2[[#This Row],[Current Week Low]])-1</f>
        <v>1.0261434538235248E-2</v>
      </c>
      <c r="AF241" s="2">
        <f>(Table2[[#This Row],[Current Week High]]/Table2[[#This Row],[Close Price]])-1</f>
        <v>2.4857084524295692E-2</v>
      </c>
      <c r="AG241" s="2">
        <f>(Table2[[#This Row],[Close Price]]/Table2[[#This Row],[Current Month Low]])-1</f>
        <v>2.9748764848102516E-2</v>
      </c>
      <c r="AH241" s="2">
        <f>(Table2[[#This Row],[Current Month High]]/Table2[[#This Row],[Close Price]])-1</f>
        <v>5.4461004491629383E-2</v>
      </c>
      <c r="AI241">
        <v>5.4461004491629303</v>
      </c>
      <c r="AJ241">
        <v>42.746812386156599</v>
      </c>
      <c r="AK241" t="str">
        <f>IF(AND(Table2[[#This Row],[20D EMA]]&gt;Table2[[#This Row],[50D EMA]],Table2[[#This Row],[50D EMA]]&gt;Table2[[#This Row],[200D EMA]]),"Uptrend","Downtrend/NoTrend")</f>
        <v>Uptrend</v>
      </c>
      <c r="AL241">
        <v>0.16</v>
      </c>
      <c r="AM241" t="s">
        <v>10347</v>
      </c>
      <c r="AN241">
        <v>-2.64</v>
      </c>
      <c r="AO241" t="s">
        <v>10346</v>
      </c>
      <c r="AP241">
        <v>0.115346618782075</v>
      </c>
      <c r="AQ241">
        <f>(Table2[[#This Row],[Sharpe Ratio]]-AVERAGE(Table2[Sharpe Ratio]))/_xlfn.STDEV.P(Table2[Sharpe Ratio])</f>
        <v>0.5931847433757057</v>
      </c>
      <c r="AR2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-0.82126332476120245</v>
      </c>
      <c r="AS241">
        <f>_xlfn.RANK.AVG(Table2[[#This Row],[1Y Return vs Nifty Z-Score]],Table2[1Y Return vs Nifty Z-Score])</f>
        <v>407</v>
      </c>
      <c r="AT241">
        <f>_xlfn.RANK.AVG(Table2[[#This Row],[6M Return vs Nifty Z-Score]],Table2[6M Return vs Nifty Z-Score])</f>
        <v>225</v>
      </c>
      <c r="AU241">
        <f>_xlfn.RANK.AVG(Table2[[#This Row],[Sharpe Ratio Z-Score]],Table2[Sharpe Ratio Z-Score])</f>
        <v>198</v>
      </c>
      <c r="AV241">
        <f>(Table2[[#This Row],[Rank 1Y]]+Table2[[#This Row],[Rank 6M]]+Table2[[#This Row],[Rank Sharpe]])/3</f>
        <v>276.66666666666669</v>
      </c>
    </row>
    <row r="242" spans="1:48" x14ac:dyDescent="0.3">
      <c r="A242" t="s">
        <v>279</v>
      </c>
      <c r="B242" t="s">
        <v>280</v>
      </c>
      <c r="C242" t="s">
        <v>10311</v>
      </c>
      <c r="D242" t="s">
        <v>130</v>
      </c>
      <c r="E242">
        <v>99242.528535139994</v>
      </c>
      <c r="F242">
        <v>7682.9</v>
      </c>
      <c r="G242">
        <v>50.258999924373498</v>
      </c>
      <c r="H242">
        <f>(Table2[[#This Row],[1Y Return vs Nifty]]-AVERAGE(Table2[1Y Return vs Nifty]))/_xlfn.STDEV.P(Table2[1Y Return vs Nifty])</f>
        <v>0.3767743832761084</v>
      </c>
      <c r="I242">
        <v>4.1284920211014402</v>
      </c>
      <c r="J242">
        <f>(Table2[[#This Row],[1M Return vs Nifty]]-AVERAGE(Table2[1M Return vs Nifty]))/_xlfn.STDEV.P(Table2[1M Return vs Nifty])</f>
        <v>0.40289262022747996</v>
      </c>
      <c r="K242">
        <v>31.431349399577599</v>
      </c>
      <c r="L242">
        <f>(Table2[[#This Row],[6M Return vs Nifty]]-AVERAGE(Table2[6M Return vs Nifty]))/_xlfn.STDEV.P(Table2[6M Return vs Nifty])</f>
        <v>0.86040465461647275</v>
      </c>
      <c r="M242">
        <v>0.97277883133563103</v>
      </c>
      <c r="N242">
        <f>(Table2[[#This Row],[1W Return vs Nifty]]-AVERAGE(Table2[1W Return vs Nifty]))/_xlfn.STDEV.P(Table2[1W Return vs Nifty])</f>
        <v>0.48694647902011207</v>
      </c>
      <c r="O242">
        <v>7320.17</v>
      </c>
      <c r="P242">
        <v>6989.2155058980798</v>
      </c>
      <c r="Q242">
        <v>5967.8779429883898</v>
      </c>
      <c r="R242">
        <v>76.370934435033703</v>
      </c>
      <c r="S242" s="2">
        <f>(Table2[[#This Row],[Close Price]]-Table2[[#This Row],[20D EMA]])/Table2[[#This Row],[20D EMA]]</f>
        <v>4.9552127887740251E-2</v>
      </c>
      <c r="T242" s="2">
        <f>(Table2[[#This Row],[Close Price]]-Table2[[#This Row],[50D EMA]])/Table2[[#This Row],[50D EMA]]</f>
        <v>9.9250694661873196E-2</v>
      </c>
      <c r="U242" s="2">
        <f>(Table2[[#This Row],[Close Price]]-Table2[[#This Row],[200D EMA]])/Table2[[#This Row],[200D EMA]]</f>
        <v>0.28737552500157532</v>
      </c>
      <c r="V242">
        <v>0.68193435916682998</v>
      </c>
      <c r="W242">
        <v>7551</v>
      </c>
      <c r="X242">
        <v>7700</v>
      </c>
      <c r="Y242">
        <v>7387.65</v>
      </c>
      <c r="Z242">
        <v>7700</v>
      </c>
      <c r="AA242">
        <v>6782</v>
      </c>
      <c r="AB242">
        <v>7700</v>
      </c>
      <c r="AC242" s="2">
        <f>(Table2[[#This Row],[Close Price]]/Table2[[#This Row],[Day Low]])-1</f>
        <v>1.746788504833785E-2</v>
      </c>
      <c r="AD242" s="2">
        <f>(Table2[[#This Row],[Day High]]/Table2[[#This Row],[Close Price]])-1</f>
        <v>2.2257220580770287E-3</v>
      </c>
      <c r="AE242" s="2">
        <f>(Table2[[#This Row],[Close Price]]/Table2[[#This Row],[Current Week Low]])-1</f>
        <v>3.9965347573314824E-2</v>
      </c>
      <c r="AF242" s="2">
        <f>(Table2[[#This Row],[Current Week High]]/Table2[[#This Row],[Close Price]])-1</f>
        <v>2.2257220580770287E-3</v>
      </c>
      <c r="AG242" s="2">
        <f>(Table2[[#This Row],[Close Price]]/Table2[[#This Row],[Current Month Low]])-1</f>
        <v>0.13283692126216451</v>
      </c>
      <c r="AH242" s="2">
        <f>(Table2[[#This Row],[Current Month High]]/Table2[[#This Row],[Close Price]])-1</f>
        <v>2.2257220580770287E-3</v>
      </c>
      <c r="AI242">
        <v>0.22257220580770201</v>
      </c>
      <c r="AJ242">
        <v>93.424050553240704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0</v>
      </c>
      <c r="AM242" t="s">
        <v>10348</v>
      </c>
      <c r="AN242">
        <v>7.02</v>
      </c>
      <c r="AO242" t="s">
        <v>10347</v>
      </c>
      <c r="AP242">
        <v>2.8506205111259999E-3</v>
      </c>
      <c r="AQ242">
        <f>(Table2[[#This Row],[Sharpe Ratio]]-AVERAGE(Table2[Sharpe Ratio]))/_xlfn.STDEV.P(Table2[Sharpe Ratio])</f>
        <v>-0.69982569117767568</v>
      </c>
      <c r="AR2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1.4271924459624976</v>
      </c>
      <c r="AS242">
        <f>_xlfn.RANK.AVG(Table2[[#This Row],[1Y Return vs Nifty Z-Score]],Table2[1Y Return vs Nifty Z-Score])</f>
        <v>193</v>
      </c>
      <c r="AT242">
        <f>_xlfn.RANK.AVG(Table2[[#This Row],[6M Return vs Nifty Z-Score]],Table2[6M Return vs Nifty Z-Score])</f>
        <v>124</v>
      </c>
      <c r="AU242">
        <f>_xlfn.RANK.AVG(Table2[[#This Row],[Sharpe Ratio Z-Score]],Table2[Sharpe Ratio Z-Score])</f>
        <v>515</v>
      </c>
      <c r="AV242">
        <f>(Table2[[#This Row],[Rank 1Y]]+Table2[[#This Row],[Rank 6M]]+Table2[[#This Row],[Rank Sharpe]])/3</f>
        <v>277.33333333333331</v>
      </c>
    </row>
    <row r="243" spans="1:48" x14ac:dyDescent="0.3">
      <c r="A243" t="s">
        <v>242</v>
      </c>
      <c r="B243" t="s">
        <v>243</v>
      </c>
      <c r="C243" t="s">
        <v>10304</v>
      </c>
      <c r="D243" t="s">
        <v>27</v>
      </c>
      <c r="E243">
        <v>113610.70112319999</v>
      </c>
      <c r="F243">
        <v>16.3</v>
      </c>
      <c r="G243">
        <v>53.1124370703536</v>
      </c>
      <c r="H243">
        <f>(Table2[[#This Row],[1Y Return vs Nifty]]-AVERAGE(Table2[1Y Return vs Nifty]))/_xlfn.STDEV.P(Table2[1Y Return vs Nifty])</f>
        <v>0.42253148419432329</v>
      </c>
      <c r="I243">
        <v>-1.8940150469038799</v>
      </c>
      <c r="J243">
        <f>(Table2[[#This Row],[1M Return vs Nifty]]-AVERAGE(Table2[1M Return vs Nifty]))/_xlfn.STDEV.P(Table2[1M Return vs Nifty])</f>
        <v>-0.16476485478952696</v>
      </c>
      <c r="K243">
        <v>4.9974210606613996</v>
      </c>
      <c r="L243">
        <f>(Table2[[#This Row],[6M Return vs Nifty]]-AVERAGE(Table2[6M Return vs Nifty]))/_xlfn.STDEV.P(Table2[6M Return vs Nifty])</f>
        <v>-5.8636087558197013E-2</v>
      </c>
      <c r="M243">
        <v>-1.43472420347291</v>
      </c>
      <c r="N243">
        <f>(Table2[[#This Row],[1W Return vs Nifty]]-AVERAGE(Table2[1W Return vs Nifty]))/_xlfn.STDEV.P(Table2[1W Return vs Nifty])</f>
        <v>-0.12461105113185017</v>
      </c>
      <c r="O243">
        <v>15.97</v>
      </c>
      <c r="P243">
        <v>15.893592808684801</v>
      </c>
      <c r="Q243">
        <v>14.362304526654199</v>
      </c>
      <c r="R243">
        <v>62.095085506783199</v>
      </c>
      <c r="S243" s="2">
        <f>(Table2[[#This Row],[Close Price]]-Table2[[#This Row],[20D EMA]])/Table2[[#This Row],[20D EMA]]</f>
        <v>2.0663744520976836E-2</v>
      </c>
      <c r="T243" s="2">
        <f>(Table2[[#This Row],[Close Price]]-Table2[[#This Row],[50D EMA]])/Table2[[#This Row],[50D EMA]]</f>
        <v>2.5570504807014127E-2</v>
      </c>
      <c r="U243" s="2">
        <f>(Table2[[#This Row],[Close Price]]-Table2[[#This Row],[200D EMA]])/Table2[[#This Row],[200D EMA]]</f>
        <v>0.13491535914377392</v>
      </c>
      <c r="V243">
        <v>0.47721184375826198</v>
      </c>
      <c r="W243">
        <v>15.97</v>
      </c>
      <c r="X243">
        <v>16.55</v>
      </c>
      <c r="Y243">
        <v>15.62</v>
      </c>
      <c r="Z243">
        <v>16.55</v>
      </c>
      <c r="AA243">
        <v>15.05</v>
      </c>
      <c r="AB243">
        <v>16.55</v>
      </c>
      <c r="AC243" s="2">
        <f>(Table2[[#This Row],[Close Price]]/Table2[[#This Row],[Day Low]])-1</f>
        <v>2.0663744520976746E-2</v>
      </c>
      <c r="AD243" s="2">
        <f>(Table2[[#This Row],[Day High]]/Table2[[#This Row],[Close Price]])-1</f>
        <v>1.5337423312883347E-2</v>
      </c>
      <c r="AE243" s="2">
        <f>(Table2[[#This Row],[Close Price]]/Table2[[#This Row],[Current Week Low]])-1</f>
        <v>4.3533930857874603E-2</v>
      </c>
      <c r="AF243" s="2">
        <f>(Table2[[#This Row],[Current Week High]]/Table2[[#This Row],[Close Price]])-1</f>
        <v>1.5337423312883347E-2</v>
      </c>
      <c r="AG243" s="2">
        <f>(Table2[[#This Row],[Close Price]]/Table2[[#This Row],[Current Month Low]])-1</f>
        <v>8.3056478405315604E-2</v>
      </c>
      <c r="AH243" s="2">
        <f>(Table2[[#This Row],[Current Month High]]/Table2[[#This Row],[Close Price]])-1</f>
        <v>1.5337423312883347E-2</v>
      </c>
      <c r="AI243">
        <v>17.668711656441701</v>
      </c>
      <c r="AJ243">
        <v>84.180790960451901</v>
      </c>
      <c r="AK243" t="str">
        <f>IF(AND(Table2[[#This Row],[20D EMA]]&gt;Table2[[#This Row],[50D EMA]],Table2[[#This Row],[50D EMA]]&gt;Table2[[#This Row],[200D EMA]]),"Uptrend","Downtrend/NoTrend")</f>
        <v>Uptrend</v>
      </c>
      <c r="AL243">
        <v>-0.06</v>
      </c>
      <c r="AM243" t="s">
        <v>10346</v>
      </c>
      <c r="AN243">
        <v>1.81</v>
      </c>
      <c r="AO243" t="s">
        <v>10347</v>
      </c>
      <c r="AP243">
        <v>7.7032151338772004E-2</v>
      </c>
      <c r="AQ243">
        <f>(Table2[[#This Row],[Sharpe Ratio]]-AVERAGE(Table2[Sharpe Ratio]))/_xlfn.STDEV.P(Table2[Sharpe Ratio])</f>
        <v>0.15280457910331954</v>
      </c>
      <c r="AR2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0.22732406981806874</v>
      </c>
      <c r="AS243">
        <f>_xlfn.RANK.AVG(Table2[[#This Row],[1Y Return vs Nifty Z-Score]],Table2[1Y Return vs Nifty Z-Score])</f>
        <v>182</v>
      </c>
      <c r="AT243">
        <f>_xlfn.RANK.AVG(Table2[[#This Row],[6M Return vs Nifty Z-Score]],Table2[6M Return vs Nifty Z-Score])</f>
        <v>341</v>
      </c>
      <c r="AU243">
        <f>_xlfn.RANK.AVG(Table2[[#This Row],[Sharpe Ratio Z-Score]],Table2[Sharpe Ratio Z-Score])</f>
        <v>311</v>
      </c>
      <c r="AV243">
        <f>(Table2[[#This Row],[Rank 1Y]]+Table2[[#This Row],[Rank 6M]]+Table2[[#This Row],[Rank Sharpe]])/3</f>
        <v>278</v>
      </c>
    </row>
    <row r="244" spans="1:48" x14ac:dyDescent="0.3">
      <c r="A244" t="s">
        <v>249</v>
      </c>
      <c r="B244" t="s">
        <v>250</v>
      </c>
      <c r="C244" t="s">
        <v>10308</v>
      </c>
      <c r="D244" t="s">
        <v>98</v>
      </c>
      <c r="E244">
        <v>107479.3144191</v>
      </c>
      <c r="F244">
        <v>5374.5</v>
      </c>
      <c r="G244">
        <v>49.826818427275299</v>
      </c>
      <c r="H244">
        <f>(Table2[[#This Row],[1Y Return vs Nifty]]-AVERAGE(Table2[1Y Return vs Nifty]))/_xlfn.STDEV.P(Table2[1Y Return vs Nifty])</f>
        <v>0.36984401426287578</v>
      </c>
      <c r="I244">
        <v>-5.2064809976800497</v>
      </c>
      <c r="J244">
        <f>(Table2[[#This Row],[1M Return vs Nifty]]-AVERAGE(Table2[1M Return vs Nifty]))/_xlfn.STDEV.P(Table2[1M Return vs Nifty])</f>
        <v>-0.47698467229489494</v>
      </c>
      <c r="K244">
        <v>6.9999706403034896</v>
      </c>
      <c r="L244">
        <f>(Table2[[#This Row],[6M Return vs Nifty]]-AVERAGE(Table2[6M Return vs Nifty]))/_xlfn.STDEV.P(Table2[6M Return vs Nifty])</f>
        <v>1.0987489699003709E-2</v>
      </c>
      <c r="M244">
        <v>-1.08136048220501</v>
      </c>
      <c r="N244">
        <f>(Table2[[#This Row],[1W Return vs Nifty]]-AVERAGE(Table2[1W Return vs Nifty]))/_xlfn.STDEV.P(Table2[1W Return vs Nifty])</f>
        <v>-3.4849068904031694E-2</v>
      </c>
      <c r="O244">
        <v>5312.82</v>
      </c>
      <c r="P244">
        <v>5318.0485810749997</v>
      </c>
      <c r="Q244">
        <v>4713.6866599331497</v>
      </c>
      <c r="R244">
        <v>59.358465771496697</v>
      </c>
      <c r="S244" s="2">
        <f>(Table2[[#This Row],[Close Price]]-Table2[[#This Row],[20D EMA]])/Table2[[#This Row],[20D EMA]]</f>
        <v>1.1609653630275503E-2</v>
      </c>
      <c r="T244" s="2">
        <f>(Table2[[#This Row],[Close Price]]-Table2[[#This Row],[50D EMA]])/Table2[[#This Row],[50D EMA]]</f>
        <v>1.061506266149775E-2</v>
      </c>
      <c r="U244" s="2">
        <f>(Table2[[#This Row],[Close Price]]-Table2[[#This Row],[200D EMA]])/Table2[[#This Row],[200D EMA]]</f>
        <v>0.14019034096683508</v>
      </c>
      <c r="V244">
        <v>1.1611684411871099</v>
      </c>
      <c r="W244">
        <v>5290.9</v>
      </c>
      <c r="X244">
        <v>5387.3</v>
      </c>
      <c r="Y244">
        <v>5266</v>
      </c>
      <c r="Z244">
        <v>5425</v>
      </c>
      <c r="AA244">
        <v>4991</v>
      </c>
      <c r="AB244">
        <v>5487.45</v>
      </c>
      <c r="AC244" s="2">
        <f>(Table2[[#This Row],[Close Price]]/Table2[[#This Row],[Day Low]])-1</f>
        <v>1.5800714434217378E-2</v>
      </c>
      <c r="AD244" s="2">
        <f>(Table2[[#This Row],[Day High]]/Table2[[#This Row],[Close Price]])-1</f>
        <v>2.381616894594929E-3</v>
      </c>
      <c r="AE244" s="2">
        <f>(Table2[[#This Row],[Close Price]]/Table2[[#This Row],[Current Week Low]])-1</f>
        <v>2.0603873908089598E-2</v>
      </c>
      <c r="AF244" s="2">
        <f>(Table2[[#This Row],[Current Week High]]/Table2[[#This Row],[Close Price]])-1</f>
        <v>9.3962229044561862E-3</v>
      </c>
      <c r="AG244" s="2">
        <f>(Table2[[#This Row],[Close Price]]/Table2[[#This Row],[Current Month Low]])-1</f>
        <v>7.6838308956121093E-2</v>
      </c>
      <c r="AH244" s="2">
        <f>(Table2[[#This Row],[Current Month High]]/Table2[[#This Row],[Close Price]])-1</f>
        <v>2.1015908456600618E-2</v>
      </c>
      <c r="AI244">
        <v>9.6762489533910099</v>
      </c>
      <c r="AJ244">
        <v>85.9656407328592</v>
      </c>
      <c r="AK244" t="str">
        <f>IF(AND(Table2[[#This Row],[20D EMA]]&gt;Table2[[#This Row],[50D EMA]],Table2[[#This Row],[50D EMA]]&gt;Table2[[#This Row],[200D EMA]]),"Uptrend","Downtrend/NoTrend")</f>
        <v>Downtrend/NoTrend</v>
      </c>
      <c r="AL244">
        <v>-0.1</v>
      </c>
      <c r="AM244" t="s">
        <v>10346</v>
      </c>
      <c r="AN244">
        <v>1.18</v>
      </c>
      <c r="AO244" t="s">
        <v>10347</v>
      </c>
      <c r="AP244">
        <v>7.4043148736898004E-2</v>
      </c>
      <c r="AQ244">
        <f>(Table2[[#This Row],[Sharpe Ratio]]-AVERAGE(Table2[Sharpe Ratio]))/_xlfn.STDEV.P(Table2[Sharpe Ratio])</f>
        <v>0.1184494765882789</v>
      </c>
      <c r="AR2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4">
        <f>_xlfn.RANK.AVG(Table2[[#This Row],[1Y Return vs Nifty Z-Score]],Table2[1Y Return vs Nifty Z-Score])</f>
        <v>194</v>
      </c>
      <c r="AT244">
        <f>_xlfn.RANK.AVG(Table2[[#This Row],[6M Return vs Nifty Z-Score]],Table2[6M Return vs Nifty Z-Score])</f>
        <v>320</v>
      </c>
      <c r="AU244">
        <f>_xlfn.RANK.AVG(Table2[[#This Row],[Sharpe Ratio Z-Score]],Table2[Sharpe Ratio Z-Score])</f>
        <v>323</v>
      </c>
      <c r="AV244">
        <f>(Table2[[#This Row],[Rank 1Y]]+Table2[[#This Row],[Rank 6M]]+Table2[[#This Row],[Rank Sharpe]])/3</f>
        <v>279</v>
      </c>
    </row>
    <row r="245" spans="1:48" x14ac:dyDescent="0.3">
      <c r="A245" t="s">
        <v>560</v>
      </c>
      <c r="B245" t="s">
        <v>561</v>
      </c>
      <c r="C245" t="s">
        <v>10305</v>
      </c>
      <c r="D245" t="s">
        <v>184</v>
      </c>
      <c r="E245">
        <v>35487.449999999997</v>
      </c>
      <c r="F245">
        <v>813</v>
      </c>
      <c r="G245">
        <v>26.643956858323399</v>
      </c>
      <c r="H245">
        <f>(Table2[[#This Row],[1Y Return vs Nifty]]-AVERAGE(Table2[1Y Return vs Nifty]))/_xlfn.STDEV.P(Table2[1Y Return vs Nifty])</f>
        <v>-1.9113397591870645E-3</v>
      </c>
      <c r="I245">
        <v>3.2007680872846298</v>
      </c>
      <c r="J245">
        <f>(Table2[[#This Row],[1M Return vs Nifty]]-AVERAGE(Table2[1M Return vs Nifty]))/_xlfn.STDEV.P(Table2[1M Return vs Nifty])</f>
        <v>0.31544906560202773</v>
      </c>
      <c r="K245">
        <v>60.047020960046702</v>
      </c>
      <c r="L245">
        <f>(Table2[[#This Row],[6M Return vs Nifty]]-AVERAGE(Table2[6M Return vs Nifty]))/_xlfn.STDEV.P(Table2[6M Return vs Nifty])</f>
        <v>1.8552990831544591</v>
      </c>
      <c r="M245">
        <v>1.2993297498349601</v>
      </c>
      <c r="N245">
        <f>(Table2[[#This Row],[1W Return vs Nifty]]-AVERAGE(Table2[1W Return vs Nifty]))/_xlfn.STDEV.P(Table2[1W Return vs Nifty])</f>
        <v>0.5698974328917803</v>
      </c>
      <c r="O245">
        <v>807.05</v>
      </c>
      <c r="P245">
        <v>763.56356960437904</v>
      </c>
      <c r="Q245">
        <v>614.32937491983103</v>
      </c>
      <c r="R245">
        <v>50.014045341498601</v>
      </c>
      <c r="S245" s="2">
        <f>(Table2[[#This Row],[Close Price]]-Table2[[#This Row],[20D EMA]])/Table2[[#This Row],[20D EMA]]</f>
        <v>7.3725295830494343E-3</v>
      </c>
      <c r="T245" s="2">
        <f>(Table2[[#This Row],[Close Price]]-Table2[[#This Row],[50D EMA]])/Table2[[#This Row],[50D EMA]]</f>
        <v>6.4744354450062602E-2</v>
      </c>
      <c r="U245" s="2">
        <f>(Table2[[#This Row],[Close Price]]-Table2[[#This Row],[200D EMA]])/Table2[[#This Row],[200D EMA]]</f>
        <v>0.32339431124564921</v>
      </c>
      <c r="V245">
        <v>0.25290041091398502</v>
      </c>
      <c r="W245">
        <v>810.1</v>
      </c>
      <c r="X245">
        <v>841.5</v>
      </c>
      <c r="Y245">
        <v>806.05</v>
      </c>
      <c r="Z245">
        <v>855.6</v>
      </c>
      <c r="AA245">
        <v>736.35</v>
      </c>
      <c r="AB245">
        <v>855.6</v>
      </c>
      <c r="AC245" s="2">
        <f>(Table2[[#This Row],[Close Price]]/Table2[[#This Row],[Day Low]])-1</f>
        <v>3.5798049623503303E-3</v>
      </c>
      <c r="AD245" s="2">
        <f>(Table2[[#This Row],[Day High]]/Table2[[#This Row],[Close Price]])-1</f>
        <v>3.5055350553505615E-2</v>
      </c>
      <c r="AE245" s="2">
        <f>(Table2[[#This Row],[Close Price]]/Table2[[#This Row],[Current Week Low]])-1</f>
        <v>8.6222939023634648E-3</v>
      </c>
      <c r="AF245" s="2">
        <f>(Table2[[#This Row],[Current Week High]]/Table2[[#This Row],[Close Price]])-1</f>
        <v>5.2398523985239809E-2</v>
      </c>
      <c r="AG245" s="2">
        <f>(Table2[[#This Row],[Close Price]]/Table2[[#This Row],[Current Month Low]])-1</f>
        <v>0.10409452026889388</v>
      </c>
      <c r="AH245" s="2">
        <f>(Table2[[#This Row],[Current Month High]]/Table2[[#This Row],[Close Price]])-1</f>
        <v>5.2398523985239809E-2</v>
      </c>
      <c r="AI245">
        <v>5.23985239852398</v>
      </c>
      <c r="AJ245">
        <v>94.917286022536501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0.02</v>
      </c>
      <c r="AM245" t="s">
        <v>10347</v>
      </c>
      <c r="AN245">
        <v>0.61</v>
      </c>
      <c r="AO245" t="s">
        <v>10347</v>
      </c>
      <c r="AP245">
        <v>8.4913416745119995E-3</v>
      </c>
      <c r="AQ245">
        <f>(Table2[[#This Row],[Sharpe Ratio]]-AVERAGE(Table2[Sharpe Ratio]))/_xlfn.STDEV.P(Table2[Sharpe Ratio])</f>
        <v>-0.63499217323246293</v>
      </c>
      <c r="AR2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2.1037420686566168</v>
      </c>
      <c r="AS245">
        <f>_xlfn.RANK.AVG(Table2[[#This Row],[1Y Return vs Nifty Z-Score]],Table2[1Y Return vs Nifty Z-Score])</f>
        <v>300</v>
      </c>
      <c r="AT245">
        <f>_xlfn.RANK.AVG(Table2[[#This Row],[6M Return vs Nifty Z-Score]],Table2[6M Return vs Nifty Z-Score])</f>
        <v>37</v>
      </c>
      <c r="AU245">
        <f>_xlfn.RANK.AVG(Table2[[#This Row],[Sharpe Ratio Z-Score]],Table2[Sharpe Ratio Z-Score])</f>
        <v>502</v>
      </c>
      <c r="AV245">
        <f>(Table2[[#This Row],[Rank 1Y]]+Table2[[#This Row],[Rank 6M]]+Table2[[#This Row],[Rank Sharpe]])/3</f>
        <v>279.66666666666669</v>
      </c>
    </row>
    <row r="246" spans="1:48" x14ac:dyDescent="0.3">
      <c r="A246" t="s">
        <v>784</v>
      </c>
      <c r="B246" t="s">
        <v>785</v>
      </c>
      <c r="C246" t="s">
        <v>10305</v>
      </c>
      <c r="D246" t="s">
        <v>121</v>
      </c>
      <c r="E246">
        <v>20874.362346599999</v>
      </c>
      <c r="F246">
        <v>833.7</v>
      </c>
      <c r="G246">
        <v>43.4550805067719</v>
      </c>
      <c r="H246">
        <f>(Table2[[#This Row],[1Y Return vs Nifty]]-AVERAGE(Table2[1Y Return vs Nifty]))/_xlfn.STDEV.P(Table2[1Y Return vs Nifty])</f>
        <v>0.26766820307894029</v>
      </c>
      <c r="I246">
        <v>15.815176138686899</v>
      </c>
      <c r="J246">
        <f>(Table2[[#This Row],[1M Return vs Nifty]]-AVERAGE(Table2[1M Return vs Nifty]))/_xlfn.STDEV.P(Table2[1M Return vs Nifty])</f>
        <v>1.5044328131403859</v>
      </c>
      <c r="K246">
        <v>45.342052954589001</v>
      </c>
      <c r="L246">
        <f>(Table2[[#This Row],[6M Return vs Nifty]]-AVERAGE(Table2[6M Return vs Nifty]))/_xlfn.STDEV.P(Table2[6M Return vs Nifty])</f>
        <v>1.3440445871855593</v>
      </c>
      <c r="M246">
        <v>-4.3713290825732898</v>
      </c>
      <c r="N246">
        <f>(Table2[[#This Row],[1W Return vs Nifty]]-AVERAGE(Table2[1W Return vs Nifty]))/_xlfn.STDEV.P(Table2[1W Return vs Nifty])</f>
        <v>-0.87057182498302443</v>
      </c>
      <c r="O246">
        <v>818.47</v>
      </c>
      <c r="P246">
        <v>757.93455614093102</v>
      </c>
      <c r="Q246">
        <v>619.61996822439096</v>
      </c>
      <c r="R246">
        <v>50.898290225307001</v>
      </c>
      <c r="S246" s="2">
        <f>(Table2[[#This Row],[Close Price]]-Table2[[#This Row],[20D EMA]])/Table2[[#This Row],[20D EMA]]</f>
        <v>1.8607890331960874E-2</v>
      </c>
      <c r="T246" s="2">
        <f>(Table2[[#This Row],[Close Price]]-Table2[[#This Row],[50D EMA]])/Table2[[#This Row],[50D EMA]]</f>
        <v>9.9963041987204404E-2</v>
      </c>
      <c r="U246" s="2">
        <f>(Table2[[#This Row],[Close Price]]-Table2[[#This Row],[200D EMA]])/Table2[[#This Row],[200D EMA]]</f>
        <v>0.34550215092177522</v>
      </c>
      <c r="V246">
        <v>0.77288541490162999</v>
      </c>
      <c r="W246">
        <v>818</v>
      </c>
      <c r="X246">
        <v>839.85</v>
      </c>
      <c r="Y246">
        <v>818</v>
      </c>
      <c r="Z246">
        <v>895</v>
      </c>
      <c r="AA246">
        <v>695.7</v>
      </c>
      <c r="AB246">
        <v>895</v>
      </c>
      <c r="AC246" s="2">
        <f>(Table2[[#This Row],[Close Price]]/Table2[[#This Row],[Day Low]])-1</f>
        <v>1.9193154034229831E-2</v>
      </c>
      <c r="AD246" s="2">
        <f>(Table2[[#This Row],[Day High]]/Table2[[#This Row],[Close Price]])-1</f>
        <v>7.3767542281395482E-3</v>
      </c>
      <c r="AE246" s="2">
        <f>(Table2[[#This Row],[Close Price]]/Table2[[#This Row],[Current Week Low]])-1</f>
        <v>1.9193154034229831E-2</v>
      </c>
      <c r="AF246" s="2">
        <f>(Table2[[#This Row],[Current Week High]]/Table2[[#This Row],[Close Price]])-1</f>
        <v>7.352764783495247E-2</v>
      </c>
      <c r="AG246" s="2">
        <f>(Table2[[#This Row],[Close Price]]/Table2[[#This Row],[Current Month Low]])-1</f>
        <v>0.19836136265631743</v>
      </c>
      <c r="AH246" s="2">
        <f>(Table2[[#This Row],[Current Month High]]/Table2[[#This Row],[Close Price]])-1</f>
        <v>7.352764783495247E-2</v>
      </c>
      <c r="AI246">
        <v>7.3527647834952399</v>
      </c>
      <c r="AJ246">
        <v>85.184362505553096</v>
      </c>
      <c r="AK246" t="str">
        <f>IF(AND(Table2[[#This Row],[20D EMA]]&gt;Table2[[#This Row],[50D EMA]],Table2[[#This Row],[50D EMA]]&gt;Table2[[#This Row],[200D EMA]]),"Uptrend","Downtrend/NoTrend")</f>
        <v>Uptrend</v>
      </c>
      <c r="AL246">
        <v>0.13</v>
      </c>
      <c r="AM246" t="s">
        <v>10347</v>
      </c>
      <c r="AN246">
        <v>-3.27</v>
      </c>
      <c r="AO246" t="s">
        <v>10346</v>
      </c>
      <c r="AQ246">
        <f>(Table2[[#This Row],[Sharpe Ratio]]-AVERAGE(Table2[Sharpe Ratio]))/_xlfn.STDEV.P(Table2[Sharpe Ratio])</f>
        <v>-0.73259025278421641</v>
      </c>
      <c r="AR2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1.5129835256376443</v>
      </c>
      <c r="AS246">
        <f>_xlfn.RANK.AVG(Table2[[#This Row],[1Y Return vs Nifty Z-Score]],Table2[1Y Return vs Nifty Z-Score])</f>
        <v>222</v>
      </c>
      <c r="AT246">
        <f>_xlfn.RANK.AVG(Table2[[#This Row],[6M Return vs Nifty Z-Score]],Table2[6M Return vs Nifty Z-Score])</f>
        <v>71</v>
      </c>
      <c r="AU246">
        <f>_xlfn.RANK.AVG(Table2[[#This Row],[Sharpe Ratio Z-Score]],Table2[Sharpe Ratio Z-Score])</f>
        <v>548</v>
      </c>
      <c r="AV246">
        <f>(Table2[[#This Row],[Rank 1Y]]+Table2[[#This Row],[Rank 6M]]+Table2[[#This Row],[Rank Sharpe]])/3</f>
        <v>280.33333333333331</v>
      </c>
    </row>
    <row r="247" spans="1:48" x14ac:dyDescent="0.3">
      <c r="A247" t="s">
        <v>1260</v>
      </c>
      <c r="B247" t="s">
        <v>1261</v>
      </c>
      <c r="C247" t="s">
        <v>10307</v>
      </c>
      <c r="D247" t="s">
        <v>283</v>
      </c>
      <c r="E247">
        <v>9152.8802613000007</v>
      </c>
      <c r="F247">
        <v>891.9</v>
      </c>
      <c r="G247">
        <v>48.775511595280904</v>
      </c>
      <c r="H247">
        <f>(Table2[[#This Row],[1Y Return vs Nifty]]-AVERAGE(Table2[1Y Return vs Nifty]))/_xlfn.STDEV.P(Table2[1Y Return vs Nifty])</f>
        <v>0.35298548528656876</v>
      </c>
      <c r="I247">
        <v>12.7407577075434</v>
      </c>
      <c r="J247">
        <f>(Table2[[#This Row],[1M Return vs Nifty]]-AVERAGE(Table2[1M Return vs Nifty]))/_xlfn.STDEV.P(Table2[1M Return vs Nifty])</f>
        <v>1.214650404574996</v>
      </c>
      <c r="K247">
        <v>23.969847651396702</v>
      </c>
      <c r="L247">
        <f>(Table2[[#This Row],[6M Return vs Nifty]]-AVERAGE(Table2[6M Return vs Nifty]))/_xlfn.STDEV.P(Table2[6M Return vs Nifty])</f>
        <v>0.60098713571935825</v>
      </c>
      <c r="M247">
        <v>-3.0814067666246299</v>
      </c>
      <c r="N247">
        <f>(Table2[[#This Row],[1W Return vs Nifty]]-AVERAGE(Table2[1W Return vs Nifty]))/_xlfn.STDEV.P(Table2[1W Return vs Nifty])</f>
        <v>-0.54290382447635155</v>
      </c>
      <c r="O247">
        <v>860.06</v>
      </c>
      <c r="P247">
        <v>819.75249503027203</v>
      </c>
      <c r="Q247">
        <v>709.14134570278497</v>
      </c>
      <c r="R247">
        <v>62.1715913064508</v>
      </c>
      <c r="S247" s="2">
        <f>(Table2[[#This Row],[Close Price]]-Table2[[#This Row],[20D EMA]])/Table2[[#This Row],[20D EMA]]</f>
        <v>3.7020672976304021E-2</v>
      </c>
      <c r="T247" s="2">
        <f>(Table2[[#This Row],[Close Price]]-Table2[[#This Row],[50D EMA]])/Table2[[#This Row],[50D EMA]]</f>
        <v>8.8011327086065974E-2</v>
      </c>
      <c r="U247" s="2">
        <f>(Table2[[#This Row],[Close Price]]-Table2[[#This Row],[200D EMA]])/Table2[[#This Row],[200D EMA]]</f>
        <v>0.25771823262694477</v>
      </c>
      <c r="V247">
        <v>1.9882710506189201</v>
      </c>
      <c r="W247">
        <v>888</v>
      </c>
      <c r="X247">
        <v>921.9</v>
      </c>
      <c r="Y247">
        <v>888</v>
      </c>
      <c r="Z247">
        <v>932</v>
      </c>
      <c r="AA247">
        <v>763.7</v>
      </c>
      <c r="AB247">
        <v>939</v>
      </c>
      <c r="AC247" s="2">
        <f>(Table2[[#This Row],[Close Price]]/Table2[[#This Row],[Day Low]])-1</f>
        <v>4.3918918918919303E-3</v>
      </c>
      <c r="AD247" s="2">
        <f>(Table2[[#This Row],[Day High]]/Table2[[#This Row],[Close Price]])-1</f>
        <v>3.3636057854019574E-2</v>
      </c>
      <c r="AE247" s="2">
        <f>(Table2[[#This Row],[Close Price]]/Table2[[#This Row],[Current Week Low]])-1</f>
        <v>4.3918918918919303E-3</v>
      </c>
      <c r="AF247" s="2">
        <f>(Table2[[#This Row],[Current Week High]]/Table2[[#This Row],[Close Price]])-1</f>
        <v>4.4960197331539442E-2</v>
      </c>
      <c r="AG247" s="2">
        <f>(Table2[[#This Row],[Close Price]]/Table2[[#This Row],[Current Month Low]])-1</f>
        <v>0.16786696346732999</v>
      </c>
      <c r="AH247" s="2">
        <f>(Table2[[#This Row],[Current Month High]]/Table2[[#This Row],[Close Price]])-1</f>
        <v>5.2808610830810565E-2</v>
      </c>
      <c r="AI247">
        <v>5.2808610830810503</v>
      </c>
      <c r="AJ247">
        <v>96.887417218543007</v>
      </c>
      <c r="AK247" t="str">
        <f>IF(AND(Table2[[#This Row],[20D EMA]]&gt;Table2[[#This Row],[50D EMA]],Table2[[#This Row],[50D EMA]]&gt;Table2[[#This Row],[200D EMA]]),"Uptrend","Downtrend/NoTrend")</f>
        <v>Uptrend</v>
      </c>
      <c r="AL247">
        <v>-0.05</v>
      </c>
      <c r="AM247" t="s">
        <v>10346</v>
      </c>
      <c r="AN247">
        <v>8.1300000000000008</v>
      </c>
      <c r="AO247" t="s">
        <v>10347</v>
      </c>
      <c r="AP247">
        <v>2.3710464309147E-2</v>
      </c>
      <c r="AQ247">
        <f>(Table2[[#This Row],[Sharpe Ratio]]-AVERAGE(Table2[Sharpe Ratio]))/_xlfn.STDEV.P(Table2[Sharpe Ratio])</f>
        <v>-0.4600660898713948</v>
      </c>
      <c r="AR2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1.1656531112331767</v>
      </c>
      <c r="AS247">
        <f>_xlfn.RANK.AVG(Table2[[#This Row],[1Y Return vs Nifty Z-Score]],Table2[1Y Return vs Nifty Z-Score])</f>
        <v>199</v>
      </c>
      <c r="AT247">
        <f>_xlfn.RANK.AVG(Table2[[#This Row],[6M Return vs Nifty Z-Score]],Table2[6M Return vs Nifty Z-Score])</f>
        <v>176</v>
      </c>
      <c r="AU247">
        <f>_xlfn.RANK.AVG(Table2[[#This Row],[Sharpe Ratio Z-Score]],Table2[Sharpe Ratio Z-Score])</f>
        <v>466</v>
      </c>
      <c r="AV247">
        <f>(Table2[[#This Row],[Rank 1Y]]+Table2[[#This Row],[Rank 6M]]+Table2[[#This Row],[Rank Sharpe]])/3</f>
        <v>280.33333333333331</v>
      </c>
    </row>
    <row r="248" spans="1:48" x14ac:dyDescent="0.3">
      <c r="A248" t="s">
        <v>1451</v>
      </c>
      <c r="B248" t="s">
        <v>1452</v>
      </c>
      <c r="C248" t="s">
        <v>10305</v>
      </c>
      <c r="D248" t="s">
        <v>121</v>
      </c>
      <c r="E248">
        <v>7280.3599901199996</v>
      </c>
      <c r="F248">
        <v>1206.8</v>
      </c>
      <c r="G248">
        <v>33.234989014699103</v>
      </c>
      <c r="H248">
        <f>(Table2[[#This Row],[1Y Return vs Nifty]]-AVERAGE(Table2[1Y Return vs Nifty]))/_xlfn.STDEV.P(Table2[1Y Return vs Nifty])</f>
        <v>0.10378102636121445</v>
      </c>
      <c r="I248">
        <v>-0.49469778183353003</v>
      </c>
      <c r="J248">
        <f>(Table2[[#This Row],[1M Return vs Nifty]]-AVERAGE(Table2[1M Return vs Nifty]))/_xlfn.STDEV.P(Table2[1M Return vs Nifty])</f>
        <v>-3.2870795310967468E-2</v>
      </c>
      <c r="K248">
        <v>6.7664107193934901</v>
      </c>
      <c r="L248">
        <f>(Table2[[#This Row],[6M Return vs Nifty]]-AVERAGE(Table2[6M Return vs Nifty]))/_xlfn.STDEV.P(Table2[6M Return vs Nifty])</f>
        <v>2.8672027593068809E-3</v>
      </c>
      <c r="M248">
        <v>-4.8762861463010596</v>
      </c>
      <c r="N248">
        <f>(Table2[[#This Row],[1W Return vs Nifty]]-AVERAGE(Table2[1W Return vs Nifty]))/_xlfn.STDEV.P(Table2[1W Return vs Nifty])</f>
        <v>-0.9988417753262856</v>
      </c>
      <c r="O248">
        <v>1200.19</v>
      </c>
      <c r="P248">
        <v>1149.6434585331999</v>
      </c>
      <c r="Q248">
        <v>973.41330410455703</v>
      </c>
      <c r="R248">
        <v>50.629991441484201</v>
      </c>
      <c r="S248" s="2">
        <f>(Table2[[#This Row],[Close Price]]-Table2[[#This Row],[20D EMA]])/Table2[[#This Row],[20D EMA]]</f>
        <v>5.5074613186244679E-3</v>
      </c>
      <c r="T248" s="2">
        <f>(Table2[[#This Row],[Close Price]]-Table2[[#This Row],[50D EMA]])/Table2[[#This Row],[50D EMA]]</f>
        <v>4.9716754392465798E-2</v>
      </c>
      <c r="U248" s="2">
        <f>(Table2[[#This Row],[Close Price]]-Table2[[#This Row],[200D EMA]])/Table2[[#This Row],[200D EMA]]</f>
        <v>0.23976115275117937</v>
      </c>
      <c r="V248">
        <v>0.31147549715511103</v>
      </c>
      <c r="W248">
        <v>1188.7</v>
      </c>
      <c r="X248">
        <v>1220</v>
      </c>
      <c r="Y248">
        <v>1188.7</v>
      </c>
      <c r="Z248">
        <v>1235.6500000000001</v>
      </c>
      <c r="AA248">
        <v>1145.95</v>
      </c>
      <c r="AB248">
        <v>1259</v>
      </c>
      <c r="AC248" s="2">
        <f>(Table2[[#This Row],[Close Price]]/Table2[[#This Row],[Day Low]])-1</f>
        <v>1.5226718263649186E-2</v>
      </c>
      <c r="AD248" s="2">
        <f>(Table2[[#This Row],[Day High]]/Table2[[#This Row],[Close Price]])-1</f>
        <v>1.0938017898574737E-2</v>
      </c>
      <c r="AE248" s="2">
        <f>(Table2[[#This Row],[Close Price]]/Table2[[#This Row],[Current Week Low]])-1</f>
        <v>1.5226718263649186E-2</v>
      </c>
      <c r="AF248" s="2">
        <f>(Table2[[#This Row],[Current Week High]]/Table2[[#This Row],[Close Price]])-1</f>
        <v>2.3906198210142726E-2</v>
      </c>
      <c r="AG248" s="2">
        <f>(Table2[[#This Row],[Close Price]]/Table2[[#This Row],[Current Month Low]])-1</f>
        <v>5.3100047995113142E-2</v>
      </c>
      <c r="AH248" s="2">
        <f>(Table2[[#This Row],[Current Month High]]/Table2[[#This Row],[Close Price]])-1</f>
        <v>4.3254888962545701E-2</v>
      </c>
      <c r="AI248">
        <v>11.5429234338747</v>
      </c>
      <c r="AJ248">
        <v>85.305182341650607</v>
      </c>
      <c r="AK248" t="str">
        <f>IF(AND(Table2[[#This Row],[20D EMA]]&gt;Table2[[#This Row],[50D EMA]],Table2[[#This Row],[50D EMA]]&gt;Table2[[#This Row],[200D EMA]]),"Uptrend","Downtrend/NoTrend")</f>
        <v>Uptrend</v>
      </c>
      <c r="AL248">
        <v>0.11</v>
      </c>
      <c r="AM248" t="s">
        <v>10347</v>
      </c>
      <c r="AN248">
        <v>-1.1499999999999999</v>
      </c>
      <c r="AO248" t="s">
        <v>10346</v>
      </c>
      <c r="AP248">
        <v>8.8782993215308997E-2</v>
      </c>
      <c r="AQ248">
        <f>(Table2[[#This Row],[Sharpe Ratio]]-AVERAGE(Table2[Sharpe Ratio]))/_xlfn.STDEV.P(Table2[Sharpe Ratio])</f>
        <v>0.28786681593555058</v>
      </c>
      <c r="AR2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-0.63719752558118115</v>
      </c>
      <c r="AS248">
        <f>_xlfn.RANK.AVG(Table2[[#This Row],[1Y Return vs Nifty Z-Score]],Table2[1Y Return vs Nifty Z-Score])</f>
        <v>266</v>
      </c>
      <c r="AT248">
        <f>_xlfn.RANK.AVG(Table2[[#This Row],[6M Return vs Nifty Z-Score]],Table2[6M Return vs Nifty Z-Score])</f>
        <v>322</v>
      </c>
      <c r="AU248">
        <f>_xlfn.RANK.AVG(Table2[[#This Row],[Sharpe Ratio Z-Score]],Table2[Sharpe Ratio Z-Score])</f>
        <v>255</v>
      </c>
      <c r="AV248">
        <f>(Table2[[#This Row],[Rank 1Y]]+Table2[[#This Row],[Rank 6M]]+Table2[[#This Row],[Rank Sharpe]])/3</f>
        <v>281</v>
      </c>
    </row>
    <row r="249" spans="1:48" x14ac:dyDescent="0.3">
      <c r="A249" t="s">
        <v>808</v>
      </c>
      <c r="B249" t="s">
        <v>809</v>
      </c>
      <c r="C249" t="s">
        <v>10313</v>
      </c>
      <c r="D249" t="s">
        <v>228</v>
      </c>
      <c r="E249">
        <v>20059.946298929899</v>
      </c>
      <c r="F249">
        <v>461.1</v>
      </c>
      <c r="G249">
        <v>17.259134388691301</v>
      </c>
      <c r="H249">
        <f>(Table2[[#This Row],[1Y Return vs Nifty]]-AVERAGE(Table2[1Y Return vs Nifty]))/_xlfn.STDEV.P(Table2[1Y Return vs Nifty])</f>
        <v>-0.15240432308894183</v>
      </c>
      <c r="I249">
        <v>-2.3147482638110999</v>
      </c>
      <c r="J249">
        <f>(Table2[[#This Row],[1M Return vs Nifty]]-AVERAGE(Table2[1M Return vs Nifty]))/_xlfn.STDEV.P(Table2[1M Return vs Nifty])</f>
        <v>-0.20442148829256368</v>
      </c>
      <c r="K249">
        <v>27.4822553011503</v>
      </c>
      <c r="L249">
        <f>(Table2[[#This Row],[6M Return vs Nifty]]-AVERAGE(Table2[6M Return vs Nifty]))/_xlfn.STDEV.P(Table2[6M Return vs Nifty])</f>
        <v>0.7231046542304902</v>
      </c>
      <c r="M249">
        <v>-6.0733989578094896</v>
      </c>
      <c r="N249">
        <f>(Table2[[#This Row],[1W Return vs Nifty]]-AVERAGE(Table2[1W Return vs Nifty]))/_xlfn.STDEV.P(Table2[1W Return vs Nifty])</f>
        <v>-1.3029341663780742</v>
      </c>
      <c r="O249">
        <v>473.76</v>
      </c>
      <c r="P249">
        <v>455.106574587691</v>
      </c>
      <c r="Q249">
        <v>378.54121048398503</v>
      </c>
      <c r="R249">
        <v>37.308479004883601</v>
      </c>
      <c r="S249" s="2">
        <f>(Table2[[#This Row],[Close Price]]-Table2[[#This Row],[20D EMA]])/Table2[[#This Row],[20D EMA]]</f>
        <v>-2.6722391084093144E-2</v>
      </c>
      <c r="T249" s="2">
        <f>(Table2[[#This Row],[Close Price]]-Table2[[#This Row],[50D EMA]])/Table2[[#This Row],[50D EMA]]</f>
        <v>1.3169278905141801E-2</v>
      </c>
      <c r="U249" s="2">
        <f>(Table2[[#This Row],[Close Price]]-Table2[[#This Row],[200D EMA]])/Table2[[#This Row],[200D EMA]]</f>
        <v>0.21809723018125082</v>
      </c>
      <c r="V249">
        <v>2.1163089323482902</v>
      </c>
      <c r="W249">
        <v>454.7</v>
      </c>
      <c r="X249">
        <v>476.45</v>
      </c>
      <c r="Y249">
        <v>454.7</v>
      </c>
      <c r="Z249">
        <v>493.2</v>
      </c>
      <c r="AA249">
        <v>441.55</v>
      </c>
      <c r="AB249">
        <v>577.45000000000005</v>
      </c>
      <c r="AC249" s="2">
        <f>(Table2[[#This Row],[Close Price]]/Table2[[#This Row],[Day Low]])-1</f>
        <v>1.4075214427094807E-2</v>
      </c>
      <c r="AD249" s="2">
        <f>(Table2[[#This Row],[Day High]]/Table2[[#This Row],[Close Price]])-1</f>
        <v>3.3289958794187724E-2</v>
      </c>
      <c r="AE249" s="2">
        <f>(Table2[[#This Row],[Close Price]]/Table2[[#This Row],[Current Week Low]])-1</f>
        <v>1.4075214427094807E-2</v>
      </c>
      <c r="AF249" s="2">
        <f>(Table2[[#This Row],[Current Week High]]/Table2[[#This Row],[Close Price]])-1</f>
        <v>6.9616135328562034E-2</v>
      </c>
      <c r="AG249" s="2">
        <f>(Table2[[#This Row],[Close Price]]/Table2[[#This Row],[Current Month Low]])-1</f>
        <v>4.4275846450005707E-2</v>
      </c>
      <c r="AH249" s="2">
        <f>(Table2[[#This Row],[Current Month High]]/Table2[[#This Row],[Close Price]])-1</f>
        <v>0.25233138147907175</v>
      </c>
      <c r="AI249">
        <v>25.233138147907098</v>
      </c>
      <c r="AJ249">
        <v>64.092526690391395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0.1</v>
      </c>
      <c r="AM249" t="s">
        <v>10347</v>
      </c>
      <c r="AN249">
        <v>-8.3800000000000008</v>
      </c>
      <c r="AO249" t="s">
        <v>10346</v>
      </c>
      <c r="AP249">
        <v>6.5649729098275003E-2</v>
      </c>
      <c r="AQ249">
        <f>(Table2[[#This Row],[Sharpe Ratio]]-AVERAGE(Table2[Sharpe Ratio]))/_xlfn.STDEV.P(Table2[Sharpe Ratio])</f>
        <v>2.1976896753166345E-2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-0.91467842677592315</v>
      </c>
      <c r="AS249">
        <f>_xlfn.RANK.AVG(Table2[[#This Row],[1Y Return vs Nifty Z-Score]],Table2[1Y Return vs Nifty Z-Score])</f>
        <v>348</v>
      </c>
      <c r="AT249">
        <f>_xlfn.RANK.AVG(Table2[[#This Row],[6M Return vs Nifty Z-Score]],Table2[6M Return vs Nifty Z-Score])</f>
        <v>148</v>
      </c>
      <c r="AU249">
        <f>_xlfn.RANK.AVG(Table2[[#This Row],[Sharpe Ratio Z-Score]],Table2[Sharpe Ratio Z-Score])</f>
        <v>348</v>
      </c>
      <c r="AV249">
        <f>(Table2[[#This Row],[Rank 1Y]]+Table2[[#This Row],[Rank 6M]]+Table2[[#This Row],[Rank Sharpe]])/3</f>
        <v>281.33333333333331</v>
      </c>
    </row>
    <row r="250" spans="1:48" x14ac:dyDescent="0.3">
      <c r="A250" t="s">
        <v>517</v>
      </c>
      <c r="B250" t="s">
        <v>518</v>
      </c>
      <c r="C250" t="s">
        <v>10307</v>
      </c>
      <c r="D250" t="s">
        <v>283</v>
      </c>
      <c r="E250">
        <v>40677.145014239999</v>
      </c>
      <c r="F250">
        <v>538.79999999999995</v>
      </c>
      <c r="G250">
        <v>31.042602838479802</v>
      </c>
      <c r="H250">
        <f>(Table2[[#This Row],[1Y Return vs Nifty]]-AVERAGE(Table2[1Y Return vs Nifty]))/_xlfn.STDEV.P(Table2[1Y Return vs Nifty])</f>
        <v>6.8624395818890474E-2</v>
      </c>
      <c r="I250">
        <v>5.21949055905249</v>
      </c>
      <c r="J250">
        <f>(Table2[[#This Row],[1M Return vs Nifty]]-AVERAGE(Table2[1M Return vs Nifty]))/_xlfn.STDEV.P(Table2[1M Return vs Nifty])</f>
        <v>0.50572578726362238</v>
      </c>
      <c r="K250">
        <v>17.642325176153701</v>
      </c>
      <c r="L250">
        <f>(Table2[[#This Row],[6M Return vs Nifty]]-AVERAGE(Table2[6M Return vs Nifty]))/_xlfn.STDEV.P(Table2[6M Return vs Nifty])</f>
        <v>0.38099520424343819</v>
      </c>
      <c r="M250">
        <v>1.87865727010879</v>
      </c>
      <c r="N250">
        <f>(Table2[[#This Row],[1W Return vs Nifty]]-AVERAGE(Table2[1W Return vs Nifty]))/_xlfn.STDEV.P(Table2[1W Return vs Nifty])</f>
        <v>0.7170590781006303</v>
      </c>
      <c r="O250">
        <v>522.9</v>
      </c>
      <c r="P250">
        <v>501.30647415508002</v>
      </c>
      <c r="Q250">
        <v>442.46277191101001</v>
      </c>
      <c r="R250">
        <v>59.668694570794301</v>
      </c>
      <c r="S250" s="2">
        <f>(Table2[[#This Row],[Close Price]]-Table2[[#This Row],[20D EMA]])/Table2[[#This Row],[20D EMA]]</f>
        <v>3.0407343660355666E-2</v>
      </c>
      <c r="T250" s="2">
        <f>(Table2[[#This Row],[Close Price]]-Table2[[#This Row],[50D EMA]])/Table2[[#This Row],[50D EMA]]</f>
        <v>7.4791625039578563E-2</v>
      </c>
      <c r="U250" s="2">
        <f>(Table2[[#This Row],[Close Price]]-Table2[[#This Row],[200D EMA]])/Table2[[#This Row],[200D EMA]]</f>
        <v>0.21772956778466709</v>
      </c>
      <c r="V250">
        <v>0.83855082717998997</v>
      </c>
      <c r="W250">
        <v>534.4</v>
      </c>
      <c r="X250">
        <v>550.1</v>
      </c>
      <c r="Y250">
        <v>534.4</v>
      </c>
      <c r="Z250">
        <v>562.95000000000005</v>
      </c>
      <c r="AA250">
        <v>480.55</v>
      </c>
      <c r="AB250">
        <v>562.95000000000005</v>
      </c>
      <c r="AC250" s="2">
        <f>(Table2[[#This Row],[Close Price]]/Table2[[#This Row],[Day Low]])-1</f>
        <v>8.2335329341316488E-3</v>
      </c>
      <c r="AD250" s="2">
        <f>(Table2[[#This Row],[Day High]]/Table2[[#This Row],[Close Price]])-1</f>
        <v>2.0972531551596285E-2</v>
      </c>
      <c r="AE250" s="2">
        <f>(Table2[[#This Row],[Close Price]]/Table2[[#This Row],[Current Week Low]])-1</f>
        <v>8.2335329341316488E-3</v>
      </c>
      <c r="AF250" s="2">
        <f>(Table2[[#This Row],[Current Week High]]/Table2[[#This Row],[Close Price]])-1</f>
        <v>4.48218262806237E-2</v>
      </c>
      <c r="AG250" s="2">
        <f>(Table2[[#This Row],[Close Price]]/Table2[[#This Row],[Current Month Low]])-1</f>
        <v>0.1212152741650192</v>
      </c>
      <c r="AH250" s="2">
        <f>(Table2[[#This Row],[Current Month High]]/Table2[[#This Row],[Close Price]])-1</f>
        <v>4.48218262806237E-2</v>
      </c>
      <c r="AI250">
        <v>4.48218262806237</v>
      </c>
      <c r="AJ250">
        <v>71.701720841300101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0.01</v>
      </c>
      <c r="AM250" t="s">
        <v>10347</v>
      </c>
      <c r="AN250">
        <v>7.88</v>
      </c>
      <c r="AO250" t="s">
        <v>10347</v>
      </c>
      <c r="AP250">
        <v>6.4901142468758999E-2</v>
      </c>
      <c r="AQ250">
        <f>(Table2[[#This Row],[Sharpe Ratio]]-AVERAGE(Table2[Sharpe Ratio]))/_xlfn.STDEV.P(Table2[Sharpe Ratio])</f>
        <v>1.3372765601762548E-2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1.6857772310283439</v>
      </c>
      <c r="AS250">
        <f>_xlfn.RANK.AVG(Table2[[#This Row],[1Y Return vs Nifty Z-Score]],Table2[1Y Return vs Nifty Z-Score])</f>
        <v>278</v>
      </c>
      <c r="AT250">
        <f>_xlfn.RANK.AVG(Table2[[#This Row],[6M Return vs Nifty Z-Score]],Table2[6M Return vs Nifty Z-Score])</f>
        <v>215</v>
      </c>
      <c r="AU250">
        <f>_xlfn.RANK.AVG(Table2[[#This Row],[Sharpe Ratio Z-Score]],Table2[Sharpe Ratio Z-Score])</f>
        <v>352</v>
      </c>
      <c r="AV250">
        <f>(Table2[[#This Row],[Rank 1Y]]+Table2[[#This Row],[Rank 6M]]+Table2[[#This Row],[Rank Sharpe]])/3</f>
        <v>281.66666666666669</v>
      </c>
    </row>
    <row r="251" spans="1:48" x14ac:dyDescent="0.3">
      <c r="A251" t="s">
        <v>1092</v>
      </c>
      <c r="B251" t="s">
        <v>1093</v>
      </c>
      <c r="C251" t="s">
        <v>10305</v>
      </c>
      <c r="D251" t="s">
        <v>992</v>
      </c>
      <c r="E251">
        <v>11677.2463006</v>
      </c>
      <c r="F251">
        <v>578.79999999999995</v>
      </c>
      <c r="G251">
        <v>18.987996843088801</v>
      </c>
      <c r="H251">
        <f>(Table2[[#This Row],[1Y Return vs Nifty]]-AVERAGE(Table2[1Y Return vs Nifty]))/_xlfn.STDEV.P(Table2[1Y Return vs Nifty])</f>
        <v>-0.12468065869667534</v>
      </c>
      <c r="I251">
        <v>24.820352217330399</v>
      </c>
      <c r="J251">
        <f>(Table2[[#This Row],[1M Return vs Nifty]]-AVERAGE(Table2[1M Return vs Nifty]))/_xlfn.STDEV.P(Table2[1M Return vs Nifty])</f>
        <v>2.3532247625999636</v>
      </c>
      <c r="K251">
        <v>40.778568009525202</v>
      </c>
      <c r="L251">
        <f>(Table2[[#This Row],[6M Return vs Nifty]]-AVERAGE(Table2[6M Return vs Nifty]))/_xlfn.STDEV.P(Table2[6M Return vs Nifty])</f>
        <v>1.1853837730590457</v>
      </c>
      <c r="M251">
        <v>3.2591329647989702</v>
      </c>
      <c r="N251">
        <f>(Table2[[#This Row],[1W Return vs Nifty]]-AVERAGE(Table2[1W Return vs Nifty]))/_xlfn.STDEV.P(Table2[1W Return vs Nifty])</f>
        <v>1.067729583629891</v>
      </c>
      <c r="O251">
        <v>533.77</v>
      </c>
      <c r="P251">
        <v>487.538869355315</v>
      </c>
      <c r="Q251">
        <v>427.45067687442599</v>
      </c>
      <c r="R251">
        <v>70.054478552962706</v>
      </c>
      <c r="S251" s="2">
        <f>(Table2[[#This Row],[Close Price]]-Table2[[#This Row],[20D EMA]])/Table2[[#This Row],[20D EMA]]</f>
        <v>8.4362178466380597E-2</v>
      </c>
      <c r="T251" s="2">
        <f>(Table2[[#This Row],[Close Price]]-Table2[[#This Row],[50D EMA]])/Table2[[#This Row],[50D EMA]]</f>
        <v>0.187187394443774</v>
      </c>
      <c r="U251" s="2">
        <f>(Table2[[#This Row],[Close Price]]-Table2[[#This Row],[200D EMA]])/Table2[[#This Row],[200D EMA]]</f>
        <v>0.35407435597542986</v>
      </c>
      <c r="V251">
        <v>1.2172421117483401</v>
      </c>
      <c r="W251">
        <v>566.45000000000005</v>
      </c>
      <c r="X251">
        <v>588.65</v>
      </c>
      <c r="Y251">
        <v>555.15</v>
      </c>
      <c r="Z251">
        <v>590.95000000000005</v>
      </c>
      <c r="AA251">
        <v>467</v>
      </c>
      <c r="AB251">
        <v>590.95000000000005</v>
      </c>
      <c r="AC251" s="2">
        <f>(Table2[[#This Row],[Close Price]]/Table2[[#This Row],[Day Low]])-1</f>
        <v>2.1802453879424366E-2</v>
      </c>
      <c r="AD251" s="2">
        <f>(Table2[[#This Row],[Day High]]/Table2[[#This Row],[Close Price]])-1</f>
        <v>1.701796821008994E-2</v>
      </c>
      <c r="AE251" s="2">
        <f>(Table2[[#This Row],[Close Price]]/Table2[[#This Row],[Current Week Low]])-1</f>
        <v>4.2601098802125481E-2</v>
      </c>
      <c r="AF251" s="2">
        <f>(Table2[[#This Row],[Current Week High]]/Table2[[#This Row],[Close Price]])-1</f>
        <v>2.099170697995878E-2</v>
      </c>
      <c r="AG251" s="2">
        <f>(Table2[[#This Row],[Close Price]]/Table2[[#This Row],[Current Month Low]])-1</f>
        <v>0.23940042826552443</v>
      </c>
      <c r="AH251" s="2">
        <f>(Table2[[#This Row],[Current Month High]]/Table2[[#This Row],[Close Price]])-1</f>
        <v>2.099170697995878E-2</v>
      </c>
      <c r="AI251">
        <v>2.09917069799587</v>
      </c>
      <c r="AJ251">
        <v>68.500727802037801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0.34</v>
      </c>
      <c r="AM251" t="s">
        <v>10347</v>
      </c>
      <c r="AN251">
        <v>16.89</v>
      </c>
      <c r="AO251" t="s">
        <v>10347</v>
      </c>
      <c r="AP251">
        <v>3.6376772052738003E-2</v>
      </c>
      <c r="AQ251">
        <f>(Table2[[#This Row],[Sharpe Ratio]]-AVERAGE(Table2[Sharpe Ratio]))/_xlfn.STDEV.P(Table2[Sharpe Ratio])</f>
        <v>-0.31448163947804392</v>
      </c>
      <c r="AR2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4.1671758211141814</v>
      </c>
      <c r="AS251">
        <f>_xlfn.RANK.AVG(Table2[[#This Row],[1Y Return vs Nifty Z-Score]],Table2[1Y Return vs Nifty Z-Score])</f>
        <v>337</v>
      </c>
      <c r="AT251">
        <f>_xlfn.RANK.AVG(Table2[[#This Row],[6M Return vs Nifty Z-Score]],Table2[6M Return vs Nifty Z-Score])</f>
        <v>83</v>
      </c>
      <c r="AU251">
        <f>_xlfn.RANK.AVG(Table2[[#This Row],[Sharpe Ratio Z-Score]],Table2[Sharpe Ratio Z-Score])</f>
        <v>426</v>
      </c>
      <c r="AV251">
        <f>(Table2[[#This Row],[Rank 1Y]]+Table2[[#This Row],[Rank 6M]]+Table2[[#This Row],[Rank Sharpe]])/3</f>
        <v>282</v>
      </c>
    </row>
    <row r="252" spans="1:48" x14ac:dyDescent="0.3">
      <c r="A252" t="s">
        <v>509</v>
      </c>
      <c r="B252" t="s">
        <v>510</v>
      </c>
      <c r="C252" t="s">
        <v>10314</v>
      </c>
      <c r="D252" t="s">
        <v>511</v>
      </c>
      <c r="E252">
        <v>41443.85018085</v>
      </c>
      <c r="F252">
        <v>3816.5</v>
      </c>
      <c r="G252">
        <v>-4.7134753575261303</v>
      </c>
      <c r="H252">
        <f>(Table2[[#This Row],[1Y Return vs Nifty]]-AVERAGE(Table2[1Y Return vs Nifty]))/_xlfn.STDEV.P(Table2[1Y Return vs Nifty])</f>
        <v>-0.5047523406405553</v>
      </c>
      <c r="I252">
        <v>-8.8305811423415204</v>
      </c>
      <c r="J252">
        <f>(Table2[[#This Row],[1M Return vs Nifty]]-AVERAGE(Table2[1M Return vs Nifty]))/_xlfn.STDEV.P(Table2[1M Return vs Nifty])</f>
        <v>-0.81857788490504946</v>
      </c>
      <c r="K252">
        <v>19.193402047589199</v>
      </c>
      <c r="L252">
        <f>(Table2[[#This Row],[6M Return vs Nifty]]-AVERAGE(Table2[6M Return vs Nifty]))/_xlfn.STDEV.P(Table2[6M Return vs Nifty])</f>
        <v>0.43492221882928811</v>
      </c>
      <c r="M252">
        <v>0.114045210101438</v>
      </c>
      <c r="N252">
        <f>(Table2[[#This Row],[1W Return vs Nifty]]-AVERAGE(Table2[1W Return vs Nifty]))/_xlfn.STDEV.P(Table2[1W Return vs Nifty])</f>
        <v>0.26880967716881227</v>
      </c>
      <c r="O252">
        <v>3839.89</v>
      </c>
      <c r="P252">
        <v>3872.5262159634399</v>
      </c>
      <c r="Q252">
        <v>3460.3980742517901</v>
      </c>
      <c r="R252">
        <v>48.031546637242599</v>
      </c>
      <c r="S252" s="2">
        <f>(Table2[[#This Row],[Close Price]]-Table2[[#This Row],[20D EMA]])/Table2[[#This Row],[20D EMA]]</f>
        <v>-6.0913203242800897E-3</v>
      </c>
      <c r="T252" s="2">
        <f>(Table2[[#This Row],[Close Price]]-Table2[[#This Row],[50D EMA]])/Table2[[#This Row],[50D EMA]]</f>
        <v>-1.4467614378564305E-2</v>
      </c>
      <c r="U252" s="2">
        <f>(Table2[[#This Row],[Close Price]]-Table2[[#This Row],[200D EMA]])/Table2[[#This Row],[200D EMA]]</f>
        <v>0.10290779214041913</v>
      </c>
      <c r="V252">
        <v>0.59678544432661895</v>
      </c>
      <c r="W252">
        <v>3775</v>
      </c>
      <c r="X252">
        <v>3872</v>
      </c>
      <c r="Y252">
        <v>3775</v>
      </c>
      <c r="Z252">
        <v>3917.5</v>
      </c>
      <c r="AA252">
        <v>3637</v>
      </c>
      <c r="AB252">
        <v>4234.45</v>
      </c>
      <c r="AC252" s="2">
        <f>(Table2[[#This Row],[Close Price]]/Table2[[#This Row],[Day Low]])-1</f>
        <v>1.0993377483443645E-2</v>
      </c>
      <c r="AD252" s="2">
        <f>(Table2[[#This Row],[Day High]]/Table2[[#This Row],[Close Price]])-1</f>
        <v>1.4542119743220283E-2</v>
      </c>
      <c r="AE252" s="2">
        <f>(Table2[[#This Row],[Close Price]]/Table2[[#This Row],[Current Week Low]])-1</f>
        <v>1.0993377483443645E-2</v>
      </c>
      <c r="AF252" s="2">
        <f>(Table2[[#This Row],[Current Week High]]/Table2[[#This Row],[Close Price]])-1</f>
        <v>2.6464037730905332E-2</v>
      </c>
      <c r="AG252" s="2">
        <f>(Table2[[#This Row],[Close Price]]/Table2[[#This Row],[Current Month Low]])-1</f>
        <v>4.9353863073962057E-2</v>
      </c>
      <c r="AH252" s="2">
        <f>(Table2[[#This Row],[Current Month High]]/Table2[[#This Row],[Close Price]])-1</f>
        <v>0.1095113323725927</v>
      </c>
      <c r="AI252">
        <v>15.5391065112013</v>
      </c>
      <c r="AJ252">
        <v>44.1058752454311</v>
      </c>
      <c r="AK252" t="str">
        <f>IF(AND(Table2[[#This Row],[20D EMA]]&gt;Table2[[#This Row],[50D EMA]],Table2[[#This Row],[50D EMA]]&gt;Table2[[#This Row],[200D EMA]]),"Uptrend","Downtrend/NoTrend")</f>
        <v>Downtrend/NoTrend</v>
      </c>
      <c r="AL252">
        <v>-0.09</v>
      </c>
      <c r="AM252" t="s">
        <v>10346</v>
      </c>
      <c r="AN252">
        <v>2.75</v>
      </c>
      <c r="AO252" t="s">
        <v>10347</v>
      </c>
      <c r="AP252">
        <v>0.128215952118097</v>
      </c>
      <c r="AQ252">
        <f>(Table2[[#This Row],[Sharpe Ratio]]-AVERAGE(Table2[Sharpe Ratio]))/_xlfn.STDEV.P(Table2[Sharpe Ratio])</f>
        <v>0.74110273641527935</v>
      </c>
      <c r="AR2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2">
        <f>_xlfn.RANK.AVG(Table2[[#This Row],[1Y Return vs Nifty Z-Score]],Table2[1Y Return vs Nifty Z-Score])</f>
        <v>484</v>
      </c>
      <c r="AT252">
        <f>_xlfn.RANK.AVG(Table2[[#This Row],[6M Return vs Nifty Z-Score]],Table2[6M Return vs Nifty Z-Score])</f>
        <v>205</v>
      </c>
      <c r="AU252">
        <f>_xlfn.RANK.AVG(Table2[[#This Row],[Sharpe Ratio Z-Score]],Table2[Sharpe Ratio Z-Score])</f>
        <v>164</v>
      </c>
      <c r="AV252">
        <f>(Table2[[#This Row],[Rank 1Y]]+Table2[[#This Row],[Rank 6M]]+Table2[[#This Row],[Rank Sharpe]])/3</f>
        <v>284.33333333333331</v>
      </c>
    </row>
    <row r="253" spans="1:48" x14ac:dyDescent="0.3">
      <c r="A253" t="s">
        <v>52</v>
      </c>
      <c r="B253" t="s">
        <v>53</v>
      </c>
      <c r="C253" t="s">
        <v>10307</v>
      </c>
      <c r="D253" t="s">
        <v>54</v>
      </c>
      <c r="E253">
        <v>431688.34780240001</v>
      </c>
      <c r="F253">
        <v>1799.2</v>
      </c>
      <c r="G253">
        <v>31.823152670096501</v>
      </c>
      <c r="H253">
        <f>(Table2[[#This Row],[1Y Return vs Nifty]]-AVERAGE(Table2[1Y Return vs Nifty]))/_xlfn.STDEV.P(Table2[1Y Return vs Nifty])</f>
        <v>8.1141124097730236E-2</v>
      </c>
      <c r="I253">
        <v>4.2954710188543404</v>
      </c>
      <c r="J253">
        <f>(Table2[[#This Row],[1M Return vs Nifty]]-AVERAGE(Table2[1M Return vs Nifty]))/_xlfn.STDEV.P(Table2[1M Return vs Nifty])</f>
        <v>0.41863139399311633</v>
      </c>
      <c r="K253">
        <v>-0.395141529531018</v>
      </c>
      <c r="L253">
        <f>(Table2[[#This Row],[6M Return vs Nifty]]-AVERAGE(Table2[6M Return vs Nifty]))/_xlfn.STDEV.P(Table2[6M Return vs Nifty])</f>
        <v>-0.24612183169625487</v>
      </c>
      <c r="M253">
        <v>1.29678729597363</v>
      </c>
      <c r="N253">
        <f>(Table2[[#This Row],[1W Return vs Nifty]]-AVERAGE(Table2[1W Return vs Nifty]))/_xlfn.STDEV.P(Table2[1W Return vs Nifty])</f>
        <v>0.56925159495036137</v>
      </c>
      <c r="O253">
        <v>1746.11</v>
      </c>
      <c r="P253">
        <v>1673.2479095286201</v>
      </c>
      <c r="Q253">
        <v>1490.83570307274</v>
      </c>
      <c r="R253">
        <v>71.362813464562805</v>
      </c>
      <c r="S253" s="2">
        <f>(Table2[[#This Row],[Close Price]]-Table2[[#This Row],[20D EMA]])/Table2[[#This Row],[20D EMA]]</f>
        <v>3.0404728224453299E-2</v>
      </c>
      <c r="T253" s="2">
        <f>(Table2[[#This Row],[Close Price]]-Table2[[#This Row],[50D EMA]])/Table2[[#This Row],[50D EMA]]</f>
        <v>7.5274016333217841E-2</v>
      </c>
      <c r="U253" s="2">
        <f>(Table2[[#This Row],[Close Price]]-Table2[[#This Row],[200D EMA]])/Table2[[#This Row],[200D EMA]]</f>
        <v>0.20683989274719866</v>
      </c>
      <c r="V253">
        <v>0.81893179586379505</v>
      </c>
      <c r="W253">
        <v>1790.25</v>
      </c>
      <c r="X253">
        <v>1826.85</v>
      </c>
      <c r="Y253">
        <v>1764.5</v>
      </c>
      <c r="Z253">
        <v>1826.85</v>
      </c>
      <c r="AA253">
        <v>1681.3</v>
      </c>
      <c r="AB253">
        <v>1826.85</v>
      </c>
      <c r="AC253" s="2">
        <f>(Table2[[#This Row],[Close Price]]/Table2[[#This Row],[Day Low]])-1</f>
        <v>4.9993017734952794E-3</v>
      </c>
      <c r="AD253" s="2">
        <f>(Table2[[#This Row],[Day High]]/Table2[[#This Row],[Close Price]])-1</f>
        <v>1.5367941307247612E-2</v>
      </c>
      <c r="AE253" s="2">
        <f>(Table2[[#This Row],[Close Price]]/Table2[[#This Row],[Current Week Low]])-1</f>
        <v>1.9665627656559881E-2</v>
      </c>
      <c r="AF253" s="2">
        <f>(Table2[[#This Row],[Current Week High]]/Table2[[#This Row],[Close Price]])-1</f>
        <v>1.5367941307247612E-2</v>
      </c>
      <c r="AG253" s="2">
        <f>(Table2[[#This Row],[Close Price]]/Table2[[#This Row],[Current Month Low]])-1</f>
        <v>7.0124308570748806E-2</v>
      </c>
      <c r="AH253" s="2">
        <f>(Table2[[#This Row],[Current Month High]]/Table2[[#This Row],[Close Price]])-1</f>
        <v>1.5367941307247612E-2</v>
      </c>
      <c r="AI253">
        <v>1.5367941307247599</v>
      </c>
      <c r="AJ253">
        <v>68.409229185192103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0.03</v>
      </c>
      <c r="AM253" t="s">
        <v>10347</v>
      </c>
      <c r="AN253">
        <v>3.77</v>
      </c>
      <c r="AO253" t="s">
        <v>10347</v>
      </c>
      <c r="AP253">
        <v>0.122181845247762</v>
      </c>
      <c r="AQ253">
        <f>(Table2[[#This Row],[Sharpe Ratio]]-AVERAGE(Table2[Sharpe Ratio]))/_xlfn.STDEV.P(Table2[Sharpe Ratio])</f>
        <v>0.67174770809007867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1.4946499894350316</v>
      </c>
      <c r="AS253">
        <f>_xlfn.RANK.AVG(Table2[[#This Row],[1Y Return vs Nifty Z-Score]],Table2[1Y Return vs Nifty Z-Score])</f>
        <v>273</v>
      </c>
      <c r="AT253">
        <f>_xlfn.RANK.AVG(Table2[[#This Row],[6M Return vs Nifty Z-Score]],Table2[6M Return vs Nifty Z-Score])</f>
        <v>403</v>
      </c>
      <c r="AU253">
        <f>_xlfn.RANK.AVG(Table2[[#This Row],[Sharpe Ratio Z-Score]],Table2[Sharpe Ratio Z-Score])</f>
        <v>178</v>
      </c>
      <c r="AV253">
        <f>(Table2[[#This Row],[Rank 1Y]]+Table2[[#This Row],[Rank 6M]]+Table2[[#This Row],[Rank Sharpe]])/3</f>
        <v>284.66666666666669</v>
      </c>
    </row>
    <row r="254" spans="1:48" x14ac:dyDescent="0.3">
      <c r="A254" t="s">
        <v>112</v>
      </c>
      <c r="B254" t="s">
        <v>113</v>
      </c>
      <c r="C254" t="s">
        <v>10301</v>
      </c>
      <c r="D254" t="s">
        <v>18</v>
      </c>
      <c r="E254">
        <v>249719.97956497199</v>
      </c>
      <c r="F254">
        <v>176.84</v>
      </c>
      <c r="G254">
        <v>62.392920253099902</v>
      </c>
      <c r="H254">
        <f>(Table2[[#This Row],[1Y Return vs Nifty]]-AVERAGE(Table2[1Y Return vs Nifty]))/_xlfn.STDEV.P(Table2[1Y Return vs Nifty])</f>
        <v>0.57135130528656608</v>
      </c>
      <c r="I254">
        <v>-4.1287206264086302</v>
      </c>
      <c r="J254">
        <f>(Table2[[#This Row],[1M Return vs Nifty]]-AVERAGE(Table2[1M Return vs Nifty]))/_xlfn.STDEV.P(Table2[1M Return vs Nifty])</f>
        <v>-0.37539928200460904</v>
      </c>
      <c r="K254">
        <v>-7.5968064172869996</v>
      </c>
      <c r="L254">
        <f>(Table2[[#This Row],[6M Return vs Nifty]]-AVERAGE(Table2[6M Return vs Nifty]))/_xlfn.STDEV.P(Table2[6M Return vs Nifty])</f>
        <v>-0.49650548101532105</v>
      </c>
      <c r="M254">
        <v>-2.1317987108749299</v>
      </c>
      <c r="N254">
        <f>(Table2[[#This Row],[1W Return vs Nifty]]-AVERAGE(Table2[1W Return vs Nifty]))/_xlfn.STDEV.P(Table2[1W Return vs Nifty])</f>
        <v>-0.30168296253343929</v>
      </c>
      <c r="O254">
        <v>172.3</v>
      </c>
      <c r="P254">
        <v>170.82456631615401</v>
      </c>
      <c r="Q254">
        <v>154.216587155615</v>
      </c>
      <c r="R254">
        <v>69.423979945107803</v>
      </c>
      <c r="S254" s="2">
        <f>(Table2[[#This Row],[Close Price]]-Table2[[#This Row],[20D EMA]])/Table2[[#This Row],[20D EMA]]</f>
        <v>2.6349390597794495E-2</v>
      </c>
      <c r="T254" s="2">
        <f>(Table2[[#This Row],[Close Price]]-Table2[[#This Row],[50D EMA]])/Table2[[#This Row],[50D EMA]]</f>
        <v>3.5214101891603337E-2</v>
      </c>
      <c r="U254" s="2">
        <f>(Table2[[#This Row],[Close Price]]-Table2[[#This Row],[200D EMA]])/Table2[[#This Row],[200D EMA]]</f>
        <v>0.14669895931205146</v>
      </c>
      <c r="V254">
        <v>0.52707439384267896</v>
      </c>
      <c r="W254">
        <v>173.16</v>
      </c>
      <c r="X254">
        <v>177.3</v>
      </c>
      <c r="Y254">
        <v>171.75</v>
      </c>
      <c r="Z254">
        <v>177.3</v>
      </c>
      <c r="AA254">
        <v>163.01</v>
      </c>
      <c r="AB254">
        <v>182.49</v>
      </c>
      <c r="AC254" s="2">
        <f>(Table2[[#This Row],[Close Price]]/Table2[[#This Row],[Day Low]])-1</f>
        <v>2.1252021252021303E-2</v>
      </c>
      <c r="AD254" s="2">
        <f>(Table2[[#This Row],[Day High]]/Table2[[#This Row],[Close Price]])-1</f>
        <v>2.601221443112367E-3</v>
      </c>
      <c r="AE254" s="2">
        <f>(Table2[[#This Row],[Close Price]]/Table2[[#This Row],[Current Week Low]])-1</f>
        <v>2.9636098981077108E-2</v>
      </c>
      <c r="AF254" s="2">
        <f>(Table2[[#This Row],[Current Week High]]/Table2[[#This Row],[Close Price]])-1</f>
        <v>2.601221443112367E-3</v>
      </c>
      <c r="AG254" s="2">
        <f>(Table2[[#This Row],[Close Price]]/Table2[[#This Row],[Current Month Low]])-1</f>
        <v>8.4841420771731846E-2</v>
      </c>
      <c r="AH254" s="2">
        <f>(Table2[[#This Row],[Current Month High]]/Table2[[#This Row],[Close Price]])-1</f>
        <v>3.1949785116489604E-2</v>
      </c>
      <c r="AI254">
        <v>11.287039131418201</v>
      </c>
      <c r="AJ254">
        <v>106.830409356725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-0.01</v>
      </c>
      <c r="AM254" t="s">
        <v>10346</v>
      </c>
      <c r="AN254">
        <v>4.54</v>
      </c>
      <c r="AO254" t="s">
        <v>10347</v>
      </c>
      <c r="AP254">
        <v>0.110843391368749</v>
      </c>
      <c r="AQ254">
        <f>(Table2[[#This Row],[Sharpe Ratio]]-AVERAGE(Table2[Sharpe Ratio]))/_xlfn.STDEV.P(Table2[Sharpe Ratio])</f>
        <v>0.54142539082902041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-6.0811029437782882E-2</v>
      </c>
      <c r="AS254">
        <f>_xlfn.RANK.AVG(Table2[[#This Row],[1Y Return vs Nifty Z-Score]],Table2[1Y Return vs Nifty Z-Score])</f>
        <v>157</v>
      </c>
      <c r="AT254">
        <f>_xlfn.RANK.AVG(Table2[[#This Row],[6M Return vs Nifty Z-Score]],Table2[6M Return vs Nifty Z-Score])</f>
        <v>494</v>
      </c>
      <c r="AU254">
        <f>_xlfn.RANK.AVG(Table2[[#This Row],[Sharpe Ratio Z-Score]],Table2[Sharpe Ratio Z-Score])</f>
        <v>204</v>
      </c>
      <c r="AV254">
        <f>(Table2[[#This Row],[Rank 1Y]]+Table2[[#This Row],[Rank 6M]]+Table2[[#This Row],[Rank Sharpe]])/3</f>
        <v>285</v>
      </c>
    </row>
    <row r="255" spans="1:48" x14ac:dyDescent="0.3">
      <c r="A255" t="s">
        <v>302</v>
      </c>
      <c r="B255" t="s">
        <v>303</v>
      </c>
      <c r="C255" t="s">
        <v>10308</v>
      </c>
      <c r="D255" t="s">
        <v>199</v>
      </c>
      <c r="E255">
        <v>93588.776043399994</v>
      </c>
      <c r="F255">
        <v>31731.85</v>
      </c>
      <c r="G255">
        <v>40.304422395682103</v>
      </c>
      <c r="H255">
        <f>(Table2[[#This Row],[1Y Return vs Nifty]]-AVERAGE(Table2[1Y Return vs Nifty]))/_xlfn.STDEV.P(Table2[1Y Return vs Nifty])</f>
        <v>0.2171449310485658</v>
      </c>
      <c r="I255">
        <v>-10.014166082551499</v>
      </c>
      <c r="J255">
        <f>(Table2[[#This Row],[1M Return vs Nifty]]-AVERAGE(Table2[1M Return vs Nifty]))/_xlfn.STDEV.P(Table2[1M Return vs Nifty])</f>
        <v>-0.93013787662296332</v>
      </c>
      <c r="K255">
        <v>-3.43046610867626</v>
      </c>
      <c r="L255">
        <f>(Table2[[#This Row],[6M Return vs Nifty]]-AVERAGE(Table2[6M Return vs Nifty]))/_xlfn.STDEV.P(Table2[6M Return vs Nifty])</f>
        <v>-0.3516523800957454</v>
      </c>
      <c r="M255">
        <v>-2.24055204588075</v>
      </c>
      <c r="N255">
        <f>(Table2[[#This Row],[1W Return vs Nifty]]-AVERAGE(Table2[1W Return vs Nifty]))/_xlfn.STDEV.P(Table2[1W Return vs Nifty])</f>
        <v>-0.32930864773106461</v>
      </c>
      <c r="O255">
        <v>32484.959999999999</v>
      </c>
      <c r="P255">
        <v>32722.9437191459</v>
      </c>
      <c r="Q255">
        <v>28968.5587907062</v>
      </c>
      <c r="R255">
        <v>37.300510197957401</v>
      </c>
      <c r="S255" s="2">
        <f>(Table2[[#This Row],[Close Price]]-Table2[[#This Row],[20D EMA]])/Table2[[#This Row],[20D EMA]]</f>
        <v>-2.318334392284924E-2</v>
      </c>
      <c r="T255" s="2">
        <f>(Table2[[#This Row],[Close Price]]-Table2[[#This Row],[50D EMA]])/Table2[[#This Row],[50D EMA]]</f>
        <v>-3.0287425472850155E-2</v>
      </c>
      <c r="U255" s="2">
        <f>(Table2[[#This Row],[Close Price]]-Table2[[#This Row],[200D EMA]])/Table2[[#This Row],[200D EMA]]</f>
        <v>9.5389322929669798E-2</v>
      </c>
      <c r="V255">
        <v>0.59500420941699395</v>
      </c>
      <c r="W255">
        <v>31500</v>
      </c>
      <c r="X255">
        <v>32199.95</v>
      </c>
      <c r="Y255">
        <v>31500</v>
      </c>
      <c r="Z255">
        <v>32921.050000000003</v>
      </c>
      <c r="AA255">
        <v>30900</v>
      </c>
      <c r="AB255">
        <v>35182.800000000003</v>
      </c>
      <c r="AC255" s="2">
        <f>(Table2[[#This Row],[Close Price]]/Table2[[#This Row],[Day Low]])-1</f>
        <v>7.3603174603174004E-3</v>
      </c>
      <c r="AD255" s="2">
        <f>(Table2[[#This Row],[Day High]]/Table2[[#This Row],[Close Price]])-1</f>
        <v>1.4751739971038624E-2</v>
      </c>
      <c r="AE255" s="2">
        <f>(Table2[[#This Row],[Close Price]]/Table2[[#This Row],[Current Week Low]])-1</f>
        <v>7.3603174603174004E-3</v>
      </c>
      <c r="AF255" s="2">
        <f>(Table2[[#This Row],[Current Week High]]/Table2[[#This Row],[Close Price]])-1</f>
        <v>3.7476541708094668E-2</v>
      </c>
      <c r="AG255" s="2">
        <f>(Table2[[#This Row],[Close Price]]/Table2[[#This Row],[Current Month Low]])-1</f>
        <v>2.6920711974109945E-2</v>
      </c>
      <c r="AH255" s="2">
        <f>(Table2[[#This Row],[Current Month High]]/Table2[[#This Row],[Close Price]])-1</f>
        <v>0.1087535079108215</v>
      </c>
      <c r="AI255">
        <v>15.587335752564</v>
      </c>
      <c r="AJ255">
        <v>71.783045195308503</v>
      </c>
      <c r="AK255" t="str">
        <f>IF(AND(Table2[[#This Row],[20D EMA]]&gt;Table2[[#This Row],[50D EMA]],Table2[[#This Row],[50D EMA]]&gt;Table2[[#This Row],[200D EMA]]),"Uptrend","Downtrend/NoTrend")</f>
        <v>Downtrend/NoTrend</v>
      </c>
      <c r="AL255">
        <v>-0.01</v>
      </c>
      <c r="AM255" t="s">
        <v>10346</v>
      </c>
      <c r="AN255">
        <v>0.42</v>
      </c>
      <c r="AO255" t="s">
        <v>10347</v>
      </c>
      <c r="AP255">
        <v>0.12021660956932401</v>
      </c>
      <c r="AQ255">
        <f>(Table2[[#This Row],[Sharpe Ratio]]-AVERAGE(Table2[Sharpe Ratio]))/_xlfn.STDEV.P(Table2[Sharpe Ratio])</f>
        <v>0.64915961360109331</v>
      </c>
      <c r="AR2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5">
        <f>_xlfn.RANK.AVG(Table2[[#This Row],[1Y Return vs Nifty Z-Score]],Table2[1Y Return vs Nifty Z-Score])</f>
        <v>236</v>
      </c>
      <c r="AT255">
        <f>_xlfn.RANK.AVG(Table2[[#This Row],[6M Return vs Nifty Z-Score]],Table2[6M Return vs Nifty Z-Score])</f>
        <v>437</v>
      </c>
      <c r="AU255">
        <f>_xlfn.RANK.AVG(Table2[[#This Row],[Sharpe Ratio Z-Score]],Table2[Sharpe Ratio Z-Score])</f>
        <v>183</v>
      </c>
      <c r="AV255">
        <f>(Table2[[#This Row],[Rank 1Y]]+Table2[[#This Row],[Rank 6M]]+Table2[[#This Row],[Rank Sharpe]])/3</f>
        <v>285.33333333333331</v>
      </c>
    </row>
    <row r="256" spans="1:48" x14ac:dyDescent="0.3">
      <c r="A256" t="s">
        <v>588</v>
      </c>
      <c r="B256" t="s">
        <v>589</v>
      </c>
      <c r="C256" t="s">
        <v>10310</v>
      </c>
      <c r="D256" t="s">
        <v>172</v>
      </c>
      <c r="E256">
        <v>33560.772643851</v>
      </c>
      <c r="F256">
        <v>182.73</v>
      </c>
      <c r="G256">
        <v>66.979846743572097</v>
      </c>
      <c r="H256">
        <f>(Table2[[#This Row],[1Y Return vs Nifty]]-AVERAGE(Table2[1Y Return vs Nifty]))/_xlfn.STDEV.P(Table2[1Y Return vs Nifty])</f>
        <v>0.644906266405879</v>
      </c>
      <c r="I256">
        <v>-4.2013120127796801</v>
      </c>
      <c r="J256">
        <f>(Table2[[#This Row],[1M Return vs Nifty]]-AVERAGE(Table2[1M Return vs Nifty]))/_xlfn.STDEV.P(Table2[1M Return vs Nifty])</f>
        <v>-0.38224145630678413</v>
      </c>
      <c r="K256">
        <v>2.7556722142315699</v>
      </c>
      <c r="L256">
        <f>(Table2[[#This Row],[6M Return vs Nifty]]-AVERAGE(Table2[6M Return vs Nifty]))/_xlfn.STDEV.P(Table2[6M Return vs Nifty])</f>
        <v>-0.136576017529141</v>
      </c>
      <c r="M256">
        <v>6.0113415389424896</v>
      </c>
      <c r="N256">
        <f>(Table2[[#This Row],[1W Return vs Nifty]]-AVERAGE(Table2[1W Return vs Nifty]))/_xlfn.STDEV.P(Table2[1W Return vs Nifty])</f>
        <v>1.7668497316550076</v>
      </c>
      <c r="O256">
        <v>178.8</v>
      </c>
      <c r="P256">
        <v>181.93822265097899</v>
      </c>
      <c r="Q256">
        <v>161.11908308725</v>
      </c>
      <c r="R256">
        <v>61.094564428214099</v>
      </c>
      <c r="S256" s="2">
        <f>(Table2[[#This Row],[Close Price]]-Table2[[#This Row],[20D EMA]])/Table2[[#This Row],[20D EMA]]</f>
        <v>2.1979865771811959E-2</v>
      </c>
      <c r="T256" s="2">
        <f>(Table2[[#This Row],[Close Price]]-Table2[[#This Row],[50D EMA]])/Table2[[#This Row],[50D EMA]]</f>
        <v>4.3519021868203538E-3</v>
      </c>
      <c r="U256" s="2">
        <f>(Table2[[#This Row],[Close Price]]-Table2[[#This Row],[200D EMA]])/Table2[[#This Row],[200D EMA]]</f>
        <v>0.13413008874341181</v>
      </c>
      <c r="V256">
        <v>1.1224734972659001</v>
      </c>
      <c r="W256">
        <v>179.56</v>
      </c>
      <c r="X256">
        <v>183.34</v>
      </c>
      <c r="Y256">
        <v>175.32</v>
      </c>
      <c r="Z256">
        <v>187</v>
      </c>
      <c r="AA256">
        <v>163.16</v>
      </c>
      <c r="AB256">
        <v>200.4</v>
      </c>
      <c r="AC256" s="2">
        <f>(Table2[[#This Row],[Close Price]]/Table2[[#This Row],[Day Low]])-1</f>
        <v>1.7654265983515272E-2</v>
      </c>
      <c r="AD256" s="2">
        <f>(Table2[[#This Row],[Day High]]/Table2[[#This Row],[Close Price]])-1</f>
        <v>3.3382586329557817E-3</v>
      </c>
      <c r="AE256" s="2">
        <f>(Table2[[#This Row],[Close Price]]/Table2[[#This Row],[Current Week Low]])-1</f>
        <v>4.2265571526351797E-2</v>
      </c>
      <c r="AF256" s="2">
        <f>(Table2[[#This Row],[Current Week High]]/Table2[[#This Row],[Close Price]])-1</f>
        <v>2.336781043069025E-2</v>
      </c>
      <c r="AG256" s="2">
        <f>(Table2[[#This Row],[Close Price]]/Table2[[#This Row],[Current Month Low]])-1</f>
        <v>0.11994361363079187</v>
      </c>
      <c r="AH256" s="2">
        <f>(Table2[[#This Row],[Current Month High]]/Table2[[#This Row],[Close Price]])-1</f>
        <v>9.6700049252996356E-2</v>
      </c>
      <c r="AI256">
        <v>14.3764023422536</v>
      </c>
      <c r="AJ256">
        <v>106.241534988713</v>
      </c>
      <c r="AK256" t="str">
        <f>IF(AND(Table2[[#This Row],[20D EMA]]&gt;Table2[[#This Row],[50D EMA]],Table2[[#This Row],[50D EMA]]&gt;Table2[[#This Row],[200D EMA]]),"Uptrend","Downtrend/NoTrend")</f>
        <v>Downtrend/NoTrend</v>
      </c>
      <c r="AL256">
        <v>0.04</v>
      </c>
      <c r="AM256" t="s">
        <v>10347</v>
      </c>
      <c r="AN256">
        <v>4.8899999999999997</v>
      </c>
      <c r="AO256" t="s">
        <v>10347</v>
      </c>
      <c r="AP256">
        <v>6.8755339955164002E-2</v>
      </c>
      <c r="AQ256">
        <f>(Table2[[#This Row],[Sharpe Ratio]]-AVERAGE(Table2[Sharpe Ratio]))/_xlfn.STDEV.P(Table2[Sharpe Ratio])</f>
        <v>5.7672275302971435E-2</v>
      </c>
      <c r="AR2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6">
        <f>_xlfn.RANK.AVG(Table2[[#This Row],[1Y Return vs Nifty Z-Score]],Table2[1Y Return vs Nifty Z-Score])</f>
        <v>147</v>
      </c>
      <c r="AT256">
        <f>_xlfn.RANK.AVG(Table2[[#This Row],[6M Return vs Nifty Z-Score]],Table2[6M Return vs Nifty Z-Score])</f>
        <v>369</v>
      </c>
      <c r="AU256">
        <f>_xlfn.RANK.AVG(Table2[[#This Row],[Sharpe Ratio Z-Score]],Table2[Sharpe Ratio Z-Score])</f>
        <v>340</v>
      </c>
      <c r="AV256">
        <f>(Table2[[#This Row],[Rank 1Y]]+Table2[[#This Row],[Rank 6M]]+Table2[[#This Row],[Rank Sharpe]])/3</f>
        <v>285.33333333333331</v>
      </c>
    </row>
    <row r="257" spans="1:48" x14ac:dyDescent="0.3">
      <c r="A257" t="s">
        <v>425</v>
      </c>
      <c r="B257" t="s">
        <v>426</v>
      </c>
      <c r="C257" t="s">
        <v>10301</v>
      </c>
      <c r="D257" t="s">
        <v>427</v>
      </c>
      <c r="E257">
        <v>54832.503216839999</v>
      </c>
      <c r="F257">
        <v>365.55</v>
      </c>
      <c r="G257">
        <v>36.163232578014998</v>
      </c>
      <c r="H257">
        <f>(Table2[[#This Row],[1Y Return vs Nifty]]-AVERAGE(Table2[1Y Return vs Nifty]))/_xlfn.STDEV.P(Table2[1Y Return vs Nifty])</f>
        <v>0.15073770680834456</v>
      </c>
      <c r="I257">
        <v>-2.1207941148964999</v>
      </c>
      <c r="J257">
        <f>(Table2[[#This Row],[1M Return vs Nifty]]-AVERAGE(Table2[1M Return vs Nifty]))/_xlfn.STDEV.P(Table2[1M Return vs Nifty])</f>
        <v>-0.18614014446038452</v>
      </c>
      <c r="K257">
        <v>19.2642476697809</v>
      </c>
      <c r="L257">
        <f>(Table2[[#This Row],[6M Return vs Nifty]]-AVERAGE(Table2[6M Return vs Nifty]))/_xlfn.STDEV.P(Table2[6M Return vs Nifty])</f>
        <v>0.43738534169033605</v>
      </c>
      <c r="M257">
        <v>-4.4675095212634499</v>
      </c>
      <c r="N257">
        <f>(Table2[[#This Row],[1W Return vs Nifty]]-AVERAGE(Table2[1W Return vs Nifty]))/_xlfn.STDEV.P(Table2[1W Return vs Nifty])</f>
        <v>-0.89500372420967045</v>
      </c>
      <c r="O257">
        <v>367.09</v>
      </c>
      <c r="P257">
        <v>352.00045570037503</v>
      </c>
      <c r="Q257">
        <v>300.097533417026</v>
      </c>
      <c r="R257">
        <v>41.674441132228402</v>
      </c>
      <c r="S257" s="2">
        <f>(Table2[[#This Row],[Close Price]]-Table2[[#This Row],[20D EMA]])/Table2[[#This Row],[20D EMA]]</f>
        <v>-4.1951565011304143E-3</v>
      </c>
      <c r="T257" s="2">
        <f>(Table2[[#This Row],[Close Price]]-Table2[[#This Row],[50D EMA]])/Table2[[#This Row],[50D EMA]]</f>
        <v>3.8492973745347762E-2</v>
      </c>
      <c r="U257" s="2">
        <f>(Table2[[#This Row],[Close Price]]-Table2[[#This Row],[200D EMA]])/Table2[[#This Row],[200D EMA]]</f>
        <v>0.21810398052162255</v>
      </c>
      <c r="V257">
        <v>0.53821266606867801</v>
      </c>
      <c r="W257">
        <v>361.05</v>
      </c>
      <c r="X257">
        <v>369.8</v>
      </c>
      <c r="Y257">
        <v>361.05</v>
      </c>
      <c r="Z257">
        <v>372.8</v>
      </c>
      <c r="AA257">
        <v>350.5</v>
      </c>
      <c r="AB257">
        <v>384.2</v>
      </c>
      <c r="AC257" s="2">
        <f>(Table2[[#This Row],[Close Price]]/Table2[[#This Row],[Day Low]])-1</f>
        <v>1.2463647694225255E-2</v>
      </c>
      <c r="AD257" s="2">
        <f>(Table2[[#This Row],[Day High]]/Table2[[#This Row],[Close Price]])-1</f>
        <v>1.1626316509369516E-2</v>
      </c>
      <c r="AE257" s="2">
        <f>(Table2[[#This Row],[Close Price]]/Table2[[#This Row],[Current Week Low]])-1</f>
        <v>1.2463647694225255E-2</v>
      </c>
      <c r="AF257" s="2">
        <f>(Table2[[#This Row],[Current Week High]]/Table2[[#This Row],[Close Price]])-1</f>
        <v>1.9833128163041946E-2</v>
      </c>
      <c r="AG257" s="2">
        <f>(Table2[[#This Row],[Close Price]]/Table2[[#This Row],[Current Month Low]])-1</f>
        <v>4.2938659058487927E-2</v>
      </c>
      <c r="AH257" s="2">
        <f>(Table2[[#This Row],[Current Month High]]/Table2[[#This Row],[Close Price]])-1</f>
        <v>5.101901244699758E-2</v>
      </c>
      <c r="AI257">
        <v>5.10190124469975</v>
      </c>
      <c r="AJ257">
        <v>90.688575899843499</v>
      </c>
      <c r="AK257" t="str">
        <f>IF(AND(Table2[[#This Row],[20D EMA]]&gt;Table2[[#This Row],[50D EMA]],Table2[[#This Row],[50D EMA]]&gt;Table2[[#This Row],[200D EMA]]),"Uptrend","Downtrend/NoTrend")</f>
        <v>Uptrend</v>
      </c>
      <c r="AL257">
        <v>0.12</v>
      </c>
      <c r="AM257" t="s">
        <v>10347</v>
      </c>
      <c r="AN257">
        <v>-2.1800000000000002</v>
      </c>
      <c r="AO257" t="s">
        <v>10346</v>
      </c>
      <c r="AP257">
        <v>4.6414770791049997E-2</v>
      </c>
      <c r="AQ257">
        <f>(Table2[[#This Row],[Sharpe Ratio]]-AVERAGE(Table2[Sharpe Ratio]))/_xlfn.STDEV.P(Table2[Sharpe Ratio])</f>
        <v>-0.19910653893970906</v>
      </c>
      <c r="AR2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-0.69212735911108347</v>
      </c>
      <c r="AS257">
        <f>_xlfn.RANK.AVG(Table2[[#This Row],[1Y Return vs Nifty Z-Score]],Table2[1Y Return vs Nifty Z-Score])</f>
        <v>253</v>
      </c>
      <c r="AT257">
        <f>_xlfn.RANK.AVG(Table2[[#This Row],[6M Return vs Nifty Z-Score]],Table2[6M Return vs Nifty Z-Score])</f>
        <v>203</v>
      </c>
      <c r="AU257">
        <f>_xlfn.RANK.AVG(Table2[[#This Row],[Sharpe Ratio Z-Score]],Table2[Sharpe Ratio Z-Score])</f>
        <v>401</v>
      </c>
      <c r="AV257">
        <f>(Table2[[#This Row],[Rank 1Y]]+Table2[[#This Row],[Rank 6M]]+Table2[[#This Row],[Rank Sharpe]])/3</f>
        <v>285.66666666666669</v>
      </c>
    </row>
    <row r="258" spans="1:48" x14ac:dyDescent="0.3">
      <c r="A258" t="s">
        <v>890</v>
      </c>
      <c r="B258" t="s">
        <v>891</v>
      </c>
      <c r="C258" t="s">
        <v>10302</v>
      </c>
      <c r="D258" t="s">
        <v>21</v>
      </c>
      <c r="E258">
        <v>17527.567111109998</v>
      </c>
      <c r="F258">
        <v>773.1</v>
      </c>
      <c r="G258">
        <v>23.131302789838799</v>
      </c>
      <c r="H258">
        <f>(Table2[[#This Row],[1Y Return vs Nifty]]-AVERAGE(Table2[1Y Return vs Nifty]))/_xlfn.STDEV.P(Table2[1Y Return vs Nifty])</f>
        <v>-5.8239500668167105E-2</v>
      </c>
      <c r="I258">
        <v>-5.8057580031776599</v>
      </c>
      <c r="J258">
        <f>(Table2[[#This Row],[1M Return vs Nifty]]-AVERAGE(Table2[1M Return vs Nifty]))/_xlfn.STDEV.P(Table2[1M Return vs Nifty])</f>
        <v>-0.53347013058248427</v>
      </c>
      <c r="K258">
        <v>26.2494405113708</v>
      </c>
      <c r="L258">
        <f>(Table2[[#This Row],[6M Return vs Nifty]]-AVERAGE(Table2[6M Return vs Nifty]))/_xlfn.STDEV.P(Table2[6M Return vs Nifty])</f>
        <v>0.68024280619805666</v>
      </c>
      <c r="M258">
        <v>-6.3956459501749903</v>
      </c>
      <c r="N258">
        <f>(Table2[[#This Row],[1W Return vs Nifty]]-AVERAGE(Table2[1W Return vs Nifty]))/_xlfn.STDEV.P(Table2[1W Return vs Nifty])</f>
        <v>-1.3847918304809219</v>
      </c>
      <c r="O258">
        <v>772.81</v>
      </c>
      <c r="P258">
        <v>748.12848247076704</v>
      </c>
      <c r="Q258">
        <v>634.60944055454002</v>
      </c>
      <c r="R258">
        <v>48.382662268623498</v>
      </c>
      <c r="S258" s="2">
        <f>(Table2[[#This Row],[Close Price]]-Table2[[#This Row],[20D EMA]])/Table2[[#This Row],[20D EMA]]</f>
        <v>3.7525394340145356E-4</v>
      </c>
      <c r="T258" s="2">
        <f>(Table2[[#This Row],[Close Price]]-Table2[[#This Row],[50D EMA]])/Table2[[#This Row],[50D EMA]]</f>
        <v>3.3378648339603537E-2</v>
      </c>
      <c r="U258" s="2">
        <f>(Table2[[#This Row],[Close Price]]-Table2[[#This Row],[200D EMA]])/Table2[[#This Row],[200D EMA]]</f>
        <v>0.21822959224250268</v>
      </c>
      <c r="V258">
        <v>0.84291978494980202</v>
      </c>
      <c r="W258">
        <v>770.05</v>
      </c>
      <c r="X258">
        <v>786</v>
      </c>
      <c r="Y258">
        <v>761.8</v>
      </c>
      <c r="Z258">
        <v>796</v>
      </c>
      <c r="AA258">
        <v>722.75</v>
      </c>
      <c r="AB258">
        <v>824.8</v>
      </c>
      <c r="AC258" s="2">
        <f>(Table2[[#This Row],[Close Price]]/Table2[[#This Row],[Day Low]])-1</f>
        <v>3.9607817674178758E-3</v>
      </c>
      <c r="AD258" s="2">
        <f>(Table2[[#This Row],[Day High]]/Table2[[#This Row],[Close Price]])-1</f>
        <v>1.668606907256498E-2</v>
      </c>
      <c r="AE258" s="2">
        <f>(Table2[[#This Row],[Close Price]]/Table2[[#This Row],[Current Week Low]])-1</f>
        <v>1.4833289577316888E-2</v>
      </c>
      <c r="AF258" s="2">
        <f>(Table2[[#This Row],[Current Week High]]/Table2[[#This Row],[Close Price]])-1</f>
        <v>2.962100633811926E-2</v>
      </c>
      <c r="AG258" s="2">
        <f>(Table2[[#This Row],[Close Price]]/Table2[[#This Row],[Current Month Low]])-1</f>
        <v>6.966447595987546E-2</v>
      </c>
      <c r="AH258" s="2">
        <f>(Table2[[#This Row],[Current Month High]]/Table2[[#This Row],[Close Price]])-1</f>
        <v>6.6873625662915437E-2</v>
      </c>
      <c r="AI258">
        <v>8.5887983443280191</v>
      </c>
      <c r="AJ258">
        <v>69.428007889546294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-0.09</v>
      </c>
      <c r="AM258" t="s">
        <v>10346</v>
      </c>
      <c r="AN258">
        <v>0.78</v>
      </c>
      <c r="AO258" t="s">
        <v>10347</v>
      </c>
      <c r="AP258">
        <v>5.2771699212149997E-2</v>
      </c>
      <c r="AQ258">
        <f>(Table2[[#This Row],[Sharpe Ratio]]-AVERAGE(Table2[Sharpe Ratio]))/_xlfn.STDEV.P(Table2[Sharpe Ratio])</f>
        <v>-0.12604105299776266</v>
      </c>
      <c r="AR2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-1.4222997085312792</v>
      </c>
      <c r="AS258">
        <f>_xlfn.RANK.AVG(Table2[[#This Row],[1Y Return vs Nifty Z-Score]],Table2[1Y Return vs Nifty Z-Score])</f>
        <v>318</v>
      </c>
      <c r="AT258">
        <f>_xlfn.RANK.AVG(Table2[[#This Row],[6M Return vs Nifty Z-Score]],Table2[6M Return vs Nifty Z-Score])</f>
        <v>161</v>
      </c>
      <c r="AU258">
        <f>_xlfn.RANK.AVG(Table2[[#This Row],[Sharpe Ratio Z-Score]],Table2[Sharpe Ratio Z-Score])</f>
        <v>383</v>
      </c>
      <c r="AV258">
        <f>(Table2[[#This Row],[Rank 1Y]]+Table2[[#This Row],[Rank 6M]]+Table2[[#This Row],[Rank Sharpe]])/3</f>
        <v>287.33333333333331</v>
      </c>
    </row>
    <row r="259" spans="1:48" x14ac:dyDescent="0.3">
      <c r="A259" t="s">
        <v>277</v>
      </c>
      <c r="B259" t="s">
        <v>278</v>
      </c>
      <c r="C259" t="s">
        <v>10312</v>
      </c>
      <c r="D259" t="s">
        <v>46</v>
      </c>
      <c r="E259">
        <v>99370.522684272</v>
      </c>
      <c r="F259">
        <v>94.11</v>
      </c>
      <c r="G259">
        <v>24.118703806957399</v>
      </c>
      <c r="H259">
        <f>(Table2[[#This Row],[1Y Return vs Nifty]]-AVERAGE(Table2[1Y Return vs Nifty]))/_xlfn.STDEV.P(Table2[1Y Return vs Nifty])</f>
        <v>-4.2405751517360028E-2</v>
      </c>
      <c r="I259">
        <v>-4.4724737827253502</v>
      </c>
      <c r="J259">
        <f>(Table2[[#This Row],[1M Return vs Nifty]]-AVERAGE(Table2[1M Return vs Nifty]))/_xlfn.STDEV.P(Table2[1M Return vs Nifty])</f>
        <v>-0.40780008229266995</v>
      </c>
      <c r="K259">
        <v>-2.3807840675437202</v>
      </c>
      <c r="L259">
        <f>(Table2[[#This Row],[6M Return vs Nifty]]-AVERAGE(Table2[6M Return vs Nifty]))/_xlfn.STDEV.P(Table2[6M Return vs Nifty])</f>
        <v>-0.3151575939345212</v>
      </c>
      <c r="M259">
        <v>-3.3398344645386802</v>
      </c>
      <c r="N259">
        <f>(Table2[[#This Row],[1W Return vs Nifty]]-AVERAGE(Table2[1W Return vs Nifty]))/_xlfn.STDEV.P(Table2[1W Return vs Nifty])</f>
        <v>-0.60855001572684053</v>
      </c>
      <c r="O259">
        <v>95.66</v>
      </c>
      <c r="P259">
        <v>94.756741606992904</v>
      </c>
      <c r="Q259">
        <v>83.463265552947803</v>
      </c>
      <c r="R259">
        <v>39.582234729824599</v>
      </c>
      <c r="S259" s="2">
        <f>(Table2[[#This Row],[Close Price]]-Table2[[#This Row],[20D EMA]])/Table2[[#This Row],[20D EMA]]</f>
        <v>-1.6203219736566979E-2</v>
      </c>
      <c r="T259" s="2">
        <f>(Table2[[#This Row],[Close Price]]-Table2[[#This Row],[50D EMA]])/Table2[[#This Row],[50D EMA]]</f>
        <v>-6.825283309923099E-3</v>
      </c>
      <c r="U259" s="2">
        <f>(Table2[[#This Row],[Close Price]]-Table2[[#This Row],[200D EMA]])/Table2[[#This Row],[200D EMA]]</f>
        <v>0.12756192052296436</v>
      </c>
      <c r="V259">
        <v>0.78002914039359805</v>
      </c>
      <c r="W259">
        <v>92.84</v>
      </c>
      <c r="X259">
        <v>94.97</v>
      </c>
      <c r="Y259">
        <v>92.84</v>
      </c>
      <c r="Z259">
        <v>96.88</v>
      </c>
      <c r="AA259">
        <v>90.1</v>
      </c>
      <c r="AB259">
        <v>102.53</v>
      </c>
      <c r="AC259" s="2">
        <f>(Table2[[#This Row],[Close Price]]/Table2[[#This Row],[Day Low]])-1</f>
        <v>1.3679448513571613E-2</v>
      </c>
      <c r="AD259" s="2">
        <f>(Table2[[#This Row],[Day High]]/Table2[[#This Row],[Close Price]])-1</f>
        <v>9.1382424822017416E-3</v>
      </c>
      <c r="AE259" s="2">
        <f>(Table2[[#This Row],[Close Price]]/Table2[[#This Row],[Current Week Low]])-1</f>
        <v>1.3679448513571613E-2</v>
      </c>
      <c r="AF259" s="2">
        <f>(Table2[[#This Row],[Current Week High]]/Table2[[#This Row],[Close Price]])-1</f>
        <v>2.9433641483370465E-2</v>
      </c>
      <c r="AG259" s="2">
        <f>(Table2[[#This Row],[Close Price]]/Table2[[#This Row],[Current Month Low]])-1</f>
        <v>4.4506104328523977E-2</v>
      </c>
      <c r="AH259" s="2">
        <f>(Table2[[#This Row],[Current Month High]]/Table2[[#This Row],[Close Price]])-1</f>
        <v>8.9469769418765388E-2</v>
      </c>
      <c r="AI259">
        <v>10.243332270747</v>
      </c>
      <c r="AJ259">
        <v>80.980769230769198</v>
      </c>
      <c r="AK259" t="str">
        <f>IF(AND(Table2[[#This Row],[20D EMA]]&gt;Table2[[#This Row],[50D EMA]],Table2[[#This Row],[50D EMA]]&gt;Table2[[#This Row],[200D EMA]]),"Uptrend","Downtrend/NoTrend")</f>
        <v>Uptrend</v>
      </c>
      <c r="AL259">
        <v>0.02</v>
      </c>
      <c r="AM259" t="s">
        <v>10347</v>
      </c>
      <c r="AN259">
        <v>-3.99</v>
      </c>
      <c r="AO259" t="s">
        <v>10346</v>
      </c>
      <c r="AP259">
        <v>0.14626262123463599</v>
      </c>
      <c r="AQ259">
        <f>(Table2[[#This Row],[Sharpe Ratio]]-AVERAGE(Table2[Sharpe Ratio]))/_xlfn.STDEV.P(Table2[Sharpe Ratio])</f>
        <v>0.94852817229981135</v>
      </c>
      <c r="AR2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-0.42538527117158037</v>
      </c>
      <c r="AS259">
        <f>_xlfn.RANK.AVG(Table2[[#This Row],[1Y Return vs Nifty Z-Score]],Table2[1Y Return vs Nifty Z-Score])</f>
        <v>313</v>
      </c>
      <c r="AT259">
        <f>_xlfn.RANK.AVG(Table2[[#This Row],[6M Return vs Nifty Z-Score]],Table2[6M Return vs Nifty Z-Score])</f>
        <v>425</v>
      </c>
      <c r="AU259">
        <f>_xlfn.RANK.AVG(Table2[[#This Row],[Sharpe Ratio Z-Score]],Table2[Sharpe Ratio Z-Score])</f>
        <v>127</v>
      </c>
      <c r="AV259">
        <f>(Table2[[#This Row],[Rank 1Y]]+Table2[[#This Row],[Rank 6M]]+Table2[[#This Row],[Rank Sharpe]])/3</f>
        <v>288.33333333333331</v>
      </c>
    </row>
    <row r="260" spans="1:48" x14ac:dyDescent="0.3">
      <c r="A260" t="s">
        <v>1775</v>
      </c>
      <c r="B260" t="s">
        <v>1776</v>
      </c>
      <c r="C260" t="s">
        <v>630</v>
      </c>
      <c r="D260" t="s">
        <v>630</v>
      </c>
      <c r="E260">
        <v>4420.2599297999996</v>
      </c>
      <c r="F260">
        <v>214.02</v>
      </c>
      <c r="G260">
        <v>28.206665403237</v>
      </c>
      <c r="H260">
        <f>(Table2[[#This Row],[1Y Return vs Nifty]]-AVERAGE(Table2[1Y Return vs Nifty]))/_xlfn.STDEV.P(Table2[1Y Return vs Nifty])</f>
        <v>2.3147916477139721E-2</v>
      </c>
      <c r="I260">
        <v>-6.0862364450248396</v>
      </c>
      <c r="J260">
        <f>(Table2[[#This Row],[1M Return vs Nifty]]-AVERAGE(Table2[1M Return vs Nifty]))/_xlfn.STDEV.P(Table2[1M Return vs Nifty])</f>
        <v>-0.55990690887063455</v>
      </c>
      <c r="K260">
        <v>9.0803279594944399</v>
      </c>
      <c r="L260">
        <f>(Table2[[#This Row],[6M Return vs Nifty]]-AVERAGE(Table2[6M Return vs Nifty]))/_xlfn.STDEV.P(Table2[6M Return vs Nifty])</f>
        <v>8.3316245005607054E-2</v>
      </c>
      <c r="M260">
        <v>0.225487155400244</v>
      </c>
      <c r="N260">
        <f>(Table2[[#This Row],[1W Return vs Nifty]]-AVERAGE(Table2[1W Return vs Nifty]))/_xlfn.STDEV.P(Table2[1W Return vs Nifty])</f>
        <v>0.29711832718373854</v>
      </c>
      <c r="O260">
        <v>218.78</v>
      </c>
      <c r="P260">
        <v>211.415366179221</v>
      </c>
      <c r="Q260">
        <v>179.86759611423301</v>
      </c>
      <c r="R260">
        <v>40.339175466663796</v>
      </c>
      <c r="S260" s="2">
        <f>(Table2[[#This Row],[Close Price]]-Table2[[#This Row],[20D EMA]])/Table2[[#This Row],[20D EMA]]</f>
        <v>-2.1757016180638043E-2</v>
      </c>
      <c r="T260" s="2">
        <f>(Table2[[#This Row],[Close Price]]-Table2[[#This Row],[50D EMA]])/Table2[[#This Row],[50D EMA]]</f>
        <v>1.2319983489615483E-2</v>
      </c>
      <c r="U260" s="2">
        <f>(Table2[[#This Row],[Close Price]]-Table2[[#This Row],[200D EMA]])/Table2[[#This Row],[200D EMA]]</f>
        <v>0.1898752450334466</v>
      </c>
      <c r="V260">
        <v>0.59155818429107598</v>
      </c>
      <c r="W260">
        <v>211.61</v>
      </c>
      <c r="X260">
        <v>220</v>
      </c>
      <c r="Y260">
        <v>211.61</v>
      </c>
      <c r="Z260">
        <v>233</v>
      </c>
      <c r="AA260">
        <v>207.6</v>
      </c>
      <c r="AB260">
        <v>235.4</v>
      </c>
      <c r="AC260" s="2">
        <f>(Table2[[#This Row],[Close Price]]/Table2[[#This Row],[Day Low]])-1</f>
        <v>1.1388875762015083E-2</v>
      </c>
      <c r="AD260" s="2">
        <f>(Table2[[#This Row],[Day High]]/Table2[[#This Row],[Close Price]])-1</f>
        <v>2.794131389589749E-2</v>
      </c>
      <c r="AE260" s="2">
        <f>(Table2[[#This Row],[Close Price]]/Table2[[#This Row],[Current Week Low]])-1</f>
        <v>1.1388875762015083E-2</v>
      </c>
      <c r="AF260" s="2">
        <f>(Table2[[#This Row],[Current Week High]]/Table2[[#This Row],[Close Price]])-1</f>
        <v>8.8683300626109629E-2</v>
      </c>
      <c r="AG260" s="2">
        <f>(Table2[[#This Row],[Close Price]]/Table2[[#This Row],[Current Month Low]])-1</f>
        <v>3.0924855491329506E-2</v>
      </c>
      <c r="AH260" s="2">
        <f>(Table2[[#This Row],[Current Month High]]/Table2[[#This Row],[Close Price]])-1</f>
        <v>9.9897205868610284E-2</v>
      </c>
      <c r="AI260">
        <v>13.6342397906737</v>
      </c>
      <c r="AJ260">
        <v>68.718959400867107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0.2</v>
      </c>
      <c r="AM260" t="s">
        <v>10347</v>
      </c>
      <c r="AN260">
        <v>-2.86</v>
      </c>
      <c r="AO260" t="s">
        <v>10346</v>
      </c>
      <c r="AP260">
        <v>8.4489837474307994E-2</v>
      </c>
      <c r="AQ260">
        <f>(Table2[[#This Row],[Sharpe Ratio]]-AVERAGE(Table2[Sharpe Ratio]))/_xlfn.STDEV.P(Table2[Sharpe Ratio])</f>
        <v>0.23852199251430212</v>
      </c>
      <c r="AR2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8.2197572310152872E-2</v>
      </c>
      <c r="AS260">
        <f>_xlfn.RANK.AVG(Table2[[#This Row],[1Y Return vs Nifty Z-Score]],Table2[1Y Return vs Nifty Z-Score])</f>
        <v>294</v>
      </c>
      <c r="AT260">
        <f>_xlfn.RANK.AVG(Table2[[#This Row],[6M Return vs Nifty Z-Score]],Table2[6M Return vs Nifty Z-Score])</f>
        <v>297</v>
      </c>
      <c r="AU260">
        <f>_xlfn.RANK.AVG(Table2[[#This Row],[Sharpe Ratio Z-Score]],Table2[Sharpe Ratio Z-Score])</f>
        <v>274</v>
      </c>
      <c r="AV260">
        <f>(Table2[[#This Row],[Rank 1Y]]+Table2[[#This Row],[Rank 6M]]+Table2[[#This Row],[Rank Sharpe]])/3</f>
        <v>288.33333333333331</v>
      </c>
    </row>
    <row r="261" spans="1:48" x14ac:dyDescent="0.3">
      <c r="A261" t="s">
        <v>1033</v>
      </c>
      <c r="B261" t="s">
        <v>1034</v>
      </c>
      <c r="C261" t="s">
        <v>10314</v>
      </c>
      <c r="D261" t="s">
        <v>265</v>
      </c>
      <c r="E261">
        <v>13363.050080000001</v>
      </c>
      <c r="F261">
        <v>4233.1000000000004</v>
      </c>
      <c r="G261">
        <v>1.24970919066105</v>
      </c>
      <c r="H261">
        <f>(Table2[[#This Row],[1Y Return vs Nifty]]-AVERAGE(Table2[1Y Return vs Nifty]))/_xlfn.STDEV.P(Table2[1Y Return vs Nifty])</f>
        <v>-0.4091280029712499</v>
      </c>
      <c r="I261">
        <v>-2.3827178571273899</v>
      </c>
      <c r="J261">
        <f>(Table2[[#This Row],[1M Return vs Nifty]]-AVERAGE(Table2[1M Return vs Nifty]))/_xlfn.STDEV.P(Table2[1M Return vs Nifty])</f>
        <v>-0.21082803083110768</v>
      </c>
      <c r="K261">
        <v>1.3004624055955101</v>
      </c>
      <c r="L261">
        <f>(Table2[[#This Row],[6M Return vs Nifty]]-AVERAGE(Table2[6M Return vs Nifty]))/_xlfn.STDEV.P(Table2[6M Return vs Nifty])</f>
        <v>-0.1871699771329362</v>
      </c>
      <c r="M261">
        <v>0.52201389513017205</v>
      </c>
      <c r="N261">
        <f>(Table2[[#This Row],[1W Return vs Nifty]]-AVERAGE(Table2[1W Return vs Nifty]))/_xlfn.STDEV.P(Table2[1W Return vs Nifty])</f>
        <v>0.37244249415313552</v>
      </c>
      <c r="O261">
        <v>4170.8999999999996</v>
      </c>
      <c r="P261">
        <v>4236.8567248750396</v>
      </c>
      <c r="Q261">
        <v>3856.7826764353499</v>
      </c>
      <c r="R261">
        <v>62.306666007145097</v>
      </c>
      <c r="S261" s="2">
        <f>(Table2[[#This Row],[Close Price]]-Table2[[#This Row],[20D EMA]])/Table2[[#This Row],[20D EMA]]</f>
        <v>1.4912848545877565E-2</v>
      </c>
      <c r="T261" s="2">
        <f>(Table2[[#This Row],[Close Price]]-Table2[[#This Row],[50D EMA]])/Table2[[#This Row],[50D EMA]]</f>
        <v>-8.866773457273454E-4</v>
      </c>
      <c r="U261" s="2">
        <f>(Table2[[#This Row],[Close Price]]-Table2[[#This Row],[200D EMA]])/Table2[[#This Row],[200D EMA]]</f>
        <v>9.7572861925542445E-2</v>
      </c>
      <c r="V261">
        <v>0.49703596379724702</v>
      </c>
      <c r="W261">
        <v>4167.8500000000004</v>
      </c>
      <c r="X261">
        <v>4250</v>
      </c>
      <c r="Y261">
        <v>4167.8500000000004</v>
      </c>
      <c r="Z261">
        <v>4250</v>
      </c>
      <c r="AA261">
        <v>3903.05</v>
      </c>
      <c r="AB261">
        <v>4449</v>
      </c>
      <c r="AC261" s="2">
        <f>(Table2[[#This Row],[Close Price]]/Table2[[#This Row],[Day Low]])-1</f>
        <v>1.565555382271433E-2</v>
      </c>
      <c r="AD261" s="2">
        <f>(Table2[[#This Row],[Day High]]/Table2[[#This Row],[Close Price]])-1</f>
        <v>3.9923460348207929E-3</v>
      </c>
      <c r="AE261" s="2">
        <f>(Table2[[#This Row],[Close Price]]/Table2[[#This Row],[Current Week Low]])-1</f>
        <v>1.565555382271433E-2</v>
      </c>
      <c r="AF261" s="2">
        <f>(Table2[[#This Row],[Current Week High]]/Table2[[#This Row],[Close Price]])-1</f>
        <v>3.9923460348207929E-3</v>
      </c>
      <c r="AG261" s="2">
        <f>(Table2[[#This Row],[Close Price]]/Table2[[#This Row],[Current Month Low]])-1</f>
        <v>8.4562073250406877E-2</v>
      </c>
      <c r="AH261" s="2">
        <f>(Table2[[#This Row],[Current Month High]]/Table2[[#This Row],[Close Price]])-1</f>
        <v>5.1002811178568752E-2</v>
      </c>
      <c r="AI261">
        <v>18.116746592331801</v>
      </c>
      <c r="AJ261">
        <v>53.373188405797102</v>
      </c>
      <c r="AK261" t="str">
        <f>IF(AND(Table2[[#This Row],[20D EMA]]&gt;Table2[[#This Row],[50D EMA]],Table2[[#This Row],[50D EMA]]&gt;Table2[[#This Row],[200D EMA]]),"Uptrend","Downtrend/NoTrend")</f>
        <v>Downtrend/NoTrend</v>
      </c>
      <c r="AL261">
        <v>-0.13</v>
      </c>
      <c r="AM261" t="s">
        <v>10346</v>
      </c>
      <c r="AN261">
        <v>5.84</v>
      </c>
      <c r="AO261" t="s">
        <v>10347</v>
      </c>
      <c r="AP261">
        <v>0.19636730443678799</v>
      </c>
      <c r="AQ261">
        <f>(Table2[[#This Row],[Sharpe Ratio]]-AVERAGE(Table2[Sharpe Ratio]))/_xlfn.STDEV.P(Table2[Sharpe Ratio])</f>
        <v>1.5244231303083255</v>
      </c>
      <c r="AR2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1">
        <f>_xlfn.RANK.AVG(Table2[[#This Row],[1Y Return vs Nifty Z-Score]],Table2[1Y Return vs Nifty Z-Score])</f>
        <v>442</v>
      </c>
      <c r="AT261">
        <f>_xlfn.RANK.AVG(Table2[[#This Row],[6M Return vs Nifty Z-Score]],Table2[6M Return vs Nifty Z-Score])</f>
        <v>384</v>
      </c>
      <c r="AU261">
        <f>_xlfn.RANK.AVG(Table2[[#This Row],[Sharpe Ratio Z-Score]],Table2[Sharpe Ratio Z-Score])</f>
        <v>41</v>
      </c>
      <c r="AV261">
        <f>(Table2[[#This Row],[Rank 1Y]]+Table2[[#This Row],[Rank 6M]]+Table2[[#This Row],[Rank Sharpe]])/3</f>
        <v>289</v>
      </c>
    </row>
    <row r="262" spans="1:48" x14ac:dyDescent="0.3">
      <c r="A262" t="s">
        <v>1730</v>
      </c>
      <c r="B262" t="s">
        <v>1731</v>
      </c>
      <c r="C262" t="s">
        <v>10310</v>
      </c>
      <c r="D262" t="s">
        <v>136</v>
      </c>
      <c r="E262">
        <v>4714.5600000000004</v>
      </c>
      <c r="F262">
        <v>7857.6</v>
      </c>
      <c r="G262">
        <v>37.129786701564598</v>
      </c>
      <c r="H262">
        <f>(Table2[[#This Row],[1Y Return vs Nifty]]-AVERAGE(Table2[1Y Return vs Nifty]))/_xlfn.STDEV.P(Table2[1Y Return vs Nifty])</f>
        <v>0.16623715968274269</v>
      </c>
      <c r="I262">
        <v>1.2027773988456301</v>
      </c>
      <c r="J262">
        <f>(Table2[[#This Row],[1M Return vs Nifty]]-AVERAGE(Table2[1M Return vs Nifty]))/_xlfn.STDEV.P(Table2[1M Return vs Nifty])</f>
        <v>0.12712643907791851</v>
      </c>
      <c r="K262">
        <v>1.38336901097455</v>
      </c>
      <c r="L262">
        <f>(Table2[[#This Row],[6M Return vs Nifty]]-AVERAGE(Table2[6M Return vs Nifty]))/_xlfn.STDEV.P(Table2[6M Return vs Nifty])</f>
        <v>-0.18428752443192919</v>
      </c>
      <c r="M262">
        <v>4.5224457756720602</v>
      </c>
      <c r="N262">
        <f>(Table2[[#This Row],[1W Return vs Nifty]]-AVERAGE(Table2[1W Return vs Nifty]))/_xlfn.STDEV.P(Table2[1W Return vs Nifty])</f>
        <v>1.3886381977651672</v>
      </c>
      <c r="O262">
        <v>7625.65</v>
      </c>
      <c r="P262">
        <v>7349.4049253553803</v>
      </c>
      <c r="Q262">
        <v>6590.7007190943796</v>
      </c>
      <c r="R262">
        <v>56.306988106820199</v>
      </c>
      <c r="S262" s="2">
        <f>(Table2[[#This Row],[Close Price]]-Table2[[#This Row],[20D EMA]])/Table2[[#This Row],[20D EMA]]</f>
        <v>3.0417079199806015E-2</v>
      </c>
      <c r="T262" s="2">
        <f>(Table2[[#This Row],[Close Price]]-Table2[[#This Row],[50D EMA]])/Table2[[#This Row],[50D EMA]]</f>
        <v>6.9147785406591444E-2</v>
      </c>
      <c r="U262" s="2">
        <f>(Table2[[#This Row],[Close Price]]-Table2[[#This Row],[200D EMA]])/Table2[[#This Row],[200D EMA]]</f>
        <v>0.19222527844955822</v>
      </c>
      <c r="V262">
        <v>1.2432897684866699</v>
      </c>
      <c r="W262">
        <v>7750</v>
      </c>
      <c r="X262">
        <v>8175</v>
      </c>
      <c r="Y262">
        <v>7750</v>
      </c>
      <c r="Z262">
        <v>8380</v>
      </c>
      <c r="AA262">
        <v>6636.7</v>
      </c>
      <c r="AB262">
        <v>8667</v>
      </c>
      <c r="AC262" s="2">
        <f>(Table2[[#This Row],[Close Price]]/Table2[[#This Row],[Day Low]])-1</f>
        <v>1.3883870967742018E-2</v>
      </c>
      <c r="AD262" s="2">
        <f>(Table2[[#This Row],[Day High]]/Table2[[#This Row],[Close Price]])-1</f>
        <v>4.0394013439218002E-2</v>
      </c>
      <c r="AE262" s="2">
        <f>(Table2[[#This Row],[Close Price]]/Table2[[#This Row],[Current Week Low]])-1</f>
        <v>1.3883870967742018E-2</v>
      </c>
      <c r="AF262" s="2">
        <f>(Table2[[#This Row],[Current Week High]]/Table2[[#This Row],[Close Price]])-1</f>
        <v>6.6483404601914042E-2</v>
      </c>
      <c r="AG262" s="2">
        <f>(Table2[[#This Row],[Close Price]]/Table2[[#This Row],[Current Month Low]])-1</f>
        <v>0.18396190877996599</v>
      </c>
      <c r="AH262" s="2">
        <f>(Table2[[#This Row],[Current Month High]]/Table2[[#This Row],[Close Price]])-1</f>
        <v>0.10300855222968841</v>
      </c>
      <c r="AI262">
        <v>10.300855222968799</v>
      </c>
      <c r="AJ262">
        <v>74.807563959955502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0.28000000000000003</v>
      </c>
      <c r="AM262" t="s">
        <v>10347</v>
      </c>
      <c r="AN262">
        <v>10.039999999999999</v>
      </c>
      <c r="AO262" t="s">
        <v>10347</v>
      </c>
      <c r="AP262">
        <v>9.7967572687321994E-2</v>
      </c>
      <c r="AQ262">
        <f>(Table2[[#This Row],[Sharpe Ratio]]-AVERAGE(Table2[Sharpe Ratio]))/_xlfn.STDEV.P(Table2[Sharpe Ratio])</f>
        <v>0.39343285629988939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1.8911471283937886</v>
      </c>
      <c r="AS262">
        <f>_xlfn.RANK.AVG(Table2[[#This Row],[1Y Return vs Nifty Z-Score]],Table2[1Y Return vs Nifty Z-Score])</f>
        <v>248</v>
      </c>
      <c r="AT262">
        <f>_xlfn.RANK.AVG(Table2[[#This Row],[6M Return vs Nifty Z-Score]],Table2[6M Return vs Nifty Z-Score])</f>
        <v>382</v>
      </c>
      <c r="AU262">
        <f>_xlfn.RANK.AVG(Table2[[#This Row],[Sharpe Ratio Z-Score]],Table2[Sharpe Ratio Z-Score])</f>
        <v>238</v>
      </c>
      <c r="AV262">
        <f>(Table2[[#This Row],[Rank 1Y]]+Table2[[#This Row],[Rank 6M]]+Table2[[#This Row],[Rank Sharpe]])/3</f>
        <v>289.33333333333331</v>
      </c>
    </row>
    <row r="263" spans="1:48" x14ac:dyDescent="0.3">
      <c r="A263" t="s">
        <v>1387</v>
      </c>
      <c r="B263" t="s">
        <v>1388</v>
      </c>
      <c r="C263" t="s">
        <v>630</v>
      </c>
      <c r="D263" t="s">
        <v>630</v>
      </c>
      <c r="E263">
        <v>8087.5016648849996</v>
      </c>
      <c r="F263">
        <v>576.85</v>
      </c>
      <c r="G263">
        <v>50.740421675933199</v>
      </c>
      <c r="H263">
        <f>(Table2[[#This Row],[1Y Return vs Nifty]]-AVERAGE(Table2[1Y Return vs Nifty]))/_xlfn.STDEV.P(Table2[1Y Return vs Nifty])</f>
        <v>0.38449435835997331</v>
      </c>
      <c r="I263">
        <v>2.6663155862222001</v>
      </c>
      <c r="J263">
        <f>(Table2[[#This Row],[1M Return vs Nifty]]-AVERAGE(Table2[1M Return vs Nifty]))/_xlfn.STDEV.P(Table2[1M Return vs Nifty])</f>
        <v>0.26507370632991223</v>
      </c>
      <c r="K263">
        <v>-1.73947911309782</v>
      </c>
      <c r="L263">
        <f>(Table2[[#This Row],[6M Return vs Nifty]]-AVERAGE(Table2[6M Return vs Nifty]))/_xlfn.STDEV.P(Table2[6M Return vs Nifty])</f>
        <v>-0.29286104482772213</v>
      </c>
      <c r="M263">
        <v>4.39666175267934E-2</v>
      </c>
      <c r="N263">
        <f>(Table2[[#This Row],[1W Return vs Nifty]]-AVERAGE(Table2[1W Return vs Nifty]))/_xlfn.STDEV.P(Table2[1W Return vs Nifty])</f>
        <v>0.25100820802346452</v>
      </c>
      <c r="O263">
        <v>572.14</v>
      </c>
      <c r="P263">
        <v>547.740001031681</v>
      </c>
      <c r="Q263">
        <v>506.398375946106</v>
      </c>
      <c r="R263">
        <v>49.226331018748198</v>
      </c>
      <c r="S263" s="2">
        <f>(Table2[[#This Row],[Close Price]]-Table2[[#This Row],[20D EMA]])/Table2[[#This Row],[20D EMA]]</f>
        <v>8.2322508476946835E-3</v>
      </c>
      <c r="T263" s="2">
        <f>(Table2[[#This Row],[Close Price]]-Table2[[#This Row],[50D EMA]])/Table2[[#This Row],[50D EMA]]</f>
        <v>5.3145651063441886E-2</v>
      </c>
      <c r="U263" s="2">
        <f>(Table2[[#This Row],[Close Price]]-Table2[[#This Row],[200D EMA]])/Table2[[#This Row],[200D EMA]]</f>
        <v>0.13912292653440878</v>
      </c>
      <c r="V263">
        <v>0.96346032981854601</v>
      </c>
      <c r="W263">
        <v>571.9</v>
      </c>
      <c r="X263">
        <v>598.75</v>
      </c>
      <c r="Y263">
        <v>571.9</v>
      </c>
      <c r="Z263">
        <v>620.79999999999995</v>
      </c>
      <c r="AA263">
        <v>535</v>
      </c>
      <c r="AB263">
        <v>620.79999999999995</v>
      </c>
      <c r="AC263" s="2">
        <f>(Table2[[#This Row],[Close Price]]/Table2[[#This Row],[Day Low]])-1</f>
        <v>8.6553593285541019E-3</v>
      </c>
      <c r="AD263" s="2">
        <f>(Table2[[#This Row],[Day High]]/Table2[[#This Row],[Close Price]])-1</f>
        <v>3.7964808875790901E-2</v>
      </c>
      <c r="AE263" s="2">
        <f>(Table2[[#This Row],[Close Price]]/Table2[[#This Row],[Current Week Low]])-1</f>
        <v>8.6553593285541019E-3</v>
      </c>
      <c r="AF263" s="2">
        <f>(Table2[[#This Row],[Current Week High]]/Table2[[#This Row],[Close Price]])-1</f>
        <v>7.6189650689087118E-2</v>
      </c>
      <c r="AG263" s="2">
        <f>(Table2[[#This Row],[Close Price]]/Table2[[#This Row],[Current Month Low]])-1</f>
        <v>7.8224299065420499E-2</v>
      </c>
      <c r="AH263" s="2">
        <f>(Table2[[#This Row],[Current Month High]]/Table2[[#This Row],[Close Price]])-1</f>
        <v>7.6189650689087118E-2</v>
      </c>
      <c r="AI263">
        <v>15.4546242524052</v>
      </c>
      <c r="AJ263">
        <v>82.5185888308811</v>
      </c>
      <c r="AK263" t="str">
        <f>IF(AND(Table2[[#This Row],[20D EMA]]&gt;Table2[[#This Row],[50D EMA]],Table2[[#This Row],[50D EMA]]&gt;Table2[[#This Row],[200D EMA]]),"Uptrend","Downtrend/NoTrend")</f>
        <v>Uptrend</v>
      </c>
      <c r="AL263">
        <v>0.17</v>
      </c>
      <c r="AM263" t="s">
        <v>10347</v>
      </c>
      <c r="AN263">
        <v>4.5199999999999996</v>
      </c>
      <c r="AO263" t="s">
        <v>10347</v>
      </c>
      <c r="AP263">
        <v>8.6316305868314E-2</v>
      </c>
      <c r="AQ263">
        <f>(Table2[[#This Row],[Sharpe Ratio]]-AVERAGE(Table2[Sharpe Ratio]))/_xlfn.STDEV.P(Table2[Sharpe Ratio])</f>
        <v>0.25951511874216721</v>
      </c>
      <c r="AR2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0.86723034662779508</v>
      </c>
      <c r="AS263">
        <f>_xlfn.RANK.AVG(Table2[[#This Row],[1Y Return vs Nifty Z-Score]],Table2[1Y Return vs Nifty Z-Score])</f>
        <v>192</v>
      </c>
      <c r="AT263">
        <f>_xlfn.RANK.AVG(Table2[[#This Row],[6M Return vs Nifty Z-Score]],Table2[6M Return vs Nifty Z-Score])</f>
        <v>416</v>
      </c>
      <c r="AU263">
        <f>_xlfn.RANK.AVG(Table2[[#This Row],[Sharpe Ratio Z-Score]],Table2[Sharpe Ratio Z-Score])</f>
        <v>264</v>
      </c>
      <c r="AV263">
        <f>(Table2[[#This Row],[Rank 1Y]]+Table2[[#This Row],[Rank 6M]]+Table2[[#This Row],[Rank Sharpe]])/3</f>
        <v>290.66666666666669</v>
      </c>
    </row>
    <row r="264" spans="1:48" x14ac:dyDescent="0.3">
      <c r="A264" t="s">
        <v>1468</v>
      </c>
      <c r="B264" t="s">
        <v>1469</v>
      </c>
      <c r="C264" t="s">
        <v>10311</v>
      </c>
      <c r="D264" t="s">
        <v>630</v>
      </c>
      <c r="E264">
        <v>7196.5633345249998</v>
      </c>
      <c r="F264">
        <v>540.25</v>
      </c>
      <c r="G264">
        <v>38.7944946546233</v>
      </c>
      <c r="H264">
        <f>(Table2[[#This Row],[1Y Return vs Nifty]]-AVERAGE(Table2[1Y Return vs Nifty]))/_xlfn.STDEV.P(Table2[1Y Return vs Nifty])</f>
        <v>0.19293205636717561</v>
      </c>
      <c r="I264">
        <v>6.3747872543365602</v>
      </c>
      <c r="J264">
        <f>(Table2[[#This Row],[1M Return vs Nifty]]-AVERAGE(Table2[1M Return vs Nifty]))/_xlfn.STDEV.P(Table2[1M Return vs Nifty])</f>
        <v>0.61461944193851104</v>
      </c>
      <c r="K264">
        <v>3.67093334073106</v>
      </c>
      <c r="L264">
        <f>(Table2[[#This Row],[6M Return vs Nifty]]-AVERAGE(Table2[6M Return vs Nifty]))/_xlfn.STDEV.P(Table2[6M Return vs Nifty])</f>
        <v>-0.1047547061373207</v>
      </c>
      <c r="M264">
        <v>5.76640823617302</v>
      </c>
      <c r="N264">
        <f>(Table2[[#This Row],[1W Return vs Nifty]]-AVERAGE(Table2[1W Return vs Nifty]))/_xlfn.STDEV.P(Table2[1W Return vs Nifty])</f>
        <v>1.7046314068895014</v>
      </c>
      <c r="O264">
        <v>503.7</v>
      </c>
      <c r="P264">
        <v>495.52847806720303</v>
      </c>
      <c r="Q264">
        <v>455.64484448606601</v>
      </c>
      <c r="R264">
        <v>82.993594730592903</v>
      </c>
      <c r="S264" s="2">
        <f>(Table2[[#This Row],[Close Price]]-Table2[[#This Row],[20D EMA]])/Table2[[#This Row],[20D EMA]]</f>
        <v>7.256303355171731E-2</v>
      </c>
      <c r="T264" s="2">
        <f>(Table2[[#This Row],[Close Price]]-Table2[[#This Row],[50D EMA]])/Table2[[#This Row],[50D EMA]]</f>
        <v>9.0250154960280382E-2</v>
      </c>
      <c r="U264" s="2">
        <f>(Table2[[#This Row],[Close Price]]-Table2[[#This Row],[200D EMA]])/Table2[[#This Row],[200D EMA]]</f>
        <v>0.18568224031890981</v>
      </c>
      <c r="V264">
        <v>1.31010782706053</v>
      </c>
      <c r="W264">
        <v>533.54999999999995</v>
      </c>
      <c r="X264">
        <v>548</v>
      </c>
      <c r="Y264">
        <v>500.15</v>
      </c>
      <c r="Z264">
        <v>548</v>
      </c>
      <c r="AA264">
        <v>457.05</v>
      </c>
      <c r="AB264">
        <v>548</v>
      </c>
      <c r="AC264" s="2">
        <f>(Table2[[#This Row],[Close Price]]/Table2[[#This Row],[Day Low]])-1</f>
        <v>1.2557398556836352E-2</v>
      </c>
      <c r="AD264" s="2">
        <f>(Table2[[#This Row],[Day High]]/Table2[[#This Row],[Close Price]])-1</f>
        <v>1.434521055067095E-2</v>
      </c>
      <c r="AE264" s="2">
        <f>(Table2[[#This Row],[Close Price]]/Table2[[#This Row],[Current Week Low]])-1</f>
        <v>8.0175947215835208E-2</v>
      </c>
      <c r="AF264" s="2">
        <f>(Table2[[#This Row],[Current Week High]]/Table2[[#This Row],[Close Price]])-1</f>
        <v>1.434521055067095E-2</v>
      </c>
      <c r="AG264" s="2">
        <f>(Table2[[#This Row],[Close Price]]/Table2[[#This Row],[Current Month Low]])-1</f>
        <v>0.18203697626080295</v>
      </c>
      <c r="AH264" s="2">
        <f>(Table2[[#This Row],[Current Month High]]/Table2[[#This Row],[Close Price]])-1</f>
        <v>1.434521055067095E-2</v>
      </c>
      <c r="AI264">
        <v>3.6186950485886</v>
      </c>
      <c r="AJ264">
        <v>80.776309185209897</v>
      </c>
      <c r="AK264" t="str">
        <f>IF(AND(Table2[[#This Row],[20D EMA]]&gt;Table2[[#This Row],[50D EMA]],Table2[[#This Row],[50D EMA]]&gt;Table2[[#This Row],[200D EMA]]),"Uptrend","Downtrend/NoTrend")</f>
        <v>Uptrend</v>
      </c>
      <c r="AL264">
        <v>0.06</v>
      </c>
      <c r="AM264" t="s">
        <v>10347</v>
      </c>
      <c r="AN264">
        <v>13.38</v>
      </c>
      <c r="AO264" t="s">
        <v>10347</v>
      </c>
      <c r="AP264">
        <v>8.1593190588598E-2</v>
      </c>
      <c r="AQ264">
        <f>(Table2[[#This Row],[Sharpe Ratio]]-AVERAGE(Table2[Sharpe Ratio]))/_xlfn.STDEV.P(Table2[Sharpe Ratio])</f>
        <v>0.20522841135580869</v>
      </c>
      <c r="AR2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2.6126566104136759</v>
      </c>
      <c r="AS264">
        <f>_xlfn.RANK.AVG(Table2[[#This Row],[1Y Return vs Nifty Z-Score]],Table2[1Y Return vs Nifty Z-Score])</f>
        <v>241</v>
      </c>
      <c r="AT264">
        <f>_xlfn.RANK.AVG(Table2[[#This Row],[6M Return vs Nifty Z-Score]],Table2[6M Return vs Nifty Z-Score])</f>
        <v>353</v>
      </c>
      <c r="AU264">
        <f>_xlfn.RANK.AVG(Table2[[#This Row],[Sharpe Ratio Z-Score]],Table2[Sharpe Ratio Z-Score])</f>
        <v>288</v>
      </c>
      <c r="AV264">
        <f>(Table2[[#This Row],[Rank 1Y]]+Table2[[#This Row],[Rank 6M]]+Table2[[#This Row],[Rank Sharpe]])/3</f>
        <v>294</v>
      </c>
    </row>
    <row r="265" spans="1:48" x14ac:dyDescent="0.3">
      <c r="A265" t="s">
        <v>352</v>
      </c>
      <c r="B265" t="s">
        <v>353</v>
      </c>
      <c r="C265" t="s">
        <v>10303</v>
      </c>
      <c r="D265" t="s">
        <v>37</v>
      </c>
      <c r="E265">
        <v>70939.164000000004</v>
      </c>
      <c r="F265">
        <v>404.35</v>
      </c>
      <c r="G265">
        <v>54.0546919856044</v>
      </c>
      <c r="H265">
        <f>(Table2[[#This Row],[1Y Return vs Nifty]]-AVERAGE(Table2[1Y Return vs Nifty]))/_xlfn.STDEV.P(Table2[1Y Return vs Nifty])</f>
        <v>0.43764128021998827</v>
      </c>
      <c r="I265">
        <v>4.1013187795259698E-2</v>
      </c>
      <c r="J265">
        <f>(Table2[[#This Row],[1M Return vs Nifty]]-AVERAGE(Table2[1M Return vs Nifty]))/_xlfn.STDEV.P(Table2[1M Return vs Nifty])</f>
        <v>1.7623182184539336E-2</v>
      </c>
      <c r="K265">
        <v>-8.0365983269491394</v>
      </c>
      <c r="L265">
        <f>(Table2[[#This Row],[6M Return vs Nifty]]-AVERAGE(Table2[6M Return vs Nifty]))/_xlfn.STDEV.P(Table2[6M Return vs Nifty])</f>
        <v>-0.51179593190389594</v>
      </c>
      <c r="M265">
        <v>-0.30509129414175801</v>
      </c>
      <c r="N265">
        <f>(Table2[[#This Row],[1W Return vs Nifty]]-AVERAGE(Table2[1W Return vs Nifty]))/_xlfn.STDEV.P(Table2[1W Return vs Nifty])</f>
        <v>0.16233999400520163</v>
      </c>
      <c r="O265">
        <v>402.35</v>
      </c>
      <c r="P265">
        <v>393.87951197034698</v>
      </c>
      <c r="Q265">
        <v>346.07083506173399</v>
      </c>
      <c r="R265">
        <v>50.066299401775701</v>
      </c>
      <c r="S265" s="2">
        <f>(Table2[[#This Row],[Close Price]]-Table2[[#This Row],[20D EMA]])/Table2[[#This Row],[20D EMA]]</f>
        <v>4.9707965701503666E-3</v>
      </c>
      <c r="T265" s="2">
        <f>(Table2[[#This Row],[Close Price]]-Table2[[#This Row],[50D EMA]])/Table2[[#This Row],[50D EMA]]</f>
        <v>2.6582971978601683E-2</v>
      </c>
      <c r="U265" s="2">
        <f>(Table2[[#This Row],[Close Price]]-Table2[[#This Row],[200D EMA]])/Table2[[#This Row],[200D EMA]]</f>
        <v>0.16840241659737054</v>
      </c>
      <c r="V265">
        <v>0.53201438587758698</v>
      </c>
      <c r="W265">
        <v>401.3</v>
      </c>
      <c r="X265">
        <v>419.8</v>
      </c>
      <c r="Y265">
        <v>401.3</v>
      </c>
      <c r="Z265">
        <v>425.9</v>
      </c>
      <c r="AA265">
        <v>374</v>
      </c>
      <c r="AB265">
        <v>442.5</v>
      </c>
      <c r="AC265" s="2">
        <f>(Table2[[#This Row],[Close Price]]/Table2[[#This Row],[Day Low]])-1</f>
        <v>7.6002990281585081E-3</v>
      </c>
      <c r="AD265" s="2">
        <f>(Table2[[#This Row],[Day High]]/Table2[[#This Row],[Close Price]])-1</f>
        <v>3.8209471992086019E-2</v>
      </c>
      <c r="AE265" s="2">
        <f>(Table2[[#This Row],[Close Price]]/Table2[[#This Row],[Current Week Low]])-1</f>
        <v>7.6002990281585081E-3</v>
      </c>
      <c r="AF265" s="2">
        <f>(Table2[[#This Row],[Current Week High]]/Table2[[#This Row],[Close Price]])-1</f>
        <v>5.3295412390255814E-2</v>
      </c>
      <c r="AG265" s="2">
        <f>(Table2[[#This Row],[Close Price]]/Table2[[#This Row],[Current Month Low]])-1</f>
        <v>8.1149732620320991E-2</v>
      </c>
      <c r="AH265" s="2">
        <f>(Table2[[#This Row],[Current Month High]]/Table2[[#This Row],[Close Price]])-1</f>
        <v>9.434895511314445E-2</v>
      </c>
      <c r="AI265">
        <v>15.691851119080001</v>
      </c>
      <c r="AJ265">
        <v>99.679012345678998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0</v>
      </c>
      <c r="AM265" t="s">
        <v>10348</v>
      </c>
      <c r="AN265">
        <v>1.71</v>
      </c>
      <c r="AO265" t="s">
        <v>10347</v>
      </c>
      <c r="AP265">
        <v>0.108905465113299</v>
      </c>
      <c r="AQ265">
        <f>(Table2[[#This Row],[Sharpe Ratio]]-AVERAGE(Table2[Sharpe Ratio]))/_xlfn.STDEV.P(Table2[Sharpe Ratio])</f>
        <v>0.51915118633992707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0.6249597108457603</v>
      </c>
      <c r="AS265">
        <f>_xlfn.RANK.AVG(Table2[[#This Row],[1Y Return vs Nifty Z-Score]],Table2[1Y Return vs Nifty Z-Score])</f>
        <v>178</v>
      </c>
      <c r="AT265">
        <f>_xlfn.RANK.AVG(Table2[[#This Row],[6M Return vs Nifty Z-Score]],Table2[6M Return vs Nifty Z-Score])</f>
        <v>500</v>
      </c>
      <c r="AU265">
        <f>_xlfn.RANK.AVG(Table2[[#This Row],[Sharpe Ratio Z-Score]],Table2[Sharpe Ratio Z-Score])</f>
        <v>208</v>
      </c>
      <c r="AV265">
        <f>(Table2[[#This Row],[Rank 1Y]]+Table2[[#This Row],[Rank 6M]]+Table2[[#This Row],[Rank Sharpe]])/3</f>
        <v>295.33333333333331</v>
      </c>
    </row>
    <row r="266" spans="1:48" x14ac:dyDescent="0.3">
      <c r="A266" t="s">
        <v>1800</v>
      </c>
      <c r="B266" t="s">
        <v>1801</v>
      </c>
      <c r="C266" t="s">
        <v>10308</v>
      </c>
      <c r="D266" t="s">
        <v>265</v>
      </c>
      <c r="E266">
        <v>4231.5407147199903</v>
      </c>
      <c r="F266">
        <v>1347.95</v>
      </c>
      <c r="G266">
        <v>7.4772087262887403</v>
      </c>
      <c r="H266">
        <f>(Table2[[#This Row],[1Y Return vs Nifty]]-AVERAGE(Table2[1Y Return vs Nifty]))/_xlfn.STDEV.P(Table2[1Y Return vs Nifty])</f>
        <v>-0.30926516733062925</v>
      </c>
      <c r="I266">
        <v>-9.4371374135007198</v>
      </c>
      <c r="J266">
        <f>(Table2[[#This Row],[1M Return vs Nifty]]-AVERAGE(Table2[1M Return vs Nifty]))/_xlfn.STDEV.P(Table2[1M Return vs Nifty])</f>
        <v>-0.87574945771583912</v>
      </c>
      <c r="K266">
        <v>3.7262774037865598</v>
      </c>
      <c r="L266">
        <f>(Table2[[#This Row],[6M Return vs Nifty]]-AVERAGE(Table2[6M Return vs Nifty]))/_xlfn.STDEV.P(Table2[6M Return vs Nifty])</f>
        <v>-0.10283053322842291</v>
      </c>
      <c r="M266">
        <v>-2.19672521937059</v>
      </c>
      <c r="N266">
        <f>(Table2[[#This Row],[1W Return vs Nifty]]-AVERAGE(Table2[1W Return vs Nifty]))/_xlfn.STDEV.P(Table2[1W Return vs Nifty])</f>
        <v>-0.31817569155720726</v>
      </c>
      <c r="O266">
        <v>1329.68</v>
      </c>
      <c r="P266">
        <v>1338.8038210216901</v>
      </c>
      <c r="Q266">
        <v>1249.94331122776</v>
      </c>
      <c r="R266">
        <v>59.4633164180254</v>
      </c>
      <c r="S266" s="2">
        <f>(Table2[[#This Row],[Close Price]]-Table2[[#This Row],[20D EMA]])/Table2[[#This Row],[20D EMA]]</f>
        <v>1.3740148005535153E-2</v>
      </c>
      <c r="T266" s="2">
        <f>(Table2[[#This Row],[Close Price]]-Table2[[#This Row],[50D EMA]])/Table2[[#This Row],[50D EMA]]</f>
        <v>6.8316050751410368E-3</v>
      </c>
      <c r="U266" s="2">
        <f>(Table2[[#This Row],[Close Price]]-Table2[[#This Row],[200D EMA]])/Table2[[#This Row],[200D EMA]]</f>
        <v>7.8408906941525816E-2</v>
      </c>
      <c r="V266">
        <v>0.917486239576493</v>
      </c>
      <c r="W266">
        <v>1305</v>
      </c>
      <c r="X266">
        <v>1355.8</v>
      </c>
      <c r="Y266">
        <v>1290</v>
      </c>
      <c r="Z266">
        <v>1355.8</v>
      </c>
      <c r="AA266">
        <v>1271.3499999999999</v>
      </c>
      <c r="AB266">
        <v>1440.55</v>
      </c>
      <c r="AC266" s="2">
        <f>(Table2[[#This Row],[Close Price]]/Table2[[#This Row],[Day Low]])-1</f>
        <v>3.2911877394635969E-2</v>
      </c>
      <c r="AD266" s="2">
        <f>(Table2[[#This Row],[Day High]]/Table2[[#This Row],[Close Price]])-1</f>
        <v>5.8236581475572535E-3</v>
      </c>
      <c r="AE266" s="2">
        <f>(Table2[[#This Row],[Close Price]]/Table2[[#This Row],[Current Week Low]])-1</f>
        <v>4.4922480620155136E-2</v>
      </c>
      <c r="AF266" s="2">
        <f>(Table2[[#This Row],[Current Week High]]/Table2[[#This Row],[Close Price]])-1</f>
        <v>5.8236581475572535E-3</v>
      </c>
      <c r="AG266" s="2">
        <f>(Table2[[#This Row],[Close Price]]/Table2[[#This Row],[Current Month Low]])-1</f>
        <v>6.025091438234953E-2</v>
      </c>
      <c r="AH266" s="2">
        <f>(Table2[[#This Row],[Current Month High]]/Table2[[#This Row],[Close Price]])-1</f>
        <v>6.8696910122779009E-2</v>
      </c>
      <c r="AI266">
        <v>13.2534589561927</v>
      </c>
      <c r="AJ266">
        <v>39.843344745305501</v>
      </c>
      <c r="AK266" t="str">
        <f>IF(AND(Table2[[#This Row],[20D EMA]]&gt;Table2[[#This Row],[50D EMA]],Table2[[#This Row],[50D EMA]]&gt;Table2[[#This Row],[200D EMA]]),"Uptrend","Downtrend/NoTrend")</f>
        <v>Downtrend/NoTrend</v>
      </c>
      <c r="AL266">
        <v>0.05</v>
      </c>
      <c r="AM266" t="s">
        <v>10347</v>
      </c>
      <c r="AN266">
        <v>1.52</v>
      </c>
      <c r="AO266" t="s">
        <v>10347</v>
      </c>
      <c r="AP266">
        <v>0.13787613460150799</v>
      </c>
      <c r="AQ266">
        <f>(Table2[[#This Row],[Sharpe Ratio]]-AVERAGE(Table2[Sharpe Ratio]))/_xlfn.STDEV.P(Table2[Sharpe Ratio])</f>
        <v>0.85213527928543598</v>
      </c>
      <c r="AR2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6">
        <f>_xlfn.RANK.AVG(Table2[[#This Row],[1Y Return vs Nifty Z-Score]],Table2[1Y Return vs Nifty Z-Score])</f>
        <v>390</v>
      </c>
      <c r="AT266">
        <f>_xlfn.RANK.AVG(Table2[[#This Row],[6M Return vs Nifty Z-Score]],Table2[6M Return vs Nifty Z-Score])</f>
        <v>352</v>
      </c>
      <c r="AU266">
        <f>_xlfn.RANK.AVG(Table2[[#This Row],[Sharpe Ratio Z-Score]],Table2[Sharpe Ratio Z-Score])</f>
        <v>145</v>
      </c>
      <c r="AV266">
        <f>(Table2[[#This Row],[Rank 1Y]]+Table2[[#This Row],[Rank 6M]]+Table2[[#This Row],[Rank Sharpe]])/3</f>
        <v>295.66666666666669</v>
      </c>
    </row>
    <row r="267" spans="1:48" x14ac:dyDescent="0.3">
      <c r="A267" t="s">
        <v>643</v>
      </c>
      <c r="B267" t="s">
        <v>644</v>
      </c>
      <c r="C267" t="s">
        <v>10304</v>
      </c>
      <c r="D267" t="s">
        <v>645</v>
      </c>
      <c r="E267">
        <v>28797.781531859899</v>
      </c>
      <c r="F267">
        <v>299.7</v>
      </c>
      <c r="G267">
        <v>122.664514679918</v>
      </c>
      <c r="H267">
        <f>(Table2[[#This Row],[1Y Return vs Nifty]]-AVERAGE(Table2[1Y Return vs Nifty]))/_xlfn.STDEV.P(Table2[1Y Return vs Nifty])</f>
        <v>1.5378535576928873</v>
      </c>
      <c r="I267">
        <v>-2.91982282377439</v>
      </c>
      <c r="J267">
        <f>(Table2[[#This Row],[1M Return vs Nifty]]-AVERAGE(Table2[1M Return vs Nifty]))/_xlfn.STDEV.P(Table2[1M Return vs Nifty])</f>
        <v>-0.26145340092086189</v>
      </c>
      <c r="K267">
        <v>-13.9976677283627</v>
      </c>
      <c r="L267">
        <f>(Table2[[#This Row],[6M Return vs Nifty]]-AVERAGE(Table2[6M Return vs Nifty]))/_xlfn.STDEV.P(Table2[6M Return vs Nifty])</f>
        <v>-0.71904721807631111</v>
      </c>
      <c r="M267">
        <v>0.89599918059588302</v>
      </c>
      <c r="N267">
        <f>(Table2[[#This Row],[1W Return vs Nifty]]-AVERAGE(Table2[1W Return vs Nifty]))/_xlfn.STDEV.P(Table2[1W Return vs Nifty])</f>
        <v>0.46744279703365726</v>
      </c>
      <c r="O267">
        <v>296.94</v>
      </c>
      <c r="P267">
        <v>298.29567214674603</v>
      </c>
      <c r="Q267">
        <v>277.73918379598399</v>
      </c>
      <c r="R267">
        <v>54.836314354248202</v>
      </c>
      <c r="S267" s="2">
        <f>(Table2[[#This Row],[Close Price]]-Table2[[#This Row],[20D EMA]])/Table2[[#This Row],[20D EMA]]</f>
        <v>9.2948070317235496E-3</v>
      </c>
      <c r="T267" s="2">
        <f>(Table2[[#This Row],[Close Price]]-Table2[[#This Row],[50D EMA]])/Table2[[#This Row],[50D EMA]]</f>
        <v>4.7078385118611565E-3</v>
      </c>
      <c r="U267" s="2">
        <f>(Table2[[#This Row],[Close Price]]-Table2[[#This Row],[200D EMA]])/Table2[[#This Row],[200D EMA]]</f>
        <v>7.9069924178028578E-2</v>
      </c>
      <c r="V267">
        <v>0.37856803124573402</v>
      </c>
      <c r="W267">
        <v>297.89999999999998</v>
      </c>
      <c r="X267">
        <v>304.35000000000002</v>
      </c>
      <c r="Y267">
        <v>294.3</v>
      </c>
      <c r="Z267">
        <v>308</v>
      </c>
      <c r="AA267">
        <v>279</v>
      </c>
      <c r="AB267">
        <v>314.95</v>
      </c>
      <c r="AC267" s="2">
        <f>(Table2[[#This Row],[Close Price]]/Table2[[#This Row],[Day Low]])-1</f>
        <v>6.0422960725075026E-3</v>
      </c>
      <c r="AD267" s="2">
        <f>(Table2[[#This Row],[Day High]]/Table2[[#This Row],[Close Price]])-1</f>
        <v>1.5515515515515554E-2</v>
      </c>
      <c r="AE267" s="2">
        <f>(Table2[[#This Row],[Close Price]]/Table2[[#This Row],[Current Week Low]])-1</f>
        <v>1.8348623853210899E-2</v>
      </c>
      <c r="AF267" s="2">
        <f>(Table2[[#This Row],[Current Week High]]/Table2[[#This Row],[Close Price]])-1</f>
        <v>2.7694361027694292E-2</v>
      </c>
      <c r="AG267" s="2">
        <f>(Table2[[#This Row],[Close Price]]/Table2[[#This Row],[Current Month Low]])-1</f>
        <v>7.4193548387096797E-2</v>
      </c>
      <c r="AH267" s="2">
        <f>(Table2[[#This Row],[Current Month High]]/Table2[[#This Row],[Close Price]])-1</f>
        <v>5.0884217550884125E-2</v>
      </c>
      <c r="AI267">
        <v>28.2282282282282</v>
      </c>
      <c r="AJ267">
        <v>155.38985939497201</v>
      </c>
      <c r="AK267" t="str">
        <f>IF(AND(Table2[[#This Row],[20D EMA]]&gt;Table2[[#This Row],[50D EMA]],Table2[[#This Row],[50D EMA]]&gt;Table2[[#This Row],[200D EMA]]),"Uptrend","Downtrend/NoTrend")</f>
        <v>Downtrend/NoTrend</v>
      </c>
      <c r="AL267">
        <v>-0.08</v>
      </c>
      <c r="AM267" t="s">
        <v>10346</v>
      </c>
      <c r="AN267">
        <v>3.88</v>
      </c>
      <c r="AO267" t="s">
        <v>10347</v>
      </c>
      <c r="AP267">
        <v>8.3404549731833005E-2</v>
      </c>
      <c r="AQ267">
        <f>(Table2[[#This Row],[Sharpe Ratio]]-AVERAGE(Table2[Sharpe Ratio]))/_xlfn.STDEV.P(Table2[Sharpe Ratio])</f>
        <v>0.2260478743493769</v>
      </c>
      <c r="AR2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7">
        <f>_xlfn.RANK.AVG(Table2[[#This Row],[1Y Return vs Nifty Z-Score]],Table2[1Y Return vs Nifty Z-Score])</f>
        <v>56</v>
      </c>
      <c r="AT267">
        <f>_xlfn.RANK.AVG(Table2[[#This Row],[6M Return vs Nifty Z-Score]],Table2[6M Return vs Nifty Z-Score])</f>
        <v>554</v>
      </c>
      <c r="AU267">
        <f>_xlfn.RANK.AVG(Table2[[#This Row],[Sharpe Ratio Z-Score]],Table2[Sharpe Ratio Z-Score])</f>
        <v>279</v>
      </c>
      <c r="AV267">
        <f>(Table2[[#This Row],[Rank 1Y]]+Table2[[#This Row],[Rank 6M]]+Table2[[#This Row],[Rank Sharpe]])/3</f>
        <v>296.33333333333331</v>
      </c>
    </row>
    <row r="268" spans="1:48" x14ac:dyDescent="0.3">
      <c r="A268" t="s">
        <v>1479</v>
      </c>
      <c r="B268" t="s">
        <v>1480</v>
      </c>
      <c r="C268" t="s">
        <v>10311</v>
      </c>
      <c r="D268" t="s">
        <v>77</v>
      </c>
      <c r="E268">
        <v>7102.9631814699997</v>
      </c>
      <c r="F268">
        <v>3591.55</v>
      </c>
      <c r="G268">
        <v>37.455352330026102</v>
      </c>
      <c r="H268">
        <f>(Table2[[#This Row],[1Y Return vs Nifty]]-AVERAGE(Table2[1Y Return vs Nifty]))/_xlfn.STDEV.P(Table2[1Y Return vs Nifty])</f>
        <v>0.17145785968589566</v>
      </c>
      <c r="I268">
        <v>5.6019089081564202</v>
      </c>
      <c r="J268">
        <f>(Table2[[#This Row],[1M Return vs Nifty]]-AVERAGE(Table2[1M Return vs Nifty]))/_xlfn.STDEV.P(Table2[1M Return vs Nifty])</f>
        <v>0.54177101427643315</v>
      </c>
      <c r="K268">
        <v>73.391695753469307</v>
      </c>
      <c r="L268">
        <f>(Table2[[#This Row],[6M Return vs Nifty]]-AVERAGE(Table2[6M Return vs Nifty]))/_xlfn.STDEV.P(Table2[6M Return vs Nifty])</f>
        <v>2.3192596291990344</v>
      </c>
      <c r="M268">
        <v>-1.8378163294057099</v>
      </c>
      <c r="N268">
        <f>(Table2[[#This Row],[1W Return vs Nifty]]-AVERAGE(Table2[1W Return vs Nifty]))/_xlfn.STDEV.P(Table2[1W Return vs Nifty])</f>
        <v>-0.2270051172638462</v>
      </c>
      <c r="O268">
        <v>3571.94</v>
      </c>
      <c r="P268">
        <v>3303.8061043733701</v>
      </c>
      <c r="Q268">
        <v>2622.2571359789799</v>
      </c>
      <c r="R268">
        <v>46.6427154930131</v>
      </c>
      <c r="S268" s="2">
        <f>(Table2[[#This Row],[Close Price]]-Table2[[#This Row],[20D EMA]])/Table2[[#This Row],[20D EMA]]</f>
        <v>5.4900138300195767E-3</v>
      </c>
      <c r="T268" s="2">
        <f>(Table2[[#This Row],[Close Price]]-Table2[[#This Row],[50D EMA]])/Table2[[#This Row],[50D EMA]]</f>
        <v>8.7094667948501236E-2</v>
      </c>
      <c r="U268" s="2">
        <f>(Table2[[#This Row],[Close Price]]-Table2[[#This Row],[200D EMA]])/Table2[[#This Row],[200D EMA]]</f>
        <v>0.36964066213100399</v>
      </c>
      <c r="V268">
        <v>0.31401180062039402</v>
      </c>
      <c r="W268">
        <v>3580</v>
      </c>
      <c r="X268">
        <v>3720</v>
      </c>
      <c r="Y268">
        <v>3577</v>
      </c>
      <c r="Z268">
        <v>3720</v>
      </c>
      <c r="AA268">
        <v>3125.05</v>
      </c>
      <c r="AB268">
        <v>3820.05</v>
      </c>
      <c r="AC268" s="2">
        <f>(Table2[[#This Row],[Close Price]]/Table2[[#This Row],[Day Low]])-1</f>
        <v>3.2262569832401944E-3</v>
      </c>
      <c r="AD268" s="2">
        <f>(Table2[[#This Row],[Day High]]/Table2[[#This Row],[Close Price]])-1</f>
        <v>3.5764502791273856E-2</v>
      </c>
      <c r="AE268" s="2">
        <f>(Table2[[#This Row],[Close Price]]/Table2[[#This Row],[Current Week Low]])-1</f>
        <v>4.0676544590438901E-3</v>
      </c>
      <c r="AF268" s="2">
        <f>(Table2[[#This Row],[Current Week High]]/Table2[[#This Row],[Close Price]])-1</f>
        <v>3.5764502791273856E-2</v>
      </c>
      <c r="AG268" s="2">
        <f>(Table2[[#This Row],[Close Price]]/Table2[[#This Row],[Current Month Low]])-1</f>
        <v>0.14927761155821506</v>
      </c>
      <c r="AH268" s="2">
        <f>(Table2[[#This Row],[Current Month High]]/Table2[[#This Row],[Close Price]])-1</f>
        <v>6.3621556152636094E-2</v>
      </c>
      <c r="AI268">
        <v>6.3621556152635996</v>
      </c>
      <c r="AJ268">
        <v>125.17554858934101</v>
      </c>
      <c r="AK268" t="str">
        <f>IF(AND(Table2[[#This Row],[20D EMA]]&gt;Table2[[#This Row],[50D EMA]],Table2[[#This Row],[50D EMA]]&gt;Table2[[#This Row],[200D EMA]]),"Uptrend","Downtrend/NoTrend")</f>
        <v>Uptrend</v>
      </c>
      <c r="AL268">
        <v>0.21</v>
      </c>
      <c r="AM268" t="s">
        <v>10347</v>
      </c>
      <c r="AN268">
        <v>-3.06</v>
      </c>
      <c r="AO268" t="s">
        <v>10346</v>
      </c>
      <c r="AP268">
        <v>-2.9080314259853999E-2</v>
      </c>
      <c r="AQ268">
        <f>(Table2[[#This Row],[Sharpe Ratio]]-AVERAGE(Table2[Sharpe Ratio]))/_xlfn.STDEV.P(Table2[Sharpe Ratio])</f>
        <v>-1.0668345846360885</v>
      </c>
      <c r="AR2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1.7386488012614283</v>
      </c>
      <c r="AS268">
        <f>_xlfn.RANK.AVG(Table2[[#This Row],[1Y Return vs Nifty Z-Score]],Table2[1Y Return vs Nifty Z-Score])</f>
        <v>247</v>
      </c>
      <c r="AT268">
        <f>_xlfn.RANK.AVG(Table2[[#This Row],[6M Return vs Nifty Z-Score]],Table2[6M Return vs Nifty Z-Score])</f>
        <v>21</v>
      </c>
      <c r="AU268">
        <f>_xlfn.RANK.AVG(Table2[[#This Row],[Sharpe Ratio Z-Score]],Table2[Sharpe Ratio Z-Score])</f>
        <v>625</v>
      </c>
      <c r="AV268">
        <f>(Table2[[#This Row],[Rank 1Y]]+Table2[[#This Row],[Rank 6M]]+Table2[[#This Row],[Rank Sharpe]])/3</f>
        <v>297.66666666666669</v>
      </c>
    </row>
    <row r="269" spans="1:48" x14ac:dyDescent="0.3">
      <c r="A269" t="s">
        <v>288</v>
      </c>
      <c r="B269" t="s">
        <v>289</v>
      </c>
      <c r="C269" t="s">
        <v>10310</v>
      </c>
      <c r="D269" t="s">
        <v>127</v>
      </c>
      <c r="E269">
        <v>97181.413098899997</v>
      </c>
      <c r="F269">
        <v>960.5</v>
      </c>
      <c r="G269">
        <v>11.9891406142566</v>
      </c>
      <c r="H269">
        <f>(Table2[[#This Row],[1Y Return vs Nifty]]-AVERAGE(Table2[1Y Return vs Nifty]))/_xlfn.STDEV.P(Table2[1Y Return vs Nifty])</f>
        <v>-0.2369128034368928</v>
      </c>
      <c r="I269">
        <v>-2.3791628747360898</v>
      </c>
      <c r="J269">
        <f>(Table2[[#This Row],[1M Return vs Nifty]]-AVERAGE(Table2[1M Return vs Nifty]))/_xlfn.STDEV.P(Table2[1M Return vs Nifty])</f>
        <v>-0.21049295238201859</v>
      </c>
      <c r="K269">
        <v>9.3194114696083297</v>
      </c>
      <c r="L269">
        <f>(Table2[[#This Row],[6M Return vs Nifty]]-AVERAGE(Table2[6M Return vs Nifty]))/_xlfn.STDEV.P(Table2[6M Return vs Nifty])</f>
        <v>9.1628573152964188E-2</v>
      </c>
      <c r="M269">
        <v>-0.128676806190784</v>
      </c>
      <c r="N269">
        <f>(Table2[[#This Row],[1W Return vs Nifty]]-AVERAGE(Table2[1W Return vs Nifty]))/_xlfn.STDEV.P(Table2[1W Return vs Nifty])</f>
        <v>0.20715306670934489</v>
      </c>
      <c r="O269">
        <v>958.45</v>
      </c>
      <c r="P269">
        <v>969.51912069446303</v>
      </c>
      <c r="Q269">
        <v>880.60465331618002</v>
      </c>
      <c r="R269">
        <v>51.7372560307778</v>
      </c>
      <c r="S269" s="2">
        <f>(Table2[[#This Row],[Close Price]]-Table2[[#This Row],[20D EMA]])/Table2[[#This Row],[20D EMA]]</f>
        <v>2.1388700506024877E-3</v>
      </c>
      <c r="T269" s="2">
        <f>(Table2[[#This Row],[Close Price]]-Table2[[#This Row],[50D EMA]])/Table2[[#This Row],[50D EMA]]</f>
        <v>-9.3026743897558859E-3</v>
      </c>
      <c r="U269" s="2">
        <f>(Table2[[#This Row],[Close Price]]-Table2[[#This Row],[200D EMA]])/Table2[[#This Row],[200D EMA]]</f>
        <v>9.0727827048097204E-2</v>
      </c>
      <c r="V269">
        <v>0.62094980868678096</v>
      </c>
      <c r="W269">
        <v>948.55</v>
      </c>
      <c r="X269">
        <v>967</v>
      </c>
      <c r="Y269">
        <v>948.55</v>
      </c>
      <c r="Z269">
        <v>987.85</v>
      </c>
      <c r="AA269">
        <v>896</v>
      </c>
      <c r="AB269">
        <v>1006.65</v>
      </c>
      <c r="AC269" s="2">
        <f>(Table2[[#This Row],[Close Price]]/Table2[[#This Row],[Day Low]])-1</f>
        <v>1.2598176163618247E-2</v>
      </c>
      <c r="AD269" s="2">
        <f>(Table2[[#This Row],[Day High]]/Table2[[#This Row],[Close Price]])-1</f>
        <v>6.7673086933888182E-3</v>
      </c>
      <c r="AE269" s="2">
        <f>(Table2[[#This Row],[Close Price]]/Table2[[#This Row],[Current Week Low]])-1</f>
        <v>1.2598176163618247E-2</v>
      </c>
      <c r="AF269" s="2">
        <f>(Table2[[#This Row],[Current Week High]]/Table2[[#This Row],[Close Price]])-1</f>
        <v>2.8474752732951636E-2</v>
      </c>
      <c r="AG269" s="2">
        <f>(Table2[[#This Row],[Close Price]]/Table2[[#This Row],[Current Month Low]])-1</f>
        <v>7.1986607142857206E-2</v>
      </c>
      <c r="AH269" s="2">
        <f>(Table2[[#This Row],[Current Month High]]/Table2[[#This Row],[Close Price]])-1</f>
        <v>4.8047891723060898E-2</v>
      </c>
      <c r="AI269">
        <v>14.211348256116599</v>
      </c>
      <c r="AJ269">
        <v>65.147867950481398</v>
      </c>
      <c r="AK269" t="str">
        <f>IF(AND(Table2[[#This Row],[20D EMA]]&gt;Table2[[#This Row],[50D EMA]],Table2[[#This Row],[50D EMA]]&gt;Table2[[#This Row],[200D EMA]]),"Uptrend","Downtrend/NoTrend")</f>
        <v>Downtrend/NoTrend</v>
      </c>
      <c r="AL269">
        <v>-0.01</v>
      </c>
      <c r="AM269" t="s">
        <v>10346</v>
      </c>
      <c r="AN269">
        <v>4.62</v>
      </c>
      <c r="AO269" t="s">
        <v>10347</v>
      </c>
      <c r="AP269">
        <v>0.10232134543313801</v>
      </c>
      <c r="AQ269">
        <f>(Table2[[#This Row],[Sharpe Ratio]]-AVERAGE(Table2[Sharpe Ratio]))/_xlfn.STDEV.P(Table2[Sharpe Ratio])</f>
        <v>0.44347440156850887</v>
      </c>
      <c r="AR2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9">
        <f>_xlfn.RANK.AVG(Table2[[#This Row],[1Y Return vs Nifty Z-Score]],Table2[1Y Return vs Nifty Z-Score])</f>
        <v>370</v>
      </c>
      <c r="AT269">
        <f>_xlfn.RANK.AVG(Table2[[#This Row],[6M Return vs Nifty Z-Score]],Table2[6M Return vs Nifty Z-Score])</f>
        <v>294</v>
      </c>
      <c r="AU269">
        <f>_xlfn.RANK.AVG(Table2[[#This Row],[Sharpe Ratio Z-Score]],Table2[Sharpe Ratio Z-Score])</f>
        <v>231</v>
      </c>
      <c r="AV269">
        <f>(Table2[[#This Row],[Rank 1Y]]+Table2[[#This Row],[Rank 6M]]+Table2[[#This Row],[Rank Sharpe]])/3</f>
        <v>298.33333333333331</v>
      </c>
    </row>
    <row r="270" spans="1:48" x14ac:dyDescent="0.3">
      <c r="A270" t="s">
        <v>549</v>
      </c>
      <c r="B270" t="s">
        <v>550</v>
      </c>
      <c r="C270" t="s">
        <v>10301</v>
      </c>
      <c r="D270" t="s">
        <v>18</v>
      </c>
      <c r="E270">
        <v>36839.626292540001</v>
      </c>
      <c r="F270">
        <v>210.2</v>
      </c>
      <c r="G270">
        <v>91.930466803514506</v>
      </c>
      <c r="H270">
        <f>(Table2[[#This Row],[1Y Return vs Nifty]]-AVERAGE(Table2[1Y Return vs Nifty]))/_xlfn.STDEV.P(Table2[1Y Return vs Nifty])</f>
        <v>1.0450090132503973</v>
      </c>
      <c r="I270">
        <v>-5.02554672711703</v>
      </c>
      <c r="J270">
        <f>(Table2[[#This Row],[1M Return vs Nifty]]-AVERAGE(Table2[1M Return vs Nifty]))/_xlfn.STDEV.P(Table2[1M Return vs Nifty])</f>
        <v>-0.45993053022215424</v>
      </c>
      <c r="K270">
        <v>-22.142573858086799</v>
      </c>
      <c r="L270">
        <f>(Table2[[#This Row],[6M Return vs Nifty]]-AVERAGE(Table2[6M Return vs Nifty]))/_xlfn.STDEV.P(Table2[6M Return vs Nifty])</f>
        <v>-1.002224976540022</v>
      </c>
      <c r="M270">
        <v>-3.4393294432267401</v>
      </c>
      <c r="N270">
        <f>(Table2[[#This Row],[1W Return vs Nifty]]-AVERAGE(Table2[1W Return vs Nifty]))/_xlfn.STDEV.P(Table2[1W Return vs Nifty])</f>
        <v>-0.63382387937280305</v>
      </c>
      <c r="O270">
        <v>210.78</v>
      </c>
      <c r="P270">
        <v>213.62617545731899</v>
      </c>
      <c r="Q270">
        <v>191.295232527054</v>
      </c>
      <c r="R270">
        <v>50.323855223049499</v>
      </c>
      <c r="S270" s="2">
        <f>(Table2[[#This Row],[Close Price]]-Table2[[#This Row],[20D EMA]])/Table2[[#This Row],[20D EMA]]</f>
        <v>-2.7516842205143398E-3</v>
      </c>
      <c r="T270" s="2">
        <f>(Table2[[#This Row],[Close Price]]-Table2[[#This Row],[50D EMA]])/Table2[[#This Row],[50D EMA]]</f>
        <v>-1.6038181884707899E-2</v>
      </c>
      <c r="U270" s="2">
        <f>(Table2[[#This Row],[Close Price]]-Table2[[#This Row],[200D EMA]])/Table2[[#This Row],[200D EMA]]</f>
        <v>9.8825084259600557E-2</v>
      </c>
      <c r="V270">
        <v>0.43914679238283399</v>
      </c>
      <c r="W270">
        <v>206.66</v>
      </c>
      <c r="X270">
        <v>211</v>
      </c>
      <c r="Y270">
        <v>204</v>
      </c>
      <c r="Z270">
        <v>215.5</v>
      </c>
      <c r="AA270">
        <v>197.88</v>
      </c>
      <c r="AB270">
        <v>223.38</v>
      </c>
      <c r="AC270" s="2">
        <f>(Table2[[#This Row],[Close Price]]/Table2[[#This Row],[Day Low]])-1</f>
        <v>1.7129584825317012E-2</v>
      </c>
      <c r="AD270" s="2">
        <f>(Table2[[#This Row],[Day High]]/Table2[[#This Row],[Close Price]])-1</f>
        <v>3.8058991436726863E-3</v>
      </c>
      <c r="AE270" s="2">
        <f>(Table2[[#This Row],[Close Price]]/Table2[[#This Row],[Current Week Low]])-1</f>
        <v>3.039215686274499E-2</v>
      </c>
      <c r="AF270" s="2">
        <f>(Table2[[#This Row],[Current Week High]]/Table2[[#This Row],[Close Price]])-1</f>
        <v>2.5214081826831602E-2</v>
      </c>
      <c r="AG270" s="2">
        <f>(Table2[[#This Row],[Close Price]]/Table2[[#This Row],[Current Month Low]])-1</f>
        <v>6.2259955528603195E-2</v>
      </c>
      <c r="AH270" s="2">
        <f>(Table2[[#This Row],[Current Month High]]/Table2[[#This Row],[Close Price]])-1</f>
        <v>6.2702188392007585E-2</v>
      </c>
      <c r="AI270">
        <v>37.607040913415801</v>
      </c>
      <c r="AJ270">
        <v>146.135831381733</v>
      </c>
      <c r="AK270" t="str">
        <f>IF(AND(Table2[[#This Row],[20D EMA]]&gt;Table2[[#This Row],[50D EMA]],Table2[[#This Row],[50D EMA]]&gt;Table2[[#This Row],[200D EMA]]),"Uptrend","Downtrend/NoTrend")</f>
        <v>Downtrend/NoTrend</v>
      </c>
      <c r="AL270">
        <v>-0.05</v>
      </c>
      <c r="AM270" t="s">
        <v>10346</v>
      </c>
      <c r="AN270">
        <v>1.48</v>
      </c>
      <c r="AO270" t="s">
        <v>10347</v>
      </c>
      <c r="AP270">
        <v>0.13416295846513601</v>
      </c>
      <c r="AQ270">
        <f>(Table2[[#This Row],[Sharpe Ratio]]-AVERAGE(Table2[Sharpe Ratio]))/_xlfn.STDEV.P(Table2[Sharpe Ratio])</f>
        <v>0.80945664570328979</v>
      </c>
      <c r="AR2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0">
        <f>_xlfn.RANK.AVG(Table2[[#This Row],[1Y Return vs Nifty Z-Score]],Table2[1Y Return vs Nifty Z-Score])</f>
        <v>99</v>
      </c>
      <c r="AT270">
        <f>_xlfn.RANK.AVG(Table2[[#This Row],[6M Return vs Nifty Z-Score]],Table2[6M Return vs Nifty Z-Score])</f>
        <v>646</v>
      </c>
      <c r="AU270">
        <f>_xlfn.RANK.AVG(Table2[[#This Row],[Sharpe Ratio Z-Score]],Table2[Sharpe Ratio Z-Score])</f>
        <v>152</v>
      </c>
      <c r="AV270">
        <f>(Table2[[#This Row],[Rank 1Y]]+Table2[[#This Row],[Rank 6M]]+Table2[[#This Row],[Rank Sharpe]])/3</f>
        <v>299</v>
      </c>
    </row>
    <row r="271" spans="1:48" x14ac:dyDescent="0.3">
      <c r="A271" t="s">
        <v>782</v>
      </c>
      <c r="B271" t="s">
        <v>783</v>
      </c>
      <c r="C271" t="s">
        <v>10317</v>
      </c>
      <c r="D271" t="s">
        <v>630</v>
      </c>
      <c r="E271">
        <v>21150.503382850002</v>
      </c>
      <c r="F271">
        <v>674.75</v>
      </c>
      <c r="G271">
        <v>85.197629622725401</v>
      </c>
      <c r="H271">
        <f>(Table2[[#This Row],[1Y Return vs Nifty]]-AVERAGE(Table2[1Y Return vs Nifty]))/_xlfn.STDEV.P(Table2[1Y Return vs Nifty])</f>
        <v>0.93704269242875582</v>
      </c>
      <c r="I271">
        <v>-10.2311969705823</v>
      </c>
      <c r="J271">
        <f>(Table2[[#This Row],[1M Return vs Nifty]]-AVERAGE(Table2[1M Return vs Nifty]))/_xlfn.STDEV.P(Table2[1M Return vs Nifty])</f>
        <v>-0.95059434176432633</v>
      </c>
      <c r="K271">
        <v>-23.870336249124801</v>
      </c>
      <c r="L271">
        <f>(Table2[[#This Row],[6M Return vs Nifty]]-AVERAGE(Table2[6M Return vs Nifty]))/_xlfn.STDEV.P(Table2[6M Return vs Nifty])</f>
        <v>-1.0622948991713606</v>
      </c>
      <c r="M271">
        <v>-5.4034850120334603</v>
      </c>
      <c r="N271">
        <f>(Table2[[#This Row],[1W Return vs Nifty]]-AVERAGE(Table2[1W Return vs Nifty]))/_xlfn.STDEV.P(Table2[1W Return vs Nifty])</f>
        <v>-1.132761621558946</v>
      </c>
      <c r="O271">
        <v>686.97</v>
      </c>
      <c r="P271">
        <v>676.41159078012697</v>
      </c>
      <c r="Q271">
        <v>589.94928378943303</v>
      </c>
      <c r="R271">
        <v>40.5933057285716</v>
      </c>
      <c r="S271" s="2">
        <f>(Table2[[#This Row],[Close Price]]-Table2[[#This Row],[20D EMA]])/Table2[[#This Row],[20D EMA]]</f>
        <v>-1.7788258584799956E-2</v>
      </c>
      <c r="T271" s="2">
        <f>(Table2[[#This Row],[Close Price]]-Table2[[#This Row],[50D EMA]])/Table2[[#This Row],[50D EMA]]</f>
        <v>-2.4564788699297803E-3</v>
      </c>
      <c r="U271" s="2">
        <f>(Table2[[#This Row],[Close Price]]-Table2[[#This Row],[200D EMA]])/Table2[[#This Row],[200D EMA]]</f>
        <v>0.14374238352467325</v>
      </c>
      <c r="V271">
        <v>0.99876060562068802</v>
      </c>
      <c r="W271">
        <v>668.1</v>
      </c>
      <c r="X271">
        <v>686</v>
      </c>
      <c r="Y271">
        <v>668.1</v>
      </c>
      <c r="Z271">
        <v>714</v>
      </c>
      <c r="AA271">
        <v>651.65</v>
      </c>
      <c r="AB271">
        <v>764.4</v>
      </c>
      <c r="AC271" s="2">
        <f>(Table2[[#This Row],[Close Price]]/Table2[[#This Row],[Day Low]])-1</f>
        <v>9.9535997605149085E-3</v>
      </c>
      <c r="AD271" s="2">
        <f>(Table2[[#This Row],[Day High]]/Table2[[#This Row],[Close Price]])-1</f>
        <v>1.6672841793256676E-2</v>
      </c>
      <c r="AE271" s="2">
        <f>(Table2[[#This Row],[Close Price]]/Table2[[#This Row],[Current Week Low]])-1</f>
        <v>9.9535997605149085E-3</v>
      </c>
      <c r="AF271" s="2">
        <f>(Table2[[#This Row],[Current Week High]]/Table2[[#This Row],[Close Price]])-1</f>
        <v>5.8169692478695856E-2</v>
      </c>
      <c r="AG271" s="2">
        <f>(Table2[[#This Row],[Close Price]]/Table2[[#This Row],[Current Month Low]])-1</f>
        <v>3.5448476943144458E-2</v>
      </c>
      <c r="AH271" s="2">
        <f>(Table2[[#This Row],[Current Month High]]/Table2[[#This Row],[Close Price]])-1</f>
        <v>0.13286402371248607</v>
      </c>
      <c r="AI271">
        <v>15.9318266024453</v>
      </c>
      <c r="AJ271">
        <v>147.11591283647601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0.01</v>
      </c>
      <c r="AM271" t="s">
        <v>10347</v>
      </c>
      <c r="AN271">
        <v>-1.58</v>
      </c>
      <c r="AO271" t="s">
        <v>10346</v>
      </c>
      <c r="AP271">
        <v>0.14594864667857901</v>
      </c>
      <c r="AQ271">
        <f>(Table2[[#This Row],[Sharpe Ratio]]-AVERAGE(Table2[Sharpe Ratio]))/_xlfn.STDEV.P(Table2[Sharpe Ratio])</f>
        <v>0.94491940057987756</v>
      </c>
      <c r="AR2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-1.2636887694859995</v>
      </c>
      <c r="AS271">
        <f>_xlfn.RANK.AVG(Table2[[#This Row],[1Y Return vs Nifty Z-Score]],Table2[1Y Return vs Nifty Z-Score])</f>
        <v>110</v>
      </c>
      <c r="AT271">
        <f>_xlfn.RANK.AVG(Table2[[#This Row],[6M Return vs Nifty Z-Score]],Table2[6M Return vs Nifty Z-Score])</f>
        <v>660</v>
      </c>
      <c r="AU271">
        <f>_xlfn.RANK.AVG(Table2[[#This Row],[Sharpe Ratio Z-Score]],Table2[Sharpe Ratio Z-Score])</f>
        <v>129</v>
      </c>
      <c r="AV271">
        <f>(Table2[[#This Row],[Rank 1Y]]+Table2[[#This Row],[Rank 6M]]+Table2[[#This Row],[Rank Sharpe]])/3</f>
        <v>299.66666666666669</v>
      </c>
    </row>
    <row r="272" spans="1:48" x14ac:dyDescent="0.3">
      <c r="A272" t="s">
        <v>971</v>
      </c>
      <c r="B272" t="s">
        <v>972</v>
      </c>
      <c r="C272" t="s">
        <v>10314</v>
      </c>
      <c r="D272" t="s">
        <v>973</v>
      </c>
      <c r="E272">
        <v>15053.10940392</v>
      </c>
      <c r="F272">
        <v>1264.8</v>
      </c>
      <c r="G272">
        <v>33.145314306926203</v>
      </c>
      <c r="H272">
        <f>(Table2[[#This Row],[1Y Return vs Nifty]]-AVERAGE(Table2[1Y Return vs Nifty]))/_xlfn.STDEV.P(Table2[1Y Return vs Nifty])</f>
        <v>0.10234302214263313</v>
      </c>
      <c r="I272">
        <v>-11.169178868161801</v>
      </c>
      <c r="J272">
        <f>(Table2[[#This Row],[1M Return vs Nifty]]-AVERAGE(Table2[1M Return vs Nifty]))/_xlfn.STDEV.P(Table2[1M Return vs Nifty])</f>
        <v>-1.0390047711053401</v>
      </c>
      <c r="K272">
        <v>-14.365080404438601</v>
      </c>
      <c r="L272">
        <f>(Table2[[#This Row],[6M Return vs Nifty]]-AVERAGE(Table2[6M Return vs Nifty]))/_xlfn.STDEV.P(Table2[6M Return vs Nifty])</f>
        <v>-0.73182122631965119</v>
      </c>
      <c r="M272">
        <v>-6.5448817416654901</v>
      </c>
      <c r="N272">
        <f>(Table2[[#This Row],[1W Return vs Nifty]]-AVERAGE(Table2[1W Return vs Nifty]))/_xlfn.STDEV.P(Table2[1W Return vs Nifty])</f>
        <v>-1.4227009299647617</v>
      </c>
      <c r="O272">
        <v>1310.03</v>
      </c>
      <c r="P272">
        <v>1355.66446077092</v>
      </c>
      <c r="Q272">
        <v>1220.6645963389601</v>
      </c>
      <c r="R272">
        <v>35.871573784068502</v>
      </c>
      <c r="S272" s="2">
        <f>(Table2[[#This Row],[Close Price]]-Table2[[#This Row],[20D EMA]])/Table2[[#This Row],[20D EMA]]</f>
        <v>-3.4525926887170537E-2</v>
      </c>
      <c r="T272" s="2">
        <f>(Table2[[#This Row],[Close Price]]-Table2[[#This Row],[50D EMA]])/Table2[[#This Row],[50D EMA]]</f>
        <v>-6.702577474019529E-2</v>
      </c>
      <c r="U272" s="2">
        <f>(Table2[[#This Row],[Close Price]]-Table2[[#This Row],[200D EMA]])/Table2[[#This Row],[200D EMA]]</f>
        <v>3.6156863886616819E-2</v>
      </c>
      <c r="V272">
        <v>0.65658658692457506</v>
      </c>
      <c r="W272">
        <v>1262.1500000000001</v>
      </c>
      <c r="X272">
        <v>1284</v>
      </c>
      <c r="Y272">
        <v>1262.1500000000001</v>
      </c>
      <c r="Z272">
        <v>1318.8</v>
      </c>
      <c r="AA272">
        <v>1227.55</v>
      </c>
      <c r="AB272">
        <v>1392.1</v>
      </c>
      <c r="AC272" s="2">
        <f>(Table2[[#This Row],[Close Price]]/Table2[[#This Row],[Day Low]])-1</f>
        <v>2.0995919660895535E-3</v>
      </c>
      <c r="AD272" s="2">
        <f>(Table2[[#This Row],[Day High]]/Table2[[#This Row],[Close Price]])-1</f>
        <v>1.5180265654648917E-2</v>
      </c>
      <c r="AE272" s="2">
        <f>(Table2[[#This Row],[Close Price]]/Table2[[#This Row],[Current Week Low]])-1</f>
        <v>2.0995919660895535E-3</v>
      </c>
      <c r="AF272" s="2">
        <f>(Table2[[#This Row],[Current Week High]]/Table2[[#This Row],[Close Price]])-1</f>
        <v>4.2694497153700217E-2</v>
      </c>
      <c r="AG272" s="2">
        <f>(Table2[[#This Row],[Close Price]]/Table2[[#This Row],[Current Month Low]])-1</f>
        <v>3.0344996130503787E-2</v>
      </c>
      <c r="AH272" s="2">
        <f>(Table2[[#This Row],[Current Month High]]/Table2[[#This Row],[Close Price]])-1</f>
        <v>0.10064832384566724</v>
      </c>
      <c r="AI272">
        <v>34.013282732447799</v>
      </c>
      <c r="AJ272">
        <v>96.290835725925305</v>
      </c>
      <c r="AK272" t="str">
        <f>IF(AND(Table2[[#This Row],[20D EMA]]&gt;Table2[[#This Row],[50D EMA]],Table2[[#This Row],[50D EMA]]&gt;Table2[[#This Row],[200D EMA]]),"Uptrend","Downtrend/NoTrend")</f>
        <v>Downtrend/NoTrend</v>
      </c>
      <c r="AL272">
        <v>-0.19</v>
      </c>
      <c r="AM272" t="s">
        <v>10346</v>
      </c>
      <c r="AN272">
        <v>-2.34</v>
      </c>
      <c r="AO272" t="s">
        <v>10346</v>
      </c>
      <c r="AP272">
        <v>0.17990469020439701</v>
      </c>
      <c r="AQ272">
        <f>(Table2[[#This Row],[Sharpe Ratio]]-AVERAGE(Table2[Sharpe Ratio]))/_xlfn.STDEV.P(Table2[Sharpe Ratio])</f>
        <v>1.3352045597842439</v>
      </c>
      <c r="AR2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2">
        <f>_xlfn.RANK.AVG(Table2[[#This Row],[1Y Return vs Nifty Z-Score]],Table2[1Y Return vs Nifty Z-Score])</f>
        <v>268</v>
      </c>
      <c r="AT272">
        <f>_xlfn.RANK.AVG(Table2[[#This Row],[6M Return vs Nifty Z-Score]],Table2[6M Return vs Nifty Z-Score])</f>
        <v>560</v>
      </c>
      <c r="AU272">
        <f>_xlfn.RANK.AVG(Table2[[#This Row],[Sharpe Ratio Z-Score]],Table2[Sharpe Ratio Z-Score])</f>
        <v>71</v>
      </c>
      <c r="AV272">
        <f>(Table2[[#This Row],[Rank 1Y]]+Table2[[#This Row],[Rank 6M]]+Table2[[#This Row],[Rank Sharpe]])/3</f>
        <v>299.66666666666669</v>
      </c>
    </row>
    <row r="273" spans="1:48" x14ac:dyDescent="0.3">
      <c r="A273" t="s">
        <v>622</v>
      </c>
      <c r="B273" t="s">
        <v>623</v>
      </c>
      <c r="C273" t="s">
        <v>10307</v>
      </c>
      <c r="D273" t="s">
        <v>54</v>
      </c>
      <c r="E273">
        <v>30455.562824920002</v>
      </c>
      <c r="F273">
        <v>1961.15</v>
      </c>
      <c r="G273">
        <v>7.5861022955833199</v>
      </c>
      <c r="H273">
        <f>(Table2[[#This Row],[1Y Return vs Nifty]]-AVERAGE(Table2[1Y Return vs Nifty]))/_xlfn.STDEV.P(Table2[1Y Return vs Nifty])</f>
        <v>-0.30751897360543151</v>
      </c>
      <c r="I273">
        <v>2.54551923102769</v>
      </c>
      <c r="J273">
        <f>(Table2[[#This Row],[1M Return vs Nifty]]-AVERAGE(Table2[1M Return vs Nifty]))/_xlfn.STDEV.P(Table2[1M Return vs Nifty])</f>
        <v>0.25368792409559027</v>
      </c>
      <c r="K273">
        <v>11.149337034263199</v>
      </c>
      <c r="L273">
        <f>(Table2[[#This Row],[6M Return vs Nifty]]-AVERAGE(Table2[6M Return vs Nifty]))/_xlfn.STDEV.P(Table2[6M Return vs Nifty])</f>
        <v>0.15525045059404402</v>
      </c>
      <c r="M273">
        <v>-1.8394854713229099E-2</v>
      </c>
      <c r="N273">
        <f>(Table2[[#This Row],[1W Return vs Nifty]]-AVERAGE(Table2[1W Return vs Nifty]))/_xlfn.STDEV.P(Table2[1W Return vs Nifty])</f>
        <v>0.23516705335477214</v>
      </c>
      <c r="O273">
        <v>1924.71</v>
      </c>
      <c r="P273">
        <v>1875.3288700702501</v>
      </c>
      <c r="Q273">
        <v>1700.27199667796</v>
      </c>
      <c r="R273">
        <v>59.712791315175203</v>
      </c>
      <c r="S273" s="2">
        <f>(Table2[[#This Row],[Close Price]]-Table2[[#This Row],[20D EMA]])/Table2[[#This Row],[20D EMA]]</f>
        <v>1.8932722332195527E-2</v>
      </c>
      <c r="T273" s="2">
        <f>(Table2[[#This Row],[Close Price]]-Table2[[#This Row],[50D EMA]])/Table2[[#This Row],[50D EMA]]</f>
        <v>4.5763242543445257E-2</v>
      </c>
      <c r="U273" s="2">
        <f>(Table2[[#This Row],[Close Price]]-Table2[[#This Row],[200D EMA]])/Table2[[#This Row],[200D EMA]]</f>
        <v>0.153433100016792</v>
      </c>
      <c r="V273">
        <v>0.91604424866344303</v>
      </c>
      <c r="W273">
        <v>1949</v>
      </c>
      <c r="X273">
        <v>1985</v>
      </c>
      <c r="Y273">
        <v>1870.05</v>
      </c>
      <c r="Z273">
        <v>1991.95</v>
      </c>
      <c r="AA273">
        <v>1825</v>
      </c>
      <c r="AB273">
        <v>2030</v>
      </c>
      <c r="AC273" s="2">
        <f>(Table2[[#This Row],[Close Price]]/Table2[[#This Row],[Day Low]])-1</f>
        <v>6.2339661364803067E-3</v>
      </c>
      <c r="AD273" s="2">
        <f>(Table2[[#This Row],[Day High]]/Table2[[#This Row],[Close Price]])-1</f>
        <v>1.2161231930244876E-2</v>
      </c>
      <c r="AE273" s="2">
        <f>(Table2[[#This Row],[Close Price]]/Table2[[#This Row],[Current Week Low]])-1</f>
        <v>4.8715274992647384E-2</v>
      </c>
      <c r="AF273" s="2">
        <f>(Table2[[#This Row],[Current Week High]]/Table2[[#This Row],[Close Price]])-1</f>
        <v>1.5705071004257665E-2</v>
      </c>
      <c r="AG273" s="2">
        <f>(Table2[[#This Row],[Close Price]]/Table2[[#This Row],[Current Month Low]])-1</f>
        <v>7.4602739726027378E-2</v>
      </c>
      <c r="AH273" s="2">
        <f>(Table2[[#This Row],[Current Month High]]/Table2[[#This Row],[Close Price]])-1</f>
        <v>3.5106952553348725E-2</v>
      </c>
      <c r="AI273">
        <v>3.5106952553348698</v>
      </c>
      <c r="AJ273">
        <v>57.591707179878597</v>
      </c>
      <c r="AK273" t="str">
        <f>IF(AND(Table2[[#This Row],[20D EMA]]&gt;Table2[[#This Row],[50D EMA]],Table2[[#This Row],[50D EMA]]&gt;Table2[[#This Row],[200D EMA]]),"Uptrend","Downtrend/NoTrend")</f>
        <v>Uptrend</v>
      </c>
      <c r="AL273">
        <v>-0.1</v>
      </c>
      <c r="AM273" t="s">
        <v>10346</v>
      </c>
      <c r="AN273">
        <v>0.81</v>
      </c>
      <c r="AO273" t="s">
        <v>10347</v>
      </c>
      <c r="AP273">
        <v>9.5332695790083993E-2</v>
      </c>
      <c r="AQ273">
        <f>(Table2[[#This Row],[Sharpe Ratio]]-AVERAGE(Table2[Sharpe Ratio]))/_xlfn.STDEV.P(Table2[Sharpe Ratio])</f>
        <v>0.3631480161788504</v>
      </c>
      <c r="AR2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0.69973447061782534</v>
      </c>
      <c r="AS273">
        <f>_xlfn.RANK.AVG(Table2[[#This Row],[1Y Return vs Nifty Z-Score]],Table2[1Y Return vs Nifty Z-Score])</f>
        <v>388</v>
      </c>
      <c r="AT273">
        <f>_xlfn.RANK.AVG(Table2[[#This Row],[6M Return vs Nifty Z-Score]],Table2[6M Return vs Nifty Z-Score])</f>
        <v>269</v>
      </c>
      <c r="AU273">
        <f>_xlfn.RANK.AVG(Table2[[#This Row],[Sharpe Ratio Z-Score]],Table2[Sharpe Ratio Z-Score])</f>
        <v>243</v>
      </c>
      <c r="AV273">
        <f>(Table2[[#This Row],[Rank 1Y]]+Table2[[#This Row],[Rank 6M]]+Table2[[#This Row],[Rank Sharpe]])/3</f>
        <v>300</v>
      </c>
    </row>
    <row r="274" spans="1:48" x14ac:dyDescent="0.3">
      <c r="A274" t="s">
        <v>1103</v>
      </c>
      <c r="B274" t="s">
        <v>1104</v>
      </c>
      <c r="C274" t="s">
        <v>10313</v>
      </c>
      <c r="D274" t="s">
        <v>473</v>
      </c>
      <c r="E274">
        <v>11489.36058846</v>
      </c>
      <c r="F274">
        <v>2351.4499999999998</v>
      </c>
      <c r="G274">
        <v>-3.2776603168067702</v>
      </c>
      <c r="H274">
        <f>(Table2[[#This Row],[1Y Return vs Nifty]]-AVERAGE(Table2[1Y Return vs Nifty]))/_xlfn.STDEV.P(Table2[1Y Return vs Nifty])</f>
        <v>-0.48172792119236724</v>
      </c>
      <c r="I274">
        <v>10.7143696621121</v>
      </c>
      <c r="J274">
        <f>(Table2[[#This Row],[1M Return vs Nifty]]-AVERAGE(Table2[1M Return vs Nifty]))/_xlfn.STDEV.P(Table2[1M Return vs Nifty])</f>
        <v>1.0236511565400472</v>
      </c>
      <c r="K274">
        <v>1.0657725435104699</v>
      </c>
      <c r="L274">
        <f>(Table2[[#This Row],[6M Return vs Nifty]]-AVERAGE(Table2[6M Return vs Nifty]))/_xlfn.STDEV.P(Table2[6M Return vs Nifty])</f>
        <v>-0.19532954926561721</v>
      </c>
      <c r="M274">
        <v>-1.96568624915081</v>
      </c>
      <c r="N274">
        <f>(Table2[[#This Row],[1W Return vs Nifty]]-AVERAGE(Table2[1W Return vs Nifty]))/_xlfn.STDEV.P(Table2[1W Return vs Nifty])</f>
        <v>-0.25948682597590267</v>
      </c>
      <c r="O274">
        <v>2309.4499999999998</v>
      </c>
      <c r="P274">
        <v>2212.8293588152101</v>
      </c>
      <c r="Q274">
        <v>2014.6194034713701</v>
      </c>
      <c r="R274">
        <v>55.3179960433513</v>
      </c>
      <c r="S274" s="2">
        <f>(Table2[[#This Row],[Close Price]]-Table2[[#This Row],[20D EMA]])/Table2[[#This Row],[20D EMA]]</f>
        <v>1.818614821710797E-2</v>
      </c>
      <c r="T274" s="2">
        <f>(Table2[[#This Row],[Close Price]]-Table2[[#This Row],[50D EMA]])/Table2[[#This Row],[50D EMA]]</f>
        <v>6.2644071777414323E-2</v>
      </c>
      <c r="U274" s="2">
        <f>(Table2[[#This Row],[Close Price]]-Table2[[#This Row],[200D EMA]])/Table2[[#This Row],[200D EMA]]</f>
        <v>0.16719316608796697</v>
      </c>
      <c r="V274">
        <v>0.63366536130197704</v>
      </c>
      <c r="W274">
        <v>2340.15</v>
      </c>
      <c r="X274">
        <v>2445.35</v>
      </c>
      <c r="Y274">
        <v>2334.75</v>
      </c>
      <c r="Z274">
        <v>2445.35</v>
      </c>
      <c r="AA274">
        <v>2028</v>
      </c>
      <c r="AB274">
        <v>2457.6999999999998</v>
      </c>
      <c r="AC274" s="2">
        <f>(Table2[[#This Row],[Close Price]]/Table2[[#This Row],[Day Low]])-1</f>
        <v>4.8287502937844895E-3</v>
      </c>
      <c r="AD274" s="2">
        <f>(Table2[[#This Row],[Day High]]/Table2[[#This Row],[Close Price]])-1</f>
        <v>3.9932807416700467E-2</v>
      </c>
      <c r="AE274" s="2">
        <f>(Table2[[#This Row],[Close Price]]/Table2[[#This Row],[Current Week Low]])-1</f>
        <v>7.1528000856622143E-3</v>
      </c>
      <c r="AF274" s="2">
        <f>(Table2[[#This Row],[Current Week High]]/Table2[[#This Row],[Close Price]])-1</f>
        <v>3.9932807416700467E-2</v>
      </c>
      <c r="AG274" s="2">
        <f>(Table2[[#This Row],[Close Price]]/Table2[[#This Row],[Current Month Low]])-1</f>
        <v>0.15949211045364886</v>
      </c>
      <c r="AH274" s="2">
        <f>(Table2[[#This Row],[Current Month High]]/Table2[[#This Row],[Close Price]])-1</f>
        <v>4.5184885921452755E-2</v>
      </c>
      <c r="AI274">
        <v>4.5184885921452702</v>
      </c>
      <c r="AJ274">
        <v>42.633143273080101</v>
      </c>
      <c r="AK274" t="str">
        <f>IF(AND(Table2[[#This Row],[20D EMA]]&gt;Table2[[#This Row],[50D EMA]],Table2[[#This Row],[50D EMA]]&gt;Table2[[#This Row],[200D EMA]]),"Uptrend","Downtrend/NoTrend")</f>
        <v>Uptrend</v>
      </c>
      <c r="AL274">
        <v>7.0000000000000007E-2</v>
      </c>
      <c r="AM274" t="s">
        <v>10347</v>
      </c>
      <c r="AN274">
        <v>-1.56</v>
      </c>
      <c r="AO274" t="s">
        <v>10346</v>
      </c>
      <c r="AP274">
        <v>0.194763999170391</v>
      </c>
      <c r="AQ274">
        <f>(Table2[[#This Row],[Sharpe Ratio]]-AVERAGE(Table2[Sharpe Ratio]))/_xlfn.STDEV.P(Table2[Sharpe Ratio])</f>
        <v>1.5059950042319421</v>
      </c>
      <c r="AR2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1.5931018643381021</v>
      </c>
      <c r="AS274">
        <f>_xlfn.RANK.AVG(Table2[[#This Row],[1Y Return vs Nifty Z-Score]],Table2[1Y Return vs Nifty Z-Score])</f>
        <v>468</v>
      </c>
      <c r="AT274">
        <f>_xlfn.RANK.AVG(Table2[[#This Row],[6M Return vs Nifty Z-Score]],Table2[6M Return vs Nifty Z-Score])</f>
        <v>387</v>
      </c>
      <c r="AU274">
        <f>_xlfn.RANK.AVG(Table2[[#This Row],[Sharpe Ratio Z-Score]],Table2[Sharpe Ratio Z-Score])</f>
        <v>45</v>
      </c>
      <c r="AV274">
        <f>(Table2[[#This Row],[Rank 1Y]]+Table2[[#This Row],[Rank 6M]]+Table2[[#This Row],[Rank Sharpe]])/3</f>
        <v>300</v>
      </c>
    </row>
    <row r="275" spans="1:48" x14ac:dyDescent="0.3">
      <c r="A275" t="s">
        <v>395</v>
      </c>
      <c r="B275" t="s">
        <v>396</v>
      </c>
      <c r="C275" t="s">
        <v>10308</v>
      </c>
      <c r="D275" t="s">
        <v>199</v>
      </c>
      <c r="E275">
        <v>60642.697886599999</v>
      </c>
      <c r="F275">
        <v>3879.8</v>
      </c>
      <c r="G275">
        <v>-4.05382711778954</v>
      </c>
      <c r="H275">
        <f>(Table2[[#This Row],[1Y Return vs Nifty]]-AVERAGE(Table2[1Y Return vs Nifty]))/_xlfn.STDEV.P(Table2[1Y Return vs Nifty])</f>
        <v>-0.49417436413994364</v>
      </c>
      <c r="I275">
        <v>-8.8652176288034799</v>
      </c>
      <c r="J275">
        <f>(Table2[[#This Row],[1M Return vs Nifty]]-AVERAGE(Table2[1M Return vs Nifty]))/_xlfn.STDEV.P(Table2[1M Return vs Nifty])</f>
        <v>-0.82184258185375203</v>
      </c>
      <c r="K275">
        <v>19.702694124617999</v>
      </c>
      <c r="L275">
        <f>(Table2[[#This Row],[6M Return vs Nifty]]-AVERAGE(Table2[6M Return vs Nifty]))/_xlfn.STDEV.P(Table2[6M Return vs Nifty])</f>
        <v>0.45262901452212301</v>
      </c>
      <c r="M275">
        <v>-7.5295321937392803</v>
      </c>
      <c r="N275">
        <f>(Table2[[#This Row],[1W Return vs Nifty]]-AVERAGE(Table2[1W Return vs Nifty]))/_xlfn.STDEV.P(Table2[1W Return vs Nifty])</f>
        <v>-1.6728233139563351</v>
      </c>
      <c r="O275">
        <v>4006.39</v>
      </c>
      <c r="P275">
        <v>4073.7036999981001</v>
      </c>
      <c r="Q275">
        <v>3691.1380876043199</v>
      </c>
      <c r="R275">
        <v>36.676562693850698</v>
      </c>
      <c r="S275" s="2">
        <f>(Table2[[#This Row],[Close Price]]-Table2[[#This Row],[20D EMA]])/Table2[[#This Row],[20D EMA]]</f>
        <v>-3.1597023754552027E-2</v>
      </c>
      <c r="T275" s="2">
        <f>(Table2[[#This Row],[Close Price]]-Table2[[#This Row],[50D EMA]])/Table2[[#This Row],[50D EMA]]</f>
        <v>-4.7598871758441914E-2</v>
      </c>
      <c r="U275" s="2">
        <f>(Table2[[#This Row],[Close Price]]-Table2[[#This Row],[200D EMA]])/Table2[[#This Row],[200D EMA]]</f>
        <v>5.1112125289825866E-2</v>
      </c>
      <c r="V275">
        <v>0.47141189191055699</v>
      </c>
      <c r="W275">
        <v>3862.05</v>
      </c>
      <c r="X275">
        <v>3960.6</v>
      </c>
      <c r="Y275">
        <v>3862.05</v>
      </c>
      <c r="Z275">
        <v>4126.8500000000004</v>
      </c>
      <c r="AA275">
        <v>3784.9</v>
      </c>
      <c r="AB275">
        <v>4286.3999999999996</v>
      </c>
      <c r="AC275" s="2">
        <f>(Table2[[#This Row],[Close Price]]/Table2[[#This Row],[Day Low]])-1</f>
        <v>4.596004712523083E-3</v>
      </c>
      <c r="AD275" s="2">
        <f>(Table2[[#This Row],[Day High]]/Table2[[#This Row],[Close Price]])-1</f>
        <v>2.0825815763699129E-2</v>
      </c>
      <c r="AE275" s="2">
        <f>(Table2[[#This Row],[Close Price]]/Table2[[#This Row],[Current Week Low]])-1</f>
        <v>4.596004712523083E-3</v>
      </c>
      <c r="AF275" s="2">
        <f>(Table2[[#This Row],[Current Week High]]/Table2[[#This Row],[Close Price]])-1</f>
        <v>6.3675962678488629E-2</v>
      </c>
      <c r="AG275" s="2">
        <f>(Table2[[#This Row],[Close Price]]/Table2[[#This Row],[Current Month Low]])-1</f>
        <v>2.5073317657005489E-2</v>
      </c>
      <c r="AH275" s="2">
        <f>(Table2[[#This Row],[Current Month High]]/Table2[[#This Row],[Close Price]])-1</f>
        <v>0.10479921645445622</v>
      </c>
      <c r="AI275">
        <v>27.609670601577299</v>
      </c>
      <c r="AJ275">
        <v>48.526146543143703</v>
      </c>
      <c r="AK275" t="str">
        <f>IF(AND(Table2[[#This Row],[20D EMA]]&gt;Table2[[#This Row],[50D EMA]],Table2[[#This Row],[50D EMA]]&gt;Table2[[#This Row],[200D EMA]]),"Uptrend","Downtrend/NoTrend")</f>
        <v>Downtrend/NoTrend</v>
      </c>
      <c r="AL275">
        <v>-0.1</v>
      </c>
      <c r="AM275" t="s">
        <v>10346</v>
      </c>
      <c r="AN275">
        <v>-3.64</v>
      </c>
      <c r="AO275" t="s">
        <v>10346</v>
      </c>
      <c r="AP275">
        <v>0.10353505015601799</v>
      </c>
      <c r="AQ275">
        <f>(Table2[[#This Row],[Sharpe Ratio]]-AVERAGE(Table2[Sharpe Ratio]))/_xlfn.STDEV.P(Table2[Sharpe Ratio])</f>
        <v>0.45742452330857974</v>
      </c>
      <c r="AR2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5">
        <f>_xlfn.RANK.AVG(Table2[[#This Row],[1Y Return vs Nifty Z-Score]],Table2[1Y Return vs Nifty Z-Score])</f>
        <v>476</v>
      </c>
      <c r="AT275">
        <f>_xlfn.RANK.AVG(Table2[[#This Row],[6M Return vs Nifty Z-Score]],Table2[6M Return vs Nifty Z-Score])</f>
        <v>200</v>
      </c>
      <c r="AU275">
        <f>_xlfn.RANK.AVG(Table2[[#This Row],[Sharpe Ratio Z-Score]],Table2[Sharpe Ratio Z-Score])</f>
        <v>226</v>
      </c>
      <c r="AV275">
        <f>(Table2[[#This Row],[Rank 1Y]]+Table2[[#This Row],[Rank 6M]]+Table2[[#This Row],[Rank Sharpe]])/3</f>
        <v>300.66666666666669</v>
      </c>
    </row>
    <row r="276" spans="1:48" x14ac:dyDescent="0.3">
      <c r="A276" t="s">
        <v>637</v>
      </c>
      <c r="B276" t="s">
        <v>638</v>
      </c>
      <c r="C276" t="s">
        <v>10305</v>
      </c>
      <c r="D276" t="s">
        <v>184</v>
      </c>
      <c r="E276">
        <v>29252.07515307</v>
      </c>
      <c r="F276">
        <v>8977.1</v>
      </c>
      <c r="G276">
        <v>32.505184258872802</v>
      </c>
      <c r="H276">
        <f>(Table2[[#This Row],[1Y Return vs Nifty]]-AVERAGE(Table2[1Y Return vs Nifty]))/_xlfn.STDEV.P(Table2[1Y Return vs Nifty])</f>
        <v>9.207803514236737E-2</v>
      </c>
      <c r="I276">
        <v>12.566351146462001</v>
      </c>
      <c r="J276">
        <f>(Table2[[#This Row],[1M Return vs Nifty]]-AVERAGE(Table2[1M Return vs Nifty]))/_xlfn.STDEV.P(Table2[1M Return vs Nifty])</f>
        <v>1.1982115383400649</v>
      </c>
      <c r="K276">
        <v>23.525080343402902</v>
      </c>
      <c r="L276">
        <f>(Table2[[#This Row],[6M Return vs Nifty]]-AVERAGE(Table2[6M Return vs Nifty]))/_xlfn.STDEV.P(Table2[6M Return vs Nifty])</f>
        <v>0.58552370283141042</v>
      </c>
      <c r="M276">
        <v>5.9049909539714198</v>
      </c>
      <c r="N276">
        <f>(Table2[[#This Row],[1W Return vs Nifty]]-AVERAGE(Table2[1W Return vs Nifty]))/_xlfn.STDEV.P(Table2[1W Return vs Nifty])</f>
        <v>1.7398343966233341</v>
      </c>
      <c r="O276">
        <v>8282.9</v>
      </c>
      <c r="P276">
        <v>7876.8350145637196</v>
      </c>
      <c r="Q276">
        <v>6997.1895775623098</v>
      </c>
      <c r="R276">
        <v>80.087424463080893</v>
      </c>
      <c r="S276" s="2">
        <f>(Table2[[#This Row],[Close Price]]-Table2[[#This Row],[20D EMA]])/Table2[[#This Row],[20D EMA]]</f>
        <v>8.381122553694971E-2</v>
      </c>
      <c r="T276" s="2">
        <f>(Table2[[#This Row],[Close Price]]-Table2[[#This Row],[50D EMA]])/Table2[[#This Row],[50D EMA]]</f>
        <v>0.13968363986321503</v>
      </c>
      <c r="U276" s="2">
        <f>(Table2[[#This Row],[Close Price]]-Table2[[#This Row],[200D EMA]])/Table2[[#This Row],[200D EMA]]</f>
        <v>0.28295795054440337</v>
      </c>
      <c r="V276">
        <v>1.6723151425148399</v>
      </c>
      <c r="W276">
        <v>8882.65</v>
      </c>
      <c r="X276">
        <v>9190</v>
      </c>
      <c r="Y276">
        <v>8571.4</v>
      </c>
      <c r="Z276">
        <v>9238.7999999999993</v>
      </c>
      <c r="AA276">
        <v>7551.2</v>
      </c>
      <c r="AB276">
        <v>9238.7999999999993</v>
      </c>
      <c r="AC276" s="2">
        <f>(Table2[[#This Row],[Close Price]]/Table2[[#This Row],[Day Low]])-1</f>
        <v>1.0633088098709331E-2</v>
      </c>
      <c r="AD276" s="2">
        <f>(Table2[[#This Row],[Day High]]/Table2[[#This Row],[Close Price]])-1</f>
        <v>2.371589934388596E-2</v>
      </c>
      <c r="AE276" s="2">
        <f>(Table2[[#This Row],[Close Price]]/Table2[[#This Row],[Current Week Low]])-1</f>
        <v>4.7331824439414971E-2</v>
      </c>
      <c r="AF276" s="2">
        <f>(Table2[[#This Row],[Current Week High]]/Table2[[#This Row],[Close Price]])-1</f>
        <v>2.9151953303405254E-2</v>
      </c>
      <c r="AG276" s="2">
        <f>(Table2[[#This Row],[Close Price]]/Table2[[#This Row],[Current Month Low]])-1</f>
        <v>0.18883091429176835</v>
      </c>
      <c r="AH276" s="2">
        <f>(Table2[[#This Row],[Current Month High]]/Table2[[#This Row],[Close Price]])-1</f>
        <v>2.9151953303405254E-2</v>
      </c>
      <c r="AI276">
        <v>2.91519533034052</v>
      </c>
      <c r="AJ276">
        <v>63.338791848617099</v>
      </c>
      <c r="AK276" t="str">
        <f>IF(AND(Table2[[#This Row],[20D EMA]]&gt;Table2[[#This Row],[50D EMA]],Table2[[#This Row],[50D EMA]]&gt;Table2[[#This Row],[200D EMA]]),"Uptrend","Downtrend/NoTrend")</f>
        <v>Uptrend</v>
      </c>
      <c r="AL276">
        <v>0.08</v>
      </c>
      <c r="AM276" t="s">
        <v>10347</v>
      </c>
      <c r="AN276">
        <v>13.96</v>
      </c>
      <c r="AO276" t="s">
        <v>10347</v>
      </c>
      <c r="AP276">
        <v>2.8091396996210001E-2</v>
      </c>
      <c r="AQ276">
        <f>(Table2[[#This Row],[Sharpe Ratio]]-AVERAGE(Table2[Sharpe Ratio]))/_xlfn.STDEV.P(Table2[Sharpe Ratio])</f>
        <v>-0.40971237272133981</v>
      </c>
      <c r="AR2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3.2059353002158373</v>
      </c>
      <c r="AS276">
        <f>_xlfn.RANK.AVG(Table2[[#This Row],[1Y Return vs Nifty Z-Score]],Table2[1Y Return vs Nifty Z-Score])</f>
        <v>270</v>
      </c>
      <c r="AT276">
        <f>_xlfn.RANK.AVG(Table2[[#This Row],[6M Return vs Nifty Z-Score]],Table2[6M Return vs Nifty Z-Score])</f>
        <v>182</v>
      </c>
      <c r="AU276">
        <f>_xlfn.RANK.AVG(Table2[[#This Row],[Sharpe Ratio Z-Score]],Table2[Sharpe Ratio Z-Score])</f>
        <v>452</v>
      </c>
      <c r="AV276">
        <f>(Table2[[#This Row],[Rank 1Y]]+Table2[[#This Row],[Rank 6M]]+Table2[[#This Row],[Rank Sharpe]])/3</f>
        <v>301.33333333333331</v>
      </c>
    </row>
    <row r="277" spans="1:48" x14ac:dyDescent="0.3">
      <c r="A277" t="s">
        <v>718</v>
      </c>
      <c r="B277" t="s">
        <v>719</v>
      </c>
      <c r="C277" t="s">
        <v>10307</v>
      </c>
      <c r="D277" t="s">
        <v>54</v>
      </c>
      <c r="E277">
        <v>24081.903068031999</v>
      </c>
      <c r="F277">
        <v>182.51</v>
      </c>
      <c r="G277">
        <v>53.301377188525898</v>
      </c>
      <c r="H277">
        <f>(Table2[[#This Row],[1Y Return vs Nifty]]-AVERAGE(Table2[1Y Return vs Nifty]))/_xlfn.STDEV.P(Table2[1Y Return vs Nifty])</f>
        <v>0.42556128706448249</v>
      </c>
      <c r="I277">
        <v>8.5047654170472509</v>
      </c>
      <c r="J277">
        <f>(Table2[[#This Row],[1M Return vs Nifty]]-AVERAGE(Table2[1M Return vs Nifty]))/_xlfn.STDEV.P(Table2[1M Return vs Nifty])</f>
        <v>0.81538268090738997</v>
      </c>
      <c r="K277">
        <v>23.953478902238501</v>
      </c>
      <c r="L277">
        <f>(Table2[[#This Row],[6M Return vs Nifty]]-AVERAGE(Table2[6M Return vs Nifty]))/_xlfn.STDEV.P(Table2[6M Return vs Nifty])</f>
        <v>0.60041803576637542</v>
      </c>
      <c r="M277">
        <v>-3.7372801821294699</v>
      </c>
      <c r="N277">
        <f>(Table2[[#This Row],[1W Return vs Nifty]]-AVERAGE(Table2[1W Return vs Nifty]))/_xlfn.STDEV.P(Table2[1W Return vs Nifty])</f>
        <v>-0.7095097727468882</v>
      </c>
      <c r="O277">
        <v>180.68</v>
      </c>
      <c r="P277">
        <v>170.476921024917</v>
      </c>
      <c r="Q277">
        <v>145.96298101073299</v>
      </c>
      <c r="R277">
        <v>48.153652816722499</v>
      </c>
      <c r="S277" s="2">
        <f>(Table2[[#This Row],[Close Price]]-Table2[[#This Row],[20D EMA]])/Table2[[#This Row],[20D EMA]]</f>
        <v>1.0128403807836972E-2</v>
      </c>
      <c r="T277" s="2">
        <f>(Table2[[#This Row],[Close Price]]-Table2[[#This Row],[50D EMA]])/Table2[[#This Row],[50D EMA]]</f>
        <v>7.0584797653192158E-2</v>
      </c>
      <c r="U277" s="2">
        <f>(Table2[[#This Row],[Close Price]]-Table2[[#This Row],[200D EMA]])/Table2[[#This Row],[200D EMA]]</f>
        <v>0.25038553430598692</v>
      </c>
      <c r="V277">
        <v>0.67624624200556105</v>
      </c>
      <c r="W277">
        <v>181.62</v>
      </c>
      <c r="X277">
        <v>187.2</v>
      </c>
      <c r="Y277">
        <v>181.62</v>
      </c>
      <c r="Z277">
        <v>189.79</v>
      </c>
      <c r="AA277">
        <v>166</v>
      </c>
      <c r="AB277">
        <v>193.5</v>
      </c>
      <c r="AC277" s="2">
        <f>(Table2[[#This Row],[Close Price]]/Table2[[#This Row],[Day Low]])-1</f>
        <v>4.9003413720956068E-3</v>
      </c>
      <c r="AD277" s="2">
        <f>(Table2[[#This Row],[Day High]]/Table2[[#This Row],[Close Price]])-1</f>
        <v>2.5697222070023562E-2</v>
      </c>
      <c r="AE277" s="2">
        <f>(Table2[[#This Row],[Close Price]]/Table2[[#This Row],[Current Week Low]])-1</f>
        <v>4.9003413720956068E-3</v>
      </c>
      <c r="AF277" s="2">
        <f>(Table2[[#This Row],[Current Week High]]/Table2[[#This Row],[Close Price]])-1</f>
        <v>3.9888225302723068E-2</v>
      </c>
      <c r="AG277" s="2">
        <f>(Table2[[#This Row],[Close Price]]/Table2[[#This Row],[Current Month Low]])-1</f>
        <v>9.9457831325301171E-2</v>
      </c>
      <c r="AH277" s="2">
        <f>(Table2[[#This Row],[Current Month High]]/Table2[[#This Row],[Close Price]])-1</f>
        <v>6.0215878581995508E-2</v>
      </c>
      <c r="AI277">
        <v>6.0215878581995499</v>
      </c>
      <c r="AJ277">
        <v>108.58285714285699</v>
      </c>
      <c r="AK277" t="str">
        <f>IF(AND(Table2[[#This Row],[20D EMA]]&gt;Table2[[#This Row],[50D EMA]],Table2[[#This Row],[50D EMA]]&gt;Table2[[#This Row],[200D EMA]]),"Uptrend","Downtrend/NoTrend")</f>
        <v>Uptrend</v>
      </c>
      <c r="AL277">
        <v>0</v>
      </c>
      <c r="AM277" t="s">
        <v>10348</v>
      </c>
      <c r="AN277">
        <v>-1.79</v>
      </c>
      <c r="AO277" t="s">
        <v>10346</v>
      </c>
      <c r="AQ277">
        <f>(Table2[[#This Row],[Sharpe Ratio]]-AVERAGE(Table2[Sharpe Ratio]))/_xlfn.STDEV.P(Table2[Sharpe Ratio])</f>
        <v>-0.73259025278421641</v>
      </c>
      <c r="AR2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0.39926197820714315</v>
      </c>
      <c r="AS277">
        <f>_xlfn.RANK.AVG(Table2[[#This Row],[1Y Return vs Nifty Z-Score]],Table2[1Y Return vs Nifty Z-Score])</f>
        <v>180</v>
      </c>
      <c r="AT277">
        <f>_xlfn.RANK.AVG(Table2[[#This Row],[6M Return vs Nifty Z-Score]],Table2[6M Return vs Nifty Z-Score])</f>
        <v>178</v>
      </c>
      <c r="AU277">
        <f>_xlfn.RANK.AVG(Table2[[#This Row],[Sharpe Ratio Z-Score]],Table2[Sharpe Ratio Z-Score])</f>
        <v>548</v>
      </c>
      <c r="AV277">
        <f>(Table2[[#This Row],[Rank 1Y]]+Table2[[#This Row],[Rank 6M]]+Table2[[#This Row],[Rank Sharpe]])/3</f>
        <v>302</v>
      </c>
    </row>
    <row r="278" spans="1:48" x14ac:dyDescent="0.3">
      <c r="A278" t="s">
        <v>1974</v>
      </c>
      <c r="B278" t="s">
        <v>1975</v>
      </c>
      <c r="C278" t="s">
        <v>10316</v>
      </c>
      <c r="D278" t="s">
        <v>296</v>
      </c>
      <c r="E278">
        <v>3476.5886145999998</v>
      </c>
      <c r="F278">
        <v>339.55</v>
      </c>
      <c r="G278">
        <v>16.103662531748299</v>
      </c>
      <c r="H278">
        <f>(Table2[[#This Row],[1Y Return vs Nifty]]-AVERAGE(Table2[1Y Return vs Nifty]))/_xlfn.STDEV.P(Table2[1Y Return vs Nifty])</f>
        <v>-0.17093321987602628</v>
      </c>
      <c r="I278">
        <v>0.480343084584471</v>
      </c>
      <c r="J278">
        <f>(Table2[[#This Row],[1M Return vs Nifty]]-AVERAGE(Table2[1M Return vs Nifty]))/_xlfn.STDEV.P(Table2[1M Return vs Nifty])</f>
        <v>5.9032664497267379E-2</v>
      </c>
      <c r="K278">
        <v>25.1724019550667</v>
      </c>
      <c r="L278">
        <f>(Table2[[#This Row],[6M Return vs Nifty]]-AVERAGE(Table2[6M Return vs Nifty]))/_xlfn.STDEV.P(Table2[6M Return vs Nifty])</f>
        <v>0.64279690328701644</v>
      </c>
      <c r="M278">
        <v>2.9698213796888502</v>
      </c>
      <c r="N278">
        <f>(Table2[[#This Row],[1W Return vs Nifty]]-AVERAGE(Table2[1W Return vs Nifty]))/_xlfn.STDEV.P(Table2[1W Return vs Nifty])</f>
        <v>0.99423822105374193</v>
      </c>
      <c r="O278">
        <v>332.29</v>
      </c>
      <c r="P278">
        <v>318.16382306276699</v>
      </c>
      <c r="Q278">
        <v>271.60477018691898</v>
      </c>
      <c r="R278">
        <v>55.271402633483603</v>
      </c>
      <c r="S278" s="2">
        <f>(Table2[[#This Row],[Close Price]]-Table2[[#This Row],[20D EMA]])/Table2[[#This Row],[20D EMA]]</f>
        <v>2.1848385446447353E-2</v>
      </c>
      <c r="T278" s="2">
        <f>(Table2[[#This Row],[Close Price]]-Table2[[#This Row],[50D EMA]])/Table2[[#This Row],[50D EMA]]</f>
        <v>6.7217500504493169E-2</v>
      </c>
      <c r="U278" s="2">
        <f>(Table2[[#This Row],[Close Price]]-Table2[[#This Row],[200D EMA]])/Table2[[#This Row],[200D EMA]]</f>
        <v>0.25016213730826958</v>
      </c>
      <c r="V278">
        <v>0.802281689869494</v>
      </c>
      <c r="W278">
        <v>336.9</v>
      </c>
      <c r="X278">
        <v>349</v>
      </c>
      <c r="Y278">
        <v>336.35</v>
      </c>
      <c r="Z278">
        <v>362.85</v>
      </c>
      <c r="AA278">
        <v>307</v>
      </c>
      <c r="AB278">
        <v>362.85</v>
      </c>
      <c r="AC278" s="2">
        <f>(Table2[[#This Row],[Close Price]]/Table2[[#This Row],[Day Low]])-1</f>
        <v>7.8658355595133678E-3</v>
      </c>
      <c r="AD278" s="2">
        <f>(Table2[[#This Row],[Day High]]/Table2[[#This Row],[Close Price]])-1</f>
        <v>2.7830952731556335E-2</v>
      </c>
      <c r="AE278" s="2">
        <f>(Table2[[#This Row],[Close Price]]/Table2[[#This Row],[Current Week Low]])-1</f>
        <v>9.5138992121301946E-3</v>
      </c>
      <c r="AF278" s="2">
        <f>(Table2[[#This Row],[Current Week High]]/Table2[[#This Row],[Close Price]])-1</f>
        <v>6.8620232660874692E-2</v>
      </c>
      <c r="AG278" s="2">
        <f>(Table2[[#This Row],[Close Price]]/Table2[[#This Row],[Current Month Low]])-1</f>
        <v>0.10602605863192194</v>
      </c>
      <c r="AH278" s="2">
        <f>(Table2[[#This Row],[Current Month High]]/Table2[[#This Row],[Close Price]])-1</f>
        <v>6.8620232660874692E-2</v>
      </c>
      <c r="AI278">
        <v>6.8620232660874603</v>
      </c>
      <c r="AJ278">
        <v>79.989398356745298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0.14000000000000001</v>
      </c>
      <c r="AM278" t="s">
        <v>10347</v>
      </c>
      <c r="AN278">
        <v>1.34</v>
      </c>
      <c r="AO278" t="s">
        <v>10347</v>
      </c>
      <c r="AP278">
        <v>4.9378181433509E-2</v>
      </c>
      <c r="AQ278">
        <f>(Table2[[#This Row],[Sharpe Ratio]]-AVERAGE(Table2[Sharpe Ratio]))/_xlfn.STDEV.P(Table2[Sharpe Ratio])</f>
        <v>-0.16504558618175186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1.3600889827802476</v>
      </c>
      <c r="AS278">
        <f>_xlfn.RANK.AVG(Table2[[#This Row],[1Y Return vs Nifty Z-Score]],Table2[1Y Return vs Nifty Z-Score])</f>
        <v>350</v>
      </c>
      <c r="AT278">
        <f>_xlfn.RANK.AVG(Table2[[#This Row],[6M Return vs Nifty Z-Score]],Table2[6M Return vs Nifty Z-Score])</f>
        <v>169</v>
      </c>
      <c r="AU278">
        <f>_xlfn.RANK.AVG(Table2[[#This Row],[Sharpe Ratio Z-Score]],Table2[Sharpe Ratio Z-Score])</f>
        <v>393</v>
      </c>
      <c r="AV278">
        <f>(Table2[[#This Row],[Rank 1Y]]+Table2[[#This Row],[Rank 6M]]+Table2[[#This Row],[Rank Sharpe]])/3</f>
        <v>304</v>
      </c>
    </row>
    <row r="279" spans="1:48" x14ac:dyDescent="0.3">
      <c r="A279" t="s">
        <v>702</v>
      </c>
      <c r="B279" t="s">
        <v>703</v>
      </c>
      <c r="C279" t="s">
        <v>10314</v>
      </c>
      <c r="D279" t="s">
        <v>446</v>
      </c>
      <c r="E279">
        <v>25552.739519999999</v>
      </c>
      <c r="F279">
        <v>3645.6</v>
      </c>
      <c r="G279">
        <v>11.2358418703871</v>
      </c>
      <c r="H279">
        <f>(Table2[[#This Row],[1Y Return vs Nifty]]-AVERAGE(Table2[1Y Return vs Nifty]))/_xlfn.STDEV.P(Table2[1Y Return vs Nifty])</f>
        <v>-0.2489925391666111</v>
      </c>
      <c r="I279">
        <v>-1.4634642935613</v>
      </c>
      <c r="J279">
        <f>(Table2[[#This Row],[1M Return vs Nifty]]-AVERAGE(Table2[1M Return vs Nifty]))/_xlfn.STDEV.P(Table2[1M Return vs Nifty])</f>
        <v>-0.12418285949266347</v>
      </c>
      <c r="K279">
        <v>5.6882671597800201</v>
      </c>
      <c r="L279">
        <f>(Table2[[#This Row],[6M Return vs Nifty]]-AVERAGE(Table2[6M Return vs Nifty]))/_xlfn.STDEV.P(Table2[6M Return vs Nifty])</f>
        <v>-3.4617118318285532E-2</v>
      </c>
      <c r="M279">
        <v>1.9992825907341301</v>
      </c>
      <c r="N279">
        <f>(Table2[[#This Row],[1W Return vs Nifty]]-AVERAGE(Table2[1W Return vs Nifty]))/_xlfn.STDEV.P(Table2[1W Return vs Nifty])</f>
        <v>0.74770050288341905</v>
      </c>
      <c r="O279">
        <v>3565.11</v>
      </c>
      <c r="P279">
        <v>3526.9864569575998</v>
      </c>
      <c r="Q279">
        <v>3237.2408201109502</v>
      </c>
      <c r="R279">
        <v>69.121596052068796</v>
      </c>
      <c r="S279" s="2">
        <f>(Table2[[#This Row],[Close Price]]-Table2[[#This Row],[20D EMA]])/Table2[[#This Row],[20D EMA]]</f>
        <v>2.2577143482248731E-2</v>
      </c>
      <c r="T279" s="2">
        <f>(Table2[[#This Row],[Close Price]]-Table2[[#This Row],[50D EMA]])/Table2[[#This Row],[50D EMA]]</f>
        <v>3.3630280266150184E-2</v>
      </c>
      <c r="U279" s="2">
        <f>(Table2[[#This Row],[Close Price]]-Table2[[#This Row],[200D EMA]])/Table2[[#This Row],[200D EMA]]</f>
        <v>0.12614420816399258</v>
      </c>
      <c r="V279">
        <v>0.85964634887100499</v>
      </c>
      <c r="W279">
        <v>3586.65</v>
      </c>
      <c r="X279">
        <v>3683.4</v>
      </c>
      <c r="Y279">
        <v>3500.1</v>
      </c>
      <c r="Z279">
        <v>3683.4</v>
      </c>
      <c r="AA279">
        <v>3405</v>
      </c>
      <c r="AB279">
        <v>3738.55</v>
      </c>
      <c r="AC279" s="2">
        <f>(Table2[[#This Row],[Close Price]]/Table2[[#This Row],[Day Low]])-1</f>
        <v>1.6435949981180142E-2</v>
      </c>
      <c r="AD279" s="2">
        <f>(Table2[[#This Row],[Day High]]/Table2[[#This Row],[Close Price]])-1</f>
        <v>1.0368663594470195E-2</v>
      </c>
      <c r="AE279" s="2">
        <f>(Table2[[#This Row],[Close Price]]/Table2[[#This Row],[Current Week Low]])-1</f>
        <v>4.1570240850261397E-2</v>
      </c>
      <c r="AF279" s="2">
        <f>(Table2[[#This Row],[Current Week High]]/Table2[[#This Row],[Close Price]])-1</f>
        <v>1.0368663594470195E-2</v>
      </c>
      <c r="AG279" s="2">
        <f>(Table2[[#This Row],[Close Price]]/Table2[[#This Row],[Current Month Low]])-1</f>
        <v>7.0660792951541929E-2</v>
      </c>
      <c r="AH279" s="2">
        <f>(Table2[[#This Row],[Current Month High]]/Table2[[#This Row],[Close Price]])-1</f>
        <v>2.549648891814793E-2</v>
      </c>
      <c r="AI279">
        <v>8.0425718674566706</v>
      </c>
      <c r="AJ279">
        <v>45.234348544907597</v>
      </c>
      <c r="AK279" t="str">
        <f>IF(AND(Table2[[#This Row],[20D EMA]]&gt;Table2[[#This Row],[50D EMA]],Table2[[#This Row],[50D EMA]]&gt;Table2[[#This Row],[200D EMA]]),"Uptrend","Downtrend/NoTrend")</f>
        <v>Uptrend</v>
      </c>
      <c r="AL279">
        <v>0.11</v>
      </c>
      <c r="AM279" t="s">
        <v>10347</v>
      </c>
      <c r="AN279">
        <v>0.85</v>
      </c>
      <c r="AO279" t="s">
        <v>10347</v>
      </c>
      <c r="AP279">
        <v>0.110560412944897</v>
      </c>
      <c r="AQ279">
        <f>(Table2[[#This Row],[Sharpe Ratio]]-AVERAGE(Table2[Sharpe Ratio]))/_xlfn.STDEV.P(Table2[Sharpe Ratio])</f>
        <v>0.538172883536158</v>
      </c>
      <c r="AR2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0.87808086944201691</v>
      </c>
      <c r="AS279">
        <f>_xlfn.RANK.AVG(Table2[[#This Row],[1Y Return vs Nifty Z-Score]],Table2[1Y Return vs Nifty Z-Score])</f>
        <v>375</v>
      </c>
      <c r="AT279">
        <f>_xlfn.RANK.AVG(Table2[[#This Row],[6M Return vs Nifty Z-Score]],Table2[6M Return vs Nifty Z-Score])</f>
        <v>333</v>
      </c>
      <c r="AU279">
        <f>_xlfn.RANK.AVG(Table2[[#This Row],[Sharpe Ratio Z-Score]],Table2[Sharpe Ratio Z-Score])</f>
        <v>205</v>
      </c>
      <c r="AV279">
        <f>(Table2[[#This Row],[Rank 1Y]]+Table2[[#This Row],[Rank 6M]]+Table2[[#This Row],[Rank Sharpe]])/3</f>
        <v>304.33333333333331</v>
      </c>
    </row>
    <row r="280" spans="1:48" x14ac:dyDescent="0.3">
      <c r="A280" t="s">
        <v>905</v>
      </c>
      <c r="B280" t="s">
        <v>906</v>
      </c>
      <c r="C280" t="s">
        <v>10307</v>
      </c>
      <c r="D280" t="s">
        <v>54</v>
      </c>
      <c r="E280">
        <v>16653.75</v>
      </c>
      <c r="F280">
        <v>6661.5</v>
      </c>
      <c r="G280">
        <v>28.777698506003599</v>
      </c>
      <c r="H280">
        <f>(Table2[[#This Row],[1Y Return vs Nifty]]-AVERAGE(Table2[1Y Return vs Nifty]))/_xlfn.STDEV.P(Table2[1Y Return vs Nifty])</f>
        <v>3.2304879807396596E-2</v>
      </c>
      <c r="I280">
        <v>-7.45054269145992</v>
      </c>
      <c r="J280">
        <f>(Table2[[#This Row],[1M Return vs Nifty]]-AVERAGE(Table2[1M Return vs Nifty]))/_xlfn.STDEV.P(Table2[1M Return vs Nifty])</f>
        <v>-0.68850096949292816</v>
      </c>
      <c r="K280">
        <v>6.3383212350716498</v>
      </c>
      <c r="L280">
        <f>(Table2[[#This Row],[6M Return vs Nifty]]-AVERAGE(Table2[6M Return vs Nifty]))/_xlfn.STDEV.P(Table2[6M Return vs Nifty])</f>
        <v>-1.2016384437572336E-2</v>
      </c>
      <c r="M280">
        <v>-0.43881264736110198</v>
      </c>
      <c r="N280">
        <f>(Table2[[#This Row],[1W Return vs Nifty]]-AVERAGE(Table2[1W Return vs Nifty]))/_xlfn.STDEV.P(Table2[1W Return vs Nifty])</f>
        <v>0.12837189538973981</v>
      </c>
      <c r="O280">
        <v>6736.13</v>
      </c>
      <c r="P280">
        <v>6612.8402308244104</v>
      </c>
      <c r="Q280">
        <v>5808.7874861683704</v>
      </c>
      <c r="R280">
        <v>43.373582037600997</v>
      </c>
      <c r="S280" s="2">
        <f>(Table2[[#This Row],[Close Price]]-Table2[[#This Row],[20D EMA]])/Table2[[#This Row],[20D EMA]]</f>
        <v>-1.1079061716445512E-2</v>
      </c>
      <c r="T280" s="2">
        <f>(Table2[[#This Row],[Close Price]]-Table2[[#This Row],[50D EMA]])/Table2[[#This Row],[50D EMA]]</f>
        <v>7.3583766546743449E-3</v>
      </c>
      <c r="U280" s="2">
        <f>(Table2[[#This Row],[Close Price]]-Table2[[#This Row],[200D EMA]])/Table2[[#This Row],[200D EMA]]</f>
        <v>0.1467969891930237</v>
      </c>
      <c r="V280">
        <v>0.26280181767772098</v>
      </c>
      <c r="W280">
        <v>6632.9</v>
      </c>
      <c r="X280">
        <v>6748.95</v>
      </c>
      <c r="Y280">
        <v>6632.9</v>
      </c>
      <c r="Z280">
        <v>6983.95</v>
      </c>
      <c r="AA280">
        <v>6464.65</v>
      </c>
      <c r="AB280">
        <v>7250.05</v>
      </c>
      <c r="AC280" s="2">
        <f>(Table2[[#This Row],[Close Price]]/Table2[[#This Row],[Day Low]])-1</f>
        <v>4.3118394668999471E-3</v>
      </c>
      <c r="AD280" s="2">
        <f>(Table2[[#This Row],[Day High]]/Table2[[#This Row],[Close Price]])-1</f>
        <v>1.3127673947309182E-2</v>
      </c>
      <c r="AE280" s="2">
        <f>(Table2[[#This Row],[Close Price]]/Table2[[#This Row],[Current Week Low]])-1</f>
        <v>4.3118394668999471E-3</v>
      </c>
      <c r="AF280" s="2">
        <f>(Table2[[#This Row],[Current Week High]]/Table2[[#This Row],[Close Price]])-1</f>
        <v>4.8405013885761461E-2</v>
      </c>
      <c r="AG280" s="2">
        <f>(Table2[[#This Row],[Close Price]]/Table2[[#This Row],[Current Month Low]])-1</f>
        <v>3.0450217722537198E-2</v>
      </c>
      <c r="AH280" s="2">
        <f>(Table2[[#This Row],[Current Month High]]/Table2[[#This Row],[Close Price]])-1</f>
        <v>8.8350972003302664E-2</v>
      </c>
      <c r="AI280">
        <v>13.6710950987014</v>
      </c>
      <c r="AJ280">
        <v>61.608442503638997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-0.08</v>
      </c>
      <c r="AM280" t="s">
        <v>10346</v>
      </c>
      <c r="AN280">
        <v>1.93</v>
      </c>
      <c r="AO280" t="s">
        <v>10347</v>
      </c>
      <c r="AP280">
        <v>8.0164889458797003E-2</v>
      </c>
      <c r="AQ280">
        <f>(Table2[[#This Row],[Sharpe Ratio]]-AVERAGE(Table2[Sharpe Ratio]))/_xlfn.STDEV.P(Table2[Sharpe Ratio])</f>
        <v>0.18881175393774663</v>
      </c>
      <c r="AR2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-0.35102882479561748</v>
      </c>
      <c r="AS280">
        <f>_xlfn.RANK.AVG(Table2[[#This Row],[1Y Return vs Nifty Z-Score]],Table2[1Y Return vs Nifty Z-Score])</f>
        <v>292</v>
      </c>
      <c r="AT280">
        <f>_xlfn.RANK.AVG(Table2[[#This Row],[6M Return vs Nifty Z-Score]],Table2[6M Return vs Nifty Z-Score])</f>
        <v>327</v>
      </c>
      <c r="AU280">
        <f>_xlfn.RANK.AVG(Table2[[#This Row],[Sharpe Ratio Z-Score]],Table2[Sharpe Ratio Z-Score])</f>
        <v>295</v>
      </c>
      <c r="AV280">
        <f>(Table2[[#This Row],[Rank 1Y]]+Table2[[#This Row],[Rank 6M]]+Table2[[#This Row],[Rank Sharpe]])/3</f>
        <v>304.66666666666669</v>
      </c>
    </row>
    <row r="281" spans="1:48" x14ac:dyDescent="0.3">
      <c r="A281" t="s">
        <v>712</v>
      </c>
      <c r="B281" t="s">
        <v>713</v>
      </c>
      <c r="C281" t="s">
        <v>10303</v>
      </c>
      <c r="D281" t="s">
        <v>548</v>
      </c>
      <c r="E281">
        <v>24596.760662590001</v>
      </c>
      <c r="F281">
        <v>946.9</v>
      </c>
      <c r="G281">
        <v>17.332333392853801</v>
      </c>
      <c r="H281">
        <f>(Table2[[#This Row],[1Y Return vs Nifty]]-AVERAGE(Table2[1Y Return vs Nifty]))/_xlfn.STDEV.P(Table2[1Y Return vs Nifty])</f>
        <v>-0.15123051969001472</v>
      </c>
      <c r="I281">
        <v>11.674886605014899</v>
      </c>
      <c r="J281">
        <f>(Table2[[#This Row],[1M Return vs Nifty]]-AVERAGE(Table2[1M Return vs Nifty]))/_xlfn.STDEV.P(Table2[1M Return vs Nifty])</f>
        <v>1.1141856492957105</v>
      </c>
      <c r="K281">
        <v>21.975291347858299</v>
      </c>
      <c r="L281">
        <f>(Table2[[#This Row],[6M Return vs Nifty]]-AVERAGE(Table2[6M Return vs Nifty]))/_xlfn.STDEV.P(Table2[6M Return vs Nifty])</f>
        <v>0.5316414644286318</v>
      </c>
      <c r="M281">
        <v>2.15524145836492</v>
      </c>
      <c r="N281">
        <f>(Table2[[#This Row],[1W Return vs Nifty]]-AVERAGE(Table2[1W Return vs Nifty]))/_xlfn.STDEV.P(Table2[1W Return vs Nifty])</f>
        <v>0.78731740824743146</v>
      </c>
      <c r="O281">
        <v>851.42</v>
      </c>
      <c r="P281">
        <v>818.57574276763398</v>
      </c>
      <c r="Q281">
        <v>756.86564744960594</v>
      </c>
      <c r="R281">
        <v>79.690160728871604</v>
      </c>
      <c r="S281" s="2">
        <f>(Table2[[#This Row],[Close Price]]-Table2[[#This Row],[20D EMA]])/Table2[[#This Row],[20D EMA]]</f>
        <v>0.11214206854431423</v>
      </c>
      <c r="T281" s="2">
        <f>(Table2[[#This Row],[Close Price]]-Table2[[#This Row],[50D EMA]])/Table2[[#This Row],[50D EMA]]</f>
        <v>0.15676528209655599</v>
      </c>
      <c r="U281" s="2">
        <f>(Table2[[#This Row],[Close Price]]-Table2[[#This Row],[200D EMA]])/Table2[[#This Row],[200D EMA]]</f>
        <v>0.25108069469231264</v>
      </c>
      <c r="V281">
        <v>1.5682573000256901</v>
      </c>
      <c r="W281">
        <v>896.7</v>
      </c>
      <c r="X281">
        <v>972.6</v>
      </c>
      <c r="Y281">
        <v>850.85</v>
      </c>
      <c r="Z281">
        <v>972.6</v>
      </c>
      <c r="AA281">
        <v>768.05</v>
      </c>
      <c r="AB281">
        <v>972.6</v>
      </c>
      <c r="AC281" s="2">
        <f>(Table2[[#This Row],[Close Price]]/Table2[[#This Row],[Day Low]])-1</f>
        <v>5.5983048957287673E-2</v>
      </c>
      <c r="AD281" s="2">
        <f>(Table2[[#This Row],[Day High]]/Table2[[#This Row],[Close Price]])-1</f>
        <v>2.714119759214273E-2</v>
      </c>
      <c r="AE281" s="2">
        <f>(Table2[[#This Row],[Close Price]]/Table2[[#This Row],[Current Week Low]])-1</f>
        <v>0.11288711288711273</v>
      </c>
      <c r="AF281" s="2">
        <f>(Table2[[#This Row],[Current Week High]]/Table2[[#This Row],[Close Price]])-1</f>
        <v>2.714119759214273E-2</v>
      </c>
      <c r="AG281" s="2">
        <f>(Table2[[#This Row],[Close Price]]/Table2[[#This Row],[Current Month Low]])-1</f>
        <v>0.23286244385131183</v>
      </c>
      <c r="AH281" s="2">
        <f>(Table2[[#This Row],[Current Month High]]/Table2[[#This Row],[Close Price]])-1</f>
        <v>2.714119759214273E-2</v>
      </c>
      <c r="AI281">
        <v>2.7141197592142698</v>
      </c>
      <c r="AJ281">
        <v>56.771523178807897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0.16</v>
      </c>
      <c r="AM281" t="s">
        <v>10347</v>
      </c>
      <c r="AN281">
        <v>13.25</v>
      </c>
      <c r="AO281" t="s">
        <v>10347</v>
      </c>
      <c r="AP281">
        <v>5.4470069097646998E-2</v>
      </c>
      <c r="AQ281">
        <f>(Table2[[#This Row],[Sharpe Ratio]]-AVERAGE(Table2[Sharpe Ratio]))/_xlfn.STDEV.P(Table2[Sharpe Ratio])</f>
        <v>-0.10652026988164047</v>
      </c>
      <c r="AR2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2.1753937324001189</v>
      </c>
      <c r="AS281">
        <f>_xlfn.RANK.AVG(Table2[[#This Row],[1Y Return vs Nifty Z-Score]],Table2[1Y Return vs Nifty Z-Score])</f>
        <v>346</v>
      </c>
      <c r="AT281">
        <f>_xlfn.RANK.AVG(Table2[[#This Row],[6M Return vs Nifty Z-Score]],Table2[6M Return vs Nifty Z-Score])</f>
        <v>189</v>
      </c>
      <c r="AU281">
        <f>_xlfn.RANK.AVG(Table2[[#This Row],[Sharpe Ratio Z-Score]],Table2[Sharpe Ratio Z-Score])</f>
        <v>381</v>
      </c>
      <c r="AV281">
        <f>(Table2[[#This Row],[Rank 1Y]]+Table2[[#This Row],[Rank 6M]]+Table2[[#This Row],[Rank Sharpe]])/3</f>
        <v>305.33333333333331</v>
      </c>
    </row>
    <row r="282" spans="1:48" x14ac:dyDescent="0.3">
      <c r="A282" t="s">
        <v>1556</v>
      </c>
      <c r="B282" t="s">
        <v>1557</v>
      </c>
      <c r="C282" t="s">
        <v>10307</v>
      </c>
      <c r="D282" t="s">
        <v>196</v>
      </c>
      <c r="E282">
        <v>6339.2892596000002</v>
      </c>
      <c r="F282">
        <v>699.5</v>
      </c>
      <c r="G282">
        <v>42.533287133345397</v>
      </c>
      <c r="H282">
        <f>(Table2[[#This Row],[1Y Return vs Nifty]]-AVERAGE(Table2[1Y Return vs Nifty]))/_xlfn.STDEV.P(Table2[1Y Return vs Nifty])</f>
        <v>0.25288652391245187</v>
      </c>
      <c r="I282">
        <v>6.7519876721705696</v>
      </c>
      <c r="J282">
        <f>(Table2[[#This Row],[1M Return vs Nifty]]-AVERAGE(Table2[1M Return vs Nifty]))/_xlfn.STDEV.P(Table2[1M Return vs Nifty])</f>
        <v>0.65017284757925053</v>
      </c>
      <c r="K282">
        <v>28.806269869510199</v>
      </c>
      <c r="L282">
        <f>(Table2[[#This Row],[6M Return vs Nifty]]-AVERAGE(Table2[6M Return vs Nifty]))/_xlfn.STDEV.P(Table2[6M Return vs Nifty])</f>
        <v>0.76913728759297617</v>
      </c>
      <c r="M282">
        <v>-0.19159042513888599</v>
      </c>
      <c r="N282">
        <f>(Table2[[#This Row],[1W Return vs Nifty]]-AVERAGE(Table2[1W Return vs Nifty]))/_xlfn.STDEV.P(Table2[1W Return vs Nifty])</f>
        <v>0.19117165490610588</v>
      </c>
      <c r="O282">
        <v>634.61</v>
      </c>
      <c r="P282">
        <v>613.780260867376</v>
      </c>
      <c r="Q282">
        <v>535.81119718967796</v>
      </c>
      <c r="R282">
        <v>78.729084569934003</v>
      </c>
      <c r="S282" s="2">
        <f>(Table2[[#This Row],[Close Price]]-Table2[[#This Row],[20D EMA]])/Table2[[#This Row],[20D EMA]]</f>
        <v>0.10225177668174151</v>
      </c>
      <c r="T282" s="2">
        <f>(Table2[[#This Row],[Close Price]]-Table2[[#This Row],[50D EMA]])/Table2[[#This Row],[50D EMA]]</f>
        <v>0.13965867688786116</v>
      </c>
      <c r="U282" s="2">
        <f>(Table2[[#This Row],[Close Price]]-Table2[[#This Row],[200D EMA]])/Table2[[#This Row],[200D EMA]]</f>
        <v>0.30549716704105379</v>
      </c>
      <c r="V282">
        <v>1.85453485061545</v>
      </c>
      <c r="W282">
        <v>651.1</v>
      </c>
      <c r="X282">
        <v>721.7</v>
      </c>
      <c r="Y282">
        <v>651.1</v>
      </c>
      <c r="Z282">
        <v>721.7</v>
      </c>
      <c r="AA282">
        <v>558.5</v>
      </c>
      <c r="AB282">
        <v>721.7</v>
      </c>
      <c r="AC282" s="2">
        <f>(Table2[[#This Row],[Close Price]]/Table2[[#This Row],[Day Low]])-1</f>
        <v>7.4335739517739086E-2</v>
      </c>
      <c r="AD282" s="2">
        <f>(Table2[[#This Row],[Day High]]/Table2[[#This Row],[Close Price]])-1</f>
        <v>3.173695496783413E-2</v>
      </c>
      <c r="AE282" s="2">
        <f>(Table2[[#This Row],[Close Price]]/Table2[[#This Row],[Current Week Low]])-1</f>
        <v>7.4335739517739086E-2</v>
      </c>
      <c r="AF282" s="2">
        <f>(Table2[[#This Row],[Current Week High]]/Table2[[#This Row],[Close Price]])-1</f>
        <v>3.173695496783413E-2</v>
      </c>
      <c r="AG282" s="2">
        <f>(Table2[[#This Row],[Close Price]]/Table2[[#This Row],[Current Month Low]])-1</f>
        <v>0.25246195165622209</v>
      </c>
      <c r="AH282" s="2">
        <f>(Table2[[#This Row],[Current Month High]]/Table2[[#This Row],[Close Price]])-1</f>
        <v>3.173695496783413E-2</v>
      </c>
      <c r="AI282">
        <v>3.1736954967834099</v>
      </c>
      <c r="AJ282">
        <v>88.493667475074105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0</v>
      </c>
      <c r="AM282" t="s">
        <v>10348</v>
      </c>
      <c r="AN282">
        <v>17.690000000000001</v>
      </c>
      <c r="AO282" t="s">
        <v>10347</v>
      </c>
      <c r="AQ282">
        <f>(Table2[[#This Row],[Sharpe Ratio]]-AVERAGE(Table2[Sharpe Ratio]))/_xlfn.STDEV.P(Table2[Sharpe Ratio])</f>
        <v>-0.73259025278421641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1.1307780612065681</v>
      </c>
      <c r="AS282">
        <f>_xlfn.RANK.AVG(Table2[[#This Row],[1Y Return vs Nifty Z-Score]],Table2[1Y Return vs Nifty Z-Score])</f>
        <v>229</v>
      </c>
      <c r="AT282">
        <f>_xlfn.RANK.AVG(Table2[[#This Row],[6M Return vs Nifty Z-Score]],Table2[6M Return vs Nifty Z-Score])</f>
        <v>140</v>
      </c>
      <c r="AU282">
        <f>_xlfn.RANK.AVG(Table2[[#This Row],[Sharpe Ratio Z-Score]],Table2[Sharpe Ratio Z-Score])</f>
        <v>548</v>
      </c>
      <c r="AV282">
        <f>(Table2[[#This Row],[Rank 1Y]]+Table2[[#This Row],[Rank 6M]]+Table2[[#This Row],[Rank Sharpe]])/3</f>
        <v>305.66666666666669</v>
      </c>
    </row>
    <row r="283" spans="1:48" x14ac:dyDescent="0.3">
      <c r="A283" t="s">
        <v>822</v>
      </c>
      <c r="B283" t="s">
        <v>823</v>
      </c>
      <c r="C283" t="s">
        <v>10314</v>
      </c>
      <c r="D283" t="s">
        <v>446</v>
      </c>
      <c r="E283">
        <v>19374.866213174999</v>
      </c>
      <c r="F283">
        <v>313.35000000000002</v>
      </c>
      <c r="G283">
        <v>2.7699297309106998</v>
      </c>
      <c r="H283">
        <f>(Table2[[#This Row],[1Y Return vs Nifty]]-AVERAGE(Table2[1Y Return vs Nifty]))/_xlfn.STDEV.P(Table2[1Y Return vs Nifty])</f>
        <v>-0.38475007518821003</v>
      </c>
      <c r="I283">
        <v>-10.5719357120681</v>
      </c>
      <c r="J283">
        <f>(Table2[[#This Row],[1M Return vs Nifty]]-AVERAGE(Table2[1M Return vs Nifty]))/_xlfn.STDEV.P(Table2[1M Return vs Nifty])</f>
        <v>-0.98271101534365091</v>
      </c>
      <c r="K283">
        <v>29.124500272486301</v>
      </c>
      <c r="L283">
        <f>(Table2[[#This Row],[6M Return vs Nifty]]-AVERAGE(Table2[6M Return vs Nifty]))/_xlfn.STDEV.P(Table2[6M Return vs Nifty])</f>
        <v>0.78020135275892144</v>
      </c>
      <c r="M283">
        <v>-1.18689842259406</v>
      </c>
      <c r="N283">
        <f>(Table2[[#This Row],[1W Return vs Nifty]]-AVERAGE(Table2[1W Return vs Nifty]))/_xlfn.STDEV.P(Table2[1W Return vs Nifty])</f>
        <v>-6.1657974740690472E-2</v>
      </c>
      <c r="O283">
        <v>297.25</v>
      </c>
      <c r="P283">
        <v>302.99581136802402</v>
      </c>
      <c r="Q283">
        <v>270.16382955555002</v>
      </c>
      <c r="R283">
        <v>74.0194037431325</v>
      </c>
      <c r="S283" s="2">
        <f>(Table2[[#This Row],[Close Price]]-Table2[[#This Row],[20D EMA]])/Table2[[#This Row],[20D EMA]]</f>
        <v>5.4163162321278463E-2</v>
      </c>
      <c r="T283" s="2">
        <f>(Table2[[#This Row],[Close Price]]-Table2[[#This Row],[50D EMA]])/Table2[[#This Row],[50D EMA]]</f>
        <v>3.4172712108549982E-2</v>
      </c>
      <c r="U283" s="2">
        <f>(Table2[[#This Row],[Close Price]]-Table2[[#This Row],[200D EMA]])/Table2[[#This Row],[200D EMA]]</f>
        <v>0.15985178517603973</v>
      </c>
      <c r="V283">
        <v>1.02313473083338</v>
      </c>
      <c r="W283">
        <v>294.35000000000002</v>
      </c>
      <c r="X283">
        <v>327.7</v>
      </c>
      <c r="Y283">
        <v>286</v>
      </c>
      <c r="Z283">
        <v>327.7</v>
      </c>
      <c r="AA283">
        <v>275.25</v>
      </c>
      <c r="AB283">
        <v>327.7</v>
      </c>
      <c r="AC283" s="2">
        <f>(Table2[[#This Row],[Close Price]]/Table2[[#This Row],[Day Low]])-1</f>
        <v>6.4549006285034904E-2</v>
      </c>
      <c r="AD283" s="2">
        <f>(Table2[[#This Row],[Day High]]/Table2[[#This Row],[Close Price]])-1</f>
        <v>4.5795436412956692E-2</v>
      </c>
      <c r="AE283" s="2">
        <f>(Table2[[#This Row],[Close Price]]/Table2[[#This Row],[Current Week Low]])-1</f>
        <v>9.5629370629370714E-2</v>
      </c>
      <c r="AF283" s="2">
        <f>(Table2[[#This Row],[Current Week High]]/Table2[[#This Row],[Close Price]])-1</f>
        <v>4.5795436412956692E-2</v>
      </c>
      <c r="AG283" s="2">
        <f>(Table2[[#This Row],[Close Price]]/Table2[[#This Row],[Current Month Low]])-1</f>
        <v>0.1384196185286104</v>
      </c>
      <c r="AH283" s="2">
        <f>(Table2[[#This Row],[Current Month High]]/Table2[[#This Row],[Close Price]])-1</f>
        <v>4.5795436412956692E-2</v>
      </c>
      <c r="AI283">
        <v>13.579064943354</v>
      </c>
      <c r="AJ283">
        <v>68.649085037674894</v>
      </c>
      <c r="AK283" t="str">
        <f>IF(AND(Table2[[#This Row],[20D EMA]]&gt;Table2[[#This Row],[50D EMA]],Table2[[#This Row],[50D EMA]]&gt;Table2[[#This Row],[200D EMA]]),"Uptrend","Downtrend/NoTrend")</f>
        <v>Downtrend/NoTrend</v>
      </c>
      <c r="AL283">
        <v>-0.17</v>
      </c>
      <c r="AM283" t="s">
        <v>10346</v>
      </c>
      <c r="AN283">
        <v>8.2799999999999994</v>
      </c>
      <c r="AO283" t="s">
        <v>10347</v>
      </c>
      <c r="AP283">
        <v>6.5029479123090997E-2</v>
      </c>
      <c r="AQ283">
        <f>(Table2[[#This Row],[Sharpe Ratio]]-AVERAGE(Table2[Sharpe Ratio]))/_xlfn.STDEV.P(Table2[Sharpe Ratio])</f>
        <v>1.4847845922284459E-2</v>
      </c>
      <c r="AR2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3">
        <f>_xlfn.RANK.AVG(Table2[[#This Row],[1Y Return vs Nifty Z-Score]],Table2[1Y Return vs Nifty Z-Score])</f>
        <v>431</v>
      </c>
      <c r="AT283">
        <f>_xlfn.RANK.AVG(Table2[[#This Row],[6M Return vs Nifty Z-Score]],Table2[6M Return vs Nifty Z-Score])</f>
        <v>138</v>
      </c>
      <c r="AU283">
        <f>_xlfn.RANK.AVG(Table2[[#This Row],[Sharpe Ratio Z-Score]],Table2[Sharpe Ratio Z-Score])</f>
        <v>351</v>
      </c>
      <c r="AV283">
        <f>(Table2[[#This Row],[Rank 1Y]]+Table2[[#This Row],[Rank 6M]]+Table2[[#This Row],[Rank Sharpe]])/3</f>
        <v>306.66666666666669</v>
      </c>
    </row>
    <row r="284" spans="1:48" x14ac:dyDescent="0.3">
      <c r="A284" t="s">
        <v>1693</v>
      </c>
      <c r="B284" t="s">
        <v>1694</v>
      </c>
      <c r="C284" t="s">
        <v>10305</v>
      </c>
      <c r="D284" t="s">
        <v>259</v>
      </c>
      <c r="E284">
        <v>4930.0353556999999</v>
      </c>
      <c r="F284">
        <v>255.5</v>
      </c>
      <c r="G284">
        <v>-8.6559581363505291</v>
      </c>
      <c r="H284">
        <f>(Table2[[#This Row],[1Y Return vs Nifty]]-AVERAGE(Table2[1Y Return vs Nifty]))/_xlfn.STDEV.P(Table2[1Y Return vs Nifty])</f>
        <v>-0.56797314178318203</v>
      </c>
      <c r="I284">
        <v>3.3933342592119899</v>
      </c>
      <c r="J284">
        <f>(Table2[[#This Row],[1M Return vs Nifty]]-AVERAGE(Table2[1M Return vs Nifty]))/_xlfn.STDEV.P(Table2[1M Return vs Nifty])</f>
        <v>0.3335995842640474</v>
      </c>
      <c r="K284">
        <v>4.3102674459985</v>
      </c>
      <c r="L284">
        <f>(Table2[[#This Row],[6M Return vs Nifty]]-AVERAGE(Table2[6M Return vs Nifty]))/_xlfn.STDEV.P(Table2[6M Return vs Nifty])</f>
        <v>-8.252667846511369E-2</v>
      </c>
      <c r="M284">
        <v>6.6525453773302496</v>
      </c>
      <c r="N284">
        <f>(Table2[[#This Row],[1W Return vs Nifty]]-AVERAGE(Table2[1W Return vs Nifty]))/_xlfn.STDEV.P(Table2[1W Return vs Nifty])</f>
        <v>1.9297292919541129</v>
      </c>
      <c r="O284">
        <v>246.88</v>
      </c>
      <c r="P284">
        <v>244.52293829296201</v>
      </c>
      <c r="Q284">
        <v>229.74201569904201</v>
      </c>
      <c r="R284">
        <v>60.590625332623702</v>
      </c>
      <c r="S284" s="2">
        <f>(Table2[[#This Row],[Close Price]]-Table2[[#This Row],[20D EMA]])/Table2[[#This Row],[20D EMA]]</f>
        <v>3.4915748541801704E-2</v>
      </c>
      <c r="T284" s="2">
        <f>(Table2[[#This Row],[Close Price]]-Table2[[#This Row],[50D EMA]])/Table2[[#This Row],[50D EMA]]</f>
        <v>4.4891746286339865E-2</v>
      </c>
      <c r="U284" s="2">
        <f>(Table2[[#This Row],[Close Price]]-Table2[[#This Row],[200D EMA]])/Table2[[#This Row],[200D EMA]]</f>
        <v>0.11211699445825569</v>
      </c>
      <c r="V284">
        <v>1.0169991683987201</v>
      </c>
      <c r="W284">
        <v>254.15</v>
      </c>
      <c r="X284">
        <v>262</v>
      </c>
      <c r="Y284">
        <v>247.6</v>
      </c>
      <c r="Z284">
        <v>265.5</v>
      </c>
      <c r="AA284">
        <v>224.25</v>
      </c>
      <c r="AB284">
        <v>265.5</v>
      </c>
      <c r="AC284" s="2">
        <f>(Table2[[#This Row],[Close Price]]/Table2[[#This Row],[Day Low]])-1</f>
        <v>5.3118237261460255E-3</v>
      </c>
      <c r="AD284" s="2">
        <f>(Table2[[#This Row],[Day High]]/Table2[[#This Row],[Close Price]])-1</f>
        <v>2.5440313111545931E-2</v>
      </c>
      <c r="AE284" s="2">
        <f>(Table2[[#This Row],[Close Price]]/Table2[[#This Row],[Current Week Low]])-1</f>
        <v>3.1906300484652705E-2</v>
      </c>
      <c r="AF284" s="2">
        <f>(Table2[[#This Row],[Current Week High]]/Table2[[#This Row],[Close Price]])-1</f>
        <v>3.9138943248532287E-2</v>
      </c>
      <c r="AG284" s="2">
        <f>(Table2[[#This Row],[Close Price]]/Table2[[#This Row],[Current Month Low]])-1</f>
        <v>0.1393534002229655</v>
      </c>
      <c r="AH284" s="2">
        <f>(Table2[[#This Row],[Current Month High]]/Table2[[#This Row],[Close Price]])-1</f>
        <v>3.9138943248532287E-2</v>
      </c>
      <c r="AI284">
        <v>14.050880626223</v>
      </c>
      <c r="AJ284">
        <v>44.350282485875702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-0.14000000000000001</v>
      </c>
      <c r="AM284" t="s">
        <v>10346</v>
      </c>
      <c r="AN284">
        <v>6.06</v>
      </c>
      <c r="AO284" t="s">
        <v>10347</v>
      </c>
      <c r="AP284">
        <v>0.18007301874397699</v>
      </c>
      <c r="AQ284">
        <f>(Table2[[#This Row],[Sharpe Ratio]]-AVERAGE(Table2[Sharpe Ratio]))/_xlfn.STDEV.P(Table2[Sharpe Ratio])</f>
        <v>1.3371393002323959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2.9499683562022607</v>
      </c>
      <c r="AS284">
        <f>_xlfn.RANK.AVG(Table2[[#This Row],[1Y Return vs Nifty Z-Score]],Table2[1Y Return vs Nifty Z-Score])</f>
        <v>504</v>
      </c>
      <c r="AT284">
        <f>_xlfn.RANK.AVG(Table2[[#This Row],[6M Return vs Nifty Z-Score]],Table2[6M Return vs Nifty Z-Score])</f>
        <v>346</v>
      </c>
      <c r="AU284">
        <f>_xlfn.RANK.AVG(Table2[[#This Row],[Sharpe Ratio Z-Score]],Table2[Sharpe Ratio Z-Score])</f>
        <v>70</v>
      </c>
      <c r="AV284">
        <f>(Table2[[#This Row],[Rank 1Y]]+Table2[[#This Row],[Rank 6M]]+Table2[[#This Row],[Rank Sharpe]])/3</f>
        <v>306.66666666666669</v>
      </c>
    </row>
    <row r="285" spans="1:48" x14ac:dyDescent="0.3">
      <c r="A285" t="s">
        <v>322</v>
      </c>
      <c r="B285" t="s">
        <v>323</v>
      </c>
      <c r="C285" t="s">
        <v>10315</v>
      </c>
      <c r="D285" t="s">
        <v>141</v>
      </c>
      <c r="E285">
        <v>79777.323828149994</v>
      </c>
      <c r="F285">
        <v>2869.1</v>
      </c>
      <c r="G285">
        <v>44.4327728166786</v>
      </c>
      <c r="H285">
        <f>(Table2[[#This Row],[1Y Return vs Nifty]]-AVERAGE(Table2[1Y Return vs Nifty]))/_xlfn.STDEV.P(Table2[1Y Return vs Nifty])</f>
        <v>0.28334626550074193</v>
      </c>
      <c r="I285">
        <v>-9.5215349597702001</v>
      </c>
      <c r="J285">
        <f>(Table2[[#This Row],[1M Return vs Nifty]]-AVERAGE(Table2[1M Return vs Nifty]))/_xlfn.STDEV.P(Table2[1M Return vs Nifty])</f>
        <v>-0.88370443352109496</v>
      </c>
      <c r="K285">
        <v>5.2265449527614498</v>
      </c>
      <c r="L285">
        <f>(Table2[[#This Row],[6M Return vs Nifty]]-AVERAGE(Table2[6M Return vs Nifty]))/_xlfn.STDEV.P(Table2[6M Return vs Nifty])</f>
        <v>-5.0670030105602254E-2</v>
      </c>
      <c r="M285">
        <v>-3.1427047016741199</v>
      </c>
      <c r="N285">
        <f>(Table2[[#This Row],[1W Return vs Nifty]]-AVERAGE(Table2[1W Return vs Nifty]))/_xlfn.STDEV.P(Table2[1W Return vs Nifty])</f>
        <v>-0.55847481783348463</v>
      </c>
      <c r="O285">
        <v>2948.39</v>
      </c>
      <c r="P285">
        <v>2983.6587759836698</v>
      </c>
      <c r="Q285">
        <v>2584.5911742573799</v>
      </c>
      <c r="R285">
        <v>36.648275525833498</v>
      </c>
      <c r="S285" s="2">
        <f>(Table2[[#This Row],[Close Price]]-Table2[[#This Row],[20D EMA]])/Table2[[#This Row],[20D EMA]]</f>
        <v>-2.6892643103524284E-2</v>
      </c>
      <c r="T285" s="2">
        <f>(Table2[[#This Row],[Close Price]]-Table2[[#This Row],[50D EMA]])/Table2[[#This Row],[50D EMA]]</f>
        <v>-3.8395401279055941E-2</v>
      </c>
      <c r="U285" s="2">
        <f>(Table2[[#This Row],[Close Price]]-Table2[[#This Row],[200D EMA]])/Table2[[#This Row],[200D EMA]]</f>
        <v>0.11007885060366146</v>
      </c>
      <c r="V285">
        <v>0.61446875216178398</v>
      </c>
      <c r="W285">
        <v>2836.25</v>
      </c>
      <c r="X285">
        <v>2900</v>
      </c>
      <c r="Y285">
        <v>2836.25</v>
      </c>
      <c r="Z285">
        <v>2927.55</v>
      </c>
      <c r="AA285">
        <v>2792.55</v>
      </c>
      <c r="AB285">
        <v>3286</v>
      </c>
      <c r="AC285" s="2">
        <f>(Table2[[#This Row],[Close Price]]/Table2[[#This Row],[Day Low]])-1</f>
        <v>1.1582194799471202E-2</v>
      </c>
      <c r="AD285" s="2">
        <f>(Table2[[#This Row],[Day High]]/Table2[[#This Row],[Close Price]])-1</f>
        <v>1.0769927851939753E-2</v>
      </c>
      <c r="AE285" s="2">
        <f>(Table2[[#This Row],[Close Price]]/Table2[[#This Row],[Current Week Low]])-1</f>
        <v>1.1582194799471202E-2</v>
      </c>
      <c r="AF285" s="2">
        <f>(Table2[[#This Row],[Current Week High]]/Table2[[#This Row],[Close Price]])-1</f>
        <v>2.0372242166533105E-2</v>
      </c>
      <c r="AG285" s="2">
        <f>(Table2[[#This Row],[Close Price]]/Table2[[#This Row],[Current Month Low]])-1</f>
        <v>2.7412221804443915E-2</v>
      </c>
      <c r="AH285" s="2">
        <f>(Table2[[#This Row],[Current Month High]]/Table2[[#This Row],[Close Price]])-1</f>
        <v>0.14530689066257718</v>
      </c>
      <c r="AI285">
        <v>18.5981666724756</v>
      </c>
      <c r="AJ285">
        <v>87.278067885117494</v>
      </c>
      <c r="AK285" t="str">
        <f>IF(AND(Table2[[#This Row],[20D EMA]]&gt;Table2[[#This Row],[50D EMA]],Table2[[#This Row],[50D EMA]]&gt;Table2[[#This Row],[200D EMA]]),"Uptrend","Downtrend/NoTrend")</f>
        <v>Downtrend/NoTrend</v>
      </c>
      <c r="AL285">
        <v>0.06</v>
      </c>
      <c r="AM285" t="s">
        <v>10347</v>
      </c>
      <c r="AN285">
        <v>-2.4</v>
      </c>
      <c r="AO285" t="s">
        <v>10346</v>
      </c>
      <c r="AP285">
        <v>6.0151006746006999E-2</v>
      </c>
      <c r="AQ285">
        <f>(Table2[[#This Row],[Sharpe Ratio]]-AVERAGE(Table2[Sharpe Ratio]))/_xlfn.STDEV.P(Table2[Sharpe Ratio])</f>
        <v>-4.1224510296621199E-2</v>
      </c>
      <c r="AR2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5">
        <f>_xlfn.RANK.AVG(Table2[[#This Row],[1Y Return vs Nifty Z-Score]],Table2[1Y Return vs Nifty Z-Score])</f>
        <v>218</v>
      </c>
      <c r="AT285">
        <f>_xlfn.RANK.AVG(Table2[[#This Row],[6M Return vs Nifty Z-Score]],Table2[6M Return vs Nifty Z-Score])</f>
        <v>340</v>
      </c>
      <c r="AU285">
        <f>_xlfn.RANK.AVG(Table2[[#This Row],[Sharpe Ratio Z-Score]],Table2[Sharpe Ratio Z-Score])</f>
        <v>364</v>
      </c>
      <c r="AV285">
        <f>(Table2[[#This Row],[Rank 1Y]]+Table2[[#This Row],[Rank 6M]]+Table2[[#This Row],[Rank Sharpe]])/3</f>
        <v>307.33333333333331</v>
      </c>
    </row>
    <row r="286" spans="1:48" x14ac:dyDescent="0.3">
      <c r="A286" t="s">
        <v>176</v>
      </c>
      <c r="B286" t="s">
        <v>177</v>
      </c>
      <c r="C286" t="s">
        <v>10301</v>
      </c>
      <c r="D286" t="s">
        <v>18</v>
      </c>
      <c r="E286">
        <v>154646.02811976001</v>
      </c>
      <c r="F286">
        <v>356.45</v>
      </c>
      <c r="G286">
        <v>69.770181313816096</v>
      </c>
      <c r="H286">
        <f>(Table2[[#This Row],[1Y Return vs Nifty]]-AVERAGE(Table2[1Y Return vs Nifty]))/_xlfn.STDEV.P(Table2[1Y Return vs Nifty])</f>
        <v>0.68965146806770972</v>
      </c>
      <c r="I286">
        <v>3.7825775160345798</v>
      </c>
      <c r="J286">
        <f>(Table2[[#This Row],[1M Return vs Nifty]]-AVERAGE(Table2[1M Return vs Nifty]))/_xlfn.STDEV.P(Table2[1M Return vs Nifty])</f>
        <v>0.3702880998341071</v>
      </c>
      <c r="K286">
        <v>3.6426222892856601</v>
      </c>
      <c r="L286">
        <f>(Table2[[#This Row],[6M Return vs Nifty]]-AVERAGE(Table2[6M Return vs Nifty]))/_xlfn.STDEV.P(Table2[6M Return vs Nifty])</f>
        <v>-0.10573900969593406</v>
      </c>
      <c r="M286">
        <v>-3.0524622755264201</v>
      </c>
      <c r="N286">
        <f>(Table2[[#This Row],[1W Return vs Nifty]]-AVERAGE(Table2[1W Return vs Nifty]))/_xlfn.STDEV.P(Table2[1W Return vs Nifty])</f>
        <v>-0.53555130145494889</v>
      </c>
      <c r="O286">
        <v>342.09</v>
      </c>
      <c r="P286">
        <v>329.53949294192302</v>
      </c>
      <c r="Q286">
        <v>288.249295218329</v>
      </c>
      <c r="R286">
        <v>70.164483848450004</v>
      </c>
      <c r="S286" s="2">
        <f>(Table2[[#This Row],[Close Price]]-Table2[[#This Row],[20D EMA]])/Table2[[#This Row],[20D EMA]]</f>
        <v>4.1977257446870753E-2</v>
      </c>
      <c r="T286" s="2">
        <f>(Table2[[#This Row],[Close Price]]-Table2[[#This Row],[50D EMA]])/Table2[[#This Row],[50D EMA]]</f>
        <v>8.1660946971292434E-2</v>
      </c>
      <c r="U286" s="2">
        <f>(Table2[[#This Row],[Close Price]]-Table2[[#This Row],[200D EMA]])/Table2[[#This Row],[200D EMA]]</f>
        <v>0.23660319700006086</v>
      </c>
      <c r="V286">
        <v>0.718970146209159</v>
      </c>
      <c r="W286">
        <v>347.15</v>
      </c>
      <c r="X286">
        <v>357.55</v>
      </c>
      <c r="Y286">
        <v>343.5</v>
      </c>
      <c r="Z286">
        <v>357.55</v>
      </c>
      <c r="AA286">
        <v>320.64999999999998</v>
      </c>
      <c r="AB286">
        <v>358</v>
      </c>
      <c r="AC286" s="2">
        <f>(Table2[[#This Row],[Close Price]]/Table2[[#This Row],[Day Low]])-1</f>
        <v>2.6789572231024072E-2</v>
      </c>
      <c r="AD286" s="2">
        <f>(Table2[[#This Row],[Day High]]/Table2[[#This Row],[Close Price]])-1</f>
        <v>3.0859868144199609E-3</v>
      </c>
      <c r="AE286" s="2">
        <f>(Table2[[#This Row],[Close Price]]/Table2[[#This Row],[Current Week Low]])-1</f>
        <v>3.7700145560407572E-2</v>
      </c>
      <c r="AF286" s="2">
        <f>(Table2[[#This Row],[Current Week High]]/Table2[[#This Row],[Close Price]])-1</f>
        <v>3.0859868144199609E-3</v>
      </c>
      <c r="AG286" s="2">
        <f>(Table2[[#This Row],[Close Price]]/Table2[[#This Row],[Current Month Low]])-1</f>
        <v>0.11164821456416663</v>
      </c>
      <c r="AH286" s="2">
        <f>(Table2[[#This Row],[Current Month High]]/Table2[[#This Row],[Close Price]])-1</f>
        <v>4.3484359657737226E-3</v>
      </c>
      <c r="AI286">
        <v>0.72941506522654598</v>
      </c>
      <c r="AJ286">
        <v>115.085231558304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0.1</v>
      </c>
      <c r="AM286" t="s">
        <v>10347</v>
      </c>
      <c r="AN286">
        <v>6.91</v>
      </c>
      <c r="AO286" t="s">
        <v>10347</v>
      </c>
      <c r="AP286">
        <v>3.4446533104167003E-2</v>
      </c>
      <c r="AQ286">
        <f>(Table2[[#This Row],[Sharpe Ratio]]-AVERAGE(Table2[Sharpe Ratio]))/_xlfn.STDEV.P(Table2[Sharpe Ratio])</f>
        <v>-0.33666748733080415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8.1981769420129691E-2</v>
      </c>
      <c r="AS286">
        <f>_xlfn.RANK.AVG(Table2[[#This Row],[1Y Return vs Nifty Z-Score]],Table2[1Y Return vs Nifty Z-Score])</f>
        <v>139</v>
      </c>
      <c r="AT286">
        <f>_xlfn.RANK.AVG(Table2[[#This Row],[6M Return vs Nifty Z-Score]],Table2[6M Return vs Nifty Z-Score])</f>
        <v>354</v>
      </c>
      <c r="AU286">
        <f>_xlfn.RANK.AVG(Table2[[#This Row],[Sharpe Ratio Z-Score]],Table2[Sharpe Ratio Z-Score])</f>
        <v>433</v>
      </c>
      <c r="AV286">
        <f>(Table2[[#This Row],[Rank 1Y]]+Table2[[#This Row],[Rank 6M]]+Table2[[#This Row],[Rank Sharpe]])/3</f>
        <v>308.66666666666669</v>
      </c>
    </row>
    <row r="287" spans="1:48" x14ac:dyDescent="0.3">
      <c r="A287" t="s">
        <v>476</v>
      </c>
      <c r="B287" t="s">
        <v>477</v>
      </c>
      <c r="C287" t="s">
        <v>10303</v>
      </c>
      <c r="D287" t="s">
        <v>34</v>
      </c>
      <c r="E287">
        <v>44293.992111945001</v>
      </c>
      <c r="F287">
        <v>62.55</v>
      </c>
      <c r="G287">
        <v>29.9407942070529</v>
      </c>
      <c r="H287">
        <f>(Table2[[#This Row],[1Y Return vs Nifty]]-AVERAGE(Table2[1Y Return vs Nifty]))/_xlfn.STDEV.P(Table2[1Y Return vs Nifty])</f>
        <v>5.0956030909649001E-2</v>
      </c>
      <c r="I287">
        <v>-9.9212505217349403</v>
      </c>
      <c r="J287">
        <f>(Table2[[#This Row],[1M Return vs Nifty]]-AVERAGE(Table2[1M Return vs Nifty]))/_xlfn.STDEV.P(Table2[1M Return vs Nifty])</f>
        <v>-0.9213800267695158</v>
      </c>
      <c r="K287">
        <v>-9.6426290065243396</v>
      </c>
      <c r="L287">
        <f>(Table2[[#This Row],[6M Return vs Nifty]]-AVERAGE(Table2[6M Return vs Nifty]))/_xlfn.STDEV.P(Table2[6M Return vs Nifty])</f>
        <v>-0.56763355122357517</v>
      </c>
      <c r="M287">
        <v>-2.0831587789247998</v>
      </c>
      <c r="N287">
        <f>(Table2[[#This Row],[1W Return vs Nifty]]-AVERAGE(Table2[1W Return vs Nifty]))/_xlfn.STDEV.P(Table2[1W Return vs Nifty])</f>
        <v>-0.28932737410007037</v>
      </c>
      <c r="O287">
        <v>62.94</v>
      </c>
      <c r="P287">
        <v>63.894683159304797</v>
      </c>
      <c r="Q287">
        <v>58.5068306709369</v>
      </c>
      <c r="R287">
        <v>48.585672751953197</v>
      </c>
      <c r="S287" s="2">
        <f>(Table2[[#This Row],[Close Price]]-Table2[[#This Row],[20D EMA]])/Table2[[#This Row],[20D EMA]]</f>
        <v>-6.1963775023832317E-3</v>
      </c>
      <c r="T287" s="2">
        <f>(Table2[[#This Row],[Close Price]]-Table2[[#This Row],[50D EMA]])/Table2[[#This Row],[50D EMA]]</f>
        <v>-2.1045306006951817E-2</v>
      </c>
      <c r="U287" s="2">
        <f>(Table2[[#This Row],[Close Price]]-Table2[[#This Row],[200D EMA]])/Table2[[#This Row],[200D EMA]]</f>
        <v>6.9105936566677337E-2</v>
      </c>
      <c r="V287">
        <v>0.420029254649468</v>
      </c>
      <c r="W287">
        <v>62.11</v>
      </c>
      <c r="X287">
        <v>62.92</v>
      </c>
      <c r="Y287">
        <v>61.61</v>
      </c>
      <c r="Z287">
        <v>63.62</v>
      </c>
      <c r="AA287">
        <v>59.71</v>
      </c>
      <c r="AB287">
        <v>67.5</v>
      </c>
      <c r="AC287" s="2">
        <f>(Table2[[#This Row],[Close Price]]/Table2[[#This Row],[Day Low]])-1</f>
        <v>7.0842054419577583E-3</v>
      </c>
      <c r="AD287" s="2">
        <f>(Table2[[#This Row],[Day High]]/Table2[[#This Row],[Close Price]])-1</f>
        <v>5.9152677857714497E-3</v>
      </c>
      <c r="AE287" s="2">
        <f>(Table2[[#This Row],[Close Price]]/Table2[[#This Row],[Current Week Low]])-1</f>
        <v>1.5257263431261103E-2</v>
      </c>
      <c r="AF287" s="2">
        <f>(Table2[[#This Row],[Current Week High]]/Table2[[#This Row],[Close Price]])-1</f>
        <v>1.710631494804149E-2</v>
      </c>
      <c r="AG287" s="2">
        <f>(Table2[[#This Row],[Close Price]]/Table2[[#This Row],[Current Month Low]])-1</f>
        <v>4.7563222240830649E-2</v>
      </c>
      <c r="AH287" s="2">
        <f>(Table2[[#This Row],[Current Month High]]/Table2[[#This Row],[Close Price]])-1</f>
        <v>7.9136690647481966E-2</v>
      </c>
      <c r="AI287">
        <v>17.5059952038369</v>
      </c>
      <c r="AJ287">
        <v>65.695364238410505</v>
      </c>
      <c r="AK287" t="str">
        <f>IF(AND(Table2[[#This Row],[20D EMA]]&gt;Table2[[#This Row],[50D EMA]],Table2[[#This Row],[50D EMA]]&gt;Table2[[#This Row],[200D EMA]]),"Uptrend","Downtrend/NoTrend")</f>
        <v>Downtrend/NoTrend</v>
      </c>
      <c r="AL287">
        <v>-0.08</v>
      </c>
      <c r="AM287" t="s">
        <v>10346</v>
      </c>
      <c r="AN287">
        <v>2.34</v>
      </c>
      <c r="AO287" t="s">
        <v>10347</v>
      </c>
      <c r="AP287">
        <v>0.146917655932778</v>
      </c>
      <c r="AQ287">
        <f>(Table2[[#This Row],[Sharpe Ratio]]-AVERAGE(Table2[Sharpe Ratio]))/_xlfn.STDEV.P(Table2[Sharpe Ratio])</f>
        <v>0.95605703299450218</v>
      </c>
      <c r="AR2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7">
        <f>_xlfn.RANK.AVG(Table2[[#This Row],[1Y Return vs Nifty Z-Score]],Table2[1Y Return vs Nifty Z-Score])</f>
        <v>283</v>
      </c>
      <c r="AT287">
        <f>_xlfn.RANK.AVG(Table2[[#This Row],[6M Return vs Nifty Z-Score]],Table2[6M Return vs Nifty Z-Score])</f>
        <v>518</v>
      </c>
      <c r="AU287">
        <f>_xlfn.RANK.AVG(Table2[[#This Row],[Sharpe Ratio Z-Score]],Table2[Sharpe Ratio Z-Score])</f>
        <v>125</v>
      </c>
      <c r="AV287">
        <f>(Table2[[#This Row],[Rank 1Y]]+Table2[[#This Row],[Rank 6M]]+Table2[[#This Row],[Rank Sharpe]])/3</f>
        <v>308.66666666666669</v>
      </c>
    </row>
    <row r="288" spans="1:48" x14ac:dyDescent="0.3">
      <c r="A288" t="s">
        <v>1098</v>
      </c>
      <c r="B288" t="s">
        <v>1099</v>
      </c>
      <c r="C288" t="s">
        <v>10312</v>
      </c>
      <c r="D288" t="s">
        <v>1100</v>
      </c>
      <c r="E288">
        <v>11638.13371579</v>
      </c>
      <c r="F288">
        <v>783.05</v>
      </c>
      <c r="G288">
        <v>53.286046583102802</v>
      </c>
      <c r="H288">
        <f>(Table2[[#This Row],[1Y Return vs Nifty]]-AVERAGE(Table2[1Y Return vs Nifty]))/_xlfn.STDEV.P(Table2[1Y Return vs Nifty])</f>
        <v>0.4253154487916927</v>
      </c>
      <c r="I288">
        <v>8.8186658268464608</v>
      </c>
      <c r="J288">
        <f>(Table2[[#This Row],[1M Return vs Nifty]]-AVERAGE(Table2[1M Return vs Nifty]))/_xlfn.STDEV.P(Table2[1M Return vs Nifty])</f>
        <v>0.84496968047772669</v>
      </c>
      <c r="K288">
        <v>37.898226408461397</v>
      </c>
      <c r="L288">
        <f>(Table2[[#This Row],[6M Return vs Nifty]]-AVERAGE(Table2[6M Return vs Nifty]))/_xlfn.STDEV.P(Table2[6M Return vs Nifty])</f>
        <v>1.0852415902998866</v>
      </c>
      <c r="M288">
        <v>6.3510440029745796</v>
      </c>
      <c r="N288">
        <f>(Table2[[#This Row],[1W Return vs Nifty]]-AVERAGE(Table2[1W Return vs Nifty]))/_xlfn.STDEV.P(Table2[1W Return vs Nifty])</f>
        <v>1.8531414608392751</v>
      </c>
      <c r="O288">
        <v>727.26</v>
      </c>
      <c r="P288">
        <v>682.80364118579905</v>
      </c>
      <c r="Q288">
        <v>587.46946076945596</v>
      </c>
      <c r="R288">
        <v>72.413043638561206</v>
      </c>
      <c r="S288" s="2">
        <f>(Table2[[#This Row],[Close Price]]-Table2[[#This Row],[20D EMA]])/Table2[[#This Row],[20D EMA]]</f>
        <v>7.6712592470368185E-2</v>
      </c>
      <c r="T288" s="2">
        <f>(Table2[[#This Row],[Close Price]]-Table2[[#This Row],[50D EMA]])/Table2[[#This Row],[50D EMA]]</f>
        <v>0.14681579412802614</v>
      </c>
      <c r="U288" s="2">
        <f>(Table2[[#This Row],[Close Price]]-Table2[[#This Row],[200D EMA]])/Table2[[#This Row],[200D EMA]]</f>
        <v>0.33292035125430425</v>
      </c>
      <c r="V288">
        <v>1.5910834728580601</v>
      </c>
      <c r="W288">
        <v>772.8</v>
      </c>
      <c r="X288">
        <v>809.8</v>
      </c>
      <c r="Y288">
        <v>732.05</v>
      </c>
      <c r="Z288">
        <v>813.8</v>
      </c>
      <c r="AA288">
        <v>650.79999999999995</v>
      </c>
      <c r="AB288">
        <v>813.8</v>
      </c>
      <c r="AC288" s="2">
        <f>(Table2[[#This Row],[Close Price]]/Table2[[#This Row],[Day Low]])-1</f>
        <v>1.326345755693592E-2</v>
      </c>
      <c r="AD288" s="2">
        <f>(Table2[[#This Row],[Day High]]/Table2[[#This Row],[Close Price]])-1</f>
        <v>3.4161292382351105E-2</v>
      </c>
      <c r="AE288" s="2">
        <f>(Table2[[#This Row],[Close Price]]/Table2[[#This Row],[Current Week Low]])-1</f>
        <v>6.9667372447237197E-2</v>
      </c>
      <c r="AF288" s="2">
        <f>(Table2[[#This Row],[Current Week High]]/Table2[[#This Row],[Close Price]])-1</f>
        <v>3.9269523018964358E-2</v>
      </c>
      <c r="AG288" s="2">
        <f>(Table2[[#This Row],[Close Price]]/Table2[[#This Row],[Current Month Low]])-1</f>
        <v>0.20321143208358938</v>
      </c>
      <c r="AH288" s="2">
        <f>(Table2[[#This Row],[Current Month High]]/Table2[[#This Row],[Close Price]])-1</f>
        <v>3.9269523018964358E-2</v>
      </c>
      <c r="AI288">
        <v>3.9269523018964301</v>
      </c>
      <c r="AJ288">
        <v>95.591357562133098</v>
      </c>
      <c r="AK288" t="str">
        <f>IF(AND(Table2[[#This Row],[20D EMA]]&gt;Table2[[#This Row],[50D EMA]],Table2[[#This Row],[50D EMA]]&gt;Table2[[#This Row],[200D EMA]]),"Uptrend","Downtrend/NoTrend")</f>
        <v>Uptrend</v>
      </c>
      <c r="AL288">
        <v>0.04</v>
      </c>
      <c r="AM288" t="s">
        <v>10347</v>
      </c>
      <c r="AN288">
        <v>10.23</v>
      </c>
      <c r="AO288" t="s">
        <v>10347</v>
      </c>
      <c r="AP288">
        <v>-3.9795914884086001E-2</v>
      </c>
      <c r="AQ288">
        <f>(Table2[[#This Row],[Sharpe Ratio]]-AVERAGE(Table2[Sharpe Ratio]))/_xlfn.STDEV.P(Table2[Sharpe Ratio])</f>
        <v>-1.1899979294002971</v>
      </c>
      <c r="AR2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3.0186702510082841</v>
      </c>
      <c r="AS288">
        <f>_xlfn.RANK.AVG(Table2[[#This Row],[1Y Return vs Nifty Z-Score]],Table2[1Y Return vs Nifty Z-Score])</f>
        <v>181</v>
      </c>
      <c r="AT288">
        <f>_xlfn.RANK.AVG(Table2[[#This Row],[6M Return vs Nifty Z-Score]],Table2[6M Return vs Nifty Z-Score])</f>
        <v>92</v>
      </c>
      <c r="AU288">
        <f>_xlfn.RANK.AVG(Table2[[#This Row],[Sharpe Ratio Z-Score]],Table2[Sharpe Ratio Z-Score])</f>
        <v>654</v>
      </c>
      <c r="AV288">
        <f>(Table2[[#This Row],[Rank 1Y]]+Table2[[#This Row],[Rank 6M]]+Table2[[#This Row],[Rank Sharpe]])/3</f>
        <v>309</v>
      </c>
    </row>
    <row r="289" spans="1:48" x14ac:dyDescent="0.3">
      <c r="A289" t="s">
        <v>338</v>
      </c>
      <c r="B289" t="s">
        <v>339</v>
      </c>
      <c r="C289" t="s">
        <v>10303</v>
      </c>
      <c r="D289" t="s">
        <v>34</v>
      </c>
      <c r="E289">
        <v>75632.027533150002</v>
      </c>
      <c r="F289">
        <v>561.5</v>
      </c>
      <c r="G289">
        <v>13.2975757809794</v>
      </c>
      <c r="H289">
        <f>(Table2[[#This Row],[1Y Return vs Nifty]]-AVERAGE(Table2[1Y Return vs Nifty]))/_xlfn.STDEV.P(Table2[1Y Return vs Nifty])</f>
        <v>-0.21593102009779908</v>
      </c>
      <c r="I289">
        <v>-4.83740522485075</v>
      </c>
      <c r="J289">
        <f>(Table2[[#This Row],[1M Return vs Nifty]]-AVERAGE(Table2[1M Return vs Nifty]))/_xlfn.STDEV.P(Table2[1M Return vs Nifty])</f>
        <v>-0.4421970632595732</v>
      </c>
      <c r="K289">
        <v>-7.4946664956934903</v>
      </c>
      <c r="L289">
        <f>(Table2[[#This Row],[6M Return vs Nifty]]-AVERAGE(Table2[6M Return vs Nifty]))/_xlfn.STDEV.P(Table2[6M Return vs Nifty])</f>
        <v>-0.4929543346195443</v>
      </c>
      <c r="M289">
        <v>0.77713459484513703</v>
      </c>
      <c r="N289">
        <f>(Table2[[#This Row],[1W Return vs Nifty]]-AVERAGE(Table2[1W Return vs Nifty]))/_xlfn.STDEV.P(Table2[1W Return vs Nifty])</f>
        <v>0.43724863676334913</v>
      </c>
      <c r="O289">
        <v>559.34</v>
      </c>
      <c r="P289">
        <v>557.74108492196501</v>
      </c>
      <c r="Q289">
        <v>507.30588107124203</v>
      </c>
      <c r="R289">
        <v>53.853528019864903</v>
      </c>
      <c r="S289" s="2">
        <f>(Table2[[#This Row],[Close Price]]-Table2[[#This Row],[20D EMA]])/Table2[[#This Row],[20D EMA]]</f>
        <v>3.8616941395215217E-3</v>
      </c>
      <c r="T289" s="2">
        <f>(Table2[[#This Row],[Close Price]]-Table2[[#This Row],[50D EMA]])/Table2[[#This Row],[50D EMA]]</f>
        <v>6.7395341308967901E-3</v>
      </c>
      <c r="U289" s="2">
        <f>(Table2[[#This Row],[Close Price]]-Table2[[#This Row],[200D EMA]])/Table2[[#This Row],[200D EMA]]</f>
        <v>0.10682730271985036</v>
      </c>
      <c r="V289">
        <v>0.62619707457558105</v>
      </c>
      <c r="W289">
        <v>548.5</v>
      </c>
      <c r="X289">
        <v>575</v>
      </c>
      <c r="Y289">
        <v>544</v>
      </c>
      <c r="Z289">
        <v>576</v>
      </c>
      <c r="AA289">
        <v>531.04999999999995</v>
      </c>
      <c r="AB289">
        <v>613.20000000000005</v>
      </c>
      <c r="AC289" s="2">
        <f>(Table2[[#This Row],[Close Price]]/Table2[[#This Row],[Day Low]])-1</f>
        <v>2.370100273473108E-2</v>
      </c>
      <c r="AD289" s="2">
        <f>(Table2[[#This Row],[Day High]]/Table2[[#This Row],[Close Price]])-1</f>
        <v>2.4042742653606508E-2</v>
      </c>
      <c r="AE289" s="2">
        <f>(Table2[[#This Row],[Close Price]]/Table2[[#This Row],[Current Week Low]])-1</f>
        <v>3.2169117647058876E-2</v>
      </c>
      <c r="AF289" s="2">
        <f>(Table2[[#This Row],[Current Week High]]/Table2[[#This Row],[Close Price]])-1</f>
        <v>2.5823686553873459E-2</v>
      </c>
      <c r="AG289" s="2">
        <f>(Table2[[#This Row],[Close Price]]/Table2[[#This Row],[Current Month Low]])-1</f>
        <v>5.7339233593823646E-2</v>
      </c>
      <c r="AH289" s="2">
        <f>(Table2[[#This Row],[Current Month High]]/Table2[[#This Row],[Close Price]])-1</f>
        <v>9.2074799643811378E-2</v>
      </c>
      <c r="AI289">
        <v>12.680320569901999</v>
      </c>
      <c r="AJ289">
        <v>49.933244325767603</v>
      </c>
      <c r="AK289" t="str">
        <f>IF(AND(Table2[[#This Row],[20D EMA]]&gt;Table2[[#This Row],[50D EMA]],Table2[[#This Row],[50D EMA]]&gt;Table2[[#This Row],[200D EMA]]),"Uptrend","Downtrend/NoTrend")</f>
        <v>Uptrend</v>
      </c>
      <c r="AL289">
        <v>0.03</v>
      </c>
      <c r="AM289" t="s">
        <v>10347</v>
      </c>
      <c r="AN289">
        <v>0.56000000000000005</v>
      </c>
      <c r="AO289" t="s">
        <v>10347</v>
      </c>
      <c r="AP289">
        <v>0.178520349640752</v>
      </c>
      <c r="AQ289">
        <f>(Table2[[#This Row],[Sharpe Ratio]]-AVERAGE(Table2[Sharpe Ratio]))/_xlfn.STDEV.P(Table2[Sharpe Ratio])</f>
        <v>1.3192931778570633</v>
      </c>
      <c r="AR2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0.60545939664349591</v>
      </c>
      <c r="AS289">
        <f>_xlfn.RANK.AVG(Table2[[#This Row],[1Y Return vs Nifty Z-Score]],Table2[1Y Return vs Nifty Z-Score])</f>
        <v>364</v>
      </c>
      <c r="AT289">
        <f>_xlfn.RANK.AVG(Table2[[#This Row],[6M Return vs Nifty Z-Score]],Table2[6M Return vs Nifty Z-Score])</f>
        <v>492</v>
      </c>
      <c r="AU289">
        <f>_xlfn.RANK.AVG(Table2[[#This Row],[Sharpe Ratio Z-Score]],Table2[Sharpe Ratio Z-Score])</f>
        <v>73</v>
      </c>
      <c r="AV289">
        <f>(Table2[[#This Row],[Rank 1Y]]+Table2[[#This Row],[Rank 6M]]+Table2[[#This Row],[Rank Sharpe]])/3</f>
        <v>309.66666666666669</v>
      </c>
    </row>
    <row r="290" spans="1:48" x14ac:dyDescent="0.3">
      <c r="A290" t="s">
        <v>369</v>
      </c>
      <c r="B290" t="s">
        <v>370</v>
      </c>
      <c r="C290" t="s">
        <v>10312</v>
      </c>
      <c r="D290" t="s">
        <v>86</v>
      </c>
      <c r="E290">
        <v>67247.587935175005</v>
      </c>
      <c r="F290">
        <v>325.75</v>
      </c>
      <c r="G290">
        <v>77.054735833898604</v>
      </c>
      <c r="H290">
        <f>(Table2[[#This Row],[1Y Return vs Nifty]]-AVERAGE(Table2[1Y Return vs Nifty]))/_xlfn.STDEV.P(Table2[1Y Return vs Nifty])</f>
        <v>0.80646500881425542</v>
      </c>
      <c r="I290">
        <v>-6.317015648251</v>
      </c>
      <c r="J290">
        <f>(Table2[[#This Row],[1M Return vs Nifty]]-AVERAGE(Table2[1M Return vs Nifty]))/_xlfn.STDEV.P(Table2[1M Return vs Nifty])</f>
        <v>-0.58165923532048747</v>
      </c>
      <c r="K290">
        <v>12.5815523290032</v>
      </c>
      <c r="L290">
        <f>(Table2[[#This Row],[6M Return vs Nifty]]-AVERAGE(Table2[6M Return vs Nifty]))/_xlfn.STDEV.P(Table2[6M Return vs Nifty])</f>
        <v>0.20504494918523339</v>
      </c>
      <c r="M290">
        <v>3.61831810067872</v>
      </c>
      <c r="N290">
        <f>(Table2[[#This Row],[1W Return vs Nifty]]-AVERAGE(Table2[1W Return vs Nifty]))/_xlfn.STDEV.P(Table2[1W Return vs Nifty])</f>
        <v>1.1589703303246863</v>
      </c>
      <c r="O290">
        <v>320.8</v>
      </c>
      <c r="P290">
        <v>317.02515227530398</v>
      </c>
      <c r="Q290">
        <v>260.02784297097401</v>
      </c>
      <c r="R290">
        <v>58.427930473384698</v>
      </c>
      <c r="S290" s="2">
        <f>(Table2[[#This Row],[Close Price]]-Table2[[#This Row],[20D EMA]])/Table2[[#This Row],[20D EMA]]</f>
        <v>1.5430174563590986E-2</v>
      </c>
      <c r="T290" s="2">
        <f>(Table2[[#This Row],[Close Price]]-Table2[[#This Row],[50D EMA]])/Table2[[#This Row],[50D EMA]]</f>
        <v>2.7520995296674063E-2</v>
      </c>
      <c r="U290" s="2">
        <f>(Table2[[#This Row],[Close Price]]-Table2[[#This Row],[200D EMA]])/Table2[[#This Row],[200D EMA]]</f>
        <v>0.25275046040497412</v>
      </c>
      <c r="V290">
        <v>0.51798168729726501</v>
      </c>
      <c r="W290">
        <v>323</v>
      </c>
      <c r="X290">
        <v>335</v>
      </c>
      <c r="Y290">
        <v>308.64999999999998</v>
      </c>
      <c r="Z290">
        <v>336.45</v>
      </c>
      <c r="AA290">
        <v>308.64999999999998</v>
      </c>
      <c r="AB290">
        <v>342</v>
      </c>
      <c r="AC290" s="2">
        <f>(Table2[[#This Row],[Close Price]]/Table2[[#This Row],[Day Low]])-1</f>
        <v>8.5139318885449899E-3</v>
      </c>
      <c r="AD290" s="2">
        <f>(Table2[[#This Row],[Day High]]/Table2[[#This Row],[Close Price]])-1</f>
        <v>2.8396009209516571E-2</v>
      </c>
      <c r="AE290" s="2">
        <f>(Table2[[#This Row],[Close Price]]/Table2[[#This Row],[Current Week Low]])-1</f>
        <v>5.5402559533452189E-2</v>
      </c>
      <c r="AF290" s="2">
        <f>(Table2[[#This Row],[Current Week High]]/Table2[[#This Row],[Close Price]])-1</f>
        <v>3.2847275518035346E-2</v>
      </c>
      <c r="AG290" s="2">
        <f>(Table2[[#This Row],[Close Price]]/Table2[[#This Row],[Current Month Low]])-1</f>
        <v>5.5402559533452189E-2</v>
      </c>
      <c r="AH290" s="2">
        <f>(Table2[[#This Row],[Current Month High]]/Table2[[#This Row],[Close Price]])-1</f>
        <v>4.9884881043745111E-2</v>
      </c>
      <c r="AI290">
        <v>10.805832693783501</v>
      </c>
      <c r="AJ290">
        <v>129.07876230661</v>
      </c>
      <c r="AK290" t="str">
        <f>IF(AND(Table2[[#This Row],[20D EMA]]&gt;Table2[[#This Row],[50D EMA]],Table2[[#This Row],[50D EMA]]&gt;Table2[[#This Row],[200D EMA]]),"Uptrend","Downtrend/NoTrend")</f>
        <v>Uptrend</v>
      </c>
      <c r="AL290">
        <v>0.08</v>
      </c>
      <c r="AM290" t="s">
        <v>10347</v>
      </c>
      <c r="AN290">
        <v>2.08</v>
      </c>
      <c r="AO290" t="s">
        <v>10347</v>
      </c>
      <c r="AQ290">
        <f>(Table2[[#This Row],[Sharpe Ratio]]-AVERAGE(Table2[Sharpe Ratio]))/_xlfn.STDEV.P(Table2[Sharpe Ratio])</f>
        <v>-0.73259025278421641</v>
      </c>
      <c r="AR2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0.85623080021947129</v>
      </c>
      <c r="AS290">
        <f>_xlfn.RANK.AVG(Table2[[#This Row],[1Y Return vs Nifty Z-Score]],Table2[1Y Return vs Nifty Z-Score])</f>
        <v>124</v>
      </c>
      <c r="AT290">
        <f>_xlfn.RANK.AVG(Table2[[#This Row],[6M Return vs Nifty Z-Score]],Table2[6M Return vs Nifty Z-Score])</f>
        <v>257</v>
      </c>
      <c r="AU290">
        <f>_xlfn.RANK.AVG(Table2[[#This Row],[Sharpe Ratio Z-Score]],Table2[Sharpe Ratio Z-Score])</f>
        <v>548</v>
      </c>
      <c r="AV290">
        <f>(Table2[[#This Row],[Rank 1Y]]+Table2[[#This Row],[Rank 6M]]+Table2[[#This Row],[Rank Sharpe]])/3</f>
        <v>309.66666666666669</v>
      </c>
    </row>
    <row r="291" spans="1:48" x14ac:dyDescent="0.3">
      <c r="A291" t="s">
        <v>1736</v>
      </c>
      <c r="B291" t="s">
        <v>1737</v>
      </c>
      <c r="C291" t="s">
        <v>10317</v>
      </c>
      <c r="D291" t="s">
        <v>118</v>
      </c>
      <c r="E291">
        <v>4696.6206303899999</v>
      </c>
      <c r="F291">
        <v>274.64999999999998</v>
      </c>
      <c r="G291">
        <v>47.963777302063299</v>
      </c>
      <c r="H291">
        <f>(Table2[[#This Row],[1Y Return vs Nifty]]-AVERAGE(Table2[1Y Return vs Nifty]))/_xlfn.STDEV.P(Table2[1Y Return vs Nifty])</f>
        <v>0.33996868972621802</v>
      </c>
      <c r="I291">
        <v>-5.9806416207119701</v>
      </c>
      <c r="J291">
        <f>(Table2[[#This Row],[1M Return vs Nifty]]-AVERAGE(Table2[1M Return vs Nifty]))/_xlfn.STDEV.P(Table2[1M Return vs Nifty])</f>
        <v>-0.5499539622543077</v>
      </c>
      <c r="K291">
        <v>-1.8319523397306401</v>
      </c>
      <c r="L291">
        <f>(Table2[[#This Row],[6M Return vs Nifty]]-AVERAGE(Table2[6M Return vs Nifty]))/_xlfn.STDEV.P(Table2[6M Return vs Nifty])</f>
        <v>-0.29607610472144191</v>
      </c>
      <c r="M291">
        <v>-1.8549785987201901</v>
      </c>
      <c r="N291">
        <f>(Table2[[#This Row],[1W Return vs Nifty]]-AVERAGE(Table2[1W Return vs Nifty]))/_xlfn.STDEV.P(Table2[1W Return vs Nifty])</f>
        <v>-0.2313647026442239</v>
      </c>
      <c r="O291">
        <v>274.83999999999997</v>
      </c>
      <c r="P291">
        <v>275.22684340772003</v>
      </c>
      <c r="Q291">
        <v>245.999304868775</v>
      </c>
      <c r="R291">
        <v>50.0570238560448</v>
      </c>
      <c r="S291" s="2">
        <f>(Table2[[#This Row],[Close Price]]-Table2[[#This Row],[20D EMA]])/Table2[[#This Row],[20D EMA]]</f>
        <v>-6.9131130839760499E-4</v>
      </c>
      <c r="T291" s="2">
        <f>(Table2[[#This Row],[Close Price]]-Table2[[#This Row],[50D EMA]])/Table2[[#This Row],[50D EMA]]</f>
        <v>-2.095883528575425E-3</v>
      </c>
      <c r="U291" s="2">
        <f>(Table2[[#This Row],[Close Price]]-Table2[[#This Row],[200D EMA]])/Table2[[#This Row],[200D EMA]]</f>
        <v>0.11646656947469142</v>
      </c>
      <c r="V291">
        <v>0.41211870785523302</v>
      </c>
      <c r="W291">
        <v>272.55</v>
      </c>
      <c r="X291">
        <v>279.85000000000002</v>
      </c>
      <c r="Y291">
        <v>272.55</v>
      </c>
      <c r="Z291">
        <v>285</v>
      </c>
      <c r="AA291">
        <v>260</v>
      </c>
      <c r="AB291">
        <v>297.5</v>
      </c>
      <c r="AC291" s="2">
        <f>(Table2[[#This Row],[Close Price]]/Table2[[#This Row],[Day Low]])-1</f>
        <v>7.7050082553657973E-3</v>
      </c>
      <c r="AD291" s="2">
        <f>(Table2[[#This Row],[Day High]]/Table2[[#This Row],[Close Price]])-1</f>
        <v>1.8933187693428222E-2</v>
      </c>
      <c r="AE291" s="2">
        <f>(Table2[[#This Row],[Close Price]]/Table2[[#This Row],[Current Week Low]])-1</f>
        <v>7.7050082553657973E-3</v>
      </c>
      <c r="AF291" s="2">
        <f>(Table2[[#This Row],[Current Week High]]/Table2[[#This Row],[Close Price]])-1</f>
        <v>3.768432550518841E-2</v>
      </c>
      <c r="AG291" s="2">
        <f>(Table2[[#This Row],[Close Price]]/Table2[[#This Row],[Current Month Low]])-1</f>
        <v>5.6346153846153824E-2</v>
      </c>
      <c r="AH291" s="2">
        <f>(Table2[[#This Row],[Current Month High]]/Table2[[#This Row],[Close Price]])-1</f>
        <v>8.3196795922082734E-2</v>
      </c>
      <c r="AI291">
        <v>16.675769160750001</v>
      </c>
      <c r="AJ291">
        <v>112.248840803709</v>
      </c>
      <c r="AK291" t="str">
        <f>IF(AND(Table2[[#This Row],[20D EMA]]&gt;Table2[[#This Row],[50D EMA]],Table2[[#This Row],[50D EMA]]&gt;Table2[[#This Row],[200D EMA]]),"Uptrend","Downtrend/NoTrend")</f>
        <v>Downtrend/NoTrend</v>
      </c>
      <c r="AL291">
        <v>0</v>
      </c>
      <c r="AM291">
        <v>0</v>
      </c>
      <c r="AN291">
        <v>3.02</v>
      </c>
      <c r="AO291" t="s">
        <v>10347</v>
      </c>
      <c r="AP291">
        <v>7.7336814406372995E-2</v>
      </c>
      <c r="AQ291">
        <f>(Table2[[#This Row],[Sharpe Ratio]]-AVERAGE(Table2[Sharpe Ratio]))/_xlfn.STDEV.P(Table2[Sharpe Ratio])</f>
        <v>0.15630632611197603</v>
      </c>
      <c r="AR2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1">
        <f>_xlfn.RANK.AVG(Table2[[#This Row],[1Y Return vs Nifty Z-Score]],Table2[1Y Return vs Nifty Z-Score])</f>
        <v>202</v>
      </c>
      <c r="AT291">
        <f>_xlfn.RANK.AVG(Table2[[#This Row],[6M Return vs Nifty Z-Score]],Table2[6M Return vs Nifty Z-Score])</f>
        <v>418</v>
      </c>
      <c r="AU291">
        <f>_xlfn.RANK.AVG(Table2[[#This Row],[Sharpe Ratio Z-Score]],Table2[Sharpe Ratio Z-Score])</f>
        <v>309</v>
      </c>
      <c r="AV291">
        <f>(Table2[[#This Row],[Rank 1Y]]+Table2[[#This Row],[Rank 6M]]+Table2[[#This Row],[Rank Sharpe]])/3</f>
        <v>309.66666666666669</v>
      </c>
    </row>
    <row r="292" spans="1:48" x14ac:dyDescent="0.3">
      <c r="A292" t="s">
        <v>170</v>
      </c>
      <c r="B292" t="s">
        <v>171</v>
      </c>
      <c r="C292" t="s">
        <v>10310</v>
      </c>
      <c r="D292" t="s">
        <v>172</v>
      </c>
      <c r="E292">
        <v>156727.44648015001</v>
      </c>
      <c r="F292">
        <v>700.5</v>
      </c>
      <c r="G292">
        <v>23.567948428880499</v>
      </c>
      <c r="H292">
        <f>(Table2[[#This Row],[1Y Return vs Nifty]]-AVERAGE(Table2[1Y Return vs Nifty]))/_xlfn.STDEV.P(Table2[1Y Return vs Nifty])</f>
        <v>-5.1237545640253963E-2</v>
      </c>
      <c r="I292">
        <v>3.4438424680839601</v>
      </c>
      <c r="J292">
        <f>(Table2[[#This Row],[1M Return vs Nifty]]-AVERAGE(Table2[1M Return vs Nifty]))/_xlfn.STDEV.P(Table2[1M Return vs Nifty])</f>
        <v>0.33836028640887533</v>
      </c>
      <c r="K292">
        <v>24.612974704199502</v>
      </c>
      <c r="L292">
        <f>(Table2[[#This Row],[6M Return vs Nifty]]-AVERAGE(Table2[6M Return vs Nifty]))/_xlfn.STDEV.P(Table2[6M Return vs Nifty])</f>
        <v>0.62334703457140772</v>
      </c>
      <c r="M292">
        <v>0.59473521100415205</v>
      </c>
      <c r="N292">
        <f>(Table2[[#This Row],[1W Return vs Nifty]]-AVERAGE(Table2[1W Return vs Nifty]))/_xlfn.STDEV.P(Table2[1W Return vs Nifty])</f>
        <v>0.39091527183286484</v>
      </c>
      <c r="O292">
        <v>672.57</v>
      </c>
      <c r="P292">
        <v>665.407608458244</v>
      </c>
      <c r="Q292">
        <v>606.98373768088402</v>
      </c>
      <c r="R292">
        <v>68.8085572776438</v>
      </c>
      <c r="S292" s="2">
        <f>(Table2[[#This Row],[Close Price]]-Table2[[#This Row],[20D EMA]])/Table2[[#This Row],[20D EMA]]</f>
        <v>4.1527275971274286E-2</v>
      </c>
      <c r="T292" s="2">
        <f>(Table2[[#This Row],[Close Price]]-Table2[[#This Row],[50D EMA]])/Table2[[#This Row],[50D EMA]]</f>
        <v>5.273818798535445E-2</v>
      </c>
      <c r="U292" s="2">
        <f>(Table2[[#This Row],[Close Price]]-Table2[[#This Row],[200D EMA]])/Table2[[#This Row],[200D EMA]]</f>
        <v>0.15406716278168439</v>
      </c>
      <c r="V292">
        <v>1.0094405558667701</v>
      </c>
      <c r="W292">
        <v>691.4</v>
      </c>
      <c r="X292">
        <v>702.35</v>
      </c>
      <c r="Y292">
        <v>689.5</v>
      </c>
      <c r="Z292">
        <v>712.95</v>
      </c>
      <c r="AA292">
        <v>608</v>
      </c>
      <c r="AB292">
        <v>712.95</v>
      </c>
      <c r="AC292" s="2">
        <f>(Table2[[#This Row],[Close Price]]/Table2[[#This Row],[Day Low]])-1</f>
        <v>1.3161700896731299E-2</v>
      </c>
      <c r="AD292" s="2">
        <f>(Table2[[#This Row],[Day High]]/Table2[[#This Row],[Close Price]])-1</f>
        <v>2.6409707351890965E-3</v>
      </c>
      <c r="AE292" s="2">
        <f>(Table2[[#This Row],[Close Price]]/Table2[[#This Row],[Current Week Low]])-1</f>
        <v>1.5953589557650361E-2</v>
      </c>
      <c r="AF292" s="2">
        <f>(Table2[[#This Row],[Current Week High]]/Table2[[#This Row],[Close Price]])-1</f>
        <v>1.7773019271948742E-2</v>
      </c>
      <c r="AG292" s="2">
        <f>(Table2[[#This Row],[Close Price]]/Table2[[#This Row],[Current Month Low]])-1</f>
        <v>0.15213815789473695</v>
      </c>
      <c r="AH292" s="2">
        <f>(Table2[[#This Row],[Current Month High]]/Table2[[#This Row],[Close Price]])-1</f>
        <v>1.7773019271948742E-2</v>
      </c>
      <c r="AI292">
        <v>2.1056388294075701</v>
      </c>
      <c r="AJ292">
        <v>56.588800715323501</v>
      </c>
      <c r="AK292" t="str">
        <f>IF(AND(Table2[[#This Row],[20D EMA]]&gt;Table2[[#This Row],[50D EMA]],Table2[[#This Row],[50D EMA]]&gt;Table2[[#This Row],[200D EMA]]),"Uptrend","Downtrend/NoTrend")</f>
        <v>Uptrend</v>
      </c>
      <c r="AL292">
        <v>0.08</v>
      </c>
      <c r="AM292" t="s">
        <v>10347</v>
      </c>
      <c r="AN292">
        <v>11.31</v>
      </c>
      <c r="AO292" t="s">
        <v>10347</v>
      </c>
      <c r="AP292">
        <v>3.2778459924180998E-2</v>
      </c>
      <c r="AQ292">
        <f>(Table2[[#This Row],[Sharpe Ratio]]-AVERAGE(Table2[Sharpe Ratio]))/_xlfn.STDEV.P(Table2[Sharpe Ratio])</f>
        <v>-0.35584004511482203</v>
      </c>
      <c r="AR2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0.94554500205807179</v>
      </c>
      <c r="AS292">
        <f>_xlfn.RANK.AVG(Table2[[#This Row],[1Y Return vs Nifty Z-Score]],Table2[1Y Return vs Nifty Z-Score])</f>
        <v>317</v>
      </c>
      <c r="AT292">
        <f>_xlfn.RANK.AVG(Table2[[#This Row],[6M Return vs Nifty Z-Score]],Table2[6M Return vs Nifty Z-Score])</f>
        <v>173</v>
      </c>
      <c r="AU292">
        <f>_xlfn.RANK.AVG(Table2[[#This Row],[Sharpe Ratio Z-Score]],Table2[Sharpe Ratio Z-Score])</f>
        <v>441</v>
      </c>
      <c r="AV292">
        <f>(Table2[[#This Row],[Rank 1Y]]+Table2[[#This Row],[Rank 6M]]+Table2[[#This Row],[Rank Sharpe]])/3</f>
        <v>310.33333333333331</v>
      </c>
    </row>
    <row r="293" spans="1:48" x14ac:dyDescent="0.3">
      <c r="A293" t="s">
        <v>391</v>
      </c>
      <c r="B293" t="s">
        <v>392</v>
      </c>
      <c r="C293" t="s">
        <v>10316</v>
      </c>
      <c r="D293" t="s">
        <v>296</v>
      </c>
      <c r="E293">
        <v>61381.187398675</v>
      </c>
      <c r="F293">
        <v>7197.25</v>
      </c>
      <c r="G293">
        <v>-10.767233235377599</v>
      </c>
      <c r="H293">
        <f>(Table2[[#This Row],[1Y Return vs Nifty]]-AVERAGE(Table2[1Y Return vs Nifty]))/_xlfn.STDEV.P(Table2[1Y Return vs Nifty])</f>
        <v>-0.60182909263473416</v>
      </c>
      <c r="I293">
        <v>-10.650534736928099</v>
      </c>
      <c r="J293">
        <f>(Table2[[#This Row],[1M Return vs Nifty]]-AVERAGE(Table2[1M Return vs Nifty]))/_xlfn.STDEV.P(Table2[1M Return vs Nifty])</f>
        <v>-0.99011944566793508</v>
      </c>
      <c r="K293">
        <v>19.270684134459401</v>
      </c>
      <c r="L293">
        <f>(Table2[[#This Row],[6M Return vs Nifty]]-AVERAGE(Table2[6M Return vs Nifty]))/_xlfn.STDEV.P(Table2[6M Return vs Nifty])</f>
        <v>0.43760912126631385</v>
      </c>
      <c r="M293">
        <v>-2.4415337357964799</v>
      </c>
      <c r="N293">
        <f>(Table2[[#This Row],[1W Return vs Nifty]]-AVERAGE(Table2[1W Return vs Nifty]))/_xlfn.STDEV.P(Table2[1W Return vs Nifty])</f>
        <v>-0.38036231790864178</v>
      </c>
      <c r="O293">
        <v>7510.92</v>
      </c>
      <c r="P293">
        <v>7849.8435061181099</v>
      </c>
      <c r="Q293">
        <v>7164.0896494502904</v>
      </c>
      <c r="R293">
        <v>25.7665416561751</v>
      </c>
      <c r="S293" s="2">
        <f>(Table2[[#This Row],[Close Price]]-Table2[[#This Row],[20D EMA]])/Table2[[#This Row],[20D EMA]]</f>
        <v>-4.1761861396473414E-2</v>
      </c>
      <c r="T293" s="2">
        <f>(Table2[[#This Row],[Close Price]]-Table2[[#This Row],[50D EMA]])/Table2[[#This Row],[50D EMA]]</f>
        <v>-8.3134588047453856E-2</v>
      </c>
      <c r="U293" s="2">
        <f>(Table2[[#This Row],[Close Price]]-Table2[[#This Row],[200D EMA]])/Table2[[#This Row],[200D EMA]]</f>
        <v>4.6286900600488795E-3</v>
      </c>
      <c r="V293">
        <v>0.50709326376721897</v>
      </c>
      <c r="W293">
        <v>7175</v>
      </c>
      <c r="X293">
        <v>7290.6</v>
      </c>
      <c r="Y293">
        <v>7163</v>
      </c>
      <c r="Z293">
        <v>7417</v>
      </c>
      <c r="AA293">
        <v>7030</v>
      </c>
      <c r="AB293">
        <v>8294.75</v>
      </c>
      <c r="AC293" s="2">
        <f>(Table2[[#This Row],[Close Price]]/Table2[[#This Row],[Day Low]])-1</f>
        <v>3.1010452961672819E-3</v>
      </c>
      <c r="AD293" s="2">
        <f>(Table2[[#This Row],[Day High]]/Table2[[#This Row],[Close Price]])-1</f>
        <v>1.2970231685713429E-2</v>
      </c>
      <c r="AE293" s="2">
        <f>(Table2[[#This Row],[Close Price]]/Table2[[#This Row],[Current Week Low]])-1</f>
        <v>4.7815161245288174E-3</v>
      </c>
      <c r="AF293" s="2">
        <f>(Table2[[#This Row],[Current Week High]]/Table2[[#This Row],[Close Price]])-1</f>
        <v>3.0532495050192843E-2</v>
      </c>
      <c r="AG293" s="2">
        <f>(Table2[[#This Row],[Close Price]]/Table2[[#This Row],[Current Month Low]])-1</f>
        <v>2.3790896159317176E-2</v>
      </c>
      <c r="AH293" s="2">
        <f>(Table2[[#This Row],[Current Month High]]/Table2[[#This Row],[Close Price]])-1</f>
        <v>0.15248879780471714</v>
      </c>
      <c r="AI293">
        <v>38.039528986765703</v>
      </c>
      <c r="AJ293">
        <v>35.159624413145501</v>
      </c>
      <c r="AK293" t="str">
        <f>IF(AND(Table2[[#This Row],[20D EMA]]&gt;Table2[[#This Row],[50D EMA]],Table2[[#This Row],[50D EMA]]&gt;Table2[[#This Row],[200D EMA]]),"Uptrend","Downtrend/NoTrend")</f>
        <v>Downtrend/NoTrend</v>
      </c>
      <c r="AL293">
        <v>-0.21</v>
      </c>
      <c r="AM293" t="s">
        <v>10346</v>
      </c>
      <c r="AN293">
        <v>-5.68</v>
      </c>
      <c r="AO293" t="s">
        <v>10346</v>
      </c>
      <c r="AP293">
        <v>0.113998845424404</v>
      </c>
      <c r="AQ293">
        <f>(Table2[[#This Row],[Sharpe Ratio]]-AVERAGE(Table2[Sharpe Ratio]))/_xlfn.STDEV.P(Table2[Sharpe Ratio])</f>
        <v>0.57769365887788771</v>
      </c>
      <c r="AR2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3">
        <f>_xlfn.RANK.AVG(Table2[[#This Row],[1Y Return vs Nifty Z-Score]],Table2[1Y Return vs Nifty Z-Score])</f>
        <v>529</v>
      </c>
      <c r="AT293">
        <f>_xlfn.RANK.AVG(Table2[[#This Row],[6M Return vs Nifty Z-Score]],Table2[6M Return vs Nifty Z-Score])</f>
        <v>202</v>
      </c>
      <c r="AU293">
        <f>_xlfn.RANK.AVG(Table2[[#This Row],[Sharpe Ratio Z-Score]],Table2[Sharpe Ratio Z-Score])</f>
        <v>201</v>
      </c>
      <c r="AV293">
        <f>(Table2[[#This Row],[Rank 1Y]]+Table2[[#This Row],[Rank 6M]]+Table2[[#This Row],[Rank Sharpe]])/3</f>
        <v>310.66666666666669</v>
      </c>
    </row>
    <row r="294" spans="1:48" x14ac:dyDescent="0.3">
      <c r="A294" t="s">
        <v>762</v>
      </c>
      <c r="B294" t="s">
        <v>763</v>
      </c>
      <c r="C294" t="s">
        <v>10314</v>
      </c>
      <c r="D294" t="s">
        <v>127</v>
      </c>
      <c r="E294">
        <v>21698.129768679999</v>
      </c>
      <c r="F294">
        <v>780.4</v>
      </c>
      <c r="G294">
        <v>33.298307704016302</v>
      </c>
      <c r="H294">
        <f>(Table2[[#This Row],[1Y Return vs Nifty]]-AVERAGE(Table2[1Y Return vs Nifty]))/_xlfn.STDEV.P(Table2[1Y Return vs Nifty])</f>
        <v>0.10479639116824301</v>
      </c>
      <c r="I294">
        <v>13.388175658196801</v>
      </c>
      <c r="J294">
        <f>(Table2[[#This Row],[1M Return vs Nifty]]-AVERAGE(Table2[1M Return vs Nifty]))/_xlfn.STDEV.P(Table2[1M Return vs Nifty])</f>
        <v>1.2756734361793931</v>
      </c>
      <c r="K294">
        <v>5.6635139563280799</v>
      </c>
      <c r="L294">
        <f>(Table2[[#This Row],[6M Return vs Nifty]]-AVERAGE(Table2[6M Return vs Nifty]))/_xlfn.STDEV.P(Table2[6M Return vs Nifty])</f>
        <v>-3.5477724512718627E-2</v>
      </c>
      <c r="M294">
        <v>-3.9901400809894301</v>
      </c>
      <c r="N294">
        <f>(Table2[[#This Row],[1W Return vs Nifty]]-AVERAGE(Table2[1W Return vs Nifty]))/_xlfn.STDEV.P(Table2[1W Return vs Nifty])</f>
        <v>-0.77374162333459473</v>
      </c>
      <c r="O294">
        <v>760.13</v>
      </c>
      <c r="P294">
        <v>720.40741280717396</v>
      </c>
      <c r="Q294">
        <v>624.80949281043195</v>
      </c>
      <c r="R294">
        <v>53.660962379664099</v>
      </c>
      <c r="S294" s="2">
        <f>(Table2[[#This Row],[Close Price]]-Table2[[#This Row],[20D EMA]])/Table2[[#This Row],[20D EMA]]</f>
        <v>2.6666491258074253E-2</v>
      </c>
      <c r="T294" s="2">
        <f>(Table2[[#This Row],[Close Price]]-Table2[[#This Row],[50D EMA]])/Table2[[#This Row],[50D EMA]]</f>
        <v>8.3275915997388261E-2</v>
      </c>
      <c r="U294" s="2">
        <f>(Table2[[#This Row],[Close Price]]-Table2[[#This Row],[200D EMA]])/Table2[[#This Row],[200D EMA]]</f>
        <v>0.24902071588207192</v>
      </c>
      <c r="V294">
        <v>2.3810474199351699</v>
      </c>
      <c r="W294">
        <v>766.6</v>
      </c>
      <c r="X294">
        <v>800</v>
      </c>
      <c r="Y294">
        <v>766.6</v>
      </c>
      <c r="Z294">
        <v>836.9</v>
      </c>
      <c r="AA294">
        <v>673.05</v>
      </c>
      <c r="AB294">
        <v>844.5</v>
      </c>
      <c r="AC294" s="2">
        <f>(Table2[[#This Row],[Close Price]]/Table2[[#This Row],[Day Low]])-1</f>
        <v>1.800156535350883E-2</v>
      </c>
      <c r="AD294" s="2">
        <f>(Table2[[#This Row],[Day High]]/Table2[[#This Row],[Close Price]])-1</f>
        <v>2.5115325474115879E-2</v>
      </c>
      <c r="AE294" s="2">
        <f>(Table2[[#This Row],[Close Price]]/Table2[[#This Row],[Current Week Low]])-1</f>
        <v>1.800156535350883E-2</v>
      </c>
      <c r="AF294" s="2">
        <f>(Table2[[#This Row],[Current Week High]]/Table2[[#This Row],[Close Price]])-1</f>
        <v>7.2398769861609535E-2</v>
      </c>
      <c r="AG294" s="2">
        <f>(Table2[[#This Row],[Close Price]]/Table2[[#This Row],[Current Month Low]])-1</f>
        <v>0.15949780848376793</v>
      </c>
      <c r="AH294" s="2">
        <f>(Table2[[#This Row],[Current Month High]]/Table2[[#This Row],[Close Price]])-1</f>
        <v>8.2137365453613498E-2</v>
      </c>
      <c r="AI294">
        <v>8.2137365453613498</v>
      </c>
      <c r="AJ294">
        <v>85.721085197524999</v>
      </c>
      <c r="AK294" t="str">
        <f>IF(AND(Table2[[#This Row],[20D EMA]]&gt;Table2[[#This Row],[50D EMA]],Table2[[#This Row],[50D EMA]]&gt;Table2[[#This Row],[200D EMA]]),"Uptrend","Downtrend/NoTrend")</f>
        <v>Uptrend</v>
      </c>
      <c r="AL294">
        <v>0.3</v>
      </c>
      <c r="AM294" t="s">
        <v>10347</v>
      </c>
      <c r="AN294">
        <v>5.09</v>
      </c>
      <c r="AO294" t="s">
        <v>10347</v>
      </c>
      <c r="AP294">
        <v>7.0265227449147996E-2</v>
      </c>
      <c r="AQ294">
        <f>(Table2[[#This Row],[Sharpe Ratio]]-AVERAGE(Table2[Sharpe Ratio]))/_xlfn.STDEV.P(Table2[Sharpe Ratio])</f>
        <v>7.502667292359437E-2</v>
      </c>
      <c r="AR2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0.64627715242391715</v>
      </c>
      <c r="AS294">
        <f>_xlfn.RANK.AVG(Table2[[#This Row],[1Y Return vs Nifty Z-Score]],Table2[1Y Return vs Nifty Z-Score])</f>
        <v>265</v>
      </c>
      <c r="AT294">
        <f>_xlfn.RANK.AVG(Table2[[#This Row],[6M Return vs Nifty Z-Score]],Table2[6M Return vs Nifty Z-Score])</f>
        <v>334</v>
      </c>
      <c r="AU294">
        <f>_xlfn.RANK.AVG(Table2[[#This Row],[Sharpe Ratio Z-Score]],Table2[Sharpe Ratio Z-Score])</f>
        <v>333</v>
      </c>
      <c r="AV294">
        <f>(Table2[[#This Row],[Rank 1Y]]+Table2[[#This Row],[Rank 6M]]+Table2[[#This Row],[Rank Sharpe]])/3</f>
        <v>310.66666666666669</v>
      </c>
    </row>
    <row r="295" spans="1:48" x14ac:dyDescent="0.3">
      <c r="A295" t="s">
        <v>275</v>
      </c>
      <c r="B295" t="s">
        <v>276</v>
      </c>
      <c r="C295" t="s">
        <v>10303</v>
      </c>
      <c r="D295" t="s">
        <v>34</v>
      </c>
      <c r="E295">
        <v>100031.14209528</v>
      </c>
      <c r="F295">
        <v>110.28</v>
      </c>
      <c r="G295">
        <v>38.796743200244897</v>
      </c>
      <c r="H295">
        <f>(Table2[[#This Row],[1Y Return vs Nifty]]-AVERAGE(Table2[1Y Return vs Nifty]))/_xlfn.STDEV.P(Table2[1Y Return vs Nifty])</f>
        <v>0.1929681135584376</v>
      </c>
      <c r="I295">
        <v>-5.8675484856771902</v>
      </c>
      <c r="J295">
        <f>(Table2[[#This Row],[1M Return vs Nifty]]-AVERAGE(Table2[1M Return vs Nifty]))/_xlfn.STDEV.P(Table2[1M Return vs Nifty])</f>
        <v>-0.53929425480179927</v>
      </c>
      <c r="K295">
        <v>-16.7284834715147</v>
      </c>
      <c r="L295">
        <f>(Table2[[#This Row],[6M Return vs Nifty]]-AVERAGE(Table2[6M Return vs Nifty]))/_xlfn.STDEV.P(Table2[6M Return vs Nifty])</f>
        <v>-0.81399076544281601</v>
      </c>
      <c r="M295">
        <v>-2.9612898071384999</v>
      </c>
      <c r="N295">
        <f>(Table2[[#This Row],[1W Return vs Nifty]]-AVERAGE(Table2[1W Return vs Nifty]))/_xlfn.STDEV.P(Table2[1W Return vs Nifty])</f>
        <v>-0.51239153435226337</v>
      </c>
      <c r="O295">
        <v>110.74</v>
      </c>
      <c r="P295">
        <v>112.568315046918</v>
      </c>
      <c r="Q295">
        <v>105.327588017214</v>
      </c>
      <c r="R295">
        <v>48.099378691445203</v>
      </c>
      <c r="S295" s="2">
        <f>(Table2[[#This Row],[Close Price]]-Table2[[#This Row],[20D EMA]])/Table2[[#This Row],[20D EMA]]</f>
        <v>-4.1538739389560568E-3</v>
      </c>
      <c r="T295" s="2">
        <f>(Table2[[#This Row],[Close Price]]-Table2[[#This Row],[50D EMA]])/Table2[[#This Row],[50D EMA]]</f>
        <v>-2.032823397919957E-2</v>
      </c>
      <c r="U295" s="2">
        <f>(Table2[[#This Row],[Close Price]]-Table2[[#This Row],[200D EMA]])/Table2[[#This Row],[200D EMA]]</f>
        <v>4.7019134075078371E-2</v>
      </c>
      <c r="V295">
        <v>0.44987892647343403</v>
      </c>
      <c r="W295">
        <v>108.85</v>
      </c>
      <c r="X295">
        <v>110.75</v>
      </c>
      <c r="Y295">
        <v>108.85</v>
      </c>
      <c r="Z295">
        <v>113.19</v>
      </c>
      <c r="AA295">
        <v>104.04</v>
      </c>
      <c r="AB295">
        <v>115.6</v>
      </c>
      <c r="AC295" s="2">
        <f>(Table2[[#This Row],[Close Price]]/Table2[[#This Row],[Day Low]])-1</f>
        <v>1.3137344970142406E-2</v>
      </c>
      <c r="AD295" s="2">
        <f>(Table2[[#This Row],[Day High]]/Table2[[#This Row],[Close Price]])-1</f>
        <v>4.2618788538266728E-3</v>
      </c>
      <c r="AE295" s="2">
        <f>(Table2[[#This Row],[Close Price]]/Table2[[#This Row],[Current Week Low]])-1</f>
        <v>1.3137344970142406E-2</v>
      </c>
      <c r="AF295" s="2">
        <f>(Table2[[#This Row],[Current Week High]]/Table2[[#This Row],[Close Price]])-1</f>
        <v>2.6387377584330851E-2</v>
      </c>
      <c r="AG295" s="2">
        <f>(Table2[[#This Row],[Close Price]]/Table2[[#This Row],[Current Month Low]])-1</f>
        <v>5.9976931949250245E-2</v>
      </c>
      <c r="AH295" s="2">
        <f>(Table2[[#This Row],[Current Month High]]/Table2[[#This Row],[Close Price]])-1</f>
        <v>4.8240841494377795E-2</v>
      </c>
      <c r="AI295">
        <v>16.884294523032199</v>
      </c>
      <c r="AJ295">
        <v>72.717306186374302</v>
      </c>
      <c r="AK295" t="str">
        <f>IF(AND(Table2[[#This Row],[20D EMA]]&gt;Table2[[#This Row],[50D EMA]],Table2[[#This Row],[50D EMA]]&gt;Table2[[#This Row],[200D EMA]]),"Uptrend","Downtrend/NoTrend")</f>
        <v>Downtrend/NoTrend</v>
      </c>
      <c r="AL295">
        <v>-0.11</v>
      </c>
      <c r="AM295" t="s">
        <v>10346</v>
      </c>
      <c r="AN295">
        <v>0.67</v>
      </c>
      <c r="AO295" t="s">
        <v>10347</v>
      </c>
      <c r="AP295">
        <v>0.15379816121965201</v>
      </c>
      <c r="AQ295">
        <f>(Table2[[#This Row],[Sharpe Ratio]]-AVERAGE(Table2[Sharpe Ratio]))/_xlfn.STDEV.P(Table2[Sharpe Ratio])</f>
        <v>1.0351404250054805</v>
      </c>
      <c r="AR2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5">
        <f>_xlfn.RANK.AVG(Table2[[#This Row],[1Y Return vs Nifty Z-Score]],Table2[1Y Return vs Nifty Z-Score])</f>
        <v>240</v>
      </c>
      <c r="AT295">
        <f>_xlfn.RANK.AVG(Table2[[#This Row],[6M Return vs Nifty Z-Score]],Table2[6M Return vs Nifty Z-Score])</f>
        <v>587</v>
      </c>
      <c r="AU295">
        <f>_xlfn.RANK.AVG(Table2[[#This Row],[Sharpe Ratio Z-Score]],Table2[Sharpe Ratio Z-Score])</f>
        <v>112</v>
      </c>
      <c r="AV295">
        <f>(Table2[[#This Row],[Rank 1Y]]+Table2[[#This Row],[Rank 6M]]+Table2[[#This Row],[Rank Sharpe]])/3</f>
        <v>313</v>
      </c>
    </row>
    <row r="296" spans="1:48" x14ac:dyDescent="0.3">
      <c r="A296" t="s">
        <v>965</v>
      </c>
      <c r="B296" t="s">
        <v>966</v>
      </c>
      <c r="C296" t="s">
        <v>10305</v>
      </c>
      <c r="D296" t="s">
        <v>967</v>
      </c>
      <c r="E296">
        <v>15236.659524000001</v>
      </c>
      <c r="F296">
        <v>792.5</v>
      </c>
      <c r="G296">
        <v>34.727284415538001</v>
      </c>
      <c r="H296">
        <f>(Table2[[#This Row],[1Y Return vs Nifty]]-AVERAGE(Table2[1Y Return vs Nifty]))/_xlfn.STDEV.P(Table2[1Y Return vs Nifty])</f>
        <v>0.12771115264844318</v>
      </c>
      <c r="I296">
        <v>-8.3350226497813704</v>
      </c>
      <c r="J296">
        <f>(Table2[[#This Row],[1M Return vs Nifty]]-AVERAGE(Table2[1M Return vs Nifty]))/_xlfn.STDEV.P(Table2[1M Return vs Nifty])</f>
        <v>-0.77186851961357805</v>
      </c>
      <c r="K296">
        <v>39.901484316394402</v>
      </c>
      <c r="L296">
        <f>(Table2[[#This Row],[6M Return vs Nifty]]-AVERAGE(Table2[6M Return vs Nifty]))/_xlfn.STDEV.P(Table2[6M Return vs Nifty])</f>
        <v>1.1548897943378611</v>
      </c>
      <c r="M296">
        <v>-3.7984244428071601</v>
      </c>
      <c r="N296">
        <f>(Table2[[#This Row],[1W Return vs Nifty]]-AVERAGE(Table2[1W Return vs Nifty]))/_xlfn.STDEV.P(Table2[1W Return vs Nifty])</f>
        <v>-0.72504172950971302</v>
      </c>
      <c r="O296">
        <v>802.78</v>
      </c>
      <c r="P296">
        <v>768.61779985135695</v>
      </c>
      <c r="Q296">
        <v>629.21384668919404</v>
      </c>
      <c r="R296">
        <v>43.065945956997197</v>
      </c>
      <c r="S296" s="2">
        <f>(Table2[[#This Row],[Close Price]]-Table2[[#This Row],[20D EMA]])/Table2[[#This Row],[20D EMA]]</f>
        <v>-1.2805500884426583E-2</v>
      </c>
      <c r="T296" s="2">
        <f>(Table2[[#This Row],[Close Price]]-Table2[[#This Row],[50D EMA]])/Table2[[#This Row],[50D EMA]]</f>
        <v>3.1071619930297778E-2</v>
      </c>
      <c r="U296" s="2">
        <f>(Table2[[#This Row],[Close Price]]-Table2[[#This Row],[200D EMA]])/Table2[[#This Row],[200D EMA]]</f>
        <v>0.25950820086046622</v>
      </c>
      <c r="V296">
        <v>0.37267228108859901</v>
      </c>
      <c r="W296">
        <v>781.4</v>
      </c>
      <c r="X296">
        <v>796</v>
      </c>
      <c r="Y296">
        <v>780.55</v>
      </c>
      <c r="Z296">
        <v>806</v>
      </c>
      <c r="AA296">
        <v>777.25</v>
      </c>
      <c r="AB296">
        <v>854.5</v>
      </c>
      <c r="AC296" s="2">
        <f>(Table2[[#This Row],[Close Price]]/Table2[[#This Row],[Day Low]])-1</f>
        <v>1.4205272587663131E-2</v>
      </c>
      <c r="AD296" s="2">
        <f>(Table2[[#This Row],[Day High]]/Table2[[#This Row],[Close Price]])-1</f>
        <v>4.4164037854890204E-3</v>
      </c>
      <c r="AE296" s="2">
        <f>(Table2[[#This Row],[Close Price]]/Table2[[#This Row],[Current Week Low]])-1</f>
        <v>1.5309717506886145E-2</v>
      </c>
      <c r="AF296" s="2">
        <f>(Table2[[#This Row],[Current Week High]]/Table2[[#This Row],[Close Price]])-1</f>
        <v>1.7034700315457396E-2</v>
      </c>
      <c r="AG296" s="2">
        <f>(Table2[[#This Row],[Close Price]]/Table2[[#This Row],[Current Month Low]])-1</f>
        <v>1.9620456738501213E-2</v>
      </c>
      <c r="AH296" s="2">
        <f>(Table2[[#This Row],[Current Month High]]/Table2[[#This Row],[Close Price]])-1</f>
        <v>7.823343848580433E-2</v>
      </c>
      <c r="AI296">
        <v>10.624605678233401</v>
      </c>
      <c r="AJ296">
        <v>77.551249019827395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0.26</v>
      </c>
      <c r="AM296" t="s">
        <v>10347</v>
      </c>
      <c r="AN296">
        <v>-4.4000000000000004</v>
      </c>
      <c r="AO296" t="s">
        <v>10346</v>
      </c>
      <c r="AP296">
        <v>-1.175402577002E-2</v>
      </c>
      <c r="AQ296">
        <f>(Table2[[#This Row],[Sharpe Ratio]]-AVERAGE(Table2[Sharpe Ratio]))/_xlfn.STDEV.P(Table2[Sharpe Ratio])</f>
        <v>-0.86768908476257989</v>
      </c>
      <c r="AR2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-1.0819983868995666</v>
      </c>
      <c r="AS296">
        <f>_xlfn.RANK.AVG(Table2[[#This Row],[1Y Return vs Nifty Z-Score]],Table2[1Y Return vs Nifty Z-Score])</f>
        <v>257</v>
      </c>
      <c r="AT296">
        <f>_xlfn.RANK.AVG(Table2[[#This Row],[6M Return vs Nifty Z-Score]],Table2[6M Return vs Nifty Z-Score])</f>
        <v>85</v>
      </c>
      <c r="AU296">
        <f>_xlfn.RANK.AVG(Table2[[#This Row],[Sharpe Ratio Z-Score]],Table2[Sharpe Ratio Z-Score])</f>
        <v>597</v>
      </c>
      <c r="AV296">
        <f>(Table2[[#This Row],[Rank 1Y]]+Table2[[#This Row],[Rank 6M]]+Table2[[#This Row],[Rank Sharpe]])/3</f>
        <v>313</v>
      </c>
    </row>
    <row r="297" spans="1:48" x14ac:dyDescent="0.3">
      <c r="A297" t="s">
        <v>1128</v>
      </c>
      <c r="B297" t="s">
        <v>1129</v>
      </c>
      <c r="C297" t="s">
        <v>10312</v>
      </c>
      <c r="D297" t="s">
        <v>86</v>
      </c>
      <c r="E297">
        <v>10970.218437719999</v>
      </c>
      <c r="F297">
        <v>226.92</v>
      </c>
      <c r="G297">
        <v>47.3168972044474</v>
      </c>
      <c r="H297">
        <f>(Table2[[#This Row],[1Y Return vs Nifty]]-AVERAGE(Table2[1Y Return vs Nifty]))/_xlfn.STDEV.P(Table2[1Y Return vs Nifty])</f>
        <v>0.32959546039110027</v>
      </c>
      <c r="I297">
        <v>1.84087510148968</v>
      </c>
      <c r="J297">
        <f>(Table2[[#This Row],[1M Return vs Nifty]]-AVERAGE(Table2[1M Return vs Nifty]))/_xlfn.STDEV.P(Table2[1M Return vs Nifty])</f>
        <v>0.18727098131040165</v>
      </c>
      <c r="K297">
        <v>-5.94613506453907</v>
      </c>
      <c r="L297">
        <f>(Table2[[#This Row],[6M Return vs Nifty]]-AVERAGE(Table2[6M Return vs Nifty]))/_xlfn.STDEV.P(Table2[6M Return vs Nifty])</f>
        <v>-0.43911581854572368</v>
      </c>
      <c r="M297">
        <v>-4.1498057810766804</v>
      </c>
      <c r="N297">
        <f>(Table2[[#This Row],[1W Return vs Nifty]]-AVERAGE(Table2[1W Return vs Nifty]))/_xlfn.STDEV.P(Table2[1W Return vs Nifty])</f>
        <v>-0.81430014383635929</v>
      </c>
      <c r="O297">
        <v>228.6</v>
      </c>
      <c r="P297">
        <v>222.51779480718201</v>
      </c>
      <c r="Q297">
        <v>193.86604498414201</v>
      </c>
      <c r="R297">
        <v>42.659291672686301</v>
      </c>
      <c r="S297" s="2">
        <f>(Table2[[#This Row],[Close Price]]-Table2[[#This Row],[20D EMA]])/Table2[[#This Row],[20D EMA]]</f>
        <v>-7.3490813648294266E-3</v>
      </c>
      <c r="T297" s="2">
        <f>(Table2[[#This Row],[Close Price]]-Table2[[#This Row],[50D EMA]])/Table2[[#This Row],[50D EMA]]</f>
        <v>1.9783609650781454E-2</v>
      </c>
      <c r="U297" s="2">
        <f>(Table2[[#This Row],[Close Price]]-Table2[[#This Row],[200D EMA]])/Table2[[#This Row],[200D EMA]]</f>
        <v>0.17049893919567891</v>
      </c>
      <c r="V297">
        <v>0.52856044650681699</v>
      </c>
      <c r="W297">
        <v>223.21</v>
      </c>
      <c r="X297">
        <v>229.45</v>
      </c>
      <c r="Y297">
        <v>223.21</v>
      </c>
      <c r="Z297">
        <v>238.9</v>
      </c>
      <c r="AA297">
        <v>211.2</v>
      </c>
      <c r="AB297">
        <v>250.69</v>
      </c>
      <c r="AC297" s="2">
        <f>(Table2[[#This Row],[Close Price]]/Table2[[#This Row],[Day Low]])-1</f>
        <v>1.6621119125487027E-2</v>
      </c>
      <c r="AD297" s="2">
        <f>(Table2[[#This Row],[Day High]]/Table2[[#This Row],[Close Price]])-1</f>
        <v>1.1149303719372394E-2</v>
      </c>
      <c r="AE297" s="2">
        <f>(Table2[[#This Row],[Close Price]]/Table2[[#This Row],[Current Week Low]])-1</f>
        <v>1.6621119125487027E-2</v>
      </c>
      <c r="AF297" s="2">
        <f>(Table2[[#This Row],[Current Week High]]/Table2[[#This Row],[Close Price]])-1</f>
        <v>5.2793936188965329E-2</v>
      </c>
      <c r="AG297" s="2">
        <f>(Table2[[#This Row],[Close Price]]/Table2[[#This Row],[Current Month Low]])-1</f>
        <v>7.443181818181821E-2</v>
      </c>
      <c r="AH297" s="2">
        <f>(Table2[[#This Row],[Current Month High]]/Table2[[#This Row],[Close Price]])-1</f>
        <v>0.10475057288912404</v>
      </c>
      <c r="AI297">
        <v>10.475057288912399</v>
      </c>
      <c r="AJ297">
        <v>95.199999999999903</v>
      </c>
      <c r="AK297" t="str">
        <f>IF(AND(Table2[[#This Row],[20D EMA]]&gt;Table2[[#This Row],[50D EMA]],Table2[[#This Row],[50D EMA]]&gt;Table2[[#This Row],[200D EMA]]),"Uptrend","Downtrend/NoTrend")</f>
        <v>Uptrend</v>
      </c>
      <c r="AL297">
        <v>0.1</v>
      </c>
      <c r="AM297" t="s">
        <v>10347</v>
      </c>
      <c r="AN297">
        <v>-1.35</v>
      </c>
      <c r="AO297" t="s">
        <v>10346</v>
      </c>
      <c r="AP297">
        <v>8.8046635674645005E-2</v>
      </c>
      <c r="AQ297">
        <f>(Table2[[#This Row],[Sharpe Ratio]]-AVERAGE(Table2[Sharpe Ratio]))/_xlfn.STDEV.P(Table2[Sharpe Ratio])</f>
        <v>0.27940324391277149</v>
      </c>
      <c r="AR2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-0.4571462767678095</v>
      </c>
      <c r="AS297">
        <f>_xlfn.RANK.AVG(Table2[[#This Row],[1Y Return vs Nifty Z-Score]],Table2[1Y Return vs Nifty Z-Score])</f>
        <v>205</v>
      </c>
      <c r="AT297">
        <f>_xlfn.RANK.AVG(Table2[[#This Row],[6M Return vs Nifty Z-Score]],Table2[6M Return vs Nifty Z-Score])</f>
        <v>478</v>
      </c>
      <c r="AU297">
        <f>_xlfn.RANK.AVG(Table2[[#This Row],[Sharpe Ratio Z-Score]],Table2[Sharpe Ratio Z-Score])</f>
        <v>257</v>
      </c>
      <c r="AV297">
        <f>(Table2[[#This Row],[Rank 1Y]]+Table2[[#This Row],[Rank 6M]]+Table2[[#This Row],[Rank Sharpe]])/3</f>
        <v>313.33333333333331</v>
      </c>
    </row>
    <row r="298" spans="1:48" x14ac:dyDescent="0.3">
      <c r="A298" t="s">
        <v>773</v>
      </c>
      <c r="B298" t="s">
        <v>774</v>
      </c>
      <c r="C298" t="s">
        <v>10303</v>
      </c>
      <c r="D298" t="s">
        <v>415</v>
      </c>
      <c r="E298">
        <v>21343.031368560001</v>
      </c>
      <c r="F298">
        <v>4336.2</v>
      </c>
      <c r="G298">
        <v>53.079057309022502</v>
      </c>
      <c r="H298">
        <f>(Table2[[#This Row],[1Y Return vs Nifty]]-AVERAGE(Table2[1Y Return vs Nifty]))/_xlfn.STDEV.P(Table2[1Y Return vs Nifty])</f>
        <v>0.42199621356114858</v>
      </c>
      <c r="I298">
        <v>5.8421062114840696</v>
      </c>
      <c r="J298">
        <f>(Table2[[#This Row],[1M Return vs Nifty]]-AVERAGE(Table2[1M Return vs Nifty]))/_xlfn.STDEV.P(Table2[1M Return vs Nifty])</f>
        <v>0.56441105324579</v>
      </c>
      <c r="K298">
        <v>26.731250743451</v>
      </c>
      <c r="L298">
        <f>(Table2[[#This Row],[6M Return vs Nifty]]-AVERAGE(Table2[6M Return vs Nifty]))/_xlfn.STDEV.P(Table2[6M Return vs Nifty])</f>
        <v>0.69699412774213598</v>
      </c>
      <c r="M298">
        <v>-5.0738353273767904</v>
      </c>
      <c r="N298">
        <f>(Table2[[#This Row],[1W Return vs Nifty]]-AVERAGE(Table2[1W Return vs Nifty]))/_xlfn.STDEV.P(Table2[1W Return vs Nifty])</f>
        <v>-1.0490235144624211</v>
      </c>
      <c r="O298">
        <v>4309.8599999999997</v>
      </c>
      <c r="P298">
        <v>4090.3879310879001</v>
      </c>
      <c r="Q298">
        <v>3399.0090714999501</v>
      </c>
      <c r="R298">
        <v>49.133123166997898</v>
      </c>
      <c r="S298" s="2">
        <f>(Table2[[#This Row],[Close Price]]-Table2[[#This Row],[20D EMA]])/Table2[[#This Row],[20D EMA]]</f>
        <v>6.1115674291044595E-3</v>
      </c>
      <c r="T298" s="2">
        <f>(Table2[[#This Row],[Close Price]]-Table2[[#This Row],[50D EMA]])/Table2[[#This Row],[50D EMA]]</f>
        <v>6.009505040924621E-2</v>
      </c>
      <c r="U298" s="2">
        <f>(Table2[[#This Row],[Close Price]]-Table2[[#This Row],[200D EMA]])/Table2[[#This Row],[200D EMA]]</f>
        <v>0.27572475059222962</v>
      </c>
      <c r="V298">
        <v>0.90171439763620198</v>
      </c>
      <c r="W298">
        <v>4309</v>
      </c>
      <c r="X298">
        <v>4418.8999999999996</v>
      </c>
      <c r="Y298">
        <v>4309</v>
      </c>
      <c r="Z298">
        <v>4575.2</v>
      </c>
      <c r="AA298">
        <v>3850</v>
      </c>
      <c r="AB298">
        <v>4638.8999999999996</v>
      </c>
      <c r="AC298" s="2">
        <f>(Table2[[#This Row],[Close Price]]/Table2[[#This Row],[Day Low]])-1</f>
        <v>6.312369459271272E-3</v>
      </c>
      <c r="AD298" s="2">
        <f>(Table2[[#This Row],[Day High]]/Table2[[#This Row],[Close Price]])-1</f>
        <v>1.907199852405328E-2</v>
      </c>
      <c r="AE298" s="2">
        <f>(Table2[[#This Row],[Close Price]]/Table2[[#This Row],[Current Week Low]])-1</f>
        <v>6.312369459271272E-3</v>
      </c>
      <c r="AF298" s="2">
        <f>(Table2[[#This Row],[Current Week High]]/Table2[[#This Row],[Close Price]])-1</f>
        <v>5.5117383884507154E-2</v>
      </c>
      <c r="AG298" s="2">
        <f>(Table2[[#This Row],[Close Price]]/Table2[[#This Row],[Current Month Low]])-1</f>
        <v>0.12628571428571433</v>
      </c>
      <c r="AH298" s="2">
        <f>(Table2[[#This Row],[Current Month High]]/Table2[[#This Row],[Close Price]])-1</f>
        <v>6.9807665698076615E-2</v>
      </c>
      <c r="AI298">
        <v>13.2327844656611</v>
      </c>
      <c r="AJ298">
        <v>94.448430493273506</v>
      </c>
      <c r="AK298" t="str">
        <f>IF(AND(Table2[[#This Row],[20D EMA]]&gt;Table2[[#This Row],[50D EMA]],Table2[[#This Row],[50D EMA]]&gt;Table2[[#This Row],[200D EMA]]),"Uptrend","Downtrend/NoTrend")</f>
        <v>Uptrend</v>
      </c>
      <c r="AL298">
        <v>0.18</v>
      </c>
      <c r="AM298" t="s">
        <v>10347</v>
      </c>
      <c r="AN298">
        <v>1.76</v>
      </c>
      <c r="AO298" t="s">
        <v>10347</v>
      </c>
      <c r="AP298">
        <v>-1.3197708764526001E-2</v>
      </c>
      <c r="AQ298">
        <f>(Table2[[#This Row],[Sharpe Ratio]]-AVERAGE(Table2[Sharpe Ratio]))/_xlfn.STDEV.P(Table2[Sharpe Ratio])</f>
        <v>-0.88428253879449614</v>
      </c>
      <c r="AR2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-0.24990465870784273</v>
      </c>
      <c r="AS298">
        <f>_xlfn.RANK.AVG(Table2[[#This Row],[1Y Return vs Nifty Z-Score]],Table2[1Y Return vs Nifty Z-Score])</f>
        <v>183</v>
      </c>
      <c r="AT298">
        <f>_xlfn.RANK.AVG(Table2[[#This Row],[6M Return vs Nifty Z-Score]],Table2[6M Return vs Nifty Z-Score])</f>
        <v>157</v>
      </c>
      <c r="AU298">
        <f>_xlfn.RANK.AVG(Table2[[#This Row],[Sharpe Ratio Z-Score]],Table2[Sharpe Ratio Z-Score])</f>
        <v>602</v>
      </c>
      <c r="AV298">
        <f>(Table2[[#This Row],[Rank 1Y]]+Table2[[#This Row],[Rank 6M]]+Table2[[#This Row],[Rank Sharpe]])/3</f>
        <v>314</v>
      </c>
    </row>
    <row r="299" spans="1:48" x14ac:dyDescent="0.3">
      <c r="A299" t="s">
        <v>210</v>
      </c>
      <c r="B299" t="s">
        <v>211</v>
      </c>
      <c r="C299" t="s">
        <v>10315</v>
      </c>
      <c r="D299" t="s">
        <v>141</v>
      </c>
      <c r="E299">
        <v>124844.53969431001</v>
      </c>
      <c r="F299">
        <v>1254.45</v>
      </c>
      <c r="G299">
        <v>56.432367424968902</v>
      </c>
      <c r="H299">
        <f>(Table2[[#This Row],[1Y Return vs Nifty]]-AVERAGE(Table2[1Y Return vs Nifty]))/_xlfn.STDEV.P(Table2[1Y Return vs Nifty])</f>
        <v>0.47576916931088081</v>
      </c>
      <c r="I299">
        <v>-12.495141766442</v>
      </c>
      <c r="J299">
        <f>(Table2[[#This Row],[1M Return vs Nifty]]-AVERAGE(Table2[1M Return vs Nifty]))/_xlfn.STDEV.P(Table2[1M Return vs Nifty])</f>
        <v>-1.1639847407931574</v>
      </c>
      <c r="K299">
        <v>-6.7614886986774403</v>
      </c>
      <c r="L299">
        <f>(Table2[[#This Row],[6M Return vs Nifty]]-AVERAGE(Table2[6M Return vs Nifty]))/_xlfn.STDEV.P(Table2[6M Return vs Nifty])</f>
        <v>-0.46746359945236082</v>
      </c>
      <c r="M299">
        <v>-0.82997730599564301</v>
      </c>
      <c r="N299">
        <f>(Table2[[#This Row],[1W Return vs Nifty]]-AVERAGE(Table2[1W Return vs Nifty]))/_xlfn.STDEV.P(Table2[1W Return vs Nifty])</f>
        <v>2.9007662382116797E-2</v>
      </c>
      <c r="O299">
        <v>1265.6199999999999</v>
      </c>
      <c r="P299">
        <v>1314.9126636466599</v>
      </c>
      <c r="Q299">
        <v>1179.4977197191299</v>
      </c>
      <c r="R299">
        <v>51.230460017383201</v>
      </c>
      <c r="S299" s="2">
        <f>(Table2[[#This Row],[Close Price]]-Table2[[#This Row],[20D EMA]])/Table2[[#This Row],[20D EMA]]</f>
        <v>-8.8257138793633519E-3</v>
      </c>
      <c r="T299" s="2">
        <f>(Table2[[#This Row],[Close Price]]-Table2[[#This Row],[50D EMA]])/Table2[[#This Row],[50D EMA]]</f>
        <v>-4.5982265832757413E-2</v>
      </c>
      <c r="U299" s="2">
        <f>(Table2[[#This Row],[Close Price]]-Table2[[#This Row],[200D EMA]])/Table2[[#This Row],[200D EMA]]</f>
        <v>6.3545930634540171E-2</v>
      </c>
      <c r="V299">
        <v>0.74924077582965898</v>
      </c>
      <c r="W299">
        <v>1242.5999999999999</v>
      </c>
      <c r="X299">
        <v>1277.25</v>
      </c>
      <c r="Y299">
        <v>1144</v>
      </c>
      <c r="Z299">
        <v>1288.55</v>
      </c>
      <c r="AA299">
        <v>1144</v>
      </c>
      <c r="AB299">
        <v>1336</v>
      </c>
      <c r="AC299" s="2">
        <f>(Table2[[#This Row],[Close Price]]/Table2[[#This Row],[Day Low]])-1</f>
        <v>9.5364558184451997E-3</v>
      </c>
      <c r="AD299" s="2">
        <f>(Table2[[#This Row],[Day High]]/Table2[[#This Row],[Close Price]])-1</f>
        <v>1.8175295946430747E-2</v>
      </c>
      <c r="AE299" s="2">
        <f>(Table2[[#This Row],[Close Price]]/Table2[[#This Row],[Current Week Low]])-1</f>
        <v>9.6547202797202747E-2</v>
      </c>
      <c r="AF299" s="2">
        <f>(Table2[[#This Row],[Current Week High]]/Table2[[#This Row],[Close Price]])-1</f>
        <v>2.7183227709354663E-2</v>
      </c>
      <c r="AG299" s="2">
        <f>(Table2[[#This Row],[Close Price]]/Table2[[#This Row],[Current Month Low]])-1</f>
        <v>9.6547202797202747E-2</v>
      </c>
      <c r="AH299" s="2">
        <f>(Table2[[#This Row],[Current Month High]]/Table2[[#This Row],[Close Price]])-1</f>
        <v>6.5008569492606361E-2</v>
      </c>
      <c r="AI299">
        <v>31.527761170233902</v>
      </c>
      <c r="AJ299">
        <v>93.6029014584458</v>
      </c>
      <c r="AK299" t="str">
        <f>IF(AND(Table2[[#This Row],[20D EMA]]&gt;Table2[[#This Row],[50D EMA]],Table2[[#This Row],[50D EMA]]&gt;Table2[[#This Row],[200D EMA]]),"Uptrend","Downtrend/NoTrend")</f>
        <v>Downtrend/NoTrend</v>
      </c>
      <c r="AL299">
        <v>-0.11</v>
      </c>
      <c r="AM299" t="s">
        <v>10346</v>
      </c>
      <c r="AN299">
        <v>-3.36</v>
      </c>
      <c r="AO299" t="s">
        <v>10346</v>
      </c>
      <c r="AP299">
        <v>8.1507448749752007E-2</v>
      </c>
      <c r="AQ299">
        <f>(Table2[[#This Row],[Sharpe Ratio]]-AVERAGE(Table2[Sharpe Ratio]))/_xlfn.STDEV.P(Table2[Sharpe Ratio])</f>
        <v>0.20424290881341031</v>
      </c>
      <c r="AR2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9">
        <f>_xlfn.RANK.AVG(Table2[[#This Row],[1Y Return vs Nifty Z-Score]],Table2[1Y Return vs Nifty Z-Score])</f>
        <v>169</v>
      </c>
      <c r="AT299">
        <f>_xlfn.RANK.AVG(Table2[[#This Row],[6M Return vs Nifty Z-Score]],Table2[6M Return vs Nifty Z-Score])</f>
        <v>485</v>
      </c>
      <c r="AU299">
        <f>_xlfn.RANK.AVG(Table2[[#This Row],[Sharpe Ratio Z-Score]],Table2[Sharpe Ratio Z-Score])</f>
        <v>289</v>
      </c>
      <c r="AV299">
        <f>(Table2[[#This Row],[Rank 1Y]]+Table2[[#This Row],[Rank 6M]]+Table2[[#This Row],[Rank Sharpe]])/3</f>
        <v>314.33333333333331</v>
      </c>
    </row>
    <row r="300" spans="1:48" x14ac:dyDescent="0.3">
      <c r="A300" t="s">
        <v>191</v>
      </c>
      <c r="B300" t="s">
        <v>192</v>
      </c>
      <c r="C300" t="s">
        <v>10308</v>
      </c>
      <c r="D300" t="s">
        <v>193</v>
      </c>
      <c r="E300">
        <v>134725.50442889999</v>
      </c>
      <c r="F300">
        <v>4915.8999999999996</v>
      </c>
      <c r="G300">
        <v>16.475675688271</v>
      </c>
      <c r="H300">
        <f>(Table2[[#This Row],[1Y Return vs Nifty]]-AVERAGE(Table2[1Y Return vs Nifty]))/_xlfn.STDEV.P(Table2[1Y Return vs Nifty])</f>
        <v>-0.1649676973587724</v>
      </c>
      <c r="I300">
        <v>-3.2162562873248599</v>
      </c>
      <c r="J300">
        <f>(Table2[[#This Row],[1M Return vs Nifty]]-AVERAGE(Table2[1M Return vs Nifty]))/_xlfn.STDEV.P(Table2[1M Return vs Nifty])</f>
        <v>-0.28939403586399998</v>
      </c>
      <c r="K300">
        <v>15.2085411995317</v>
      </c>
      <c r="L300">
        <f>(Table2[[#This Row],[6M Return vs Nifty]]-AVERAGE(Table2[6M Return vs Nifty]))/_xlfn.STDEV.P(Table2[6M Return vs Nifty])</f>
        <v>0.29637869914099563</v>
      </c>
      <c r="M300">
        <v>-0.85297421713602595</v>
      </c>
      <c r="N300">
        <f>(Table2[[#This Row],[1W Return vs Nifty]]-AVERAGE(Table2[1W Return vs Nifty]))/_xlfn.STDEV.P(Table2[1W Return vs Nifty])</f>
        <v>2.3165952538018848E-2</v>
      </c>
      <c r="O300">
        <v>4856.33</v>
      </c>
      <c r="P300">
        <v>4802.5643203766103</v>
      </c>
      <c r="Q300">
        <v>4356.4515293449804</v>
      </c>
      <c r="R300">
        <v>58.4253625717784</v>
      </c>
      <c r="S300" s="2">
        <f>(Table2[[#This Row],[Close Price]]-Table2[[#This Row],[20D EMA]])/Table2[[#This Row],[20D EMA]]</f>
        <v>1.2266464593633404E-2</v>
      </c>
      <c r="T300" s="2">
        <f>(Table2[[#This Row],[Close Price]]-Table2[[#This Row],[50D EMA]])/Table2[[#This Row],[50D EMA]]</f>
        <v>2.3598992551233895E-2</v>
      </c>
      <c r="U300" s="2">
        <f>(Table2[[#This Row],[Close Price]]-Table2[[#This Row],[200D EMA]])/Table2[[#This Row],[200D EMA]]</f>
        <v>0.12841838521250248</v>
      </c>
      <c r="V300">
        <v>0.58496982459361102</v>
      </c>
      <c r="W300">
        <v>4880</v>
      </c>
      <c r="X300">
        <v>4994.3999999999996</v>
      </c>
      <c r="Y300">
        <v>4836.7</v>
      </c>
      <c r="Z300">
        <v>4994.3999999999996</v>
      </c>
      <c r="AA300">
        <v>4548</v>
      </c>
      <c r="AB300">
        <v>5023</v>
      </c>
      <c r="AC300" s="2">
        <f>(Table2[[#This Row],[Close Price]]/Table2[[#This Row],[Day Low]])-1</f>
        <v>7.3565573770491E-3</v>
      </c>
      <c r="AD300" s="2">
        <f>(Table2[[#This Row],[Day High]]/Table2[[#This Row],[Close Price]])-1</f>
        <v>1.5968591712606006E-2</v>
      </c>
      <c r="AE300" s="2">
        <f>(Table2[[#This Row],[Close Price]]/Table2[[#This Row],[Current Week Low]])-1</f>
        <v>1.6374801000682337E-2</v>
      </c>
      <c r="AF300" s="2">
        <f>(Table2[[#This Row],[Current Week High]]/Table2[[#This Row],[Close Price]])-1</f>
        <v>1.5968591712606006E-2</v>
      </c>
      <c r="AG300" s="2">
        <f>(Table2[[#This Row],[Close Price]]/Table2[[#This Row],[Current Month Low]])-1</f>
        <v>8.0892700087950686E-2</v>
      </c>
      <c r="AH300" s="2">
        <f>(Table2[[#This Row],[Current Month High]]/Table2[[#This Row],[Close Price]])-1</f>
        <v>2.178644805630725E-2</v>
      </c>
      <c r="AI300">
        <v>2.9089281718505302</v>
      </c>
      <c r="AJ300">
        <v>50.103816793893102</v>
      </c>
      <c r="AK300" t="str">
        <f>IF(AND(Table2[[#This Row],[20D EMA]]&gt;Table2[[#This Row],[50D EMA]],Table2[[#This Row],[50D EMA]]&gt;Table2[[#This Row],[200D EMA]]),"Uptrend","Downtrend/NoTrend")</f>
        <v>Uptrend</v>
      </c>
      <c r="AL300">
        <v>-0.01</v>
      </c>
      <c r="AM300" t="s">
        <v>10346</v>
      </c>
      <c r="AN300">
        <v>2.23</v>
      </c>
      <c r="AO300" t="s">
        <v>10347</v>
      </c>
      <c r="AP300">
        <v>5.9276439439635002E-2</v>
      </c>
      <c r="AQ300">
        <f>(Table2[[#This Row],[Sharpe Ratio]]-AVERAGE(Table2[Sharpe Ratio]))/_xlfn.STDEV.P(Table2[Sharpe Ratio])</f>
        <v>-5.1276642552335938E-2</v>
      </c>
      <c r="AR3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-0.18609372409609382</v>
      </c>
      <c r="AS300">
        <f>_xlfn.RANK.AVG(Table2[[#This Row],[1Y Return vs Nifty Z-Score]],Table2[1Y Return vs Nifty Z-Score])</f>
        <v>349</v>
      </c>
      <c r="AT300">
        <f>_xlfn.RANK.AVG(Table2[[#This Row],[6M Return vs Nifty Z-Score]],Table2[6M Return vs Nifty Z-Score])</f>
        <v>229</v>
      </c>
      <c r="AU300">
        <f>_xlfn.RANK.AVG(Table2[[#This Row],[Sharpe Ratio Z-Score]],Table2[Sharpe Ratio Z-Score])</f>
        <v>366</v>
      </c>
      <c r="AV300">
        <f>(Table2[[#This Row],[Rank 1Y]]+Table2[[#This Row],[Rank 6M]]+Table2[[#This Row],[Rank Sharpe]])/3</f>
        <v>314.66666666666669</v>
      </c>
    </row>
    <row r="301" spans="1:48" x14ac:dyDescent="0.3">
      <c r="A301" t="s">
        <v>354</v>
      </c>
      <c r="B301" t="s">
        <v>355</v>
      </c>
      <c r="C301" t="s">
        <v>10305</v>
      </c>
      <c r="D301" t="s">
        <v>356</v>
      </c>
      <c r="E301">
        <v>69501.201801734904</v>
      </c>
      <c r="F301">
        <v>1919.95</v>
      </c>
      <c r="G301">
        <v>27.4425835653844</v>
      </c>
      <c r="H301">
        <f>(Table2[[#This Row],[1Y Return vs Nifty]]-AVERAGE(Table2[1Y Return vs Nifty]))/_xlfn.STDEV.P(Table2[1Y Return vs Nifty])</f>
        <v>1.0895265384526396E-2</v>
      </c>
      <c r="I301">
        <v>13.317066499380701</v>
      </c>
      <c r="J301">
        <f>(Table2[[#This Row],[1M Return vs Nifty]]-AVERAGE(Table2[1M Return vs Nifty]))/_xlfn.STDEV.P(Table2[1M Return vs Nifty])</f>
        <v>1.2689709707296515</v>
      </c>
      <c r="K301">
        <v>10.442056631459399</v>
      </c>
      <c r="L301">
        <f>(Table2[[#This Row],[6M Return vs Nifty]]-AVERAGE(Table2[6M Return vs Nifty]))/_xlfn.STDEV.P(Table2[6M Return vs Nifty])</f>
        <v>0.13066010223626925</v>
      </c>
      <c r="M301">
        <v>-1.88769002214521</v>
      </c>
      <c r="N301">
        <f>(Table2[[#This Row],[1W Return vs Nifty]]-AVERAGE(Table2[1W Return vs Nifty]))/_xlfn.STDEV.P(Table2[1W Return vs Nifty])</f>
        <v>-0.23967410746254478</v>
      </c>
      <c r="O301">
        <v>1826.4</v>
      </c>
      <c r="P301">
        <v>1713.7149118586101</v>
      </c>
      <c r="Q301">
        <v>1527.89387711276</v>
      </c>
      <c r="R301">
        <v>74.359462954050201</v>
      </c>
      <c r="S301" s="2">
        <f>(Table2[[#This Row],[Close Price]]-Table2[[#This Row],[20D EMA]])/Table2[[#This Row],[20D EMA]]</f>
        <v>5.1220981165133565E-2</v>
      </c>
      <c r="T301" s="2">
        <f>(Table2[[#This Row],[Close Price]]-Table2[[#This Row],[50D EMA]])/Table2[[#This Row],[50D EMA]]</f>
        <v>0.12034387208413658</v>
      </c>
      <c r="U301" s="2">
        <f>(Table2[[#This Row],[Close Price]]-Table2[[#This Row],[200D EMA]])/Table2[[#This Row],[200D EMA]]</f>
        <v>0.25659905361235102</v>
      </c>
      <c r="V301">
        <v>0.78270098450185799</v>
      </c>
      <c r="W301">
        <v>1891.05</v>
      </c>
      <c r="X301">
        <v>1930</v>
      </c>
      <c r="Y301">
        <v>1865.1</v>
      </c>
      <c r="Z301">
        <v>1930</v>
      </c>
      <c r="AA301">
        <v>1633.9</v>
      </c>
      <c r="AB301">
        <v>1945</v>
      </c>
      <c r="AC301" s="2">
        <f>(Table2[[#This Row],[Close Price]]/Table2[[#This Row],[Day Low]])-1</f>
        <v>1.5282515004891417E-2</v>
      </c>
      <c r="AD301" s="2">
        <f>(Table2[[#This Row],[Day High]]/Table2[[#This Row],[Close Price]])-1</f>
        <v>5.2345113153988709E-3</v>
      </c>
      <c r="AE301" s="2">
        <f>(Table2[[#This Row],[Close Price]]/Table2[[#This Row],[Current Week Low]])-1</f>
        <v>2.9408610798348667E-2</v>
      </c>
      <c r="AF301" s="2">
        <f>(Table2[[#This Row],[Current Week High]]/Table2[[#This Row],[Close Price]])-1</f>
        <v>5.2345113153988709E-3</v>
      </c>
      <c r="AG301" s="2">
        <f>(Table2[[#This Row],[Close Price]]/Table2[[#This Row],[Current Month Low]])-1</f>
        <v>0.17507191382581544</v>
      </c>
      <c r="AH301" s="2">
        <f>(Table2[[#This Row],[Current Month High]]/Table2[[#This Row],[Close Price]])-1</f>
        <v>1.3047214771217952E-2</v>
      </c>
      <c r="AI301">
        <v>1.3047214771217901</v>
      </c>
      <c r="AJ301">
        <v>64.105303645454896</v>
      </c>
      <c r="AK301" t="str">
        <f>IF(AND(Table2[[#This Row],[20D EMA]]&gt;Table2[[#This Row],[50D EMA]],Table2[[#This Row],[50D EMA]]&gt;Table2[[#This Row],[200D EMA]]),"Uptrend","Downtrend/NoTrend")</f>
        <v>Uptrend</v>
      </c>
      <c r="AL301">
        <v>0.19</v>
      </c>
      <c r="AM301" t="s">
        <v>10347</v>
      </c>
      <c r="AN301">
        <v>8.24</v>
      </c>
      <c r="AO301" t="s">
        <v>10347</v>
      </c>
      <c r="AP301">
        <v>5.8106037246286997E-2</v>
      </c>
      <c r="AQ301">
        <f>(Table2[[#This Row],[Sharpe Ratio]]-AVERAGE(Table2[Sharpe Ratio]))/_xlfn.STDEV.P(Table2[Sharpe Ratio])</f>
        <v>-6.4729052165860307E-2</v>
      </c>
      <c r="AR3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1.106123178722042</v>
      </c>
      <c r="AS301">
        <f>_xlfn.RANK.AVG(Table2[[#This Row],[1Y Return vs Nifty Z-Score]],Table2[1Y Return vs Nifty Z-Score])</f>
        <v>297</v>
      </c>
      <c r="AT301">
        <f>_xlfn.RANK.AVG(Table2[[#This Row],[6M Return vs Nifty Z-Score]],Table2[6M Return vs Nifty Z-Score])</f>
        <v>277</v>
      </c>
      <c r="AU301">
        <f>_xlfn.RANK.AVG(Table2[[#This Row],[Sharpe Ratio Z-Score]],Table2[Sharpe Ratio Z-Score])</f>
        <v>371</v>
      </c>
      <c r="AV301">
        <f>(Table2[[#This Row],[Rank 1Y]]+Table2[[#This Row],[Rank 6M]]+Table2[[#This Row],[Rank Sharpe]])/3</f>
        <v>315</v>
      </c>
    </row>
    <row r="302" spans="1:48" x14ac:dyDescent="0.3">
      <c r="A302" t="s">
        <v>646</v>
      </c>
      <c r="B302" t="s">
        <v>647</v>
      </c>
      <c r="C302" t="s">
        <v>10314</v>
      </c>
      <c r="D302" t="s">
        <v>265</v>
      </c>
      <c r="E302">
        <v>28788.661837439999</v>
      </c>
      <c r="F302">
        <v>1512.9</v>
      </c>
      <c r="G302">
        <v>3.1266037786386498</v>
      </c>
      <c r="H302">
        <f>(Table2[[#This Row],[1Y Return vs Nifty]]-AVERAGE(Table2[1Y Return vs Nifty]))/_xlfn.STDEV.P(Table2[1Y Return vs Nifty])</f>
        <v>-0.37903052730197462</v>
      </c>
      <c r="I302">
        <v>-14.3041962536706</v>
      </c>
      <c r="J302">
        <f>(Table2[[#This Row],[1M Return vs Nifty]]-AVERAGE(Table2[1M Return vs Nifty]))/_xlfn.STDEV.P(Table2[1M Return vs Nifty])</f>
        <v>-1.3344989952045674</v>
      </c>
      <c r="K302">
        <v>27.0685853463585</v>
      </c>
      <c r="L302">
        <f>(Table2[[#This Row],[6M Return vs Nifty]]-AVERAGE(Table2[6M Return vs Nifty]))/_xlfn.STDEV.P(Table2[6M Return vs Nifty])</f>
        <v>0.70872239755668676</v>
      </c>
      <c r="M302">
        <v>-7.4177603433068402</v>
      </c>
      <c r="N302">
        <f>(Table2[[#This Row],[1W Return vs Nifty]]-AVERAGE(Table2[1W Return vs Nifty]))/_xlfn.STDEV.P(Table2[1W Return vs Nifty])</f>
        <v>-1.6444308609447802</v>
      </c>
      <c r="O302">
        <v>1575.58</v>
      </c>
      <c r="P302">
        <v>1604.69723177681</v>
      </c>
      <c r="Q302">
        <v>1423.5500602417301</v>
      </c>
      <c r="R302">
        <v>30.9371672131312</v>
      </c>
      <c r="S302" s="2">
        <f>(Table2[[#This Row],[Close Price]]-Table2[[#This Row],[20D EMA]])/Table2[[#This Row],[20D EMA]]</f>
        <v>-3.9782175452849004E-2</v>
      </c>
      <c r="T302" s="2">
        <f>(Table2[[#This Row],[Close Price]]-Table2[[#This Row],[50D EMA]])/Table2[[#This Row],[50D EMA]]</f>
        <v>-5.7205328182168606E-2</v>
      </c>
      <c r="U302" s="2">
        <f>(Table2[[#This Row],[Close Price]]-Table2[[#This Row],[200D EMA]])/Table2[[#This Row],[200D EMA]]</f>
        <v>6.2765576184301994E-2</v>
      </c>
      <c r="V302">
        <v>0.794719885903164</v>
      </c>
      <c r="W302">
        <v>1505</v>
      </c>
      <c r="X302">
        <v>1532</v>
      </c>
      <c r="Y302">
        <v>1505</v>
      </c>
      <c r="Z302">
        <v>1566.05</v>
      </c>
      <c r="AA302">
        <v>1505</v>
      </c>
      <c r="AB302">
        <v>1735.15</v>
      </c>
      <c r="AC302" s="2">
        <f>(Table2[[#This Row],[Close Price]]/Table2[[#This Row],[Day Low]])-1</f>
        <v>5.2491694352159168E-3</v>
      </c>
      <c r="AD302" s="2">
        <f>(Table2[[#This Row],[Day High]]/Table2[[#This Row],[Close Price]])-1</f>
        <v>1.2624760393945333E-2</v>
      </c>
      <c r="AE302" s="2">
        <f>(Table2[[#This Row],[Close Price]]/Table2[[#This Row],[Current Week Low]])-1</f>
        <v>5.2491694352159168E-3</v>
      </c>
      <c r="AF302" s="2">
        <f>(Table2[[#This Row],[Current Week High]]/Table2[[#This Row],[Close Price]])-1</f>
        <v>3.5131204970586305E-2</v>
      </c>
      <c r="AG302" s="2">
        <f>(Table2[[#This Row],[Close Price]]/Table2[[#This Row],[Current Month Low]])-1</f>
        <v>5.2491694352159168E-3</v>
      </c>
      <c r="AH302" s="2">
        <f>(Table2[[#This Row],[Current Month High]]/Table2[[#This Row],[Close Price]])-1</f>
        <v>0.14690329830127569</v>
      </c>
      <c r="AI302">
        <v>21.696741357657402</v>
      </c>
      <c r="AJ302">
        <v>47.5136505460218</v>
      </c>
      <c r="AK302" t="str">
        <f>IF(AND(Table2[[#This Row],[20D EMA]]&gt;Table2[[#This Row],[50D EMA]],Table2[[#This Row],[50D EMA]]&gt;Table2[[#This Row],[200D EMA]]),"Uptrend","Downtrend/NoTrend")</f>
        <v>Downtrend/NoTrend</v>
      </c>
      <c r="AL302">
        <v>-0.13</v>
      </c>
      <c r="AM302" t="s">
        <v>10346</v>
      </c>
      <c r="AN302">
        <v>-2.58</v>
      </c>
      <c r="AO302" t="s">
        <v>10346</v>
      </c>
      <c r="AP302">
        <v>5.9152046435061001E-2</v>
      </c>
      <c r="AQ302">
        <f>(Table2[[#This Row],[Sharpe Ratio]]-AVERAGE(Table2[Sharpe Ratio]))/_xlfn.STDEV.P(Table2[Sharpe Ratio])</f>
        <v>-5.2706395213512738E-2</v>
      </c>
      <c r="AR3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2">
        <f>_xlfn.RANK.AVG(Table2[[#This Row],[1Y Return vs Nifty Z-Score]],Table2[1Y Return vs Nifty Z-Score])</f>
        <v>427</v>
      </c>
      <c r="AT302">
        <f>_xlfn.RANK.AVG(Table2[[#This Row],[6M Return vs Nifty Z-Score]],Table2[6M Return vs Nifty Z-Score])</f>
        <v>153</v>
      </c>
      <c r="AU302">
        <f>_xlfn.RANK.AVG(Table2[[#This Row],[Sharpe Ratio Z-Score]],Table2[Sharpe Ratio Z-Score])</f>
        <v>367</v>
      </c>
      <c r="AV302">
        <f>(Table2[[#This Row],[Rank 1Y]]+Table2[[#This Row],[Rank 6M]]+Table2[[#This Row],[Rank Sharpe]])/3</f>
        <v>315.66666666666669</v>
      </c>
    </row>
    <row r="303" spans="1:48" x14ac:dyDescent="0.3">
      <c r="A303" t="s">
        <v>1812</v>
      </c>
      <c r="B303" t="s">
        <v>1813</v>
      </c>
      <c r="C303" t="s">
        <v>10307</v>
      </c>
      <c r="D303" t="s">
        <v>54</v>
      </c>
      <c r="E303">
        <v>4107.3666457600002</v>
      </c>
      <c r="F303">
        <v>409.6</v>
      </c>
      <c r="G303">
        <v>4.4598846767871896</v>
      </c>
      <c r="H303">
        <f>(Table2[[#This Row],[1Y Return vs Nifty]]-AVERAGE(Table2[1Y Return vs Nifty]))/_xlfn.STDEV.P(Table2[1Y Return vs Nifty])</f>
        <v>-0.35765032318748863</v>
      </c>
      <c r="I303">
        <v>15.7821924946143</v>
      </c>
      <c r="J303">
        <f>(Table2[[#This Row],[1M Return vs Nifty]]-AVERAGE(Table2[1M Return vs Nifty]))/_xlfn.STDEV.P(Table2[1M Return vs Nifty])</f>
        <v>1.5013239065173318</v>
      </c>
      <c r="K303">
        <v>15.594610994464499</v>
      </c>
      <c r="L303">
        <f>(Table2[[#This Row],[6M Return vs Nifty]]-AVERAGE(Table2[6M Return vs Nifty]))/_xlfn.STDEV.P(Table2[6M Return vs Nifty])</f>
        <v>0.30980136815625148</v>
      </c>
      <c r="M303">
        <v>8.4959207936728305</v>
      </c>
      <c r="N303">
        <f>(Table2[[#This Row],[1W Return vs Nifty]]-AVERAGE(Table2[1W Return vs Nifty]))/_xlfn.STDEV.P(Table2[1W Return vs Nifty])</f>
        <v>2.3979862787416559</v>
      </c>
      <c r="O303">
        <v>373.53</v>
      </c>
      <c r="P303">
        <v>359.492055897292</v>
      </c>
      <c r="Q303">
        <v>326.74721775620202</v>
      </c>
      <c r="R303">
        <v>79.516777503548994</v>
      </c>
      <c r="S303" s="2">
        <f>(Table2[[#This Row],[Close Price]]-Table2[[#This Row],[20D EMA]])/Table2[[#This Row],[20D EMA]]</f>
        <v>9.6565202259524141E-2</v>
      </c>
      <c r="T303" s="2">
        <f>(Table2[[#This Row],[Close Price]]-Table2[[#This Row],[50D EMA]])/Table2[[#This Row],[50D EMA]]</f>
        <v>0.13938540026326482</v>
      </c>
      <c r="U303" s="2">
        <f>(Table2[[#This Row],[Close Price]]-Table2[[#This Row],[200D EMA]])/Table2[[#This Row],[200D EMA]]</f>
        <v>0.25356843988681638</v>
      </c>
      <c r="V303">
        <v>2.0891538207603801</v>
      </c>
      <c r="W303">
        <v>391</v>
      </c>
      <c r="X303">
        <v>415</v>
      </c>
      <c r="Y303">
        <v>380.4</v>
      </c>
      <c r="Z303">
        <v>418.9</v>
      </c>
      <c r="AA303">
        <v>330.55</v>
      </c>
      <c r="AB303">
        <v>418.9</v>
      </c>
      <c r="AC303" s="2">
        <f>(Table2[[#This Row],[Close Price]]/Table2[[#This Row],[Day Low]])-1</f>
        <v>4.7570332480818545E-2</v>
      </c>
      <c r="AD303" s="2">
        <f>(Table2[[#This Row],[Day High]]/Table2[[#This Row],[Close Price]])-1</f>
        <v>1.318359375E-2</v>
      </c>
      <c r="AE303" s="2">
        <f>(Table2[[#This Row],[Close Price]]/Table2[[#This Row],[Current Week Low]])-1</f>
        <v>7.6761303890641619E-2</v>
      </c>
      <c r="AF303" s="2">
        <f>(Table2[[#This Row],[Current Week High]]/Table2[[#This Row],[Close Price]])-1</f>
        <v>2.2705078124999778E-2</v>
      </c>
      <c r="AG303" s="2">
        <f>(Table2[[#This Row],[Close Price]]/Table2[[#This Row],[Current Month Low]])-1</f>
        <v>0.23914687641809107</v>
      </c>
      <c r="AH303" s="2">
        <f>(Table2[[#This Row],[Current Month High]]/Table2[[#This Row],[Close Price]])-1</f>
        <v>2.2705078124999778E-2</v>
      </c>
      <c r="AI303">
        <v>2.2705078124999698</v>
      </c>
      <c r="AJ303">
        <v>72.572150832104498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-0.06</v>
      </c>
      <c r="AM303" t="s">
        <v>10346</v>
      </c>
      <c r="AN303">
        <v>14.32</v>
      </c>
      <c r="AO303" t="s">
        <v>10347</v>
      </c>
      <c r="AP303">
        <v>7.7468351152437998E-2</v>
      </c>
      <c r="AQ303">
        <f>(Table2[[#This Row],[Sharpe Ratio]]-AVERAGE(Table2[Sharpe Ratio]))/_xlfn.STDEV.P(Table2[Sharpe Ratio])</f>
        <v>0.15781818775864201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4.0092794179863924</v>
      </c>
      <c r="AS303">
        <f>_xlfn.RANK.AVG(Table2[[#This Row],[1Y Return vs Nifty Z-Score]],Table2[1Y Return vs Nifty Z-Score])</f>
        <v>415</v>
      </c>
      <c r="AT303">
        <f>_xlfn.RANK.AVG(Table2[[#This Row],[6M Return vs Nifty Z-Score]],Table2[6M Return vs Nifty Z-Score])</f>
        <v>227</v>
      </c>
      <c r="AU303">
        <f>_xlfn.RANK.AVG(Table2[[#This Row],[Sharpe Ratio Z-Score]],Table2[Sharpe Ratio Z-Score])</f>
        <v>305</v>
      </c>
      <c r="AV303">
        <f>(Table2[[#This Row],[Rank 1Y]]+Table2[[#This Row],[Rank 6M]]+Table2[[#This Row],[Rank Sharpe]])/3</f>
        <v>315.66666666666669</v>
      </c>
    </row>
    <row r="304" spans="1:48" x14ac:dyDescent="0.3">
      <c r="A304" t="s">
        <v>570</v>
      </c>
      <c r="B304" t="s">
        <v>571</v>
      </c>
      <c r="C304" t="s">
        <v>10308</v>
      </c>
      <c r="D304" t="s">
        <v>199</v>
      </c>
      <c r="E304">
        <v>35148.832458240002</v>
      </c>
      <c r="F304">
        <v>2498.8000000000002</v>
      </c>
      <c r="G304">
        <v>23.748140840542401</v>
      </c>
      <c r="H304">
        <f>(Table2[[#This Row],[1Y Return vs Nifty]]-AVERAGE(Table2[1Y Return vs Nifty]))/_xlfn.STDEV.P(Table2[1Y Return vs Nifty])</f>
        <v>-4.8348019099700656E-2</v>
      </c>
      <c r="I304">
        <v>-4.8498809857599801</v>
      </c>
      <c r="J304">
        <f>(Table2[[#This Row],[1M Return vs Nifty]]-AVERAGE(Table2[1M Return vs Nifty]))/_xlfn.STDEV.P(Table2[1M Return vs Nifty])</f>
        <v>-0.44337297868095521</v>
      </c>
      <c r="K304">
        <v>20.144621732902401</v>
      </c>
      <c r="L304">
        <f>(Table2[[#This Row],[6M Return vs Nifty]]-AVERAGE(Table2[6M Return vs Nifty]))/_xlfn.STDEV.P(Table2[6M Return vs Nifty])</f>
        <v>0.46799371824295577</v>
      </c>
      <c r="M304">
        <v>-2.8671954856449302</v>
      </c>
      <c r="N304">
        <f>(Table2[[#This Row],[1W Return vs Nifty]]-AVERAGE(Table2[1W Return vs Nifty]))/_xlfn.STDEV.P(Table2[1W Return vs Nifty])</f>
        <v>-0.48848955374333414</v>
      </c>
      <c r="O304">
        <v>2533.5100000000002</v>
      </c>
      <c r="P304">
        <v>2509.1011009734898</v>
      </c>
      <c r="Q304">
        <v>2163.3687009084902</v>
      </c>
      <c r="R304">
        <v>42.439267993325601</v>
      </c>
      <c r="S304" s="2">
        <f>(Table2[[#This Row],[Close Price]]-Table2[[#This Row],[20D EMA]])/Table2[[#This Row],[20D EMA]]</f>
        <v>-1.3700360369605816E-2</v>
      </c>
      <c r="T304" s="2">
        <f>(Table2[[#This Row],[Close Price]]-Table2[[#This Row],[50D EMA]])/Table2[[#This Row],[50D EMA]]</f>
        <v>-4.1054945811043455E-3</v>
      </c>
      <c r="U304" s="2">
        <f>(Table2[[#This Row],[Close Price]]-Table2[[#This Row],[200D EMA]])/Table2[[#This Row],[200D EMA]]</f>
        <v>0.15505045392893418</v>
      </c>
      <c r="V304">
        <v>0.797740759936305</v>
      </c>
      <c r="W304">
        <v>2469.65</v>
      </c>
      <c r="X304">
        <v>2506.35</v>
      </c>
      <c r="Y304">
        <v>2469.65</v>
      </c>
      <c r="Z304">
        <v>2614.6</v>
      </c>
      <c r="AA304">
        <v>2416.5500000000002</v>
      </c>
      <c r="AB304">
        <v>2636.15</v>
      </c>
      <c r="AC304" s="2">
        <f>(Table2[[#This Row],[Close Price]]/Table2[[#This Row],[Day Low]])-1</f>
        <v>1.1803291964448404E-2</v>
      </c>
      <c r="AD304" s="2">
        <f>(Table2[[#This Row],[Day High]]/Table2[[#This Row],[Close Price]])-1</f>
        <v>3.0214502961420919E-3</v>
      </c>
      <c r="AE304" s="2">
        <f>(Table2[[#This Row],[Close Price]]/Table2[[#This Row],[Current Week Low]])-1</f>
        <v>1.1803291964448404E-2</v>
      </c>
      <c r="AF304" s="2">
        <f>(Table2[[#This Row],[Current Week High]]/Table2[[#This Row],[Close Price]])-1</f>
        <v>4.6342244277252975E-2</v>
      </c>
      <c r="AG304" s="2">
        <f>(Table2[[#This Row],[Close Price]]/Table2[[#This Row],[Current Month Low]])-1</f>
        <v>3.403612588193905E-2</v>
      </c>
      <c r="AH304" s="2">
        <f>(Table2[[#This Row],[Current Month High]]/Table2[[#This Row],[Close Price]])-1</f>
        <v>5.4966383864254897E-2</v>
      </c>
      <c r="AI304">
        <v>22.510805186489499</v>
      </c>
      <c r="AJ304">
        <v>62.254472257394198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-0.02</v>
      </c>
      <c r="AM304" t="s">
        <v>10346</v>
      </c>
      <c r="AN304">
        <v>-1.96</v>
      </c>
      <c r="AO304" t="s">
        <v>10346</v>
      </c>
      <c r="AP304">
        <v>3.3051516817073003E-2</v>
      </c>
      <c r="AQ304">
        <f>(Table2[[#This Row],[Sharpe Ratio]]-AVERAGE(Table2[Sharpe Ratio]))/_xlfn.STDEV.P(Table2[Sharpe Ratio])</f>
        <v>-0.35270157426107912</v>
      </c>
      <c r="AR3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-0.86491840754211335</v>
      </c>
      <c r="AS304">
        <f>_xlfn.RANK.AVG(Table2[[#This Row],[1Y Return vs Nifty Z-Score]],Table2[1Y Return vs Nifty Z-Score])</f>
        <v>316</v>
      </c>
      <c r="AT304">
        <f>_xlfn.RANK.AVG(Table2[[#This Row],[6M Return vs Nifty Z-Score]],Table2[6M Return vs Nifty Z-Score])</f>
        <v>198</v>
      </c>
      <c r="AU304">
        <f>_xlfn.RANK.AVG(Table2[[#This Row],[Sharpe Ratio Z-Score]],Table2[Sharpe Ratio Z-Score])</f>
        <v>438</v>
      </c>
      <c r="AV304">
        <f>(Table2[[#This Row],[Rank 1Y]]+Table2[[#This Row],[Rank 6M]]+Table2[[#This Row],[Rank Sharpe]])/3</f>
        <v>317.33333333333331</v>
      </c>
    </row>
    <row r="305" spans="1:48" x14ac:dyDescent="0.3">
      <c r="A305" t="s">
        <v>894</v>
      </c>
      <c r="B305" t="s">
        <v>895</v>
      </c>
      <c r="C305" t="s">
        <v>10311</v>
      </c>
      <c r="D305" t="s">
        <v>306</v>
      </c>
      <c r="E305">
        <v>17498.735667270001</v>
      </c>
      <c r="F305">
        <v>801.9</v>
      </c>
      <c r="G305">
        <v>23.103006721366299</v>
      </c>
      <c r="H305">
        <f>(Table2[[#This Row],[1Y Return vs Nifty]]-AVERAGE(Table2[1Y Return vs Nifty]))/_xlfn.STDEV.P(Table2[1Y Return vs Nifty])</f>
        <v>-5.8693250302186174E-2</v>
      </c>
      <c r="I305">
        <v>-5.5250456396673497</v>
      </c>
      <c r="J305">
        <f>(Table2[[#This Row],[1M Return vs Nifty]]-AVERAGE(Table2[1M Return vs Nifty]))/_xlfn.STDEV.P(Table2[1M Return vs Nifty])</f>
        <v>-0.50701130377215797</v>
      </c>
      <c r="K305">
        <v>-15.477571764732399</v>
      </c>
      <c r="L305">
        <f>(Table2[[#This Row],[6M Return vs Nifty]]-AVERAGE(Table2[6M Return vs Nifty]))/_xlfn.STDEV.P(Table2[6M Return vs Nifty])</f>
        <v>-0.77049973343817502</v>
      </c>
      <c r="M305">
        <v>2.5252899167414502</v>
      </c>
      <c r="N305">
        <f>(Table2[[#This Row],[1W Return vs Nifty]]-AVERAGE(Table2[1W Return vs Nifty]))/_xlfn.STDEV.P(Table2[1W Return vs Nifty])</f>
        <v>0.88131767240879699</v>
      </c>
      <c r="O305">
        <v>799.6</v>
      </c>
      <c r="P305">
        <v>806.29490146340902</v>
      </c>
      <c r="Q305">
        <v>753.31747916427901</v>
      </c>
      <c r="R305">
        <v>52.139437869976902</v>
      </c>
      <c r="S305" s="2">
        <f>(Table2[[#This Row],[Close Price]]-Table2[[#This Row],[20D EMA]])/Table2[[#This Row],[20D EMA]]</f>
        <v>2.8764382191094977E-3</v>
      </c>
      <c r="T305" s="2">
        <f>(Table2[[#This Row],[Close Price]]-Table2[[#This Row],[50D EMA]])/Table2[[#This Row],[50D EMA]]</f>
        <v>-5.4507370137556171E-3</v>
      </c>
      <c r="U305" s="2">
        <f>(Table2[[#This Row],[Close Price]]-Table2[[#This Row],[200D EMA]])/Table2[[#This Row],[200D EMA]]</f>
        <v>6.4491429150984006E-2</v>
      </c>
      <c r="V305">
        <v>0.71608214526654301</v>
      </c>
      <c r="W305">
        <v>797</v>
      </c>
      <c r="X305">
        <v>845</v>
      </c>
      <c r="Y305">
        <v>794.05</v>
      </c>
      <c r="Z305">
        <v>845</v>
      </c>
      <c r="AA305">
        <v>761</v>
      </c>
      <c r="AB305">
        <v>849.35</v>
      </c>
      <c r="AC305" s="2">
        <f>(Table2[[#This Row],[Close Price]]/Table2[[#This Row],[Day Low]])-1</f>
        <v>6.1480552070263261E-3</v>
      </c>
      <c r="AD305" s="2">
        <f>(Table2[[#This Row],[Day High]]/Table2[[#This Row],[Close Price]])-1</f>
        <v>5.374735004364628E-2</v>
      </c>
      <c r="AE305" s="2">
        <f>(Table2[[#This Row],[Close Price]]/Table2[[#This Row],[Current Week Low]])-1</f>
        <v>9.8860273282539435E-3</v>
      </c>
      <c r="AF305" s="2">
        <f>(Table2[[#This Row],[Current Week High]]/Table2[[#This Row],[Close Price]])-1</f>
        <v>5.374735004364628E-2</v>
      </c>
      <c r="AG305" s="2">
        <f>(Table2[[#This Row],[Close Price]]/Table2[[#This Row],[Current Month Low]])-1</f>
        <v>5.374507227332459E-2</v>
      </c>
      <c r="AH305" s="2">
        <f>(Table2[[#This Row],[Current Month High]]/Table2[[#This Row],[Close Price]])-1</f>
        <v>5.9171966579373958E-2</v>
      </c>
      <c r="AI305">
        <v>19.466267614415699</v>
      </c>
      <c r="AJ305">
        <v>53.738496932515297</v>
      </c>
      <c r="AK305" t="str">
        <f>IF(AND(Table2[[#This Row],[20D EMA]]&gt;Table2[[#This Row],[50D EMA]],Table2[[#This Row],[50D EMA]]&gt;Table2[[#This Row],[200D EMA]]),"Uptrend","Downtrend/NoTrend")</f>
        <v>Downtrend/NoTrend</v>
      </c>
      <c r="AL305">
        <v>-0.13</v>
      </c>
      <c r="AM305" t="s">
        <v>10346</v>
      </c>
      <c r="AN305">
        <v>1.63</v>
      </c>
      <c r="AO305" t="s">
        <v>10347</v>
      </c>
      <c r="AP305">
        <v>0.18600824370649999</v>
      </c>
      <c r="AQ305">
        <f>(Table2[[#This Row],[Sharpe Ratio]]-AVERAGE(Table2[Sharpe Ratio]))/_xlfn.STDEV.P(Table2[Sharpe Ratio])</f>
        <v>1.4053577962315176</v>
      </c>
      <c r="AR3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5">
        <f>_xlfn.RANK.AVG(Table2[[#This Row],[1Y Return vs Nifty Z-Score]],Table2[1Y Return vs Nifty Z-Score])</f>
        <v>319</v>
      </c>
      <c r="AT305">
        <f>_xlfn.RANK.AVG(Table2[[#This Row],[6M Return vs Nifty Z-Score]],Table2[6M Return vs Nifty Z-Score])</f>
        <v>574</v>
      </c>
      <c r="AU305">
        <f>_xlfn.RANK.AVG(Table2[[#This Row],[Sharpe Ratio Z-Score]],Table2[Sharpe Ratio Z-Score])</f>
        <v>59</v>
      </c>
      <c r="AV305">
        <f>(Table2[[#This Row],[Rank 1Y]]+Table2[[#This Row],[Rank 6M]]+Table2[[#This Row],[Rank Sharpe]])/3</f>
        <v>317.33333333333331</v>
      </c>
    </row>
    <row r="306" spans="1:48" x14ac:dyDescent="0.3">
      <c r="A306" t="s">
        <v>335</v>
      </c>
      <c r="B306" t="s">
        <v>336</v>
      </c>
      <c r="C306" t="s">
        <v>10308</v>
      </c>
      <c r="D306" t="s">
        <v>337</v>
      </c>
      <c r="E306">
        <v>77455.716170579995</v>
      </c>
      <c r="F306">
        <v>4004.55</v>
      </c>
      <c r="G306">
        <v>9.7534365889107999</v>
      </c>
      <c r="H306">
        <f>(Table2[[#This Row],[1Y Return vs Nifty]]-AVERAGE(Table2[1Y Return vs Nifty]))/_xlfn.STDEV.P(Table2[1Y Return vs Nifty])</f>
        <v>-0.27276406963882249</v>
      </c>
      <c r="I306">
        <v>-0.73568397837285104</v>
      </c>
      <c r="J306">
        <f>(Table2[[#This Row],[1M Return vs Nifty]]-AVERAGE(Table2[1M Return vs Nifty]))/_xlfn.STDEV.P(Table2[1M Return vs Nifty])</f>
        <v>-5.5585192205277974E-2</v>
      </c>
      <c r="K306">
        <v>0.37145687297563801</v>
      </c>
      <c r="L306">
        <f>(Table2[[#This Row],[6M Return vs Nifty]]-AVERAGE(Table2[6M Return vs Nifty]))/_xlfn.STDEV.P(Table2[6M Return vs Nifty])</f>
        <v>-0.21946914671668594</v>
      </c>
      <c r="M306">
        <v>0.740556041059382</v>
      </c>
      <c r="N306">
        <f>(Table2[[#This Row],[1W Return vs Nifty]]-AVERAGE(Table2[1W Return vs Nifty]))/_xlfn.STDEV.P(Table2[1W Return vs Nifty])</f>
        <v>0.42795689769331885</v>
      </c>
      <c r="O306">
        <v>4071.95</v>
      </c>
      <c r="P306">
        <v>4058.6158543688398</v>
      </c>
      <c r="Q306">
        <v>3762.85569567941</v>
      </c>
      <c r="R306">
        <v>42.326120037480898</v>
      </c>
      <c r="S306" s="2">
        <f>(Table2[[#This Row],[Close Price]]-Table2[[#This Row],[20D EMA]])/Table2[[#This Row],[20D EMA]]</f>
        <v>-1.6552266113287157E-2</v>
      </c>
      <c r="T306" s="2">
        <f>(Table2[[#This Row],[Close Price]]-Table2[[#This Row],[50D EMA]])/Table2[[#This Row],[50D EMA]]</f>
        <v>-1.3321254415009783E-2</v>
      </c>
      <c r="U306" s="2">
        <f>(Table2[[#This Row],[Close Price]]-Table2[[#This Row],[200D EMA]])/Table2[[#This Row],[200D EMA]]</f>
        <v>6.4231616587930446E-2</v>
      </c>
      <c r="V306">
        <v>0.470896139323287</v>
      </c>
      <c r="W306">
        <v>3993.05</v>
      </c>
      <c r="X306">
        <v>4163.2</v>
      </c>
      <c r="Y306">
        <v>3993.05</v>
      </c>
      <c r="Z306">
        <v>4197</v>
      </c>
      <c r="AA306">
        <v>3859.5</v>
      </c>
      <c r="AB306">
        <v>4197</v>
      </c>
      <c r="AC306" s="2">
        <f>(Table2[[#This Row],[Close Price]]/Table2[[#This Row],[Day Low]])-1</f>
        <v>2.8800040069620891E-3</v>
      </c>
      <c r="AD306" s="2">
        <f>(Table2[[#This Row],[Day High]]/Table2[[#This Row],[Close Price]])-1</f>
        <v>3.9617435167496939E-2</v>
      </c>
      <c r="AE306" s="2">
        <f>(Table2[[#This Row],[Close Price]]/Table2[[#This Row],[Current Week Low]])-1</f>
        <v>2.8800040069620891E-3</v>
      </c>
      <c r="AF306" s="2">
        <f>(Table2[[#This Row],[Current Week High]]/Table2[[#This Row],[Close Price]])-1</f>
        <v>4.8057834213582007E-2</v>
      </c>
      <c r="AG306" s="2">
        <f>(Table2[[#This Row],[Close Price]]/Table2[[#This Row],[Current Month Low]])-1</f>
        <v>3.7582588418188845E-2</v>
      </c>
      <c r="AH306" s="2">
        <f>(Table2[[#This Row],[Current Month High]]/Table2[[#This Row],[Close Price]])-1</f>
        <v>4.8057834213582007E-2</v>
      </c>
      <c r="AI306">
        <v>16.909515426202599</v>
      </c>
      <c r="AJ306">
        <v>41.393616270037398</v>
      </c>
      <c r="AK306" t="str">
        <f>IF(AND(Table2[[#This Row],[20D EMA]]&gt;Table2[[#This Row],[50D EMA]],Table2[[#This Row],[50D EMA]]&gt;Table2[[#This Row],[200D EMA]]),"Uptrend","Downtrend/NoTrend")</f>
        <v>Uptrend</v>
      </c>
      <c r="AL306">
        <v>-0.03</v>
      </c>
      <c r="AM306" t="s">
        <v>10346</v>
      </c>
      <c r="AN306">
        <v>2.2000000000000002</v>
      </c>
      <c r="AO306" t="s">
        <v>10347</v>
      </c>
      <c r="AP306">
        <v>0.122626213149444</v>
      </c>
      <c r="AQ306">
        <f>(Table2[[#This Row],[Sharpe Ratio]]-AVERAGE(Table2[Sharpe Ratio]))/_xlfn.STDEV.P(Table2[Sharpe Ratio])</f>
        <v>0.676855199400761</v>
      </c>
      <c r="AR3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0.55699368853329345</v>
      </c>
      <c r="AS306">
        <f>_xlfn.RANK.AVG(Table2[[#This Row],[1Y Return vs Nifty Z-Score]],Table2[1Y Return vs Nifty Z-Score])</f>
        <v>381</v>
      </c>
      <c r="AT306">
        <f>_xlfn.RANK.AVG(Table2[[#This Row],[6M Return vs Nifty Z-Score]],Table2[6M Return vs Nifty Z-Score])</f>
        <v>395</v>
      </c>
      <c r="AU306">
        <f>_xlfn.RANK.AVG(Table2[[#This Row],[Sharpe Ratio Z-Score]],Table2[Sharpe Ratio Z-Score])</f>
        <v>177</v>
      </c>
      <c r="AV306">
        <f>(Table2[[#This Row],[Rank 1Y]]+Table2[[#This Row],[Rank 6M]]+Table2[[#This Row],[Rank Sharpe]])/3</f>
        <v>317.66666666666669</v>
      </c>
    </row>
    <row r="307" spans="1:48" x14ac:dyDescent="0.3">
      <c r="A307" t="s">
        <v>442</v>
      </c>
      <c r="B307" t="s">
        <v>443</v>
      </c>
      <c r="C307" t="s">
        <v>10303</v>
      </c>
      <c r="D307" t="s">
        <v>51</v>
      </c>
      <c r="E307">
        <v>52044.881759999997</v>
      </c>
      <c r="F307">
        <v>4723.2</v>
      </c>
      <c r="G307">
        <v>51.809751498005099</v>
      </c>
      <c r="H307">
        <f>(Table2[[#This Row],[1Y Return vs Nifty]]-AVERAGE(Table2[1Y Return vs Nifty]))/_xlfn.STDEV.P(Table2[1Y Return vs Nifty])</f>
        <v>0.40164190010706668</v>
      </c>
      <c r="I307">
        <v>4.5483083052938698</v>
      </c>
      <c r="J307">
        <f>(Table2[[#This Row],[1M Return vs Nifty]]-AVERAGE(Table2[1M Return vs Nifty]))/_xlfn.STDEV.P(Table2[1M Return vs Nifty])</f>
        <v>0.44246282731311926</v>
      </c>
      <c r="K307">
        <v>-1.13808701390484</v>
      </c>
      <c r="L307">
        <f>(Table2[[#This Row],[6M Return vs Nifty]]-AVERAGE(Table2[6M Return vs Nifty]))/_xlfn.STDEV.P(Table2[6M Return vs Nifty])</f>
        <v>-0.27195216461537003</v>
      </c>
      <c r="M307">
        <v>9.0277593671522194</v>
      </c>
      <c r="N307">
        <f>(Table2[[#This Row],[1W Return vs Nifty]]-AVERAGE(Table2[1W Return vs Nifty]))/_xlfn.STDEV.P(Table2[1W Return vs Nifty])</f>
        <v>2.5330847104919045</v>
      </c>
      <c r="O307">
        <v>4306.0600000000004</v>
      </c>
      <c r="P307">
        <v>4326.3499466076</v>
      </c>
      <c r="Q307">
        <v>4039.8453910123299</v>
      </c>
      <c r="R307">
        <v>76.868667604346001</v>
      </c>
      <c r="S307" s="2">
        <f>(Table2[[#This Row],[Close Price]]-Table2[[#This Row],[20D EMA]])/Table2[[#This Row],[20D EMA]]</f>
        <v>9.6872779292438885E-2</v>
      </c>
      <c r="T307" s="2">
        <f>(Table2[[#This Row],[Close Price]]-Table2[[#This Row],[50D EMA]])/Table2[[#This Row],[50D EMA]]</f>
        <v>9.1728606860288761E-2</v>
      </c>
      <c r="U307" s="2">
        <f>(Table2[[#This Row],[Close Price]]-Table2[[#This Row],[200D EMA]])/Table2[[#This Row],[200D EMA]]</f>
        <v>0.1691536538769447</v>
      </c>
      <c r="V307">
        <v>0.32978200566328603</v>
      </c>
      <c r="W307">
        <v>4607.55</v>
      </c>
      <c r="X307">
        <v>4800</v>
      </c>
      <c r="Y307">
        <v>4268.8500000000004</v>
      </c>
      <c r="Z307">
        <v>4800</v>
      </c>
      <c r="AA307">
        <v>3732.9</v>
      </c>
      <c r="AB307">
        <v>4800</v>
      </c>
      <c r="AC307" s="2">
        <f>(Table2[[#This Row],[Close Price]]/Table2[[#This Row],[Day Low]])-1</f>
        <v>2.5100107432366459E-2</v>
      </c>
      <c r="AD307" s="2">
        <f>(Table2[[#This Row],[Day High]]/Table2[[#This Row],[Close Price]])-1</f>
        <v>1.6260162601626105E-2</v>
      </c>
      <c r="AE307" s="2">
        <f>(Table2[[#This Row],[Close Price]]/Table2[[#This Row],[Current Week Low]])-1</f>
        <v>0.10643381707017108</v>
      </c>
      <c r="AF307" s="2">
        <f>(Table2[[#This Row],[Current Week High]]/Table2[[#This Row],[Close Price]])-1</f>
        <v>1.6260162601626105E-2</v>
      </c>
      <c r="AG307" s="2">
        <f>(Table2[[#This Row],[Close Price]]/Table2[[#This Row],[Current Month Low]])-1</f>
        <v>0.26528972112834515</v>
      </c>
      <c r="AH307" s="2">
        <f>(Table2[[#This Row],[Current Month High]]/Table2[[#This Row],[Close Price]])-1</f>
        <v>1.6260162601626105E-2</v>
      </c>
      <c r="AI307">
        <v>5.8180894308943003</v>
      </c>
      <c r="AJ307">
        <v>83.757075884607104</v>
      </c>
      <c r="AK307" t="str">
        <f>IF(AND(Table2[[#This Row],[20D EMA]]&gt;Table2[[#This Row],[50D EMA]],Table2[[#This Row],[50D EMA]]&gt;Table2[[#This Row],[200D EMA]]),"Uptrend","Downtrend/NoTrend")</f>
        <v>Downtrend/NoTrend</v>
      </c>
      <c r="AL307">
        <v>-0.04</v>
      </c>
      <c r="AM307" t="s">
        <v>10346</v>
      </c>
      <c r="AN307">
        <v>21.37</v>
      </c>
      <c r="AO307" t="s">
        <v>10347</v>
      </c>
      <c r="AP307">
        <v>6.4137957207130003E-2</v>
      </c>
      <c r="AQ307">
        <f>(Table2[[#This Row],[Sharpe Ratio]]-AVERAGE(Table2[Sharpe Ratio]))/_xlfn.STDEV.P(Table2[Sharpe Ratio])</f>
        <v>4.6008401826298645E-3</v>
      </c>
      <c r="AR3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7">
        <f>_xlfn.RANK.AVG(Table2[[#This Row],[1Y Return vs Nifty Z-Score]],Table2[1Y Return vs Nifty Z-Score])</f>
        <v>190</v>
      </c>
      <c r="AT307">
        <f>_xlfn.RANK.AVG(Table2[[#This Row],[6M Return vs Nifty Z-Score]],Table2[6M Return vs Nifty Z-Score])</f>
        <v>411</v>
      </c>
      <c r="AU307">
        <f>_xlfn.RANK.AVG(Table2[[#This Row],[Sharpe Ratio Z-Score]],Table2[Sharpe Ratio Z-Score])</f>
        <v>357</v>
      </c>
      <c r="AV307">
        <f>(Table2[[#This Row],[Rank 1Y]]+Table2[[#This Row],[Rank 6M]]+Table2[[#This Row],[Rank Sharpe]])/3</f>
        <v>319.33333333333331</v>
      </c>
    </row>
    <row r="308" spans="1:48" x14ac:dyDescent="0.3">
      <c r="A308" t="s">
        <v>206</v>
      </c>
      <c r="B308" t="s">
        <v>207</v>
      </c>
      <c r="C308" t="s">
        <v>10303</v>
      </c>
      <c r="D308" t="s">
        <v>34</v>
      </c>
      <c r="E308">
        <v>127210.262741574</v>
      </c>
      <c r="F308">
        <v>115.53</v>
      </c>
      <c r="G308">
        <v>53.492978074003702</v>
      </c>
      <c r="H308">
        <f>(Table2[[#This Row],[1Y Return vs Nifty]]-AVERAGE(Table2[1Y Return vs Nifty]))/_xlfn.STDEV.P(Table2[1Y Return vs Nifty])</f>
        <v>0.42863375742366955</v>
      </c>
      <c r="I308">
        <v>-8.9547624507850294</v>
      </c>
      <c r="J308">
        <f>(Table2[[#This Row],[1M Return vs Nifty]]-AVERAGE(Table2[1M Return vs Nifty]))/_xlfn.STDEV.P(Table2[1M Return vs Nifty])</f>
        <v>-0.83028271932024555</v>
      </c>
      <c r="K308">
        <v>-19.603203318378998</v>
      </c>
      <c r="L308">
        <f>(Table2[[#This Row],[6M Return vs Nifty]]-AVERAGE(Table2[6M Return vs Nifty]))/_xlfn.STDEV.P(Table2[6M Return vs Nifty])</f>
        <v>-0.91393749404602809</v>
      </c>
      <c r="M308">
        <v>-3.1861273274900199</v>
      </c>
      <c r="N308">
        <f>(Table2[[#This Row],[1W Return vs Nifty]]-AVERAGE(Table2[1W Return vs Nifty]))/_xlfn.STDEV.P(Table2[1W Return vs Nifty])</f>
        <v>-0.56950509834102159</v>
      </c>
      <c r="O308">
        <v>116.46</v>
      </c>
      <c r="P308">
        <v>118.930093847379</v>
      </c>
      <c r="Q308">
        <v>111.179562087637</v>
      </c>
      <c r="R308">
        <v>46.547931779565602</v>
      </c>
      <c r="S308" s="2">
        <f>(Table2[[#This Row],[Close Price]]-Table2[[#This Row],[20D EMA]])/Table2[[#This Row],[20D EMA]]</f>
        <v>-7.9855744461617088E-3</v>
      </c>
      <c r="T308" s="2">
        <f>(Table2[[#This Row],[Close Price]]-Table2[[#This Row],[50D EMA]])/Table2[[#This Row],[50D EMA]]</f>
        <v>-2.8589011724335145E-2</v>
      </c>
      <c r="U308" s="2">
        <f>(Table2[[#This Row],[Close Price]]-Table2[[#This Row],[200D EMA]])/Table2[[#This Row],[200D EMA]]</f>
        <v>3.9129834932555181E-2</v>
      </c>
      <c r="V308">
        <v>0.46724652417235601</v>
      </c>
      <c r="W308">
        <v>114.5</v>
      </c>
      <c r="X308">
        <v>115.89</v>
      </c>
      <c r="Y308">
        <v>114.5</v>
      </c>
      <c r="Z308">
        <v>116.84</v>
      </c>
      <c r="AA308">
        <v>111.9</v>
      </c>
      <c r="AB308">
        <v>125.7</v>
      </c>
      <c r="AC308" s="2">
        <f>(Table2[[#This Row],[Close Price]]/Table2[[#This Row],[Day Low]])-1</f>
        <v>8.9956331877729667E-3</v>
      </c>
      <c r="AD308" s="2">
        <f>(Table2[[#This Row],[Day High]]/Table2[[#This Row],[Close Price]])-1</f>
        <v>3.1160737470787847E-3</v>
      </c>
      <c r="AE308" s="2">
        <f>(Table2[[#This Row],[Close Price]]/Table2[[#This Row],[Current Week Low]])-1</f>
        <v>8.9956331877729667E-3</v>
      </c>
      <c r="AF308" s="2">
        <f>(Table2[[#This Row],[Current Week High]]/Table2[[#This Row],[Close Price]])-1</f>
        <v>1.1339046135202979E-2</v>
      </c>
      <c r="AG308" s="2">
        <f>(Table2[[#This Row],[Close Price]]/Table2[[#This Row],[Current Month Low]])-1</f>
        <v>3.2439678284182261E-2</v>
      </c>
      <c r="AH308" s="2">
        <f>(Table2[[#This Row],[Current Month High]]/Table2[[#This Row],[Close Price]])-1</f>
        <v>8.8029083354972837E-2</v>
      </c>
      <c r="AI308">
        <v>23.690816238206502</v>
      </c>
      <c r="AJ308">
        <v>84.847999999999999</v>
      </c>
      <c r="AK308" t="str">
        <f>IF(AND(Table2[[#This Row],[20D EMA]]&gt;Table2[[#This Row],[50D EMA]],Table2[[#This Row],[50D EMA]]&gt;Table2[[#This Row],[200D EMA]]),"Uptrend","Downtrend/NoTrend")</f>
        <v>Downtrend/NoTrend</v>
      </c>
      <c r="AL308">
        <v>-0.1</v>
      </c>
      <c r="AM308" t="s">
        <v>10346</v>
      </c>
      <c r="AN308">
        <v>0.81</v>
      </c>
      <c r="AO308" t="s">
        <v>10347</v>
      </c>
      <c r="AP308">
        <v>0.132575111693675</v>
      </c>
      <c r="AQ308">
        <f>(Table2[[#This Row],[Sharpe Ratio]]-AVERAGE(Table2[Sharpe Ratio]))/_xlfn.STDEV.P(Table2[Sharpe Ratio])</f>
        <v>0.79120619701598582</v>
      </c>
      <c r="AR3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8">
        <f>_xlfn.RANK.AVG(Table2[[#This Row],[1Y Return vs Nifty Z-Score]],Table2[1Y Return vs Nifty Z-Score])</f>
        <v>179</v>
      </c>
      <c r="AT308">
        <f>_xlfn.RANK.AVG(Table2[[#This Row],[6M Return vs Nifty Z-Score]],Table2[6M Return vs Nifty Z-Score])</f>
        <v>622</v>
      </c>
      <c r="AU308">
        <f>_xlfn.RANK.AVG(Table2[[#This Row],[Sharpe Ratio Z-Score]],Table2[Sharpe Ratio Z-Score])</f>
        <v>158</v>
      </c>
      <c r="AV308">
        <f>(Table2[[#This Row],[Rank 1Y]]+Table2[[#This Row],[Rank 6M]]+Table2[[#This Row],[Rank Sharpe]])/3</f>
        <v>319.66666666666669</v>
      </c>
    </row>
    <row r="309" spans="1:48" x14ac:dyDescent="0.3">
      <c r="A309" t="s">
        <v>1699</v>
      </c>
      <c r="B309" t="s">
        <v>1700</v>
      </c>
      <c r="C309" t="s">
        <v>10306</v>
      </c>
      <c r="D309" t="s">
        <v>46</v>
      </c>
      <c r="E309">
        <v>4866.3346520750001</v>
      </c>
      <c r="F309">
        <v>703.25</v>
      </c>
      <c r="G309">
        <v>-1.82032132076408</v>
      </c>
      <c r="H309">
        <f>(Table2[[#This Row],[1Y Return vs Nifty]]-AVERAGE(Table2[1Y Return vs Nifty]))/_xlfn.STDEV.P(Table2[1Y Return vs Nifty])</f>
        <v>-0.4583583482519159</v>
      </c>
      <c r="I309">
        <v>-8.1728306231998396</v>
      </c>
      <c r="J309">
        <f>(Table2[[#This Row],[1M Return vs Nifty]]-AVERAGE(Table2[1M Return vs Nifty]))/_xlfn.STDEV.P(Table2[1M Return vs Nifty])</f>
        <v>-0.7565809466414708</v>
      </c>
      <c r="K309">
        <v>3.7271387739994402</v>
      </c>
      <c r="L309">
        <f>(Table2[[#This Row],[6M Return vs Nifty]]-AVERAGE(Table2[6M Return vs Nifty]))/_xlfn.STDEV.P(Table2[6M Return vs Nifty])</f>
        <v>-0.1028005855676143</v>
      </c>
      <c r="M309">
        <v>-1.47813057759968</v>
      </c>
      <c r="N309">
        <f>(Table2[[#This Row],[1W Return vs Nifty]]-AVERAGE(Table2[1W Return vs Nifty]))/_xlfn.STDEV.P(Table2[1W Return vs Nifty])</f>
        <v>-0.13563720336095031</v>
      </c>
      <c r="O309">
        <v>704.64</v>
      </c>
      <c r="P309">
        <v>669.71961364764604</v>
      </c>
      <c r="Q309">
        <v>609.82477808676504</v>
      </c>
      <c r="R309">
        <v>47.068611047821598</v>
      </c>
      <c r="S309" s="2">
        <f>(Table2[[#This Row],[Close Price]]-Table2[[#This Row],[20D EMA]])/Table2[[#This Row],[20D EMA]]</f>
        <v>-1.9726385104450305E-3</v>
      </c>
      <c r="T309" s="2">
        <f>(Table2[[#This Row],[Close Price]]-Table2[[#This Row],[50D EMA]])/Table2[[#This Row],[50D EMA]]</f>
        <v>5.0066304867091765E-2</v>
      </c>
      <c r="U309" s="2">
        <f>(Table2[[#This Row],[Close Price]]-Table2[[#This Row],[200D EMA]])/Table2[[#This Row],[200D EMA]]</f>
        <v>0.15320010808078802</v>
      </c>
      <c r="V309">
        <v>0.56228330880749</v>
      </c>
      <c r="W309">
        <v>701.55</v>
      </c>
      <c r="X309">
        <v>724.85</v>
      </c>
      <c r="Y309">
        <v>700.45</v>
      </c>
      <c r="Z309">
        <v>744.9</v>
      </c>
      <c r="AA309">
        <v>640.1</v>
      </c>
      <c r="AB309">
        <v>771.7</v>
      </c>
      <c r="AC309" s="2">
        <f>(Table2[[#This Row],[Close Price]]/Table2[[#This Row],[Day Low]])-1</f>
        <v>2.4232057586772715E-3</v>
      </c>
      <c r="AD309" s="2">
        <f>(Table2[[#This Row],[Day High]]/Table2[[#This Row],[Close Price]])-1</f>
        <v>3.0714539637397786E-2</v>
      </c>
      <c r="AE309" s="2">
        <f>(Table2[[#This Row],[Close Price]]/Table2[[#This Row],[Current Week Low]])-1</f>
        <v>3.9974302234278003E-3</v>
      </c>
      <c r="AF309" s="2">
        <f>(Table2[[#This Row],[Current Week High]]/Table2[[#This Row],[Close Price]])-1</f>
        <v>5.922502666192675E-2</v>
      </c>
      <c r="AG309" s="2">
        <f>(Table2[[#This Row],[Close Price]]/Table2[[#This Row],[Current Month Low]])-1</f>
        <v>9.8656459928136098E-2</v>
      </c>
      <c r="AH309" s="2">
        <f>(Table2[[#This Row],[Current Month High]]/Table2[[#This Row],[Close Price]])-1</f>
        <v>9.7333807323142674E-2</v>
      </c>
      <c r="AI309">
        <v>43.483825097760302</v>
      </c>
      <c r="AJ309">
        <v>64.792032806092493</v>
      </c>
      <c r="AK309" t="str">
        <f>IF(AND(Table2[[#This Row],[20D EMA]]&gt;Table2[[#This Row],[50D EMA]],Table2[[#This Row],[50D EMA]]&gt;Table2[[#This Row],[200D EMA]]),"Uptrend","Downtrend/NoTrend")</f>
        <v>Uptrend</v>
      </c>
      <c r="AL309">
        <v>0.28999999999999998</v>
      </c>
      <c r="AM309" t="s">
        <v>10347</v>
      </c>
      <c r="AN309">
        <v>-1.23</v>
      </c>
      <c r="AO309" t="s">
        <v>10346</v>
      </c>
      <c r="AP309">
        <v>0.13602098065089799</v>
      </c>
      <c r="AQ309">
        <f>(Table2[[#This Row],[Sharpe Ratio]]-AVERAGE(Table2[Sharpe Ratio]))/_xlfn.STDEV.P(Table2[Sharpe Ratio])</f>
        <v>0.83081244600505322</v>
      </c>
      <c r="AR3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-0.62256463781689808</v>
      </c>
      <c r="AS309">
        <f>_xlfn.RANK.AVG(Table2[[#This Row],[1Y Return vs Nifty Z-Score]],Table2[1Y Return vs Nifty Z-Score])</f>
        <v>459</v>
      </c>
      <c r="AT309">
        <f>_xlfn.RANK.AVG(Table2[[#This Row],[6M Return vs Nifty Z-Score]],Table2[6M Return vs Nifty Z-Score])</f>
        <v>351</v>
      </c>
      <c r="AU309">
        <f>_xlfn.RANK.AVG(Table2[[#This Row],[Sharpe Ratio Z-Score]],Table2[Sharpe Ratio Z-Score])</f>
        <v>149</v>
      </c>
      <c r="AV309">
        <f>(Table2[[#This Row],[Rank 1Y]]+Table2[[#This Row],[Rank 6M]]+Table2[[#This Row],[Rank Sharpe]])/3</f>
        <v>319.66666666666669</v>
      </c>
    </row>
    <row r="310" spans="1:48" x14ac:dyDescent="0.3">
      <c r="A310" t="s">
        <v>84</v>
      </c>
      <c r="B310" t="s">
        <v>85</v>
      </c>
      <c r="C310" t="s">
        <v>10312</v>
      </c>
      <c r="D310" t="s">
        <v>86</v>
      </c>
      <c r="E310">
        <v>318847.30897672498</v>
      </c>
      <c r="F310">
        <v>1476.05</v>
      </c>
      <c r="G310">
        <v>49.196531757713601</v>
      </c>
      <c r="H310">
        <f>(Table2[[#This Row],[1Y Return vs Nifty]]-AVERAGE(Table2[1Y Return vs Nifty]))/_xlfn.STDEV.P(Table2[1Y Return vs Nifty])</f>
        <v>0.35973687355113104</v>
      </c>
      <c r="I310">
        <v>-6.26204132495615</v>
      </c>
      <c r="J310">
        <f>(Table2[[#This Row],[1M Return vs Nifty]]-AVERAGE(Table2[1M Return vs Nifty]))/_xlfn.STDEV.P(Table2[1M Return vs Nifty])</f>
        <v>-0.57647757505841679</v>
      </c>
      <c r="K310">
        <v>-2.6368694248218101</v>
      </c>
      <c r="L310">
        <f>(Table2[[#This Row],[6M Return vs Nifty]]-AVERAGE(Table2[6M Return vs Nifty]))/_xlfn.STDEV.P(Table2[6M Return vs Nifty])</f>
        <v>-0.32406103324915508</v>
      </c>
      <c r="M310">
        <v>-3.9957050107726202</v>
      </c>
      <c r="N310">
        <f>(Table2[[#This Row],[1W Return vs Nifty]]-AVERAGE(Table2[1W Return vs Nifty]))/_xlfn.STDEV.P(Table2[1W Return vs Nifty])</f>
        <v>-0.77515523514088158</v>
      </c>
      <c r="O310">
        <v>1493.95</v>
      </c>
      <c r="P310">
        <v>1479.7164394690501</v>
      </c>
      <c r="Q310">
        <v>1292.76064553028</v>
      </c>
      <c r="R310">
        <v>40.535198602389301</v>
      </c>
      <c r="S310" s="2">
        <f>(Table2[[#This Row],[Close Price]]-Table2[[#This Row],[20D EMA]])/Table2[[#This Row],[20D EMA]]</f>
        <v>-1.1981659359416374E-2</v>
      </c>
      <c r="T310" s="2">
        <f>(Table2[[#This Row],[Close Price]]-Table2[[#This Row],[50D EMA]])/Table2[[#This Row],[50D EMA]]</f>
        <v>-2.4777986993006129E-3</v>
      </c>
      <c r="U310" s="2">
        <f>(Table2[[#This Row],[Close Price]]-Table2[[#This Row],[200D EMA]])/Table2[[#This Row],[200D EMA]]</f>
        <v>0.14178135380547269</v>
      </c>
      <c r="V310">
        <v>0.303472813533403</v>
      </c>
      <c r="W310">
        <v>1452.6</v>
      </c>
      <c r="X310">
        <v>1483</v>
      </c>
      <c r="Y310">
        <v>1452.6</v>
      </c>
      <c r="Z310">
        <v>1497</v>
      </c>
      <c r="AA310">
        <v>1452</v>
      </c>
      <c r="AB310">
        <v>1604.95</v>
      </c>
      <c r="AC310" s="2">
        <f>(Table2[[#This Row],[Close Price]]/Table2[[#This Row],[Day Low]])-1</f>
        <v>1.6143466886961333E-2</v>
      </c>
      <c r="AD310" s="2">
        <f>(Table2[[#This Row],[Day High]]/Table2[[#This Row],[Close Price]])-1</f>
        <v>4.7085125842620812E-3</v>
      </c>
      <c r="AE310" s="2">
        <f>(Table2[[#This Row],[Close Price]]/Table2[[#This Row],[Current Week Low]])-1</f>
        <v>1.6143466886961333E-2</v>
      </c>
      <c r="AF310" s="2">
        <f>(Table2[[#This Row],[Current Week High]]/Table2[[#This Row],[Close Price]])-1</f>
        <v>1.4193286135293581E-2</v>
      </c>
      <c r="AG310" s="2">
        <f>(Table2[[#This Row],[Close Price]]/Table2[[#This Row],[Current Month Low]])-1</f>
        <v>1.6563360881542755E-2</v>
      </c>
      <c r="AH310" s="2">
        <f>(Table2[[#This Row],[Current Month High]]/Table2[[#This Row],[Close Price]])-1</f>
        <v>8.7327665051996961E-2</v>
      </c>
      <c r="AI310">
        <v>9.8472273974459004</v>
      </c>
      <c r="AJ310">
        <v>95.632869449966805</v>
      </c>
      <c r="AK310" t="str">
        <f>IF(AND(Table2[[#This Row],[20D EMA]]&gt;Table2[[#This Row],[50D EMA]],Table2[[#This Row],[50D EMA]]&gt;Table2[[#This Row],[200D EMA]]),"Uptrend","Downtrend/NoTrend")</f>
        <v>Uptrend</v>
      </c>
      <c r="AL310">
        <v>0</v>
      </c>
      <c r="AM310" t="s">
        <v>10348</v>
      </c>
      <c r="AN310">
        <v>-1.69</v>
      </c>
      <c r="AO310" t="s">
        <v>10346</v>
      </c>
      <c r="AP310">
        <v>6.9662115637228003E-2</v>
      </c>
      <c r="AQ310">
        <f>(Table2[[#This Row],[Sharpe Ratio]]-AVERAGE(Table2[Sharpe Ratio]))/_xlfn.STDEV.P(Table2[Sharpe Ratio])</f>
        <v>6.8094605312294013E-2</v>
      </c>
      <c r="AR3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-1.2478623645850284</v>
      </c>
      <c r="AS310">
        <f>_xlfn.RANK.AVG(Table2[[#This Row],[1Y Return vs Nifty Z-Score]],Table2[1Y Return vs Nifty Z-Score])</f>
        <v>197</v>
      </c>
      <c r="AT310">
        <f>_xlfn.RANK.AVG(Table2[[#This Row],[6M Return vs Nifty Z-Score]],Table2[6M Return vs Nifty Z-Score])</f>
        <v>429</v>
      </c>
      <c r="AU310">
        <f>_xlfn.RANK.AVG(Table2[[#This Row],[Sharpe Ratio Z-Score]],Table2[Sharpe Ratio Z-Score])</f>
        <v>334</v>
      </c>
      <c r="AV310">
        <f>(Table2[[#This Row],[Rank 1Y]]+Table2[[#This Row],[Rank 6M]]+Table2[[#This Row],[Rank Sharpe]])/3</f>
        <v>320</v>
      </c>
    </row>
    <row r="311" spans="1:48" x14ac:dyDescent="0.3">
      <c r="A311" t="s">
        <v>1371</v>
      </c>
      <c r="B311" t="s">
        <v>1372</v>
      </c>
      <c r="C311" t="s">
        <v>630</v>
      </c>
      <c r="D311" t="s">
        <v>630</v>
      </c>
      <c r="E311">
        <v>8154.8874495</v>
      </c>
      <c r="F311">
        <v>411.75</v>
      </c>
      <c r="G311">
        <v>37.0049092083758</v>
      </c>
      <c r="H311">
        <f>(Table2[[#This Row],[1Y Return vs Nifty]]-AVERAGE(Table2[1Y Return vs Nifty]))/_xlfn.STDEV.P(Table2[1Y Return vs Nifty])</f>
        <v>0.16423465121105502</v>
      </c>
      <c r="I311">
        <v>0.58505860538191801</v>
      </c>
      <c r="J311">
        <f>(Table2[[#This Row],[1M Return vs Nifty]]-AVERAGE(Table2[1M Return vs Nifty]))/_xlfn.STDEV.P(Table2[1M Return vs Nifty])</f>
        <v>6.89027314743174E-2</v>
      </c>
      <c r="K311">
        <v>6.8469385485237497</v>
      </c>
      <c r="L311">
        <f>(Table2[[#This Row],[6M Return vs Nifty]]-AVERAGE(Table2[6M Return vs Nifty]))/_xlfn.STDEV.P(Table2[6M Return vs Nifty])</f>
        <v>5.6669514345967804E-3</v>
      </c>
      <c r="M311">
        <v>6.5070313971975802</v>
      </c>
      <c r="N311">
        <f>(Table2[[#This Row],[1W Return vs Nifty]]-AVERAGE(Table2[1W Return vs Nifty]))/_xlfn.STDEV.P(Table2[1W Return vs Nifty])</f>
        <v>1.8927656125710071</v>
      </c>
      <c r="O311">
        <v>398.61</v>
      </c>
      <c r="P311">
        <v>390.97800478572998</v>
      </c>
      <c r="Q311">
        <v>342.28261818995401</v>
      </c>
      <c r="R311">
        <v>59.0247404793013</v>
      </c>
      <c r="S311" s="2">
        <f>(Table2[[#This Row],[Close Price]]-Table2[[#This Row],[20D EMA]])/Table2[[#This Row],[20D EMA]]</f>
        <v>3.296455181756601E-2</v>
      </c>
      <c r="T311" s="2">
        <f>(Table2[[#This Row],[Close Price]]-Table2[[#This Row],[50D EMA]])/Table2[[#This Row],[50D EMA]]</f>
        <v>5.3128296118994778E-2</v>
      </c>
      <c r="U311" s="2">
        <f>(Table2[[#This Row],[Close Price]]-Table2[[#This Row],[200D EMA]])/Table2[[#This Row],[200D EMA]]</f>
        <v>0.20295328514606079</v>
      </c>
      <c r="V311">
        <v>0.95776400868848599</v>
      </c>
      <c r="W311">
        <v>408.9</v>
      </c>
      <c r="X311">
        <v>429.95</v>
      </c>
      <c r="Y311">
        <v>400.55</v>
      </c>
      <c r="Z311">
        <v>429.95</v>
      </c>
      <c r="AA311">
        <v>358</v>
      </c>
      <c r="AB311">
        <v>429.95</v>
      </c>
      <c r="AC311" s="2">
        <f>(Table2[[#This Row],[Close Price]]/Table2[[#This Row],[Day Low]])-1</f>
        <v>6.9699192956713674E-3</v>
      </c>
      <c r="AD311" s="2">
        <f>(Table2[[#This Row],[Day High]]/Table2[[#This Row],[Close Price]])-1</f>
        <v>4.4201578627808047E-2</v>
      </c>
      <c r="AE311" s="2">
        <f>(Table2[[#This Row],[Close Price]]/Table2[[#This Row],[Current Week Low]])-1</f>
        <v>2.7961552864810946E-2</v>
      </c>
      <c r="AF311" s="2">
        <f>(Table2[[#This Row],[Current Week High]]/Table2[[#This Row],[Close Price]])-1</f>
        <v>4.4201578627808047E-2</v>
      </c>
      <c r="AG311" s="2">
        <f>(Table2[[#This Row],[Close Price]]/Table2[[#This Row],[Current Month Low]])-1</f>
        <v>0.15013966480446927</v>
      </c>
      <c r="AH311" s="2">
        <f>(Table2[[#This Row],[Current Month High]]/Table2[[#This Row],[Close Price]])-1</f>
        <v>4.4201578627808047E-2</v>
      </c>
      <c r="AI311">
        <v>9.4474802671523808</v>
      </c>
      <c r="AJ311">
        <v>91.333643122676605</v>
      </c>
      <c r="AK311" t="str">
        <f>IF(AND(Table2[[#This Row],[20D EMA]]&gt;Table2[[#This Row],[50D EMA]],Table2[[#This Row],[50D EMA]]&gt;Table2[[#This Row],[200D EMA]]),"Uptrend","Downtrend/NoTrend")</f>
        <v>Uptrend</v>
      </c>
      <c r="AL311">
        <v>0.06</v>
      </c>
      <c r="AM311" t="s">
        <v>10347</v>
      </c>
      <c r="AN311">
        <v>9.6199999999999992</v>
      </c>
      <c r="AO311" t="s">
        <v>10347</v>
      </c>
      <c r="AP311">
        <v>4.9731659549186E-2</v>
      </c>
      <c r="AQ311">
        <f>(Table2[[#This Row],[Sharpe Ratio]]-AVERAGE(Table2[Sharpe Ratio]))/_xlfn.STDEV.P(Table2[Sharpe Ratio])</f>
        <v>-0.16098276706834827</v>
      </c>
      <c r="AR3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1.970587179622628</v>
      </c>
      <c r="AS311">
        <f>_xlfn.RANK.AVG(Table2[[#This Row],[1Y Return vs Nifty Z-Score]],Table2[1Y Return vs Nifty Z-Score])</f>
        <v>250</v>
      </c>
      <c r="AT311">
        <f>_xlfn.RANK.AVG(Table2[[#This Row],[6M Return vs Nifty Z-Score]],Table2[6M Return vs Nifty Z-Score])</f>
        <v>321</v>
      </c>
      <c r="AU311">
        <f>_xlfn.RANK.AVG(Table2[[#This Row],[Sharpe Ratio Z-Score]],Table2[Sharpe Ratio Z-Score])</f>
        <v>391</v>
      </c>
      <c r="AV311">
        <f>(Table2[[#This Row],[Rank 1Y]]+Table2[[#This Row],[Rank 6M]]+Table2[[#This Row],[Rank Sharpe]])/3</f>
        <v>320.66666666666669</v>
      </c>
    </row>
    <row r="312" spans="1:48" x14ac:dyDescent="0.3">
      <c r="A312" t="s">
        <v>840</v>
      </c>
      <c r="B312" t="s">
        <v>841</v>
      </c>
      <c r="C312" t="s">
        <v>630</v>
      </c>
      <c r="D312" t="s">
        <v>630</v>
      </c>
      <c r="E312">
        <v>18904.084388700001</v>
      </c>
      <c r="F312">
        <v>196.5</v>
      </c>
      <c r="G312">
        <v>30.243694287576002</v>
      </c>
      <c r="H312">
        <f>(Table2[[#This Row],[1Y Return vs Nifty]]-AVERAGE(Table2[1Y Return vs Nifty]))/_xlfn.STDEV.P(Table2[1Y Return vs Nifty])</f>
        <v>5.5813271088272387E-2</v>
      </c>
      <c r="I312">
        <v>9.8894317031436199</v>
      </c>
      <c r="J312">
        <f>(Table2[[#This Row],[1M Return vs Nifty]]-AVERAGE(Table2[1M Return vs Nifty]))/_xlfn.STDEV.P(Table2[1M Return vs Nifty])</f>
        <v>0.94589579759302522</v>
      </c>
      <c r="K312">
        <v>12.5625000312331</v>
      </c>
      <c r="L312">
        <f>(Table2[[#This Row],[6M Return vs Nifty]]-AVERAGE(Table2[6M Return vs Nifty]))/_xlfn.STDEV.P(Table2[6M Return vs Nifty])</f>
        <v>0.20438254904332986</v>
      </c>
      <c r="M312">
        <v>5.0460096980896996</v>
      </c>
      <c r="N312">
        <f>(Table2[[#This Row],[1W Return vs Nifty]]-AVERAGE(Table2[1W Return vs Nifty]))/_xlfn.STDEV.P(Table2[1W Return vs Nifty])</f>
        <v>1.5216346902476237</v>
      </c>
      <c r="O312">
        <v>188.7</v>
      </c>
      <c r="P312">
        <v>175.965963153015</v>
      </c>
      <c r="Q312">
        <v>152.71172332551001</v>
      </c>
      <c r="R312">
        <v>57.4585419100545</v>
      </c>
      <c r="S312" s="2">
        <f>(Table2[[#This Row],[Close Price]]-Table2[[#This Row],[20D EMA]])/Table2[[#This Row],[20D EMA]]</f>
        <v>4.1335453100159042E-2</v>
      </c>
      <c r="T312" s="2">
        <f>(Table2[[#This Row],[Close Price]]-Table2[[#This Row],[50D EMA]])/Table2[[#This Row],[50D EMA]]</f>
        <v>0.11669323134457082</v>
      </c>
      <c r="U312" s="2">
        <f>(Table2[[#This Row],[Close Price]]-Table2[[#This Row],[200D EMA]])/Table2[[#This Row],[200D EMA]]</f>
        <v>0.28673814767418909</v>
      </c>
      <c r="V312">
        <v>1.6476578135762201</v>
      </c>
      <c r="W312">
        <v>194.1</v>
      </c>
      <c r="X312">
        <v>212.95</v>
      </c>
      <c r="Y312">
        <v>194.1</v>
      </c>
      <c r="Z312">
        <v>212.95</v>
      </c>
      <c r="AA312">
        <v>172.05</v>
      </c>
      <c r="AB312">
        <v>212.95</v>
      </c>
      <c r="AC312" s="2">
        <f>(Table2[[#This Row],[Close Price]]/Table2[[#This Row],[Day Low]])-1</f>
        <v>1.2364760432766575E-2</v>
      </c>
      <c r="AD312" s="2">
        <f>(Table2[[#This Row],[Day High]]/Table2[[#This Row],[Close Price]])-1</f>
        <v>8.3715012722646254E-2</v>
      </c>
      <c r="AE312" s="2">
        <f>(Table2[[#This Row],[Close Price]]/Table2[[#This Row],[Current Week Low]])-1</f>
        <v>1.2364760432766575E-2</v>
      </c>
      <c r="AF312" s="2">
        <f>(Table2[[#This Row],[Current Week High]]/Table2[[#This Row],[Close Price]])-1</f>
        <v>8.3715012722646254E-2</v>
      </c>
      <c r="AG312" s="2">
        <f>(Table2[[#This Row],[Close Price]]/Table2[[#This Row],[Current Month Low]])-1</f>
        <v>0.14210985178727098</v>
      </c>
      <c r="AH312" s="2">
        <f>(Table2[[#This Row],[Current Month High]]/Table2[[#This Row],[Close Price]])-1</f>
        <v>8.3715012722646254E-2</v>
      </c>
      <c r="AI312">
        <v>8.37150127226462</v>
      </c>
      <c r="AJ312">
        <v>74.5115452930728</v>
      </c>
      <c r="AK312" t="str">
        <f>IF(AND(Table2[[#This Row],[20D EMA]]&gt;Table2[[#This Row],[50D EMA]],Table2[[#This Row],[50D EMA]]&gt;Table2[[#This Row],[200D EMA]]),"Uptrend","Downtrend/NoTrend")</f>
        <v>Uptrend</v>
      </c>
      <c r="AL312">
        <v>0.3</v>
      </c>
      <c r="AM312" t="s">
        <v>10347</v>
      </c>
      <c r="AN312">
        <v>10.23</v>
      </c>
      <c r="AO312" t="s">
        <v>10347</v>
      </c>
      <c r="AP312">
        <v>3.8106788592678999E-2</v>
      </c>
      <c r="AQ312">
        <f>(Table2[[#This Row],[Sharpe Ratio]]-AVERAGE(Table2[Sharpe Ratio]))/_xlfn.STDEV.P(Table2[Sharpe Ratio])</f>
        <v>-0.29459711493961588</v>
      </c>
      <c r="AR3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2.4331291930326353</v>
      </c>
      <c r="AS312">
        <f>_xlfn.RANK.AVG(Table2[[#This Row],[1Y Return vs Nifty Z-Score]],Table2[1Y Return vs Nifty Z-Score])</f>
        <v>282</v>
      </c>
      <c r="AT312">
        <f>_xlfn.RANK.AVG(Table2[[#This Row],[6M Return vs Nifty Z-Score]],Table2[6M Return vs Nifty Z-Score])</f>
        <v>258</v>
      </c>
      <c r="AU312">
        <f>_xlfn.RANK.AVG(Table2[[#This Row],[Sharpe Ratio Z-Score]],Table2[Sharpe Ratio Z-Score])</f>
        <v>423</v>
      </c>
      <c r="AV312">
        <f>(Table2[[#This Row],[Rank 1Y]]+Table2[[#This Row],[Rank 6M]]+Table2[[#This Row],[Rank Sharpe]])/3</f>
        <v>321</v>
      </c>
    </row>
    <row r="313" spans="1:48" x14ac:dyDescent="0.3">
      <c r="A313" t="s">
        <v>1157</v>
      </c>
      <c r="B313" t="s">
        <v>1158</v>
      </c>
      <c r="C313" t="s">
        <v>10311</v>
      </c>
      <c r="D313" t="s">
        <v>130</v>
      </c>
      <c r="E313">
        <v>10498.64801431</v>
      </c>
      <c r="F313">
        <v>1234.55</v>
      </c>
      <c r="G313">
        <v>35.633304705616297</v>
      </c>
      <c r="H313">
        <f>(Table2[[#This Row],[1Y Return vs Nifty]]-AVERAGE(Table2[1Y Return vs Nifty]))/_xlfn.STDEV.P(Table2[1Y Return vs Nifty])</f>
        <v>0.14223989806183593</v>
      </c>
      <c r="I313">
        <v>-3.5872111831872502</v>
      </c>
      <c r="J313">
        <f>(Table2[[#This Row],[1M Return vs Nifty]]-AVERAGE(Table2[1M Return vs Nifty]))/_xlfn.STDEV.P(Table2[1M Return vs Nifty])</f>
        <v>-0.3243587635351598</v>
      </c>
      <c r="K313">
        <v>19.279624670350302</v>
      </c>
      <c r="L313">
        <f>(Table2[[#This Row],[6M Return vs Nifty]]-AVERAGE(Table2[6M Return vs Nifty]))/_xlfn.STDEV.P(Table2[6M Return vs Nifty])</f>
        <v>0.43791996105657371</v>
      </c>
      <c r="M313">
        <v>-7.1905840137731296</v>
      </c>
      <c r="N313">
        <f>(Table2[[#This Row],[1W Return vs Nifty]]-AVERAGE(Table2[1W Return vs Nifty]))/_xlfn.STDEV.P(Table2[1W Return vs Nifty])</f>
        <v>-1.5867231891412956</v>
      </c>
      <c r="O313">
        <v>1262.08</v>
      </c>
      <c r="P313">
        <v>1185.30287858678</v>
      </c>
      <c r="Q313">
        <v>989.12379143762496</v>
      </c>
      <c r="R313">
        <v>40.191988714976503</v>
      </c>
      <c r="S313" s="2">
        <f>(Table2[[#This Row],[Close Price]]-Table2[[#This Row],[20D EMA]])/Table2[[#This Row],[20D EMA]]</f>
        <v>-2.1813197261663267E-2</v>
      </c>
      <c r="T313" s="2">
        <f>(Table2[[#This Row],[Close Price]]-Table2[[#This Row],[50D EMA]])/Table2[[#This Row],[50D EMA]]</f>
        <v>4.1548132804618325E-2</v>
      </c>
      <c r="U313" s="2">
        <f>(Table2[[#This Row],[Close Price]]-Table2[[#This Row],[200D EMA]])/Table2[[#This Row],[200D EMA]]</f>
        <v>0.24812486635840039</v>
      </c>
      <c r="V313">
        <v>0.76324674381701996</v>
      </c>
      <c r="W313">
        <v>1221.0999999999999</v>
      </c>
      <c r="X313">
        <v>1280.6500000000001</v>
      </c>
      <c r="Y313">
        <v>1221.0999999999999</v>
      </c>
      <c r="Z313">
        <v>1352</v>
      </c>
      <c r="AA313">
        <v>1138</v>
      </c>
      <c r="AB313">
        <v>1383.95</v>
      </c>
      <c r="AC313" s="2">
        <f>(Table2[[#This Row],[Close Price]]/Table2[[#This Row],[Day Low]])-1</f>
        <v>1.1014658914093811E-2</v>
      </c>
      <c r="AD313" s="2">
        <f>(Table2[[#This Row],[Day High]]/Table2[[#This Row],[Close Price]])-1</f>
        <v>3.7341541452351246E-2</v>
      </c>
      <c r="AE313" s="2">
        <f>(Table2[[#This Row],[Close Price]]/Table2[[#This Row],[Current Week Low]])-1</f>
        <v>1.1014658914093811E-2</v>
      </c>
      <c r="AF313" s="2">
        <f>(Table2[[#This Row],[Current Week High]]/Table2[[#This Row],[Close Price]])-1</f>
        <v>9.5135879470252371E-2</v>
      </c>
      <c r="AG313" s="2">
        <f>(Table2[[#This Row],[Close Price]]/Table2[[#This Row],[Current Month Low]])-1</f>
        <v>8.4841827768014078E-2</v>
      </c>
      <c r="AH313" s="2">
        <f>(Table2[[#This Row],[Current Month High]]/Table2[[#This Row],[Close Price]])-1</f>
        <v>0.12101575472844361</v>
      </c>
      <c r="AI313">
        <v>12.101575472844299</v>
      </c>
      <c r="AJ313">
        <v>78.132890844816401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0.03</v>
      </c>
      <c r="AM313" t="s">
        <v>10347</v>
      </c>
      <c r="AN313">
        <v>-5.1100000000000003</v>
      </c>
      <c r="AO313" t="s">
        <v>10346</v>
      </c>
      <c r="AP313">
        <v>6.8578031572909997E-3</v>
      </c>
      <c r="AQ313">
        <f>(Table2[[#This Row],[Sharpe Ratio]]-AVERAGE(Table2[Sharpe Ratio]))/_xlfn.STDEV.P(Table2[Sharpe Ratio])</f>
        <v>-0.65376779530325313</v>
      </c>
      <c r="AR3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-1.9846898888612989</v>
      </c>
      <c r="AS313">
        <f>_xlfn.RANK.AVG(Table2[[#This Row],[1Y Return vs Nifty Z-Score]],Table2[1Y Return vs Nifty Z-Score])</f>
        <v>255</v>
      </c>
      <c r="AT313">
        <f>_xlfn.RANK.AVG(Table2[[#This Row],[6M Return vs Nifty Z-Score]],Table2[6M Return vs Nifty Z-Score])</f>
        <v>201</v>
      </c>
      <c r="AU313">
        <f>_xlfn.RANK.AVG(Table2[[#This Row],[Sharpe Ratio Z-Score]],Table2[Sharpe Ratio Z-Score])</f>
        <v>507</v>
      </c>
      <c r="AV313">
        <f>(Table2[[#This Row],[Rank 1Y]]+Table2[[#This Row],[Rank 6M]]+Table2[[#This Row],[Rank Sharpe]])/3</f>
        <v>321</v>
      </c>
    </row>
    <row r="314" spans="1:48" x14ac:dyDescent="0.3">
      <c r="A314" t="s">
        <v>858</v>
      </c>
      <c r="B314" t="s">
        <v>859</v>
      </c>
      <c r="C314" t="s">
        <v>10303</v>
      </c>
      <c r="D314" t="s">
        <v>860</v>
      </c>
      <c r="E314">
        <v>18292.297359675002</v>
      </c>
      <c r="F314">
        <v>205.71</v>
      </c>
      <c r="G314">
        <v>33.813442533954202</v>
      </c>
      <c r="H314">
        <f>(Table2[[#This Row],[1Y Return vs Nifty]]-AVERAGE(Table2[1Y Return vs Nifty]))/_xlfn.STDEV.P(Table2[1Y Return vs Nifty])</f>
        <v>0.11305698188535855</v>
      </c>
      <c r="I314">
        <v>11.6701571556177</v>
      </c>
      <c r="J314">
        <f>(Table2[[#This Row],[1M Return vs Nifty]]-AVERAGE(Table2[1M Return vs Nifty]))/_xlfn.STDEV.P(Table2[1M Return vs Nifty])</f>
        <v>1.1137398702749937</v>
      </c>
      <c r="K314">
        <v>30.2968326351345</v>
      </c>
      <c r="L314">
        <f>(Table2[[#This Row],[6M Return vs Nifty]]-AVERAGE(Table2[6M Return vs Nifty]))/_xlfn.STDEV.P(Table2[6M Return vs Nifty])</f>
        <v>0.82096037997688509</v>
      </c>
      <c r="M314">
        <v>2.3325013898722</v>
      </c>
      <c r="N314">
        <f>(Table2[[#This Row],[1W Return vs Nifty]]-AVERAGE(Table2[1W Return vs Nifty]))/_xlfn.STDEV.P(Table2[1W Return vs Nifty])</f>
        <v>0.83234524179120895</v>
      </c>
      <c r="O314">
        <v>193.16</v>
      </c>
      <c r="P314">
        <v>184.75102652303201</v>
      </c>
      <c r="Q314">
        <v>163.128496642339</v>
      </c>
      <c r="R314">
        <v>71.534086087421898</v>
      </c>
      <c r="S314" s="2">
        <f>(Table2[[#This Row],[Close Price]]-Table2[[#This Row],[20D EMA]])/Table2[[#This Row],[20D EMA]]</f>
        <v>6.4972043901428925E-2</v>
      </c>
      <c r="T314" s="2">
        <f>(Table2[[#This Row],[Close Price]]-Table2[[#This Row],[50D EMA]])/Table2[[#This Row],[50D EMA]]</f>
        <v>0.11344442232019288</v>
      </c>
      <c r="U314" s="2">
        <f>(Table2[[#This Row],[Close Price]]-Table2[[#This Row],[200D EMA]])/Table2[[#This Row],[200D EMA]]</f>
        <v>0.26103044062878489</v>
      </c>
      <c r="V314">
        <v>0.98606631469199102</v>
      </c>
      <c r="W314">
        <v>199.29</v>
      </c>
      <c r="X314">
        <v>206.35</v>
      </c>
      <c r="Y314">
        <v>186.3</v>
      </c>
      <c r="Z314">
        <v>206.35</v>
      </c>
      <c r="AA314">
        <v>184.3</v>
      </c>
      <c r="AB314">
        <v>206.35</v>
      </c>
      <c r="AC314" s="2">
        <f>(Table2[[#This Row],[Close Price]]/Table2[[#This Row],[Day Low]])-1</f>
        <v>3.2214360981484447E-2</v>
      </c>
      <c r="AD314" s="2">
        <f>(Table2[[#This Row],[Day High]]/Table2[[#This Row],[Close Price]])-1</f>
        <v>3.1111759272761663E-3</v>
      </c>
      <c r="AE314" s="2">
        <f>(Table2[[#This Row],[Close Price]]/Table2[[#This Row],[Current Week Low]])-1</f>
        <v>0.10418679549114329</v>
      </c>
      <c r="AF314" s="2">
        <f>(Table2[[#This Row],[Current Week High]]/Table2[[#This Row],[Close Price]])-1</f>
        <v>3.1111759272761663E-3</v>
      </c>
      <c r="AG314" s="2">
        <f>(Table2[[#This Row],[Close Price]]/Table2[[#This Row],[Current Month Low]])-1</f>
        <v>0.11616928920238734</v>
      </c>
      <c r="AH314" s="2">
        <f>(Table2[[#This Row],[Current Month High]]/Table2[[#This Row],[Close Price]])-1</f>
        <v>3.1111759272761663E-3</v>
      </c>
      <c r="AI314">
        <v>0.31111759272761602</v>
      </c>
      <c r="AJ314">
        <v>69.517923362175495</v>
      </c>
      <c r="AK314" t="str">
        <f>IF(AND(Table2[[#This Row],[20D EMA]]&gt;Table2[[#This Row],[50D EMA]],Table2[[#This Row],[50D EMA]]&gt;Table2[[#This Row],[200D EMA]]),"Uptrend","Downtrend/NoTrend")</f>
        <v>Uptrend</v>
      </c>
      <c r="AL314">
        <v>0.15</v>
      </c>
      <c r="AM314" t="s">
        <v>10347</v>
      </c>
      <c r="AN314">
        <v>5.8</v>
      </c>
      <c r="AO314" t="s">
        <v>10347</v>
      </c>
      <c r="AP314">
        <v>-1.8993141675610001E-3</v>
      </c>
      <c r="AQ314">
        <f>(Table2[[#This Row],[Sharpe Ratio]]-AVERAGE(Table2[Sharpe Ratio]))/_xlfn.STDEV.P(Table2[Sharpe Ratio])</f>
        <v>-0.75442065630876243</v>
      </c>
      <c r="AR3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2.1256818176196837</v>
      </c>
      <c r="AS314">
        <f>_xlfn.RANK.AVG(Table2[[#This Row],[1Y Return vs Nifty Z-Score]],Table2[1Y Return vs Nifty Z-Score])</f>
        <v>264</v>
      </c>
      <c r="AT314">
        <f>_xlfn.RANK.AVG(Table2[[#This Row],[6M Return vs Nifty Z-Score]],Table2[6M Return vs Nifty Z-Score])</f>
        <v>128</v>
      </c>
      <c r="AU314">
        <f>_xlfn.RANK.AVG(Table2[[#This Row],[Sharpe Ratio Z-Score]],Table2[Sharpe Ratio Z-Score])</f>
        <v>576</v>
      </c>
      <c r="AV314">
        <f>(Table2[[#This Row],[Rank 1Y]]+Table2[[#This Row],[Rank 6M]]+Table2[[#This Row],[Rank Sharpe]])/3</f>
        <v>322.66666666666669</v>
      </c>
    </row>
    <row r="315" spans="1:48" x14ac:dyDescent="0.3">
      <c r="A315" t="s">
        <v>257</v>
      </c>
      <c r="B315" t="s">
        <v>258</v>
      </c>
      <c r="C315" t="s">
        <v>10305</v>
      </c>
      <c r="D315" t="s">
        <v>259</v>
      </c>
      <c r="E315">
        <v>105382.228336905</v>
      </c>
      <c r="F315">
        <v>1448.85</v>
      </c>
      <c r="G315">
        <v>14.353234969287699</v>
      </c>
      <c r="H315">
        <f>(Table2[[#This Row],[1Y Return vs Nifty]]-AVERAGE(Table2[1Y Return vs Nifty]))/_xlfn.STDEV.P(Table2[1Y Return vs Nifty])</f>
        <v>-0.19900269767699028</v>
      </c>
      <c r="I315">
        <v>-0.34139150603565099</v>
      </c>
      <c r="J315">
        <f>(Table2[[#This Row],[1M Return vs Nifty]]-AVERAGE(Table2[1M Return vs Nifty]))/_xlfn.STDEV.P(Table2[1M Return vs Nifty])</f>
        <v>-1.8420757736747048E-2</v>
      </c>
      <c r="K315">
        <v>9.8576363982108806</v>
      </c>
      <c r="L315">
        <f>(Table2[[#This Row],[6M Return vs Nifty]]-AVERAGE(Table2[6M Return vs Nifty]))/_xlfn.STDEV.P(Table2[6M Return vs Nifty])</f>
        <v>0.11034129082011353</v>
      </c>
      <c r="M315">
        <v>-0.66287680608905297</v>
      </c>
      <c r="N315">
        <f>(Table2[[#This Row],[1W Return vs Nifty]]-AVERAGE(Table2[1W Return vs Nifty]))/_xlfn.STDEV.P(Table2[1W Return vs Nifty])</f>
        <v>7.1454781879999082E-2</v>
      </c>
      <c r="O315">
        <v>1420.65</v>
      </c>
      <c r="P315">
        <v>1366.1700975371</v>
      </c>
      <c r="Q315">
        <v>1207.9311861630699</v>
      </c>
      <c r="R315">
        <v>58.829264972954</v>
      </c>
      <c r="S315" s="2">
        <f>(Table2[[#This Row],[Close Price]]-Table2[[#This Row],[20D EMA]])/Table2[[#This Row],[20D EMA]]</f>
        <v>1.9850068630556307E-2</v>
      </c>
      <c r="T315" s="2">
        <f>(Table2[[#This Row],[Close Price]]-Table2[[#This Row],[50D EMA]])/Table2[[#This Row],[50D EMA]]</f>
        <v>6.0519478952110975E-2</v>
      </c>
      <c r="U315" s="2">
        <f>(Table2[[#This Row],[Close Price]]-Table2[[#This Row],[200D EMA]])/Table2[[#This Row],[200D EMA]]</f>
        <v>0.1994474657138342</v>
      </c>
      <c r="V315">
        <v>0.61234386155029696</v>
      </c>
      <c r="W315">
        <v>1430.2</v>
      </c>
      <c r="X315">
        <v>1458</v>
      </c>
      <c r="Y315">
        <v>1424.5</v>
      </c>
      <c r="Z315">
        <v>1466.5</v>
      </c>
      <c r="AA315">
        <v>1382.65</v>
      </c>
      <c r="AB315">
        <v>1480.4</v>
      </c>
      <c r="AC315" s="2">
        <f>(Table2[[#This Row],[Close Price]]/Table2[[#This Row],[Day Low]])-1</f>
        <v>1.3040134246958379E-2</v>
      </c>
      <c r="AD315" s="2">
        <f>(Table2[[#This Row],[Day High]]/Table2[[#This Row],[Close Price]])-1</f>
        <v>6.3153535562687768E-3</v>
      </c>
      <c r="AE315" s="2">
        <f>(Table2[[#This Row],[Close Price]]/Table2[[#This Row],[Current Week Low]])-1</f>
        <v>1.7093717093717098E-2</v>
      </c>
      <c r="AF315" s="2">
        <f>(Table2[[#This Row],[Current Week High]]/Table2[[#This Row],[Close Price]])-1</f>
        <v>1.2182075439141515E-2</v>
      </c>
      <c r="AG315" s="2">
        <f>(Table2[[#This Row],[Close Price]]/Table2[[#This Row],[Current Month Low]])-1</f>
        <v>4.7879072794994926E-2</v>
      </c>
      <c r="AH315" s="2">
        <f>(Table2[[#This Row],[Current Month High]]/Table2[[#This Row],[Close Price]])-1</f>
        <v>2.1775891224074417E-2</v>
      </c>
      <c r="AI315">
        <v>2.17758912240744</v>
      </c>
      <c r="AJ315">
        <v>47.638457227288903</v>
      </c>
      <c r="AK315" t="str">
        <f>IF(AND(Table2[[#This Row],[20D EMA]]&gt;Table2[[#This Row],[50D EMA]],Table2[[#This Row],[50D EMA]]&gt;Table2[[#This Row],[200D EMA]]),"Uptrend","Downtrend/NoTrend")</f>
        <v>Uptrend</v>
      </c>
      <c r="AL315">
        <v>0.02</v>
      </c>
      <c r="AM315" t="s">
        <v>10347</v>
      </c>
      <c r="AN315">
        <v>2.1800000000000002</v>
      </c>
      <c r="AO315" t="s">
        <v>10347</v>
      </c>
      <c r="AP315">
        <v>7.4114294386566998E-2</v>
      </c>
      <c r="AQ315">
        <f>(Table2[[#This Row],[Sharpe Ratio]]-AVERAGE(Table2[Sharpe Ratio]))/_xlfn.STDEV.P(Table2[Sharpe Ratio])</f>
        <v>0.11926721294165142</v>
      </c>
      <c r="AR3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8.3639830228026707E-2</v>
      </c>
      <c r="AS315">
        <f>_xlfn.RANK.AVG(Table2[[#This Row],[1Y Return vs Nifty Z-Score]],Table2[1Y Return vs Nifty Z-Score])</f>
        <v>359</v>
      </c>
      <c r="AT315">
        <f>_xlfn.RANK.AVG(Table2[[#This Row],[6M Return vs Nifty Z-Score]],Table2[6M Return vs Nifty Z-Score])</f>
        <v>289</v>
      </c>
      <c r="AU315">
        <f>_xlfn.RANK.AVG(Table2[[#This Row],[Sharpe Ratio Z-Score]],Table2[Sharpe Ratio Z-Score])</f>
        <v>322</v>
      </c>
      <c r="AV315">
        <f>(Table2[[#This Row],[Rank 1Y]]+Table2[[#This Row],[Rank 6M]]+Table2[[#This Row],[Rank Sharpe]])/3</f>
        <v>323.33333333333331</v>
      </c>
    </row>
    <row r="316" spans="1:48" x14ac:dyDescent="0.3">
      <c r="A316" t="s">
        <v>1494</v>
      </c>
      <c r="B316" t="s">
        <v>1495</v>
      </c>
      <c r="C316" t="s">
        <v>10316</v>
      </c>
      <c r="D316" t="s">
        <v>388</v>
      </c>
      <c r="E316">
        <v>6908.5073172499997</v>
      </c>
      <c r="F316">
        <v>355.25</v>
      </c>
      <c r="G316">
        <v>22.107697277749601</v>
      </c>
      <c r="H316">
        <f>(Table2[[#This Row],[1Y Return vs Nifty]]-AVERAGE(Table2[1Y Return vs Nifty]))/_xlfn.STDEV.P(Table2[1Y Return vs Nifty])</f>
        <v>-7.4653817269845296E-2</v>
      </c>
      <c r="I316">
        <v>1.49794178916861</v>
      </c>
      <c r="J316">
        <f>(Table2[[#This Row],[1M Return vs Nifty]]-AVERAGE(Table2[1M Return vs Nifty]))/_xlfn.STDEV.P(Table2[1M Return vs Nifty])</f>
        <v>0.15494745624463993</v>
      </c>
      <c r="K316">
        <v>28.858355447911499</v>
      </c>
      <c r="L316">
        <f>(Table2[[#This Row],[6M Return vs Nifty]]-AVERAGE(Table2[6M Return vs Nifty]))/_xlfn.STDEV.P(Table2[6M Return vs Nifty])</f>
        <v>0.77094817124283654</v>
      </c>
      <c r="M316">
        <v>-1.2301005261489799</v>
      </c>
      <c r="N316">
        <f>(Table2[[#This Row],[1W Return vs Nifty]]-AVERAGE(Table2[1W Return vs Nifty]))/_xlfn.STDEV.P(Table2[1W Return vs Nifty])</f>
        <v>-7.2632237852893466E-2</v>
      </c>
      <c r="O316">
        <v>344.01</v>
      </c>
      <c r="P316">
        <v>332.23564928380398</v>
      </c>
      <c r="Q316">
        <v>286.78254741248799</v>
      </c>
      <c r="R316">
        <v>61.350406334142903</v>
      </c>
      <c r="S316" s="2">
        <f>(Table2[[#This Row],[Close Price]]-Table2[[#This Row],[20D EMA]])/Table2[[#This Row],[20D EMA]]</f>
        <v>3.2673468794511815E-2</v>
      </c>
      <c r="T316" s="2">
        <f>(Table2[[#This Row],[Close Price]]-Table2[[#This Row],[50D EMA]])/Table2[[#This Row],[50D EMA]]</f>
        <v>6.9271165709663463E-2</v>
      </c>
      <c r="U316" s="2">
        <f>(Table2[[#This Row],[Close Price]]-Table2[[#This Row],[200D EMA]])/Table2[[#This Row],[200D EMA]]</f>
        <v>0.23874344239307288</v>
      </c>
      <c r="V316">
        <v>0.45651992897091898</v>
      </c>
      <c r="W316">
        <v>345.05</v>
      </c>
      <c r="X316">
        <v>357.5</v>
      </c>
      <c r="Y316">
        <v>335.25</v>
      </c>
      <c r="Z316">
        <v>359</v>
      </c>
      <c r="AA316">
        <v>322.3</v>
      </c>
      <c r="AB316">
        <v>373.2</v>
      </c>
      <c r="AC316" s="2">
        <f>(Table2[[#This Row],[Close Price]]/Table2[[#This Row],[Day Low]])-1</f>
        <v>2.956093319808728E-2</v>
      </c>
      <c r="AD316" s="2">
        <f>(Table2[[#This Row],[Day High]]/Table2[[#This Row],[Close Price]])-1</f>
        <v>6.3335679099225661E-3</v>
      </c>
      <c r="AE316" s="2">
        <f>(Table2[[#This Row],[Close Price]]/Table2[[#This Row],[Current Week Low]])-1</f>
        <v>5.96569724086502E-2</v>
      </c>
      <c r="AF316" s="2">
        <f>(Table2[[#This Row],[Current Week High]]/Table2[[#This Row],[Close Price]])-1</f>
        <v>1.0555946516537684E-2</v>
      </c>
      <c r="AG316" s="2">
        <f>(Table2[[#This Row],[Close Price]]/Table2[[#This Row],[Current Month Low]])-1</f>
        <v>0.1022339435308719</v>
      </c>
      <c r="AH316" s="2">
        <f>(Table2[[#This Row],[Current Month High]]/Table2[[#This Row],[Close Price]])-1</f>
        <v>5.0527797325826906E-2</v>
      </c>
      <c r="AI316">
        <v>5.0527797325826898</v>
      </c>
      <c r="AJ316">
        <v>73.2081911262798</v>
      </c>
      <c r="AK316" t="str">
        <f>IF(AND(Table2[[#This Row],[20D EMA]]&gt;Table2[[#This Row],[50D EMA]],Table2[[#This Row],[50D EMA]]&gt;Table2[[#This Row],[200D EMA]]),"Uptrend","Downtrend/NoTrend")</f>
        <v>Uptrend</v>
      </c>
      <c r="AL316">
        <v>0.09</v>
      </c>
      <c r="AM316" t="s">
        <v>10347</v>
      </c>
      <c r="AN316">
        <v>0.72</v>
      </c>
      <c r="AO316" t="s">
        <v>10347</v>
      </c>
      <c r="AP316">
        <v>4.8667135586429999E-3</v>
      </c>
      <c r="AQ316">
        <f>(Table2[[#This Row],[Sharpe Ratio]]-AVERAGE(Table2[Sharpe Ratio]))/_xlfn.STDEV.P(Table2[Sharpe Ratio])</f>
        <v>-0.67665305048345814</v>
      </c>
      <c r="AR3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0.10195652188127952</v>
      </c>
      <c r="AS316">
        <f>_xlfn.RANK.AVG(Table2[[#This Row],[1Y Return vs Nifty Z-Score]],Table2[1Y Return vs Nifty Z-Score])</f>
        <v>323</v>
      </c>
      <c r="AT316">
        <f>_xlfn.RANK.AVG(Table2[[#This Row],[6M Return vs Nifty Z-Score]],Table2[6M Return vs Nifty Z-Score])</f>
        <v>139</v>
      </c>
      <c r="AU316">
        <f>_xlfn.RANK.AVG(Table2[[#This Row],[Sharpe Ratio Z-Score]],Table2[Sharpe Ratio Z-Score])</f>
        <v>510</v>
      </c>
      <c r="AV316">
        <f>(Table2[[#This Row],[Rank 1Y]]+Table2[[#This Row],[Rank 6M]]+Table2[[#This Row],[Rank Sharpe]])/3</f>
        <v>324</v>
      </c>
    </row>
    <row r="317" spans="1:48" x14ac:dyDescent="0.3">
      <c r="A317" t="s">
        <v>159</v>
      </c>
      <c r="B317" t="s">
        <v>160</v>
      </c>
      <c r="C317" t="s">
        <v>6758</v>
      </c>
      <c r="D317" t="s">
        <v>83</v>
      </c>
      <c r="E317">
        <v>179565.05611246001</v>
      </c>
      <c r="F317">
        <v>2676.2</v>
      </c>
      <c r="G317">
        <v>19.086201829638501</v>
      </c>
      <c r="H317">
        <f>(Table2[[#This Row],[1Y Return vs Nifty]]-AVERAGE(Table2[1Y Return vs Nifty]))/_xlfn.STDEV.P(Table2[1Y Return vs Nifty])</f>
        <v>-0.12310586477259783</v>
      </c>
      <c r="I317">
        <v>-6.2875650002360501</v>
      </c>
      <c r="J317">
        <f>(Table2[[#This Row],[1M Return vs Nifty]]-AVERAGE(Table2[1M Return vs Nifty]))/_xlfn.STDEV.P(Table2[1M Return vs Nifty])</f>
        <v>-0.57888333480247978</v>
      </c>
      <c r="K317">
        <v>7.7063454908598903</v>
      </c>
      <c r="L317">
        <f>(Table2[[#This Row],[6M Return vs Nifty]]-AVERAGE(Table2[6M Return vs Nifty]))/_xlfn.STDEV.P(Table2[6M Return vs Nifty])</f>
        <v>3.5546354298524409E-2</v>
      </c>
      <c r="M317">
        <v>-0.75709197821197805</v>
      </c>
      <c r="N317">
        <f>(Table2[[#This Row],[1W Return vs Nifty]]-AVERAGE(Table2[1W Return vs Nifty]))/_xlfn.STDEV.P(Table2[1W Return vs Nifty])</f>
        <v>4.752210261302562E-2</v>
      </c>
      <c r="O317">
        <v>2678.22</v>
      </c>
      <c r="P317">
        <v>2644.2596054789701</v>
      </c>
      <c r="Q317">
        <v>2363.2267916731398</v>
      </c>
      <c r="R317">
        <v>49.051632798872603</v>
      </c>
      <c r="S317" s="2">
        <f>(Table2[[#This Row],[Close Price]]-Table2[[#This Row],[20D EMA]])/Table2[[#This Row],[20D EMA]]</f>
        <v>-7.5423228860959214E-4</v>
      </c>
      <c r="T317" s="2">
        <f>(Table2[[#This Row],[Close Price]]-Table2[[#This Row],[50D EMA]])/Table2[[#This Row],[50D EMA]]</f>
        <v>1.2079144746169562E-2</v>
      </c>
      <c r="U317" s="2">
        <f>(Table2[[#This Row],[Close Price]]-Table2[[#This Row],[200D EMA]])/Table2[[#This Row],[200D EMA]]</f>
        <v>0.13243469032664371</v>
      </c>
      <c r="V317">
        <v>0.88753030845509095</v>
      </c>
      <c r="W317">
        <v>2640.05</v>
      </c>
      <c r="X317">
        <v>2719</v>
      </c>
      <c r="Y317">
        <v>2640.05</v>
      </c>
      <c r="Z317">
        <v>2763.2</v>
      </c>
      <c r="AA317">
        <v>2505.0500000000002</v>
      </c>
      <c r="AB317">
        <v>2788.65</v>
      </c>
      <c r="AC317" s="2">
        <f>(Table2[[#This Row],[Close Price]]/Table2[[#This Row],[Day Low]])-1</f>
        <v>1.3692922482528624E-2</v>
      </c>
      <c r="AD317" s="2">
        <f>(Table2[[#This Row],[Day High]]/Table2[[#This Row],[Close Price]])-1</f>
        <v>1.5992825648307285E-2</v>
      </c>
      <c r="AE317" s="2">
        <f>(Table2[[#This Row],[Close Price]]/Table2[[#This Row],[Current Week Low]])-1</f>
        <v>1.3692922482528624E-2</v>
      </c>
      <c r="AF317" s="2">
        <f>(Table2[[#This Row],[Current Week High]]/Table2[[#This Row],[Close Price]])-1</f>
        <v>3.250878110754063E-2</v>
      </c>
      <c r="AG317" s="2">
        <f>(Table2[[#This Row],[Close Price]]/Table2[[#This Row],[Current Month Low]])-1</f>
        <v>6.8321989581046072E-2</v>
      </c>
      <c r="AH317" s="2">
        <f>(Table2[[#This Row],[Current Month High]]/Table2[[#This Row],[Close Price]])-1</f>
        <v>4.201853374187281E-2</v>
      </c>
      <c r="AI317">
        <v>7.53120095658024</v>
      </c>
      <c r="AJ317">
        <v>51.022490929651099</v>
      </c>
      <c r="AK317" t="str">
        <f>IF(AND(Table2[[#This Row],[20D EMA]]&gt;Table2[[#This Row],[50D EMA]],Table2[[#This Row],[50D EMA]]&gt;Table2[[#This Row],[200D EMA]]),"Uptrend","Downtrend/NoTrend")</f>
        <v>Uptrend</v>
      </c>
      <c r="AL317">
        <v>0.03</v>
      </c>
      <c r="AM317" t="s">
        <v>10347</v>
      </c>
      <c r="AN317">
        <v>4.09</v>
      </c>
      <c r="AO317" t="s">
        <v>10347</v>
      </c>
      <c r="AP317">
        <v>7.3326052677163994E-2</v>
      </c>
      <c r="AQ317">
        <f>(Table2[[#This Row],[Sharpe Ratio]]-AVERAGE(Table2[Sharpe Ratio]))/_xlfn.STDEV.P(Table2[Sharpe Ratio])</f>
        <v>0.11020729284784062</v>
      </c>
      <c r="AR3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-0.508713449815687</v>
      </c>
      <c r="AS317">
        <f>_xlfn.RANK.AVG(Table2[[#This Row],[1Y Return vs Nifty Z-Score]],Table2[1Y Return vs Nifty Z-Score])</f>
        <v>336</v>
      </c>
      <c r="AT317">
        <f>_xlfn.RANK.AVG(Table2[[#This Row],[6M Return vs Nifty Z-Score]],Table2[6M Return vs Nifty Z-Score])</f>
        <v>314</v>
      </c>
      <c r="AU317">
        <f>_xlfn.RANK.AVG(Table2[[#This Row],[Sharpe Ratio Z-Score]],Table2[Sharpe Ratio Z-Score])</f>
        <v>324</v>
      </c>
      <c r="AV317">
        <f>(Table2[[#This Row],[Rank 1Y]]+Table2[[#This Row],[Rank 6M]]+Table2[[#This Row],[Rank Sharpe]])/3</f>
        <v>324.66666666666669</v>
      </c>
    </row>
    <row r="318" spans="1:48" x14ac:dyDescent="0.3">
      <c r="A318" t="s">
        <v>1998</v>
      </c>
      <c r="B318" t="s">
        <v>1999</v>
      </c>
      <c r="C318" t="s">
        <v>10301</v>
      </c>
      <c r="D318" t="s">
        <v>57</v>
      </c>
      <c r="E318">
        <v>3360.3019734899999</v>
      </c>
      <c r="F318">
        <v>254.1</v>
      </c>
      <c r="G318">
        <v>19.7453263301317</v>
      </c>
      <c r="H318">
        <f>(Table2[[#This Row],[1Y Return vs Nifty]]-AVERAGE(Table2[1Y Return vs Nifty]))/_xlfn.STDEV.P(Table2[1Y Return vs Nifty])</f>
        <v>-0.1125362868412164</v>
      </c>
      <c r="I318">
        <v>-4.5100938785318698</v>
      </c>
      <c r="J318">
        <f>(Table2[[#This Row],[1M Return vs Nifty]]-AVERAGE(Table2[1M Return vs Nifty]))/_xlfn.STDEV.P(Table2[1M Return vs Nifty])</f>
        <v>-0.41134600234793683</v>
      </c>
      <c r="K318">
        <v>18.794510821053901</v>
      </c>
      <c r="L318">
        <f>(Table2[[#This Row],[6M Return vs Nifty]]-AVERAGE(Table2[6M Return vs Nifty]))/_xlfn.STDEV.P(Table2[6M Return vs Nifty])</f>
        <v>0.42105378110857833</v>
      </c>
      <c r="M318">
        <v>-3.74597775639538</v>
      </c>
      <c r="N318">
        <f>(Table2[[#This Row],[1W Return vs Nifty]]-AVERAGE(Table2[1W Return vs Nifty]))/_xlfn.STDEV.P(Table2[1W Return vs Nifty])</f>
        <v>-0.71171914360103383</v>
      </c>
      <c r="O318">
        <v>259.64999999999998</v>
      </c>
      <c r="P318">
        <v>244.05932821379801</v>
      </c>
      <c r="Q318">
        <v>207.10990580423999</v>
      </c>
      <c r="R318">
        <v>40.162996633385603</v>
      </c>
      <c r="S318" s="2">
        <f>(Table2[[#This Row],[Close Price]]-Table2[[#This Row],[20D EMA]])/Table2[[#This Row],[20D EMA]]</f>
        <v>-2.1374927787406059E-2</v>
      </c>
      <c r="T318" s="2">
        <f>(Table2[[#This Row],[Close Price]]-Table2[[#This Row],[50D EMA]])/Table2[[#This Row],[50D EMA]]</f>
        <v>4.1140291009103616E-2</v>
      </c>
      <c r="U318" s="2">
        <f>(Table2[[#This Row],[Close Price]]-Table2[[#This Row],[200D EMA]])/Table2[[#This Row],[200D EMA]]</f>
        <v>0.22688482240040697</v>
      </c>
      <c r="V318">
        <v>0.50738248253433404</v>
      </c>
      <c r="W318">
        <v>252.05</v>
      </c>
      <c r="X318">
        <v>262.89999999999998</v>
      </c>
      <c r="Y318">
        <v>252.05</v>
      </c>
      <c r="Z318">
        <v>274</v>
      </c>
      <c r="AA318">
        <v>240.55</v>
      </c>
      <c r="AB318">
        <v>293.55</v>
      </c>
      <c r="AC318" s="2">
        <f>(Table2[[#This Row],[Close Price]]/Table2[[#This Row],[Day Low]])-1</f>
        <v>8.1333068835547362E-3</v>
      </c>
      <c r="AD318" s="2">
        <f>(Table2[[#This Row],[Day High]]/Table2[[#This Row],[Close Price]])-1</f>
        <v>3.463203463203457E-2</v>
      </c>
      <c r="AE318" s="2">
        <f>(Table2[[#This Row],[Close Price]]/Table2[[#This Row],[Current Week Low]])-1</f>
        <v>8.1333068835547362E-3</v>
      </c>
      <c r="AF318" s="2">
        <f>(Table2[[#This Row],[Current Week High]]/Table2[[#This Row],[Close Price]])-1</f>
        <v>7.8315623770169207E-2</v>
      </c>
      <c r="AG318" s="2">
        <f>(Table2[[#This Row],[Close Price]]/Table2[[#This Row],[Current Month Low]])-1</f>
        <v>5.6329245479110224E-2</v>
      </c>
      <c r="AH318" s="2">
        <f>(Table2[[#This Row],[Current Month High]]/Table2[[#This Row],[Close Price]])-1</f>
        <v>0.1552538370720189</v>
      </c>
      <c r="AI318">
        <v>15.525383707201801</v>
      </c>
      <c r="AJ318">
        <v>64.253393665158299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0.28999999999999998</v>
      </c>
      <c r="AM318" t="s">
        <v>10347</v>
      </c>
      <c r="AN318">
        <v>-9.67</v>
      </c>
      <c r="AO318" t="s">
        <v>10346</v>
      </c>
      <c r="AP318">
        <v>3.4806214163299001E-2</v>
      </c>
      <c r="AQ318">
        <f>(Table2[[#This Row],[Sharpe Ratio]]-AVERAGE(Table2[Sharpe Ratio]))/_xlfn.STDEV.P(Table2[Sharpe Ratio])</f>
        <v>-0.33253337260924087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-1.1470810242908496</v>
      </c>
      <c r="AS318">
        <f>_xlfn.RANK.AVG(Table2[[#This Row],[1Y Return vs Nifty Z-Score]],Table2[1Y Return vs Nifty Z-Score])</f>
        <v>334</v>
      </c>
      <c r="AT318">
        <f>_xlfn.RANK.AVG(Table2[[#This Row],[6M Return vs Nifty Z-Score]],Table2[6M Return vs Nifty Z-Score])</f>
        <v>209</v>
      </c>
      <c r="AU318">
        <f>_xlfn.RANK.AVG(Table2[[#This Row],[Sharpe Ratio Z-Score]],Table2[Sharpe Ratio Z-Score])</f>
        <v>432</v>
      </c>
      <c r="AV318">
        <f>(Table2[[#This Row],[Rank 1Y]]+Table2[[#This Row],[Rank 6M]]+Table2[[#This Row],[Rank Sharpe]])/3</f>
        <v>325</v>
      </c>
    </row>
    <row r="319" spans="1:48" x14ac:dyDescent="0.3">
      <c r="A319" t="s">
        <v>364</v>
      </c>
      <c r="B319" t="s">
        <v>365</v>
      </c>
      <c r="C319" t="s">
        <v>10314</v>
      </c>
      <c r="D319" t="s">
        <v>366</v>
      </c>
      <c r="E319">
        <v>68127.686052749996</v>
      </c>
      <c r="F319">
        <v>5363.25</v>
      </c>
      <c r="G319">
        <v>-9.6720912796331007</v>
      </c>
      <c r="H319">
        <f>(Table2[[#This Row],[1Y Return vs Nifty]]-AVERAGE(Table2[1Y Return vs Nifty]))/_xlfn.STDEV.P(Table2[1Y Return vs Nifty])</f>
        <v>-0.58426763309483609</v>
      </c>
      <c r="I319">
        <v>-3.0242959906550801</v>
      </c>
      <c r="J319">
        <f>(Table2[[#This Row],[1M Return vs Nifty]]-AVERAGE(Table2[1M Return vs Nifty]))/_xlfn.STDEV.P(Table2[1M Return vs Nifty])</f>
        <v>-0.27130062458516968</v>
      </c>
      <c r="K319">
        <v>14.7997595371674</v>
      </c>
      <c r="L319">
        <f>(Table2[[#This Row],[6M Return vs Nifty]]-AVERAGE(Table2[6M Return vs Nifty]))/_xlfn.STDEV.P(Table2[6M Return vs Nifty])</f>
        <v>0.28216639601488053</v>
      </c>
      <c r="M319">
        <v>-6.0850137580783299</v>
      </c>
      <c r="N319">
        <f>(Table2[[#This Row],[1W Return vs Nifty]]-AVERAGE(Table2[1W Return vs Nifty]))/_xlfn.STDEV.P(Table2[1W Return vs Nifty])</f>
        <v>-1.3058845753548942</v>
      </c>
      <c r="O319">
        <v>5371.58</v>
      </c>
      <c r="P319">
        <v>5420.6436203828598</v>
      </c>
      <c r="Q319">
        <v>4859.2143787202403</v>
      </c>
      <c r="R319">
        <v>49.513872946173997</v>
      </c>
      <c r="S319" s="2">
        <f>(Table2[[#This Row],[Close Price]]-Table2[[#This Row],[20D EMA]])/Table2[[#This Row],[20D EMA]]</f>
        <v>-1.5507541542711693E-3</v>
      </c>
      <c r="T319" s="2">
        <f>(Table2[[#This Row],[Close Price]]-Table2[[#This Row],[50D EMA]])/Table2[[#This Row],[50D EMA]]</f>
        <v>-1.0587971540325335E-2</v>
      </c>
      <c r="U319" s="2">
        <f>(Table2[[#This Row],[Close Price]]-Table2[[#This Row],[200D EMA]])/Table2[[#This Row],[200D EMA]]</f>
        <v>0.10372780083279765</v>
      </c>
      <c r="V319">
        <v>0.50818440669333997</v>
      </c>
      <c r="W319">
        <v>5322.7</v>
      </c>
      <c r="X319">
        <v>5420</v>
      </c>
      <c r="Y319">
        <v>5322.7</v>
      </c>
      <c r="Z319">
        <v>5494</v>
      </c>
      <c r="AA319">
        <v>4920.05</v>
      </c>
      <c r="AB319">
        <v>5720</v>
      </c>
      <c r="AC319" s="2">
        <f>(Table2[[#This Row],[Close Price]]/Table2[[#This Row],[Day Low]])-1</f>
        <v>7.6183140135646088E-3</v>
      </c>
      <c r="AD319" s="2">
        <f>(Table2[[#This Row],[Day High]]/Table2[[#This Row],[Close Price]])-1</f>
        <v>1.0581270684752786E-2</v>
      </c>
      <c r="AE319" s="2">
        <f>(Table2[[#This Row],[Close Price]]/Table2[[#This Row],[Current Week Low]])-1</f>
        <v>7.6183140135646088E-3</v>
      </c>
      <c r="AF319" s="2">
        <f>(Table2[[#This Row],[Current Week High]]/Table2[[#This Row],[Close Price]])-1</f>
        <v>2.4378874749452217E-2</v>
      </c>
      <c r="AG319" s="2">
        <f>(Table2[[#This Row],[Close Price]]/Table2[[#This Row],[Current Month Low]])-1</f>
        <v>9.008038536193741E-2</v>
      </c>
      <c r="AH319" s="2">
        <f>(Table2[[#This Row],[Current Month High]]/Table2[[#This Row],[Close Price]])-1</f>
        <v>6.6517503379480702E-2</v>
      </c>
      <c r="AI319">
        <v>20.4493544026476</v>
      </c>
      <c r="AJ319">
        <v>48.9377950569286</v>
      </c>
      <c r="AK319" t="str">
        <f>IF(AND(Table2[[#This Row],[20D EMA]]&gt;Table2[[#This Row],[50D EMA]],Table2[[#This Row],[50D EMA]]&gt;Table2[[#This Row],[200D EMA]]),"Uptrend","Downtrend/NoTrend")</f>
        <v>Downtrend/NoTrend</v>
      </c>
      <c r="AL319">
        <v>-0.18</v>
      </c>
      <c r="AM319" t="s">
        <v>10346</v>
      </c>
      <c r="AN319">
        <v>4.92</v>
      </c>
      <c r="AO319" t="s">
        <v>10347</v>
      </c>
      <c r="AP319">
        <v>0.102636591271012</v>
      </c>
      <c r="AQ319">
        <f>(Table2[[#This Row],[Sharpe Ratio]]-AVERAGE(Table2[Sharpe Ratio]))/_xlfn.STDEV.P(Table2[Sharpe Ratio])</f>
        <v>0.44709778519179871</v>
      </c>
      <c r="AR3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9">
        <f>_xlfn.RANK.AVG(Table2[[#This Row],[1Y Return vs Nifty Z-Score]],Table2[1Y Return vs Nifty Z-Score])</f>
        <v>514</v>
      </c>
      <c r="AT319">
        <f>_xlfn.RANK.AVG(Table2[[#This Row],[6M Return vs Nifty Z-Score]],Table2[6M Return vs Nifty Z-Score])</f>
        <v>236</v>
      </c>
      <c r="AU319">
        <f>_xlfn.RANK.AVG(Table2[[#This Row],[Sharpe Ratio Z-Score]],Table2[Sharpe Ratio Z-Score])</f>
        <v>230</v>
      </c>
      <c r="AV319">
        <f>(Table2[[#This Row],[Rank 1Y]]+Table2[[#This Row],[Rank 6M]]+Table2[[#This Row],[Rank Sharpe]])/3</f>
        <v>326.66666666666669</v>
      </c>
    </row>
    <row r="320" spans="1:48" x14ac:dyDescent="0.3">
      <c r="A320" t="s">
        <v>754</v>
      </c>
      <c r="B320" t="s">
        <v>755</v>
      </c>
      <c r="C320" t="s">
        <v>10314</v>
      </c>
      <c r="D320" t="s">
        <v>265</v>
      </c>
      <c r="E320">
        <v>22550.087117120001</v>
      </c>
      <c r="F320">
        <v>713.2</v>
      </c>
      <c r="G320">
        <v>21.7271952743701</v>
      </c>
      <c r="H320">
        <f>(Table2[[#This Row],[1Y Return vs Nifty]]-AVERAGE(Table2[1Y Return vs Nifty]))/_xlfn.STDEV.P(Table2[1Y Return vs Nifty])</f>
        <v>-8.0755465099287341E-2</v>
      </c>
      <c r="I320">
        <v>0.546700605595419</v>
      </c>
      <c r="J320">
        <f>(Table2[[#This Row],[1M Return vs Nifty]]-AVERAGE(Table2[1M Return vs Nifty]))/_xlfn.STDEV.P(Table2[1M Return vs Nifty])</f>
        <v>6.5287259535532507E-2</v>
      </c>
      <c r="K320">
        <v>-5.0383831780413599</v>
      </c>
      <c r="L320">
        <f>(Table2[[#This Row],[6M Return vs Nifty]]-AVERAGE(Table2[6M Return vs Nifty]))/_xlfn.STDEV.P(Table2[6M Return vs Nifty])</f>
        <v>-0.40755558441097695</v>
      </c>
      <c r="M320">
        <v>12.6632187177583</v>
      </c>
      <c r="N320">
        <f>(Table2[[#This Row],[1W Return vs Nifty]]-AVERAGE(Table2[1W Return vs Nifty]))/_xlfn.STDEV.P(Table2[1W Return vs Nifty])</f>
        <v>3.4565695448947493</v>
      </c>
      <c r="O320">
        <v>673.74</v>
      </c>
      <c r="P320">
        <v>671.41851421325805</v>
      </c>
      <c r="Q320">
        <v>624.695653298671</v>
      </c>
      <c r="R320">
        <v>71.512591176992004</v>
      </c>
      <c r="S320" s="2">
        <f>(Table2[[#This Row],[Close Price]]-Table2[[#This Row],[20D EMA]])/Table2[[#This Row],[20D EMA]]</f>
        <v>5.8568587288865194E-2</v>
      </c>
      <c r="T320" s="2">
        <f>(Table2[[#This Row],[Close Price]]-Table2[[#This Row],[50D EMA]])/Table2[[#This Row],[50D EMA]]</f>
        <v>6.2228676901619116E-2</v>
      </c>
      <c r="U320" s="2">
        <f>(Table2[[#This Row],[Close Price]]-Table2[[#This Row],[200D EMA]])/Table2[[#This Row],[200D EMA]]</f>
        <v>0.14167594449230872</v>
      </c>
      <c r="V320">
        <v>1.7577872890874999</v>
      </c>
      <c r="W320">
        <v>708.1</v>
      </c>
      <c r="X320">
        <v>722.05</v>
      </c>
      <c r="Y320">
        <v>697.05</v>
      </c>
      <c r="Z320">
        <v>729.9</v>
      </c>
      <c r="AA320">
        <v>591.54999999999995</v>
      </c>
      <c r="AB320">
        <v>738</v>
      </c>
      <c r="AC320" s="2">
        <f>(Table2[[#This Row],[Close Price]]/Table2[[#This Row],[Day Low]])-1</f>
        <v>7.2023725462506683E-3</v>
      </c>
      <c r="AD320" s="2">
        <f>(Table2[[#This Row],[Day High]]/Table2[[#This Row],[Close Price]])-1</f>
        <v>1.2408861469433319E-2</v>
      </c>
      <c r="AE320" s="2">
        <f>(Table2[[#This Row],[Close Price]]/Table2[[#This Row],[Current Week Low]])-1</f>
        <v>2.3169069650670782E-2</v>
      </c>
      <c r="AF320" s="2">
        <f>(Table2[[#This Row],[Current Week High]]/Table2[[#This Row],[Close Price]])-1</f>
        <v>2.3415591699383009E-2</v>
      </c>
      <c r="AG320" s="2">
        <f>(Table2[[#This Row],[Close Price]]/Table2[[#This Row],[Current Month Low]])-1</f>
        <v>0.20564618375454335</v>
      </c>
      <c r="AH320" s="2">
        <f>(Table2[[#This Row],[Current Month High]]/Table2[[#This Row],[Close Price]])-1</f>
        <v>3.477285473920344E-2</v>
      </c>
      <c r="AI320">
        <v>12.0232753785754</v>
      </c>
      <c r="AJ320">
        <v>53.591041240443602</v>
      </c>
      <c r="AK320" t="str">
        <f>IF(AND(Table2[[#This Row],[20D EMA]]&gt;Table2[[#This Row],[50D EMA]],Table2[[#This Row],[50D EMA]]&gt;Table2[[#This Row],[200D EMA]]),"Uptrend","Downtrend/NoTrend")</f>
        <v>Uptrend</v>
      </c>
      <c r="AL320">
        <v>0.1</v>
      </c>
      <c r="AM320" t="s">
        <v>10347</v>
      </c>
      <c r="AN320">
        <v>14.83</v>
      </c>
      <c r="AO320" t="s">
        <v>10347</v>
      </c>
      <c r="AP320">
        <v>0.118187605461251</v>
      </c>
      <c r="AQ320">
        <f>(Table2[[#This Row],[Sharpe Ratio]]-AVERAGE(Table2[Sharpe Ratio]))/_xlfn.STDEV.P(Table2[Sharpe Ratio])</f>
        <v>0.62583857530805764</v>
      </c>
      <c r="AR3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3.6593843302280753</v>
      </c>
      <c r="AS320">
        <f>_xlfn.RANK.AVG(Table2[[#This Row],[1Y Return vs Nifty Z-Score]],Table2[1Y Return vs Nifty Z-Score])</f>
        <v>326</v>
      </c>
      <c r="AT320">
        <f>_xlfn.RANK.AVG(Table2[[#This Row],[6M Return vs Nifty Z-Score]],Table2[6M Return vs Nifty Z-Score])</f>
        <v>464</v>
      </c>
      <c r="AU320">
        <f>_xlfn.RANK.AVG(Table2[[#This Row],[Sharpe Ratio Z-Score]],Table2[Sharpe Ratio Z-Score])</f>
        <v>191</v>
      </c>
      <c r="AV320">
        <f>(Table2[[#This Row],[Rank 1Y]]+Table2[[#This Row],[Rank 6M]]+Table2[[#This Row],[Rank Sharpe]])/3</f>
        <v>327</v>
      </c>
    </row>
    <row r="321" spans="1:48" x14ac:dyDescent="0.3">
      <c r="A321" t="s">
        <v>236</v>
      </c>
      <c r="B321" t="s">
        <v>237</v>
      </c>
      <c r="C321" t="s">
        <v>10303</v>
      </c>
      <c r="D321" t="s">
        <v>34</v>
      </c>
      <c r="E321">
        <v>115002.27616550399</v>
      </c>
      <c r="F321">
        <v>60.84</v>
      </c>
      <c r="G321">
        <v>66.859573538118497</v>
      </c>
      <c r="H321">
        <f>(Table2[[#This Row],[1Y Return vs Nifty]]-AVERAGE(Table2[1Y Return vs Nifty]))/_xlfn.STDEV.P(Table2[1Y Return vs Nifty])</f>
        <v>0.64297759129647603</v>
      </c>
      <c r="I321">
        <v>-13.3446963993684</v>
      </c>
      <c r="J321">
        <f>(Table2[[#This Row],[1M Return vs Nifty]]-AVERAGE(Table2[1M Return vs Nifty]))/_xlfn.STDEV.P(Table2[1M Return vs Nifty])</f>
        <v>-1.2440603691602863</v>
      </c>
      <c r="K321">
        <v>-20.309769814974899</v>
      </c>
      <c r="L321">
        <f>(Table2[[#This Row],[6M Return vs Nifty]]-AVERAGE(Table2[6M Return vs Nifty]))/_xlfn.STDEV.P(Table2[6M Return vs Nifty])</f>
        <v>-0.9385030216929825</v>
      </c>
      <c r="M321">
        <v>-4.0479992093436801</v>
      </c>
      <c r="N321">
        <f>(Table2[[#This Row],[1W Return vs Nifty]]-AVERAGE(Table2[1W Return vs Nifty]))/_xlfn.STDEV.P(Table2[1W Return vs Nifty])</f>
        <v>-0.78843908585965627</v>
      </c>
      <c r="O321">
        <v>62.08</v>
      </c>
      <c r="P321">
        <v>63.311767079105699</v>
      </c>
      <c r="Q321">
        <v>57.633618588544202</v>
      </c>
      <c r="R321">
        <v>37.379922049523003</v>
      </c>
      <c r="S321" s="2">
        <f>(Table2[[#This Row],[Close Price]]-Table2[[#This Row],[20D EMA]])/Table2[[#This Row],[20D EMA]]</f>
        <v>-1.997422680412363E-2</v>
      </c>
      <c r="T321" s="2">
        <f>(Table2[[#This Row],[Close Price]]-Table2[[#This Row],[50D EMA]])/Table2[[#This Row],[50D EMA]]</f>
        <v>-3.9041195549277832E-2</v>
      </c>
      <c r="U321" s="2">
        <f>(Table2[[#This Row],[Close Price]]-Table2[[#This Row],[200D EMA]])/Table2[[#This Row],[200D EMA]]</f>
        <v>5.5633872902319061E-2</v>
      </c>
      <c r="V321">
        <v>0.33380354822556901</v>
      </c>
      <c r="W321">
        <v>60.32</v>
      </c>
      <c r="X321">
        <v>61.24</v>
      </c>
      <c r="Y321">
        <v>60.32</v>
      </c>
      <c r="Z321">
        <v>62.39</v>
      </c>
      <c r="AA321">
        <v>59.21</v>
      </c>
      <c r="AB321">
        <v>68.459999999999994</v>
      </c>
      <c r="AC321" s="2">
        <f>(Table2[[#This Row],[Close Price]]/Table2[[#This Row],[Day Low]])-1</f>
        <v>8.6206896551723755E-3</v>
      </c>
      <c r="AD321" s="2">
        <f>(Table2[[#This Row],[Day High]]/Table2[[#This Row],[Close Price]])-1</f>
        <v>6.5746219592373034E-3</v>
      </c>
      <c r="AE321" s="2">
        <f>(Table2[[#This Row],[Close Price]]/Table2[[#This Row],[Current Week Low]])-1</f>
        <v>8.6206896551723755E-3</v>
      </c>
      <c r="AF321" s="2">
        <f>(Table2[[#This Row],[Current Week High]]/Table2[[#This Row],[Close Price]])-1</f>
        <v>2.5476660092044634E-2</v>
      </c>
      <c r="AG321" s="2">
        <f>(Table2[[#This Row],[Close Price]]/Table2[[#This Row],[Current Month Low]])-1</f>
        <v>2.7529133592298694E-2</v>
      </c>
      <c r="AH321" s="2">
        <f>(Table2[[#This Row],[Current Month High]]/Table2[[#This Row],[Close Price]])-1</f>
        <v>0.12524654832347126</v>
      </c>
      <c r="AI321">
        <v>37.6561472715318</v>
      </c>
      <c r="AJ321">
        <v>102.8</v>
      </c>
      <c r="AK321" t="str">
        <f>IF(AND(Table2[[#This Row],[20D EMA]]&gt;Table2[[#This Row],[50D EMA]],Table2[[#This Row],[50D EMA]]&gt;Table2[[#This Row],[200D EMA]]),"Uptrend","Downtrend/NoTrend")</f>
        <v>Downtrend/NoTrend</v>
      </c>
      <c r="AL321">
        <v>-0.11</v>
      </c>
      <c r="AM321" t="s">
        <v>10346</v>
      </c>
      <c r="AN321">
        <v>-0.08</v>
      </c>
      <c r="AO321" t="s">
        <v>10346</v>
      </c>
      <c r="AP321">
        <v>0.10879514683977699</v>
      </c>
      <c r="AQ321">
        <f>(Table2[[#This Row],[Sharpe Ratio]]-AVERAGE(Table2[Sharpe Ratio]))/_xlfn.STDEV.P(Table2[Sharpe Ratio])</f>
        <v>0.51788320631416374</v>
      </c>
      <c r="AR3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1">
        <f>_xlfn.RANK.AVG(Table2[[#This Row],[1Y Return vs Nifty Z-Score]],Table2[1Y Return vs Nifty Z-Score])</f>
        <v>148</v>
      </c>
      <c r="AT321">
        <f>_xlfn.RANK.AVG(Table2[[#This Row],[6M Return vs Nifty Z-Score]],Table2[6M Return vs Nifty Z-Score])</f>
        <v>630</v>
      </c>
      <c r="AU321">
        <f>_xlfn.RANK.AVG(Table2[[#This Row],[Sharpe Ratio Z-Score]],Table2[Sharpe Ratio Z-Score])</f>
        <v>210</v>
      </c>
      <c r="AV321">
        <f>(Table2[[#This Row],[Rank 1Y]]+Table2[[#This Row],[Rank 6M]]+Table2[[#This Row],[Rank Sharpe]])/3</f>
        <v>329.33333333333331</v>
      </c>
    </row>
    <row r="322" spans="1:48" x14ac:dyDescent="0.3">
      <c r="A322" t="s">
        <v>756</v>
      </c>
      <c r="B322" t="s">
        <v>757</v>
      </c>
      <c r="C322" t="s">
        <v>10308</v>
      </c>
      <c r="D322" t="s">
        <v>199</v>
      </c>
      <c r="E322">
        <v>22257.19065859</v>
      </c>
      <c r="F322">
        <v>586.70000000000005</v>
      </c>
      <c r="G322">
        <v>-14.256619985238499</v>
      </c>
      <c r="H322">
        <f>(Table2[[#This Row],[1Y Return vs Nifty]]-AVERAGE(Table2[1Y Return vs Nifty]))/_xlfn.STDEV.P(Table2[1Y Return vs Nifty])</f>
        <v>-0.65778414385462902</v>
      </c>
      <c r="I322">
        <v>-3.4245269230847302</v>
      </c>
      <c r="J322">
        <f>(Table2[[#This Row],[1M Return vs Nifty]]-AVERAGE(Table2[1M Return vs Nifty]))/_xlfn.STDEV.P(Table2[1M Return vs Nifty])</f>
        <v>-0.30902479459630844</v>
      </c>
      <c r="K322">
        <v>18.652224713196901</v>
      </c>
      <c r="L322">
        <f>(Table2[[#This Row],[6M Return vs Nifty]]-AVERAGE(Table2[6M Return vs Nifty]))/_xlfn.STDEV.P(Table2[6M Return vs Nifty])</f>
        <v>0.41610685349004778</v>
      </c>
      <c r="M322">
        <v>3.2869347468389298</v>
      </c>
      <c r="N322">
        <f>(Table2[[#This Row],[1W Return vs Nifty]]-AVERAGE(Table2[1W Return vs Nifty]))/_xlfn.STDEV.P(Table2[1W Return vs Nifty])</f>
        <v>1.074791833983205</v>
      </c>
      <c r="O322">
        <v>567.34</v>
      </c>
      <c r="P322">
        <v>564.48899475766098</v>
      </c>
      <c r="Q322">
        <v>518.87824615026295</v>
      </c>
      <c r="R322">
        <v>72.104004459536</v>
      </c>
      <c r="S322" s="2">
        <f>(Table2[[#This Row],[Close Price]]-Table2[[#This Row],[20D EMA]])/Table2[[#This Row],[20D EMA]]</f>
        <v>3.4124158353015847E-2</v>
      </c>
      <c r="T322" s="2">
        <f>(Table2[[#This Row],[Close Price]]-Table2[[#This Row],[50D EMA]])/Table2[[#This Row],[50D EMA]]</f>
        <v>3.9347100561055948E-2</v>
      </c>
      <c r="U322" s="2">
        <f>(Table2[[#This Row],[Close Price]]-Table2[[#This Row],[200D EMA]])/Table2[[#This Row],[200D EMA]]</f>
        <v>0.13070841638270658</v>
      </c>
      <c r="V322">
        <v>0.67800175832708898</v>
      </c>
      <c r="W322">
        <v>578.20000000000005</v>
      </c>
      <c r="X322">
        <v>591.70000000000005</v>
      </c>
      <c r="Y322">
        <v>567.15</v>
      </c>
      <c r="Z322">
        <v>591.70000000000005</v>
      </c>
      <c r="AA322">
        <v>520.20000000000005</v>
      </c>
      <c r="AB322">
        <v>593.15</v>
      </c>
      <c r="AC322" s="2">
        <f>(Table2[[#This Row],[Close Price]]/Table2[[#This Row],[Day Low]])-1</f>
        <v>1.4700795572466285E-2</v>
      </c>
      <c r="AD322" s="2">
        <f>(Table2[[#This Row],[Day High]]/Table2[[#This Row],[Close Price]])-1</f>
        <v>8.5222430543718808E-3</v>
      </c>
      <c r="AE322" s="2">
        <f>(Table2[[#This Row],[Close Price]]/Table2[[#This Row],[Current Week Low]])-1</f>
        <v>3.4470598607070579E-2</v>
      </c>
      <c r="AF322" s="2">
        <f>(Table2[[#This Row],[Current Week High]]/Table2[[#This Row],[Close Price]])-1</f>
        <v>8.5222430543718808E-3</v>
      </c>
      <c r="AG322" s="2">
        <f>(Table2[[#This Row],[Close Price]]/Table2[[#This Row],[Current Month Low]])-1</f>
        <v>0.12783544790465196</v>
      </c>
      <c r="AH322" s="2">
        <f>(Table2[[#This Row],[Current Month High]]/Table2[[#This Row],[Close Price]])-1</f>
        <v>1.0993693540139571E-2</v>
      </c>
      <c r="AI322">
        <v>6.0848815408215398</v>
      </c>
      <c r="AJ322">
        <v>44.223205506391302</v>
      </c>
      <c r="AK322" t="str">
        <f>IF(AND(Table2[[#This Row],[20D EMA]]&gt;Table2[[#This Row],[50D EMA]],Table2[[#This Row],[50D EMA]]&gt;Table2[[#This Row],[200D EMA]]),"Uptrend","Downtrend/NoTrend")</f>
        <v>Uptrend</v>
      </c>
      <c r="AL322">
        <v>0</v>
      </c>
      <c r="AM322" t="s">
        <v>10348</v>
      </c>
      <c r="AN322">
        <v>7.87</v>
      </c>
      <c r="AO322" t="s">
        <v>10347</v>
      </c>
      <c r="AP322">
        <v>0.103721372766654</v>
      </c>
      <c r="AQ322">
        <f>(Table2[[#This Row],[Sharpe Ratio]]-AVERAGE(Table2[Sharpe Ratio]))/_xlfn.STDEV.P(Table2[Sharpe Ratio])</f>
        <v>0.45956608463919102</v>
      </c>
      <c r="AR3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0.98365583366150644</v>
      </c>
      <c r="AS322">
        <f>_xlfn.RANK.AVG(Table2[[#This Row],[1Y Return vs Nifty Z-Score]],Table2[1Y Return vs Nifty Z-Score])</f>
        <v>556</v>
      </c>
      <c r="AT322">
        <f>_xlfn.RANK.AVG(Table2[[#This Row],[6M Return vs Nifty Z-Score]],Table2[6M Return vs Nifty Z-Score])</f>
        <v>211</v>
      </c>
      <c r="AU322">
        <f>_xlfn.RANK.AVG(Table2[[#This Row],[Sharpe Ratio Z-Score]],Table2[Sharpe Ratio Z-Score])</f>
        <v>223</v>
      </c>
      <c r="AV322">
        <f>(Table2[[#This Row],[Rank 1Y]]+Table2[[#This Row],[Rank 6M]]+Table2[[#This Row],[Rank Sharpe]])/3</f>
        <v>330</v>
      </c>
    </row>
    <row r="323" spans="1:48" x14ac:dyDescent="0.3">
      <c r="A323" t="s">
        <v>604</v>
      </c>
      <c r="B323" t="s">
        <v>605</v>
      </c>
      <c r="C323" t="s">
        <v>10311</v>
      </c>
      <c r="D323" t="s">
        <v>111</v>
      </c>
      <c r="E323">
        <v>31693.965309945001</v>
      </c>
      <c r="F323">
        <v>313.64999999999998</v>
      </c>
      <c r="G323">
        <v>15.7145109185638</v>
      </c>
      <c r="H323">
        <f>(Table2[[#This Row],[1Y Return vs Nifty]]-AVERAGE(Table2[1Y Return vs Nifty]))/_xlfn.STDEV.P(Table2[1Y Return vs Nifty])</f>
        <v>-0.17717357097752323</v>
      </c>
      <c r="I323">
        <v>-6.7789403922753797</v>
      </c>
      <c r="J323">
        <f>(Table2[[#This Row],[1M Return vs Nifty]]-AVERAGE(Table2[1M Return vs Nifty]))/_xlfn.STDEV.P(Table2[1M Return vs Nifty])</f>
        <v>-0.62519841773735485</v>
      </c>
      <c r="K323">
        <v>24.859700581022601</v>
      </c>
      <c r="L323">
        <f>(Table2[[#This Row],[6M Return vs Nifty]]-AVERAGE(Table2[6M Return vs Nifty]))/_xlfn.STDEV.P(Table2[6M Return vs Nifty])</f>
        <v>0.63192506845430096</v>
      </c>
      <c r="M323">
        <v>-2.3627120184302801</v>
      </c>
      <c r="N323">
        <f>(Table2[[#This Row],[1W Return vs Nifty]]-AVERAGE(Table2[1W Return vs Nifty]))/_xlfn.STDEV.P(Table2[1W Return vs Nifty])</f>
        <v>-0.36033990709633612</v>
      </c>
      <c r="O323">
        <v>319.92</v>
      </c>
      <c r="P323">
        <v>316.060476197318</v>
      </c>
      <c r="Q323">
        <v>276.41016554145</v>
      </c>
      <c r="R323">
        <v>39.310958256157299</v>
      </c>
      <c r="S323" s="2">
        <f>(Table2[[#This Row],[Close Price]]-Table2[[#This Row],[20D EMA]])/Table2[[#This Row],[20D EMA]]</f>
        <v>-1.9598649662415722E-2</v>
      </c>
      <c r="T323" s="2">
        <f>(Table2[[#This Row],[Close Price]]-Table2[[#This Row],[50D EMA]])/Table2[[#This Row],[50D EMA]]</f>
        <v>-7.6266296448061653E-3</v>
      </c>
      <c r="U323" s="2">
        <f>(Table2[[#This Row],[Close Price]]-Table2[[#This Row],[200D EMA]])/Table2[[#This Row],[200D EMA]]</f>
        <v>0.13472671812052281</v>
      </c>
      <c r="V323">
        <v>0.71909192297505697</v>
      </c>
      <c r="W323">
        <v>309.64999999999998</v>
      </c>
      <c r="X323">
        <v>316.7</v>
      </c>
      <c r="Y323">
        <v>309.64999999999998</v>
      </c>
      <c r="Z323">
        <v>326.05</v>
      </c>
      <c r="AA323">
        <v>309</v>
      </c>
      <c r="AB323">
        <v>345.65</v>
      </c>
      <c r="AC323" s="2">
        <f>(Table2[[#This Row],[Close Price]]/Table2[[#This Row],[Day Low]])-1</f>
        <v>1.2917810431131826E-2</v>
      </c>
      <c r="AD323" s="2">
        <f>(Table2[[#This Row],[Day High]]/Table2[[#This Row],[Close Price]])-1</f>
        <v>9.7242148892078273E-3</v>
      </c>
      <c r="AE323" s="2">
        <f>(Table2[[#This Row],[Close Price]]/Table2[[#This Row],[Current Week Low]])-1</f>
        <v>1.2917810431131826E-2</v>
      </c>
      <c r="AF323" s="2">
        <f>(Table2[[#This Row],[Current Week High]]/Table2[[#This Row],[Close Price]])-1</f>
        <v>3.9534512992188908E-2</v>
      </c>
      <c r="AG323" s="2">
        <f>(Table2[[#This Row],[Close Price]]/Table2[[#This Row],[Current Month Low]])-1</f>
        <v>1.5048543689320404E-2</v>
      </c>
      <c r="AH323" s="2">
        <f>(Table2[[#This Row],[Current Month High]]/Table2[[#This Row],[Close Price]])-1</f>
        <v>0.10202454965726138</v>
      </c>
      <c r="AI323">
        <v>11.2386417981826</v>
      </c>
      <c r="AJ323">
        <v>57.811320754716903</v>
      </c>
      <c r="AK323" t="str">
        <f>IF(AND(Table2[[#This Row],[20D EMA]]&gt;Table2[[#This Row],[50D EMA]],Table2[[#This Row],[50D EMA]]&gt;Table2[[#This Row],[200D EMA]]),"Uptrend","Downtrend/NoTrend")</f>
        <v>Uptrend</v>
      </c>
      <c r="AL323">
        <v>-0.11</v>
      </c>
      <c r="AM323" t="s">
        <v>10346</v>
      </c>
      <c r="AN323">
        <v>-2.5299999999999998</v>
      </c>
      <c r="AO323" t="s">
        <v>10346</v>
      </c>
      <c r="AP323">
        <v>2.2879684128008001E-2</v>
      </c>
      <c r="AQ323">
        <f>(Table2[[#This Row],[Sharpe Ratio]]-AVERAGE(Table2[Sharpe Ratio]))/_xlfn.STDEV.P(Table2[Sharpe Ratio])</f>
        <v>-0.46961494013756711</v>
      </c>
      <c r="AR3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-1.0004017674944805</v>
      </c>
      <c r="AS323">
        <f>_xlfn.RANK.AVG(Table2[[#This Row],[1Y Return vs Nifty Z-Score]],Table2[1Y Return vs Nifty Z-Score])</f>
        <v>351</v>
      </c>
      <c r="AT323">
        <f>_xlfn.RANK.AVG(Table2[[#This Row],[6M Return vs Nifty Z-Score]],Table2[6M Return vs Nifty Z-Score])</f>
        <v>172</v>
      </c>
      <c r="AU323">
        <f>_xlfn.RANK.AVG(Table2[[#This Row],[Sharpe Ratio Z-Score]],Table2[Sharpe Ratio Z-Score])</f>
        <v>469</v>
      </c>
      <c r="AV323">
        <f>(Table2[[#This Row],[Rank 1Y]]+Table2[[#This Row],[Rank 6M]]+Table2[[#This Row],[Rank Sharpe]])/3</f>
        <v>330.66666666666669</v>
      </c>
    </row>
    <row r="324" spans="1:48" x14ac:dyDescent="0.3">
      <c r="A324" t="s">
        <v>326</v>
      </c>
      <c r="B324" t="s">
        <v>327</v>
      </c>
      <c r="C324" t="s">
        <v>10303</v>
      </c>
      <c r="D324" t="s">
        <v>51</v>
      </c>
      <c r="E324">
        <v>79238.935486125003</v>
      </c>
      <c r="F324">
        <v>1973.75</v>
      </c>
      <c r="G324">
        <v>21.916021296333899</v>
      </c>
      <c r="H324">
        <f>(Table2[[#This Row],[1Y Return vs Nifty]]-AVERAGE(Table2[1Y Return vs Nifty]))/_xlfn.STDEV.P(Table2[1Y Return vs Nifty])</f>
        <v>-7.7727491851250413E-2</v>
      </c>
      <c r="I324">
        <v>7.8523500801179402</v>
      </c>
      <c r="J324">
        <f>(Table2[[#This Row],[1M Return vs Nifty]]-AVERAGE(Table2[1M Return vs Nifty]))/_xlfn.STDEV.P(Table2[1M Return vs Nifty])</f>
        <v>0.75388861562166443</v>
      </c>
      <c r="K324">
        <v>36.973722164479199</v>
      </c>
      <c r="L324">
        <f>(Table2[[#This Row],[6M Return vs Nifty]]-AVERAGE(Table2[6M Return vs Nifty]))/_xlfn.STDEV.P(Table2[6M Return vs Nifty])</f>
        <v>1.0530989191221729</v>
      </c>
      <c r="M324">
        <v>0.67563558927142897</v>
      </c>
      <c r="N324">
        <f>(Table2[[#This Row],[1W Return vs Nifty]]-AVERAGE(Table2[1W Return vs Nifty]))/_xlfn.STDEV.P(Table2[1W Return vs Nifty])</f>
        <v>0.4114657072035226</v>
      </c>
      <c r="O324">
        <v>1891.68</v>
      </c>
      <c r="P324">
        <v>1832.1431139193501</v>
      </c>
      <c r="Q324">
        <v>1616.3453259200501</v>
      </c>
      <c r="R324">
        <v>67.463195656693699</v>
      </c>
      <c r="S324" s="2">
        <f>(Table2[[#This Row],[Close Price]]-Table2[[#This Row],[20D EMA]])/Table2[[#This Row],[20D EMA]]</f>
        <v>4.3384716231074989E-2</v>
      </c>
      <c r="T324" s="2">
        <f>(Table2[[#This Row],[Close Price]]-Table2[[#This Row],[50D EMA]])/Table2[[#This Row],[50D EMA]]</f>
        <v>7.7290297359861912E-2</v>
      </c>
      <c r="U324" s="2">
        <f>(Table2[[#This Row],[Close Price]]-Table2[[#This Row],[200D EMA]])/Table2[[#This Row],[200D EMA]]</f>
        <v>0.22111900739806908</v>
      </c>
      <c r="V324">
        <v>0.96076957506662597</v>
      </c>
      <c r="W324">
        <v>1950.1</v>
      </c>
      <c r="X324">
        <v>1980</v>
      </c>
      <c r="Y324">
        <v>1903.75</v>
      </c>
      <c r="Z324">
        <v>2001.6</v>
      </c>
      <c r="AA324">
        <v>1670</v>
      </c>
      <c r="AB324">
        <v>2001.6</v>
      </c>
      <c r="AC324" s="2">
        <f>(Table2[[#This Row],[Close Price]]/Table2[[#This Row],[Day Low]])-1</f>
        <v>1.2127583200861602E-2</v>
      </c>
      <c r="AD324" s="2">
        <f>(Table2[[#This Row],[Day High]]/Table2[[#This Row],[Close Price]])-1</f>
        <v>3.1665611146294292E-3</v>
      </c>
      <c r="AE324" s="2">
        <f>(Table2[[#This Row],[Close Price]]/Table2[[#This Row],[Current Week Low]])-1</f>
        <v>3.676953381483905E-2</v>
      </c>
      <c r="AF324" s="2">
        <f>(Table2[[#This Row],[Current Week High]]/Table2[[#This Row],[Close Price]])-1</f>
        <v>1.4110196326789115E-2</v>
      </c>
      <c r="AG324" s="2">
        <f>(Table2[[#This Row],[Close Price]]/Table2[[#This Row],[Current Month Low]])-1</f>
        <v>0.18188622754491024</v>
      </c>
      <c r="AH324" s="2">
        <f>(Table2[[#This Row],[Current Month High]]/Table2[[#This Row],[Close Price]])-1</f>
        <v>1.4110196326789115E-2</v>
      </c>
      <c r="AI324">
        <v>1.41101963267891</v>
      </c>
      <c r="AJ324">
        <v>66.934494861927504</v>
      </c>
      <c r="AK324" t="str">
        <f>IF(AND(Table2[[#This Row],[20D EMA]]&gt;Table2[[#This Row],[50D EMA]],Table2[[#This Row],[50D EMA]]&gt;Table2[[#This Row],[200D EMA]]),"Uptrend","Downtrend/NoTrend")</f>
        <v>Uptrend</v>
      </c>
      <c r="AL324">
        <v>0.05</v>
      </c>
      <c r="AM324" t="s">
        <v>10347</v>
      </c>
      <c r="AN324">
        <v>4.43</v>
      </c>
      <c r="AO324" t="s">
        <v>10347</v>
      </c>
      <c r="AP324">
        <v>-8.0989171912499997E-4</v>
      </c>
      <c r="AQ324">
        <f>(Table2[[#This Row],[Sharpe Ratio]]-AVERAGE(Table2[Sharpe Ratio]))/_xlfn.STDEV.P(Table2[Sharpe Ratio])</f>
        <v>-0.74189901451603202</v>
      </c>
      <c r="AR3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1.3988267355800774</v>
      </c>
      <c r="AS324">
        <f>_xlfn.RANK.AVG(Table2[[#This Row],[1Y Return vs Nifty Z-Score]],Table2[1Y Return vs Nifty Z-Score])</f>
        <v>324</v>
      </c>
      <c r="AT324">
        <f>_xlfn.RANK.AVG(Table2[[#This Row],[6M Return vs Nifty Z-Score]],Table2[6M Return vs Nifty Z-Score])</f>
        <v>96</v>
      </c>
      <c r="AU324">
        <f>_xlfn.RANK.AVG(Table2[[#This Row],[Sharpe Ratio Z-Score]],Table2[Sharpe Ratio Z-Score])</f>
        <v>573</v>
      </c>
      <c r="AV324">
        <f>(Table2[[#This Row],[Rank 1Y]]+Table2[[#This Row],[Rank 6M]]+Table2[[#This Row],[Rank Sharpe]])/3</f>
        <v>331</v>
      </c>
    </row>
    <row r="325" spans="1:48" x14ac:dyDescent="0.3">
      <c r="A325" t="s">
        <v>1035</v>
      </c>
      <c r="B325" t="s">
        <v>1036</v>
      </c>
      <c r="C325" t="s">
        <v>10312</v>
      </c>
      <c r="D325" t="s">
        <v>777</v>
      </c>
      <c r="E325">
        <v>13316.219559875</v>
      </c>
      <c r="F325">
        <v>2836.25</v>
      </c>
      <c r="G325">
        <v>43.814786706938698</v>
      </c>
      <c r="H325">
        <f>(Table2[[#This Row],[1Y Return vs Nifty]]-AVERAGE(Table2[1Y Return vs Nifty]))/_xlfn.STDEV.P(Table2[1Y Return vs Nifty])</f>
        <v>0.27343637390587694</v>
      </c>
      <c r="I325">
        <v>17.889477539504099</v>
      </c>
      <c r="J325">
        <f>(Table2[[#This Row],[1M Return vs Nifty]]-AVERAGE(Table2[1M Return vs Nifty]))/_xlfn.STDEV.P(Table2[1M Return vs Nifty])</f>
        <v>1.6999481827889469</v>
      </c>
      <c r="K325">
        <v>-1.95169007378618</v>
      </c>
      <c r="L325">
        <f>(Table2[[#This Row],[6M Return vs Nifty]]-AVERAGE(Table2[6M Return vs Nifty]))/_xlfn.STDEV.P(Table2[6M Return vs Nifty])</f>
        <v>-0.30023908248856818</v>
      </c>
      <c r="M325">
        <v>2.6187631102146498</v>
      </c>
      <c r="N325">
        <f>(Table2[[#This Row],[1W Return vs Nifty]]-AVERAGE(Table2[1W Return vs Nifty]))/_xlfn.STDEV.P(Table2[1W Return vs Nifty])</f>
        <v>0.90506187314681708</v>
      </c>
      <c r="O325">
        <v>2644.24</v>
      </c>
      <c r="P325">
        <v>2532.94673574839</v>
      </c>
      <c r="Q325">
        <v>2360.38127806084</v>
      </c>
      <c r="R325">
        <v>71.386239800033593</v>
      </c>
      <c r="S325" s="2">
        <f>(Table2[[#This Row],[Close Price]]-Table2[[#This Row],[20D EMA]])/Table2[[#This Row],[20D EMA]]</f>
        <v>7.261443741869128E-2</v>
      </c>
      <c r="T325" s="2">
        <f>(Table2[[#This Row],[Close Price]]-Table2[[#This Row],[50D EMA]])/Table2[[#This Row],[50D EMA]]</f>
        <v>0.11974324606632337</v>
      </c>
      <c r="U325" s="2">
        <f>(Table2[[#This Row],[Close Price]]-Table2[[#This Row],[200D EMA]])/Table2[[#This Row],[200D EMA]]</f>
        <v>0.20160671767830138</v>
      </c>
      <c r="V325">
        <v>1.6217355151730399</v>
      </c>
      <c r="W325">
        <v>2795.45</v>
      </c>
      <c r="X325">
        <v>2909.45</v>
      </c>
      <c r="Y325">
        <v>2706.5</v>
      </c>
      <c r="Z325">
        <v>2960.95</v>
      </c>
      <c r="AA325">
        <v>2325.85</v>
      </c>
      <c r="AB325">
        <v>2960.95</v>
      </c>
      <c r="AC325" s="2">
        <f>(Table2[[#This Row],[Close Price]]/Table2[[#This Row],[Day Low]])-1</f>
        <v>1.4595145683163668E-2</v>
      </c>
      <c r="AD325" s="2">
        <f>(Table2[[#This Row],[Day High]]/Table2[[#This Row],[Close Price]])-1</f>
        <v>2.5808726311150165E-2</v>
      </c>
      <c r="AE325" s="2">
        <f>(Table2[[#This Row],[Close Price]]/Table2[[#This Row],[Current Week Low]])-1</f>
        <v>4.7940144097542881E-2</v>
      </c>
      <c r="AF325" s="2">
        <f>(Table2[[#This Row],[Current Week High]]/Table2[[#This Row],[Close Price]])-1</f>
        <v>4.3966505068312012E-2</v>
      </c>
      <c r="AG325" s="2">
        <f>(Table2[[#This Row],[Close Price]]/Table2[[#This Row],[Current Month Low]])-1</f>
        <v>0.21944665391147322</v>
      </c>
      <c r="AH325" s="2">
        <f>(Table2[[#This Row],[Current Month High]]/Table2[[#This Row],[Close Price]])-1</f>
        <v>4.3966505068312012E-2</v>
      </c>
      <c r="AI325">
        <v>4.3966505068312003</v>
      </c>
      <c r="AJ325">
        <v>76.592366602328596</v>
      </c>
      <c r="AK325" t="str">
        <f>IF(AND(Table2[[#This Row],[20D EMA]]&gt;Table2[[#This Row],[50D EMA]],Table2[[#This Row],[50D EMA]]&gt;Table2[[#This Row],[200D EMA]]),"Uptrend","Downtrend/NoTrend")</f>
        <v>Uptrend</v>
      </c>
      <c r="AL325">
        <v>-0.04</v>
      </c>
      <c r="AM325" t="s">
        <v>10346</v>
      </c>
      <c r="AN325">
        <v>10.96</v>
      </c>
      <c r="AO325" t="s">
        <v>10347</v>
      </c>
      <c r="AP325">
        <v>6.4362970764941005E-2</v>
      </c>
      <c r="AQ325">
        <f>(Table2[[#This Row],[Sharpe Ratio]]-AVERAGE(Table2[Sharpe Ratio]))/_xlfn.STDEV.P(Table2[Sharpe Ratio])</f>
        <v>7.1871088734046153E-3</v>
      </c>
      <c r="AR3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2.5853944562264775</v>
      </c>
      <c r="AS325">
        <f>_xlfn.RANK.AVG(Table2[[#This Row],[1Y Return vs Nifty Z-Score]],Table2[1Y Return vs Nifty Z-Score])</f>
        <v>220</v>
      </c>
      <c r="AT325">
        <f>_xlfn.RANK.AVG(Table2[[#This Row],[6M Return vs Nifty Z-Score]],Table2[6M Return vs Nifty Z-Score])</f>
        <v>419</v>
      </c>
      <c r="AU325">
        <f>_xlfn.RANK.AVG(Table2[[#This Row],[Sharpe Ratio Z-Score]],Table2[Sharpe Ratio Z-Score])</f>
        <v>356</v>
      </c>
      <c r="AV325">
        <f>(Table2[[#This Row],[Rank 1Y]]+Table2[[#This Row],[Rank 6M]]+Table2[[#This Row],[Rank Sharpe]])/3</f>
        <v>331.66666666666669</v>
      </c>
    </row>
    <row r="326" spans="1:48" x14ac:dyDescent="0.3">
      <c r="A326" t="s">
        <v>1597</v>
      </c>
      <c r="B326" t="s">
        <v>1598</v>
      </c>
      <c r="C326" t="s">
        <v>6758</v>
      </c>
      <c r="D326" t="s">
        <v>83</v>
      </c>
      <c r="E326">
        <v>5855.1491607999997</v>
      </c>
      <c r="F326">
        <v>285.8</v>
      </c>
      <c r="G326">
        <v>17.285957283489299</v>
      </c>
      <c r="H326">
        <f>(Table2[[#This Row],[1Y Return vs Nifty]]-AVERAGE(Table2[1Y Return vs Nifty]))/_xlfn.STDEV.P(Table2[1Y Return vs Nifty])</f>
        <v>-0.15197419694934219</v>
      </c>
      <c r="I326">
        <v>-18.23929952492</v>
      </c>
      <c r="J326">
        <f>(Table2[[#This Row],[1M Return vs Nifty]]-AVERAGE(Table2[1M Return vs Nifty]))/_xlfn.STDEV.P(Table2[1M Return vs Nifty])</f>
        <v>-1.7054061210352125</v>
      </c>
      <c r="K326">
        <v>11.348078104387699</v>
      </c>
      <c r="L326">
        <f>(Table2[[#This Row],[6M Return vs Nifty]]-AVERAGE(Table2[6M Return vs Nifty]))/_xlfn.STDEV.P(Table2[6M Return vs Nifty])</f>
        <v>0.16216017427362697</v>
      </c>
      <c r="M326">
        <v>-15.906063490892301</v>
      </c>
      <c r="N326">
        <f>(Table2[[#This Row],[1W Return vs Nifty]]-AVERAGE(Table2[1W Return vs Nifty]))/_xlfn.STDEV.P(Table2[1W Return vs Nifty])</f>
        <v>-3.8006423518812049</v>
      </c>
      <c r="O326">
        <v>319.44</v>
      </c>
      <c r="P326">
        <v>306.650624612966</v>
      </c>
      <c r="Q326">
        <v>253.28480968557099</v>
      </c>
      <c r="R326">
        <v>24.875707471696099</v>
      </c>
      <c r="S326" s="2">
        <f>(Table2[[#This Row],[Close Price]]-Table2[[#This Row],[20D EMA]])/Table2[[#This Row],[20D EMA]]</f>
        <v>-0.10530929125970444</v>
      </c>
      <c r="T326" s="2">
        <f>(Table2[[#This Row],[Close Price]]-Table2[[#This Row],[50D EMA]])/Table2[[#This Row],[50D EMA]]</f>
        <v>-6.7994724091243117E-2</v>
      </c>
      <c r="U326" s="2">
        <f>(Table2[[#This Row],[Close Price]]-Table2[[#This Row],[200D EMA]])/Table2[[#This Row],[200D EMA]]</f>
        <v>0.12837402430407704</v>
      </c>
      <c r="V326">
        <v>0.59127773844050602</v>
      </c>
      <c r="W326">
        <v>277.5</v>
      </c>
      <c r="X326">
        <v>289.5</v>
      </c>
      <c r="Y326">
        <v>277.5</v>
      </c>
      <c r="Z326">
        <v>332.15</v>
      </c>
      <c r="AA326">
        <v>277.5</v>
      </c>
      <c r="AB326">
        <v>369.6</v>
      </c>
      <c r="AC326" s="2">
        <f>(Table2[[#This Row],[Close Price]]/Table2[[#This Row],[Day Low]])-1</f>
        <v>2.9909909909910048E-2</v>
      </c>
      <c r="AD326" s="2">
        <f>(Table2[[#This Row],[Day High]]/Table2[[#This Row],[Close Price]])-1</f>
        <v>1.2946116165150512E-2</v>
      </c>
      <c r="AE326" s="2">
        <f>(Table2[[#This Row],[Close Price]]/Table2[[#This Row],[Current Week Low]])-1</f>
        <v>2.9909909909910048E-2</v>
      </c>
      <c r="AF326" s="2">
        <f>(Table2[[#This Row],[Current Week High]]/Table2[[#This Row],[Close Price]])-1</f>
        <v>0.16217634709587103</v>
      </c>
      <c r="AG326" s="2">
        <f>(Table2[[#This Row],[Close Price]]/Table2[[#This Row],[Current Month Low]])-1</f>
        <v>2.9909909909910048E-2</v>
      </c>
      <c r="AH326" s="2">
        <f>(Table2[[#This Row],[Current Month High]]/Table2[[#This Row],[Close Price]])-1</f>
        <v>0.29321203638908333</v>
      </c>
      <c r="AI326">
        <v>29.321203638908301</v>
      </c>
      <c r="AJ326">
        <v>77.570674122398202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0.19</v>
      </c>
      <c r="AM326" t="s">
        <v>10347</v>
      </c>
      <c r="AN326">
        <v>-16.11</v>
      </c>
      <c r="AO326" t="s">
        <v>10346</v>
      </c>
      <c r="AP326">
        <v>5.4413503732005E-2</v>
      </c>
      <c r="AQ326">
        <f>(Table2[[#This Row],[Sharpe Ratio]]-AVERAGE(Table2[Sharpe Ratio]))/_xlfn.STDEV.P(Table2[Sharpe Ratio])</f>
        <v>-0.10717042285715585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-5.6030329184492889</v>
      </c>
      <c r="AS326">
        <f>_xlfn.RANK.AVG(Table2[[#This Row],[1Y Return vs Nifty Z-Score]],Table2[1Y Return vs Nifty Z-Score])</f>
        <v>347</v>
      </c>
      <c r="AT326">
        <f>_xlfn.RANK.AVG(Table2[[#This Row],[6M Return vs Nifty Z-Score]],Table2[6M Return vs Nifty Z-Score])</f>
        <v>267</v>
      </c>
      <c r="AU326">
        <f>_xlfn.RANK.AVG(Table2[[#This Row],[Sharpe Ratio Z-Score]],Table2[Sharpe Ratio Z-Score])</f>
        <v>382</v>
      </c>
      <c r="AV326">
        <f>(Table2[[#This Row],[Rank 1Y]]+Table2[[#This Row],[Rank 6M]]+Table2[[#This Row],[Rank Sharpe]])/3</f>
        <v>332</v>
      </c>
    </row>
    <row r="327" spans="1:48" x14ac:dyDescent="0.3">
      <c r="A327" t="s">
        <v>41</v>
      </c>
      <c r="B327" t="s">
        <v>42</v>
      </c>
      <c r="C327" t="s">
        <v>10305</v>
      </c>
      <c r="D327" t="s">
        <v>43</v>
      </c>
      <c r="E327">
        <v>631652.04588520899</v>
      </c>
      <c r="F327">
        <v>505.1</v>
      </c>
      <c r="G327">
        <v>-15.2642597477852</v>
      </c>
      <c r="H327">
        <f>(Table2[[#This Row],[1Y Return vs Nifty]]-AVERAGE(Table2[1Y Return vs Nifty]))/_xlfn.STDEV.P(Table2[1Y Return vs Nifty])</f>
        <v>-0.67394243714979063</v>
      </c>
      <c r="I327">
        <v>-2.9036235758049602</v>
      </c>
      <c r="J327">
        <f>(Table2[[#This Row],[1M Return vs Nifty]]-AVERAGE(Table2[1M Return vs Nifty]))/_xlfn.STDEV.P(Table2[1M Return vs Nifty])</f>
        <v>-0.25992652447295322</v>
      </c>
      <c r="K327">
        <v>9.9005087843250603</v>
      </c>
      <c r="L327">
        <f>(Table2[[#This Row],[6M Return vs Nifty]]-AVERAGE(Table2[6M Return vs Nifty]))/_xlfn.STDEV.P(Table2[6M Return vs Nifty])</f>
        <v>0.11183185510734313</v>
      </c>
      <c r="M327">
        <v>-3.3337033981414499</v>
      </c>
      <c r="N327">
        <f>(Table2[[#This Row],[1W Return vs Nifty]]-AVERAGE(Table2[1W Return vs Nifty]))/_xlfn.STDEV.P(Table2[1W Return vs Nifty])</f>
        <v>-0.60699259304912168</v>
      </c>
      <c r="O327">
        <v>496.09</v>
      </c>
      <c r="P327">
        <v>477.948860830733</v>
      </c>
      <c r="Q327">
        <v>447.66253400797001</v>
      </c>
      <c r="R327">
        <v>61.146953671698597</v>
      </c>
      <c r="S327" s="2">
        <f>(Table2[[#This Row],[Close Price]]-Table2[[#This Row],[20D EMA]])/Table2[[#This Row],[20D EMA]]</f>
        <v>1.8162027051543163E-2</v>
      </c>
      <c r="T327" s="2">
        <f>(Table2[[#This Row],[Close Price]]-Table2[[#This Row],[50D EMA]])/Table2[[#This Row],[50D EMA]]</f>
        <v>5.6807623983191544E-2</v>
      </c>
      <c r="U327" s="2">
        <f>(Table2[[#This Row],[Close Price]]-Table2[[#This Row],[200D EMA]])/Table2[[#This Row],[200D EMA]]</f>
        <v>0.12830527825901869</v>
      </c>
      <c r="V327">
        <v>0.58296070143268097</v>
      </c>
      <c r="W327">
        <v>497.35</v>
      </c>
      <c r="X327">
        <v>507.7</v>
      </c>
      <c r="Y327">
        <v>496.5</v>
      </c>
      <c r="Z327">
        <v>508</v>
      </c>
      <c r="AA327">
        <v>479.55</v>
      </c>
      <c r="AB327">
        <v>509.3</v>
      </c>
      <c r="AC327" s="2">
        <f>(Table2[[#This Row],[Close Price]]/Table2[[#This Row],[Day Low]])-1</f>
        <v>1.5582587714888962E-2</v>
      </c>
      <c r="AD327" s="2">
        <f>(Table2[[#This Row],[Day High]]/Table2[[#This Row],[Close Price]])-1</f>
        <v>5.1474955454364757E-3</v>
      </c>
      <c r="AE327" s="2">
        <f>(Table2[[#This Row],[Close Price]]/Table2[[#This Row],[Current Week Low]])-1</f>
        <v>1.7321248741188455E-2</v>
      </c>
      <c r="AF327" s="2">
        <f>(Table2[[#This Row],[Current Week High]]/Table2[[#This Row],[Close Price]])-1</f>
        <v>5.7414373391406759E-3</v>
      </c>
      <c r="AG327" s="2">
        <f>(Table2[[#This Row],[Close Price]]/Table2[[#This Row],[Current Month Low]])-1</f>
        <v>5.3279115837764568E-2</v>
      </c>
      <c r="AH327" s="2">
        <f>(Table2[[#This Row],[Current Month High]]/Table2[[#This Row],[Close Price]])-1</f>
        <v>8.3151851118590248E-3</v>
      </c>
      <c r="AI327">
        <v>1.0987923183527899</v>
      </c>
      <c r="AJ327">
        <v>26.480530862651801</v>
      </c>
      <c r="AK327" t="str">
        <f>IF(AND(Table2[[#This Row],[20D EMA]]&gt;Table2[[#This Row],[50D EMA]],Table2[[#This Row],[50D EMA]]&gt;Table2[[#This Row],[200D EMA]]),"Uptrend","Downtrend/NoTrend")</f>
        <v>Uptrend</v>
      </c>
      <c r="AL327">
        <v>0.06</v>
      </c>
      <c r="AM327" t="s">
        <v>10347</v>
      </c>
      <c r="AN327">
        <v>2.12</v>
      </c>
      <c r="AO327" t="s">
        <v>10347</v>
      </c>
      <c r="AP327">
        <v>0.1349493288553</v>
      </c>
      <c r="AQ327">
        <f>(Table2[[#This Row],[Sharpe Ratio]]-AVERAGE(Table2[Sharpe Ratio]))/_xlfn.STDEV.P(Table2[Sharpe Ratio])</f>
        <v>0.81849505716266369</v>
      </c>
      <c r="AR3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-0.61053464240185873</v>
      </c>
      <c r="AS327">
        <f>_xlfn.RANK.AVG(Table2[[#This Row],[1Y Return vs Nifty Z-Score]],Table2[1Y Return vs Nifty Z-Score])</f>
        <v>563</v>
      </c>
      <c r="AT327">
        <f>_xlfn.RANK.AVG(Table2[[#This Row],[6M Return vs Nifty Z-Score]],Table2[6M Return vs Nifty Z-Score])</f>
        <v>288</v>
      </c>
      <c r="AU327">
        <f>_xlfn.RANK.AVG(Table2[[#This Row],[Sharpe Ratio Z-Score]],Table2[Sharpe Ratio Z-Score])</f>
        <v>150</v>
      </c>
      <c r="AV327">
        <f>(Table2[[#This Row],[Rank 1Y]]+Table2[[#This Row],[Rank 6M]]+Table2[[#This Row],[Rank Sharpe]])/3</f>
        <v>333.66666666666669</v>
      </c>
    </row>
    <row r="328" spans="1:48" x14ac:dyDescent="0.3">
      <c r="A328" t="s">
        <v>434</v>
      </c>
      <c r="B328" t="s">
        <v>435</v>
      </c>
      <c r="C328" t="s">
        <v>10303</v>
      </c>
      <c r="D328" t="s">
        <v>34</v>
      </c>
      <c r="E328">
        <v>53292.287173047996</v>
      </c>
      <c r="F328">
        <v>61.39</v>
      </c>
      <c r="G328">
        <v>44.866654554908202</v>
      </c>
      <c r="H328">
        <f>(Table2[[#This Row],[1Y Return vs Nifty]]-AVERAGE(Table2[1Y Return vs Nifty]))/_xlfn.STDEV.P(Table2[1Y Return vs Nifty])</f>
        <v>0.29030389921302163</v>
      </c>
      <c r="I328">
        <v>-6.7749064707766502</v>
      </c>
      <c r="J328">
        <f>(Table2[[#This Row],[1M Return vs Nifty]]-AVERAGE(Table2[1M Return vs Nifty]))/_xlfn.STDEV.P(Table2[1M Return vs Nifty])</f>
        <v>-0.6248181963998739</v>
      </c>
      <c r="K328">
        <v>-16.427671537615499</v>
      </c>
      <c r="L328">
        <f>(Table2[[#This Row],[6M Return vs Nifty]]-AVERAGE(Table2[6M Return vs Nifty]))/_xlfn.STDEV.P(Table2[6M Return vs Nifty])</f>
        <v>-0.80353229633292145</v>
      </c>
      <c r="M328">
        <v>-0.99447767199164006</v>
      </c>
      <c r="N328">
        <f>(Table2[[#This Row],[1W Return vs Nifty]]-AVERAGE(Table2[1W Return vs Nifty]))/_xlfn.STDEV.P(Table2[1W Return vs Nifty])</f>
        <v>-1.2778967201760848E-2</v>
      </c>
      <c r="O328">
        <v>60.76</v>
      </c>
      <c r="P328">
        <v>61.6798201072084</v>
      </c>
      <c r="Q328">
        <v>57.597544648897099</v>
      </c>
      <c r="R328">
        <v>61.515309487061899</v>
      </c>
      <c r="S328" s="2">
        <f>(Table2[[#This Row],[Close Price]]-Table2[[#This Row],[20D EMA]])/Table2[[#This Row],[20D EMA]]</f>
        <v>1.0368663594470088E-2</v>
      </c>
      <c r="T328" s="2">
        <f>(Table2[[#This Row],[Close Price]]-Table2[[#This Row],[50D EMA]])/Table2[[#This Row],[50D EMA]]</f>
        <v>-4.6987832763560299E-3</v>
      </c>
      <c r="U328" s="2">
        <f>(Table2[[#This Row],[Close Price]]-Table2[[#This Row],[200D EMA]])/Table2[[#This Row],[200D EMA]]</f>
        <v>6.5844045509594842E-2</v>
      </c>
      <c r="V328">
        <v>0.34521452645336698</v>
      </c>
      <c r="W328">
        <v>60.11</v>
      </c>
      <c r="X328">
        <v>61.5</v>
      </c>
      <c r="Y328">
        <v>60.11</v>
      </c>
      <c r="Z328">
        <v>61.69</v>
      </c>
      <c r="AA328">
        <v>57.01</v>
      </c>
      <c r="AB328">
        <v>64.38</v>
      </c>
      <c r="AC328" s="2">
        <f>(Table2[[#This Row],[Close Price]]/Table2[[#This Row],[Day Low]])-1</f>
        <v>2.1294293794709818E-2</v>
      </c>
      <c r="AD328" s="2">
        <f>(Table2[[#This Row],[Day High]]/Table2[[#This Row],[Close Price]])-1</f>
        <v>1.7918227724385005E-3</v>
      </c>
      <c r="AE328" s="2">
        <f>(Table2[[#This Row],[Close Price]]/Table2[[#This Row],[Current Week Low]])-1</f>
        <v>2.1294293794709818E-2</v>
      </c>
      <c r="AF328" s="2">
        <f>(Table2[[#This Row],[Current Week High]]/Table2[[#This Row],[Close Price]])-1</f>
        <v>4.8867893793778094E-3</v>
      </c>
      <c r="AG328" s="2">
        <f>(Table2[[#This Row],[Close Price]]/Table2[[#This Row],[Current Month Low]])-1</f>
        <v>7.6828626556744384E-2</v>
      </c>
      <c r="AH328" s="2">
        <f>(Table2[[#This Row],[Current Month High]]/Table2[[#This Row],[Close Price]])-1</f>
        <v>4.8705000814464716E-2</v>
      </c>
      <c r="AI328">
        <v>25.2647010913829</v>
      </c>
      <c r="AJ328">
        <v>80.029325513196397</v>
      </c>
      <c r="AK328" t="str">
        <f>IF(AND(Table2[[#This Row],[20D EMA]]&gt;Table2[[#This Row],[50D EMA]],Table2[[#This Row],[50D EMA]]&gt;Table2[[#This Row],[200D EMA]]),"Uptrend","Downtrend/NoTrend")</f>
        <v>Downtrend/NoTrend</v>
      </c>
      <c r="AL328">
        <v>-7.0000000000000007E-2</v>
      </c>
      <c r="AM328" t="s">
        <v>10346</v>
      </c>
      <c r="AN328">
        <v>3.84</v>
      </c>
      <c r="AO328" t="s">
        <v>10347</v>
      </c>
      <c r="AP328">
        <v>0.11228757498266</v>
      </c>
      <c r="AQ328">
        <f>(Table2[[#This Row],[Sharpe Ratio]]-AVERAGE(Table2[Sharpe Ratio]))/_xlfn.STDEV.P(Table2[Sharpe Ratio])</f>
        <v>0.55802459889774114</v>
      </c>
      <c r="AR3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8">
        <f>_xlfn.RANK.AVG(Table2[[#This Row],[1Y Return vs Nifty Z-Score]],Table2[1Y Return vs Nifty Z-Score])</f>
        <v>215</v>
      </c>
      <c r="AT328">
        <f>_xlfn.RANK.AVG(Table2[[#This Row],[6M Return vs Nifty Z-Score]],Table2[6M Return vs Nifty Z-Score])</f>
        <v>584</v>
      </c>
      <c r="AU328">
        <f>_xlfn.RANK.AVG(Table2[[#This Row],[Sharpe Ratio Z-Score]],Table2[Sharpe Ratio Z-Score])</f>
        <v>202</v>
      </c>
      <c r="AV328">
        <f>(Table2[[#This Row],[Rank 1Y]]+Table2[[#This Row],[Rank 6M]]+Table2[[#This Row],[Rank Sharpe]])/3</f>
        <v>333.66666666666669</v>
      </c>
    </row>
    <row r="329" spans="1:48" x14ac:dyDescent="0.3">
      <c r="A329" t="s">
        <v>1382</v>
      </c>
      <c r="B329" t="s">
        <v>1383</v>
      </c>
      <c r="C329" t="s">
        <v>10301</v>
      </c>
      <c r="D329" t="s">
        <v>136</v>
      </c>
      <c r="E329">
        <v>8110.6588215899901</v>
      </c>
      <c r="F329">
        <v>488.45</v>
      </c>
      <c r="G329">
        <v>90.344607801782701</v>
      </c>
      <c r="H329">
        <f>(Table2[[#This Row],[1Y Return vs Nifty]]-AVERAGE(Table2[1Y Return vs Nifty]))/_xlfn.STDEV.P(Table2[1Y Return vs Nifty])</f>
        <v>1.0195785212956228</v>
      </c>
      <c r="I329">
        <v>-16.1326070763403</v>
      </c>
      <c r="J329">
        <f>(Table2[[#This Row],[1M Return vs Nifty]]-AVERAGE(Table2[1M Return vs Nifty]))/_xlfn.STDEV.P(Table2[1M Return vs Nifty])</f>
        <v>-1.506837700526205</v>
      </c>
      <c r="K329">
        <v>3.3248539427525898</v>
      </c>
      <c r="L329">
        <f>(Table2[[#This Row],[6M Return vs Nifty]]-AVERAGE(Table2[6M Return vs Nifty]))/_xlfn.STDEV.P(Table2[6M Return vs Nifty])</f>
        <v>-0.11678701032955249</v>
      </c>
      <c r="M329">
        <v>-4.6040099854384504</v>
      </c>
      <c r="N329">
        <f>(Table2[[#This Row],[1W Return vs Nifty]]-AVERAGE(Table2[1W Return vs Nifty]))/_xlfn.STDEV.P(Table2[1W Return vs Nifty])</f>
        <v>-0.92967777675644048</v>
      </c>
      <c r="O329">
        <v>517.66</v>
      </c>
      <c r="P329">
        <v>530.31475380326594</v>
      </c>
      <c r="Q329">
        <v>460.42120933137397</v>
      </c>
      <c r="R329">
        <v>35.569457110573197</v>
      </c>
      <c r="S329" s="2">
        <f>(Table2[[#This Row],[Close Price]]-Table2[[#This Row],[20D EMA]])/Table2[[#This Row],[20D EMA]]</f>
        <v>-5.6426998415948657E-2</v>
      </c>
      <c r="T329" s="2">
        <f>(Table2[[#This Row],[Close Price]]-Table2[[#This Row],[50D EMA]])/Table2[[#This Row],[50D EMA]]</f>
        <v>-7.8943219103417173E-2</v>
      </c>
      <c r="U329" s="2">
        <f>(Table2[[#This Row],[Close Price]]-Table2[[#This Row],[200D EMA]])/Table2[[#This Row],[200D EMA]]</f>
        <v>6.0876410774667759E-2</v>
      </c>
      <c r="V329">
        <v>0.760427422147822</v>
      </c>
      <c r="W329">
        <v>484.1</v>
      </c>
      <c r="X329">
        <v>496.95</v>
      </c>
      <c r="Y329">
        <v>484.1</v>
      </c>
      <c r="Z329">
        <v>515.4</v>
      </c>
      <c r="AA329">
        <v>484.1</v>
      </c>
      <c r="AB329">
        <v>614.65</v>
      </c>
      <c r="AC329" s="2">
        <f>(Table2[[#This Row],[Close Price]]/Table2[[#This Row],[Day Low]])-1</f>
        <v>8.9857467465399576E-3</v>
      </c>
      <c r="AD329" s="2">
        <f>(Table2[[#This Row],[Day High]]/Table2[[#This Row],[Close Price]])-1</f>
        <v>1.7401985873682024E-2</v>
      </c>
      <c r="AE329" s="2">
        <f>(Table2[[#This Row],[Close Price]]/Table2[[#This Row],[Current Week Low]])-1</f>
        <v>8.9857467465399576E-3</v>
      </c>
      <c r="AF329" s="2">
        <f>(Table2[[#This Row],[Current Week High]]/Table2[[#This Row],[Close Price]])-1</f>
        <v>5.5174531681850825E-2</v>
      </c>
      <c r="AG329" s="2">
        <f>(Table2[[#This Row],[Close Price]]/Table2[[#This Row],[Current Month Low]])-1</f>
        <v>8.9857467465399576E-3</v>
      </c>
      <c r="AH329" s="2">
        <f>(Table2[[#This Row],[Current Month High]]/Table2[[#This Row],[Close Price]])-1</f>
        <v>0.25836830791278542</v>
      </c>
      <c r="AI329">
        <v>29.962125089569</v>
      </c>
      <c r="AJ329">
        <v>125.247867189301</v>
      </c>
      <c r="AK329" t="str">
        <f>IF(AND(Table2[[#This Row],[20D EMA]]&gt;Table2[[#This Row],[50D EMA]],Table2[[#This Row],[50D EMA]]&gt;Table2[[#This Row],[200D EMA]]),"Uptrend","Downtrend/NoTrend")</f>
        <v>Downtrend/NoTrend</v>
      </c>
      <c r="AL329">
        <v>-0.06</v>
      </c>
      <c r="AM329" t="s">
        <v>10346</v>
      </c>
      <c r="AN329">
        <v>-8.98</v>
      </c>
      <c r="AO329" t="s">
        <v>10346</v>
      </c>
      <c r="AQ329">
        <f>(Table2[[#This Row],[Sharpe Ratio]]-AVERAGE(Table2[Sharpe Ratio]))/_xlfn.STDEV.P(Table2[Sharpe Ratio])</f>
        <v>-0.73259025278421641</v>
      </c>
      <c r="AR3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9">
        <f>_xlfn.RANK.AVG(Table2[[#This Row],[1Y Return vs Nifty Z-Score]],Table2[1Y Return vs Nifty Z-Score])</f>
        <v>101</v>
      </c>
      <c r="AT329">
        <f>_xlfn.RANK.AVG(Table2[[#This Row],[6M Return vs Nifty Z-Score]],Table2[6M Return vs Nifty Z-Score])</f>
        <v>357</v>
      </c>
      <c r="AU329">
        <f>_xlfn.RANK.AVG(Table2[[#This Row],[Sharpe Ratio Z-Score]],Table2[Sharpe Ratio Z-Score])</f>
        <v>548</v>
      </c>
      <c r="AV329">
        <f>(Table2[[#This Row],[Rank 1Y]]+Table2[[#This Row],[Rank 6M]]+Table2[[#This Row],[Rank Sharpe]])/3</f>
        <v>335.33333333333331</v>
      </c>
    </row>
    <row r="330" spans="1:48" x14ac:dyDescent="0.3">
      <c r="A330" t="s">
        <v>266</v>
      </c>
      <c r="B330" t="s">
        <v>267</v>
      </c>
      <c r="C330" t="s">
        <v>10303</v>
      </c>
      <c r="D330" t="s">
        <v>268</v>
      </c>
      <c r="E330">
        <v>101782.23898855</v>
      </c>
      <c r="F330">
        <v>94.66</v>
      </c>
      <c r="G330">
        <v>29.192610192890701</v>
      </c>
      <c r="H330">
        <f>(Table2[[#This Row],[1Y Return vs Nifty]]-AVERAGE(Table2[1Y Return vs Nifty]))/_xlfn.STDEV.P(Table2[1Y Return vs Nifty])</f>
        <v>3.8958313879279352E-2</v>
      </c>
      <c r="I330">
        <v>-10.161470629177799</v>
      </c>
      <c r="J330">
        <f>(Table2[[#This Row],[1M Return vs Nifty]]-AVERAGE(Table2[1M Return vs Nifty]))/_xlfn.STDEV.P(Table2[1M Return vs Nifty])</f>
        <v>-0.94402221516374074</v>
      </c>
      <c r="K330">
        <v>-4.91967938275483</v>
      </c>
      <c r="L330">
        <f>(Table2[[#This Row],[6M Return vs Nifty]]-AVERAGE(Table2[6M Return vs Nifty]))/_xlfn.STDEV.P(Table2[6M Return vs Nifty])</f>
        <v>-0.40342855407631145</v>
      </c>
      <c r="M330">
        <v>-2.6888829419124001</v>
      </c>
      <c r="N330">
        <f>(Table2[[#This Row],[1W Return vs Nifty]]-AVERAGE(Table2[1W Return vs Nifty]))/_xlfn.STDEV.P(Table2[1W Return vs Nifty])</f>
        <v>-0.44319433406405673</v>
      </c>
      <c r="O330">
        <v>95.91</v>
      </c>
      <c r="P330">
        <v>93.240322631672001</v>
      </c>
      <c r="Q330">
        <v>83.208758655072501</v>
      </c>
      <c r="R330">
        <v>42.046660145125699</v>
      </c>
      <c r="S330" s="2">
        <f>(Table2[[#This Row],[Close Price]]-Table2[[#This Row],[20D EMA]])/Table2[[#This Row],[20D EMA]]</f>
        <v>-1.3033051819414035E-2</v>
      </c>
      <c r="T330" s="2">
        <f>(Table2[[#This Row],[Close Price]]-Table2[[#This Row],[50D EMA]])/Table2[[#This Row],[50D EMA]]</f>
        <v>1.5226002315931046E-2</v>
      </c>
      <c r="U330" s="2">
        <f>(Table2[[#This Row],[Close Price]]-Table2[[#This Row],[200D EMA]])/Table2[[#This Row],[200D EMA]]</f>
        <v>0.13762062467962818</v>
      </c>
      <c r="V330">
        <v>0.50479127736130003</v>
      </c>
      <c r="W330">
        <v>94.15</v>
      </c>
      <c r="X330">
        <v>96.72</v>
      </c>
      <c r="Y330">
        <v>94.15</v>
      </c>
      <c r="Z330">
        <v>99.2</v>
      </c>
      <c r="AA330">
        <v>91.1</v>
      </c>
      <c r="AB330">
        <v>104.29</v>
      </c>
      <c r="AC330" s="2">
        <f>(Table2[[#This Row],[Close Price]]/Table2[[#This Row],[Day Low]])-1</f>
        <v>5.4168879447689111E-3</v>
      </c>
      <c r="AD330" s="2">
        <f>(Table2[[#This Row],[Day High]]/Table2[[#This Row],[Close Price]])-1</f>
        <v>2.1762095922247982E-2</v>
      </c>
      <c r="AE330" s="2">
        <f>(Table2[[#This Row],[Close Price]]/Table2[[#This Row],[Current Week Low]])-1</f>
        <v>5.4168879447689111E-3</v>
      </c>
      <c r="AF330" s="2">
        <f>(Table2[[#This Row],[Current Week High]]/Table2[[#This Row],[Close Price]])-1</f>
        <v>4.7961124022818602E-2</v>
      </c>
      <c r="AG330" s="2">
        <f>(Table2[[#This Row],[Close Price]]/Table2[[#This Row],[Current Month Low]])-1</f>
        <v>3.907793633369927E-2</v>
      </c>
      <c r="AH330" s="2">
        <f>(Table2[[#This Row],[Current Month High]]/Table2[[#This Row],[Close Price]])-1</f>
        <v>0.10173251637439273</v>
      </c>
      <c r="AI330">
        <v>13.9869004859497</v>
      </c>
      <c r="AJ330">
        <v>59.763713080168699</v>
      </c>
      <c r="AK330" t="str">
        <f>IF(AND(Table2[[#This Row],[20D EMA]]&gt;Table2[[#This Row],[50D EMA]],Table2[[#This Row],[50D EMA]]&gt;Table2[[#This Row],[200D EMA]]),"Uptrend","Downtrend/NoTrend")</f>
        <v>Uptrend</v>
      </c>
      <c r="AL330">
        <v>0.06</v>
      </c>
      <c r="AM330" t="s">
        <v>10347</v>
      </c>
      <c r="AN330">
        <v>-1.18</v>
      </c>
      <c r="AO330" t="s">
        <v>10346</v>
      </c>
      <c r="AP330">
        <v>8.8652850986298007E-2</v>
      </c>
      <c r="AQ330">
        <f>(Table2[[#This Row],[Sharpe Ratio]]-AVERAGE(Table2[Sharpe Ratio]))/_xlfn.STDEV.P(Table2[Sharpe Ratio])</f>
        <v>0.28637098263771227</v>
      </c>
      <c r="AR3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-1.4653158067871173</v>
      </c>
      <c r="AS330">
        <f>_xlfn.RANK.AVG(Table2[[#This Row],[1Y Return vs Nifty Z-Score]],Table2[1Y Return vs Nifty Z-Score])</f>
        <v>290</v>
      </c>
      <c r="AT330">
        <f>_xlfn.RANK.AVG(Table2[[#This Row],[6M Return vs Nifty Z-Score]],Table2[6M Return vs Nifty Z-Score])</f>
        <v>461</v>
      </c>
      <c r="AU330">
        <f>_xlfn.RANK.AVG(Table2[[#This Row],[Sharpe Ratio Z-Score]],Table2[Sharpe Ratio Z-Score])</f>
        <v>256</v>
      </c>
      <c r="AV330">
        <f>(Table2[[#This Row],[Rank 1Y]]+Table2[[#This Row],[Rank 6M]]+Table2[[#This Row],[Rank Sharpe]])/3</f>
        <v>335.66666666666669</v>
      </c>
    </row>
    <row r="331" spans="1:48" x14ac:dyDescent="0.3">
      <c r="A331" t="s">
        <v>886</v>
      </c>
      <c r="B331" t="s">
        <v>887</v>
      </c>
      <c r="C331" t="s">
        <v>10301</v>
      </c>
      <c r="D331" t="s">
        <v>180</v>
      </c>
      <c r="E331">
        <v>17566.64003952</v>
      </c>
      <c r="F331">
        <v>1778.4</v>
      </c>
      <c r="G331">
        <v>43.198397708393003</v>
      </c>
      <c r="H331">
        <f>(Table2[[#This Row],[1Y Return vs Nifty]]-AVERAGE(Table2[1Y Return vs Nifty]))/_xlfn.STDEV.P(Table2[1Y Return vs Nifty])</f>
        <v>0.26355209324069162</v>
      </c>
      <c r="I331">
        <v>-4.6314479926634098</v>
      </c>
      <c r="J331">
        <f>(Table2[[#This Row],[1M Return vs Nifty]]-AVERAGE(Table2[1M Return vs Nifty]))/_xlfn.STDEV.P(Table2[1M Return vs Nifty])</f>
        <v>-0.42278435671314835</v>
      </c>
      <c r="K331">
        <v>5.3935194996742597</v>
      </c>
      <c r="L331">
        <f>(Table2[[#This Row],[6M Return vs Nifty]]-AVERAGE(Table2[6M Return vs Nifty]))/_xlfn.STDEV.P(Table2[6M Return vs Nifty])</f>
        <v>-4.4864747986670714E-2</v>
      </c>
      <c r="M331">
        <v>-5.6444841294370702</v>
      </c>
      <c r="N331">
        <f>(Table2[[#This Row],[1W Return vs Nifty]]-AVERAGE(Table2[1W Return vs Nifty]))/_xlfn.STDEV.P(Table2[1W Return vs Nifty])</f>
        <v>-1.1939805786598143</v>
      </c>
      <c r="O331">
        <v>1789.9</v>
      </c>
      <c r="P331">
        <v>1714.8304171284001</v>
      </c>
      <c r="Q331">
        <v>1455.7318945131201</v>
      </c>
      <c r="R331">
        <v>44.6963963768575</v>
      </c>
      <c r="S331" s="2">
        <f>(Table2[[#This Row],[Close Price]]-Table2[[#This Row],[20D EMA]])/Table2[[#This Row],[20D EMA]]</f>
        <v>-6.4249399407788144E-3</v>
      </c>
      <c r="T331" s="2">
        <f>(Table2[[#This Row],[Close Price]]-Table2[[#This Row],[50D EMA]])/Table2[[#This Row],[50D EMA]]</f>
        <v>3.7070477778235113E-2</v>
      </c>
      <c r="U331" s="2">
        <f>(Table2[[#This Row],[Close Price]]-Table2[[#This Row],[200D EMA]])/Table2[[#This Row],[200D EMA]]</f>
        <v>0.22165352473423594</v>
      </c>
      <c r="V331">
        <v>0.41828547549331402</v>
      </c>
      <c r="W331">
        <v>1753.5</v>
      </c>
      <c r="X331">
        <v>1819.9</v>
      </c>
      <c r="Y331">
        <v>1753.5</v>
      </c>
      <c r="Z331">
        <v>1819.9</v>
      </c>
      <c r="AA331">
        <v>1719.15</v>
      </c>
      <c r="AB331">
        <v>1883.55</v>
      </c>
      <c r="AC331" s="2">
        <f>(Table2[[#This Row],[Close Price]]/Table2[[#This Row],[Day Low]])-1</f>
        <v>1.4200171086398594E-2</v>
      </c>
      <c r="AD331" s="2">
        <f>(Table2[[#This Row],[Day High]]/Table2[[#This Row],[Close Price]])-1</f>
        <v>2.3335582546108791E-2</v>
      </c>
      <c r="AE331" s="2">
        <f>(Table2[[#This Row],[Close Price]]/Table2[[#This Row],[Current Week Low]])-1</f>
        <v>1.4200171086398594E-2</v>
      </c>
      <c r="AF331" s="2">
        <f>(Table2[[#This Row],[Current Week High]]/Table2[[#This Row],[Close Price]])-1</f>
        <v>2.3335582546108791E-2</v>
      </c>
      <c r="AG331" s="2">
        <f>(Table2[[#This Row],[Close Price]]/Table2[[#This Row],[Current Month Low]])-1</f>
        <v>3.4464706395602507E-2</v>
      </c>
      <c r="AH331" s="2">
        <f>(Table2[[#This Row],[Current Month High]]/Table2[[#This Row],[Close Price]])-1</f>
        <v>5.9126180836707176E-2</v>
      </c>
      <c r="AI331">
        <v>7.5208052181736402</v>
      </c>
      <c r="AJ331">
        <v>81.701149425287298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0.17</v>
      </c>
      <c r="AM331" t="s">
        <v>10347</v>
      </c>
      <c r="AN331">
        <v>-2.65</v>
      </c>
      <c r="AO331" t="s">
        <v>10346</v>
      </c>
      <c r="AP331">
        <v>3.0381616668628E-2</v>
      </c>
      <c r="AQ331">
        <f>(Table2[[#This Row],[Sharpe Ratio]]-AVERAGE(Table2[Sharpe Ratio]))/_xlfn.STDEV.P(Table2[Sharpe Ratio])</f>
        <v>-0.3833889658502474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-1.7814665559691893</v>
      </c>
      <c r="AS331">
        <f>_xlfn.RANK.AVG(Table2[[#This Row],[1Y Return vs Nifty Z-Score]],Table2[1Y Return vs Nifty Z-Score])</f>
        <v>224</v>
      </c>
      <c r="AT331">
        <f>_xlfn.RANK.AVG(Table2[[#This Row],[6M Return vs Nifty Z-Score]],Table2[6M Return vs Nifty Z-Score])</f>
        <v>338</v>
      </c>
      <c r="AU331">
        <f>_xlfn.RANK.AVG(Table2[[#This Row],[Sharpe Ratio Z-Score]],Table2[Sharpe Ratio Z-Score])</f>
        <v>447</v>
      </c>
      <c r="AV331">
        <f>(Table2[[#This Row],[Rank 1Y]]+Table2[[#This Row],[Rank 6M]]+Table2[[#This Row],[Rank Sharpe]])/3</f>
        <v>336.33333333333331</v>
      </c>
    </row>
    <row r="332" spans="1:48" x14ac:dyDescent="0.3">
      <c r="A332" t="s">
        <v>1498</v>
      </c>
      <c r="B332" t="s">
        <v>1499</v>
      </c>
      <c r="C332" t="s">
        <v>630</v>
      </c>
      <c r="D332" t="s">
        <v>473</v>
      </c>
      <c r="E332">
        <v>6868.2215819949997</v>
      </c>
      <c r="F332">
        <v>2283.9499999999998</v>
      </c>
      <c r="G332">
        <v>29.828482064506399</v>
      </c>
      <c r="H332">
        <f>(Table2[[#This Row],[1Y Return vs Nifty]]-AVERAGE(Table2[1Y Return vs Nifty]))/_xlfn.STDEV.P(Table2[1Y Return vs Nifty])</f>
        <v>4.9155017683168427E-2</v>
      </c>
      <c r="I332">
        <v>13.420087017792699</v>
      </c>
      <c r="J332">
        <f>(Table2[[#This Row],[1M Return vs Nifty]]-AVERAGE(Table2[1M Return vs Nifty]))/_xlfn.STDEV.P(Table2[1M Return vs Nifty])</f>
        <v>1.2786812735481201</v>
      </c>
      <c r="K332">
        <v>80.542955338590005</v>
      </c>
      <c r="L332">
        <f>(Table2[[#This Row],[6M Return vs Nifty]]-AVERAGE(Table2[6M Return vs Nifty]))/_xlfn.STDEV.P(Table2[6M Return vs Nifty])</f>
        <v>2.5678908138011831</v>
      </c>
      <c r="M332">
        <v>-6.11702803410813</v>
      </c>
      <c r="N332">
        <f>(Table2[[#This Row],[1W Return vs Nifty]]-AVERAGE(Table2[1W Return vs Nifty]))/_xlfn.STDEV.P(Table2[1W Return vs Nifty])</f>
        <v>-1.3140168897467408</v>
      </c>
      <c r="O332">
        <v>2228.1</v>
      </c>
      <c r="P332">
        <v>2005.1143265442099</v>
      </c>
      <c r="Q332">
        <v>1607.9436830336999</v>
      </c>
      <c r="R332">
        <v>53.220631860273699</v>
      </c>
      <c r="S332" s="2">
        <f>(Table2[[#This Row],[Close Price]]-Table2[[#This Row],[20D EMA]])/Table2[[#This Row],[20D EMA]]</f>
        <v>2.5066199901261126E-2</v>
      </c>
      <c r="T332" s="2">
        <f>(Table2[[#This Row],[Close Price]]-Table2[[#This Row],[50D EMA]])/Table2[[#This Row],[50D EMA]]</f>
        <v>0.13906223189595368</v>
      </c>
      <c r="U332" s="2">
        <f>(Table2[[#This Row],[Close Price]]-Table2[[#This Row],[200D EMA]])/Table2[[#This Row],[200D EMA]]</f>
        <v>0.4204166626600267</v>
      </c>
      <c r="V332">
        <v>0.76784627482068302</v>
      </c>
      <c r="W332">
        <v>2260.35</v>
      </c>
      <c r="X332">
        <v>2303</v>
      </c>
      <c r="Y332">
        <v>2227</v>
      </c>
      <c r="Z332">
        <v>2401</v>
      </c>
      <c r="AA332">
        <v>1937.15</v>
      </c>
      <c r="AB332">
        <v>2493</v>
      </c>
      <c r="AC332" s="2">
        <f>(Table2[[#This Row],[Close Price]]/Table2[[#This Row],[Day Low]])-1</f>
        <v>1.044086092861729E-2</v>
      </c>
      <c r="AD332" s="2">
        <f>(Table2[[#This Row],[Day High]]/Table2[[#This Row],[Close Price]])-1</f>
        <v>8.3408130650846068E-3</v>
      </c>
      <c r="AE332" s="2">
        <f>(Table2[[#This Row],[Close Price]]/Table2[[#This Row],[Current Week Low]])-1</f>
        <v>2.5572519083969292E-2</v>
      </c>
      <c r="AF332" s="2">
        <f>(Table2[[#This Row],[Current Week High]]/Table2[[#This Row],[Close Price]])-1</f>
        <v>5.1248932769981881E-2</v>
      </c>
      <c r="AG332" s="2">
        <f>(Table2[[#This Row],[Close Price]]/Table2[[#This Row],[Current Month Low]])-1</f>
        <v>0.17902588854760837</v>
      </c>
      <c r="AH332" s="2">
        <f>(Table2[[#This Row],[Current Month High]]/Table2[[#This Row],[Close Price]])-1</f>
        <v>9.1530024737844551E-2</v>
      </c>
      <c r="AI332">
        <v>9.1530024737844506</v>
      </c>
      <c r="AJ332">
        <v>113.10473524609201</v>
      </c>
      <c r="AK332" t="str">
        <f>IF(AND(Table2[[#This Row],[20D EMA]]&gt;Table2[[#This Row],[50D EMA]],Table2[[#This Row],[50D EMA]]&gt;Table2[[#This Row],[200D EMA]]),"Uptrend","Downtrend/NoTrend")</f>
        <v>Uptrend</v>
      </c>
      <c r="AL332">
        <v>0.44</v>
      </c>
      <c r="AM332" t="s">
        <v>10347</v>
      </c>
      <c r="AN332">
        <v>-1.97</v>
      </c>
      <c r="AO332" t="s">
        <v>10346</v>
      </c>
      <c r="AP332">
        <v>-8.6471299472471994E-2</v>
      </c>
      <c r="AQ332">
        <f>(Table2[[#This Row],[Sharpe Ratio]]-AVERAGE(Table2[Sharpe Ratio]))/_xlfn.STDEV.P(Table2[Sharpe Ratio])</f>
        <v>-1.7264770952121926</v>
      </c>
      <c r="AR3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0.85523312007353791</v>
      </c>
      <c r="AS332">
        <f>_xlfn.RANK.AVG(Table2[[#This Row],[1Y Return vs Nifty Z-Score]],Table2[1Y Return vs Nifty Z-Score])</f>
        <v>284</v>
      </c>
      <c r="AT332">
        <f>_xlfn.RANK.AVG(Table2[[#This Row],[6M Return vs Nifty Z-Score]],Table2[6M Return vs Nifty Z-Score])</f>
        <v>17</v>
      </c>
      <c r="AU332">
        <f>_xlfn.RANK.AVG(Table2[[#This Row],[Sharpe Ratio Z-Score]],Table2[Sharpe Ratio Z-Score])</f>
        <v>712</v>
      </c>
      <c r="AV332">
        <f>(Table2[[#This Row],[Rank 1Y]]+Table2[[#This Row],[Rank 6M]]+Table2[[#This Row],[Rank Sharpe]])/3</f>
        <v>337.66666666666669</v>
      </c>
    </row>
    <row r="333" spans="1:48" x14ac:dyDescent="0.3">
      <c r="A333" t="s">
        <v>1939</v>
      </c>
      <c r="B333" t="s">
        <v>1940</v>
      </c>
      <c r="C333" t="s">
        <v>10310</v>
      </c>
      <c r="D333" t="s">
        <v>127</v>
      </c>
      <c r="E333">
        <v>3619.5112010099901</v>
      </c>
      <c r="F333">
        <v>670.85</v>
      </c>
      <c r="G333">
        <v>46.691870181493698</v>
      </c>
      <c r="H333">
        <f>(Table2[[#This Row],[1Y Return vs Nifty]]-AVERAGE(Table2[1Y Return vs Nifty]))/_xlfn.STDEV.P(Table2[1Y Return vs Nifty])</f>
        <v>0.31957266223478042</v>
      </c>
      <c r="I333">
        <v>-11.7697454792504</v>
      </c>
      <c r="J333">
        <f>(Table2[[#This Row],[1M Return vs Nifty]]-AVERAGE(Table2[1M Return vs Nifty]))/_xlfn.STDEV.P(Table2[1M Return vs Nifty])</f>
        <v>-1.0956117824679665</v>
      </c>
      <c r="K333">
        <v>-4.3508707896813004</v>
      </c>
      <c r="L333">
        <f>(Table2[[#This Row],[6M Return vs Nifty]]-AVERAGE(Table2[6M Return vs Nifty]))/_xlfn.STDEV.P(Table2[6M Return vs Nifty])</f>
        <v>-0.38365251985123489</v>
      </c>
      <c r="M333">
        <v>-2.9781026198651799</v>
      </c>
      <c r="N333">
        <f>(Table2[[#This Row],[1W Return vs Nifty]]-AVERAGE(Table2[1W Return vs Nifty]))/_xlfn.STDEV.P(Table2[1W Return vs Nifty])</f>
        <v>-0.51666235024631424</v>
      </c>
      <c r="O333">
        <v>690.59</v>
      </c>
      <c r="P333">
        <v>704.11962834813903</v>
      </c>
      <c r="Q333">
        <v>633.39476239701605</v>
      </c>
      <c r="R333">
        <v>34.720961624303897</v>
      </c>
      <c r="S333" s="2">
        <f>(Table2[[#This Row],[Close Price]]-Table2[[#This Row],[20D EMA]])/Table2[[#This Row],[20D EMA]]</f>
        <v>-2.8584254043643852E-2</v>
      </c>
      <c r="T333" s="2">
        <f>(Table2[[#This Row],[Close Price]]-Table2[[#This Row],[50D EMA]])/Table2[[#This Row],[50D EMA]]</f>
        <v>-4.7249965785202415E-2</v>
      </c>
      <c r="U333" s="2">
        <f>(Table2[[#This Row],[Close Price]]-Table2[[#This Row],[200D EMA]])/Table2[[#This Row],[200D EMA]]</f>
        <v>5.913411323648865E-2</v>
      </c>
      <c r="V333">
        <v>0.284815254783157</v>
      </c>
      <c r="W333">
        <v>670</v>
      </c>
      <c r="X333">
        <v>680</v>
      </c>
      <c r="Y333">
        <v>669.55</v>
      </c>
      <c r="Z333">
        <v>709.1</v>
      </c>
      <c r="AA333">
        <v>659</v>
      </c>
      <c r="AB333">
        <v>748.9</v>
      </c>
      <c r="AC333" s="2">
        <f>(Table2[[#This Row],[Close Price]]/Table2[[#This Row],[Day Low]])-1</f>
        <v>1.2686567164179596E-3</v>
      </c>
      <c r="AD333" s="2">
        <f>(Table2[[#This Row],[Day High]]/Table2[[#This Row],[Close Price]])-1</f>
        <v>1.3639412685399144E-2</v>
      </c>
      <c r="AE333" s="2">
        <f>(Table2[[#This Row],[Close Price]]/Table2[[#This Row],[Current Week Low]])-1</f>
        <v>1.9416025688896443E-3</v>
      </c>
      <c r="AF333" s="2">
        <f>(Table2[[#This Row],[Current Week High]]/Table2[[#This Row],[Close Price]])-1</f>
        <v>5.7017216963553663E-2</v>
      </c>
      <c r="AG333" s="2">
        <f>(Table2[[#This Row],[Close Price]]/Table2[[#This Row],[Current Month Low]])-1</f>
        <v>1.7981790591805824E-2</v>
      </c>
      <c r="AH333" s="2">
        <f>(Table2[[#This Row],[Current Month High]]/Table2[[#This Row],[Close Price]])-1</f>
        <v>0.11634493552955205</v>
      </c>
      <c r="AI333">
        <v>31.176865171051599</v>
      </c>
      <c r="AJ333">
        <v>85.317679558010994</v>
      </c>
      <c r="AK333" t="str">
        <f>IF(AND(Table2[[#This Row],[20D EMA]]&gt;Table2[[#This Row],[50D EMA]],Table2[[#This Row],[50D EMA]]&gt;Table2[[#This Row],[200D EMA]]),"Uptrend","Downtrend/NoTrend")</f>
        <v>Downtrend/NoTrend</v>
      </c>
      <c r="AL333">
        <v>-0.06</v>
      </c>
      <c r="AM333" t="s">
        <v>10346</v>
      </c>
      <c r="AN333">
        <v>-2.73</v>
      </c>
      <c r="AO333" t="s">
        <v>10346</v>
      </c>
      <c r="AP333">
        <v>6.4687386615907005E-2</v>
      </c>
      <c r="AQ333">
        <f>(Table2[[#This Row],[Sharpe Ratio]]-AVERAGE(Table2[Sharpe Ratio]))/_xlfn.STDEV.P(Table2[Sharpe Ratio])</f>
        <v>1.0915891113491446E-2</v>
      </c>
      <c r="AR3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3">
        <f>_xlfn.RANK.AVG(Table2[[#This Row],[1Y Return vs Nifty Z-Score]],Table2[1Y Return vs Nifty Z-Score])</f>
        <v>209</v>
      </c>
      <c r="AT333">
        <f>_xlfn.RANK.AVG(Table2[[#This Row],[6M Return vs Nifty Z-Score]],Table2[6M Return vs Nifty Z-Score])</f>
        <v>454</v>
      </c>
      <c r="AU333">
        <f>_xlfn.RANK.AVG(Table2[[#This Row],[Sharpe Ratio Z-Score]],Table2[Sharpe Ratio Z-Score])</f>
        <v>354</v>
      </c>
      <c r="AV333">
        <f>(Table2[[#This Row],[Rank 1Y]]+Table2[[#This Row],[Rank 6M]]+Table2[[#This Row],[Rank Sharpe]])/3</f>
        <v>339</v>
      </c>
    </row>
    <row r="334" spans="1:48" x14ac:dyDescent="0.3">
      <c r="A334" t="s">
        <v>1583</v>
      </c>
      <c r="B334" t="s">
        <v>1584</v>
      </c>
      <c r="C334" t="s">
        <v>10314</v>
      </c>
      <c r="D334" t="s">
        <v>1419</v>
      </c>
      <c r="E334">
        <v>6100.9630282999997</v>
      </c>
      <c r="F334">
        <v>943</v>
      </c>
      <c r="G334">
        <v>-2.0737958925643998</v>
      </c>
      <c r="H334">
        <f>(Table2[[#This Row],[1Y Return vs Nifty]]-AVERAGE(Table2[1Y Return vs Nifty]))/_xlfn.STDEV.P(Table2[1Y Return vs Nifty])</f>
        <v>-0.46242301166264077</v>
      </c>
      <c r="I334">
        <v>12.9284230124308</v>
      </c>
      <c r="J334">
        <f>(Table2[[#This Row],[1M Return vs Nifty]]-AVERAGE(Table2[1M Return vs Nifty]))/_xlfn.STDEV.P(Table2[1M Return vs Nifty])</f>
        <v>1.2323389870735735</v>
      </c>
      <c r="K334">
        <v>0.66068756412559804</v>
      </c>
      <c r="L334">
        <f>(Table2[[#This Row],[6M Return vs Nifty]]-AVERAGE(Table2[6M Return vs Nifty]))/_xlfn.STDEV.P(Table2[6M Return vs Nifty])</f>
        <v>-0.20941332808670132</v>
      </c>
      <c r="M334">
        <v>4.4943833233348602</v>
      </c>
      <c r="N334">
        <f>(Table2[[#This Row],[1W Return vs Nifty]]-AVERAGE(Table2[1W Return vs Nifty]))/_xlfn.STDEV.P(Table2[1W Return vs Nifty])</f>
        <v>1.3815097315521598</v>
      </c>
      <c r="O334">
        <v>871.23</v>
      </c>
      <c r="P334">
        <v>823.05520617457296</v>
      </c>
      <c r="Q334">
        <v>776.43828527646895</v>
      </c>
      <c r="R334">
        <v>72.538227682423894</v>
      </c>
      <c r="S334" s="2">
        <f>(Table2[[#This Row],[Close Price]]-Table2[[#This Row],[20D EMA]])/Table2[[#This Row],[20D EMA]]</f>
        <v>8.2377787725399707E-2</v>
      </c>
      <c r="T334" s="2">
        <f>(Table2[[#This Row],[Close Price]]-Table2[[#This Row],[50D EMA]])/Table2[[#This Row],[50D EMA]]</f>
        <v>0.14573116472090733</v>
      </c>
      <c r="U334" s="2">
        <f>(Table2[[#This Row],[Close Price]]-Table2[[#This Row],[200D EMA]])/Table2[[#This Row],[200D EMA]]</f>
        <v>0.21452022379888555</v>
      </c>
      <c r="V334">
        <v>1.05105945961724</v>
      </c>
      <c r="W334">
        <v>911.8</v>
      </c>
      <c r="X334">
        <v>952.4</v>
      </c>
      <c r="Y334">
        <v>903.65</v>
      </c>
      <c r="Z334">
        <v>964.6</v>
      </c>
      <c r="AA334">
        <v>741.75</v>
      </c>
      <c r="AB334">
        <v>964.6</v>
      </c>
      <c r="AC334" s="2">
        <f>(Table2[[#This Row],[Close Price]]/Table2[[#This Row],[Day Low]])-1</f>
        <v>3.4218030269796085E-2</v>
      </c>
      <c r="AD334" s="2">
        <f>(Table2[[#This Row],[Day High]]/Table2[[#This Row],[Close Price]])-1</f>
        <v>9.9681866383880546E-3</v>
      </c>
      <c r="AE334" s="2">
        <f>(Table2[[#This Row],[Close Price]]/Table2[[#This Row],[Current Week Low]])-1</f>
        <v>4.3545620538925522E-2</v>
      </c>
      <c r="AF334" s="2">
        <f>(Table2[[#This Row],[Current Week High]]/Table2[[#This Row],[Close Price]])-1</f>
        <v>2.2905620360551548E-2</v>
      </c>
      <c r="AG334" s="2">
        <f>(Table2[[#This Row],[Close Price]]/Table2[[#This Row],[Current Month Low]])-1</f>
        <v>0.27131782945736438</v>
      </c>
      <c r="AH334" s="2">
        <f>(Table2[[#This Row],[Current Month High]]/Table2[[#This Row],[Close Price]])-1</f>
        <v>2.2905620360551548E-2</v>
      </c>
      <c r="AI334">
        <v>15.4825026511134</v>
      </c>
      <c r="AJ334">
        <v>54.488859764089099</v>
      </c>
      <c r="AK334" t="str">
        <f>IF(AND(Table2[[#This Row],[20D EMA]]&gt;Table2[[#This Row],[50D EMA]],Table2[[#This Row],[50D EMA]]&gt;Table2[[#This Row],[200D EMA]]),"Uptrend","Downtrend/NoTrend")</f>
        <v>Uptrend</v>
      </c>
      <c r="AL334">
        <v>0.21</v>
      </c>
      <c r="AM334" t="s">
        <v>10347</v>
      </c>
      <c r="AN334">
        <v>17.95</v>
      </c>
      <c r="AO334" t="s">
        <v>10347</v>
      </c>
      <c r="AP334">
        <v>0.127121930544116</v>
      </c>
      <c r="AQ334">
        <f>(Table2[[#This Row],[Sharpe Ratio]]-AVERAGE(Table2[Sharpe Ratio]))/_xlfn.STDEV.P(Table2[Sharpe Ratio])</f>
        <v>0.72852823303270653</v>
      </c>
      <c r="AR3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2.6705406119090975</v>
      </c>
      <c r="AS334">
        <f>_xlfn.RANK.AVG(Table2[[#This Row],[1Y Return vs Nifty Z-Score]],Table2[1Y Return vs Nifty Z-Score])</f>
        <v>462</v>
      </c>
      <c r="AT334">
        <f>_xlfn.RANK.AVG(Table2[[#This Row],[6M Return vs Nifty Z-Score]],Table2[6M Return vs Nifty Z-Score])</f>
        <v>391</v>
      </c>
      <c r="AU334">
        <f>_xlfn.RANK.AVG(Table2[[#This Row],[Sharpe Ratio Z-Score]],Table2[Sharpe Ratio Z-Score])</f>
        <v>165</v>
      </c>
      <c r="AV334">
        <f>(Table2[[#This Row],[Rank 1Y]]+Table2[[#This Row],[Rank 6M]]+Table2[[#This Row],[Rank Sharpe]])/3</f>
        <v>339.33333333333331</v>
      </c>
    </row>
    <row r="335" spans="1:48" x14ac:dyDescent="0.3">
      <c r="A335" t="s">
        <v>957</v>
      </c>
      <c r="B335" t="s">
        <v>958</v>
      </c>
      <c r="C335" t="s">
        <v>10306</v>
      </c>
      <c r="D335" t="s">
        <v>262</v>
      </c>
      <c r="E335">
        <v>15463.9779117049</v>
      </c>
      <c r="F335">
        <v>662.65</v>
      </c>
      <c r="G335">
        <v>43.867432507267303</v>
      </c>
      <c r="H335">
        <f>(Table2[[#This Row],[1Y Return vs Nifty]]-AVERAGE(Table2[1Y Return vs Nifty]))/_xlfn.STDEV.P(Table2[1Y Return vs Nifty])</f>
        <v>0.27428059057346671</v>
      </c>
      <c r="I335">
        <v>-4.1539972027211398</v>
      </c>
      <c r="J335">
        <f>(Table2[[#This Row],[1M Return vs Nifty]]-AVERAGE(Table2[1M Return vs Nifty]))/_xlfn.STDEV.P(Table2[1M Return vs Nifty])</f>
        <v>-0.37778175118639878</v>
      </c>
      <c r="K335">
        <v>-4.7516245427491102</v>
      </c>
      <c r="L335">
        <f>(Table2[[#This Row],[6M Return vs Nifty]]-AVERAGE(Table2[6M Return vs Nifty]))/_xlfn.STDEV.P(Table2[6M Return vs Nifty])</f>
        <v>-0.39758571290247346</v>
      </c>
      <c r="M335">
        <v>-5.8173781678621097</v>
      </c>
      <c r="N335">
        <f>(Table2[[#This Row],[1W Return vs Nifty]]-AVERAGE(Table2[1W Return vs Nifty]))/_xlfn.STDEV.P(Table2[1W Return vs Nifty])</f>
        <v>-1.2378993814976367</v>
      </c>
      <c r="O335">
        <v>672.9</v>
      </c>
      <c r="P335">
        <v>678.53611756951204</v>
      </c>
      <c r="Q335">
        <v>593.17139072269003</v>
      </c>
      <c r="R335">
        <v>42.8280971263084</v>
      </c>
      <c r="S335" s="2">
        <f>(Table2[[#This Row],[Close Price]]-Table2[[#This Row],[20D EMA]])/Table2[[#This Row],[20D EMA]]</f>
        <v>-1.523257541982464E-2</v>
      </c>
      <c r="T335" s="2">
        <f>(Table2[[#This Row],[Close Price]]-Table2[[#This Row],[50D EMA]])/Table2[[#This Row],[50D EMA]]</f>
        <v>-2.3412338942863462E-2</v>
      </c>
      <c r="U335" s="2">
        <f>(Table2[[#This Row],[Close Price]]-Table2[[#This Row],[200D EMA]])/Table2[[#This Row],[200D EMA]]</f>
        <v>0.11713074899425058</v>
      </c>
      <c r="V335">
        <v>0.55947790314266999</v>
      </c>
      <c r="W335">
        <v>658.1</v>
      </c>
      <c r="X335">
        <v>679.2</v>
      </c>
      <c r="Y335">
        <v>658.1</v>
      </c>
      <c r="Z335">
        <v>688.8</v>
      </c>
      <c r="AA335">
        <v>607.85</v>
      </c>
      <c r="AB335">
        <v>711</v>
      </c>
      <c r="AC335" s="2">
        <f>(Table2[[#This Row],[Close Price]]/Table2[[#This Row],[Day Low]])-1</f>
        <v>6.9138428810211483E-3</v>
      </c>
      <c r="AD335" s="2">
        <f>(Table2[[#This Row],[Day High]]/Table2[[#This Row],[Close Price]])-1</f>
        <v>2.4975477250434031E-2</v>
      </c>
      <c r="AE335" s="2">
        <f>(Table2[[#This Row],[Close Price]]/Table2[[#This Row],[Current Week Low]])-1</f>
        <v>6.9138428810211483E-3</v>
      </c>
      <c r="AF335" s="2">
        <f>(Table2[[#This Row],[Current Week High]]/Table2[[#This Row],[Close Price]])-1</f>
        <v>3.9462763147966484E-2</v>
      </c>
      <c r="AG335" s="2">
        <f>(Table2[[#This Row],[Close Price]]/Table2[[#This Row],[Current Month Low]])-1</f>
        <v>9.0153820843958066E-2</v>
      </c>
      <c r="AH335" s="2">
        <f>(Table2[[#This Row],[Current Month High]]/Table2[[#This Row],[Close Price]])-1</f>
        <v>7.2964611786010769E-2</v>
      </c>
      <c r="AI335">
        <v>24.952840866218899</v>
      </c>
      <c r="AJ335">
        <v>161.91699604742999</v>
      </c>
      <c r="AK335" t="str">
        <f>IF(AND(Table2[[#This Row],[20D EMA]]&gt;Table2[[#This Row],[50D EMA]],Table2[[#This Row],[50D EMA]]&gt;Table2[[#This Row],[200D EMA]]),"Uptrend","Downtrend/NoTrend")</f>
        <v>Downtrend/NoTrend</v>
      </c>
      <c r="AL335">
        <v>-0.18</v>
      </c>
      <c r="AM335" t="s">
        <v>10346</v>
      </c>
      <c r="AN335">
        <v>-1.26</v>
      </c>
      <c r="AO335" t="s">
        <v>10346</v>
      </c>
      <c r="AP335">
        <v>6.7072315766625007E-2</v>
      </c>
      <c r="AQ335">
        <f>(Table2[[#This Row],[Sharpe Ratio]]-AVERAGE(Table2[Sharpe Ratio]))/_xlfn.STDEV.P(Table2[Sharpe Ratio])</f>
        <v>3.8327873094589661E-2</v>
      </c>
      <c r="AR3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5">
        <f>_xlfn.RANK.AVG(Table2[[#This Row],[1Y Return vs Nifty Z-Score]],Table2[1Y Return vs Nifty Z-Score])</f>
        <v>219</v>
      </c>
      <c r="AT335">
        <f>_xlfn.RANK.AVG(Table2[[#This Row],[6M Return vs Nifty Z-Score]],Table2[6M Return vs Nifty Z-Score])</f>
        <v>457</v>
      </c>
      <c r="AU335">
        <f>_xlfn.RANK.AVG(Table2[[#This Row],[Sharpe Ratio Z-Score]],Table2[Sharpe Ratio Z-Score])</f>
        <v>343</v>
      </c>
      <c r="AV335">
        <f>(Table2[[#This Row],[Rank 1Y]]+Table2[[#This Row],[Rank 6M]]+Table2[[#This Row],[Rank Sharpe]])/3</f>
        <v>339.66666666666669</v>
      </c>
    </row>
    <row r="336" spans="1:48" x14ac:dyDescent="0.3">
      <c r="A336" t="s">
        <v>1213</v>
      </c>
      <c r="B336" t="s">
        <v>1214</v>
      </c>
      <c r="C336" t="s">
        <v>10303</v>
      </c>
      <c r="D336" t="s">
        <v>548</v>
      </c>
      <c r="E336">
        <v>9878.0154830399897</v>
      </c>
      <c r="F336">
        <v>1109.0999999999999</v>
      </c>
      <c r="G336">
        <v>5.7856202056887103</v>
      </c>
      <c r="H336">
        <f>(Table2[[#This Row],[1Y Return vs Nifty]]-AVERAGE(Table2[1Y Return vs Nifty]))/_xlfn.STDEV.P(Table2[1Y Return vs Nifty])</f>
        <v>-0.33639111498230012</v>
      </c>
      <c r="I336">
        <v>2.1057802963208099</v>
      </c>
      <c r="J336">
        <f>(Table2[[#This Row],[1M Return vs Nifty]]-AVERAGE(Table2[1M Return vs Nifty]))/_xlfn.STDEV.P(Table2[1M Return vs Nifty])</f>
        <v>0.21223988750157902</v>
      </c>
      <c r="K336">
        <v>13.330564535477199</v>
      </c>
      <c r="L336">
        <f>(Table2[[#This Row],[6M Return vs Nifty]]-AVERAGE(Table2[6M Return vs Nifty]))/_xlfn.STDEV.P(Table2[6M Return vs Nifty])</f>
        <v>0.2310862066672825</v>
      </c>
      <c r="M336">
        <v>3.4792965340177799</v>
      </c>
      <c r="N336">
        <f>(Table2[[#This Row],[1W Return vs Nifty]]-AVERAGE(Table2[1W Return vs Nifty]))/_xlfn.STDEV.P(Table2[1W Return vs Nifty])</f>
        <v>1.1236558635448834</v>
      </c>
      <c r="O336">
        <v>1055.3</v>
      </c>
      <c r="P336">
        <v>1028.9290525634101</v>
      </c>
      <c r="Q336">
        <v>949.50933294905997</v>
      </c>
      <c r="R336">
        <v>74.971474633226904</v>
      </c>
      <c r="S336" s="2">
        <f>(Table2[[#This Row],[Close Price]]-Table2[[#This Row],[20D EMA]])/Table2[[#This Row],[20D EMA]]</f>
        <v>5.0980763763858579E-2</v>
      </c>
      <c r="T336" s="2">
        <f>(Table2[[#This Row],[Close Price]]-Table2[[#This Row],[50D EMA]])/Table2[[#This Row],[50D EMA]]</f>
        <v>7.7916885753062257E-2</v>
      </c>
      <c r="U336" s="2">
        <f>(Table2[[#This Row],[Close Price]]-Table2[[#This Row],[200D EMA]])/Table2[[#This Row],[200D EMA]]</f>
        <v>0.16807698620009434</v>
      </c>
      <c r="V336">
        <v>0.61222220170179598</v>
      </c>
      <c r="W336">
        <v>1100.3</v>
      </c>
      <c r="X336">
        <v>1122.5</v>
      </c>
      <c r="Y336">
        <v>1067.95</v>
      </c>
      <c r="Z336">
        <v>1124.9000000000001</v>
      </c>
      <c r="AA336">
        <v>977.15</v>
      </c>
      <c r="AB336">
        <v>1124.9000000000001</v>
      </c>
      <c r="AC336" s="2">
        <f>(Table2[[#This Row],[Close Price]]/Table2[[#This Row],[Day Low]])-1</f>
        <v>7.9978187766971409E-3</v>
      </c>
      <c r="AD336" s="2">
        <f>(Table2[[#This Row],[Day High]]/Table2[[#This Row],[Close Price]])-1</f>
        <v>1.2081868181408328E-2</v>
      </c>
      <c r="AE336" s="2">
        <f>(Table2[[#This Row],[Close Price]]/Table2[[#This Row],[Current Week Low]])-1</f>
        <v>3.8531766468467454E-2</v>
      </c>
      <c r="AF336" s="2">
        <f>(Table2[[#This Row],[Current Week High]]/Table2[[#This Row],[Close Price]])-1</f>
        <v>1.4245784870615896E-2</v>
      </c>
      <c r="AG336" s="2">
        <f>(Table2[[#This Row],[Close Price]]/Table2[[#This Row],[Current Month Low]])-1</f>
        <v>0.1350355626055364</v>
      </c>
      <c r="AH336" s="2">
        <f>(Table2[[#This Row],[Current Month High]]/Table2[[#This Row],[Close Price]])-1</f>
        <v>1.4245784870615896E-2</v>
      </c>
      <c r="AI336">
        <v>7.7450184834550502</v>
      </c>
      <c r="AJ336">
        <v>42.805639606000099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0.21</v>
      </c>
      <c r="AM336" t="s">
        <v>10347</v>
      </c>
      <c r="AN336">
        <v>9.2100000000000009</v>
      </c>
      <c r="AO336" t="s">
        <v>10347</v>
      </c>
      <c r="AP336">
        <v>6.0644530806933002E-2</v>
      </c>
      <c r="AQ336">
        <f>(Table2[[#This Row],[Sharpe Ratio]]-AVERAGE(Table2[Sharpe Ratio]))/_xlfn.STDEV.P(Table2[Sharpe Ratio])</f>
        <v>-3.555202620573357E-2</v>
      </c>
      <c r="AR3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1.1950388165257113</v>
      </c>
      <c r="AS336">
        <f>_xlfn.RANK.AVG(Table2[[#This Row],[1Y Return vs Nifty Z-Score]],Table2[1Y Return vs Nifty Z-Score])</f>
        <v>405</v>
      </c>
      <c r="AT336">
        <f>_xlfn.RANK.AVG(Table2[[#This Row],[6M Return vs Nifty Z-Score]],Table2[6M Return vs Nifty Z-Score])</f>
        <v>251</v>
      </c>
      <c r="AU336">
        <f>_xlfn.RANK.AVG(Table2[[#This Row],[Sharpe Ratio Z-Score]],Table2[Sharpe Ratio Z-Score])</f>
        <v>363</v>
      </c>
      <c r="AV336">
        <f>(Table2[[#This Row],[Rank 1Y]]+Table2[[#This Row],[Rank 6M]]+Table2[[#This Row],[Rank Sharpe]])/3</f>
        <v>339.66666666666669</v>
      </c>
    </row>
    <row r="337" spans="1:48" x14ac:dyDescent="0.3">
      <c r="A337" t="s">
        <v>1673</v>
      </c>
      <c r="B337" t="s">
        <v>1674</v>
      </c>
      <c r="C337" t="s">
        <v>10313</v>
      </c>
      <c r="D337" t="s">
        <v>330</v>
      </c>
      <c r="E337">
        <v>5094.2121174000004</v>
      </c>
      <c r="F337">
        <v>1873.5</v>
      </c>
      <c r="G337">
        <v>20.321491840731401</v>
      </c>
      <c r="H337">
        <f>(Table2[[#This Row],[1Y Return vs Nifty]]-AVERAGE(Table2[1Y Return vs Nifty]))/_xlfn.STDEV.P(Table2[1Y Return vs Nifty])</f>
        <v>-0.10329702132900906</v>
      </c>
      <c r="I337">
        <v>-14.0348446158662</v>
      </c>
      <c r="J337">
        <f>(Table2[[#This Row],[1M Return vs Nifty]]-AVERAGE(Table2[1M Return vs Nifty]))/_xlfn.STDEV.P(Table2[1M Return vs Nifty])</f>
        <v>-1.309110985048461</v>
      </c>
      <c r="K337">
        <v>55.039000923152997</v>
      </c>
      <c r="L337">
        <f>(Table2[[#This Row],[6M Return vs Nifty]]-AVERAGE(Table2[6M Return vs Nifty]))/_xlfn.STDEV.P(Table2[6M Return vs Nifty])</f>
        <v>1.6811829097079092</v>
      </c>
      <c r="M337">
        <v>0.91752388086040604</v>
      </c>
      <c r="N337">
        <f>(Table2[[#This Row],[1W Return vs Nifty]]-AVERAGE(Table2[1W Return vs Nifty]))/_xlfn.STDEV.P(Table2[1W Return vs Nifty])</f>
        <v>0.47291053366397889</v>
      </c>
      <c r="O337">
        <v>1920.02</v>
      </c>
      <c r="P337">
        <v>1885.06007257177</v>
      </c>
      <c r="Q337">
        <v>1533.4991856678901</v>
      </c>
      <c r="R337">
        <v>41.189285904564301</v>
      </c>
      <c r="S337" s="2">
        <f>(Table2[[#This Row],[Close Price]]-Table2[[#This Row],[20D EMA]])/Table2[[#This Row],[20D EMA]]</f>
        <v>-2.4228914282142886E-2</v>
      </c>
      <c r="T337" s="2">
        <f>(Table2[[#This Row],[Close Price]]-Table2[[#This Row],[50D EMA]])/Table2[[#This Row],[50D EMA]]</f>
        <v>-6.1324690602558244E-3</v>
      </c>
      <c r="U337" s="2">
        <f>(Table2[[#This Row],[Close Price]]-Table2[[#This Row],[200D EMA]])/Table2[[#This Row],[200D EMA]]</f>
        <v>0.22171567974066334</v>
      </c>
      <c r="V337">
        <v>0.28100159416466702</v>
      </c>
      <c r="W337">
        <v>1861</v>
      </c>
      <c r="X337">
        <v>1916.9</v>
      </c>
      <c r="Y337">
        <v>1850.05</v>
      </c>
      <c r="Z337">
        <v>1946</v>
      </c>
      <c r="AA337">
        <v>1802.4</v>
      </c>
      <c r="AB337">
        <v>2065</v>
      </c>
      <c r="AC337" s="2">
        <f>(Table2[[#This Row],[Close Price]]/Table2[[#This Row],[Day Low]])-1</f>
        <v>6.716818914562106E-3</v>
      </c>
      <c r="AD337" s="2">
        <f>(Table2[[#This Row],[Day High]]/Table2[[#This Row],[Close Price]])-1</f>
        <v>2.3165198825727318E-2</v>
      </c>
      <c r="AE337" s="2">
        <f>(Table2[[#This Row],[Close Price]]/Table2[[#This Row],[Current Week Low]])-1</f>
        <v>1.2675333099105401E-2</v>
      </c>
      <c r="AF337" s="2">
        <f>(Table2[[#This Row],[Current Week High]]/Table2[[#This Row],[Close Price]])-1</f>
        <v>3.8697624766479866E-2</v>
      </c>
      <c r="AG337" s="2">
        <f>(Table2[[#This Row],[Close Price]]/Table2[[#This Row],[Current Month Low]])-1</f>
        <v>3.9447403462050445E-2</v>
      </c>
      <c r="AH337" s="2">
        <f>(Table2[[#This Row],[Current Month High]]/Table2[[#This Row],[Close Price]])-1</f>
        <v>0.10221510541766743</v>
      </c>
      <c r="AI337">
        <v>21.1128903122498</v>
      </c>
      <c r="AJ337">
        <v>96.930677458348597</v>
      </c>
      <c r="AK337" t="str">
        <f>IF(AND(Table2[[#This Row],[20D EMA]]&gt;Table2[[#This Row],[50D EMA]],Table2[[#This Row],[50D EMA]]&gt;Table2[[#This Row],[200D EMA]]),"Uptrend","Downtrend/NoTrend")</f>
        <v>Uptrend</v>
      </c>
      <c r="AL337">
        <v>-7.0000000000000007E-2</v>
      </c>
      <c r="AM337" t="s">
        <v>10346</v>
      </c>
      <c r="AN337">
        <v>-6.4</v>
      </c>
      <c r="AO337" t="s">
        <v>10346</v>
      </c>
      <c r="AP337">
        <v>-3.3867060636764E-2</v>
      </c>
      <c r="AQ337">
        <f>(Table2[[#This Row],[Sharpe Ratio]]-AVERAGE(Table2[Sharpe Ratio]))/_xlfn.STDEV.P(Table2[Sharpe Ratio])</f>
        <v>-1.1218526573500895</v>
      </c>
      <c r="AR3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-0.38016722035567169</v>
      </c>
      <c r="AS337">
        <f>_xlfn.RANK.AVG(Table2[[#This Row],[1Y Return vs Nifty Z-Score]],Table2[1Y Return vs Nifty Z-Score])</f>
        <v>333</v>
      </c>
      <c r="AT337">
        <f>_xlfn.RANK.AVG(Table2[[#This Row],[6M Return vs Nifty Z-Score]],Table2[6M Return vs Nifty Z-Score])</f>
        <v>47</v>
      </c>
      <c r="AU337">
        <f>_xlfn.RANK.AVG(Table2[[#This Row],[Sharpe Ratio Z-Score]],Table2[Sharpe Ratio Z-Score])</f>
        <v>641</v>
      </c>
      <c r="AV337">
        <f>(Table2[[#This Row],[Rank 1Y]]+Table2[[#This Row],[Rank 6M]]+Table2[[#This Row],[Rank Sharpe]])/3</f>
        <v>340.33333333333331</v>
      </c>
    </row>
    <row r="338" spans="1:48" x14ac:dyDescent="0.3">
      <c r="A338" t="s">
        <v>292</v>
      </c>
      <c r="B338" t="s">
        <v>293</v>
      </c>
      <c r="C338" t="s">
        <v>10303</v>
      </c>
      <c r="D338" t="s">
        <v>246</v>
      </c>
      <c r="E338">
        <v>95142.211570200001</v>
      </c>
      <c r="F338">
        <v>4454</v>
      </c>
      <c r="G338">
        <v>49.813334181888997</v>
      </c>
      <c r="H338">
        <f>(Table2[[#This Row],[1Y Return vs Nifty]]-AVERAGE(Table2[1Y Return vs Nifty]))/_xlfn.STDEV.P(Table2[1Y Return vs Nifty])</f>
        <v>0.36962778382029665</v>
      </c>
      <c r="I338">
        <v>6.5648791525314998</v>
      </c>
      <c r="J338">
        <f>(Table2[[#This Row],[1M Return vs Nifty]]-AVERAGE(Table2[1M Return vs Nifty]))/_xlfn.STDEV.P(Table2[1M Return vs Nifty])</f>
        <v>0.63253674543555261</v>
      </c>
      <c r="K338">
        <v>4.2618922675786504</v>
      </c>
      <c r="L338">
        <f>(Table2[[#This Row],[6M Return vs Nifty]]-AVERAGE(Table2[6M Return vs Nifty]))/_xlfn.STDEV.P(Table2[6M Return vs Nifty])</f>
        <v>-8.4208560904522375E-2</v>
      </c>
      <c r="M338">
        <v>0.53043633929463496</v>
      </c>
      <c r="N338">
        <f>(Table2[[#This Row],[1W Return vs Nifty]]-AVERAGE(Table2[1W Return vs Nifty]))/_xlfn.STDEV.P(Table2[1W Return vs Nifty])</f>
        <v>0.37458197604644555</v>
      </c>
      <c r="O338">
        <v>4292.59</v>
      </c>
      <c r="P338">
        <v>4155.6219342628601</v>
      </c>
      <c r="Q338">
        <v>3673.94828193687</v>
      </c>
      <c r="R338">
        <v>67.981365248085595</v>
      </c>
      <c r="S338" s="2">
        <f>(Table2[[#This Row],[Close Price]]-Table2[[#This Row],[20D EMA]])/Table2[[#This Row],[20D EMA]]</f>
        <v>3.7602007179814483E-2</v>
      </c>
      <c r="T338" s="2">
        <f>(Table2[[#This Row],[Close Price]]-Table2[[#This Row],[50D EMA]])/Table2[[#This Row],[50D EMA]]</f>
        <v>7.1801061419237908E-2</v>
      </c>
      <c r="U338" s="2">
        <f>(Table2[[#This Row],[Close Price]]-Table2[[#This Row],[200D EMA]])/Table2[[#This Row],[200D EMA]]</f>
        <v>0.21231973294188405</v>
      </c>
      <c r="V338">
        <v>1.0154357930362601</v>
      </c>
      <c r="W338">
        <v>4425.8999999999996</v>
      </c>
      <c r="X338">
        <v>4493.95</v>
      </c>
      <c r="Y338">
        <v>4365.6000000000004</v>
      </c>
      <c r="Z338">
        <v>4527.95</v>
      </c>
      <c r="AA338">
        <v>3955.55</v>
      </c>
      <c r="AB338">
        <v>4527.95</v>
      </c>
      <c r="AC338" s="2">
        <f>(Table2[[#This Row],[Close Price]]/Table2[[#This Row],[Day Low]])-1</f>
        <v>6.3489911656386955E-3</v>
      </c>
      <c r="AD338" s="2">
        <f>(Table2[[#This Row],[Day High]]/Table2[[#This Row],[Close Price]])-1</f>
        <v>8.969465648854813E-3</v>
      </c>
      <c r="AE338" s="2">
        <f>(Table2[[#This Row],[Close Price]]/Table2[[#This Row],[Current Week Low]])-1</f>
        <v>2.024922118380057E-2</v>
      </c>
      <c r="AF338" s="2">
        <f>(Table2[[#This Row],[Current Week High]]/Table2[[#This Row],[Close Price]])-1</f>
        <v>1.6603053435114479E-2</v>
      </c>
      <c r="AG338" s="2">
        <f>(Table2[[#This Row],[Close Price]]/Table2[[#This Row],[Current Month Low]])-1</f>
        <v>0.12601281743373227</v>
      </c>
      <c r="AH338" s="2">
        <f>(Table2[[#This Row],[Current Month High]]/Table2[[#This Row],[Close Price]])-1</f>
        <v>1.6603053435114479E-2</v>
      </c>
      <c r="AI338">
        <v>1.6603053435114401</v>
      </c>
      <c r="AJ338">
        <v>84.350489435235104</v>
      </c>
      <c r="AK338" t="str">
        <f>IF(AND(Table2[[#This Row],[20D EMA]]&gt;Table2[[#This Row],[50D EMA]],Table2[[#This Row],[50D EMA]]&gt;Table2[[#This Row],[200D EMA]]),"Uptrend","Downtrend/NoTrend")</f>
        <v>Uptrend</v>
      </c>
      <c r="AL338">
        <v>0.1</v>
      </c>
      <c r="AM338" t="s">
        <v>10347</v>
      </c>
      <c r="AN338">
        <v>5.84</v>
      </c>
      <c r="AO338" t="s">
        <v>10347</v>
      </c>
      <c r="AP338">
        <v>1.6689978131434E-2</v>
      </c>
      <c r="AQ338">
        <f>(Table2[[#This Row],[Sharpe Ratio]]-AVERAGE(Table2[Sharpe Ratio]))/_xlfn.STDEV.P(Table2[Sharpe Ratio])</f>
        <v>-0.54075839913520696</v>
      </c>
      <c r="AR3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0.75177954526256552</v>
      </c>
      <c r="AS338">
        <f>_xlfn.RANK.AVG(Table2[[#This Row],[1Y Return vs Nifty Z-Score]],Table2[1Y Return vs Nifty Z-Score])</f>
        <v>195</v>
      </c>
      <c r="AT338">
        <f>_xlfn.RANK.AVG(Table2[[#This Row],[6M Return vs Nifty Z-Score]],Table2[6M Return vs Nifty Z-Score])</f>
        <v>347</v>
      </c>
      <c r="AU338">
        <f>_xlfn.RANK.AVG(Table2[[#This Row],[Sharpe Ratio Z-Score]],Table2[Sharpe Ratio Z-Score])</f>
        <v>482</v>
      </c>
      <c r="AV338">
        <f>(Table2[[#This Row],[Rank 1Y]]+Table2[[#This Row],[Rank 6M]]+Table2[[#This Row],[Rank Sharpe]])/3</f>
        <v>341.33333333333331</v>
      </c>
    </row>
    <row r="339" spans="1:48" x14ac:dyDescent="0.3">
      <c r="A339" t="s">
        <v>1352</v>
      </c>
      <c r="B339" t="s">
        <v>1353</v>
      </c>
      <c r="C339" t="s">
        <v>10315</v>
      </c>
      <c r="D339" t="s">
        <v>141</v>
      </c>
      <c r="E339">
        <v>8356.3177718549996</v>
      </c>
      <c r="F339">
        <v>570.45000000000005</v>
      </c>
      <c r="G339">
        <v>27.723559920109999</v>
      </c>
      <c r="H339">
        <f>(Table2[[#This Row],[1Y Return vs Nifty]]-AVERAGE(Table2[1Y Return vs Nifty]))/_xlfn.STDEV.P(Table2[1Y Return vs Nifty])</f>
        <v>1.5400941438026903E-2</v>
      </c>
      <c r="I339">
        <v>-2.9992008234918899</v>
      </c>
      <c r="J339">
        <f>(Table2[[#This Row],[1M Return vs Nifty]]-AVERAGE(Table2[1M Return vs Nifty]))/_xlfn.STDEV.P(Table2[1M Return vs Nifty])</f>
        <v>-0.26893525430562853</v>
      </c>
      <c r="K339">
        <v>8.9774017116349203</v>
      </c>
      <c r="L339">
        <f>(Table2[[#This Row],[6M Return vs Nifty]]-AVERAGE(Table2[6M Return vs Nifty]))/_xlfn.STDEV.P(Table2[6M Return vs Nifty])</f>
        <v>7.973776003699927E-2</v>
      </c>
      <c r="M339">
        <v>-7.9713330373613598</v>
      </c>
      <c r="N339">
        <f>(Table2[[#This Row],[1W Return vs Nifty]]-AVERAGE(Table2[1W Return vs Nifty]))/_xlfn.STDEV.P(Table2[1W Return vs Nifty])</f>
        <v>-1.7850502265866068</v>
      </c>
      <c r="O339">
        <v>592.01</v>
      </c>
      <c r="P339">
        <v>572.73699575243404</v>
      </c>
      <c r="Q339">
        <v>497.12801292841198</v>
      </c>
      <c r="R339">
        <v>36.585237818280497</v>
      </c>
      <c r="S339" s="2">
        <f>(Table2[[#This Row],[Close Price]]-Table2[[#This Row],[20D EMA]])/Table2[[#This Row],[20D EMA]]</f>
        <v>-3.6418303744869082E-2</v>
      </c>
      <c r="T339" s="2">
        <f>(Table2[[#This Row],[Close Price]]-Table2[[#This Row],[50D EMA]])/Table2[[#This Row],[50D EMA]]</f>
        <v>-3.9930993970966576E-3</v>
      </c>
      <c r="U339" s="2">
        <f>(Table2[[#This Row],[Close Price]]-Table2[[#This Row],[200D EMA]])/Table2[[#This Row],[200D EMA]]</f>
        <v>0.14749115954997827</v>
      </c>
      <c r="V339">
        <v>0.57869357051118298</v>
      </c>
      <c r="W339">
        <v>565</v>
      </c>
      <c r="X339">
        <v>586.75</v>
      </c>
      <c r="Y339">
        <v>565</v>
      </c>
      <c r="Z339">
        <v>632.9</v>
      </c>
      <c r="AA339">
        <v>543.15</v>
      </c>
      <c r="AB339">
        <v>635</v>
      </c>
      <c r="AC339" s="2">
        <f>(Table2[[#This Row],[Close Price]]/Table2[[#This Row],[Day Low]])-1</f>
        <v>9.6460176991151059E-3</v>
      </c>
      <c r="AD339" s="2">
        <f>(Table2[[#This Row],[Day High]]/Table2[[#This Row],[Close Price]])-1</f>
        <v>2.8573932860022744E-2</v>
      </c>
      <c r="AE339" s="2">
        <f>(Table2[[#This Row],[Close Price]]/Table2[[#This Row],[Current Week Low]])-1</f>
        <v>9.6460176991151059E-3</v>
      </c>
      <c r="AF339" s="2">
        <f>(Table2[[#This Row],[Current Week High]]/Table2[[#This Row],[Close Price]])-1</f>
        <v>0.10947497589622213</v>
      </c>
      <c r="AG339" s="2">
        <f>(Table2[[#This Row],[Close Price]]/Table2[[#This Row],[Current Month Low]])-1</f>
        <v>5.0262358464512769E-2</v>
      </c>
      <c r="AH339" s="2">
        <f>(Table2[[#This Row],[Current Month High]]/Table2[[#This Row],[Close Price]])-1</f>
        <v>0.11315628012972212</v>
      </c>
      <c r="AI339">
        <v>22.534840915067001</v>
      </c>
      <c r="AJ339">
        <v>59.678096571028597</v>
      </c>
      <c r="AK339" t="str">
        <f>IF(AND(Table2[[#This Row],[20D EMA]]&gt;Table2[[#This Row],[50D EMA]],Table2[[#This Row],[50D EMA]]&gt;Table2[[#This Row],[200D EMA]]),"Uptrend","Downtrend/NoTrend")</f>
        <v>Uptrend</v>
      </c>
      <c r="AL339">
        <v>0.14000000000000001</v>
      </c>
      <c r="AM339" t="s">
        <v>10347</v>
      </c>
      <c r="AN339">
        <v>-2.65</v>
      </c>
      <c r="AO339" t="s">
        <v>10346</v>
      </c>
      <c r="AP339">
        <v>3.5203114928698001E-2</v>
      </c>
      <c r="AQ339">
        <f>(Table2[[#This Row],[Sharpe Ratio]]-AVERAGE(Table2[Sharpe Ratio]))/_xlfn.STDEV.P(Table2[Sharpe Ratio])</f>
        <v>-0.32797146072765482</v>
      </c>
      <c r="AR3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-2.2868182401448642</v>
      </c>
      <c r="AS339">
        <f>_xlfn.RANK.AVG(Table2[[#This Row],[1Y Return vs Nifty Z-Score]],Table2[1Y Return vs Nifty Z-Score])</f>
        <v>296</v>
      </c>
      <c r="AT339">
        <f>_xlfn.RANK.AVG(Table2[[#This Row],[6M Return vs Nifty Z-Score]],Table2[6M Return vs Nifty Z-Score])</f>
        <v>299</v>
      </c>
      <c r="AU339">
        <f>_xlfn.RANK.AVG(Table2[[#This Row],[Sharpe Ratio Z-Score]],Table2[Sharpe Ratio Z-Score])</f>
        <v>430</v>
      </c>
      <c r="AV339">
        <f>(Table2[[#This Row],[Rank 1Y]]+Table2[[#This Row],[Rank 6M]]+Table2[[#This Row],[Rank Sharpe]])/3</f>
        <v>341.66666666666669</v>
      </c>
    </row>
    <row r="340" spans="1:48" x14ac:dyDescent="0.3">
      <c r="A340" t="s">
        <v>665</v>
      </c>
      <c r="B340" t="s">
        <v>666</v>
      </c>
      <c r="C340" t="s">
        <v>10314</v>
      </c>
      <c r="D340" t="s">
        <v>265</v>
      </c>
      <c r="E340">
        <v>27821.905331919999</v>
      </c>
      <c r="F340">
        <v>3698.8</v>
      </c>
      <c r="G340">
        <v>-14.052883124330201</v>
      </c>
      <c r="H340">
        <f>(Table2[[#This Row],[1Y Return vs Nifty]]-AVERAGE(Table2[1Y Return vs Nifty]))/_xlfn.STDEV.P(Table2[1Y Return vs Nifty])</f>
        <v>-0.65451706361826412</v>
      </c>
      <c r="I340">
        <v>-8.9985343331959697</v>
      </c>
      <c r="J340">
        <f>(Table2[[#This Row],[1M Return vs Nifty]]-AVERAGE(Table2[1M Return vs Nifty]))/_xlfn.STDEV.P(Table2[1M Return vs Nifty])</f>
        <v>-0.83440848222356168</v>
      </c>
      <c r="K340">
        <v>21.4888514409806</v>
      </c>
      <c r="L340">
        <f>(Table2[[#This Row],[6M Return vs Nifty]]-AVERAGE(Table2[6M Return vs Nifty]))/_xlfn.STDEV.P(Table2[6M Return vs Nifty])</f>
        <v>0.51472918081688812</v>
      </c>
      <c r="M340">
        <v>-1.2291074137537199</v>
      </c>
      <c r="N340">
        <f>(Table2[[#This Row],[1W Return vs Nifty]]-AVERAGE(Table2[1W Return vs Nifty]))/_xlfn.STDEV.P(Table2[1W Return vs Nifty])</f>
        <v>-7.2379965953407871E-2</v>
      </c>
      <c r="O340">
        <v>3839.74</v>
      </c>
      <c r="P340">
        <v>3929.9293976838499</v>
      </c>
      <c r="Q340">
        <v>3587.1367238635198</v>
      </c>
      <c r="R340">
        <v>37.108491424964299</v>
      </c>
      <c r="S340" s="2">
        <f>(Table2[[#This Row],[Close Price]]-Table2[[#This Row],[20D EMA]])/Table2[[#This Row],[20D EMA]]</f>
        <v>-3.6705610275695646E-2</v>
      </c>
      <c r="T340" s="2">
        <f>(Table2[[#This Row],[Close Price]]-Table2[[#This Row],[50D EMA]])/Table2[[#This Row],[50D EMA]]</f>
        <v>-5.8812608140000812E-2</v>
      </c>
      <c r="U340" s="2">
        <f>(Table2[[#This Row],[Close Price]]-Table2[[#This Row],[200D EMA]])/Table2[[#This Row],[200D EMA]]</f>
        <v>3.1128804038507239E-2</v>
      </c>
      <c r="V340">
        <v>0.84757004862156204</v>
      </c>
      <c r="W340">
        <v>3654.15</v>
      </c>
      <c r="X340">
        <v>3770</v>
      </c>
      <c r="Y340">
        <v>3654.15</v>
      </c>
      <c r="Z340">
        <v>3897</v>
      </c>
      <c r="AA340">
        <v>3551.7</v>
      </c>
      <c r="AB340">
        <v>4438</v>
      </c>
      <c r="AC340" s="2">
        <f>(Table2[[#This Row],[Close Price]]/Table2[[#This Row],[Day Low]])-1</f>
        <v>1.2218983895023516E-2</v>
      </c>
      <c r="AD340" s="2">
        <f>(Table2[[#This Row],[Day High]]/Table2[[#This Row],[Close Price]])-1</f>
        <v>1.9249486319887543E-2</v>
      </c>
      <c r="AE340" s="2">
        <f>(Table2[[#This Row],[Close Price]]/Table2[[#This Row],[Current Week Low]])-1</f>
        <v>1.2218983895023516E-2</v>
      </c>
      <c r="AF340" s="2">
        <f>(Table2[[#This Row],[Current Week High]]/Table2[[#This Row],[Close Price]])-1</f>
        <v>5.358494646912515E-2</v>
      </c>
      <c r="AG340" s="2">
        <f>(Table2[[#This Row],[Close Price]]/Table2[[#This Row],[Current Month Low]])-1</f>
        <v>4.1416786327674204E-2</v>
      </c>
      <c r="AH340" s="2">
        <f>(Table2[[#This Row],[Current Month High]]/Table2[[#This Row],[Close Price]])-1</f>
        <v>0.19984859954579859</v>
      </c>
      <c r="AI340">
        <v>30.2557586244187</v>
      </c>
      <c r="AJ340">
        <v>46.516141810259398</v>
      </c>
      <c r="AK340" t="str">
        <f>IF(AND(Table2[[#This Row],[20D EMA]]&gt;Table2[[#This Row],[50D EMA]],Table2[[#This Row],[50D EMA]]&gt;Table2[[#This Row],[200D EMA]]),"Uptrend","Downtrend/NoTrend")</f>
        <v>Downtrend/NoTrend</v>
      </c>
      <c r="AL340">
        <v>-0.13</v>
      </c>
      <c r="AM340" t="s">
        <v>10346</v>
      </c>
      <c r="AN340">
        <v>-4.8099999999999996</v>
      </c>
      <c r="AO340" t="s">
        <v>10346</v>
      </c>
      <c r="AP340">
        <v>8.2681615202777003E-2</v>
      </c>
      <c r="AQ340">
        <f>(Table2[[#This Row],[Sharpe Ratio]]-AVERAGE(Table2[Sharpe Ratio]))/_xlfn.STDEV.P(Table2[Sharpe Ratio])</f>
        <v>0.21773858420630041</v>
      </c>
      <c r="AR3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0">
        <f>_xlfn.RANK.AVG(Table2[[#This Row],[1Y Return vs Nifty Z-Score]],Table2[1Y Return vs Nifty Z-Score])</f>
        <v>552</v>
      </c>
      <c r="AT340">
        <f>_xlfn.RANK.AVG(Table2[[#This Row],[6M Return vs Nifty Z-Score]],Table2[6M Return vs Nifty Z-Score])</f>
        <v>192</v>
      </c>
      <c r="AU340">
        <f>_xlfn.RANK.AVG(Table2[[#This Row],[Sharpe Ratio Z-Score]],Table2[Sharpe Ratio Z-Score])</f>
        <v>282</v>
      </c>
      <c r="AV340">
        <f>(Table2[[#This Row],[Rank 1Y]]+Table2[[#This Row],[Rank 6M]]+Table2[[#This Row],[Rank Sharpe]])/3</f>
        <v>342</v>
      </c>
    </row>
    <row r="341" spans="1:48" x14ac:dyDescent="0.3">
      <c r="A341" t="s">
        <v>720</v>
      </c>
      <c r="B341" t="s">
        <v>721</v>
      </c>
      <c r="C341" t="s">
        <v>10311</v>
      </c>
      <c r="D341" t="s">
        <v>306</v>
      </c>
      <c r="E341">
        <v>23732.570706899998</v>
      </c>
      <c r="F341">
        <v>379.5</v>
      </c>
      <c r="G341">
        <v>33.192176106236197</v>
      </c>
      <c r="H341">
        <f>(Table2[[#This Row],[1Y Return vs Nifty]]-AVERAGE(Table2[1Y Return vs Nifty]))/_xlfn.STDEV.P(Table2[1Y Return vs Nifty])</f>
        <v>0.10309448782087922</v>
      </c>
      <c r="I341">
        <v>-11.5662015865057</v>
      </c>
      <c r="J341">
        <f>(Table2[[#This Row],[1M Return vs Nifty]]-AVERAGE(Table2[1M Return vs Nifty]))/_xlfn.STDEV.P(Table2[1M Return vs Nifty])</f>
        <v>-1.0764265476636083</v>
      </c>
      <c r="K341">
        <v>-20.469227651438398</v>
      </c>
      <c r="L341">
        <f>(Table2[[#This Row],[6M Return vs Nifty]]-AVERAGE(Table2[6M Return vs Nifty]))/_xlfn.STDEV.P(Table2[6M Return vs Nifty])</f>
        <v>-0.94404696682629918</v>
      </c>
      <c r="M341">
        <v>-0.59141288555086602</v>
      </c>
      <c r="N341">
        <f>(Table2[[#This Row],[1W Return vs Nifty]]-AVERAGE(Table2[1W Return vs Nifty]))/_xlfn.STDEV.P(Table2[1W Return vs Nifty])</f>
        <v>8.9608154111484276E-2</v>
      </c>
      <c r="O341">
        <v>387.9</v>
      </c>
      <c r="P341">
        <v>405.06712424571401</v>
      </c>
      <c r="Q341">
        <v>378.01897038471702</v>
      </c>
      <c r="R341">
        <v>43.953222087585203</v>
      </c>
      <c r="S341" s="2">
        <f>(Table2[[#This Row],[Close Price]]-Table2[[#This Row],[20D EMA]])/Table2[[#This Row],[20D EMA]]</f>
        <v>-2.1655065738592362E-2</v>
      </c>
      <c r="T341" s="2">
        <f>(Table2[[#This Row],[Close Price]]-Table2[[#This Row],[50D EMA]])/Table2[[#This Row],[50D EMA]]</f>
        <v>-6.3118240694855735E-2</v>
      </c>
      <c r="U341" s="2">
        <f>(Table2[[#This Row],[Close Price]]-Table2[[#This Row],[200D EMA]])/Table2[[#This Row],[200D EMA]]</f>
        <v>3.9178711422225877E-3</v>
      </c>
      <c r="V341">
        <v>0.96505363632797903</v>
      </c>
      <c r="W341">
        <v>374.85</v>
      </c>
      <c r="X341">
        <v>389</v>
      </c>
      <c r="Y341">
        <v>374.85</v>
      </c>
      <c r="Z341">
        <v>393.3</v>
      </c>
      <c r="AA341">
        <v>356.65</v>
      </c>
      <c r="AB341">
        <v>444.9</v>
      </c>
      <c r="AC341" s="2">
        <f>(Table2[[#This Row],[Close Price]]/Table2[[#This Row],[Day Low]])-1</f>
        <v>1.2404961984793905E-2</v>
      </c>
      <c r="AD341" s="2">
        <f>(Table2[[#This Row],[Day High]]/Table2[[#This Row],[Close Price]])-1</f>
        <v>2.5032938076416267E-2</v>
      </c>
      <c r="AE341" s="2">
        <f>(Table2[[#This Row],[Close Price]]/Table2[[#This Row],[Current Week Low]])-1</f>
        <v>1.2404961984793905E-2</v>
      </c>
      <c r="AF341" s="2">
        <f>(Table2[[#This Row],[Current Week High]]/Table2[[#This Row],[Close Price]])-1</f>
        <v>3.6363636363636376E-2</v>
      </c>
      <c r="AG341" s="2">
        <f>(Table2[[#This Row],[Close Price]]/Table2[[#This Row],[Current Month Low]])-1</f>
        <v>6.4068414411888375E-2</v>
      </c>
      <c r="AH341" s="2">
        <f>(Table2[[#This Row],[Current Month High]]/Table2[[#This Row],[Close Price]])-1</f>
        <v>0.17233201581027657</v>
      </c>
      <c r="AI341">
        <v>32.332015810276602</v>
      </c>
      <c r="AJ341">
        <v>84.626611530041302</v>
      </c>
      <c r="AK341" t="str">
        <f>IF(AND(Table2[[#This Row],[20D EMA]]&gt;Table2[[#This Row],[50D EMA]],Table2[[#This Row],[50D EMA]]&gt;Table2[[#This Row],[200D EMA]]),"Uptrend","Downtrend/NoTrend")</f>
        <v>Downtrend/NoTrend</v>
      </c>
      <c r="AL341">
        <v>-0.21</v>
      </c>
      <c r="AM341" t="s">
        <v>10346</v>
      </c>
      <c r="AN341">
        <v>-3.47</v>
      </c>
      <c r="AO341" t="s">
        <v>10346</v>
      </c>
      <c r="AP341">
        <v>0.14599843008816901</v>
      </c>
      <c r="AQ341">
        <f>(Table2[[#This Row],[Sharpe Ratio]]-AVERAGE(Table2[Sharpe Ratio]))/_xlfn.STDEV.P(Table2[Sharpe Ratio])</f>
        <v>0.94549160287202016</v>
      </c>
      <c r="AR3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1">
        <f>_xlfn.RANK.AVG(Table2[[#This Row],[1Y Return vs Nifty Z-Score]],Table2[1Y Return vs Nifty Z-Score])</f>
        <v>267</v>
      </c>
      <c r="AT341">
        <f>_xlfn.RANK.AVG(Table2[[#This Row],[6M Return vs Nifty Z-Score]],Table2[6M Return vs Nifty Z-Score])</f>
        <v>633</v>
      </c>
      <c r="AU341">
        <f>_xlfn.RANK.AVG(Table2[[#This Row],[Sharpe Ratio Z-Score]],Table2[Sharpe Ratio Z-Score])</f>
        <v>128</v>
      </c>
      <c r="AV341">
        <f>(Table2[[#This Row],[Rank 1Y]]+Table2[[#This Row],[Rank 6M]]+Table2[[#This Row],[Rank Sharpe]])/3</f>
        <v>342.66666666666669</v>
      </c>
    </row>
    <row r="342" spans="1:48" x14ac:dyDescent="0.3">
      <c r="A342" t="s">
        <v>1201</v>
      </c>
      <c r="B342" t="s">
        <v>1202</v>
      </c>
      <c r="C342" t="s">
        <v>10318</v>
      </c>
      <c r="D342" t="s">
        <v>1169</v>
      </c>
      <c r="E342">
        <v>10030.763894399999</v>
      </c>
      <c r="F342">
        <v>521.6</v>
      </c>
      <c r="G342">
        <v>6.7974294657461103</v>
      </c>
      <c r="H342">
        <f>(Table2[[#This Row],[1Y Return vs Nifty]]-AVERAGE(Table2[1Y Return vs Nifty]))/_xlfn.STDEV.P(Table2[1Y Return vs Nifty])</f>
        <v>-0.32016596052685536</v>
      </c>
      <c r="I342">
        <v>-5.7348800024344504</v>
      </c>
      <c r="J342">
        <f>(Table2[[#This Row],[1M Return vs Nifty]]-AVERAGE(Table2[1M Return vs Nifty]))/_xlfn.STDEV.P(Table2[1M Return vs Nifty])</f>
        <v>-0.52678945316993453</v>
      </c>
      <c r="K342">
        <v>15.1574676137026</v>
      </c>
      <c r="L342">
        <f>(Table2[[#This Row],[6M Return vs Nifty]]-AVERAGE(Table2[6M Return vs Nifty]))/_xlfn.STDEV.P(Table2[6M Return vs Nifty])</f>
        <v>0.2946029999099134</v>
      </c>
      <c r="M342">
        <v>-4.4704762218818299</v>
      </c>
      <c r="N342">
        <f>(Table2[[#This Row],[1W Return vs Nifty]]-AVERAGE(Table2[1W Return vs Nifty]))/_xlfn.STDEV.P(Table2[1W Return vs Nifty])</f>
        <v>-0.89575732994833202</v>
      </c>
      <c r="O342">
        <v>518.94000000000005</v>
      </c>
      <c r="P342">
        <v>516.24648834757897</v>
      </c>
      <c r="Q342">
        <v>452.66402818520601</v>
      </c>
      <c r="R342">
        <v>53.749092771263498</v>
      </c>
      <c r="S342" s="2">
        <f>(Table2[[#This Row],[Close Price]]-Table2[[#This Row],[20D EMA]])/Table2[[#This Row],[20D EMA]]</f>
        <v>5.1258334296835238E-3</v>
      </c>
      <c r="T342" s="2">
        <f>(Table2[[#This Row],[Close Price]]-Table2[[#This Row],[50D EMA]])/Table2[[#This Row],[50D EMA]]</f>
        <v>1.0370068897818109E-2</v>
      </c>
      <c r="U342" s="2">
        <f>(Table2[[#This Row],[Close Price]]-Table2[[#This Row],[200D EMA]])/Table2[[#This Row],[200D EMA]]</f>
        <v>0.15228948518654786</v>
      </c>
      <c r="V342">
        <v>0.55517390863486804</v>
      </c>
      <c r="W342">
        <v>510</v>
      </c>
      <c r="X342">
        <v>527.4</v>
      </c>
      <c r="Y342">
        <v>507</v>
      </c>
      <c r="Z342">
        <v>533.29999999999995</v>
      </c>
      <c r="AA342">
        <v>477</v>
      </c>
      <c r="AB342">
        <v>573.85</v>
      </c>
      <c r="AC342" s="2">
        <f>(Table2[[#This Row],[Close Price]]/Table2[[#This Row],[Day Low]])-1</f>
        <v>2.274509803921565E-2</v>
      </c>
      <c r="AD342" s="2">
        <f>(Table2[[#This Row],[Day High]]/Table2[[#This Row],[Close Price]])-1</f>
        <v>1.111963190184051E-2</v>
      </c>
      <c r="AE342" s="2">
        <f>(Table2[[#This Row],[Close Price]]/Table2[[#This Row],[Current Week Low]])-1</f>
        <v>2.8796844181459669E-2</v>
      </c>
      <c r="AF342" s="2">
        <f>(Table2[[#This Row],[Current Week High]]/Table2[[#This Row],[Close Price]])-1</f>
        <v>2.2430981595091826E-2</v>
      </c>
      <c r="AG342" s="2">
        <f>(Table2[[#This Row],[Close Price]]/Table2[[#This Row],[Current Month Low]])-1</f>
        <v>9.3501048218029403E-2</v>
      </c>
      <c r="AH342" s="2">
        <f>(Table2[[#This Row],[Current Month High]]/Table2[[#This Row],[Close Price]])-1</f>
        <v>0.10017254601226999</v>
      </c>
      <c r="AI342">
        <v>11.4647239263803</v>
      </c>
      <c r="AJ342">
        <v>68.475452196382406</v>
      </c>
      <c r="AK342" t="str">
        <f>IF(AND(Table2[[#This Row],[20D EMA]]&gt;Table2[[#This Row],[50D EMA]],Table2[[#This Row],[50D EMA]]&gt;Table2[[#This Row],[200D EMA]]),"Uptrend","Downtrend/NoTrend")</f>
        <v>Uptrend</v>
      </c>
      <c r="AL342">
        <v>-0.12</v>
      </c>
      <c r="AM342" t="s">
        <v>10346</v>
      </c>
      <c r="AN342">
        <v>6.79</v>
      </c>
      <c r="AO342" t="s">
        <v>10347</v>
      </c>
      <c r="AP342">
        <v>4.7265656293902003E-2</v>
      </c>
      <c r="AQ342">
        <f>(Table2[[#This Row],[Sharpe Ratio]]-AVERAGE(Table2[Sharpe Ratio]))/_xlfn.STDEV.P(Table2[Sharpe Ratio])</f>
        <v>-0.18932660142452759</v>
      </c>
      <c r="AR3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-1.637436345159736</v>
      </c>
      <c r="AS342">
        <f>_xlfn.RANK.AVG(Table2[[#This Row],[1Y Return vs Nifty Z-Score]],Table2[1Y Return vs Nifty Z-Score])</f>
        <v>400</v>
      </c>
      <c r="AT342">
        <f>_xlfn.RANK.AVG(Table2[[#This Row],[6M Return vs Nifty Z-Score]],Table2[6M Return vs Nifty Z-Score])</f>
        <v>230</v>
      </c>
      <c r="AU342">
        <f>_xlfn.RANK.AVG(Table2[[#This Row],[Sharpe Ratio Z-Score]],Table2[Sharpe Ratio Z-Score])</f>
        <v>398</v>
      </c>
      <c r="AV342">
        <f>(Table2[[#This Row],[Rank 1Y]]+Table2[[#This Row],[Rank 6M]]+Table2[[#This Row],[Rank Sharpe]])/3</f>
        <v>342.66666666666669</v>
      </c>
    </row>
    <row r="343" spans="1:48" x14ac:dyDescent="0.3">
      <c r="A343" t="s">
        <v>734</v>
      </c>
      <c r="B343" t="s">
        <v>735</v>
      </c>
      <c r="C343" t="s">
        <v>10306</v>
      </c>
      <c r="D343" t="s">
        <v>46</v>
      </c>
      <c r="E343">
        <v>23157.23492775</v>
      </c>
      <c r="F343">
        <v>900.75</v>
      </c>
      <c r="G343">
        <v>3.3219104052340298</v>
      </c>
      <c r="H343">
        <f>(Table2[[#This Row],[1Y Return vs Nifty]]-AVERAGE(Table2[1Y Return vs Nifty]))/_xlfn.STDEV.P(Table2[1Y Return vs Nifty])</f>
        <v>-0.37589863247972116</v>
      </c>
      <c r="I343">
        <v>-4.0983355185112602</v>
      </c>
      <c r="J343">
        <f>(Table2[[#This Row],[1M Return vs Nifty]]-AVERAGE(Table2[1M Return vs Nifty]))/_xlfn.STDEV.P(Table2[1M Return vs Nifty])</f>
        <v>-0.3725353030283497</v>
      </c>
      <c r="K343">
        <v>9.5427667675016501</v>
      </c>
      <c r="L343">
        <f>(Table2[[#This Row],[6M Return vs Nifty]]-AVERAGE(Table2[6M Return vs Nifty]))/_xlfn.STDEV.P(Table2[6M Return vs Nifty])</f>
        <v>9.939407119444589E-2</v>
      </c>
      <c r="M343">
        <v>0.75138343107026095</v>
      </c>
      <c r="N343">
        <f>(Table2[[#This Row],[1W Return vs Nifty]]-AVERAGE(Table2[1W Return vs Nifty]))/_xlfn.STDEV.P(Table2[1W Return vs Nifty])</f>
        <v>0.43070728753595172</v>
      </c>
      <c r="O343">
        <v>855.18</v>
      </c>
      <c r="P343">
        <v>849.13849899985905</v>
      </c>
      <c r="Q343">
        <v>754.03323576103799</v>
      </c>
      <c r="R343">
        <v>75.302744286407702</v>
      </c>
      <c r="S343" s="2">
        <f>(Table2[[#This Row],[Close Price]]-Table2[[#This Row],[20D EMA]])/Table2[[#This Row],[20D EMA]]</f>
        <v>5.3287027292499886E-2</v>
      </c>
      <c r="T343" s="2">
        <f>(Table2[[#This Row],[Close Price]]-Table2[[#This Row],[50D EMA]])/Table2[[#This Row],[50D EMA]]</f>
        <v>6.0781016360617883E-2</v>
      </c>
      <c r="U343" s="2">
        <f>(Table2[[#This Row],[Close Price]]-Table2[[#This Row],[200D EMA]])/Table2[[#This Row],[200D EMA]]</f>
        <v>0.19457599119073615</v>
      </c>
      <c r="V343">
        <v>2.11752473388986</v>
      </c>
      <c r="W343">
        <v>881.8</v>
      </c>
      <c r="X343">
        <v>954</v>
      </c>
      <c r="Y343">
        <v>843.35</v>
      </c>
      <c r="Z343">
        <v>954</v>
      </c>
      <c r="AA343">
        <v>810</v>
      </c>
      <c r="AB343">
        <v>954.45</v>
      </c>
      <c r="AC343" s="2">
        <f>(Table2[[#This Row],[Close Price]]/Table2[[#This Row],[Day Low]])-1</f>
        <v>2.1490133817192225E-2</v>
      </c>
      <c r="AD343" s="2">
        <f>(Table2[[#This Row],[Day High]]/Table2[[#This Row],[Close Price]])-1</f>
        <v>5.9117402164862609E-2</v>
      </c>
      <c r="AE343" s="2">
        <f>(Table2[[#This Row],[Close Price]]/Table2[[#This Row],[Current Week Low]])-1</f>
        <v>6.8061896009960154E-2</v>
      </c>
      <c r="AF343" s="2">
        <f>(Table2[[#This Row],[Current Week High]]/Table2[[#This Row],[Close Price]])-1</f>
        <v>5.9117402164862609E-2</v>
      </c>
      <c r="AG343" s="2">
        <f>(Table2[[#This Row],[Close Price]]/Table2[[#This Row],[Current Month Low]])-1</f>
        <v>0.11203703703703694</v>
      </c>
      <c r="AH343" s="2">
        <f>(Table2[[#This Row],[Current Month High]]/Table2[[#This Row],[Close Price]])-1</f>
        <v>5.96169858451292E-2</v>
      </c>
      <c r="AI343">
        <v>7.55481543158478</v>
      </c>
      <c r="AJ343">
        <v>63.757840196345803</v>
      </c>
      <c r="AK343" t="str">
        <f>IF(AND(Table2[[#This Row],[20D EMA]]&gt;Table2[[#This Row],[50D EMA]],Table2[[#This Row],[50D EMA]]&gt;Table2[[#This Row],[200D EMA]]),"Uptrend","Downtrend/NoTrend")</f>
        <v>Uptrend</v>
      </c>
      <c r="AL343">
        <v>0.05</v>
      </c>
      <c r="AM343" t="s">
        <v>10347</v>
      </c>
      <c r="AN343">
        <v>8.83</v>
      </c>
      <c r="AO343" t="s">
        <v>10347</v>
      </c>
      <c r="AP343">
        <v>7.6235942438390006E-2</v>
      </c>
      <c r="AQ343">
        <f>(Table2[[#This Row],[Sharpe Ratio]]-AVERAGE(Table2[Sharpe Ratio]))/_xlfn.STDEV.P(Table2[Sharpe Ratio])</f>
        <v>0.14365308543153035</v>
      </c>
      <c r="AR3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-7.4679491346142879E-2</v>
      </c>
      <c r="AS343">
        <f>_xlfn.RANK.AVG(Table2[[#This Row],[1Y Return vs Nifty Z-Score]],Table2[1Y Return vs Nifty Z-Score])</f>
        <v>425</v>
      </c>
      <c r="AT343">
        <f>_xlfn.RANK.AVG(Table2[[#This Row],[6M Return vs Nifty Z-Score]],Table2[6M Return vs Nifty Z-Score])</f>
        <v>291</v>
      </c>
      <c r="AU343">
        <f>_xlfn.RANK.AVG(Table2[[#This Row],[Sharpe Ratio Z-Score]],Table2[Sharpe Ratio Z-Score])</f>
        <v>313</v>
      </c>
      <c r="AV343">
        <f>(Table2[[#This Row],[Rank 1Y]]+Table2[[#This Row],[Rank 6M]]+Table2[[#This Row],[Rank Sharpe]])/3</f>
        <v>343</v>
      </c>
    </row>
    <row r="344" spans="1:48" x14ac:dyDescent="0.3">
      <c r="A344" t="s">
        <v>1616</v>
      </c>
      <c r="B344" t="s">
        <v>1617</v>
      </c>
      <c r="C344" t="s">
        <v>10312</v>
      </c>
      <c r="D344" t="s">
        <v>72</v>
      </c>
      <c r="E344">
        <v>5642.2079999999996</v>
      </c>
      <c r="F344">
        <v>801.45</v>
      </c>
      <c r="G344">
        <v>74.496164218869794</v>
      </c>
      <c r="H344">
        <f>(Table2[[#This Row],[1Y Return vs Nifty]]-AVERAGE(Table2[1Y Return vs Nifty]))/_xlfn.STDEV.P(Table2[1Y Return vs Nifty])</f>
        <v>0.76543630777548033</v>
      </c>
      <c r="I344">
        <v>-16.2818900596729</v>
      </c>
      <c r="J344">
        <f>(Table2[[#This Row],[1M Return vs Nifty]]-AVERAGE(Table2[1M Return vs Nifty]))/_xlfn.STDEV.P(Table2[1M Return vs Nifty])</f>
        <v>-1.5209085186132079</v>
      </c>
      <c r="K344">
        <v>-26.272423566345701</v>
      </c>
      <c r="L344">
        <f>(Table2[[#This Row],[6M Return vs Nifty]]-AVERAGE(Table2[6M Return vs Nifty]))/_xlfn.STDEV.P(Table2[6M Return vs Nifty])</f>
        <v>-1.14580939170091</v>
      </c>
      <c r="M344">
        <v>-1.21876233752614</v>
      </c>
      <c r="N344">
        <f>(Table2[[#This Row],[1W Return vs Nifty]]-AVERAGE(Table2[1W Return vs Nifty]))/_xlfn.STDEV.P(Table2[1W Return vs Nifty])</f>
        <v>-6.9752094181077723E-2</v>
      </c>
      <c r="O344">
        <v>839.69</v>
      </c>
      <c r="P344">
        <v>861.49256568327496</v>
      </c>
      <c r="Q344">
        <v>788.55764882173298</v>
      </c>
      <c r="R344">
        <v>30.800922617901801</v>
      </c>
      <c r="S344" s="2">
        <f>(Table2[[#This Row],[Close Price]]-Table2[[#This Row],[20D EMA]])/Table2[[#This Row],[20D EMA]]</f>
        <v>-4.5540616179780641E-2</v>
      </c>
      <c r="T344" s="2">
        <f>(Table2[[#This Row],[Close Price]]-Table2[[#This Row],[50D EMA]])/Table2[[#This Row],[50D EMA]]</f>
        <v>-6.969597658182157E-2</v>
      </c>
      <c r="U344" s="2">
        <f>(Table2[[#This Row],[Close Price]]-Table2[[#This Row],[200D EMA]])/Table2[[#This Row],[200D EMA]]</f>
        <v>1.6349281751982095E-2</v>
      </c>
      <c r="V344">
        <v>0.68461348293077495</v>
      </c>
      <c r="W344">
        <v>796.2</v>
      </c>
      <c r="X344">
        <v>819.7</v>
      </c>
      <c r="Y344">
        <v>796.2</v>
      </c>
      <c r="Z344">
        <v>848</v>
      </c>
      <c r="AA344">
        <v>796.2</v>
      </c>
      <c r="AB344">
        <v>944.85</v>
      </c>
      <c r="AC344" s="2">
        <f>(Table2[[#This Row],[Close Price]]/Table2[[#This Row],[Day Low]])-1</f>
        <v>6.5938206480784523E-3</v>
      </c>
      <c r="AD344" s="2">
        <f>(Table2[[#This Row],[Day High]]/Table2[[#This Row],[Close Price]])-1</f>
        <v>2.2771227150789164E-2</v>
      </c>
      <c r="AE344" s="2">
        <f>(Table2[[#This Row],[Close Price]]/Table2[[#This Row],[Current Week Low]])-1</f>
        <v>6.5938206480784523E-3</v>
      </c>
      <c r="AF344" s="2">
        <f>(Table2[[#This Row],[Current Week High]]/Table2[[#This Row],[Close Price]])-1</f>
        <v>5.8082225965437662E-2</v>
      </c>
      <c r="AG344" s="2">
        <f>(Table2[[#This Row],[Close Price]]/Table2[[#This Row],[Current Month Low]])-1</f>
        <v>6.5938206480784523E-3</v>
      </c>
      <c r="AH344" s="2">
        <f>(Table2[[#This Row],[Current Month High]]/Table2[[#This Row],[Close Price]])-1</f>
        <v>0.17892569717387241</v>
      </c>
      <c r="AI344">
        <v>45.361532222846002</v>
      </c>
      <c r="AJ344">
        <v>106.532663316582</v>
      </c>
      <c r="AK344" t="str">
        <f>IF(AND(Table2[[#This Row],[20D EMA]]&gt;Table2[[#This Row],[50D EMA]],Table2[[#This Row],[50D EMA]]&gt;Table2[[#This Row],[200D EMA]]),"Uptrend","Downtrend/NoTrend")</f>
        <v>Downtrend/NoTrend</v>
      </c>
      <c r="AL344">
        <v>-0.24</v>
      </c>
      <c r="AM344" t="s">
        <v>10346</v>
      </c>
      <c r="AN344">
        <v>-6.08</v>
      </c>
      <c r="AO344" t="s">
        <v>10346</v>
      </c>
      <c r="AP344">
        <v>0.103550052204243</v>
      </c>
      <c r="AQ344">
        <f>(Table2[[#This Row],[Sharpe Ratio]]-AVERAGE(Table2[Sharpe Ratio]))/_xlfn.STDEV.P(Table2[Sharpe Ratio])</f>
        <v>0.45759695437450876</v>
      </c>
      <c r="AR3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4">
        <f>_xlfn.RANK.AVG(Table2[[#This Row],[1Y Return vs Nifty Z-Score]],Table2[1Y Return vs Nifty Z-Score])</f>
        <v>129</v>
      </c>
      <c r="AT344">
        <f>_xlfn.RANK.AVG(Table2[[#This Row],[6M Return vs Nifty Z-Score]],Table2[6M Return vs Nifty Z-Score])</f>
        <v>675</v>
      </c>
      <c r="AU344">
        <f>_xlfn.RANK.AVG(Table2[[#This Row],[Sharpe Ratio Z-Score]],Table2[Sharpe Ratio Z-Score])</f>
        <v>225</v>
      </c>
      <c r="AV344">
        <f>(Table2[[#This Row],[Rank 1Y]]+Table2[[#This Row],[Rank 6M]]+Table2[[#This Row],[Rank Sharpe]])/3</f>
        <v>343</v>
      </c>
    </row>
    <row r="345" spans="1:48" x14ac:dyDescent="0.3">
      <c r="A345" t="s">
        <v>1058</v>
      </c>
      <c r="B345" t="s">
        <v>1059</v>
      </c>
      <c r="C345" t="s">
        <v>10306</v>
      </c>
      <c r="D345" t="s">
        <v>46</v>
      </c>
      <c r="E345">
        <v>12595.36957893</v>
      </c>
      <c r="F345">
        <v>224.1</v>
      </c>
      <c r="G345">
        <v>13.4362800259421</v>
      </c>
      <c r="H345">
        <f>(Table2[[#This Row],[1Y Return vs Nifty]]-AVERAGE(Table2[1Y Return vs Nifty]))/_xlfn.STDEV.P(Table2[1Y Return vs Nifty])</f>
        <v>-0.21370678882517957</v>
      </c>
      <c r="I345">
        <v>-13.950792873105099</v>
      </c>
      <c r="J345">
        <f>(Table2[[#This Row],[1M Return vs Nifty]]-AVERAGE(Table2[1M Return vs Nifty]))/_xlfn.STDEV.P(Table2[1M Return vs Nifty])</f>
        <v>-1.3011886033014939</v>
      </c>
      <c r="K345">
        <v>-7.4730481027211502</v>
      </c>
      <c r="L345">
        <f>(Table2[[#This Row],[6M Return vs Nifty]]-AVERAGE(Table2[6M Return vs Nifty]))/_xlfn.STDEV.P(Table2[6M Return vs Nifty])</f>
        <v>-0.49220271784631303</v>
      </c>
      <c r="M345">
        <v>0.68667754871733</v>
      </c>
      <c r="N345">
        <f>(Table2[[#This Row],[1W Return vs Nifty]]-AVERAGE(Table2[1W Return vs Nifty]))/_xlfn.STDEV.P(Table2[1W Return vs Nifty])</f>
        <v>0.41427060229571522</v>
      </c>
      <c r="O345">
        <v>227.25</v>
      </c>
      <c r="P345">
        <v>238.531092880025</v>
      </c>
      <c r="Q345">
        <v>216.71445105928501</v>
      </c>
      <c r="R345">
        <v>51.9216733904846</v>
      </c>
      <c r="S345" s="2">
        <f>(Table2[[#This Row],[Close Price]]-Table2[[#This Row],[20D EMA]])/Table2[[#This Row],[20D EMA]]</f>
        <v>-1.3861386138613886E-2</v>
      </c>
      <c r="T345" s="2">
        <f>(Table2[[#This Row],[Close Price]]-Table2[[#This Row],[50D EMA]])/Table2[[#This Row],[50D EMA]]</f>
        <v>-6.0499839688754845E-2</v>
      </c>
      <c r="U345" s="2">
        <f>(Table2[[#This Row],[Close Price]]-Table2[[#This Row],[200D EMA]])/Table2[[#This Row],[200D EMA]]</f>
        <v>3.4079632920716356E-2</v>
      </c>
      <c r="V345">
        <v>0.56963490183615995</v>
      </c>
      <c r="W345">
        <v>221.75</v>
      </c>
      <c r="X345">
        <v>227.5</v>
      </c>
      <c r="Y345">
        <v>212.55</v>
      </c>
      <c r="Z345">
        <v>229</v>
      </c>
      <c r="AA345">
        <v>212.55</v>
      </c>
      <c r="AB345">
        <v>266.75</v>
      </c>
      <c r="AC345" s="2">
        <f>(Table2[[#This Row],[Close Price]]/Table2[[#This Row],[Day Low]])-1</f>
        <v>1.059751972942502E-2</v>
      </c>
      <c r="AD345" s="2">
        <f>(Table2[[#This Row],[Day High]]/Table2[[#This Row],[Close Price]])-1</f>
        <v>1.5171798304328465E-2</v>
      </c>
      <c r="AE345" s="2">
        <f>(Table2[[#This Row],[Close Price]]/Table2[[#This Row],[Current Week Low]])-1</f>
        <v>5.4340155257586398E-2</v>
      </c>
      <c r="AF345" s="2">
        <f>(Table2[[#This Row],[Current Week High]]/Table2[[#This Row],[Close Price]])-1</f>
        <v>2.1865238732708736E-2</v>
      </c>
      <c r="AG345" s="2">
        <f>(Table2[[#This Row],[Close Price]]/Table2[[#This Row],[Current Month Low]])-1</f>
        <v>5.4340155257586398E-2</v>
      </c>
      <c r="AH345" s="2">
        <f>(Table2[[#This Row],[Current Month High]]/Table2[[#This Row],[Close Price]])-1</f>
        <v>0.1903168228469434</v>
      </c>
      <c r="AI345">
        <v>35.609103078982599</v>
      </c>
      <c r="AJ345">
        <v>92.443108630313404</v>
      </c>
      <c r="AK345" t="str">
        <f>IF(AND(Table2[[#This Row],[20D EMA]]&gt;Table2[[#This Row],[50D EMA]],Table2[[#This Row],[50D EMA]]&gt;Table2[[#This Row],[200D EMA]]),"Uptrend","Downtrend/NoTrend")</f>
        <v>Downtrend/NoTrend</v>
      </c>
      <c r="AL345">
        <v>-0.09</v>
      </c>
      <c r="AM345" t="s">
        <v>10346</v>
      </c>
      <c r="AN345">
        <v>-1.32</v>
      </c>
      <c r="AO345" t="s">
        <v>10346</v>
      </c>
      <c r="AP345">
        <v>0.119559263579484</v>
      </c>
      <c r="AQ345">
        <f>(Table2[[#This Row],[Sharpe Ratio]]-AVERAGE(Table2[Sharpe Ratio]))/_xlfn.STDEV.P(Table2[Sharpe Ratio])</f>
        <v>0.64160418730114788</v>
      </c>
      <c r="AR3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5">
        <f>_xlfn.RANK.AVG(Table2[[#This Row],[1Y Return vs Nifty Z-Score]],Table2[1Y Return vs Nifty Z-Score])</f>
        <v>362</v>
      </c>
      <c r="AT345">
        <f>_xlfn.RANK.AVG(Table2[[#This Row],[6M Return vs Nifty Z-Score]],Table2[6M Return vs Nifty Z-Score])</f>
        <v>491</v>
      </c>
      <c r="AU345">
        <f>_xlfn.RANK.AVG(Table2[[#This Row],[Sharpe Ratio Z-Score]],Table2[Sharpe Ratio Z-Score])</f>
        <v>186</v>
      </c>
      <c r="AV345">
        <f>(Table2[[#This Row],[Rank 1Y]]+Table2[[#This Row],[Rank 6M]]+Table2[[#This Row],[Rank Sharpe]])/3</f>
        <v>346.33333333333331</v>
      </c>
    </row>
    <row r="346" spans="1:48" x14ac:dyDescent="0.3">
      <c r="A346" t="s">
        <v>714</v>
      </c>
      <c r="B346" t="s">
        <v>715</v>
      </c>
      <c r="C346" t="s">
        <v>10305</v>
      </c>
      <c r="D346" t="s">
        <v>259</v>
      </c>
      <c r="E346">
        <v>24312.74579456</v>
      </c>
      <c r="F346">
        <v>1817.6</v>
      </c>
      <c r="G346">
        <v>15.351108096472601</v>
      </c>
      <c r="H346">
        <f>(Table2[[#This Row],[1Y Return vs Nifty]]-AVERAGE(Table2[1Y Return vs Nifty]))/_xlfn.STDEV.P(Table2[1Y Return vs Nifty])</f>
        <v>-0.18300102003411689</v>
      </c>
      <c r="I346">
        <v>4.5226065172434096</v>
      </c>
      <c r="J346">
        <f>(Table2[[#This Row],[1M Return vs Nifty]]-AVERAGE(Table2[1M Return vs Nifty]))/_xlfn.STDEV.P(Table2[1M Return vs Nifty])</f>
        <v>0.44004027937031065</v>
      </c>
      <c r="K346">
        <v>1.3689520225860401</v>
      </c>
      <c r="L346">
        <f>(Table2[[#This Row],[6M Return vs Nifty]]-AVERAGE(Table2[6M Return vs Nifty]))/_xlfn.STDEV.P(Table2[6M Return vs Nifty])</f>
        <v>-0.18478876660594967</v>
      </c>
      <c r="M346">
        <v>5.00176706278382</v>
      </c>
      <c r="N346">
        <f>(Table2[[#This Row],[1W Return vs Nifty]]-AVERAGE(Table2[1W Return vs Nifty]))/_xlfn.STDEV.P(Table2[1W Return vs Nifty])</f>
        <v>1.5103961097001106</v>
      </c>
      <c r="O346">
        <v>1750.5</v>
      </c>
      <c r="P346">
        <v>1724.8669385706</v>
      </c>
      <c r="Q346">
        <v>1624.5505724515101</v>
      </c>
      <c r="R346">
        <v>66.472813852272097</v>
      </c>
      <c r="S346" s="2">
        <f>(Table2[[#This Row],[Close Price]]-Table2[[#This Row],[20D EMA]])/Table2[[#This Row],[20D EMA]]</f>
        <v>3.8331905169951393E-2</v>
      </c>
      <c r="T346" s="2">
        <f>(Table2[[#This Row],[Close Price]]-Table2[[#This Row],[50D EMA]])/Table2[[#This Row],[50D EMA]]</f>
        <v>5.3762443557674018E-2</v>
      </c>
      <c r="U346" s="2">
        <f>(Table2[[#This Row],[Close Price]]-Table2[[#This Row],[200D EMA]])/Table2[[#This Row],[200D EMA]]</f>
        <v>0.11883251332531353</v>
      </c>
      <c r="V346">
        <v>1.1255235632365801</v>
      </c>
      <c r="W346">
        <v>1807.6</v>
      </c>
      <c r="X346">
        <v>1849</v>
      </c>
      <c r="Y346">
        <v>1800</v>
      </c>
      <c r="Z346">
        <v>1910</v>
      </c>
      <c r="AA346">
        <v>1628</v>
      </c>
      <c r="AB346">
        <v>1910</v>
      </c>
      <c r="AC346" s="2">
        <f>(Table2[[#This Row],[Close Price]]/Table2[[#This Row],[Day Low]])-1</f>
        <v>5.5321973888027287E-3</v>
      </c>
      <c r="AD346" s="2">
        <f>(Table2[[#This Row],[Day High]]/Table2[[#This Row],[Close Price]])-1</f>
        <v>1.7275528169014231E-2</v>
      </c>
      <c r="AE346" s="2">
        <f>(Table2[[#This Row],[Close Price]]/Table2[[#This Row],[Current Week Low]])-1</f>
        <v>9.7777777777776631E-3</v>
      </c>
      <c r="AF346" s="2">
        <f>(Table2[[#This Row],[Current Week High]]/Table2[[#This Row],[Close Price]])-1</f>
        <v>5.0836267605633756E-2</v>
      </c>
      <c r="AG346" s="2">
        <f>(Table2[[#This Row],[Close Price]]/Table2[[#This Row],[Current Month Low]])-1</f>
        <v>0.1164619164619165</v>
      </c>
      <c r="AH346" s="2">
        <f>(Table2[[#This Row],[Current Month High]]/Table2[[#This Row],[Close Price]])-1</f>
        <v>5.0836267605633756E-2</v>
      </c>
      <c r="AI346">
        <v>5.0836267605633703</v>
      </c>
      <c r="AJ346">
        <v>59.263964950711902</v>
      </c>
      <c r="AK346" t="str">
        <f>IF(AND(Table2[[#This Row],[20D EMA]]&gt;Table2[[#This Row],[50D EMA]],Table2[[#This Row],[50D EMA]]&gt;Table2[[#This Row],[200D EMA]]),"Uptrend","Downtrend/NoTrend")</f>
        <v>Uptrend</v>
      </c>
      <c r="AL346">
        <v>-0.02</v>
      </c>
      <c r="AM346" t="s">
        <v>10346</v>
      </c>
      <c r="AN346">
        <v>9.11</v>
      </c>
      <c r="AO346" t="s">
        <v>10347</v>
      </c>
      <c r="AP346">
        <v>7.7613555361430997E-2</v>
      </c>
      <c r="AQ346">
        <f>(Table2[[#This Row],[Sharpe Ratio]]-AVERAGE(Table2[Sharpe Ratio]))/_xlfn.STDEV.P(Table2[Sharpe Ratio])</f>
        <v>0.15948714096813144</v>
      </c>
      <c r="AR3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1.7421337433984863</v>
      </c>
      <c r="AS346">
        <f>_xlfn.RANK.AVG(Table2[[#This Row],[1Y Return vs Nifty Z-Score]],Table2[1Y Return vs Nifty Z-Score])</f>
        <v>353</v>
      </c>
      <c r="AT346">
        <f>_xlfn.RANK.AVG(Table2[[#This Row],[6M Return vs Nifty Z-Score]],Table2[6M Return vs Nifty Z-Score])</f>
        <v>383</v>
      </c>
      <c r="AU346">
        <f>_xlfn.RANK.AVG(Table2[[#This Row],[Sharpe Ratio Z-Score]],Table2[Sharpe Ratio Z-Score])</f>
        <v>304</v>
      </c>
      <c r="AV346">
        <f>(Table2[[#This Row],[Rank 1Y]]+Table2[[#This Row],[Rank 6M]]+Table2[[#This Row],[Rank Sharpe]])/3</f>
        <v>346.66666666666669</v>
      </c>
    </row>
    <row r="347" spans="1:48" x14ac:dyDescent="0.3">
      <c r="A347" t="s">
        <v>596</v>
      </c>
      <c r="B347" t="s">
        <v>597</v>
      </c>
      <c r="C347" t="s">
        <v>10318</v>
      </c>
      <c r="D347" t="s">
        <v>598</v>
      </c>
      <c r="E347">
        <v>31916.913373799998</v>
      </c>
      <c r="F347">
        <v>809.9</v>
      </c>
      <c r="G347">
        <v>4.0113878605154101</v>
      </c>
      <c r="H347">
        <f>(Table2[[#This Row],[1Y Return vs Nifty]]-AVERAGE(Table2[1Y Return vs Nifty]))/_xlfn.STDEV.P(Table2[1Y Return vs Nifty])</f>
        <v>-0.36484232113023535</v>
      </c>
      <c r="I347">
        <v>-2.7937523688870201</v>
      </c>
      <c r="J347">
        <f>(Table2[[#This Row],[1M Return vs Nifty]]-AVERAGE(Table2[1M Return vs Nifty]))/_xlfn.STDEV.P(Table2[1M Return vs Nifty])</f>
        <v>-0.24957050310314086</v>
      </c>
      <c r="K347">
        <v>17.103475664280101</v>
      </c>
      <c r="L347">
        <f>(Table2[[#This Row],[6M Return vs Nifty]]-AVERAGE(Table2[6M Return vs Nifty]))/_xlfn.STDEV.P(Table2[6M Return vs Nifty])</f>
        <v>0.36226077139776464</v>
      </c>
      <c r="M347">
        <v>0.98832862536996502</v>
      </c>
      <c r="N347">
        <f>(Table2[[#This Row],[1W Return vs Nifty]]-AVERAGE(Table2[1W Return vs Nifty]))/_xlfn.STDEV.P(Table2[1W Return vs Nifty])</f>
        <v>0.49089646101245676</v>
      </c>
      <c r="O347">
        <v>817.08</v>
      </c>
      <c r="P347">
        <v>800.17496612912305</v>
      </c>
      <c r="Q347">
        <v>702.74073281115398</v>
      </c>
      <c r="R347">
        <v>47.980664032424102</v>
      </c>
      <c r="S347" s="2">
        <f>(Table2[[#This Row],[Close Price]]-Table2[[#This Row],[20D EMA]])/Table2[[#This Row],[20D EMA]]</f>
        <v>-8.7873892397318052E-3</v>
      </c>
      <c r="T347" s="2">
        <f>(Table2[[#This Row],[Close Price]]-Table2[[#This Row],[50D EMA]])/Table2[[#This Row],[50D EMA]]</f>
        <v>1.2153634245672732E-2</v>
      </c>
      <c r="U347" s="2">
        <f>(Table2[[#This Row],[Close Price]]-Table2[[#This Row],[200D EMA]])/Table2[[#This Row],[200D EMA]]</f>
        <v>0.15248762763498822</v>
      </c>
      <c r="V347">
        <v>0.66784515008727496</v>
      </c>
      <c r="W347">
        <v>800.55</v>
      </c>
      <c r="X347">
        <v>816.1</v>
      </c>
      <c r="Y347">
        <v>771.5</v>
      </c>
      <c r="Z347">
        <v>828.45</v>
      </c>
      <c r="AA347">
        <v>766.5</v>
      </c>
      <c r="AB347">
        <v>921</v>
      </c>
      <c r="AC347" s="2">
        <f>(Table2[[#This Row],[Close Price]]/Table2[[#This Row],[Day Low]])-1</f>
        <v>1.1679470364124755E-2</v>
      </c>
      <c r="AD347" s="2">
        <f>(Table2[[#This Row],[Day High]]/Table2[[#This Row],[Close Price]])-1</f>
        <v>7.655266082232437E-3</v>
      </c>
      <c r="AE347" s="2">
        <f>(Table2[[#This Row],[Close Price]]/Table2[[#This Row],[Current Week Low]])-1</f>
        <v>4.9773169151004604E-2</v>
      </c>
      <c r="AF347" s="2">
        <f>(Table2[[#This Row],[Current Week High]]/Table2[[#This Row],[Close Price]])-1</f>
        <v>2.2904062229905042E-2</v>
      </c>
      <c r="AG347" s="2">
        <f>(Table2[[#This Row],[Close Price]]/Table2[[#This Row],[Current Month Low]])-1</f>
        <v>5.6621004566210109E-2</v>
      </c>
      <c r="AH347" s="2">
        <f>(Table2[[#This Row],[Current Month High]]/Table2[[#This Row],[Close Price]])-1</f>
        <v>0.13717742931226073</v>
      </c>
      <c r="AI347">
        <v>13.717742931226001</v>
      </c>
      <c r="AJ347">
        <v>42.688513037350198</v>
      </c>
      <c r="AK347" t="str">
        <f>IF(AND(Table2[[#This Row],[20D EMA]]&gt;Table2[[#This Row],[50D EMA]],Table2[[#This Row],[50D EMA]]&gt;Table2[[#This Row],[200D EMA]]),"Uptrend","Downtrend/NoTrend")</f>
        <v>Uptrend</v>
      </c>
      <c r="AL347">
        <v>0.06</v>
      </c>
      <c r="AM347" t="s">
        <v>10347</v>
      </c>
      <c r="AN347">
        <v>-1.0900000000000001</v>
      </c>
      <c r="AO347" t="s">
        <v>10346</v>
      </c>
      <c r="AP347">
        <v>4.5462056491442998E-2</v>
      </c>
      <c r="AQ347">
        <f>(Table2[[#This Row],[Sharpe Ratio]]-AVERAGE(Table2[Sharpe Ratio]))/_xlfn.STDEV.P(Table2[Sharpe Ratio])</f>
        <v>-0.21005687983604107</v>
      </c>
      <c r="AR3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2.8687528340804069E-2</v>
      </c>
      <c r="AS347">
        <f>_xlfn.RANK.AVG(Table2[[#This Row],[1Y Return vs Nifty Z-Score]],Table2[1Y Return vs Nifty Z-Score])</f>
        <v>420</v>
      </c>
      <c r="AT347">
        <f>_xlfn.RANK.AVG(Table2[[#This Row],[6M Return vs Nifty Z-Score]],Table2[6M Return vs Nifty Z-Score])</f>
        <v>218</v>
      </c>
      <c r="AU347">
        <f>_xlfn.RANK.AVG(Table2[[#This Row],[Sharpe Ratio Z-Score]],Table2[Sharpe Ratio Z-Score])</f>
        <v>404</v>
      </c>
      <c r="AV347">
        <f>(Table2[[#This Row],[Rank 1Y]]+Table2[[#This Row],[Rank 6M]]+Table2[[#This Row],[Rank Sharpe]])/3</f>
        <v>347.33333333333331</v>
      </c>
    </row>
    <row r="348" spans="1:48" x14ac:dyDescent="0.3">
      <c r="A348" t="s">
        <v>631</v>
      </c>
      <c r="B348" t="s">
        <v>632</v>
      </c>
      <c r="C348" t="s">
        <v>10313</v>
      </c>
      <c r="D348" t="s">
        <v>330</v>
      </c>
      <c r="E348">
        <v>29922.669508499999</v>
      </c>
      <c r="F348">
        <v>465</v>
      </c>
      <c r="G348">
        <v>23.761640036630901</v>
      </c>
      <c r="H348">
        <f>(Table2[[#This Row],[1Y Return vs Nifty]]-AVERAGE(Table2[1Y Return vs Nifty]))/_xlfn.STDEV.P(Table2[1Y Return vs Nifty])</f>
        <v>-4.8131548910894696E-2</v>
      </c>
      <c r="I348">
        <v>3.0682467071162698</v>
      </c>
      <c r="J348">
        <f>(Table2[[#This Row],[1M Return vs Nifty]]-AVERAGE(Table2[1M Return vs Nifty]))/_xlfn.STDEV.P(Table2[1M Return vs Nifty])</f>
        <v>0.30295812931873406</v>
      </c>
      <c r="K348">
        <v>45.3773160797316</v>
      </c>
      <c r="L348">
        <f>(Table2[[#This Row],[6M Return vs Nifty]]-AVERAGE(Table2[6M Return vs Nifty]))/_xlfn.STDEV.P(Table2[6M Return vs Nifty])</f>
        <v>1.345270596739907</v>
      </c>
      <c r="M348">
        <v>-2.56770533167649</v>
      </c>
      <c r="N348">
        <f>(Table2[[#This Row],[1W Return vs Nifty]]-AVERAGE(Table2[1W Return vs Nifty]))/_xlfn.STDEV.P(Table2[1W Return vs Nifty])</f>
        <v>-0.41241261584641642</v>
      </c>
      <c r="O348">
        <v>451.16</v>
      </c>
      <c r="P348">
        <v>431.94210300320901</v>
      </c>
      <c r="Q348">
        <v>366.22087227420798</v>
      </c>
      <c r="R348">
        <v>62.309084771581503</v>
      </c>
      <c r="S348" s="2">
        <f>(Table2[[#This Row],[Close Price]]-Table2[[#This Row],[20D EMA]])/Table2[[#This Row],[20D EMA]]</f>
        <v>3.0676478411206611E-2</v>
      </c>
      <c r="T348" s="2">
        <f>(Table2[[#This Row],[Close Price]]-Table2[[#This Row],[50D EMA]])/Table2[[#This Row],[50D EMA]]</f>
        <v>7.653316675301132E-2</v>
      </c>
      <c r="U348" s="2">
        <f>(Table2[[#This Row],[Close Price]]-Table2[[#This Row],[200D EMA]])/Table2[[#This Row],[200D EMA]]</f>
        <v>0.26972555417822042</v>
      </c>
      <c r="V348">
        <v>0.87882760577728802</v>
      </c>
      <c r="W348">
        <v>456.3</v>
      </c>
      <c r="X348">
        <v>466.9</v>
      </c>
      <c r="Y348">
        <v>456.3</v>
      </c>
      <c r="Z348">
        <v>471.6</v>
      </c>
      <c r="AA348">
        <v>415.05</v>
      </c>
      <c r="AB348">
        <v>479.35</v>
      </c>
      <c r="AC348" s="2">
        <f>(Table2[[#This Row],[Close Price]]/Table2[[#This Row],[Day Low]])-1</f>
        <v>1.9066403681788247E-2</v>
      </c>
      <c r="AD348" s="2">
        <f>(Table2[[#This Row],[Day High]]/Table2[[#This Row],[Close Price]])-1</f>
        <v>4.0860215053764026E-3</v>
      </c>
      <c r="AE348" s="2">
        <f>(Table2[[#This Row],[Close Price]]/Table2[[#This Row],[Current Week Low]])-1</f>
        <v>1.9066403681788247E-2</v>
      </c>
      <c r="AF348" s="2">
        <f>(Table2[[#This Row],[Current Week High]]/Table2[[#This Row],[Close Price]])-1</f>
        <v>1.4193548387096744E-2</v>
      </c>
      <c r="AG348" s="2">
        <f>(Table2[[#This Row],[Close Price]]/Table2[[#This Row],[Current Month Low]])-1</f>
        <v>0.120346946151066</v>
      </c>
      <c r="AH348" s="2">
        <f>(Table2[[#This Row],[Current Month High]]/Table2[[#This Row],[Close Price]])-1</f>
        <v>3.0860215053763573E-2</v>
      </c>
      <c r="AI348">
        <v>3.0860215053763498</v>
      </c>
      <c r="AJ348">
        <v>77.990430622009498</v>
      </c>
      <c r="AK348" t="str">
        <f>IF(AND(Table2[[#This Row],[20D EMA]]&gt;Table2[[#This Row],[50D EMA]],Table2[[#This Row],[50D EMA]]&gt;Table2[[#This Row],[200D EMA]]),"Uptrend","Downtrend/NoTrend")</f>
        <v>Uptrend</v>
      </c>
      <c r="AL348">
        <v>0.04</v>
      </c>
      <c r="AM348" t="s">
        <v>10347</v>
      </c>
      <c r="AN348">
        <v>7.76</v>
      </c>
      <c r="AO348" t="s">
        <v>10347</v>
      </c>
      <c r="AP348">
        <v>-4.2991031203850998E-2</v>
      </c>
      <c r="AQ348">
        <f>(Table2[[#This Row],[Sharpe Ratio]]-AVERAGE(Table2[Sharpe Ratio]))/_xlfn.STDEV.P(Table2[Sharpe Ratio])</f>
        <v>-1.2267220689658447</v>
      </c>
      <c r="AR3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-3.9037507664514748E-2</v>
      </c>
      <c r="AS348">
        <f>_xlfn.RANK.AVG(Table2[[#This Row],[1Y Return vs Nifty Z-Score]],Table2[1Y Return vs Nifty Z-Score])</f>
        <v>315</v>
      </c>
      <c r="AT348">
        <f>_xlfn.RANK.AVG(Table2[[#This Row],[6M Return vs Nifty Z-Score]],Table2[6M Return vs Nifty Z-Score])</f>
        <v>70</v>
      </c>
      <c r="AU348">
        <f>_xlfn.RANK.AVG(Table2[[#This Row],[Sharpe Ratio Z-Score]],Table2[Sharpe Ratio Z-Score])</f>
        <v>657</v>
      </c>
      <c r="AV348">
        <f>(Table2[[#This Row],[Rank 1Y]]+Table2[[#This Row],[Rank 6M]]+Table2[[#This Row],[Rank Sharpe]])/3</f>
        <v>347.33333333333331</v>
      </c>
    </row>
    <row r="349" spans="1:48" x14ac:dyDescent="0.3">
      <c r="A349" t="s">
        <v>320</v>
      </c>
      <c r="B349" t="s">
        <v>321</v>
      </c>
      <c r="C349" t="s">
        <v>10307</v>
      </c>
      <c r="D349" t="s">
        <v>283</v>
      </c>
      <c r="E349">
        <v>84222.244237110004</v>
      </c>
      <c r="F349">
        <v>866.55</v>
      </c>
      <c r="G349">
        <v>24.129329981967199</v>
      </c>
      <c r="H349">
        <f>(Table2[[#This Row],[1Y Return vs Nifty]]-AVERAGE(Table2[1Y Return vs Nifty]))/_xlfn.STDEV.P(Table2[1Y Return vs Nifty])</f>
        <v>-4.2235352473181664E-2</v>
      </c>
      <c r="I349">
        <v>-10.947810746739201</v>
      </c>
      <c r="J349">
        <f>(Table2[[#This Row],[1M Return vs Nifty]]-AVERAGE(Table2[1M Return vs Nifty]))/_xlfn.STDEV.P(Table2[1M Return vs Nifty])</f>
        <v>-1.0181394956582446</v>
      </c>
      <c r="K349">
        <v>-5.1898014351260402</v>
      </c>
      <c r="L349">
        <f>(Table2[[#This Row],[6M Return vs Nifty]]-AVERAGE(Table2[6M Return vs Nifty]))/_xlfn.STDEV.P(Table2[6M Return vs Nifty])</f>
        <v>-0.41282001373021021</v>
      </c>
      <c r="M349">
        <v>-2.1855266657671799</v>
      </c>
      <c r="N349">
        <f>(Table2[[#This Row],[1W Return vs Nifty]]-AVERAGE(Table2[1W Return vs Nifty]))/_xlfn.STDEV.P(Table2[1W Return vs Nifty])</f>
        <v>-0.31533101818236337</v>
      </c>
      <c r="O349">
        <v>875.6</v>
      </c>
      <c r="P349">
        <v>880.10083168490905</v>
      </c>
      <c r="Q349">
        <v>795.55764838769505</v>
      </c>
      <c r="R349">
        <v>46.434234611149698</v>
      </c>
      <c r="S349" s="2">
        <f>(Table2[[#This Row],[Close Price]]-Table2[[#This Row],[20D EMA]])/Table2[[#This Row],[20D EMA]]</f>
        <v>-1.0335769757880389E-2</v>
      </c>
      <c r="T349" s="2">
        <f>(Table2[[#This Row],[Close Price]]-Table2[[#This Row],[50D EMA]])/Table2[[#This Row],[50D EMA]]</f>
        <v>-1.5396908168995487E-2</v>
      </c>
      <c r="U349" s="2">
        <f>(Table2[[#This Row],[Close Price]]-Table2[[#This Row],[200D EMA]])/Table2[[#This Row],[200D EMA]]</f>
        <v>8.9235961411697165E-2</v>
      </c>
      <c r="V349">
        <v>0.58609590186417104</v>
      </c>
      <c r="W349">
        <v>859.6</v>
      </c>
      <c r="X349">
        <v>870.95</v>
      </c>
      <c r="Y349">
        <v>836.6</v>
      </c>
      <c r="Z349">
        <v>870.95</v>
      </c>
      <c r="AA349">
        <v>836.6</v>
      </c>
      <c r="AB349">
        <v>934.95</v>
      </c>
      <c r="AC349" s="2">
        <f>(Table2[[#This Row],[Close Price]]/Table2[[#This Row],[Day Low]])-1</f>
        <v>8.0851558864587503E-3</v>
      </c>
      <c r="AD349" s="2">
        <f>(Table2[[#This Row],[Day High]]/Table2[[#This Row],[Close Price]])-1</f>
        <v>5.0776066008886289E-3</v>
      </c>
      <c r="AE349" s="2">
        <f>(Table2[[#This Row],[Close Price]]/Table2[[#This Row],[Current Week Low]])-1</f>
        <v>3.579966531197698E-2</v>
      </c>
      <c r="AF349" s="2">
        <f>(Table2[[#This Row],[Current Week High]]/Table2[[#This Row],[Close Price]])-1</f>
        <v>5.0776066008886289E-3</v>
      </c>
      <c r="AG349" s="2">
        <f>(Table2[[#This Row],[Close Price]]/Table2[[#This Row],[Current Month Low]])-1</f>
        <v>3.579966531197698E-2</v>
      </c>
      <c r="AH349" s="2">
        <f>(Table2[[#This Row],[Current Month High]]/Table2[[#This Row],[Close Price]])-1</f>
        <v>7.8933702613813495E-2</v>
      </c>
      <c r="AI349">
        <v>13.080607004789099</v>
      </c>
      <c r="AJ349">
        <v>63.176725355427898</v>
      </c>
      <c r="AK349" t="str">
        <f>IF(AND(Table2[[#This Row],[20D EMA]]&gt;Table2[[#This Row],[50D EMA]],Table2[[#This Row],[50D EMA]]&gt;Table2[[#This Row],[200D EMA]]),"Uptrend","Downtrend/NoTrend")</f>
        <v>Downtrend/NoTrend</v>
      </c>
      <c r="AL349">
        <v>-0.08</v>
      </c>
      <c r="AM349" t="s">
        <v>10346</v>
      </c>
      <c r="AN349">
        <v>-0.47</v>
      </c>
      <c r="AO349" t="s">
        <v>10346</v>
      </c>
      <c r="AP349">
        <v>8.5960642884031005E-2</v>
      </c>
      <c r="AQ349">
        <f>(Table2[[#This Row],[Sharpe Ratio]]-AVERAGE(Table2[Sharpe Ratio]))/_xlfn.STDEV.P(Table2[Sharpe Ratio])</f>
        <v>0.25542718710965984</v>
      </c>
      <c r="AR3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9">
        <f>_xlfn.RANK.AVG(Table2[[#This Row],[1Y Return vs Nifty Z-Score]],Table2[1Y Return vs Nifty Z-Score])</f>
        <v>312</v>
      </c>
      <c r="AT349">
        <f>_xlfn.RANK.AVG(Table2[[#This Row],[6M Return vs Nifty Z-Score]],Table2[6M Return vs Nifty Z-Score])</f>
        <v>467</v>
      </c>
      <c r="AU349">
        <f>_xlfn.RANK.AVG(Table2[[#This Row],[Sharpe Ratio Z-Score]],Table2[Sharpe Ratio Z-Score])</f>
        <v>266</v>
      </c>
      <c r="AV349">
        <f>(Table2[[#This Row],[Rank 1Y]]+Table2[[#This Row],[Rank 6M]]+Table2[[#This Row],[Rank Sharpe]])/3</f>
        <v>348.33333333333331</v>
      </c>
    </row>
    <row r="350" spans="1:48" x14ac:dyDescent="0.3">
      <c r="A350" t="s">
        <v>1464</v>
      </c>
      <c r="B350" t="s">
        <v>1465</v>
      </c>
      <c r="C350" t="s">
        <v>10314</v>
      </c>
      <c r="D350" t="s">
        <v>127</v>
      </c>
      <c r="E350">
        <v>7199.95223136</v>
      </c>
      <c r="F350">
        <v>663.6</v>
      </c>
      <c r="G350">
        <v>18.7305909178638</v>
      </c>
      <c r="H350">
        <f>(Table2[[#This Row],[1Y Return vs Nifty]]-AVERAGE(Table2[1Y Return vs Nifty]))/_xlfn.STDEV.P(Table2[1Y Return vs Nifty])</f>
        <v>-0.1288083644406269</v>
      </c>
      <c r="I350">
        <v>8.9164785281569294</v>
      </c>
      <c r="J350">
        <f>(Table2[[#This Row],[1M Return vs Nifty]]-AVERAGE(Table2[1M Return vs Nifty]))/_xlfn.STDEV.P(Table2[1M Return vs Nifty])</f>
        <v>0.85418911524526164</v>
      </c>
      <c r="K350">
        <v>-3.97296003254568</v>
      </c>
      <c r="L350">
        <f>(Table2[[#This Row],[6M Return vs Nifty]]-AVERAGE(Table2[6M Return vs Nifty]))/_xlfn.STDEV.P(Table2[6M Return vs Nifty])</f>
        <v>-0.37051351991673059</v>
      </c>
      <c r="M350">
        <v>-8.1242235430212997</v>
      </c>
      <c r="N350">
        <f>(Table2[[#This Row],[1W Return vs Nifty]]-AVERAGE(Table2[1W Return vs Nifty]))/_xlfn.STDEV.P(Table2[1W Return vs Nifty])</f>
        <v>-1.8238877020427959</v>
      </c>
      <c r="O350">
        <v>653.74</v>
      </c>
      <c r="P350">
        <v>632.00867146072903</v>
      </c>
      <c r="Q350">
        <v>589.32749193758298</v>
      </c>
      <c r="R350">
        <v>50.672973252694803</v>
      </c>
      <c r="S350" s="2">
        <f>(Table2[[#This Row],[Close Price]]-Table2[[#This Row],[20D EMA]])/Table2[[#This Row],[20D EMA]]</f>
        <v>1.5082448679903345E-2</v>
      </c>
      <c r="T350" s="2">
        <f>(Table2[[#This Row],[Close Price]]-Table2[[#This Row],[50D EMA]])/Table2[[#This Row],[50D EMA]]</f>
        <v>4.9985593498670808E-2</v>
      </c>
      <c r="U350" s="2">
        <f>(Table2[[#This Row],[Close Price]]-Table2[[#This Row],[200D EMA]])/Table2[[#This Row],[200D EMA]]</f>
        <v>0.12602926060385355</v>
      </c>
      <c r="V350">
        <v>1.1816004327024301</v>
      </c>
      <c r="W350">
        <v>657.3</v>
      </c>
      <c r="X350">
        <v>680</v>
      </c>
      <c r="Y350">
        <v>657.3</v>
      </c>
      <c r="Z350">
        <v>691.55</v>
      </c>
      <c r="AA350">
        <v>549.29999999999995</v>
      </c>
      <c r="AB350">
        <v>725.15</v>
      </c>
      <c r="AC350" s="2">
        <f>(Table2[[#This Row],[Close Price]]/Table2[[#This Row],[Day Low]])-1</f>
        <v>9.5846645367412275E-3</v>
      </c>
      <c r="AD350" s="2">
        <f>(Table2[[#This Row],[Day High]]/Table2[[#This Row],[Close Price]])-1</f>
        <v>2.471368294153109E-2</v>
      </c>
      <c r="AE350" s="2">
        <f>(Table2[[#This Row],[Close Price]]/Table2[[#This Row],[Current Week Low]])-1</f>
        <v>9.5846645367412275E-3</v>
      </c>
      <c r="AF350" s="2">
        <f>(Table2[[#This Row],[Current Week High]]/Table2[[#This Row],[Close Price]])-1</f>
        <v>4.2118746232670201E-2</v>
      </c>
      <c r="AG350" s="2">
        <f>(Table2[[#This Row],[Close Price]]/Table2[[#This Row],[Current Month Low]])-1</f>
        <v>0.20808301474604063</v>
      </c>
      <c r="AH350" s="2">
        <f>(Table2[[#This Row],[Current Month High]]/Table2[[#This Row],[Close Price]])-1</f>
        <v>9.2751657625075312E-2</v>
      </c>
      <c r="AI350">
        <v>26.8309222423146</v>
      </c>
      <c r="AJ350">
        <v>55.028618152085002</v>
      </c>
      <c r="AK350" t="str">
        <f>IF(AND(Table2[[#This Row],[20D EMA]]&gt;Table2[[#This Row],[50D EMA]],Table2[[#This Row],[50D EMA]]&gt;Table2[[#This Row],[200D EMA]]),"Uptrend","Downtrend/NoTrend")</f>
        <v>Uptrend</v>
      </c>
      <c r="AL350">
        <v>0</v>
      </c>
      <c r="AM350">
        <v>0</v>
      </c>
      <c r="AN350">
        <v>4.78</v>
      </c>
      <c r="AO350" t="s">
        <v>10347</v>
      </c>
      <c r="AP350">
        <v>8.6813057332380997E-2</v>
      </c>
      <c r="AQ350">
        <f>(Table2[[#This Row],[Sharpe Ratio]]-AVERAGE(Table2[Sharpe Ratio]))/_xlfn.STDEV.P(Table2[Sharpe Ratio])</f>
        <v>0.26522469807201404</v>
      </c>
      <c r="AR3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-1.2037957730828777</v>
      </c>
      <c r="AS350">
        <f>_xlfn.RANK.AVG(Table2[[#This Row],[1Y Return vs Nifty Z-Score]],Table2[1Y Return vs Nifty Z-Score])</f>
        <v>338</v>
      </c>
      <c r="AT350">
        <f>_xlfn.RANK.AVG(Table2[[#This Row],[6M Return vs Nifty Z-Score]],Table2[6M Return vs Nifty Z-Score])</f>
        <v>446</v>
      </c>
      <c r="AU350">
        <f>_xlfn.RANK.AVG(Table2[[#This Row],[Sharpe Ratio Z-Score]],Table2[Sharpe Ratio Z-Score])</f>
        <v>262</v>
      </c>
      <c r="AV350">
        <f>(Table2[[#This Row],[Rank 1Y]]+Table2[[#This Row],[Rank 6M]]+Table2[[#This Row],[Rank Sharpe]])/3</f>
        <v>348.66666666666669</v>
      </c>
    </row>
    <row r="351" spans="1:48" x14ac:dyDescent="0.3">
      <c r="A351" t="s">
        <v>1609</v>
      </c>
      <c r="B351" t="s">
        <v>1610</v>
      </c>
      <c r="C351" t="s">
        <v>10318</v>
      </c>
      <c r="D351" t="s">
        <v>1611</v>
      </c>
      <c r="E351">
        <v>5672.5345452800002</v>
      </c>
      <c r="F351">
        <v>318.39999999999998</v>
      </c>
      <c r="G351">
        <v>7.0010156628006497</v>
      </c>
      <c r="H351">
        <f>(Table2[[#This Row],[1Y Return vs Nifty]]-AVERAGE(Table2[1Y Return vs Nifty]))/_xlfn.STDEV.P(Table2[1Y Return vs Nifty])</f>
        <v>-0.31690129630346292</v>
      </c>
      <c r="I351">
        <v>-11.1616943296213</v>
      </c>
      <c r="J351">
        <f>(Table2[[#This Row],[1M Return vs Nifty]]-AVERAGE(Table2[1M Return vs Nifty]))/_xlfn.STDEV.P(Table2[1M Return vs Nifty])</f>
        <v>-1.0382993083800012</v>
      </c>
      <c r="K351">
        <v>-6.3560876965466502</v>
      </c>
      <c r="L351">
        <f>(Table2[[#This Row],[6M Return vs Nifty]]-AVERAGE(Table2[6M Return vs Nifty]))/_xlfn.STDEV.P(Table2[6M Return vs Nifty])</f>
        <v>-0.45336883332075556</v>
      </c>
      <c r="M351">
        <v>-6.8237683133457203</v>
      </c>
      <c r="N351">
        <f>(Table2[[#This Row],[1W Return vs Nifty]]-AVERAGE(Table2[1W Return vs Nifty]))/_xlfn.STDEV.P(Table2[1W Return vs Nifty])</f>
        <v>-1.4935441150006108</v>
      </c>
      <c r="O351">
        <v>335.47</v>
      </c>
      <c r="P351">
        <v>333.490503808499</v>
      </c>
      <c r="Q351">
        <v>295.28896810125599</v>
      </c>
      <c r="R351">
        <v>27.109299187632001</v>
      </c>
      <c r="S351" s="2">
        <f>(Table2[[#This Row],[Close Price]]-Table2[[#This Row],[20D EMA]])/Table2[[#This Row],[20D EMA]]</f>
        <v>-5.0883834620085396E-2</v>
      </c>
      <c r="T351" s="2">
        <f>(Table2[[#This Row],[Close Price]]-Table2[[#This Row],[50D EMA]])/Table2[[#This Row],[50D EMA]]</f>
        <v>-4.5250175450766289E-2</v>
      </c>
      <c r="U351" s="2">
        <f>(Table2[[#This Row],[Close Price]]-Table2[[#This Row],[200D EMA]])/Table2[[#This Row],[200D EMA]]</f>
        <v>7.8265815507266454E-2</v>
      </c>
      <c r="V351">
        <v>0.486782121746967</v>
      </c>
      <c r="W351">
        <v>317.05</v>
      </c>
      <c r="X351">
        <v>326.3</v>
      </c>
      <c r="Y351">
        <v>317.05</v>
      </c>
      <c r="Z351">
        <v>343.8</v>
      </c>
      <c r="AA351">
        <v>306.25</v>
      </c>
      <c r="AB351">
        <v>355.45</v>
      </c>
      <c r="AC351" s="2">
        <f>(Table2[[#This Row],[Close Price]]/Table2[[#This Row],[Day Low]])-1</f>
        <v>4.2580034694841284E-3</v>
      </c>
      <c r="AD351" s="2">
        <f>(Table2[[#This Row],[Day High]]/Table2[[#This Row],[Close Price]])-1</f>
        <v>2.4811557788944727E-2</v>
      </c>
      <c r="AE351" s="2">
        <f>(Table2[[#This Row],[Close Price]]/Table2[[#This Row],[Current Week Low]])-1</f>
        <v>4.2580034694841284E-3</v>
      </c>
      <c r="AF351" s="2">
        <f>(Table2[[#This Row],[Current Week High]]/Table2[[#This Row],[Close Price]])-1</f>
        <v>7.9773869346733806E-2</v>
      </c>
      <c r="AG351" s="2">
        <f>(Table2[[#This Row],[Close Price]]/Table2[[#This Row],[Current Month Low]])-1</f>
        <v>3.9673469387754956E-2</v>
      </c>
      <c r="AH351" s="2">
        <f>(Table2[[#This Row],[Current Month High]]/Table2[[#This Row],[Close Price]])-1</f>
        <v>0.11636306532663321</v>
      </c>
      <c r="AI351">
        <v>26.853015075376799</v>
      </c>
      <c r="AJ351">
        <v>56.461916461916402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-0.01</v>
      </c>
      <c r="AM351" t="s">
        <v>10346</v>
      </c>
      <c r="AN351">
        <v>-7.12</v>
      </c>
      <c r="AO351" t="s">
        <v>10346</v>
      </c>
      <c r="AP351">
        <v>0.12502455864373699</v>
      </c>
      <c r="AQ351">
        <f>(Table2[[#This Row],[Sharpe Ratio]]-AVERAGE(Table2[Sharpe Ratio]))/_xlfn.STDEV.P(Table2[Sharpe Ratio])</f>
        <v>0.70442138662029119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-2.5976921663845394</v>
      </c>
      <c r="AS351">
        <f>_xlfn.RANK.AVG(Table2[[#This Row],[1Y Return vs Nifty Z-Score]],Table2[1Y Return vs Nifty Z-Score])</f>
        <v>397</v>
      </c>
      <c r="AT351">
        <f>_xlfn.RANK.AVG(Table2[[#This Row],[6M Return vs Nifty Z-Score]],Table2[6M Return vs Nifty Z-Score])</f>
        <v>480</v>
      </c>
      <c r="AU351">
        <f>_xlfn.RANK.AVG(Table2[[#This Row],[Sharpe Ratio Z-Score]],Table2[Sharpe Ratio Z-Score])</f>
        <v>172</v>
      </c>
      <c r="AV351">
        <f>(Table2[[#This Row],[Rank 1Y]]+Table2[[#This Row],[Rank 6M]]+Table2[[#This Row],[Rank Sharpe]])/3</f>
        <v>349.66666666666669</v>
      </c>
    </row>
    <row r="352" spans="1:48" x14ac:dyDescent="0.3">
      <c r="A352" t="s">
        <v>788</v>
      </c>
      <c r="B352" t="s">
        <v>789</v>
      </c>
      <c r="C352" t="s">
        <v>10315</v>
      </c>
      <c r="D352" t="s">
        <v>141</v>
      </c>
      <c r="E352">
        <v>20695.8196773899</v>
      </c>
      <c r="F352">
        <v>1472.9</v>
      </c>
      <c r="G352">
        <v>191.174525798991</v>
      </c>
      <c r="H352">
        <f>(Table2[[#This Row],[1Y Return vs Nifty]]-AVERAGE(Table2[1Y Return vs Nifty]))/_xlfn.STDEV.P(Table2[1Y Return vs Nifty])</f>
        <v>2.6364652783329419</v>
      </c>
      <c r="I352">
        <v>-3.9386223278768502</v>
      </c>
      <c r="J352">
        <f>(Table2[[#This Row],[1M Return vs Nifty]]-AVERAGE(Table2[1M Return vs Nifty]))/_xlfn.STDEV.P(Table2[1M Return vs Nifty])</f>
        <v>-0.35748137523736634</v>
      </c>
      <c r="K352">
        <v>-7.1443669669282901</v>
      </c>
      <c r="L352">
        <f>(Table2[[#This Row],[6M Return vs Nifty]]-AVERAGE(Table2[6M Return vs Nifty]))/_xlfn.STDEV.P(Table2[6M Return vs Nifty])</f>
        <v>-0.48077530716769767</v>
      </c>
      <c r="M352">
        <v>-2.8918122500627299</v>
      </c>
      <c r="N352">
        <f>(Table2[[#This Row],[1W Return vs Nifty]]-AVERAGE(Table2[1W Return vs Nifty]))/_xlfn.STDEV.P(Table2[1W Return vs Nifty])</f>
        <v>-0.49474274114539257</v>
      </c>
      <c r="O352">
        <v>1482.13</v>
      </c>
      <c r="P352">
        <v>1448.7455891770501</v>
      </c>
      <c r="Q352">
        <v>1185.5671365022299</v>
      </c>
      <c r="R352">
        <v>43.233033758390398</v>
      </c>
      <c r="S352" s="2">
        <f>(Table2[[#This Row],[Close Price]]-Table2[[#This Row],[20D EMA]])/Table2[[#This Row],[20D EMA]]</f>
        <v>-6.2275239014121684E-3</v>
      </c>
      <c r="T352" s="2">
        <f>(Table2[[#This Row],[Close Price]]-Table2[[#This Row],[50D EMA]])/Table2[[#This Row],[50D EMA]]</f>
        <v>1.667263804176326E-2</v>
      </c>
      <c r="U352" s="2">
        <f>(Table2[[#This Row],[Close Price]]-Table2[[#This Row],[200D EMA]])/Table2[[#This Row],[200D EMA]]</f>
        <v>0.24235899819683449</v>
      </c>
      <c r="V352">
        <v>0.85563391602754602</v>
      </c>
      <c r="W352">
        <v>1462.3</v>
      </c>
      <c r="X352">
        <v>1483.25</v>
      </c>
      <c r="Y352">
        <v>1430</v>
      </c>
      <c r="Z352">
        <v>1509.95</v>
      </c>
      <c r="AA352">
        <v>1371.25</v>
      </c>
      <c r="AB352">
        <v>1558</v>
      </c>
      <c r="AC352" s="2">
        <f>(Table2[[#This Row],[Close Price]]/Table2[[#This Row],[Day Low]])-1</f>
        <v>7.2488545442113139E-3</v>
      </c>
      <c r="AD352" s="2">
        <f>(Table2[[#This Row],[Day High]]/Table2[[#This Row],[Close Price]])-1</f>
        <v>7.0269536288953827E-3</v>
      </c>
      <c r="AE352" s="2">
        <f>(Table2[[#This Row],[Close Price]]/Table2[[#This Row],[Current Week Low]])-1</f>
        <v>3.0000000000000027E-2</v>
      </c>
      <c r="AF352" s="2">
        <f>(Table2[[#This Row],[Current Week High]]/Table2[[#This Row],[Close Price]])-1</f>
        <v>2.5154457193292012E-2</v>
      </c>
      <c r="AG352" s="2">
        <f>(Table2[[#This Row],[Close Price]]/Table2[[#This Row],[Current Month Low]])-1</f>
        <v>7.4129443938012907E-2</v>
      </c>
      <c r="AH352" s="2">
        <f>(Table2[[#This Row],[Current Month High]]/Table2[[#This Row],[Close Price]])-1</f>
        <v>5.7777174282028554E-2</v>
      </c>
      <c r="AI352">
        <v>6.9319030484078903</v>
      </c>
      <c r="AJ352">
        <v>231.73423423423401</v>
      </c>
      <c r="AK352" t="str">
        <f>IF(AND(Table2[[#This Row],[20D EMA]]&gt;Table2[[#This Row],[50D EMA]],Table2[[#This Row],[50D EMA]]&gt;Table2[[#This Row],[200D EMA]]),"Uptrend","Downtrend/NoTrend")</f>
        <v>Uptrend</v>
      </c>
      <c r="AL352">
        <v>0.2</v>
      </c>
      <c r="AM352" t="s">
        <v>10347</v>
      </c>
      <c r="AN352">
        <v>1.34</v>
      </c>
      <c r="AO352" t="s">
        <v>10347</v>
      </c>
      <c r="AQ352">
        <f>(Table2[[#This Row],[Sharpe Ratio]]-AVERAGE(Table2[Sharpe Ratio]))/_xlfn.STDEV.P(Table2[Sharpe Ratio])</f>
        <v>-0.73259025278421641</v>
      </c>
      <c r="AR3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0.57087560199826881</v>
      </c>
      <c r="AS352">
        <f>_xlfn.RANK.AVG(Table2[[#This Row],[1Y Return vs Nifty Z-Score]],Table2[1Y Return vs Nifty Z-Score])</f>
        <v>17</v>
      </c>
      <c r="AT352">
        <f>_xlfn.RANK.AVG(Table2[[#This Row],[6M Return vs Nifty Z-Score]],Table2[6M Return vs Nifty Z-Score])</f>
        <v>487</v>
      </c>
      <c r="AU352">
        <f>_xlfn.RANK.AVG(Table2[[#This Row],[Sharpe Ratio Z-Score]],Table2[Sharpe Ratio Z-Score])</f>
        <v>548</v>
      </c>
      <c r="AV352">
        <f>(Table2[[#This Row],[Rank 1Y]]+Table2[[#This Row],[Rank 6M]]+Table2[[#This Row],[Rank Sharpe]])/3</f>
        <v>350.66666666666669</v>
      </c>
    </row>
    <row r="353" spans="1:48" x14ac:dyDescent="0.3">
      <c r="A353" t="s">
        <v>959</v>
      </c>
      <c r="B353" t="s">
        <v>960</v>
      </c>
      <c r="C353" t="s">
        <v>10313</v>
      </c>
      <c r="D353" t="s">
        <v>330</v>
      </c>
      <c r="E353">
        <v>15380.9798860799</v>
      </c>
      <c r="F353">
        <v>4556.8</v>
      </c>
      <c r="G353">
        <v>26.592420147001299</v>
      </c>
      <c r="H353">
        <f>(Table2[[#This Row],[1Y Return vs Nifty]]-AVERAGE(Table2[1Y Return vs Nifty]))/_xlfn.STDEV.P(Table2[1Y Return vs Nifty])</f>
        <v>-2.7377713153474742E-3</v>
      </c>
      <c r="I353">
        <v>-3.7360753247330298</v>
      </c>
      <c r="J353">
        <f>(Table2[[#This Row],[1M Return vs Nifty]]-AVERAGE(Table2[1M Return vs Nifty]))/_xlfn.STDEV.P(Table2[1M Return vs Nifty])</f>
        <v>-0.33839010326730889</v>
      </c>
      <c r="K353">
        <v>9.3221645479531006</v>
      </c>
      <c r="L353">
        <f>(Table2[[#This Row],[6M Return vs Nifty]]-AVERAGE(Table2[6M Return vs Nifty]))/_xlfn.STDEV.P(Table2[6M Return vs Nifty])</f>
        <v>9.172429071460704E-2</v>
      </c>
      <c r="M353">
        <v>2.85337373086116</v>
      </c>
      <c r="N353">
        <f>(Table2[[#This Row],[1W Return vs Nifty]]-AVERAGE(Table2[1W Return vs Nifty]))/_xlfn.STDEV.P(Table2[1W Return vs Nifty])</f>
        <v>0.96465801472402124</v>
      </c>
      <c r="O353">
        <v>4283.4399999999996</v>
      </c>
      <c r="P353">
        <v>4231.1167202405204</v>
      </c>
      <c r="Q353">
        <v>3780.6117807051801</v>
      </c>
      <c r="R353">
        <v>78.810929670134897</v>
      </c>
      <c r="S353" s="2">
        <f>(Table2[[#This Row],[Close Price]]-Table2[[#This Row],[20D EMA]])/Table2[[#This Row],[20D EMA]]</f>
        <v>6.38178660142317E-2</v>
      </c>
      <c r="T353" s="2">
        <f>(Table2[[#This Row],[Close Price]]-Table2[[#This Row],[50D EMA]])/Table2[[#This Row],[50D EMA]]</f>
        <v>7.6973362186275526E-2</v>
      </c>
      <c r="U353" s="2">
        <f>(Table2[[#This Row],[Close Price]]-Table2[[#This Row],[200D EMA]])/Table2[[#This Row],[200D EMA]]</f>
        <v>0.20530757039275832</v>
      </c>
      <c r="V353">
        <v>0.92112851480607405</v>
      </c>
      <c r="W353">
        <v>4384.8999999999996</v>
      </c>
      <c r="X353">
        <v>4592.7</v>
      </c>
      <c r="Y353">
        <v>4190.3500000000004</v>
      </c>
      <c r="Z353">
        <v>4592.7</v>
      </c>
      <c r="AA353">
        <v>3964</v>
      </c>
      <c r="AB353">
        <v>4615</v>
      </c>
      <c r="AC353" s="2">
        <f>(Table2[[#This Row],[Close Price]]/Table2[[#This Row],[Day Low]])-1</f>
        <v>3.9202718420032534E-2</v>
      </c>
      <c r="AD353" s="2">
        <f>(Table2[[#This Row],[Day High]]/Table2[[#This Row],[Close Price]])-1</f>
        <v>7.8783356741571886E-3</v>
      </c>
      <c r="AE353" s="2">
        <f>(Table2[[#This Row],[Close Price]]/Table2[[#This Row],[Current Week Low]])-1</f>
        <v>8.7450928920018489E-2</v>
      </c>
      <c r="AF353" s="2">
        <f>(Table2[[#This Row],[Current Week High]]/Table2[[#This Row],[Close Price]])-1</f>
        <v>7.8783356741571886E-3</v>
      </c>
      <c r="AG353" s="2">
        <f>(Table2[[#This Row],[Close Price]]/Table2[[#This Row],[Current Month Low]])-1</f>
        <v>0.14954591321897071</v>
      </c>
      <c r="AH353" s="2">
        <f>(Table2[[#This Row],[Current Month High]]/Table2[[#This Row],[Close Price]])-1</f>
        <v>1.2772120786516794E-2</v>
      </c>
      <c r="AI353">
        <v>7.2682584269662698</v>
      </c>
      <c r="AJ353">
        <v>67.464765439811799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0.1</v>
      </c>
      <c r="AM353" t="s">
        <v>10347</v>
      </c>
      <c r="AN353">
        <v>9.57</v>
      </c>
      <c r="AO353" t="s">
        <v>10347</v>
      </c>
      <c r="AP353">
        <v>2.55833560515E-2</v>
      </c>
      <c r="AQ353">
        <f>(Table2[[#This Row],[Sharpe Ratio]]-AVERAGE(Table2[Sharpe Ratio]))/_xlfn.STDEV.P(Table2[Sharpe Ratio])</f>
        <v>-0.43853938134067311</v>
      </c>
      <c r="AR3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0.27671504951529879</v>
      </c>
      <c r="AS353">
        <f>_xlfn.RANK.AVG(Table2[[#This Row],[1Y Return vs Nifty Z-Score]],Table2[1Y Return vs Nifty Z-Score])</f>
        <v>302</v>
      </c>
      <c r="AT353">
        <f>_xlfn.RANK.AVG(Table2[[#This Row],[6M Return vs Nifty Z-Score]],Table2[6M Return vs Nifty Z-Score])</f>
        <v>293</v>
      </c>
      <c r="AU353">
        <f>_xlfn.RANK.AVG(Table2[[#This Row],[Sharpe Ratio Z-Score]],Table2[Sharpe Ratio Z-Score])</f>
        <v>461</v>
      </c>
      <c r="AV353">
        <f>(Table2[[#This Row],[Rank 1Y]]+Table2[[#This Row],[Rank 6M]]+Table2[[#This Row],[Rank Sharpe]])/3</f>
        <v>352</v>
      </c>
    </row>
    <row r="354" spans="1:48" x14ac:dyDescent="0.3">
      <c r="A354" t="s">
        <v>1527</v>
      </c>
      <c r="B354" t="s">
        <v>1528</v>
      </c>
      <c r="C354" t="s">
        <v>630</v>
      </c>
      <c r="D354" t="s">
        <v>473</v>
      </c>
      <c r="E354">
        <v>6603.1095961599904</v>
      </c>
      <c r="F354">
        <v>924.7</v>
      </c>
      <c r="G354">
        <v>-4.2839873182467096</v>
      </c>
      <c r="H354">
        <f>(Table2[[#This Row],[1Y Return vs Nifty]]-AVERAGE(Table2[1Y Return vs Nifty]))/_xlfn.STDEV.P(Table2[1Y Return vs Nifty])</f>
        <v>-0.49786516333435094</v>
      </c>
      <c r="I354">
        <v>-4.5765426255795099</v>
      </c>
      <c r="J354">
        <f>(Table2[[#This Row],[1M Return vs Nifty]]-AVERAGE(Table2[1M Return vs Nifty]))/_xlfn.STDEV.P(Table2[1M Return vs Nifty])</f>
        <v>-0.41760919598825585</v>
      </c>
      <c r="K354">
        <v>-4.9780700438905896</v>
      </c>
      <c r="L354">
        <f>(Table2[[#This Row],[6M Return vs Nifty]]-AVERAGE(Table2[6M Return vs Nifty]))/_xlfn.STDEV.P(Table2[6M Return vs Nifty])</f>
        <v>-0.40545864948469135</v>
      </c>
      <c r="M354">
        <v>-0.408537022899429</v>
      </c>
      <c r="N354">
        <f>(Table2[[#This Row],[1W Return vs Nifty]]-AVERAGE(Table2[1W Return vs Nifty]))/_xlfn.STDEV.P(Table2[1W Return vs Nifty])</f>
        <v>0.13606255490372102</v>
      </c>
      <c r="O354">
        <v>933.91</v>
      </c>
      <c r="P354">
        <v>921.88505259028898</v>
      </c>
      <c r="Q354">
        <v>841.19077886394098</v>
      </c>
      <c r="R354">
        <v>46.246421175854898</v>
      </c>
      <c r="S354" s="2">
        <f>(Table2[[#This Row],[Close Price]]-Table2[[#This Row],[20D EMA]])/Table2[[#This Row],[20D EMA]]</f>
        <v>-9.8617639815398953E-3</v>
      </c>
      <c r="T354" s="2">
        <f>(Table2[[#This Row],[Close Price]]-Table2[[#This Row],[50D EMA]])/Table2[[#This Row],[50D EMA]]</f>
        <v>3.0534689783739306E-3</v>
      </c>
      <c r="U354" s="2">
        <f>(Table2[[#This Row],[Close Price]]-Table2[[#This Row],[200D EMA]])/Table2[[#This Row],[200D EMA]]</f>
        <v>9.9275007803629675E-2</v>
      </c>
      <c r="V354">
        <v>0.46271506726380002</v>
      </c>
      <c r="W354">
        <v>914.75</v>
      </c>
      <c r="X354">
        <v>948</v>
      </c>
      <c r="Y354">
        <v>914.75</v>
      </c>
      <c r="Z354">
        <v>975.8</v>
      </c>
      <c r="AA354">
        <v>861.35</v>
      </c>
      <c r="AB354">
        <v>1128</v>
      </c>
      <c r="AC354" s="2">
        <f>(Table2[[#This Row],[Close Price]]/Table2[[#This Row],[Day Low]])-1</f>
        <v>1.087728887674233E-2</v>
      </c>
      <c r="AD354" s="2">
        <f>(Table2[[#This Row],[Day High]]/Table2[[#This Row],[Close Price]])-1</f>
        <v>2.5197361306369626E-2</v>
      </c>
      <c r="AE354" s="2">
        <f>(Table2[[#This Row],[Close Price]]/Table2[[#This Row],[Current Week Low]])-1</f>
        <v>1.087728887674233E-2</v>
      </c>
      <c r="AF354" s="2">
        <f>(Table2[[#This Row],[Current Week High]]/Table2[[#This Row],[Close Price]])-1</f>
        <v>5.5261165783497157E-2</v>
      </c>
      <c r="AG354" s="2">
        <f>(Table2[[#This Row],[Close Price]]/Table2[[#This Row],[Current Month Low]])-1</f>
        <v>7.354733848029249E-2</v>
      </c>
      <c r="AH354" s="2">
        <f>(Table2[[#This Row],[Current Month High]]/Table2[[#This Row],[Close Price]])-1</f>
        <v>0.21985508813669297</v>
      </c>
      <c r="AI354">
        <v>21.985508813669298</v>
      </c>
      <c r="AJ354">
        <v>43.1534948525427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0.03</v>
      </c>
      <c r="AM354" t="s">
        <v>10347</v>
      </c>
      <c r="AN354">
        <v>1.48</v>
      </c>
      <c r="AO354" t="s">
        <v>10347</v>
      </c>
      <c r="AP354">
        <v>0.15139582705202501</v>
      </c>
      <c r="AQ354">
        <f>(Table2[[#This Row],[Sharpe Ratio]]-AVERAGE(Table2[Sharpe Ratio]))/_xlfn.STDEV.P(Table2[Sharpe Ratio])</f>
        <v>1.0075283926330545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-0.17734206127052263</v>
      </c>
      <c r="AS354">
        <f>_xlfn.RANK.AVG(Table2[[#This Row],[1Y Return vs Nifty Z-Score]],Table2[1Y Return vs Nifty Z-Score])</f>
        <v>479</v>
      </c>
      <c r="AT354">
        <f>_xlfn.RANK.AVG(Table2[[#This Row],[6M Return vs Nifty Z-Score]],Table2[6M Return vs Nifty Z-Score])</f>
        <v>463</v>
      </c>
      <c r="AU354">
        <f>_xlfn.RANK.AVG(Table2[[#This Row],[Sharpe Ratio Z-Score]],Table2[Sharpe Ratio Z-Score])</f>
        <v>117</v>
      </c>
      <c r="AV354">
        <f>(Table2[[#This Row],[Rank 1Y]]+Table2[[#This Row],[Rank 6M]]+Table2[[#This Row],[Rank Sharpe]])/3</f>
        <v>353</v>
      </c>
    </row>
    <row r="355" spans="1:48" x14ac:dyDescent="0.3">
      <c r="A355" t="s">
        <v>1399</v>
      </c>
      <c r="B355" t="s">
        <v>1400</v>
      </c>
      <c r="C355" t="s">
        <v>10319</v>
      </c>
      <c r="D355" t="s">
        <v>681</v>
      </c>
      <c r="E355">
        <v>7927.1826874799999</v>
      </c>
      <c r="F355">
        <v>467.95</v>
      </c>
      <c r="G355">
        <v>-0.17377187444563399</v>
      </c>
      <c r="H355">
        <f>(Table2[[#This Row],[1Y Return vs Nifty]]-AVERAGE(Table2[1Y Return vs Nifty]))/_xlfn.STDEV.P(Table2[1Y Return vs Nifty])</f>
        <v>-0.43195463745416302</v>
      </c>
      <c r="I355">
        <v>-11.601764218486499</v>
      </c>
      <c r="J355">
        <f>(Table2[[#This Row],[1M Return vs Nifty]]-AVERAGE(Table2[1M Return vs Nifty]))/_xlfn.STDEV.P(Table2[1M Return vs Nifty])</f>
        <v>-1.0797785393918415</v>
      </c>
      <c r="K355">
        <v>11.0224508492617</v>
      </c>
      <c r="L355">
        <f>(Table2[[#This Row],[6M Return vs Nifty]]-AVERAGE(Table2[6M Return vs Nifty]))/_xlfn.STDEV.P(Table2[6M Return vs Nifty])</f>
        <v>0.15083893929158612</v>
      </c>
      <c r="M355">
        <v>-3.4450626473610999</v>
      </c>
      <c r="N355">
        <f>(Table2[[#This Row],[1W Return vs Nifty]]-AVERAGE(Table2[1W Return vs Nifty]))/_xlfn.STDEV.P(Table2[1W Return vs Nifty])</f>
        <v>-0.63528023648204546</v>
      </c>
      <c r="O355">
        <v>485.09</v>
      </c>
      <c r="P355">
        <v>488.70656969663901</v>
      </c>
      <c r="Q355">
        <v>432.808613969536</v>
      </c>
      <c r="R355">
        <v>34.882075469236398</v>
      </c>
      <c r="S355" s="2">
        <f>(Table2[[#This Row],[Close Price]]-Table2[[#This Row],[20D EMA]])/Table2[[#This Row],[20D EMA]]</f>
        <v>-3.5333649425879708E-2</v>
      </c>
      <c r="T355" s="2">
        <f>(Table2[[#This Row],[Close Price]]-Table2[[#This Row],[50D EMA]])/Table2[[#This Row],[50D EMA]]</f>
        <v>-4.2472458902125067E-2</v>
      </c>
      <c r="U355" s="2">
        <f>(Table2[[#This Row],[Close Price]]-Table2[[#This Row],[200D EMA]])/Table2[[#This Row],[200D EMA]]</f>
        <v>8.1193823080742744E-2</v>
      </c>
      <c r="V355">
        <v>0.23513470698731301</v>
      </c>
      <c r="W355">
        <v>464.25</v>
      </c>
      <c r="X355">
        <v>473.25</v>
      </c>
      <c r="Y355">
        <v>464.25</v>
      </c>
      <c r="Z355">
        <v>478.9</v>
      </c>
      <c r="AA355">
        <v>454.05</v>
      </c>
      <c r="AB355">
        <v>509.45</v>
      </c>
      <c r="AC355" s="2">
        <f>(Table2[[#This Row],[Close Price]]/Table2[[#This Row],[Day Low]])-1</f>
        <v>7.9698438341411215E-3</v>
      </c>
      <c r="AD355" s="2">
        <f>(Table2[[#This Row],[Day High]]/Table2[[#This Row],[Close Price]])-1</f>
        <v>1.1325996367133273E-2</v>
      </c>
      <c r="AE355" s="2">
        <f>(Table2[[#This Row],[Close Price]]/Table2[[#This Row],[Current Week Low]])-1</f>
        <v>7.9698438341411215E-3</v>
      </c>
      <c r="AF355" s="2">
        <f>(Table2[[#This Row],[Current Week High]]/Table2[[#This Row],[Close Price]])-1</f>
        <v>2.3399935890586532E-2</v>
      </c>
      <c r="AG355" s="2">
        <f>(Table2[[#This Row],[Close Price]]/Table2[[#This Row],[Current Month Low]])-1</f>
        <v>3.0613368571743127E-2</v>
      </c>
      <c r="AH355" s="2">
        <f>(Table2[[#This Row],[Current Month High]]/Table2[[#This Row],[Close Price]])-1</f>
        <v>8.8684688535099809E-2</v>
      </c>
      <c r="AI355">
        <v>36.499626028421801</v>
      </c>
      <c r="AJ355">
        <v>46.646819178940703</v>
      </c>
      <c r="AK355" t="str">
        <f>IF(AND(Table2[[#This Row],[20D EMA]]&gt;Table2[[#This Row],[50D EMA]],Table2[[#This Row],[50D EMA]]&gt;Table2[[#This Row],[200D EMA]]),"Uptrend","Downtrend/NoTrend")</f>
        <v>Downtrend/NoTrend</v>
      </c>
      <c r="AL355">
        <v>0.03</v>
      </c>
      <c r="AM355" t="s">
        <v>10347</v>
      </c>
      <c r="AN355">
        <v>-4.49</v>
      </c>
      <c r="AO355" t="s">
        <v>10346</v>
      </c>
      <c r="AP355">
        <v>6.6720481107996998E-2</v>
      </c>
      <c r="AQ355">
        <f>(Table2[[#This Row],[Sharpe Ratio]]-AVERAGE(Table2[Sharpe Ratio]))/_xlfn.STDEV.P(Table2[Sharpe Ratio])</f>
        <v>3.4283943605223792E-2</v>
      </c>
      <c r="AR3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5">
        <f>_xlfn.RANK.AVG(Table2[[#This Row],[1Y Return vs Nifty Z-Score]],Table2[1Y Return vs Nifty Z-Score])</f>
        <v>449</v>
      </c>
      <c r="AT355">
        <f>_xlfn.RANK.AVG(Table2[[#This Row],[6M Return vs Nifty Z-Score]],Table2[6M Return vs Nifty Z-Score])</f>
        <v>271</v>
      </c>
      <c r="AU355">
        <f>_xlfn.RANK.AVG(Table2[[#This Row],[Sharpe Ratio Z-Score]],Table2[Sharpe Ratio Z-Score])</f>
        <v>345</v>
      </c>
      <c r="AV355">
        <f>(Table2[[#This Row],[Rank 1Y]]+Table2[[#This Row],[Rank 6M]]+Table2[[#This Row],[Rank Sharpe]])/3</f>
        <v>355</v>
      </c>
    </row>
    <row r="356" spans="1:48" x14ac:dyDescent="0.3">
      <c r="A356" t="s">
        <v>373</v>
      </c>
      <c r="B356" t="s">
        <v>374</v>
      </c>
      <c r="C356" t="s">
        <v>10310</v>
      </c>
      <c r="D356" t="s">
        <v>375</v>
      </c>
      <c r="E356">
        <v>65622.126193200005</v>
      </c>
      <c r="F356">
        <v>223.92</v>
      </c>
      <c r="G356">
        <v>52.311646527587499</v>
      </c>
      <c r="H356">
        <f>(Table2[[#This Row],[1Y Return vs Nifty]]-AVERAGE(Table2[1Y Return vs Nifty]))/_xlfn.STDEV.P(Table2[1Y Return vs Nifty])</f>
        <v>0.40969018024924736</v>
      </c>
      <c r="I356">
        <v>-7.0602687233829498</v>
      </c>
      <c r="J356">
        <f>(Table2[[#This Row],[1M Return vs Nifty]]-AVERAGE(Table2[1M Return vs Nifty]))/_xlfn.STDEV.P(Table2[1M Return vs Nifty])</f>
        <v>-0.6517153031945212</v>
      </c>
      <c r="K356">
        <v>-15.2929923771623</v>
      </c>
      <c r="L356">
        <f>(Table2[[#This Row],[6M Return vs Nifty]]-AVERAGE(Table2[6M Return vs Nifty]))/_xlfn.STDEV.P(Table2[6M Return vs Nifty])</f>
        <v>-0.76408237559534431</v>
      </c>
      <c r="M356">
        <v>-0.55214508938911999</v>
      </c>
      <c r="N356">
        <f>(Table2[[#This Row],[1W Return vs Nifty]]-AVERAGE(Table2[1W Return vs Nifty]))/_xlfn.STDEV.P(Table2[1W Return vs Nifty])</f>
        <v>9.9583018561488129E-2</v>
      </c>
      <c r="O356">
        <v>227.19</v>
      </c>
      <c r="P356">
        <v>234.865988356336</v>
      </c>
      <c r="Q356">
        <v>221.156278565235</v>
      </c>
      <c r="R356">
        <v>46.559041330923598</v>
      </c>
      <c r="S356" s="2">
        <f>(Table2[[#This Row],[Close Price]]-Table2[[#This Row],[20D EMA]])/Table2[[#This Row],[20D EMA]]</f>
        <v>-1.4393239139046658E-2</v>
      </c>
      <c r="T356" s="2">
        <f>(Table2[[#This Row],[Close Price]]-Table2[[#This Row],[50D EMA]])/Table2[[#This Row],[50D EMA]]</f>
        <v>-4.6605251075046622E-2</v>
      </c>
      <c r="U356" s="2">
        <f>(Table2[[#This Row],[Close Price]]-Table2[[#This Row],[200D EMA]])/Table2[[#This Row],[200D EMA]]</f>
        <v>1.2496689909483024E-2</v>
      </c>
      <c r="V356">
        <v>0.88597435671050995</v>
      </c>
      <c r="W356">
        <v>220.55</v>
      </c>
      <c r="X356">
        <v>226.71</v>
      </c>
      <c r="Y356">
        <v>220.55</v>
      </c>
      <c r="Z356">
        <v>233.1</v>
      </c>
      <c r="AA356">
        <v>210.06</v>
      </c>
      <c r="AB356">
        <v>249.14</v>
      </c>
      <c r="AC356" s="2">
        <f>(Table2[[#This Row],[Close Price]]/Table2[[#This Row],[Day Low]])-1</f>
        <v>1.5279981863522973E-2</v>
      </c>
      <c r="AD356" s="2">
        <f>(Table2[[#This Row],[Day High]]/Table2[[#This Row],[Close Price]])-1</f>
        <v>1.2459807073954998E-2</v>
      </c>
      <c r="AE356" s="2">
        <f>(Table2[[#This Row],[Close Price]]/Table2[[#This Row],[Current Week Low]])-1</f>
        <v>1.5279981863522973E-2</v>
      </c>
      <c r="AF356" s="2">
        <f>(Table2[[#This Row],[Current Week High]]/Table2[[#This Row],[Close Price]])-1</f>
        <v>4.0996784565916489E-2</v>
      </c>
      <c r="AG356" s="2">
        <f>(Table2[[#This Row],[Close Price]]/Table2[[#This Row],[Current Month Low]])-1</f>
        <v>6.5981148243358989E-2</v>
      </c>
      <c r="AH356" s="2">
        <f>(Table2[[#This Row],[Current Month High]]/Table2[[#This Row],[Close Price]])-1</f>
        <v>0.11262951053947834</v>
      </c>
      <c r="AI356">
        <v>27.880493033226099</v>
      </c>
      <c r="AJ356">
        <v>85.134353038445596</v>
      </c>
      <c r="AK356" t="str">
        <f>IF(AND(Table2[[#This Row],[20D EMA]]&gt;Table2[[#This Row],[50D EMA]],Table2[[#This Row],[50D EMA]]&gt;Table2[[#This Row],[200D EMA]]),"Uptrend","Downtrend/NoTrend")</f>
        <v>Downtrend/NoTrend</v>
      </c>
      <c r="AL356">
        <v>-0.08</v>
      </c>
      <c r="AM356" t="s">
        <v>10346</v>
      </c>
      <c r="AN356">
        <v>-2.4900000000000002</v>
      </c>
      <c r="AO356" t="s">
        <v>10346</v>
      </c>
      <c r="AP356">
        <v>7.7387812073323001E-2</v>
      </c>
      <c r="AQ356">
        <f>(Table2[[#This Row],[Sharpe Ratio]]-AVERAGE(Table2[Sharpe Ratio]))/_xlfn.STDEV.P(Table2[Sharpe Ratio])</f>
        <v>0.15689248487777868</v>
      </c>
      <c r="AR3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6">
        <f>_xlfn.RANK.AVG(Table2[[#This Row],[1Y Return vs Nifty Z-Score]],Table2[1Y Return vs Nifty Z-Score])</f>
        <v>189</v>
      </c>
      <c r="AT356">
        <f>_xlfn.RANK.AVG(Table2[[#This Row],[6M Return vs Nifty Z-Score]],Table2[6M Return vs Nifty Z-Score])</f>
        <v>573</v>
      </c>
      <c r="AU356">
        <f>_xlfn.RANK.AVG(Table2[[#This Row],[Sharpe Ratio Z-Score]],Table2[Sharpe Ratio Z-Score])</f>
        <v>307</v>
      </c>
      <c r="AV356">
        <f>(Table2[[#This Row],[Rank 1Y]]+Table2[[#This Row],[Rank 6M]]+Table2[[#This Row],[Rank Sharpe]])/3</f>
        <v>356.33333333333331</v>
      </c>
    </row>
    <row r="357" spans="1:48" x14ac:dyDescent="0.3">
      <c r="A357" t="s">
        <v>557</v>
      </c>
      <c r="B357" t="s">
        <v>558</v>
      </c>
      <c r="C357" t="s">
        <v>10313</v>
      </c>
      <c r="D357" t="s">
        <v>559</v>
      </c>
      <c r="E357">
        <v>35566.06577814</v>
      </c>
      <c r="F357">
        <v>1307.8499999999999</v>
      </c>
      <c r="G357">
        <v>-5.3220827149771299</v>
      </c>
      <c r="H357">
        <f>(Table2[[#This Row],[1Y Return vs Nifty]]-AVERAGE(Table2[1Y Return vs Nifty]))/_xlfn.STDEV.P(Table2[1Y Return vs Nifty])</f>
        <v>-0.5145118365921959</v>
      </c>
      <c r="I357">
        <v>-0.854074147793774</v>
      </c>
      <c r="J357">
        <f>(Table2[[#This Row],[1M Return vs Nifty]]-AVERAGE(Table2[1M Return vs Nifty]))/_xlfn.STDEV.P(Table2[1M Return vs Nifty])</f>
        <v>-6.6744176973821442E-2</v>
      </c>
      <c r="K357">
        <v>0.39782874708436999</v>
      </c>
      <c r="L357">
        <f>(Table2[[#This Row],[6M Return vs Nifty]]-AVERAGE(Table2[6M Return vs Nifty]))/_xlfn.STDEV.P(Table2[6M Return vs Nifty])</f>
        <v>-0.21855226344293716</v>
      </c>
      <c r="M357">
        <v>-6.0642069558647202</v>
      </c>
      <c r="N357">
        <f>(Table2[[#This Row],[1W Return vs Nifty]]-AVERAGE(Table2[1W Return vs Nifty]))/_xlfn.STDEV.P(Table2[1W Return vs Nifty])</f>
        <v>-1.300599200263715</v>
      </c>
      <c r="O357">
        <v>1325.08</v>
      </c>
      <c r="P357">
        <v>1291.6674474748199</v>
      </c>
      <c r="Q357">
        <v>1190.028218037</v>
      </c>
      <c r="R357">
        <v>42.275339929900497</v>
      </c>
      <c r="S357" s="2">
        <f>(Table2[[#This Row],[Close Price]]-Table2[[#This Row],[20D EMA]])/Table2[[#This Row],[20D EMA]]</f>
        <v>-1.3002988498807634E-2</v>
      </c>
      <c r="T357" s="2">
        <f>(Table2[[#This Row],[Close Price]]-Table2[[#This Row],[50D EMA]])/Table2[[#This Row],[50D EMA]]</f>
        <v>1.2528420188041813E-2</v>
      </c>
      <c r="U357" s="2">
        <f>(Table2[[#This Row],[Close Price]]-Table2[[#This Row],[200D EMA]])/Table2[[#This Row],[200D EMA]]</f>
        <v>9.9007553079162897E-2</v>
      </c>
      <c r="V357">
        <v>0.71422543252276305</v>
      </c>
      <c r="W357">
        <v>1298.6500000000001</v>
      </c>
      <c r="X357">
        <v>1340</v>
      </c>
      <c r="Y357">
        <v>1298.3499999999999</v>
      </c>
      <c r="Z357">
        <v>1364.15</v>
      </c>
      <c r="AA357">
        <v>1226.25</v>
      </c>
      <c r="AB357">
        <v>1430</v>
      </c>
      <c r="AC357" s="2">
        <f>(Table2[[#This Row],[Close Price]]/Table2[[#This Row],[Day Low]])-1</f>
        <v>7.0842798290531306E-3</v>
      </c>
      <c r="AD357" s="2">
        <f>(Table2[[#This Row],[Day High]]/Table2[[#This Row],[Close Price]])-1</f>
        <v>2.4582329777879774E-2</v>
      </c>
      <c r="AE357" s="2">
        <f>(Table2[[#This Row],[Close Price]]/Table2[[#This Row],[Current Week Low]])-1</f>
        <v>7.3169792428851022E-3</v>
      </c>
      <c r="AF357" s="2">
        <f>(Table2[[#This Row],[Current Week High]]/Table2[[#This Row],[Close Price]])-1</f>
        <v>4.3047750124249884E-2</v>
      </c>
      <c r="AG357" s="2">
        <f>(Table2[[#This Row],[Close Price]]/Table2[[#This Row],[Current Month Low]])-1</f>
        <v>6.6544342507645293E-2</v>
      </c>
      <c r="AH357" s="2">
        <f>(Table2[[#This Row],[Current Month High]]/Table2[[#This Row],[Close Price]])-1</f>
        <v>9.3397560882364283E-2</v>
      </c>
      <c r="AI357">
        <v>10.196123408647701</v>
      </c>
      <c r="AJ357">
        <v>32.702551874587698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0.06</v>
      </c>
      <c r="AM357" t="s">
        <v>10347</v>
      </c>
      <c r="AN357">
        <v>-0.23</v>
      </c>
      <c r="AO357" t="s">
        <v>10346</v>
      </c>
      <c r="AP357">
        <v>0.118524065378349</v>
      </c>
      <c r="AQ357">
        <f>(Table2[[#This Row],[Sharpe Ratio]]-AVERAGE(Table2[Sharpe Ratio]))/_xlfn.STDEV.P(Table2[Sharpe Ratio])</f>
        <v>0.62970579005616689</v>
      </c>
      <c r="AR3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-1.4707016872165026</v>
      </c>
      <c r="AS357">
        <f>_xlfn.RANK.AVG(Table2[[#This Row],[1Y Return vs Nifty Z-Score]],Table2[1Y Return vs Nifty Z-Score])</f>
        <v>486</v>
      </c>
      <c r="AT357">
        <f>_xlfn.RANK.AVG(Table2[[#This Row],[6M Return vs Nifty Z-Score]],Table2[6M Return vs Nifty Z-Score])</f>
        <v>394</v>
      </c>
      <c r="AU357">
        <f>_xlfn.RANK.AVG(Table2[[#This Row],[Sharpe Ratio Z-Score]],Table2[Sharpe Ratio Z-Score])</f>
        <v>190</v>
      </c>
      <c r="AV357">
        <f>(Table2[[#This Row],[Rank 1Y]]+Table2[[#This Row],[Rank 6M]]+Table2[[#This Row],[Rank Sharpe]])/3</f>
        <v>356.66666666666669</v>
      </c>
    </row>
    <row r="358" spans="1:48" x14ac:dyDescent="0.3">
      <c r="A358" t="s">
        <v>1397</v>
      </c>
      <c r="B358" t="s">
        <v>1398</v>
      </c>
      <c r="C358" t="s">
        <v>10306</v>
      </c>
      <c r="D358" t="s">
        <v>46</v>
      </c>
      <c r="E358">
        <v>7959.9430212399902</v>
      </c>
      <c r="F358">
        <v>544.4</v>
      </c>
      <c r="G358">
        <v>46.805739477589</v>
      </c>
      <c r="H358">
        <f>(Table2[[#This Row],[1Y Return vs Nifty]]-AVERAGE(Table2[1Y Return vs Nifty]))/_xlfn.STDEV.P(Table2[1Y Return vs Nifty])</f>
        <v>0.32139864563878112</v>
      </c>
      <c r="I358">
        <v>6.3668858158369197</v>
      </c>
      <c r="J358">
        <f>(Table2[[#This Row],[1M Return vs Nifty]]-AVERAGE(Table2[1M Return vs Nifty]))/_xlfn.STDEV.P(Table2[1M Return vs Nifty])</f>
        <v>0.61387468388724431</v>
      </c>
      <c r="K358">
        <v>10.3457337998301</v>
      </c>
      <c r="L358">
        <f>(Table2[[#This Row],[6M Return vs Nifty]]-AVERAGE(Table2[6M Return vs Nifty]))/_xlfn.STDEV.P(Table2[6M Return vs Nifty])</f>
        <v>0.12731120132627355</v>
      </c>
      <c r="M358">
        <v>4.3163924591816603</v>
      </c>
      <c r="N358">
        <f>(Table2[[#This Row],[1W Return vs Nifty]]-AVERAGE(Table2[1W Return vs Nifty]))/_xlfn.STDEV.P(Table2[1W Return vs Nifty])</f>
        <v>1.3362962254018755</v>
      </c>
      <c r="O358">
        <v>534.45000000000005</v>
      </c>
      <c r="P358">
        <v>518.78091239729395</v>
      </c>
      <c r="Q358">
        <v>447.92320983885003</v>
      </c>
      <c r="R358">
        <v>53.266079100672599</v>
      </c>
      <c r="S358" s="2">
        <f>(Table2[[#This Row],[Close Price]]-Table2[[#This Row],[20D EMA]])/Table2[[#This Row],[20D EMA]]</f>
        <v>1.861727009074737E-2</v>
      </c>
      <c r="T358" s="2">
        <f>(Table2[[#This Row],[Close Price]]-Table2[[#This Row],[50D EMA]])/Table2[[#This Row],[50D EMA]]</f>
        <v>4.9383250213119567E-2</v>
      </c>
      <c r="U358" s="2">
        <f>(Table2[[#This Row],[Close Price]]-Table2[[#This Row],[200D EMA]])/Table2[[#This Row],[200D EMA]]</f>
        <v>0.21538689677603343</v>
      </c>
      <c r="V358">
        <v>0.83255757365779504</v>
      </c>
      <c r="W358">
        <v>542</v>
      </c>
      <c r="X358">
        <v>567</v>
      </c>
      <c r="Y358">
        <v>534</v>
      </c>
      <c r="Z358">
        <v>588</v>
      </c>
      <c r="AA358">
        <v>493.25</v>
      </c>
      <c r="AB358">
        <v>588</v>
      </c>
      <c r="AC358" s="2">
        <f>(Table2[[#This Row],[Close Price]]/Table2[[#This Row],[Day Low]])-1</f>
        <v>4.4280442804427445E-3</v>
      </c>
      <c r="AD358" s="2">
        <f>(Table2[[#This Row],[Day High]]/Table2[[#This Row],[Close Price]])-1</f>
        <v>4.1513592946363032E-2</v>
      </c>
      <c r="AE358" s="2">
        <f>(Table2[[#This Row],[Close Price]]/Table2[[#This Row],[Current Week Low]])-1</f>
        <v>1.9475655430711614E-2</v>
      </c>
      <c r="AF358" s="2">
        <f>(Table2[[#This Row],[Current Week High]]/Table2[[#This Row],[Close Price]])-1</f>
        <v>8.008817046289507E-2</v>
      </c>
      <c r="AG358" s="2">
        <f>(Table2[[#This Row],[Close Price]]/Table2[[#This Row],[Current Month Low]])-1</f>
        <v>0.10369994931576265</v>
      </c>
      <c r="AH358" s="2">
        <f>(Table2[[#This Row],[Current Month High]]/Table2[[#This Row],[Close Price]])-1</f>
        <v>8.008817046289507E-2</v>
      </c>
      <c r="AI358">
        <v>8.0088170462895008</v>
      </c>
      <c r="AJ358">
        <v>90.183406113537103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0.13</v>
      </c>
      <c r="AM358" t="s">
        <v>10347</v>
      </c>
      <c r="AN358">
        <v>-2.23</v>
      </c>
      <c r="AO358" t="s">
        <v>10346</v>
      </c>
      <c r="AP358">
        <v>-4.2839986221149999E-3</v>
      </c>
      <c r="AQ358">
        <f>(Table2[[#This Row],[Sharpe Ratio]]-AVERAGE(Table2[Sharpe Ratio]))/_xlfn.STDEV.P(Table2[Sharpe Ratio])</f>
        <v>-0.78182982579254323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1.6170509304616312</v>
      </c>
      <c r="AS358">
        <f>_xlfn.RANK.AVG(Table2[[#This Row],[1Y Return vs Nifty Z-Score]],Table2[1Y Return vs Nifty Z-Score])</f>
        <v>208</v>
      </c>
      <c r="AT358">
        <f>_xlfn.RANK.AVG(Table2[[#This Row],[6M Return vs Nifty Z-Score]],Table2[6M Return vs Nifty Z-Score])</f>
        <v>280</v>
      </c>
      <c r="AU358">
        <f>_xlfn.RANK.AVG(Table2[[#This Row],[Sharpe Ratio Z-Score]],Table2[Sharpe Ratio Z-Score])</f>
        <v>585</v>
      </c>
      <c r="AV358">
        <f>(Table2[[#This Row],[Rank 1Y]]+Table2[[#This Row],[Rank 6M]]+Table2[[#This Row],[Rank Sharpe]])/3</f>
        <v>357.66666666666669</v>
      </c>
    </row>
    <row r="359" spans="1:48" x14ac:dyDescent="0.3">
      <c r="A359" t="s">
        <v>44</v>
      </c>
      <c r="B359" t="s">
        <v>45</v>
      </c>
      <c r="C359" t="s">
        <v>10306</v>
      </c>
      <c r="D359" t="s">
        <v>46</v>
      </c>
      <c r="E359">
        <v>506472.49644050002</v>
      </c>
      <c r="F359">
        <v>3683.45</v>
      </c>
      <c r="G359">
        <v>5.4396221969650496</v>
      </c>
      <c r="H359">
        <f>(Table2[[#This Row],[1Y Return vs Nifty]]-AVERAGE(Table2[1Y Return vs Nifty]))/_xlfn.STDEV.P(Table2[1Y Return vs Nifty])</f>
        <v>-0.34193946421612631</v>
      </c>
      <c r="I359">
        <v>-1.58519595761205</v>
      </c>
      <c r="J359">
        <f>(Table2[[#This Row],[1M Return vs Nifty]]-AVERAGE(Table2[1M Return vs Nifty]))/_xlfn.STDEV.P(Table2[1M Return vs Nifty])</f>
        <v>-0.13565680020612023</v>
      </c>
      <c r="K359">
        <v>-8.4956632825904492</v>
      </c>
      <c r="L359">
        <f>(Table2[[#This Row],[6M Return vs Nifty]]-AVERAGE(Table2[6M Return vs Nifty]))/_xlfn.STDEV.P(Table2[6M Return vs Nifty])</f>
        <v>-0.52775645779054026</v>
      </c>
      <c r="M359">
        <v>1.11285235245369</v>
      </c>
      <c r="N359">
        <f>(Table2[[#This Row],[1W Return vs Nifty]]-AVERAGE(Table2[1W Return vs Nifty]))/_xlfn.STDEV.P(Table2[1W Return vs Nifty])</f>
        <v>0.52252816484816811</v>
      </c>
      <c r="O359">
        <v>3627.47</v>
      </c>
      <c r="P359">
        <v>3615.6693577574902</v>
      </c>
      <c r="Q359">
        <v>3428.3880835468399</v>
      </c>
      <c r="R359">
        <v>64.060210383045302</v>
      </c>
      <c r="S359" s="2">
        <f>(Table2[[#This Row],[Close Price]]-Table2[[#This Row],[20D EMA]])/Table2[[#This Row],[20D EMA]]</f>
        <v>1.5432243409318347E-2</v>
      </c>
      <c r="T359" s="2">
        <f>(Table2[[#This Row],[Close Price]]-Table2[[#This Row],[50D EMA]])/Table2[[#This Row],[50D EMA]]</f>
        <v>1.8746360780220388E-2</v>
      </c>
      <c r="U359" s="2">
        <f>(Table2[[#This Row],[Close Price]]-Table2[[#This Row],[200D EMA]])/Table2[[#This Row],[200D EMA]]</f>
        <v>7.439703739411134E-2</v>
      </c>
      <c r="V359">
        <v>0.638794262284199</v>
      </c>
      <c r="W359">
        <v>3651.55</v>
      </c>
      <c r="X359">
        <v>3710</v>
      </c>
      <c r="Y359">
        <v>3594.7</v>
      </c>
      <c r="Z359">
        <v>3737</v>
      </c>
      <c r="AA359">
        <v>3511.5</v>
      </c>
      <c r="AB359">
        <v>3838.95</v>
      </c>
      <c r="AC359" s="2">
        <f>(Table2[[#This Row],[Close Price]]/Table2[[#This Row],[Day Low]])-1</f>
        <v>8.7360162122933627E-3</v>
      </c>
      <c r="AD359" s="2">
        <f>(Table2[[#This Row],[Day High]]/Table2[[#This Row],[Close Price]])-1</f>
        <v>7.2079164913330107E-3</v>
      </c>
      <c r="AE359" s="2">
        <f>(Table2[[#This Row],[Close Price]]/Table2[[#This Row],[Current Week Low]])-1</f>
        <v>2.4689125657217481E-2</v>
      </c>
      <c r="AF359" s="2">
        <f>(Table2[[#This Row],[Current Week High]]/Table2[[#This Row],[Close Price]])-1</f>
        <v>1.4538001058790107E-2</v>
      </c>
      <c r="AG359" s="2">
        <f>(Table2[[#This Row],[Close Price]]/Table2[[#This Row],[Current Month Low]])-1</f>
        <v>4.8967677630642026E-2</v>
      </c>
      <c r="AH359" s="2">
        <f>(Table2[[#This Row],[Current Month High]]/Table2[[#This Row],[Close Price]])-1</f>
        <v>4.2215857416280977E-2</v>
      </c>
      <c r="AI359">
        <v>6.4192536887971796</v>
      </c>
      <c r="AJ359">
        <v>37.526835551738898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-0.02</v>
      </c>
      <c r="AM359" t="s">
        <v>10346</v>
      </c>
      <c r="AN359">
        <v>3.12</v>
      </c>
      <c r="AO359" t="s">
        <v>10347</v>
      </c>
      <c r="AP359">
        <v>0.12653160244311701</v>
      </c>
      <c r="AQ359">
        <f>(Table2[[#This Row],[Sharpe Ratio]]-AVERAGE(Table2[Sharpe Ratio]))/_xlfn.STDEV.P(Table2[Sharpe Ratio])</f>
        <v>0.72174309928454117</v>
      </c>
      <c r="AR3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0.23891854191992246</v>
      </c>
      <c r="AS359">
        <f>_xlfn.RANK.AVG(Table2[[#This Row],[1Y Return vs Nifty Z-Score]],Table2[1Y Return vs Nifty Z-Score])</f>
        <v>409</v>
      </c>
      <c r="AT359">
        <f>_xlfn.RANK.AVG(Table2[[#This Row],[6M Return vs Nifty Z-Score]],Table2[6M Return vs Nifty Z-Score])</f>
        <v>504</v>
      </c>
      <c r="AU359">
        <f>_xlfn.RANK.AVG(Table2[[#This Row],[Sharpe Ratio Z-Score]],Table2[Sharpe Ratio Z-Score])</f>
        <v>166</v>
      </c>
      <c r="AV359">
        <f>(Table2[[#This Row],[Rank 1Y]]+Table2[[#This Row],[Rank 6M]]+Table2[[#This Row],[Rank Sharpe]])/3</f>
        <v>359.66666666666669</v>
      </c>
    </row>
    <row r="360" spans="1:48" x14ac:dyDescent="0.3">
      <c r="A360" t="s">
        <v>139</v>
      </c>
      <c r="B360" t="s">
        <v>140</v>
      </c>
      <c r="C360" t="s">
        <v>10315</v>
      </c>
      <c r="D360" t="s">
        <v>141</v>
      </c>
      <c r="E360">
        <v>205921.18082213899</v>
      </c>
      <c r="F360">
        <v>831.9</v>
      </c>
      <c r="G360">
        <v>38.367179371222498</v>
      </c>
      <c r="H360">
        <f>(Table2[[#This Row],[1Y Return vs Nifty]]-AVERAGE(Table2[1Y Return vs Nifty]))/_xlfn.STDEV.P(Table2[1Y Return vs Nifty])</f>
        <v>0.18607972090430699</v>
      </c>
      <c r="I360">
        <v>-0.91206840669900002</v>
      </c>
      <c r="J360">
        <f>(Table2[[#This Row],[1M Return vs Nifty]]-AVERAGE(Table2[1M Return vs Nifty]))/_xlfn.STDEV.P(Table2[1M Return vs Nifty])</f>
        <v>-7.2210484311261688E-2</v>
      </c>
      <c r="K360">
        <v>-22.1062453572526</v>
      </c>
      <c r="L360">
        <f>(Table2[[#This Row],[6M Return vs Nifty]]-AVERAGE(Table2[6M Return vs Nifty]))/_xlfn.STDEV.P(Table2[6M Return vs Nifty])</f>
        <v>-1.0009619265710317</v>
      </c>
      <c r="M360">
        <v>-4.7093284287313804</v>
      </c>
      <c r="N360">
        <f>(Table2[[#This Row],[1W Return vs Nifty]]-AVERAGE(Table2[1W Return vs Nifty]))/_xlfn.STDEV.P(Table2[1W Return vs Nifty])</f>
        <v>-0.95643092561167997</v>
      </c>
      <c r="O360">
        <v>844.09</v>
      </c>
      <c r="P360">
        <v>842.98695672086399</v>
      </c>
      <c r="Q360">
        <v>785.85082984144299</v>
      </c>
      <c r="R360">
        <v>39.454721894734497</v>
      </c>
      <c r="S360" s="2">
        <f>(Table2[[#This Row],[Close Price]]-Table2[[#This Row],[20D EMA]])/Table2[[#This Row],[20D EMA]]</f>
        <v>-1.4441587982324224E-2</v>
      </c>
      <c r="T360" s="2">
        <f>(Table2[[#This Row],[Close Price]]-Table2[[#This Row],[50D EMA]])/Table2[[#This Row],[50D EMA]]</f>
        <v>-1.3151990825565292E-2</v>
      </c>
      <c r="U360" s="2">
        <f>(Table2[[#This Row],[Close Price]]-Table2[[#This Row],[200D EMA]])/Table2[[#This Row],[200D EMA]]</f>
        <v>5.8597851411378021E-2</v>
      </c>
      <c r="V360">
        <v>0.70107315449229302</v>
      </c>
      <c r="W360">
        <v>818.5</v>
      </c>
      <c r="X360">
        <v>838.3</v>
      </c>
      <c r="Y360">
        <v>818.5</v>
      </c>
      <c r="Z360">
        <v>860.45</v>
      </c>
      <c r="AA360">
        <v>800.4</v>
      </c>
      <c r="AB360">
        <v>901</v>
      </c>
      <c r="AC360" s="2">
        <f>(Table2[[#This Row],[Close Price]]/Table2[[#This Row],[Day Low]])-1</f>
        <v>1.6371411117898527E-2</v>
      </c>
      <c r="AD360" s="2">
        <f>(Table2[[#This Row],[Day High]]/Table2[[#This Row],[Close Price]])-1</f>
        <v>7.693232359658575E-3</v>
      </c>
      <c r="AE360" s="2">
        <f>(Table2[[#This Row],[Close Price]]/Table2[[#This Row],[Current Week Low]])-1</f>
        <v>1.6371411117898527E-2</v>
      </c>
      <c r="AF360" s="2">
        <f>(Table2[[#This Row],[Current Week High]]/Table2[[#This Row],[Close Price]])-1</f>
        <v>3.4319028729414613E-2</v>
      </c>
      <c r="AG360" s="2">
        <f>(Table2[[#This Row],[Close Price]]/Table2[[#This Row],[Current Month Low]])-1</f>
        <v>3.9355322338830545E-2</v>
      </c>
      <c r="AH360" s="2">
        <f>(Table2[[#This Row],[Current Month High]]/Table2[[#This Row],[Close Price]])-1</f>
        <v>8.3062868133189083E-2</v>
      </c>
      <c r="AI360">
        <v>16.312056737588598</v>
      </c>
      <c r="AJ360">
        <v>72.236024844720404</v>
      </c>
      <c r="AK360" t="str">
        <f>IF(AND(Table2[[#This Row],[20D EMA]]&gt;Table2[[#This Row],[50D EMA]],Table2[[#This Row],[50D EMA]]&gt;Table2[[#This Row],[200D EMA]]),"Uptrend","Downtrend/NoTrend")</f>
        <v>Uptrend</v>
      </c>
      <c r="AL360">
        <v>0.03</v>
      </c>
      <c r="AM360" t="s">
        <v>10347</v>
      </c>
      <c r="AN360">
        <v>-0.42</v>
      </c>
      <c r="AO360" t="s">
        <v>10346</v>
      </c>
      <c r="AP360">
        <v>0.11688132238321899</v>
      </c>
      <c r="AQ360">
        <f>(Table2[[#This Row],[Sharpe Ratio]]-AVERAGE(Table2[Sharpe Ratio]))/_xlfn.STDEV.P(Table2[Sharpe Ratio])</f>
        <v>0.61082437323566208</v>
      </c>
      <c r="AR3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-1.2326992423540042</v>
      </c>
      <c r="AS360">
        <f>_xlfn.RANK.AVG(Table2[[#This Row],[1Y Return vs Nifty Z-Score]],Table2[1Y Return vs Nifty Z-Score])</f>
        <v>243</v>
      </c>
      <c r="AT360">
        <f>_xlfn.RANK.AVG(Table2[[#This Row],[6M Return vs Nifty Z-Score]],Table2[6M Return vs Nifty Z-Score])</f>
        <v>645</v>
      </c>
      <c r="AU360">
        <f>_xlfn.RANK.AVG(Table2[[#This Row],[Sharpe Ratio Z-Score]],Table2[Sharpe Ratio Z-Score])</f>
        <v>194</v>
      </c>
      <c r="AV360">
        <f>(Table2[[#This Row],[Rank 1Y]]+Table2[[#This Row],[Rank 6M]]+Table2[[#This Row],[Rank Sharpe]])/3</f>
        <v>360.66666666666669</v>
      </c>
    </row>
    <row r="361" spans="1:48" x14ac:dyDescent="0.3">
      <c r="A361" t="s">
        <v>947</v>
      </c>
      <c r="B361" t="s">
        <v>948</v>
      </c>
      <c r="C361" t="s">
        <v>10307</v>
      </c>
      <c r="D361" t="s">
        <v>54</v>
      </c>
      <c r="E361">
        <v>15594.14930931</v>
      </c>
      <c r="F361">
        <v>6771.05</v>
      </c>
      <c r="G361">
        <v>21.329313107919699</v>
      </c>
      <c r="H361">
        <f>(Table2[[#This Row],[1Y Return vs Nifty]]-AVERAGE(Table2[1Y Return vs Nifty]))/_xlfn.STDEV.P(Table2[1Y Return vs Nifty])</f>
        <v>-8.7135817464671431E-2</v>
      </c>
      <c r="I361">
        <v>-0.192390516054946</v>
      </c>
      <c r="J361">
        <f>(Table2[[#This Row],[1M Return vs Nifty]]-AVERAGE(Table2[1M Return vs Nifty]))/_xlfn.STDEV.P(Table2[1M Return vs Nifty])</f>
        <v>-4.3765192174064476E-3</v>
      </c>
      <c r="K361">
        <v>11.265915987629199</v>
      </c>
      <c r="L361">
        <f>(Table2[[#This Row],[6M Return vs Nifty]]-AVERAGE(Table2[6M Return vs Nifty]))/_xlfn.STDEV.P(Table2[6M Return vs Nifty])</f>
        <v>0.15930360555647544</v>
      </c>
      <c r="M361">
        <v>-3.0533941580056099</v>
      </c>
      <c r="N361">
        <f>(Table2[[#This Row],[1W Return vs Nifty]]-AVERAGE(Table2[1W Return vs Nifty]))/_xlfn.STDEV.P(Table2[1W Return vs Nifty])</f>
        <v>-0.5357880196393604</v>
      </c>
      <c r="O361">
        <v>6722.95</v>
      </c>
      <c r="P361">
        <v>6512.4652788752701</v>
      </c>
      <c r="Q361">
        <v>5716.8319501325304</v>
      </c>
      <c r="R361">
        <v>54.819822901692397</v>
      </c>
      <c r="S361" s="2">
        <f>(Table2[[#This Row],[Close Price]]-Table2[[#This Row],[20D EMA]])/Table2[[#This Row],[20D EMA]]</f>
        <v>7.1545973121918752E-3</v>
      </c>
      <c r="T361" s="2">
        <f>(Table2[[#This Row],[Close Price]]-Table2[[#This Row],[50D EMA]])/Table2[[#This Row],[50D EMA]]</f>
        <v>3.9706118965963801E-2</v>
      </c>
      <c r="U361" s="2">
        <f>(Table2[[#This Row],[Close Price]]-Table2[[#This Row],[200D EMA]])/Table2[[#This Row],[200D EMA]]</f>
        <v>0.18440598902737212</v>
      </c>
      <c r="V361">
        <v>0.70818591587081503</v>
      </c>
      <c r="W361">
        <v>6730.6</v>
      </c>
      <c r="X361">
        <v>6999</v>
      </c>
      <c r="Y361">
        <v>6705</v>
      </c>
      <c r="Z361">
        <v>6999</v>
      </c>
      <c r="AA361">
        <v>6382.35</v>
      </c>
      <c r="AB361">
        <v>7033.65</v>
      </c>
      <c r="AC361" s="2">
        <f>(Table2[[#This Row],[Close Price]]/Table2[[#This Row],[Day Low]])-1</f>
        <v>6.0098653909013144E-3</v>
      </c>
      <c r="AD361" s="2">
        <f>(Table2[[#This Row],[Day High]]/Table2[[#This Row],[Close Price]])-1</f>
        <v>3.3665384246165608E-2</v>
      </c>
      <c r="AE361" s="2">
        <f>(Table2[[#This Row],[Close Price]]/Table2[[#This Row],[Current Week Low]])-1</f>
        <v>9.8508575689784106E-3</v>
      </c>
      <c r="AF361" s="2">
        <f>(Table2[[#This Row],[Current Week High]]/Table2[[#This Row],[Close Price]])-1</f>
        <v>3.3665384246165608E-2</v>
      </c>
      <c r="AG361" s="2">
        <f>(Table2[[#This Row],[Close Price]]/Table2[[#This Row],[Current Month Low]])-1</f>
        <v>6.0902332213056187E-2</v>
      </c>
      <c r="AH361" s="2">
        <f>(Table2[[#This Row],[Current Month High]]/Table2[[#This Row],[Close Price]])-1</f>
        <v>3.878275895171357E-2</v>
      </c>
      <c r="AI361">
        <v>11.350529090761301</v>
      </c>
      <c r="AJ361">
        <v>53.600744064510003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-0.41</v>
      </c>
      <c r="AM361" t="s">
        <v>10346</v>
      </c>
      <c r="AN361">
        <v>0.51</v>
      </c>
      <c r="AO361" t="s">
        <v>10347</v>
      </c>
      <c r="AP361">
        <v>1.3515242468814999E-2</v>
      </c>
      <c r="AQ361">
        <f>(Table2[[#This Row],[Sharpe Ratio]]-AVERAGE(Table2[Sharpe Ratio]))/_xlfn.STDEV.P(Table2[Sharpe Ratio])</f>
        <v>-0.57724828679172802</v>
      </c>
      <c r="AR3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-1.0452450375566911</v>
      </c>
      <c r="AS361">
        <f>_xlfn.RANK.AVG(Table2[[#This Row],[1Y Return vs Nifty Z-Score]],Table2[1Y Return vs Nifty Z-Score])</f>
        <v>328</v>
      </c>
      <c r="AT361">
        <f>_xlfn.RANK.AVG(Table2[[#This Row],[6M Return vs Nifty Z-Score]],Table2[6M Return vs Nifty Z-Score])</f>
        <v>268</v>
      </c>
      <c r="AU361">
        <f>_xlfn.RANK.AVG(Table2[[#This Row],[Sharpe Ratio Z-Score]],Table2[Sharpe Ratio Z-Score])</f>
        <v>489</v>
      </c>
      <c r="AV361">
        <f>(Table2[[#This Row],[Rank 1Y]]+Table2[[#This Row],[Rank 6M]]+Table2[[#This Row],[Rank Sharpe]])/3</f>
        <v>361.66666666666669</v>
      </c>
    </row>
    <row r="362" spans="1:48" x14ac:dyDescent="0.3">
      <c r="A362" t="s">
        <v>350</v>
      </c>
      <c r="B362" t="s">
        <v>351</v>
      </c>
      <c r="C362" t="s">
        <v>10307</v>
      </c>
      <c r="D362" t="s">
        <v>54</v>
      </c>
      <c r="E362">
        <v>71730.630449999997</v>
      </c>
      <c r="F362">
        <v>5999.3</v>
      </c>
      <c r="G362">
        <v>32.013260692384598</v>
      </c>
      <c r="H362">
        <f>(Table2[[#This Row],[1Y Return vs Nifty]]-AVERAGE(Table2[1Y Return vs Nifty]))/_xlfn.STDEV.P(Table2[1Y Return vs Nifty])</f>
        <v>8.4189655225690593E-2</v>
      </c>
      <c r="I362">
        <v>11.322718562695901</v>
      </c>
      <c r="J362">
        <f>(Table2[[#This Row],[1M Return vs Nifty]]-AVERAGE(Table2[1M Return vs Nifty]))/_xlfn.STDEV.P(Table2[1M Return vs Nifty])</f>
        <v>1.0809916954444123</v>
      </c>
      <c r="K362">
        <v>2.5893623740182599</v>
      </c>
      <c r="L362">
        <f>(Table2[[#This Row],[6M Return vs Nifty]]-AVERAGE(Table2[6M Return vs Nifty]))/_xlfn.STDEV.P(Table2[6M Return vs Nifty])</f>
        <v>-0.14235818947955717</v>
      </c>
      <c r="M362">
        <v>1.2922953254210101</v>
      </c>
      <c r="N362">
        <f>(Table2[[#This Row],[1W Return vs Nifty]]-AVERAGE(Table2[1W Return vs Nifty]))/_xlfn.STDEV.P(Table2[1W Return vs Nifty])</f>
        <v>0.56811053785636934</v>
      </c>
      <c r="O362">
        <v>5696.25</v>
      </c>
      <c r="P362">
        <v>5456.2963732028002</v>
      </c>
      <c r="Q362">
        <v>4961.1287625567002</v>
      </c>
      <c r="R362">
        <v>84.667288102047607</v>
      </c>
      <c r="S362" s="2">
        <f>(Table2[[#This Row],[Close Price]]-Table2[[#This Row],[20D EMA]])/Table2[[#This Row],[20D EMA]]</f>
        <v>5.320166776387978E-2</v>
      </c>
      <c r="T362" s="2">
        <f>(Table2[[#This Row],[Close Price]]-Table2[[#This Row],[50D EMA]])/Table2[[#This Row],[50D EMA]]</f>
        <v>9.9518719229406791E-2</v>
      </c>
      <c r="U362" s="2">
        <f>(Table2[[#This Row],[Close Price]]-Table2[[#This Row],[200D EMA]])/Table2[[#This Row],[200D EMA]]</f>
        <v>0.2092610950311804</v>
      </c>
      <c r="V362">
        <v>0.98226180431798404</v>
      </c>
      <c r="W362">
        <v>5961</v>
      </c>
      <c r="X362">
        <v>6064.8</v>
      </c>
      <c r="Y362">
        <v>5700</v>
      </c>
      <c r="Z362">
        <v>6064.8</v>
      </c>
      <c r="AA362">
        <v>5164.75</v>
      </c>
      <c r="AB362">
        <v>6064.8</v>
      </c>
      <c r="AC362" s="2">
        <f>(Table2[[#This Row],[Close Price]]/Table2[[#This Row],[Day Low]])-1</f>
        <v>6.4250964603254079E-3</v>
      </c>
      <c r="AD362" s="2">
        <f>(Table2[[#This Row],[Day High]]/Table2[[#This Row],[Close Price]])-1</f>
        <v>1.0917940426383055E-2</v>
      </c>
      <c r="AE362" s="2">
        <f>(Table2[[#This Row],[Close Price]]/Table2[[#This Row],[Current Week Low]])-1</f>
        <v>5.2508771929824505E-2</v>
      </c>
      <c r="AF362" s="2">
        <f>(Table2[[#This Row],[Current Week High]]/Table2[[#This Row],[Close Price]])-1</f>
        <v>1.0917940426383055E-2</v>
      </c>
      <c r="AG362" s="2">
        <f>(Table2[[#This Row],[Close Price]]/Table2[[#This Row],[Current Month Low]])-1</f>
        <v>0.16158574955225324</v>
      </c>
      <c r="AH362" s="2">
        <f>(Table2[[#This Row],[Current Month High]]/Table2[[#This Row],[Close Price]])-1</f>
        <v>1.0917940426383055E-2</v>
      </c>
      <c r="AI362">
        <v>1.0917940426382999</v>
      </c>
      <c r="AJ362">
        <v>74.044096315636693</v>
      </c>
      <c r="AK362" t="str">
        <f>IF(AND(Table2[[#This Row],[20D EMA]]&gt;Table2[[#This Row],[50D EMA]],Table2[[#This Row],[50D EMA]]&gt;Table2[[#This Row],[200D EMA]]),"Uptrend","Downtrend/NoTrend")</f>
        <v>Uptrend</v>
      </c>
      <c r="AL362">
        <v>0.03</v>
      </c>
      <c r="AM362" t="s">
        <v>10347</v>
      </c>
      <c r="AN362">
        <v>4.9800000000000004</v>
      </c>
      <c r="AO362" t="s">
        <v>10347</v>
      </c>
      <c r="AP362">
        <v>3.2588075476371998E-2</v>
      </c>
      <c r="AQ362">
        <f>(Table2[[#This Row],[Sharpe Ratio]]-AVERAGE(Table2[Sharpe Ratio]))/_xlfn.STDEV.P(Table2[Sharpe Ratio])</f>
        <v>-0.35802829253141738</v>
      </c>
      <c r="AR3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1.2329054065154978</v>
      </c>
      <c r="AS362">
        <f>_xlfn.RANK.AVG(Table2[[#This Row],[1Y Return vs Nifty Z-Score]],Table2[1Y Return vs Nifty Z-Score])</f>
        <v>272</v>
      </c>
      <c r="AT362">
        <f>_xlfn.RANK.AVG(Table2[[#This Row],[6M Return vs Nifty Z-Score]],Table2[6M Return vs Nifty Z-Score])</f>
        <v>373</v>
      </c>
      <c r="AU362">
        <f>_xlfn.RANK.AVG(Table2[[#This Row],[Sharpe Ratio Z-Score]],Table2[Sharpe Ratio Z-Score])</f>
        <v>442</v>
      </c>
      <c r="AV362">
        <f>(Table2[[#This Row],[Rank 1Y]]+Table2[[#This Row],[Rank 6M]]+Table2[[#This Row],[Rank Sharpe]])/3</f>
        <v>362.33333333333331</v>
      </c>
    </row>
    <row r="363" spans="1:48" x14ac:dyDescent="0.3">
      <c r="A363" t="s">
        <v>1525</v>
      </c>
      <c r="B363" t="s">
        <v>1526</v>
      </c>
      <c r="C363" t="s">
        <v>10316</v>
      </c>
      <c r="D363" t="s">
        <v>296</v>
      </c>
      <c r="E363">
        <v>6613.7830690199999</v>
      </c>
      <c r="F363">
        <v>690.7</v>
      </c>
      <c r="G363">
        <v>-14.2415096412693</v>
      </c>
      <c r="H363">
        <f>(Table2[[#This Row],[1Y Return vs Nifty]]-AVERAGE(Table2[1Y Return vs Nifty]))/_xlfn.STDEV.P(Table2[1Y Return vs Nifty])</f>
        <v>-0.65754183764687479</v>
      </c>
      <c r="I363">
        <v>23.221933374953</v>
      </c>
      <c r="J363">
        <f>(Table2[[#This Row],[1M Return vs Nifty]]-AVERAGE(Table2[1M Return vs Nifty]))/_xlfn.STDEV.P(Table2[1M Return vs Nifty])</f>
        <v>2.202564183236944</v>
      </c>
      <c r="K363">
        <v>20.868978093710901</v>
      </c>
      <c r="L363">
        <f>(Table2[[#This Row],[6M Return vs Nifty]]-AVERAGE(Table2[6M Return vs Nifty]))/_xlfn.STDEV.P(Table2[6M Return vs Nifty])</f>
        <v>0.4931777544142395</v>
      </c>
      <c r="M363">
        <v>-4.5573519995384801</v>
      </c>
      <c r="N363">
        <f>(Table2[[#This Row],[1W Return vs Nifty]]-AVERAGE(Table2[1W Return vs Nifty]))/_xlfn.STDEV.P(Table2[1W Return vs Nifty])</f>
        <v>-0.91782564523000187</v>
      </c>
      <c r="O363">
        <v>648.77</v>
      </c>
      <c r="P363">
        <v>601.17797048360001</v>
      </c>
      <c r="Q363">
        <v>552.28986022087497</v>
      </c>
      <c r="R363">
        <v>65.739118756942503</v>
      </c>
      <c r="S363" s="2">
        <f>(Table2[[#This Row],[Close Price]]-Table2[[#This Row],[20D EMA]])/Table2[[#This Row],[20D EMA]]</f>
        <v>6.4629992138970763E-2</v>
      </c>
      <c r="T363" s="2">
        <f>(Table2[[#This Row],[Close Price]]-Table2[[#This Row],[50D EMA]])/Table2[[#This Row],[50D EMA]]</f>
        <v>0.14891102786814803</v>
      </c>
      <c r="U363" s="2">
        <f>(Table2[[#This Row],[Close Price]]-Table2[[#This Row],[200D EMA]])/Table2[[#This Row],[200D EMA]]</f>
        <v>0.25061140851612101</v>
      </c>
      <c r="V363">
        <v>1.2566280508759899</v>
      </c>
      <c r="W363">
        <v>676.95</v>
      </c>
      <c r="X363">
        <v>695</v>
      </c>
      <c r="Y363">
        <v>675.9</v>
      </c>
      <c r="Z363">
        <v>726.8</v>
      </c>
      <c r="AA363">
        <v>538</v>
      </c>
      <c r="AB363">
        <v>726.8</v>
      </c>
      <c r="AC363" s="2">
        <f>(Table2[[#This Row],[Close Price]]/Table2[[#This Row],[Day Low]])-1</f>
        <v>2.031169214860773E-2</v>
      </c>
      <c r="AD363" s="2">
        <f>(Table2[[#This Row],[Day High]]/Table2[[#This Row],[Close Price]])-1</f>
        <v>6.2255682640799392E-3</v>
      </c>
      <c r="AE363" s="2">
        <f>(Table2[[#This Row],[Close Price]]/Table2[[#This Row],[Current Week Low]])-1</f>
        <v>2.1896730285545285E-2</v>
      </c>
      <c r="AF363" s="2">
        <f>(Table2[[#This Row],[Current Week High]]/Table2[[#This Row],[Close Price]])-1</f>
        <v>5.2265817286810456E-2</v>
      </c>
      <c r="AG363" s="2">
        <f>(Table2[[#This Row],[Close Price]]/Table2[[#This Row],[Current Month Low]])-1</f>
        <v>0.283828996282528</v>
      </c>
      <c r="AH363" s="2">
        <f>(Table2[[#This Row],[Current Month High]]/Table2[[#This Row],[Close Price]])-1</f>
        <v>5.2265817286810456E-2</v>
      </c>
      <c r="AI363">
        <v>5.2265817286810403</v>
      </c>
      <c r="AJ363">
        <v>58.7998620531095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0.28999999999999998</v>
      </c>
      <c r="AM363" t="s">
        <v>10347</v>
      </c>
      <c r="AN363">
        <v>9.64</v>
      </c>
      <c r="AO363" t="s">
        <v>10347</v>
      </c>
      <c r="AP363">
        <v>6.8983274782694004E-2</v>
      </c>
      <c r="AQ363">
        <f>(Table2[[#This Row],[Sharpe Ratio]]-AVERAGE(Table2[Sharpe Ratio]))/_xlfn.STDEV.P(Table2[Sharpe Ratio])</f>
        <v>6.0292120585686053E-2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1.1806665753599925</v>
      </c>
      <c r="AS363">
        <f>_xlfn.RANK.AVG(Table2[[#This Row],[1Y Return vs Nifty Z-Score]],Table2[1Y Return vs Nifty Z-Score])</f>
        <v>555</v>
      </c>
      <c r="AT363">
        <f>_xlfn.RANK.AVG(Table2[[#This Row],[6M Return vs Nifty Z-Score]],Table2[6M Return vs Nifty Z-Score])</f>
        <v>194</v>
      </c>
      <c r="AU363">
        <f>_xlfn.RANK.AVG(Table2[[#This Row],[Sharpe Ratio Z-Score]],Table2[Sharpe Ratio Z-Score])</f>
        <v>339</v>
      </c>
      <c r="AV363">
        <f>(Table2[[#This Row],[Rank 1Y]]+Table2[[#This Row],[Rank 6M]]+Table2[[#This Row],[Rank Sharpe]])/3</f>
        <v>362.66666666666669</v>
      </c>
    </row>
    <row r="364" spans="1:48" x14ac:dyDescent="0.3">
      <c r="A364" t="s">
        <v>484</v>
      </c>
      <c r="B364" t="s">
        <v>485</v>
      </c>
      <c r="C364" t="s">
        <v>10303</v>
      </c>
      <c r="D364" t="s">
        <v>37</v>
      </c>
      <c r="E364">
        <v>43177.599999999999</v>
      </c>
      <c r="F364">
        <v>262</v>
      </c>
      <c r="G364">
        <v>72.204887601362003</v>
      </c>
      <c r="H364">
        <f>(Table2[[#This Row],[1Y Return vs Nifty]]-AVERAGE(Table2[1Y Return vs Nifty]))/_xlfn.STDEV.P(Table2[1Y Return vs Nifty])</f>
        <v>0.72869389150514097</v>
      </c>
      <c r="I364">
        <v>-7.1930192944736699</v>
      </c>
      <c r="J364">
        <f>(Table2[[#This Row],[1M Return vs Nifty]]-AVERAGE(Table2[1M Return vs Nifty]))/_xlfn.STDEV.P(Table2[1M Return vs Nifty])</f>
        <v>-0.66422784209925056</v>
      </c>
      <c r="K364">
        <v>-12.9054561215648</v>
      </c>
      <c r="L364">
        <f>(Table2[[#This Row],[6M Return vs Nifty]]-AVERAGE(Table2[6M Return vs Nifty]))/_xlfn.STDEV.P(Table2[6M Return vs Nifty])</f>
        <v>-0.68107378662664075</v>
      </c>
      <c r="M364">
        <v>-0.83241026507930904</v>
      </c>
      <c r="N364">
        <f>(Table2[[#This Row],[1W Return vs Nifty]]-AVERAGE(Table2[1W Return vs Nifty]))/_xlfn.STDEV.P(Table2[1W Return vs Nifty])</f>
        <v>2.8389638468271177E-2</v>
      </c>
      <c r="O364">
        <v>262.39</v>
      </c>
      <c r="P364">
        <v>258.95934379833301</v>
      </c>
      <c r="Q364">
        <v>230.38049045793599</v>
      </c>
      <c r="R364">
        <v>49.175804221076802</v>
      </c>
      <c r="S364" s="2">
        <f>(Table2[[#This Row],[Close Price]]-Table2[[#This Row],[20D EMA]])/Table2[[#This Row],[20D EMA]]</f>
        <v>-1.4863371317503959E-3</v>
      </c>
      <c r="T364" s="2">
        <f>(Table2[[#This Row],[Close Price]]-Table2[[#This Row],[50D EMA]])/Table2[[#This Row],[50D EMA]]</f>
        <v>1.1741828493490971E-2</v>
      </c>
      <c r="U364" s="2">
        <f>(Table2[[#This Row],[Close Price]]-Table2[[#This Row],[200D EMA]])/Table2[[#This Row],[200D EMA]]</f>
        <v>0.1372490764266224</v>
      </c>
      <c r="V364">
        <v>0.57494643051094496</v>
      </c>
      <c r="W364">
        <v>261.25</v>
      </c>
      <c r="X364">
        <v>270.75</v>
      </c>
      <c r="Y364">
        <v>261.25</v>
      </c>
      <c r="Z364">
        <v>277.64999999999998</v>
      </c>
      <c r="AA364">
        <v>230.2</v>
      </c>
      <c r="AB364">
        <v>301.95</v>
      </c>
      <c r="AC364" s="2">
        <f>(Table2[[#This Row],[Close Price]]/Table2[[#This Row],[Day Low]])-1</f>
        <v>2.870813397129135E-3</v>
      </c>
      <c r="AD364" s="2">
        <f>(Table2[[#This Row],[Day High]]/Table2[[#This Row],[Close Price]])-1</f>
        <v>3.3396946564885566E-2</v>
      </c>
      <c r="AE364" s="2">
        <f>(Table2[[#This Row],[Close Price]]/Table2[[#This Row],[Current Week Low]])-1</f>
        <v>2.870813397129135E-3</v>
      </c>
      <c r="AF364" s="2">
        <f>(Table2[[#This Row],[Current Week High]]/Table2[[#This Row],[Close Price]])-1</f>
        <v>5.9732824427480846E-2</v>
      </c>
      <c r="AG364" s="2">
        <f>(Table2[[#This Row],[Close Price]]/Table2[[#This Row],[Current Month Low]])-1</f>
        <v>0.13814074717636848</v>
      </c>
      <c r="AH364" s="2">
        <f>(Table2[[#This Row],[Current Month High]]/Table2[[#This Row],[Close Price]])-1</f>
        <v>0.15248091603053426</v>
      </c>
      <c r="AI364">
        <v>23.931297709923602</v>
      </c>
      <c r="AJ364">
        <v>112.059894779441</v>
      </c>
      <c r="AK364" t="str">
        <f>IF(AND(Table2[[#This Row],[20D EMA]]&gt;Table2[[#This Row],[50D EMA]],Table2[[#This Row],[50D EMA]]&gt;Table2[[#This Row],[200D EMA]]),"Uptrend","Downtrend/NoTrend")</f>
        <v>Uptrend</v>
      </c>
      <c r="AL364">
        <v>0.03</v>
      </c>
      <c r="AM364" t="s">
        <v>10347</v>
      </c>
      <c r="AN364">
        <v>6.18</v>
      </c>
      <c r="AO364" t="s">
        <v>10347</v>
      </c>
      <c r="AP364">
        <v>4.3733146373104E-2</v>
      </c>
      <c r="AQ364">
        <f>(Table2[[#This Row],[Sharpe Ratio]]-AVERAGE(Table2[Sharpe Ratio]))/_xlfn.STDEV.P(Table2[Sharpe Ratio])</f>
        <v>-0.22992868734721136</v>
      </c>
      <c r="AR3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-0.8181467860996906</v>
      </c>
      <c r="AS364">
        <f>_xlfn.RANK.AVG(Table2[[#This Row],[1Y Return vs Nifty Z-Score]],Table2[1Y Return vs Nifty Z-Score])</f>
        <v>134</v>
      </c>
      <c r="AT364">
        <f>_xlfn.RANK.AVG(Table2[[#This Row],[6M Return vs Nifty Z-Score]],Table2[6M Return vs Nifty Z-Score])</f>
        <v>550</v>
      </c>
      <c r="AU364">
        <f>_xlfn.RANK.AVG(Table2[[#This Row],[Sharpe Ratio Z-Score]],Table2[Sharpe Ratio Z-Score])</f>
        <v>406</v>
      </c>
      <c r="AV364">
        <f>(Table2[[#This Row],[Rank 1Y]]+Table2[[#This Row],[Rank 6M]]+Table2[[#This Row],[Rank Sharpe]])/3</f>
        <v>363.33333333333331</v>
      </c>
    </row>
    <row r="365" spans="1:48" x14ac:dyDescent="0.3">
      <c r="A365" t="s">
        <v>1096</v>
      </c>
      <c r="B365" t="s">
        <v>1097</v>
      </c>
      <c r="C365" t="s">
        <v>10310</v>
      </c>
      <c r="D365" t="s">
        <v>136</v>
      </c>
      <c r="E365">
        <v>11659.47</v>
      </c>
      <c r="F365">
        <v>366.65</v>
      </c>
      <c r="G365">
        <v>18.437720130428101</v>
      </c>
      <c r="H365">
        <f>(Table2[[#This Row],[1Y Return vs Nifty]]-AVERAGE(Table2[1Y Return vs Nifty]))/_xlfn.STDEV.P(Table2[1Y Return vs Nifty])</f>
        <v>-0.1335047770444831</v>
      </c>
      <c r="I365">
        <v>-8.9870933163663693</v>
      </c>
      <c r="J365">
        <f>(Table2[[#This Row],[1M Return vs Nifty]]-AVERAGE(Table2[1M Return vs Nifty]))/_xlfn.STDEV.P(Table2[1M Return vs Nifty])</f>
        <v>-0.83333009764853638</v>
      </c>
      <c r="K365">
        <v>-20.379565806451101</v>
      </c>
      <c r="L365">
        <f>(Table2[[#This Row],[6M Return vs Nifty]]-AVERAGE(Table2[6M Return vs Nifty]))/_xlfn.STDEV.P(Table2[6M Return vs Nifty])</f>
        <v>-0.94092965155233133</v>
      </c>
      <c r="M365">
        <v>-2.2039141588538</v>
      </c>
      <c r="N365">
        <f>(Table2[[#This Row],[1W Return vs Nifty]]-AVERAGE(Table2[1W Return vs Nifty]))/_xlfn.STDEV.P(Table2[1W Return vs Nifty])</f>
        <v>-0.32000183674215549</v>
      </c>
      <c r="O365">
        <v>373.96</v>
      </c>
      <c r="P365">
        <v>384.549922177236</v>
      </c>
      <c r="Q365">
        <v>374.14920168840399</v>
      </c>
      <c r="R365">
        <v>38.6789833700131</v>
      </c>
      <c r="S365" s="2">
        <f>(Table2[[#This Row],[Close Price]]-Table2[[#This Row],[20D EMA]])/Table2[[#This Row],[20D EMA]]</f>
        <v>-1.9547545191999152E-2</v>
      </c>
      <c r="T365" s="2">
        <f>(Table2[[#This Row],[Close Price]]-Table2[[#This Row],[50D EMA]])/Table2[[#This Row],[50D EMA]]</f>
        <v>-4.6547720191674073E-2</v>
      </c>
      <c r="U365" s="2">
        <f>(Table2[[#This Row],[Close Price]]-Table2[[#This Row],[200D EMA]])/Table2[[#This Row],[200D EMA]]</f>
        <v>-2.0043345420924993E-2</v>
      </c>
      <c r="V365">
        <v>0.44647209340524602</v>
      </c>
      <c r="W365">
        <v>363.25</v>
      </c>
      <c r="X365">
        <v>370.55</v>
      </c>
      <c r="Y365">
        <v>363.25</v>
      </c>
      <c r="Z365">
        <v>376.95</v>
      </c>
      <c r="AA365">
        <v>355.6</v>
      </c>
      <c r="AB365">
        <v>412.35</v>
      </c>
      <c r="AC365" s="2">
        <f>(Table2[[#This Row],[Close Price]]/Table2[[#This Row],[Day Low]])-1</f>
        <v>9.3599449415002756E-3</v>
      </c>
      <c r="AD365" s="2">
        <f>(Table2[[#This Row],[Day High]]/Table2[[#This Row],[Close Price]])-1</f>
        <v>1.063684712941515E-2</v>
      </c>
      <c r="AE365" s="2">
        <f>(Table2[[#This Row],[Close Price]]/Table2[[#This Row],[Current Week Low]])-1</f>
        <v>9.3599449415002756E-3</v>
      </c>
      <c r="AF365" s="2">
        <f>(Table2[[#This Row],[Current Week High]]/Table2[[#This Row],[Close Price]])-1</f>
        <v>2.8092186008454867E-2</v>
      </c>
      <c r="AG365" s="2">
        <f>(Table2[[#This Row],[Close Price]]/Table2[[#This Row],[Current Month Low]])-1</f>
        <v>3.1074240719909829E-2</v>
      </c>
      <c r="AH365" s="2">
        <f>(Table2[[#This Row],[Current Month High]]/Table2[[#This Row],[Close Price]])-1</f>
        <v>0.12464202918314493</v>
      </c>
      <c r="AI365">
        <v>38.006273012409601</v>
      </c>
      <c r="AJ365">
        <v>55.5909187354126</v>
      </c>
      <c r="AK365" t="str">
        <f>IF(AND(Table2[[#This Row],[20D EMA]]&gt;Table2[[#This Row],[50D EMA]],Table2[[#This Row],[50D EMA]]&gt;Table2[[#This Row],[200D EMA]]),"Uptrend","Downtrend/NoTrend")</f>
        <v>Downtrend/NoTrend</v>
      </c>
      <c r="AL365">
        <v>0</v>
      </c>
      <c r="AM365" t="s">
        <v>10348</v>
      </c>
      <c r="AN365">
        <v>-1.1299999999999999</v>
      </c>
      <c r="AO365" t="s">
        <v>10346</v>
      </c>
      <c r="AP365">
        <v>0.14970583754150099</v>
      </c>
      <c r="AQ365">
        <f>(Table2[[#This Row],[Sharpe Ratio]]-AVERAGE(Table2[Sharpe Ratio]))/_xlfn.STDEV.P(Table2[Sharpe Ratio])</f>
        <v>0.98810393216353376</v>
      </c>
      <c r="AR3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5">
        <f>_xlfn.RANK.AVG(Table2[[#This Row],[1Y Return vs Nifty Z-Score]],Table2[1Y Return vs Nifty Z-Score])</f>
        <v>339</v>
      </c>
      <c r="AT365">
        <f>_xlfn.RANK.AVG(Table2[[#This Row],[6M Return vs Nifty Z-Score]],Table2[6M Return vs Nifty Z-Score])</f>
        <v>632</v>
      </c>
      <c r="AU365">
        <f>_xlfn.RANK.AVG(Table2[[#This Row],[Sharpe Ratio Z-Score]],Table2[Sharpe Ratio Z-Score])</f>
        <v>119</v>
      </c>
      <c r="AV365">
        <f>(Table2[[#This Row],[Rank 1Y]]+Table2[[#This Row],[Rank 6M]]+Table2[[#This Row],[Rank Sharpe]])/3</f>
        <v>363.33333333333331</v>
      </c>
    </row>
    <row r="366" spans="1:48" x14ac:dyDescent="0.3">
      <c r="A366" t="s">
        <v>951</v>
      </c>
      <c r="B366" t="s">
        <v>952</v>
      </c>
      <c r="C366" t="s">
        <v>10314</v>
      </c>
      <c r="D366" t="s">
        <v>95</v>
      </c>
      <c r="E366">
        <v>15547.587950835001</v>
      </c>
      <c r="F366">
        <v>2777.15</v>
      </c>
      <c r="G366">
        <v>-10.2566097294877</v>
      </c>
      <c r="H366">
        <f>(Table2[[#This Row],[1Y Return vs Nifty]]-AVERAGE(Table2[1Y Return vs Nifty]))/_xlfn.STDEV.P(Table2[1Y Return vs Nifty])</f>
        <v>-0.5936408445343222</v>
      </c>
      <c r="I366">
        <v>-15.9384239869285</v>
      </c>
      <c r="J366">
        <f>(Table2[[#This Row],[1M Return vs Nifty]]-AVERAGE(Table2[1M Return vs Nifty]))/_xlfn.STDEV.P(Table2[1M Return vs Nifty])</f>
        <v>-1.4885347776766662</v>
      </c>
      <c r="K366">
        <v>-2.6307193768657799</v>
      </c>
      <c r="L366">
        <f>(Table2[[#This Row],[6M Return vs Nifty]]-AVERAGE(Table2[6M Return vs Nifty]))/_xlfn.STDEV.P(Table2[6M Return vs Nifty])</f>
        <v>-0.32384721165724289</v>
      </c>
      <c r="M366">
        <v>-2.0826286248653698</v>
      </c>
      <c r="N366">
        <f>(Table2[[#This Row],[1W Return vs Nifty]]-AVERAGE(Table2[1W Return vs Nifty]))/_xlfn.STDEV.P(Table2[1W Return vs Nifty])</f>
        <v>-0.28919270357110433</v>
      </c>
      <c r="O366">
        <v>2934.26</v>
      </c>
      <c r="P366">
        <v>2985.07602666916</v>
      </c>
      <c r="Q366">
        <v>2628.43927206945</v>
      </c>
      <c r="R366">
        <v>25.149387384804999</v>
      </c>
      <c r="S366" s="2">
        <f>(Table2[[#This Row],[Close Price]]-Table2[[#This Row],[20D EMA]])/Table2[[#This Row],[20D EMA]]</f>
        <v>-5.3543312453565847E-2</v>
      </c>
      <c r="T366" s="2">
        <f>(Table2[[#This Row],[Close Price]]-Table2[[#This Row],[50D EMA]])/Table2[[#This Row],[50D EMA]]</f>
        <v>-6.9655186270471708E-2</v>
      </c>
      <c r="U366" s="2">
        <f>(Table2[[#This Row],[Close Price]]-Table2[[#This Row],[200D EMA]])/Table2[[#This Row],[200D EMA]]</f>
        <v>5.6577577998774012E-2</v>
      </c>
      <c r="V366">
        <v>0.267219358010163</v>
      </c>
      <c r="W366">
        <v>2760.05</v>
      </c>
      <c r="X366">
        <v>2868.3</v>
      </c>
      <c r="Y366">
        <v>2760.05</v>
      </c>
      <c r="Z366">
        <v>2906.5</v>
      </c>
      <c r="AA366">
        <v>2760.05</v>
      </c>
      <c r="AB366">
        <v>3228.15</v>
      </c>
      <c r="AC366" s="2">
        <f>(Table2[[#This Row],[Close Price]]/Table2[[#This Row],[Day Low]])-1</f>
        <v>6.1955399358706309E-3</v>
      </c>
      <c r="AD366" s="2">
        <f>(Table2[[#This Row],[Day High]]/Table2[[#This Row],[Close Price]])-1</f>
        <v>3.2821417640386708E-2</v>
      </c>
      <c r="AE366" s="2">
        <f>(Table2[[#This Row],[Close Price]]/Table2[[#This Row],[Current Week Low]])-1</f>
        <v>6.1955399358706309E-3</v>
      </c>
      <c r="AF366" s="2">
        <f>(Table2[[#This Row],[Current Week High]]/Table2[[#This Row],[Close Price]])-1</f>
        <v>4.6576526294942688E-2</v>
      </c>
      <c r="AG366" s="2">
        <f>(Table2[[#This Row],[Close Price]]/Table2[[#This Row],[Current Month Low]])-1</f>
        <v>6.1955399358706309E-3</v>
      </c>
      <c r="AH366" s="2">
        <f>(Table2[[#This Row],[Current Month High]]/Table2[[#This Row],[Close Price]])-1</f>
        <v>0.16239670165457398</v>
      </c>
      <c r="AI366">
        <v>31.609743802099199</v>
      </c>
      <c r="AJ366">
        <v>60.066282420749197</v>
      </c>
      <c r="AK366" t="str">
        <f>IF(AND(Table2[[#This Row],[20D EMA]]&gt;Table2[[#This Row],[50D EMA]],Table2[[#This Row],[50D EMA]]&gt;Table2[[#This Row],[200D EMA]]),"Uptrend","Downtrend/NoTrend")</f>
        <v>Downtrend/NoTrend</v>
      </c>
      <c r="AL366">
        <v>0</v>
      </c>
      <c r="AM366">
        <v>0</v>
      </c>
      <c r="AN366">
        <v>-4.6500000000000004</v>
      </c>
      <c r="AO366" t="s">
        <v>10346</v>
      </c>
      <c r="AP366">
        <v>0.14052870418636099</v>
      </c>
      <c r="AQ366">
        <f>(Table2[[#This Row],[Sharpe Ratio]]-AVERAGE(Table2[Sharpe Ratio]))/_xlfn.STDEV.P(Table2[Sharpe Ratio])</f>
        <v>0.882623476237412</v>
      </c>
      <c r="AR3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6">
        <f>_xlfn.RANK.AVG(Table2[[#This Row],[1Y Return vs Nifty Z-Score]],Table2[1Y Return vs Nifty Z-Score])</f>
        <v>524</v>
      </c>
      <c r="AT366">
        <f>_xlfn.RANK.AVG(Table2[[#This Row],[6M Return vs Nifty Z-Score]],Table2[6M Return vs Nifty Z-Score])</f>
        <v>428</v>
      </c>
      <c r="AU366">
        <f>_xlfn.RANK.AVG(Table2[[#This Row],[Sharpe Ratio Z-Score]],Table2[Sharpe Ratio Z-Score])</f>
        <v>139</v>
      </c>
      <c r="AV366">
        <f>(Table2[[#This Row],[Rank 1Y]]+Table2[[#This Row],[Rank 6M]]+Table2[[#This Row],[Rank Sharpe]])/3</f>
        <v>363.66666666666669</v>
      </c>
    </row>
    <row r="367" spans="1:48" x14ac:dyDescent="0.3">
      <c r="A367" t="s">
        <v>244</v>
      </c>
      <c r="B367" t="s">
        <v>245</v>
      </c>
      <c r="C367" t="s">
        <v>10303</v>
      </c>
      <c r="D367" t="s">
        <v>246</v>
      </c>
      <c r="E367">
        <v>111956.81931960001</v>
      </c>
      <c r="F367">
        <v>10059.6</v>
      </c>
      <c r="G367">
        <v>6.4611898365784501</v>
      </c>
      <c r="H367">
        <f>(Table2[[#This Row],[1Y Return vs Nifty]]-AVERAGE(Table2[1Y Return vs Nifty]))/_xlfn.STDEV.P(Table2[1Y Return vs Nifty])</f>
        <v>-0.32555782649670945</v>
      </c>
      <c r="I367">
        <v>2.9880638479988701</v>
      </c>
      <c r="J367">
        <f>(Table2[[#This Row],[1M Return vs Nifty]]-AVERAGE(Table2[1M Return vs Nifty]))/_xlfn.STDEV.P(Table2[1M Return vs Nifty])</f>
        <v>0.29540041309984671</v>
      </c>
      <c r="K367">
        <v>-4.4707083733681703</v>
      </c>
      <c r="L367">
        <f>(Table2[[#This Row],[6M Return vs Nifty]]-AVERAGE(Table2[6M Return vs Nifty]))/_xlfn.STDEV.P(Table2[6M Return vs Nifty])</f>
        <v>-0.38781896913716485</v>
      </c>
      <c r="M367">
        <v>0.38858627167549398</v>
      </c>
      <c r="N367">
        <f>(Table2[[#This Row],[1W Return vs Nifty]]-AVERAGE(Table2[1W Return vs Nifty]))/_xlfn.STDEV.P(Table2[1W Return vs Nifty])</f>
        <v>0.33854900921284414</v>
      </c>
      <c r="O367">
        <v>9698.1200000000008</v>
      </c>
      <c r="P367">
        <v>9388.9100162618597</v>
      </c>
      <c r="Q367">
        <v>8508.0971772964695</v>
      </c>
      <c r="R367">
        <v>76.885005238885896</v>
      </c>
      <c r="S367" s="2">
        <f>(Table2[[#This Row],[Close Price]]-Table2[[#This Row],[20D EMA]])/Table2[[#This Row],[20D EMA]]</f>
        <v>3.7273203466238768E-2</v>
      </c>
      <c r="T367" s="2">
        <f>(Table2[[#This Row],[Close Price]]-Table2[[#This Row],[50D EMA]])/Table2[[#This Row],[50D EMA]]</f>
        <v>7.1434275392616015E-2</v>
      </c>
      <c r="U367" s="2">
        <f>(Table2[[#This Row],[Close Price]]-Table2[[#This Row],[200D EMA]])/Table2[[#This Row],[200D EMA]]</f>
        <v>0.1823560298351618</v>
      </c>
      <c r="V367">
        <v>0.81965455164398404</v>
      </c>
      <c r="W367">
        <v>9938.25</v>
      </c>
      <c r="X367">
        <v>10214</v>
      </c>
      <c r="Y367">
        <v>9760.1</v>
      </c>
      <c r="Z367">
        <v>10409</v>
      </c>
      <c r="AA367">
        <v>9078.85</v>
      </c>
      <c r="AB367">
        <v>10409</v>
      </c>
      <c r="AC367" s="2">
        <f>(Table2[[#This Row],[Close Price]]/Table2[[#This Row],[Day Low]])-1</f>
        <v>1.2210399215153656E-2</v>
      </c>
      <c r="AD367" s="2">
        <f>(Table2[[#This Row],[Day High]]/Table2[[#This Row],[Close Price]])-1</f>
        <v>1.5348522804087494E-2</v>
      </c>
      <c r="AE367" s="2">
        <f>(Table2[[#This Row],[Close Price]]/Table2[[#This Row],[Current Week Low]])-1</f>
        <v>3.0686161002448697E-2</v>
      </c>
      <c r="AF367" s="2">
        <f>(Table2[[#This Row],[Current Week High]]/Table2[[#This Row],[Close Price]])-1</f>
        <v>3.4732991371426269E-2</v>
      </c>
      <c r="AG367" s="2">
        <f>(Table2[[#This Row],[Close Price]]/Table2[[#This Row],[Current Month Low]])-1</f>
        <v>0.10802579621868413</v>
      </c>
      <c r="AH367" s="2">
        <f>(Table2[[#This Row],[Current Month High]]/Table2[[#This Row],[Close Price]])-1</f>
        <v>3.4732991371426269E-2</v>
      </c>
      <c r="AI367">
        <v>3.4732991371426198</v>
      </c>
      <c r="AJ367">
        <v>51.7765808174535</v>
      </c>
      <c r="AK367" t="str">
        <f>IF(AND(Table2[[#This Row],[20D EMA]]&gt;Table2[[#This Row],[50D EMA]],Table2[[#This Row],[50D EMA]]&gt;Table2[[#This Row],[200D EMA]]),"Uptrend","Downtrend/NoTrend")</f>
        <v>Uptrend</v>
      </c>
      <c r="AL367">
        <v>0.12</v>
      </c>
      <c r="AM367" t="s">
        <v>10347</v>
      </c>
      <c r="AN367">
        <v>7.31</v>
      </c>
      <c r="AO367" t="s">
        <v>10347</v>
      </c>
      <c r="AP367">
        <v>0.10007205241924</v>
      </c>
      <c r="AQ367">
        <f>(Table2[[#This Row],[Sharpe Ratio]]-AVERAGE(Table2[Sharpe Ratio]))/_xlfn.STDEV.P(Table2[Sharpe Ratio])</f>
        <v>0.41762139895473316</v>
      </c>
      <c r="AR3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0.33819402563354972</v>
      </c>
      <c r="AS367">
        <f>_xlfn.RANK.AVG(Table2[[#This Row],[1Y Return vs Nifty Z-Score]],Table2[1Y Return vs Nifty Z-Score])</f>
        <v>402</v>
      </c>
      <c r="AT367">
        <f>_xlfn.RANK.AVG(Table2[[#This Row],[6M Return vs Nifty Z-Score]],Table2[6M Return vs Nifty Z-Score])</f>
        <v>456</v>
      </c>
      <c r="AU367">
        <f>_xlfn.RANK.AVG(Table2[[#This Row],[Sharpe Ratio Z-Score]],Table2[Sharpe Ratio Z-Score])</f>
        <v>234</v>
      </c>
      <c r="AV367">
        <f>(Table2[[#This Row],[Rank 1Y]]+Table2[[#This Row],[Rank 6M]]+Table2[[#This Row],[Rank Sharpe]])/3</f>
        <v>364</v>
      </c>
    </row>
    <row r="368" spans="1:48" x14ac:dyDescent="0.3">
      <c r="A368" t="s">
        <v>413</v>
      </c>
      <c r="B368" t="s">
        <v>414</v>
      </c>
      <c r="C368" t="s">
        <v>10303</v>
      </c>
      <c r="D368" t="s">
        <v>415</v>
      </c>
      <c r="E368">
        <v>57596.454604961997</v>
      </c>
      <c r="F368">
        <v>221.13</v>
      </c>
      <c r="G368">
        <v>-7.4560250238689001</v>
      </c>
      <c r="H368">
        <f>(Table2[[#This Row],[1Y Return vs Nifty]]-AVERAGE(Table2[1Y Return vs Nifty]))/_xlfn.STDEV.P(Table2[1Y Return vs Nifty])</f>
        <v>-0.54873127391856824</v>
      </c>
      <c r="I368">
        <v>-2.5217375111229301</v>
      </c>
      <c r="J368">
        <f>(Table2[[#This Row],[1M Return vs Nifty]]-AVERAGE(Table2[1M Return vs Nifty]))/_xlfn.STDEV.P(Table2[1M Return vs Nifty])</f>
        <v>-0.22393146846492742</v>
      </c>
      <c r="K368">
        <v>5.9918871626690198</v>
      </c>
      <c r="L368">
        <f>(Table2[[#This Row],[6M Return vs Nifty]]-AVERAGE(Table2[6M Return vs Nifty]))/_xlfn.STDEV.P(Table2[6M Return vs Nifty])</f>
        <v>-2.4061019761289052E-2</v>
      </c>
      <c r="M368">
        <v>-2.04776119322239</v>
      </c>
      <c r="N368">
        <f>(Table2[[#This Row],[1W Return vs Nifty]]-AVERAGE(Table2[1W Return vs Nifty]))/_xlfn.STDEV.P(Table2[1W Return vs Nifty])</f>
        <v>-0.28033562631304015</v>
      </c>
      <c r="O368">
        <v>218.5</v>
      </c>
      <c r="P368">
        <v>219.947460801169</v>
      </c>
      <c r="Q368">
        <v>204.48904708150101</v>
      </c>
      <c r="R368">
        <v>56.422820577191999</v>
      </c>
      <c r="S368" s="2">
        <f>(Table2[[#This Row],[Close Price]]-Table2[[#This Row],[20D EMA]])/Table2[[#This Row],[20D EMA]]</f>
        <v>1.2036613272311193E-2</v>
      </c>
      <c r="T368" s="2">
        <f>(Table2[[#This Row],[Close Price]]-Table2[[#This Row],[50D EMA]])/Table2[[#This Row],[50D EMA]]</f>
        <v>5.3764621538413757E-3</v>
      </c>
      <c r="U368" s="2">
        <f>(Table2[[#This Row],[Close Price]]-Table2[[#This Row],[200D EMA]])/Table2[[#This Row],[200D EMA]]</f>
        <v>8.137821147881126E-2</v>
      </c>
      <c r="V368">
        <v>1.04404477894369</v>
      </c>
      <c r="W368">
        <v>218.09</v>
      </c>
      <c r="X368">
        <v>223.73</v>
      </c>
      <c r="Y368">
        <v>218.09</v>
      </c>
      <c r="Z368">
        <v>225.7</v>
      </c>
      <c r="AA368">
        <v>200.05</v>
      </c>
      <c r="AB368">
        <v>229.4</v>
      </c>
      <c r="AC368" s="2">
        <f>(Table2[[#This Row],[Close Price]]/Table2[[#This Row],[Day Low]])-1</f>
        <v>1.3939199413086412E-2</v>
      </c>
      <c r="AD368" s="2">
        <f>(Table2[[#This Row],[Day High]]/Table2[[#This Row],[Close Price]])-1</f>
        <v>1.1757789535567387E-2</v>
      </c>
      <c r="AE368" s="2">
        <f>(Table2[[#This Row],[Close Price]]/Table2[[#This Row],[Current Week Low]])-1</f>
        <v>1.3939199413086412E-2</v>
      </c>
      <c r="AF368" s="2">
        <f>(Table2[[#This Row],[Current Week High]]/Table2[[#This Row],[Close Price]])-1</f>
        <v>2.0666576222131638E-2</v>
      </c>
      <c r="AG368" s="2">
        <f>(Table2[[#This Row],[Close Price]]/Table2[[#This Row],[Current Month Low]])-1</f>
        <v>0.1053736565858534</v>
      </c>
      <c r="AH368" s="2">
        <f>(Table2[[#This Row],[Current Month High]]/Table2[[#This Row],[Close Price]])-1</f>
        <v>3.7398815176592937E-2</v>
      </c>
      <c r="AI368">
        <v>11.6537783204449</v>
      </c>
      <c r="AJ368">
        <v>42.664516129032201</v>
      </c>
      <c r="AK368" t="str">
        <f>IF(AND(Table2[[#This Row],[20D EMA]]&gt;Table2[[#This Row],[50D EMA]],Table2[[#This Row],[50D EMA]]&gt;Table2[[#This Row],[200D EMA]]),"Uptrend","Downtrend/NoTrend")</f>
        <v>Downtrend/NoTrend</v>
      </c>
      <c r="AL368">
        <v>-0.11</v>
      </c>
      <c r="AM368" t="s">
        <v>10346</v>
      </c>
      <c r="AN368">
        <v>4.0199999999999996</v>
      </c>
      <c r="AO368" t="s">
        <v>10347</v>
      </c>
      <c r="AP368">
        <v>8.6057877659363999E-2</v>
      </c>
      <c r="AQ368">
        <f>(Table2[[#This Row],[Sharpe Ratio]]-AVERAGE(Table2[Sharpe Ratio]))/_xlfn.STDEV.P(Table2[Sharpe Ratio])</f>
        <v>0.25654478756691523</v>
      </c>
      <c r="AR3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8">
        <f>_xlfn.RANK.AVG(Table2[[#This Row],[1Y Return vs Nifty Z-Score]],Table2[1Y Return vs Nifty Z-Score])</f>
        <v>498</v>
      </c>
      <c r="AT368">
        <f>_xlfn.RANK.AVG(Table2[[#This Row],[6M Return vs Nifty Z-Score]],Table2[6M Return vs Nifty Z-Score])</f>
        <v>329</v>
      </c>
      <c r="AU368">
        <f>_xlfn.RANK.AVG(Table2[[#This Row],[Sharpe Ratio Z-Score]],Table2[Sharpe Ratio Z-Score])</f>
        <v>265</v>
      </c>
      <c r="AV368">
        <f>(Table2[[#This Row],[Rank 1Y]]+Table2[[#This Row],[Rank 6M]]+Table2[[#This Row],[Rank Sharpe]])/3</f>
        <v>364</v>
      </c>
    </row>
    <row r="369" spans="1:48" x14ac:dyDescent="0.3">
      <c r="A369" t="s">
        <v>32</v>
      </c>
      <c r="B369" t="s">
        <v>33</v>
      </c>
      <c r="C369" t="s">
        <v>10303</v>
      </c>
      <c r="D369" t="s">
        <v>34</v>
      </c>
      <c r="E369">
        <v>726909.68274930003</v>
      </c>
      <c r="F369">
        <v>814.5</v>
      </c>
      <c r="G369">
        <v>11.655505951048401</v>
      </c>
      <c r="H369">
        <f>(Table2[[#This Row],[1Y Return vs Nifty]]-AVERAGE(Table2[1Y Return vs Nifty]))/_xlfn.STDEV.P(Table2[1Y Return vs Nifty])</f>
        <v>-0.24226289673603524</v>
      </c>
      <c r="I369">
        <v>-7.8129302829028404</v>
      </c>
      <c r="J369">
        <f>(Table2[[#This Row],[1M Return vs Nifty]]-AVERAGE(Table2[1M Return vs Nifty]))/_xlfn.STDEV.P(Table2[1M Return vs Nifty])</f>
        <v>-0.72265817724928461</v>
      </c>
      <c r="K369">
        <v>-5.54067961244795</v>
      </c>
      <c r="L369">
        <f>(Table2[[#This Row],[6M Return vs Nifty]]-AVERAGE(Table2[6M Return vs Nifty]))/_xlfn.STDEV.P(Table2[6M Return vs Nifty])</f>
        <v>-0.42501915932689699</v>
      </c>
      <c r="M369">
        <v>-2.3992919821617802</v>
      </c>
      <c r="N369">
        <f>(Table2[[#This Row],[1W Return vs Nifty]]-AVERAGE(Table2[1W Return vs Nifty]))/_xlfn.STDEV.P(Table2[1W Return vs Nifty])</f>
        <v>-0.36963200432289833</v>
      </c>
      <c r="O369">
        <v>821.16</v>
      </c>
      <c r="P369">
        <v>828.45387517874701</v>
      </c>
      <c r="Q369">
        <v>760.40025357106094</v>
      </c>
      <c r="R369">
        <v>46.3096756335432</v>
      </c>
      <c r="S369" s="2">
        <f>(Table2[[#This Row],[Close Price]]-Table2[[#This Row],[20D EMA]])/Table2[[#This Row],[20D EMA]]</f>
        <v>-8.1104778605874239E-3</v>
      </c>
      <c r="T369" s="2">
        <f>(Table2[[#This Row],[Close Price]]-Table2[[#This Row],[50D EMA]])/Table2[[#This Row],[50D EMA]]</f>
        <v>-1.6843273472209094E-2</v>
      </c>
      <c r="U369" s="2">
        <f>(Table2[[#This Row],[Close Price]]-Table2[[#This Row],[200D EMA]])/Table2[[#This Row],[200D EMA]]</f>
        <v>7.1146407664740896E-2</v>
      </c>
      <c r="V369">
        <v>0.56489513864208196</v>
      </c>
      <c r="W369">
        <v>806.95</v>
      </c>
      <c r="X369">
        <v>816</v>
      </c>
      <c r="Y369">
        <v>806.5</v>
      </c>
      <c r="Z369">
        <v>823.45</v>
      </c>
      <c r="AA369">
        <v>795.05</v>
      </c>
      <c r="AB369">
        <v>881.4</v>
      </c>
      <c r="AC369" s="2">
        <f>(Table2[[#This Row],[Close Price]]/Table2[[#This Row],[Day Low]])-1</f>
        <v>9.3562178573640686E-3</v>
      </c>
      <c r="AD369" s="2">
        <f>(Table2[[#This Row],[Day High]]/Table2[[#This Row],[Close Price]])-1</f>
        <v>1.8416206261511192E-3</v>
      </c>
      <c r="AE369" s="2">
        <f>(Table2[[#This Row],[Close Price]]/Table2[[#This Row],[Current Week Low]])-1</f>
        <v>9.9194048357098552E-3</v>
      </c>
      <c r="AF369" s="2">
        <f>(Table2[[#This Row],[Current Week High]]/Table2[[#This Row],[Close Price]])-1</f>
        <v>1.0988336402701027E-2</v>
      </c>
      <c r="AG369" s="2">
        <f>(Table2[[#This Row],[Close Price]]/Table2[[#This Row],[Current Month Low]])-1</f>
        <v>2.446387019684293E-2</v>
      </c>
      <c r="AH369" s="2">
        <f>(Table2[[#This Row],[Current Month High]]/Table2[[#This Row],[Close Price]])-1</f>
        <v>8.2136279926335209E-2</v>
      </c>
      <c r="AI369">
        <v>11.9705340699815</v>
      </c>
      <c r="AJ369">
        <v>49.944771723122201</v>
      </c>
      <c r="AK369" t="str">
        <f>IF(AND(Table2[[#This Row],[20D EMA]]&gt;Table2[[#This Row],[50D EMA]],Table2[[#This Row],[50D EMA]]&gt;Table2[[#This Row],[200D EMA]]),"Uptrend","Downtrend/NoTrend")</f>
        <v>Downtrend/NoTrend</v>
      </c>
      <c r="AL369">
        <v>-0.05</v>
      </c>
      <c r="AM369" t="s">
        <v>10346</v>
      </c>
      <c r="AN369">
        <v>0.23</v>
      </c>
      <c r="AO369" t="s">
        <v>10347</v>
      </c>
      <c r="AP369">
        <v>8.4871398657573996E-2</v>
      </c>
      <c r="AQ369">
        <f>(Table2[[#This Row],[Sharpe Ratio]]-AVERAGE(Table2[Sharpe Ratio]))/_xlfn.STDEV.P(Table2[Sharpe Ratio])</f>
        <v>0.24290759377093707</v>
      </c>
      <c r="AR3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9">
        <f>_xlfn.RANK.AVG(Table2[[#This Row],[1Y Return vs Nifty Z-Score]],Table2[1Y Return vs Nifty Z-Score])</f>
        <v>372</v>
      </c>
      <c r="AT369">
        <f>_xlfn.RANK.AVG(Table2[[#This Row],[6M Return vs Nifty Z-Score]],Table2[6M Return vs Nifty Z-Score])</f>
        <v>471</v>
      </c>
      <c r="AU369">
        <f>_xlfn.RANK.AVG(Table2[[#This Row],[Sharpe Ratio Z-Score]],Table2[Sharpe Ratio Z-Score])</f>
        <v>269</v>
      </c>
      <c r="AV369">
        <f>(Table2[[#This Row],[Rank 1Y]]+Table2[[#This Row],[Rank 6M]]+Table2[[#This Row],[Rank Sharpe]])/3</f>
        <v>370.66666666666669</v>
      </c>
    </row>
    <row r="370" spans="1:48" x14ac:dyDescent="0.3">
      <c r="A370" t="s">
        <v>1070</v>
      </c>
      <c r="B370" t="s">
        <v>1071</v>
      </c>
      <c r="C370" t="s">
        <v>10307</v>
      </c>
      <c r="D370" t="s">
        <v>54</v>
      </c>
      <c r="E370">
        <v>12328.22233328</v>
      </c>
      <c r="F370">
        <v>1006.15</v>
      </c>
      <c r="G370">
        <v>32.760641962689</v>
      </c>
      <c r="H370">
        <f>(Table2[[#This Row],[1Y Return vs Nifty]]-AVERAGE(Table2[1Y Return vs Nifty]))/_xlfn.STDEV.P(Table2[1Y Return vs Nifty])</f>
        <v>9.6174499629177804E-2</v>
      </c>
      <c r="I370">
        <v>20.695303162088798</v>
      </c>
      <c r="J370">
        <f>(Table2[[#This Row],[1M Return vs Nifty]]-AVERAGE(Table2[1M Return vs Nifty]))/_xlfn.STDEV.P(Table2[1M Return vs Nifty])</f>
        <v>1.9644141054137545</v>
      </c>
      <c r="K370">
        <v>1.43933675526866</v>
      </c>
      <c r="L370">
        <f>(Table2[[#This Row],[6M Return vs Nifty]]-AVERAGE(Table2[6M Return vs Nifty]))/_xlfn.STDEV.P(Table2[6M Return vs Nifty])</f>
        <v>-0.18234166770589064</v>
      </c>
      <c r="M370">
        <v>0.68154332545195895</v>
      </c>
      <c r="N370">
        <f>(Table2[[#This Row],[1W Return vs Nifty]]-AVERAGE(Table2[1W Return vs Nifty]))/_xlfn.STDEV.P(Table2[1W Return vs Nifty])</f>
        <v>0.41296639920478589</v>
      </c>
      <c r="O370">
        <v>982.36</v>
      </c>
      <c r="P370">
        <v>927.62209271835002</v>
      </c>
      <c r="Q370">
        <v>812.25202855839098</v>
      </c>
      <c r="R370">
        <v>52.476118803950598</v>
      </c>
      <c r="S370" s="2">
        <f>(Table2[[#This Row],[Close Price]]-Table2[[#This Row],[20D EMA]])/Table2[[#This Row],[20D EMA]]</f>
        <v>2.4217191253715506E-2</v>
      </c>
      <c r="T370" s="2">
        <f>(Table2[[#This Row],[Close Price]]-Table2[[#This Row],[50D EMA]])/Table2[[#This Row],[50D EMA]]</f>
        <v>8.4655063627827001E-2</v>
      </c>
      <c r="U370" s="2">
        <f>(Table2[[#This Row],[Close Price]]-Table2[[#This Row],[200D EMA]])/Table2[[#This Row],[200D EMA]]</f>
        <v>0.23871651239301289</v>
      </c>
      <c r="V370">
        <v>0.677424191670427</v>
      </c>
      <c r="W370">
        <v>993.55</v>
      </c>
      <c r="X370">
        <v>1055.5</v>
      </c>
      <c r="Y370">
        <v>993.55</v>
      </c>
      <c r="Z370">
        <v>1055.5</v>
      </c>
      <c r="AA370">
        <v>851.25</v>
      </c>
      <c r="AB370">
        <v>1063.7</v>
      </c>
      <c r="AC370" s="2">
        <f>(Table2[[#This Row],[Close Price]]/Table2[[#This Row],[Day Low]])-1</f>
        <v>1.2681797594484401E-2</v>
      </c>
      <c r="AD370" s="2">
        <f>(Table2[[#This Row],[Day High]]/Table2[[#This Row],[Close Price]])-1</f>
        <v>4.904835263131746E-2</v>
      </c>
      <c r="AE370" s="2">
        <f>(Table2[[#This Row],[Close Price]]/Table2[[#This Row],[Current Week Low]])-1</f>
        <v>1.2681797594484401E-2</v>
      </c>
      <c r="AF370" s="2">
        <f>(Table2[[#This Row],[Current Week High]]/Table2[[#This Row],[Close Price]])-1</f>
        <v>4.904835263131746E-2</v>
      </c>
      <c r="AG370" s="2">
        <f>(Table2[[#This Row],[Close Price]]/Table2[[#This Row],[Current Month Low]])-1</f>
        <v>0.18196769456681339</v>
      </c>
      <c r="AH370" s="2">
        <f>(Table2[[#This Row],[Current Month High]]/Table2[[#This Row],[Close Price]])-1</f>
        <v>5.7198230880087575E-2</v>
      </c>
      <c r="AI370">
        <v>5.7198230880087504</v>
      </c>
      <c r="AJ370">
        <v>64.767051502497296</v>
      </c>
      <c r="AK370" t="str">
        <f>IF(AND(Table2[[#This Row],[20D EMA]]&gt;Table2[[#This Row],[50D EMA]],Table2[[#This Row],[50D EMA]]&gt;Table2[[#This Row],[200D EMA]]),"Uptrend","Downtrend/NoTrend")</f>
        <v>Uptrend</v>
      </c>
      <c r="AL370">
        <v>-0.01</v>
      </c>
      <c r="AM370" t="s">
        <v>10346</v>
      </c>
      <c r="AN370">
        <v>0.76</v>
      </c>
      <c r="AO370" t="s">
        <v>10347</v>
      </c>
      <c r="AP370">
        <v>2.3428995881688001E-2</v>
      </c>
      <c r="AQ370">
        <f>(Table2[[#This Row],[Sharpe Ratio]]-AVERAGE(Table2[Sharpe Ratio]))/_xlfn.STDEV.P(Table2[Sharpe Ratio])</f>
        <v>-0.46330124151496932</v>
      </c>
      <c r="AR3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1.8279120950268581</v>
      </c>
      <c r="AS370">
        <f>_xlfn.RANK.AVG(Table2[[#This Row],[1Y Return vs Nifty Z-Score]],Table2[1Y Return vs Nifty Z-Score])</f>
        <v>269</v>
      </c>
      <c r="AT370">
        <f>_xlfn.RANK.AVG(Table2[[#This Row],[6M Return vs Nifty Z-Score]],Table2[6M Return vs Nifty Z-Score])</f>
        <v>380</v>
      </c>
      <c r="AU370">
        <f>_xlfn.RANK.AVG(Table2[[#This Row],[Sharpe Ratio Z-Score]],Table2[Sharpe Ratio Z-Score])</f>
        <v>467</v>
      </c>
      <c r="AV370">
        <f>(Table2[[#This Row],[Rank 1Y]]+Table2[[#This Row],[Rank 6M]]+Table2[[#This Row],[Rank Sharpe]])/3</f>
        <v>372</v>
      </c>
    </row>
    <row r="371" spans="1:48" x14ac:dyDescent="0.3">
      <c r="A371" t="s">
        <v>661</v>
      </c>
      <c r="B371" t="s">
        <v>662</v>
      </c>
      <c r="C371" t="s">
        <v>10313</v>
      </c>
      <c r="D371" t="s">
        <v>330</v>
      </c>
      <c r="E371">
        <v>27845.829248400001</v>
      </c>
      <c r="F371">
        <v>2194.8000000000002</v>
      </c>
      <c r="G371">
        <v>4.2582899899248501</v>
      </c>
      <c r="H371">
        <f>(Table2[[#This Row],[1Y Return vs Nifty]]-AVERAGE(Table2[1Y Return vs Nifty]))/_xlfn.STDEV.P(Table2[1Y Return vs Nifty])</f>
        <v>-0.36088305198417203</v>
      </c>
      <c r="I371">
        <v>-2.45810147233979</v>
      </c>
      <c r="J371">
        <f>(Table2[[#This Row],[1M Return vs Nifty]]-AVERAGE(Table2[1M Return vs Nifty]))/_xlfn.STDEV.P(Table2[1M Return vs Nifty])</f>
        <v>-0.21793338947758539</v>
      </c>
      <c r="K371">
        <v>60.196652527843</v>
      </c>
      <c r="L371">
        <f>(Table2[[#This Row],[6M Return vs Nifty]]-AVERAGE(Table2[6M Return vs Nifty]))/_xlfn.STDEV.P(Table2[6M Return vs Nifty])</f>
        <v>1.8605013938120778</v>
      </c>
      <c r="M371">
        <v>-0.81943210709139203</v>
      </c>
      <c r="N371">
        <f>(Table2[[#This Row],[1W Return vs Nifty]]-AVERAGE(Table2[1W Return vs Nifty]))/_xlfn.STDEV.P(Table2[1W Return vs Nifty])</f>
        <v>3.1686369616792318E-2</v>
      </c>
      <c r="O371">
        <v>2069.2399999999998</v>
      </c>
      <c r="P371">
        <v>1979.7339266676299</v>
      </c>
      <c r="Q371">
        <v>1679.5122975045001</v>
      </c>
      <c r="R371">
        <v>74.028360542650105</v>
      </c>
      <c r="S371" s="2">
        <f>(Table2[[#This Row],[Close Price]]-Table2[[#This Row],[20D EMA]])/Table2[[#This Row],[20D EMA]]</f>
        <v>6.0679283215093666E-2</v>
      </c>
      <c r="T371" s="2">
        <f>(Table2[[#This Row],[Close Price]]-Table2[[#This Row],[50D EMA]])/Table2[[#This Row],[50D EMA]]</f>
        <v>0.10863382722059947</v>
      </c>
      <c r="U371" s="2">
        <f>(Table2[[#This Row],[Close Price]]-Table2[[#This Row],[200D EMA]])/Table2[[#This Row],[200D EMA]]</f>
        <v>0.3068079366022739</v>
      </c>
      <c r="V371">
        <v>0.81127266653269003</v>
      </c>
      <c r="W371">
        <v>2076</v>
      </c>
      <c r="X371">
        <v>2248</v>
      </c>
      <c r="Y371">
        <v>1991.7</v>
      </c>
      <c r="Z371">
        <v>2248</v>
      </c>
      <c r="AA371">
        <v>1991.7</v>
      </c>
      <c r="AB371">
        <v>2248</v>
      </c>
      <c r="AC371" s="2">
        <f>(Table2[[#This Row],[Close Price]]/Table2[[#This Row],[Day Low]])-1</f>
        <v>5.7225433526011615E-2</v>
      </c>
      <c r="AD371" s="2">
        <f>(Table2[[#This Row],[Day High]]/Table2[[#This Row],[Close Price]])-1</f>
        <v>2.4239110625113858E-2</v>
      </c>
      <c r="AE371" s="2">
        <f>(Table2[[#This Row],[Close Price]]/Table2[[#This Row],[Current Week Low]])-1</f>
        <v>0.10197318873324313</v>
      </c>
      <c r="AF371" s="2">
        <f>(Table2[[#This Row],[Current Week High]]/Table2[[#This Row],[Close Price]])-1</f>
        <v>2.4239110625113858E-2</v>
      </c>
      <c r="AG371" s="2">
        <f>(Table2[[#This Row],[Close Price]]/Table2[[#This Row],[Current Month Low]])-1</f>
        <v>0.10197318873324313</v>
      </c>
      <c r="AH371" s="2">
        <f>(Table2[[#This Row],[Current Month High]]/Table2[[#This Row],[Close Price]])-1</f>
        <v>2.4239110625113858E-2</v>
      </c>
      <c r="AI371">
        <v>2.42391106251138</v>
      </c>
      <c r="AJ371">
        <v>85.043419610488101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0.19</v>
      </c>
      <c r="AM371" t="s">
        <v>10347</v>
      </c>
      <c r="AN371">
        <v>4.79</v>
      </c>
      <c r="AO371" t="s">
        <v>10347</v>
      </c>
      <c r="AP371">
        <v>-4.9450972217126E-2</v>
      </c>
      <c r="AQ371">
        <f>(Table2[[#This Row],[Sharpe Ratio]]-AVERAGE(Table2[Sharpe Ratio]))/_xlfn.STDEV.P(Table2[Sharpe Ratio])</f>
        <v>-1.3009715646380917</v>
      </c>
      <c r="AR3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1.2399757329020808E-2</v>
      </c>
      <c r="AS371">
        <f>_xlfn.RANK.AVG(Table2[[#This Row],[1Y Return vs Nifty Z-Score]],Table2[1Y Return vs Nifty Z-Score])</f>
        <v>417</v>
      </c>
      <c r="AT371">
        <f>_xlfn.RANK.AVG(Table2[[#This Row],[6M Return vs Nifty Z-Score]],Table2[6M Return vs Nifty Z-Score])</f>
        <v>36</v>
      </c>
      <c r="AU371">
        <f>_xlfn.RANK.AVG(Table2[[#This Row],[Sharpe Ratio Z-Score]],Table2[Sharpe Ratio Z-Score])</f>
        <v>665</v>
      </c>
      <c r="AV371">
        <f>(Table2[[#This Row],[Rank 1Y]]+Table2[[#This Row],[Rank 6M]]+Table2[[#This Row],[Rank Sharpe]])/3</f>
        <v>372.66666666666669</v>
      </c>
    </row>
    <row r="372" spans="1:48" x14ac:dyDescent="0.3">
      <c r="A372" t="s">
        <v>1276</v>
      </c>
      <c r="B372" t="s">
        <v>1277</v>
      </c>
      <c r="C372" t="s">
        <v>10305</v>
      </c>
      <c r="D372" t="s">
        <v>356</v>
      </c>
      <c r="E372">
        <v>9006.5173711499992</v>
      </c>
      <c r="F372">
        <v>661.05</v>
      </c>
      <c r="G372">
        <v>24.183096588018799</v>
      </c>
      <c r="H372">
        <f>(Table2[[#This Row],[1Y Return vs Nifty]]-AVERAGE(Table2[1Y Return vs Nifty]))/_xlfn.STDEV.P(Table2[1Y Return vs Nifty])</f>
        <v>-4.1373162807431058E-2</v>
      </c>
      <c r="I372">
        <v>-5.09471843208118</v>
      </c>
      <c r="J372">
        <f>(Table2[[#This Row],[1M Return vs Nifty]]-AVERAGE(Table2[1M Return vs Nifty]))/_xlfn.STDEV.P(Table2[1M Return vs Nifty])</f>
        <v>-0.46645037900592257</v>
      </c>
      <c r="K372">
        <v>16.058188314066498</v>
      </c>
      <c r="L372">
        <f>(Table2[[#This Row],[6M Return vs Nifty]]-AVERAGE(Table2[6M Return vs Nifty]))/_xlfn.STDEV.P(Table2[6M Return vs Nifty])</f>
        <v>0.32591877750986376</v>
      </c>
      <c r="M372">
        <v>-6.1512966695170403</v>
      </c>
      <c r="N372">
        <f>(Table2[[#This Row],[1W Return vs Nifty]]-AVERAGE(Table2[1W Return vs Nifty]))/_xlfn.STDEV.P(Table2[1W Return vs Nifty])</f>
        <v>-1.3227218598877308</v>
      </c>
      <c r="O372">
        <v>683.6</v>
      </c>
      <c r="P372">
        <v>654.79642452396001</v>
      </c>
      <c r="Q372">
        <v>555.83544292369299</v>
      </c>
      <c r="R372">
        <v>35.995323537736901</v>
      </c>
      <c r="S372" s="2">
        <f>(Table2[[#This Row],[Close Price]]-Table2[[#This Row],[20D EMA]])/Table2[[#This Row],[20D EMA]]</f>
        <v>-3.2987126974839187E-2</v>
      </c>
      <c r="T372" s="2">
        <f>(Table2[[#This Row],[Close Price]]-Table2[[#This Row],[50D EMA]])/Table2[[#This Row],[50D EMA]]</f>
        <v>9.5504117643683221E-3</v>
      </c>
      <c r="U372" s="2">
        <f>(Table2[[#This Row],[Close Price]]-Table2[[#This Row],[200D EMA]])/Table2[[#This Row],[200D EMA]]</f>
        <v>0.18929083853105635</v>
      </c>
      <c r="V372">
        <v>0.37705760987303799</v>
      </c>
      <c r="W372">
        <v>655.55</v>
      </c>
      <c r="X372">
        <v>675.1</v>
      </c>
      <c r="Y372">
        <v>655.55</v>
      </c>
      <c r="Z372">
        <v>702.2</v>
      </c>
      <c r="AA372">
        <v>635.5</v>
      </c>
      <c r="AB372">
        <v>793</v>
      </c>
      <c r="AC372" s="2">
        <f>(Table2[[#This Row],[Close Price]]/Table2[[#This Row],[Day Low]])-1</f>
        <v>8.3899016093356149E-3</v>
      </c>
      <c r="AD372" s="2">
        <f>(Table2[[#This Row],[Day High]]/Table2[[#This Row],[Close Price]])-1</f>
        <v>2.1254065501853159E-2</v>
      </c>
      <c r="AE372" s="2">
        <f>(Table2[[#This Row],[Close Price]]/Table2[[#This Row],[Current Week Low]])-1</f>
        <v>8.3899016093356149E-3</v>
      </c>
      <c r="AF372" s="2">
        <f>(Table2[[#This Row],[Current Week High]]/Table2[[#This Row],[Close Price]])-1</f>
        <v>6.2249451629982744E-2</v>
      </c>
      <c r="AG372" s="2">
        <f>(Table2[[#This Row],[Close Price]]/Table2[[#This Row],[Current Month Low]])-1</f>
        <v>4.020456333595579E-2</v>
      </c>
      <c r="AH372" s="2">
        <f>(Table2[[#This Row],[Current Month High]]/Table2[[#This Row],[Close Price]])-1</f>
        <v>0.19960668633235024</v>
      </c>
      <c r="AI372">
        <v>19.960668633234999</v>
      </c>
      <c r="AJ372">
        <v>71.300855143819604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-0.04</v>
      </c>
      <c r="AM372" t="s">
        <v>10346</v>
      </c>
      <c r="AN372">
        <v>-10.5</v>
      </c>
      <c r="AO372" t="s">
        <v>10346</v>
      </c>
      <c r="AP372">
        <v>-4.1365506461810003E-3</v>
      </c>
      <c r="AQ372">
        <f>(Table2[[#This Row],[Sharpe Ratio]]-AVERAGE(Table2[Sharpe Ratio]))/_xlfn.STDEV.P(Table2[Sharpe Ratio])</f>
        <v>-0.78013508309620971</v>
      </c>
      <c r="AR3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-2.2847617072874304</v>
      </c>
      <c r="AS372">
        <f>_xlfn.RANK.AVG(Table2[[#This Row],[1Y Return vs Nifty Z-Score]],Table2[1Y Return vs Nifty Z-Score])</f>
        <v>311</v>
      </c>
      <c r="AT372">
        <f>_xlfn.RANK.AVG(Table2[[#This Row],[6M Return vs Nifty Z-Score]],Table2[6M Return vs Nifty Z-Score])</f>
        <v>224</v>
      </c>
      <c r="AU372">
        <f>_xlfn.RANK.AVG(Table2[[#This Row],[Sharpe Ratio Z-Score]],Table2[Sharpe Ratio Z-Score])</f>
        <v>583</v>
      </c>
      <c r="AV372">
        <f>(Table2[[#This Row],[Rank 1Y]]+Table2[[#This Row],[Rank 6M]]+Table2[[#This Row],[Rank Sharpe]])/3</f>
        <v>372.66666666666669</v>
      </c>
    </row>
    <row r="373" spans="1:48" x14ac:dyDescent="0.3">
      <c r="A373" t="s">
        <v>659</v>
      </c>
      <c r="B373" t="s">
        <v>660</v>
      </c>
      <c r="C373" t="s">
        <v>10307</v>
      </c>
      <c r="D373" t="s">
        <v>283</v>
      </c>
      <c r="E373">
        <v>27954.456406249999</v>
      </c>
      <c r="F373">
        <v>3358.75</v>
      </c>
      <c r="G373">
        <v>24.644119545249399</v>
      </c>
      <c r="H373">
        <f>(Table2[[#This Row],[1Y Return vs Nifty]]-AVERAGE(Table2[1Y Return vs Nifty]))/_xlfn.STDEV.P(Table2[1Y Return vs Nifty])</f>
        <v>-3.3980298377481018E-2</v>
      </c>
      <c r="I373">
        <v>7.41281323225133</v>
      </c>
      <c r="J373">
        <f>(Table2[[#This Row],[1M Return vs Nifty]]-AVERAGE(Table2[1M Return vs Nifty]))/_xlfn.STDEV.P(Table2[1M Return vs Nifty])</f>
        <v>0.71245962692650766</v>
      </c>
      <c r="K373">
        <v>28.405715364478102</v>
      </c>
      <c r="L373">
        <f>(Table2[[#This Row],[6M Return vs Nifty]]-AVERAGE(Table2[6M Return vs Nifty]))/_xlfn.STDEV.P(Table2[6M Return vs Nifty])</f>
        <v>0.75521102189132672</v>
      </c>
      <c r="M373">
        <v>0.64687621186353605</v>
      </c>
      <c r="N373">
        <f>(Table2[[#This Row],[1W Return vs Nifty]]-AVERAGE(Table2[1W Return vs Nifty]))/_xlfn.STDEV.P(Table2[1W Return vs Nifty])</f>
        <v>0.4041602070392506</v>
      </c>
      <c r="O373">
        <v>3252.88</v>
      </c>
      <c r="P373">
        <v>3072.7838761043299</v>
      </c>
      <c r="Q373">
        <v>2680.02494368819</v>
      </c>
      <c r="R373">
        <v>71.284877719206307</v>
      </c>
      <c r="S373" s="2">
        <f>(Table2[[#This Row],[Close Price]]-Table2[[#This Row],[20D EMA]])/Table2[[#This Row],[20D EMA]]</f>
        <v>3.2546543370797536E-2</v>
      </c>
      <c r="T373" s="2">
        <f>(Table2[[#This Row],[Close Price]]-Table2[[#This Row],[50D EMA]])/Table2[[#This Row],[50D EMA]]</f>
        <v>9.3064183953678326E-2</v>
      </c>
      <c r="U373" s="2">
        <f>(Table2[[#This Row],[Close Price]]-Table2[[#This Row],[200D EMA]])/Table2[[#This Row],[200D EMA]]</f>
        <v>0.25325326091098388</v>
      </c>
      <c r="V373">
        <v>0.78534492948575496</v>
      </c>
      <c r="W373">
        <v>3328.35</v>
      </c>
      <c r="X373">
        <v>3374.9</v>
      </c>
      <c r="Y373">
        <v>3292.05</v>
      </c>
      <c r="Z373">
        <v>3396.85</v>
      </c>
      <c r="AA373">
        <v>3050.15</v>
      </c>
      <c r="AB373">
        <v>3396.85</v>
      </c>
      <c r="AC373" s="2">
        <f>(Table2[[#This Row],[Close Price]]/Table2[[#This Row],[Day Low]])-1</f>
        <v>9.1336548139469009E-3</v>
      </c>
      <c r="AD373" s="2">
        <f>(Table2[[#This Row],[Day High]]/Table2[[#This Row],[Close Price]])-1</f>
        <v>4.8083364346855895E-3</v>
      </c>
      <c r="AE373" s="2">
        <f>(Table2[[#This Row],[Close Price]]/Table2[[#This Row],[Current Week Low]])-1</f>
        <v>2.0260931638340862E-2</v>
      </c>
      <c r="AF373" s="2">
        <f>(Table2[[#This Row],[Current Week High]]/Table2[[#This Row],[Close Price]])-1</f>
        <v>1.134350576851495E-2</v>
      </c>
      <c r="AG373" s="2">
        <f>(Table2[[#This Row],[Close Price]]/Table2[[#This Row],[Current Month Low]])-1</f>
        <v>0.10117535203186723</v>
      </c>
      <c r="AH373" s="2">
        <f>(Table2[[#This Row],[Current Month High]]/Table2[[#This Row],[Close Price]])-1</f>
        <v>1.134350576851495E-2</v>
      </c>
      <c r="AI373">
        <v>1.1343505768514901</v>
      </c>
      <c r="AJ373">
        <v>72.801872716982999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0.04</v>
      </c>
      <c r="AM373" t="s">
        <v>10347</v>
      </c>
      <c r="AN373">
        <v>4.08</v>
      </c>
      <c r="AO373" t="s">
        <v>10347</v>
      </c>
      <c r="AP373">
        <v>-5.2670291672416998E-2</v>
      </c>
      <c r="AQ373">
        <f>(Table2[[#This Row],[Sharpe Ratio]]-AVERAGE(Table2[Sharpe Ratio]))/_xlfn.STDEV.P(Table2[Sharpe Ratio])</f>
        <v>-1.3379738910481942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0.49987666643140971</v>
      </c>
      <c r="AS373">
        <f>_xlfn.RANK.AVG(Table2[[#This Row],[1Y Return vs Nifty Z-Score]],Table2[1Y Return vs Nifty Z-Score])</f>
        <v>310</v>
      </c>
      <c r="AT373">
        <f>_xlfn.RANK.AVG(Table2[[#This Row],[6M Return vs Nifty Z-Score]],Table2[6M Return vs Nifty Z-Score])</f>
        <v>142</v>
      </c>
      <c r="AU373">
        <f>_xlfn.RANK.AVG(Table2[[#This Row],[Sharpe Ratio Z-Score]],Table2[Sharpe Ratio Z-Score])</f>
        <v>667</v>
      </c>
      <c r="AV373">
        <f>(Table2[[#This Row],[Rank 1Y]]+Table2[[#This Row],[Rank 6M]]+Table2[[#This Row],[Rank Sharpe]])/3</f>
        <v>373</v>
      </c>
    </row>
    <row r="374" spans="1:48" x14ac:dyDescent="0.3">
      <c r="A374" t="s">
        <v>1935</v>
      </c>
      <c r="B374" t="s">
        <v>1936</v>
      </c>
      <c r="C374" t="s">
        <v>630</v>
      </c>
      <c r="D374" t="s">
        <v>473</v>
      </c>
      <c r="E374">
        <v>3628.18733793</v>
      </c>
      <c r="F374">
        <v>573.04999999999995</v>
      </c>
      <c r="G374">
        <v>12.8359782310381</v>
      </c>
      <c r="H374">
        <f>(Table2[[#This Row],[1Y Return vs Nifty]]-AVERAGE(Table2[1Y Return vs Nifty]))/_xlfn.STDEV.P(Table2[1Y Return vs Nifty])</f>
        <v>-0.22333309857218231</v>
      </c>
      <c r="I374">
        <v>-4.0782492967766597</v>
      </c>
      <c r="J374">
        <f>(Table2[[#This Row],[1M Return vs Nifty]]-AVERAGE(Table2[1M Return vs Nifty]))/_xlfn.STDEV.P(Table2[1M Return vs Nifty])</f>
        <v>-0.37064205594972544</v>
      </c>
      <c r="K374">
        <v>35.852283605572403</v>
      </c>
      <c r="L374">
        <f>(Table2[[#This Row],[6M Return vs Nifty]]-AVERAGE(Table2[6M Return vs Nifty]))/_xlfn.STDEV.P(Table2[6M Return vs Nifty])</f>
        <v>1.014109340567416</v>
      </c>
      <c r="M374">
        <v>-0.483217975061635</v>
      </c>
      <c r="N374">
        <f>(Table2[[#This Row],[1W Return vs Nifty]]-AVERAGE(Table2[1W Return vs Nifty]))/_xlfn.STDEV.P(Table2[1W Return vs Nifty])</f>
        <v>0.11709198747623382</v>
      </c>
      <c r="O374">
        <v>569.29</v>
      </c>
      <c r="P374">
        <v>553.25341947681</v>
      </c>
      <c r="Q374">
        <v>479.82654141255398</v>
      </c>
      <c r="R374">
        <v>53.763351646799499</v>
      </c>
      <c r="S374" s="2">
        <f>(Table2[[#This Row],[Close Price]]-Table2[[#This Row],[20D EMA]])/Table2[[#This Row],[20D EMA]]</f>
        <v>6.604718157705196E-3</v>
      </c>
      <c r="T374" s="2">
        <f>(Table2[[#This Row],[Close Price]]-Table2[[#This Row],[50D EMA]])/Table2[[#This Row],[50D EMA]]</f>
        <v>3.5782120500783901E-2</v>
      </c>
      <c r="U374" s="2">
        <f>(Table2[[#This Row],[Close Price]]-Table2[[#This Row],[200D EMA]])/Table2[[#This Row],[200D EMA]]</f>
        <v>0.19428574816434052</v>
      </c>
      <c r="V374">
        <v>1.6581992443446301</v>
      </c>
      <c r="W374">
        <v>565.25</v>
      </c>
      <c r="X374">
        <v>583.9</v>
      </c>
      <c r="Y374">
        <v>564.15</v>
      </c>
      <c r="Z374">
        <v>585.95000000000005</v>
      </c>
      <c r="AA374">
        <v>534.79999999999995</v>
      </c>
      <c r="AB374">
        <v>614.15</v>
      </c>
      <c r="AC374" s="2">
        <f>(Table2[[#This Row],[Close Price]]/Table2[[#This Row],[Day Low]])-1</f>
        <v>1.3799203892083112E-2</v>
      </c>
      <c r="AD374" s="2">
        <f>(Table2[[#This Row],[Day High]]/Table2[[#This Row],[Close Price]])-1</f>
        <v>1.8933775412267817E-2</v>
      </c>
      <c r="AE374" s="2">
        <f>(Table2[[#This Row],[Close Price]]/Table2[[#This Row],[Current Week Low]])-1</f>
        <v>1.5775946113622208E-2</v>
      </c>
      <c r="AF374" s="2">
        <f>(Table2[[#This Row],[Current Week High]]/Table2[[#This Row],[Close Price]])-1</f>
        <v>2.2511124683710193E-2</v>
      </c>
      <c r="AG374" s="2">
        <f>(Table2[[#This Row],[Close Price]]/Table2[[#This Row],[Current Month Low]])-1</f>
        <v>7.1522064323111367E-2</v>
      </c>
      <c r="AH374" s="2">
        <f>(Table2[[#This Row],[Current Month High]]/Table2[[#This Row],[Close Price]])-1</f>
        <v>7.1721490271354993E-2</v>
      </c>
      <c r="AI374">
        <v>8.0010470290550604</v>
      </c>
      <c r="AJ374">
        <v>74.179331306990804</v>
      </c>
      <c r="AK374" t="str">
        <f>IF(AND(Table2[[#This Row],[20D EMA]]&gt;Table2[[#This Row],[50D EMA]],Table2[[#This Row],[50D EMA]]&gt;Table2[[#This Row],[200D EMA]]),"Uptrend","Downtrend/NoTrend")</f>
        <v>Uptrend</v>
      </c>
      <c r="AL374">
        <v>-0.05</v>
      </c>
      <c r="AM374" t="s">
        <v>10346</v>
      </c>
      <c r="AN374">
        <v>1.1000000000000001</v>
      </c>
      <c r="AO374" t="s">
        <v>10347</v>
      </c>
      <c r="AP374">
        <v>-3.7075323355498999E-2</v>
      </c>
      <c r="AQ374">
        <f>(Table2[[#This Row],[Sharpe Ratio]]-AVERAGE(Table2[Sharpe Ratio]))/_xlfn.STDEV.P(Table2[Sharpe Ratio])</f>
        <v>-1.1587278994553389</v>
      </c>
      <c r="AR3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-0.62150172593359676</v>
      </c>
      <c r="AS374">
        <f>_xlfn.RANK.AVG(Table2[[#This Row],[1Y Return vs Nifty Z-Score]],Table2[1Y Return vs Nifty Z-Score])</f>
        <v>367</v>
      </c>
      <c r="AT374">
        <f>_xlfn.RANK.AVG(Table2[[#This Row],[6M Return vs Nifty Z-Score]],Table2[6M Return vs Nifty Z-Score])</f>
        <v>104</v>
      </c>
      <c r="AU374">
        <f>_xlfn.RANK.AVG(Table2[[#This Row],[Sharpe Ratio Z-Score]],Table2[Sharpe Ratio Z-Score])</f>
        <v>650</v>
      </c>
      <c r="AV374">
        <f>(Table2[[#This Row],[Rank 1Y]]+Table2[[#This Row],[Rank 6M]]+Table2[[#This Row],[Rank Sharpe]])/3</f>
        <v>373.66666666666669</v>
      </c>
    </row>
    <row r="375" spans="1:48" x14ac:dyDescent="0.3">
      <c r="A375" t="s">
        <v>393</v>
      </c>
      <c r="B375" t="s">
        <v>394</v>
      </c>
      <c r="C375" t="s">
        <v>10303</v>
      </c>
      <c r="D375" t="s">
        <v>34</v>
      </c>
      <c r="E375">
        <v>60891.694990368</v>
      </c>
      <c r="F375">
        <v>50.93</v>
      </c>
      <c r="G375">
        <v>29.621542068416399</v>
      </c>
      <c r="H375">
        <f>(Table2[[#This Row],[1Y Return vs Nifty]]-AVERAGE(Table2[1Y Return vs Nifty]))/_xlfn.STDEV.P(Table2[1Y Return vs Nifty])</f>
        <v>4.5836572663818714E-2</v>
      </c>
      <c r="I375">
        <v>-13.187143288289301</v>
      </c>
      <c r="J375">
        <f>(Table2[[#This Row],[1M Return vs Nifty]]-AVERAGE(Table2[1M Return vs Nifty]))/_xlfn.STDEV.P(Table2[1M Return vs Nifty])</f>
        <v>-1.2292100418453766</v>
      </c>
      <c r="K375">
        <v>-24.592865196291498</v>
      </c>
      <c r="L375">
        <f>(Table2[[#This Row],[6M Return vs Nifty]]-AVERAGE(Table2[6M Return vs Nifty]))/_xlfn.STDEV.P(Table2[6M Return vs Nifty])</f>
        <v>-1.0874154007983992</v>
      </c>
      <c r="M375">
        <v>-3.7911935997420598</v>
      </c>
      <c r="N375">
        <f>(Table2[[#This Row],[1W Return vs Nifty]]-AVERAGE(Table2[1W Return vs Nifty]))/_xlfn.STDEV.P(Table2[1W Return vs Nifty])</f>
        <v>-0.72320493991407264</v>
      </c>
      <c r="O375">
        <v>52.17</v>
      </c>
      <c r="P375">
        <v>53.412430524781698</v>
      </c>
      <c r="Q375">
        <v>49.827197229550997</v>
      </c>
      <c r="R375">
        <v>35.756313073638601</v>
      </c>
      <c r="S375" s="2">
        <f>(Table2[[#This Row],[Close Price]]-Table2[[#This Row],[20D EMA]])/Table2[[#This Row],[20D EMA]]</f>
        <v>-2.3768449300364231E-2</v>
      </c>
      <c r="T375" s="2">
        <f>(Table2[[#This Row],[Close Price]]-Table2[[#This Row],[50D EMA]])/Table2[[#This Row],[50D EMA]]</f>
        <v>-4.6476644114330799E-2</v>
      </c>
      <c r="U375" s="2">
        <f>(Table2[[#This Row],[Close Price]]-Table2[[#This Row],[200D EMA]])/Table2[[#This Row],[200D EMA]]</f>
        <v>2.2132546716775073E-2</v>
      </c>
      <c r="V375">
        <v>0.310450089840827</v>
      </c>
      <c r="W375">
        <v>50.6</v>
      </c>
      <c r="X375">
        <v>51.44</v>
      </c>
      <c r="Y375">
        <v>50.6</v>
      </c>
      <c r="Z375">
        <v>52.08</v>
      </c>
      <c r="AA375">
        <v>49.6</v>
      </c>
      <c r="AB375">
        <v>57.34</v>
      </c>
      <c r="AC375" s="2">
        <f>(Table2[[#This Row],[Close Price]]/Table2[[#This Row],[Day Low]])-1</f>
        <v>6.521739130434856E-3</v>
      </c>
      <c r="AD375" s="2">
        <f>(Table2[[#This Row],[Day High]]/Table2[[#This Row],[Close Price]])-1</f>
        <v>1.0013744354997023E-2</v>
      </c>
      <c r="AE375" s="2">
        <f>(Table2[[#This Row],[Close Price]]/Table2[[#This Row],[Current Week Low]])-1</f>
        <v>6.521739130434856E-3</v>
      </c>
      <c r="AF375" s="2">
        <f>(Table2[[#This Row],[Current Week High]]/Table2[[#This Row],[Close Price]])-1</f>
        <v>2.2580011780875653E-2</v>
      </c>
      <c r="AG375" s="2">
        <f>(Table2[[#This Row],[Close Price]]/Table2[[#This Row],[Current Month Low]])-1</f>
        <v>2.6814516129032295E-2</v>
      </c>
      <c r="AH375" s="2">
        <f>(Table2[[#This Row],[Current Month High]]/Table2[[#This Row],[Close Price]])-1</f>
        <v>0.12585902218731593</v>
      </c>
      <c r="AI375">
        <v>38.719811505988602</v>
      </c>
      <c r="AJ375">
        <v>68.085808580858</v>
      </c>
      <c r="AK375" t="str">
        <f>IF(AND(Table2[[#This Row],[20D EMA]]&gt;Table2[[#This Row],[50D EMA]],Table2[[#This Row],[50D EMA]]&gt;Table2[[#This Row],[200D EMA]]),"Uptrend","Downtrend/NoTrend")</f>
        <v>Downtrend/NoTrend</v>
      </c>
      <c r="AL375">
        <v>-0.12</v>
      </c>
      <c r="AM375" t="s">
        <v>10346</v>
      </c>
      <c r="AN375">
        <v>-0.47</v>
      </c>
      <c r="AO375" t="s">
        <v>10346</v>
      </c>
      <c r="AP375">
        <v>0.123825135270951</v>
      </c>
      <c r="AQ375">
        <f>(Table2[[#This Row],[Sharpe Ratio]]-AVERAGE(Table2[Sharpe Ratio]))/_xlfn.STDEV.P(Table2[Sharpe Ratio])</f>
        <v>0.69063541236079617</v>
      </c>
      <c r="AR3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5">
        <f>_xlfn.RANK.AVG(Table2[[#This Row],[1Y Return vs Nifty Z-Score]],Table2[1Y Return vs Nifty Z-Score])</f>
        <v>287</v>
      </c>
      <c r="AT375">
        <f>_xlfn.RANK.AVG(Table2[[#This Row],[6M Return vs Nifty Z-Score]],Table2[6M Return vs Nifty Z-Score])</f>
        <v>664</v>
      </c>
      <c r="AU375">
        <f>_xlfn.RANK.AVG(Table2[[#This Row],[Sharpe Ratio Z-Score]],Table2[Sharpe Ratio Z-Score])</f>
        <v>174</v>
      </c>
      <c r="AV375">
        <f>(Table2[[#This Row],[Rank 1Y]]+Table2[[#This Row],[Rank 6M]]+Table2[[#This Row],[Rank Sharpe]])/3</f>
        <v>375</v>
      </c>
    </row>
    <row r="376" spans="1:48" x14ac:dyDescent="0.3">
      <c r="A376" t="s">
        <v>856</v>
      </c>
      <c r="B376" t="s">
        <v>857</v>
      </c>
      <c r="C376" t="s">
        <v>10303</v>
      </c>
      <c r="D376" t="s">
        <v>51</v>
      </c>
      <c r="E376">
        <v>18327.004752307999</v>
      </c>
      <c r="F376">
        <v>216.52</v>
      </c>
      <c r="G376">
        <v>18.3693854188454</v>
      </c>
      <c r="H376">
        <f>(Table2[[#This Row],[1Y Return vs Nifty]]-AVERAGE(Table2[1Y Return vs Nifty]))/_xlfn.STDEV.P(Table2[1Y Return vs Nifty])</f>
        <v>-0.13460057769967249</v>
      </c>
      <c r="I376">
        <v>-0.35107425779961399</v>
      </c>
      <c r="J376">
        <f>(Table2[[#This Row],[1M Return vs Nifty]]-AVERAGE(Table2[1M Return vs Nifty]))/_xlfn.STDEV.P(Table2[1M Return vs Nifty])</f>
        <v>-1.9333415265494154E-2</v>
      </c>
      <c r="K376">
        <v>8.4665890474230494</v>
      </c>
      <c r="L376">
        <f>(Table2[[#This Row],[6M Return vs Nifty]]-AVERAGE(Table2[6M Return vs Nifty]))/_xlfn.STDEV.P(Table2[6M Return vs Nifty])</f>
        <v>6.1978097378825238E-2</v>
      </c>
      <c r="M376">
        <v>-1.7846795859600399</v>
      </c>
      <c r="N376">
        <f>(Table2[[#This Row],[1W Return vs Nifty]]-AVERAGE(Table2[1W Return vs Nifty]))/_xlfn.STDEV.P(Table2[1W Return vs Nifty])</f>
        <v>-0.2135072420329073</v>
      </c>
      <c r="O376">
        <v>210.81</v>
      </c>
      <c r="P376">
        <v>205.703987481913</v>
      </c>
      <c r="Q376">
        <v>183.852291916333</v>
      </c>
      <c r="R376">
        <v>62.4594338279081</v>
      </c>
      <c r="S376" s="2">
        <f>(Table2[[#This Row],[Close Price]]-Table2[[#This Row],[20D EMA]])/Table2[[#This Row],[20D EMA]]</f>
        <v>2.7086001612826753E-2</v>
      </c>
      <c r="T376" s="2">
        <f>(Table2[[#This Row],[Close Price]]-Table2[[#This Row],[50D EMA]])/Table2[[#This Row],[50D EMA]]</f>
        <v>5.2580470852749167E-2</v>
      </c>
      <c r="U376" s="2">
        <f>(Table2[[#This Row],[Close Price]]-Table2[[#This Row],[200D EMA]])/Table2[[#This Row],[200D EMA]]</f>
        <v>0.17768453002768841</v>
      </c>
      <c r="V376">
        <v>0.86026073671553804</v>
      </c>
      <c r="W376">
        <v>211.66</v>
      </c>
      <c r="X376">
        <v>219.4</v>
      </c>
      <c r="Y376">
        <v>211.66</v>
      </c>
      <c r="Z376">
        <v>220.34</v>
      </c>
      <c r="AA376">
        <v>195.36</v>
      </c>
      <c r="AB376">
        <v>220.8</v>
      </c>
      <c r="AC376" s="2">
        <f>(Table2[[#This Row],[Close Price]]/Table2[[#This Row],[Day Low]])-1</f>
        <v>2.2961353113484018E-2</v>
      </c>
      <c r="AD376" s="2">
        <f>(Table2[[#This Row],[Day High]]/Table2[[#This Row],[Close Price]])-1</f>
        <v>1.3301311657121673E-2</v>
      </c>
      <c r="AE376" s="2">
        <f>(Table2[[#This Row],[Close Price]]/Table2[[#This Row],[Current Week Low]])-1</f>
        <v>2.2961353113484018E-2</v>
      </c>
      <c r="AF376" s="2">
        <f>(Table2[[#This Row],[Current Week High]]/Table2[[#This Row],[Close Price]])-1</f>
        <v>1.7642711989654503E-2</v>
      </c>
      <c r="AG376" s="2">
        <f>(Table2[[#This Row],[Close Price]]/Table2[[#This Row],[Current Month Low]])-1</f>
        <v>0.10831285831285831</v>
      </c>
      <c r="AH376" s="2">
        <f>(Table2[[#This Row],[Current Month High]]/Table2[[#This Row],[Close Price]])-1</f>
        <v>1.9767227046000313E-2</v>
      </c>
      <c r="AI376">
        <v>6.4104932569739503</v>
      </c>
      <c r="AJ376">
        <v>72.732349421619404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0.15</v>
      </c>
      <c r="AM376" t="s">
        <v>10347</v>
      </c>
      <c r="AN376">
        <v>3.14</v>
      </c>
      <c r="AO376" t="s">
        <v>10347</v>
      </c>
      <c r="AP376">
        <v>1.6428817641544999E-2</v>
      </c>
      <c r="AQ376">
        <f>(Table2[[#This Row],[Sharpe Ratio]]-AVERAGE(Table2[Sharpe Ratio]))/_xlfn.STDEV.P(Table2[Sharpe Ratio])</f>
        <v>-0.54376013469655771</v>
      </c>
      <c r="AR3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-0.84922327231580641</v>
      </c>
      <c r="AS376">
        <f>_xlfn.RANK.AVG(Table2[[#This Row],[1Y Return vs Nifty Z-Score]],Table2[1Y Return vs Nifty Z-Score])</f>
        <v>340</v>
      </c>
      <c r="AT376">
        <f>_xlfn.RANK.AVG(Table2[[#This Row],[6M Return vs Nifty Z-Score]],Table2[6M Return vs Nifty Z-Score])</f>
        <v>304</v>
      </c>
      <c r="AU376">
        <f>_xlfn.RANK.AVG(Table2[[#This Row],[Sharpe Ratio Z-Score]],Table2[Sharpe Ratio Z-Score])</f>
        <v>483</v>
      </c>
      <c r="AV376">
        <f>(Table2[[#This Row],[Rank 1Y]]+Table2[[#This Row],[Rank 6M]]+Table2[[#This Row],[Rank Sharpe]])/3</f>
        <v>375.66666666666669</v>
      </c>
    </row>
    <row r="377" spans="1:48" x14ac:dyDescent="0.3">
      <c r="A377" t="s">
        <v>876</v>
      </c>
      <c r="B377" t="s">
        <v>877</v>
      </c>
      <c r="C377" t="s">
        <v>10307</v>
      </c>
      <c r="D377" t="s">
        <v>54</v>
      </c>
      <c r="E377">
        <v>17843.3397542399</v>
      </c>
      <c r="F377">
        <v>1705.6</v>
      </c>
      <c r="G377">
        <v>46.192024456503702</v>
      </c>
      <c r="H377">
        <f>(Table2[[#This Row],[1Y Return vs Nifty]]-AVERAGE(Table2[1Y Return vs Nifty]))/_xlfn.STDEV.P(Table2[1Y Return vs Nifty])</f>
        <v>0.3115572442978104</v>
      </c>
      <c r="I377">
        <v>-6.9290241196761402</v>
      </c>
      <c r="J377">
        <f>(Table2[[#This Row],[1M Return vs Nifty]]-AVERAGE(Table2[1M Return vs Nifty]))/_xlfn.STDEV.P(Table2[1M Return vs Nifty])</f>
        <v>-0.63934471076373633</v>
      </c>
      <c r="K377">
        <v>2.7263587895991299</v>
      </c>
      <c r="L377">
        <f>(Table2[[#This Row],[6M Return vs Nifty]]-AVERAGE(Table2[6M Return vs Nifty]))/_xlfn.STDEV.P(Table2[6M Return vs Nifty])</f>
        <v>-0.13759517106487248</v>
      </c>
      <c r="M377">
        <v>-1.1234825466524101</v>
      </c>
      <c r="N377">
        <f>(Table2[[#This Row],[1W Return vs Nifty]]-AVERAGE(Table2[1W Return vs Nifty]))/_xlfn.STDEV.P(Table2[1W Return vs Nifty])</f>
        <v>-4.5548978862983154E-2</v>
      </c>
      <c r="O377">
        <v>1619.48</v>
      </c>
      <c r="P377">
        <v>1604.05753867248</v>
      </c>
      <c r="Q377">
        <v>1457.37251908692</v>
      </c>
      <c r="R377">
        <v>67.995345520686897</v>
      </c>
      <c r="S377" s="2">
        <f>(Table2[[#This Row],[Close Price]]-Table2[[#This Row],[20D EMA]])/Table2[[#This Row],[20D EMA]]</f>
        <v>5.3177563168424362E-2</v>
      </c>
      <c r="T377" s="2">
        <f>(Table2[[#This Row],[Close Price]]-Table2[[#This Row],[50D EMA]])/Table2[[#This Row],[50D EMA]]</f>
        <v>6.3303503072312875E-2</v>
      </c>
      <c r="U377" s="2">
        <f>(Table2[[#This Row],[Close Price]]-Table2[[#This Row],[200D EMA]])/Table2[[#This Row],[200D EMA]]</f>
        <v>0.17032534761160489</v>
      </c>
      <c r="V377">
        <v>1.94074671026445</v>
      </c>
      <c r="W377">
        <v>1582</v>
      </c>
      <c r="X377">
        <v>1815</v>
      </c>
      <c r="Y377">
        <v>1570</v>
      </c>
      <c r="Z377">
        <v>1815</v>
      </c>
      <c r="AA377">
        <v>1472.7</v>
      </c>
      <c r="AB377">
        <v>1815</v>
      </c>
      <c r="AC377" s="2">
        <f>(Table2[[#This Row],[Close Price]]/Table2[[#This Row],[Day Low]])-1</f>
        <v>7.8128950695322219E-2</v>
      </c>
      <c r="AD377" s="2">
        <f>(Table2[[#This Row],[Day High]]/Table2[[#This Row],[Close Price]])-1</f>
        <v>6.4141651031895064E-2</v>
      </c>
      <c r="AE377" s="2">
        <f>(Table2[[#This Row],[Close Price]]/Table2[[#This Row],[Current Week Low]])-1</f>
        <v>8.6369426751592204E-2</v>
      </c>
      <c r="AF377" s="2">
        <f>(Table2[[#This Row],[Current Week High]]/Table2[[#This Row],[Close Price]])-1</f>
        <v>6.4141651031895064E-2</v>
      </c>
      <c r="AG377" s="2">
        <f>(Table2[[#This Row],[Close Price]]/Table2[[#This Row],[Current Month Low]])-1</f>
        <v>0.15814490391797364</v>
      </c>
      <c r="AH377" s="2">
        <f>(Table2[[#This Row],[Current Month High]]/Table2[[#This Row],[Close Price]])-1</f>
        <v>6.4141651031895064E-2</v>
      </c>
      <c r="AI377">
        <v>6.4141651031895002</v>
      </c>
      <c r="AJ377">
        <v>78.037578288100207</v>
      </c>
      <c r="AK377" t="str">
        <f>IF(AND(Table2[[#This Row],[20D EMA]]&gt;Table2[[#This Row],[50D EMA]],Table2[[#This Row],[50D EMA]]&gt;Table2[[#This Row],[200D EMA]]),"Uptrend","Downtrend/NoTrend")</f>
        <v>Uptrend</v>
      </c>
      <c r="AL377">
        <v>0.02</v>
      </c>
      <c r="AM377" t="s">
        <v>10347</v>
      </c>
      <c r="AN377">
        <v>12.91</v>
      </c>
      <c r="AO377" t="s">
        <v>10347</v>
      </c>
      <c r="AQ377">
        <f>(Table2[[#This Row],[Sharpe Ratio]]-AVERAGE(Table2[Sharpe Ratio]))/_xlfn.STDEV.P(Table2[Sharpe Ratio])</f>
        <v>-0.73259025278421641</v>
      </c>
      <c r="AR3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-1.2435218691779981</v>
      </c>
      <c r="AS377">
        <f>_xlfn.RANK.AVG(Table2[[#This Row],[1Y Return vs Nifty Z-Score]],Table2[1Y Return vs Nifty Z-Score])</f>
        <v>212</v>
      </c>
      <c r="AT377">
        <f>_xlfn.RANK.AVG(Table2[[#This Row],[6M Return vs Nifty Z-Score]],Table2[6M Return vs Nifty Z-Score])</f>
        <v>371</v>
      </c>
      <c r="AU377">
        <f>_xlfn.RANK.AVG(Table2[[#This Row],[Sharpe Ratio Z-Score]],Table2[Sharpe Ratio Z-Score])</f>
        <v>548</v>
      </c>
      <c r="AV377">
        <f>(Table2[[#This Row],[Rank 1Y]]+Table2[[#This Row],[Rank 6M]]+Table2[[#This Row],[Rank Sharpe]])/3</f>
        <v>377</v>
      </c>
    </row>
    <row r="378" spans="1:48" x14ac:dyDescent="0.3">
      <c r="A378" t="s">
        <v>1391</v>
      </c>
      <c r="B378" t="s">
        <v>1392</v>
      </c>
      <c r="C378" t="s">
        <v>10303</v>
      </c>
      <c r="D378" t="s">
        <v>246</v>
      </c>
      <c r="E378">
        <v>7997.3708328000002</v>
      </c>
      <c r="F378">
        <v>7206.75</v>
      </c>
      <c r="G378">
        <v>34.581086588348001</v>
      </c>
      <c r="H378">
        <f>(Table2[[#This Row],[1Y Return vs Nifty]]-AVERAGE(Table2[1Y Return vs Nifty]))/_xlfn.STDEV.P(Table2[1Y Return vs Nifty])</f>
        <v>0.12536675591197369</v>
      </c>
      <c r="I378">
        <v>-0.123414161181709</v>
      </c>
      <c r="J378">
        <f>(Table2[[#This Row],[1M Return vs Nifty]]-AVERAGE(Table2[1M Return vs Nifty]))/_xlfn.STDEV.P(Table2[1M Return vs Nifty])</f>
        <v>2.1249166466094029E-3</v>
      </c>
      <c r="K378">
        <v>-2.1548309596509299</v>
      </c>
      <c r="L378">
        <f>(Table2[[#This Row],[6M Return vs Nifty]]-AVERAGE(Table2[6M Return vs Nifty]))/_xlfn.STDEV.P(Table2[6M Return vs Nifty])</f>
        <v>-0.30730177661853247</v>
      </c>
      <c r="M378">
        <v>1.2905717101490399</v>
      </c>
      <c r="N378">
        <f>(Table2[[#This Row],[1W Return vs Nifty]]-AVERAGE(Table2[1W Return vs Nifty]))/_xlfn.STDEV.P(Table2[1W Return vs Nifty])</f>
        <v>0.56767270252099589</v>
      </c>
      <c r="O378">
        <v>6963.21</v>
      </c>
      <c r="P378">
        <v>6907.2970392689704</v>
      </c>
      <c r="Q378">
        <v>6326.76179853132</v>
      </c>
      <c r="R378">
        <v>67.813800296109306</v>
      </c>
      <c r="S378" s="2">
        <f>(Table2[[#This Row],[Close Price]]-Table2[[#This Row],[20D EMA]])/Table2[[#This Row],[20D EMA]]</f>
        <v>3.4975248484535142E-2</v>
      </c>
      <c r="T378" s="2">
        <f>(Table2[[#This Row],[Close Price]]-Table2[[#This Row],[50D EMA]])/Table2[[#This Row],[50D EMA]]</f>
        <v>4.3353132061441223E-2</v>
      </c>
      <c r="U378" s="2">
        <f>(Table2[[#This Row],[Close Price]]-Table2[[#This Row],[200D EMA]])/Table2[[#This Row],[200D EMA]]</f>
        <v>0.13908982659548816</v>
      </c>
      <c r="V378">
        <v>1.0275517849783</v>
      </c>
      <c r="W378">
        <v>7150</v>
      </c>
      <c r="X378">
        <v>7300</v>
      </c>
      <c r="Y378">
        <v>7050</v>
      </c>
      <c r="Z378">
        <v>7490.2</v>
      </c>
      <c r="AA378">
        <v>6455</v>
      </c>
      <c r="AB378">
        <v>7490.2</v>
      </c>
      <c r="AC378" s="2">
        <f>(Table2[[#This Row],[Close Price]]/Table2[[#This Row],[Day Low]])-1</f>
        <v>7.9370629370629775E-3</v>
      </c>
      <c r="AD378" s="2">
        <f>(Table2[[#This Row],[Day High]]/Table2[[#This Row],[Close Price]])-1</f>
        <v>1.293925833420051E-2</v>
      </c>
      <c r="AE378" s="2">
        <f>(Table2[[#This Row],[Close Price]]/Table2[[#This Row],[Current Week Low]])-1</f>
        <v>2.2234042553191502E-2</v>
      </c>
      <c r="AF378" s="2">
        <f>(Table2[[#This Row],[Current Week High]]/Table2[[#This Row],[Close Price]])-1</f>
        <v>3.9331182571894274E-2</v>
      </c>
      <c r="AG378" s="2">
        <f>(Table2[[#This Row],[Close Price]]/Table2[[#This Row],[Current Month Low]])-1</f>
        <v>0.11646010844306742</v>
      </c>
      <c r="AH378" s="2">
        <f>(Table2[[#This Row],[Current Month High]]/Table2[[#This Row],[Close Price]])-1</f>
        <v>3.9331182571894274E-2</v>
      </c>
      <c r="AI378">
        <v>8.5787629652755992</v>
      </c>
      <c r="AJ378">
        <v>65.634336934038103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0.01</v>
      </c>
      <c r="AM378" t="s">
        <v>10347</v>
      </c>
      <c r="AN378">
        <v>7.85</v>
      </c>
      <c r="AO378" t="s">
        <v>10347</v>
      </c>
      <c r="AP378">
        <v>2.81689206222E-2</v>
      </c>
      <c r="AQ378">
        <f>(Table2[[#This Row],[Sharpe Ratio]]-AVERAGE(Table2[Sharpe Ratio]))/_xlfn.STDEV.P(Table2[Sharpe Ratio])</f>
        <v>-0.40882132896093815</v>
      </c>
      <c r="AR3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-2.0958730499891609E-2</v>
      </c>
      <c r="AS378">
        <f>_xlfn.RANK.AVG(Table2[[#This Row],[1Y Return vs Nifty Z-Score]],Table2[1Y Return vs Nifty Z-Score])</f>
        <v>258</v>
      </c>
      <c r="AT378">
        <f>_xlfn.RANK.AVG(Table2[[#This Row],[6M Return vs Nifty Z-Score]],Table2[6M Return vs Nifty Z-Score])</f>
        <v>423</v>
      </c>
      <c r="AU378">
        <f>_xlfn.RANK.AVG(Table2[[#This Row],[Sharpe Ratio Z-Score]],Table2[Sharpe Ratio Z-Score])</f>
        <v>451</v>
      </c>
      <c r="AV378">
        <f>(Table2[[#This Row],[Rank 1Y]]+Table2[[#This Row],[Rank 6M]]+Table2[[#This Row],[Rank Sharpe]])/3</f>
        <v>377.33333333333331</v>
      </c>
    </row>
    <row r="379" spans="1:48" x14ac:dyDescent="0.3">
      <c r="A379" t="s">
        <v>102</v>
      </c>
      <c r="B379" t="s">
        <v>103</v>
      </c>
      <c r="C379" t="s">
        <v>10309</v>
      </c>
      <c r="D379" t="s">
        <v>104</v>
      </c>
      <c r="E379">
        <v>289822.50233727001</v>
      </c>
      <c r="F379">
        <v>1829.65</v>
      </c>
      <c r="G379">
        <v>57.7190633436946</v>
      </c>
      <c r="H379">
        <f>(Table2[[#This Row],[1Y Return vs Nifty]]-AVERAGE(Table2[1Y Return vs Nifty]))/_xlfn.STDEV.P(Table2[1Y Return vs Nifty])</f>
        <v>0.49640234677095918</v>
      </c>
      <c r="I379">
        <v>0.41938070323107302</v>
      </c>
      <c r="J379">
        <f>(Table2[[#This Row],[1M Return vs Nifty]]-AVERAGE(Table2[1M Return vs Nifty]))/_xlfn.STDEV.P(Table2[1M Return vs Nifty])</f>
        <v>5.3286593786294301E-2</v>
      </c>
      <c r="K379">
        <v>-17.867594630401001</v>
      </c>
      <c r="L379">
        <f>(Table2[[#This Row],[6M Return vs Nifty]]-AVERAGE(Table2[6M Return vs Nifty]))/_xlfn.STDEV.P(Table2[6M Return vs Nifty])</f>
        <v>-0.85359477554149954</v>
      </c>
      <c r="M379">
        <v>-3.9986305723336302</v>
      </c>
      <c r="N379">
        <f>(Table2[[#This Row],[1W Return vs Nifty]]-AVERAGE(Table2[1W Return vs Nifty]))/_xlfn.STDEV.P(Table2[1W Return vs Nifty])</f>
        <v>-0.7758983906745156</v>
      </c>
      <c r="O379">
        <v>1848.59</v>
      </c>
      <c r="P379">
        <v>1824.4483062854499</v>
      </c>
      <c r="Q379">
        <v>1689.6555456706301</v>
      </c>
      <c r="R379">
        <v>40.174068579115797</v>
      </c>
      <c r="S379" s="2">
        <f>(Table2[[#This Row],[Close Price]]-Table2[[#This Row],[20D EMA]])/Table2[[#This Row],[20D EMA]]</f>
        <v>-1.0245646682065698E-2</v>
      </c>
      <c r="T379" s="2">
        <f>(Table2[[#This Row],[Close Price]]-Table2[[#This Row],[50D EMA]])/Table2[[#This Row],[50D EMA]]</f>
        <v>2.8511050143924035E-3</v>
      </c>
      <c r="U379" s="2">
        <f>(Table2[[#This Row],[Close Price]]-Table2[[#This Row],[200D EMA]])/Table2[[#This Row],[200D EMA]]</f>
        <v>8.2853842422542831E-2</v>
      </c>
      <c r="V379">
        <v>0.45746048806975498</v>
      </c>
      <c r="W379">
        <v>1811.6</v>
      </c>
      <c r="X379">
        <v>1879.2</v>
      </c>
      <c r="Y379">
        <v>1811.6</v>
      </c>
      <c r="Z379">
        <v>1914</v>
      </c>
      <c r="AA379">
        <v>1667.5</v>
      </c>
      <c r="AB379">
        <v>1992.95</v>
      </c>
      <c r="AC379" s="2">
        <f>(Table2[[#This Row],[Close Price]]/Table2[[#This Row],[Day Low]])-1</f>
        <v>9.9635681165821666E-3</v>
      </c>
      <c r="AD379" s="2">
        <f>(Table2[[#This Row],[Day High]]/Table2[[#This Row],[Close Price]])-1</f>
        <v>2.708168228896235E-2</v>
      </c>
      <c r="AE379" s="2">
        <f>(Table2[[#This Row],[Close Price]]/Table2[[#This Row],[Current Week Low]])-1</f>
        <v>9.9635681165821666E-3</v>
      </c>
      <c r="AF379" s="2">
        <f>(Table2[[#This Row],[Current Week High]]/Table2[[#This Row],[Close Price]])-1</f>
        <v>4.6101713442461723E-2</v>
      </c>
      <c r="AG379" s="2">
        <f>(Table2[[#This Row],[Close Price]]/Table2[[#This Row],[Current Month Low]])-1</f>
        <v>9.7241379310344822E-2</v>
      </c>
      <c r="AH379" s="2">
        <f>(Table2[[#This Row],[Current Month High]]/Table2[[#This Row],[Close Price]])-1</f>
        <v>8.9252042740414872E-2</v>
      </c>
      <c r="AI379">
        <v>18.826004973628802</v>
      </c>
      <c r="AJ379">
        <v>124.34553368892099</v>
      </c>
      <c r="AK379" t="str">
        <f>IF(AND(Table2[[#This Row],[20D EMA]]&gt;Table2[[#This Row],[50D EMA]],Table2[[#This Row],[50D EMA]]&gt;Table2[[#This Row],[200D EMA]]),"Uptrend","Downtrend/NoTrend")</f>
        <v>Uptrend</v>
      </c>
      <c r="AL379">
        <v>-0.1</v>
      </c>
      <c r="AM379" t="s">
        <v>10346</v>
      </c>
      <c r="AN379">
        <v>1.74</v>
      </c>
      <c r="AO379" t="s">
        <v>10347</v>
      </c>
      <c r="AP379">
        <v>5.6136128422866E-2</v>
      </c>
      <c r="AQ379">
        <f>(Table2[[#This Row],[Sharpe Ratio]]-AVERAGE(Table2[Sharpe Ratio]))/_xlfn.STDEV.P(Table2[Sharpe Ratio])</f>
        <v>-8.7370859011890054E-2</v>
      </c>
      <c r="AR3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-1.1671750846706517</v>
      </c>
      <c r="AS379">
        <f>_xlfn.RANK.AVG(Table2[[#This Row],[1Y Return vs Nifty Z-Score]],Table2[1Y Return vs Nifty Z-Score])</f>
        <v>167</v>
      </c>
      <c r="AT379">
        <f>_xlfn.RANK.AVG(Table2[[#This Row],[6M Return vs Nifty Z-Score]],Table2[6M Return vs Nifty Z-Score])</f>
        <v>599</v>
      </c>
      <c r="AU379">
        <f>_xlfn.RANK.AVG(Table2[[#This Row],[Sharpe Ratio Z-Score]],Table2[Sharpe Ratio Z-Score])</f>
        <v>374</v>
      </c>
      <c r="AV379">
        <f>(Table2[[#This Row],[Rank 1Y]]+Table2[[#This Row],[Rank 6M]]+Table2[[#This Row],[Rank Sharpe]])/3</f>
        <v>380</v>
      </c>
    </row>
    <row r="380" spans="1:48" x14ac:dyDescent="0.3">
      <c r="A380" t="s">
        <v>255</v>
      </c>
      <c r="B380" t="s">
        <v>256</v>
      </c>
      <c r="C380" t="s">
        <v>10303</v>
      </c>
      <c r="D380" t="s">
        <v>37</v>
      </c>
      <c r="E380">
        <v>105663.402416515</v>
      </c>
      <c r="F380">
        <v>2138.35</v>
      </c>
      <c r="G380">
        <v>31.815446251656301</v>
      </c>
      <c r="H380">
        <f>(Table2[[#This Row],[1Y Return vs Nifty]]-AVERAGE(Table2[1Y Return vs Nifty]))/_xlfn.STDEV.P(Table2[1Y Return vs Nifty])</f>
        <v>8.1017545638403382E-2</v>
      </c>
      <c r="I380">
        <v>7.5978365460082999</v>
      </c>
      <c r="J380">
        <f>(Table2[[#This Row],[1M Return vs Nifty]]-AVERAGE(Table2[1M Return vs Nifty]))/_xlfn.STDEV.P(Table2[1M Return vs Nifty])</f>
        <v>0.72989918588768088</v>
      </c>
      <c r="K380">
        <v>10.505365236635299</v>
      </c>
      <c r="L380">
        <f>(Table2[[#This Row],[6M Return vs Nifty]]-AVERAGE(Table2[6M Return vs Nifty]))/_xlfn.STDEV.P(Table2[6M Return vs Nifty])</f>
        <v>0.13286118210381373</v>
      </c>
      <c r="M380">
        <v>2.6641858630980502</v>
      </c>
      <c r="N380">
        <f>(Table2[[#This Row],[1W Return vs Nifty]]-AVERAGE(Table2[1W Return vs Nifty]))/_xlfn.STDEV.P(Table2[1W Return vs Nifty])</f>
        <v>0.91660022893056559</v>
      </c>
      <c r="O380">
        <v>2041.76</v>
      </c>
      <c r="P380">
        <v>1938.46379826065</v>
      </c>
      <c r="Q380">
        <v>1695.6490537787899</v>
      </c>
      <c r="R380">
        <v>76.021860589850604</v>
      </c>
      <c r="S380" s="2">
        <f>(Table2[[#This Row],[Close Price]]-Table2[[#This Row],[20D EMA]])/Table2[[#This Row],[20D EMA]]</f>
        <v>4.7307225139095639E-2</v>
      </c>
      <c r="T380" s="2">
        <f>(Table2[[#This Row],[Close Price]]-Table2[[#This Row],[50D EMA]])/Table2[[#This Row],[50D EMA]]</f>
        <v>0.10311577751346417</v>
      </c>
      <c r="U380" s="2">
        <f>(Table2[[#This Row],[Close Price]]-Table2[[#This Row],[200D EMA]])/Table2[[#This Row],[200D EMA]]</f>
        <v>0.26108052561621847</v>
      </c>
      <c r="V380">
        <v>0.89811550922250205</v>
      </c>
      <c r="W380">
        <v>2111</v>
      </c>
      <c r="X380">
        <v>2147.35</v>
      </c>
      <c r="Y380">
        <v>2080.1999999999998</v>
      </c>
      <c r="Z380">
        <v>2170.9499999999998</v>
      </c>
      <c r="AA380">
        <v>1905.05</v>
      </c>
      <c r="AB380">
        <v>2170.9499999999998</v>
      </c>
      <c r="AC380" s="2">
        <f>(Table2[[#This Row],[Close Price]]/Table2[[#This Row],[Day Low]])-1</f>
        <v>1.2955945049739404E-2</v>
      </c>
      <c r="AD380" s="2">
        <f>(Table2[[#This Row],[Day High]]/Table2[[#This Row],[Close Price]])-1</f>
        <v>4.2088526200108056E-3</v>
      </c>
      <c r="AE380" s="2">
        <f>(Table2[[#This Row],[Close Price]]/Table2[[#This Row],[Current Week Low]])-1</f>
        <v>2.7954042880492302E-2</v>
      </c>
      <c r="AF380" s="2">
        <f>(Table2[[#This Row],[Current Week High]]/Table2[[#This Row],[Close Price]])-1</f>
        <v>1.5245399490261047E-2</v>
      </c>
      <c r="AG380" s="2">
        <f>(Table2[[#This Row],[Close Price]]/Table2[[#This Row],[Current Month Low]])-1</f>
        <v>0.12246397732342973</v>
      </c>
      <c r="AH380" s="2">
        <f>(Table2[[#This Row],[Current Month High]]/Table2[[#This Row],[Close Price]])-1</f>
        <v>1.5245399490261047E-2</v>
      </c>
      <c r="AI380">
        <v>1.5245399490261</v>
      </c>
      <c r="AJ380">
        <v>68.906003159557599</v>
      </c>
      <c r="AK380" t="str">
        <f>IF(AND(Table2[[#This Row],[20D EMA]]&gt;Table2[[#This Row],[50D EMA]],Table2[[#This Row],[50D EMA]]&gt;Table2[[#This Row],[200D EMA]]),"Uptrend","Downtrend/NoTrend")</f>
        <v>Uptrend</v>
      </c>
      <c r="AL380">
        <v>0.2</v>
      </c>
      <c r="AM380" t="s">
        <v>10347</v>
      </c>
      <c r="AN380">
        <v>9.58</v>
      </c>
      <c r="AO380" t="s">
        <v>10347</v>
      </c>
      <c r="AP380">
        <v>-7.2488397900350001E-3</v>
      </c>
      <c r="AQ380">
        <f>(Table2[[#This Row],[Sharpe Ratio]]-AVERAGE(Table2[Sharpe Ratio]))/_xlfn.STDEV.P(Table2[Sharpe Ratio])</f>
        <v>-0.81590722077401412</v>
      </c>
      <c r="AR3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1.0444709217864494</v>
      </c>
      <c r="AS380">
        <f>_xlfn.RANK.AVG(Table2[[#This Row],[1Y Return vs Nifty Z-Score]],Table2[1Y Return vs Nifty Z-Score])</f>
        <v>274</v>
      </c>
      <c r="AT380">
        <f>_xlfn.RANK.AVG(Table2[[#This Row],[6M Return vs Nifty Z-Score]],Table2[6M Return vs Nifty Z-Score])</f>
        <v>275</v>
      </c>
      <c r="AU380">
        <f>_xlfn.RANK.AVG(Table2[[#This Row],[Sharpe Ratio Z-Score]],Table2[Sharpe Ratio Z-Score])</f>
        <v>594</v>
      </c>
      <c r="AV380">
        <f>(Table2[[#This Row],[Rank 1Y]]+Table2[[#This Row],[Rank 6M]]+Table2[[#This Row],[Rank Sharpe]])/3</f>
        <v>381</v>
      </c>
    </row>
    <row r="381" spans="1:48" x14ac:dyDescent="0.3">
      <c r="A381" t="s">
        <v>1709</v>
      </c>
      <c r="B381" t="s">
        <v>1710</v>
      </c>
      <c r="C381" t="s">
        <v>10314</v>
      </c>
      <c r="D381" t="s">
        <v>1711</v>
      </c>
      <c r="E381">
        <v>4770.9292990759996</v>
      </c>
      <c r="F381">
        <v>70.55</v>
      </c>
      <c r="G381">
        <v>-21.578595756598698</v>
      </c>
      <c r="H381">
        <f>(Table2[[#This Row],[1Y Return vs Nifty]]-AVERAGE(Table2[1Y Return vs Nifty]))/_xlfn.STDEV.P(Table2[1Y Return vs Nifty])</f>
        <v>-0.77519776369302063</v>
      </c>
      <c r="I381">
        <v>-6.5085796163860898</v>
      </c>
      <c r="J381">
        <f>(Table2[[#This Row],[1M Return vs Nifty]]-AVERAGE(Table2[1M Return vs Nifty]))/_xlfn.STDEV.P(Table2[1M Return vs Nifty])</f>
        <v>-0.59971529025373971</v>
      </c>
      <c r="K381">
        <v>14.089876874428599</v>
      </c>
      <c r="L381">
        <f>(Table2[[#This Row],[6M Return vs Nifty]]-AVERAGE(Table2[6M Return vs Nifty]))/_xlfn.STDEV.P(Table2[6M Return vs Nifty])</f>
        <v>0.25748557366961017</v>
      </c>
      <c r="M381">
        <v>4.0744133165237102</v>
      </c>
      <c r="N381">
        <f>(Table2[[#This Row],[1W Return vs Nifty]]-AVERAGE(Table2[1W Return vs Nifty]))/_xlfn.STDEV.P(Table2[1W Return vs Nifty])</f>
        <v>1.2748283208166777</v>
      </c>
      <c r="O381">
        <v>70.3</v>
      </c>
      <c r="P381">
        <v>70.1821628514964</v>
      </c>
      <c r="Q381">
        <v>64.238339558343299</v>
      </c>
      <c r="R381">
        <v>50.807212303494197</v>
      </c>
      <c r="S381" s="2">
        <f>(Table2[[#This Row],[Close Price]]-Table2[[#This Row],[20D EMA]])/Table2[[#This Row],[20D EMA]]</f>
        <v>3.5561877667140826E-3</v>
      </c>
      <c r="T381" s="2">
        <f>(Table2[[#This Row],[Close Price]]-Table2[[#This Row],[50D EMA]])/Table2[[#This Row],[50D EMA]]</f>
        <v>5.2411771532594456E-3</v>
      </c>
      <c r="U381" s="2">
        <f>(Table2[[#This Row],[Close Price]]-Table2[[#This Row],[200D EMA]])/Table2[[#This Row],[200D EMA]]</f>
        <v>9.8253791817334388E-2</v>
      </c>
      <c r="V381">
        <v>0.87686359524107205</v>
      </c>
      <c r="W381">
        <v>70</v>
      </c>
      <c r="X381">
        <v>72.849999999999994</v>
      </c>
      <c r="Y381">
        <v>70</v>
      </c>
      <c r="Z381">
        <v>76.8</v>
      </c>
      <c r="AA381">
        <v>63.95</v>
      </c>
      <c r="AB381">
        <v>76.8</v>
      </c>
      <c r="AC381" s="2">
        <f>(Table2[[#This Row],[Close Price]]/Table2[[#This Row],[Day Low]])-1</f>
        <v>7.8571428571427848E-3</v>
      </c>
      <c r="AD381" s="2">
        <f>(Table2[[#This Row],[Day High]]/Table2[[#This Row],[Close Price]])-1</f>
        <v>3.2600992204110613E-2</v>
      </c>
      <c r="AE381" s="2">
        <f>(Table2[[#This Row],[Close Price]]/Table2[[#This Row],[Current Week Low]])-1</f>
        <v>7.8571428571427848E-3</v>
      </c>
      <c r="AF381" s="2">
        <f>(Table2[[#This Row],[Current Week High]]/Table2[[#This Row],[Close Price]])-1</f>
        <v>8.858965272856123E-2</v>
      </c>
      <c r="AG381" s="2">
        <f>(Table2[[#This Row],[Close Price]]/Table2[[#This Row],[Current Month Low]])-1</f>
        <v>0.10320562939796707</v>
      </c>
      <c r="AH381" s="2">
        <f>(Table2[[#This Row],[Current Month High]]/Table2[[#This Row],[Close Price]])-1</f>
        <v>8.858965272856123E-2</v>
      </c>
      <c r="AI381">
        <v>19.333805811481199</v>
      </c>
      <c r="AJ381">
        <v>61.811926605504503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-0.12</v>
      </c>
      <c r="AM381" t="s">
        <v>10346</v>
      </c>
      <c r="AN381">
        <v>4.5999999999999996</v>
      </c>
      <c r="AO381" t="s">
        <v>10347</v>
      </c>
      <c r="AP381">
        <v>7.7171271691824E-2</v>
      </c>
      <c r="AQ381">
        <f>(Table2[[#This Row],[Sharpe Ratio]]-AVERAGE(Table2[Sharpe Ratio]))/_xlfn.STDEV.P(Table2[Sharpe Ratio])</f>
        <v>0.15440360547687754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0.31180444601640511</v>
      </c>
      <c r="AS381">
        <f>_xlfn.RANK.AVG(Table2[[#This Row],[1Y Return vs Nifty Z-Score]],Table2[1Y Return vs Nifty Z-Score])</f>
        <v>590</v>
      </c>
      <c r="AT381">
        <f>_xlfn.RANK.AVG(Table2[[#This Row],[6M Return vs Nifty Z-Score]],Table2[6M Return vs Nifty Z-Score])</f>
        <v>244</v>
      </c>
      <c r="AU381">
        <f>_xlfn.RANK.AVG(Table2[[#This Row],[Sharpe Ratio Z-Score]],Table2[Sharpe Ratio Z-Score])</f>
        <v>310</v>
      </c>
      <c r="AV381">
        <f>(Table2[[#This Row],[Rank 1Y]]+Table2[[#This Row],[Rank 6M]]+Table2[[#This Row],[Rank Sharpe]])/3</f>
        <v>381.33333333333331</v>
      </c>
    </row>
    <row r="382" spans="1:48" x14ac:dyDescent="0.3">
      <c r="A382" t="s">
        <v>1315</v>
      </c>
      <c r="B382" t="s">
        <v>1316</v>
      </c>
      <c r="C382" t="s">
        <v>10307</v>
      </c>
      <c r="D382" t="s">
        <v>54</v>
      </c>
      <c r="E382">
        <v>8605.3269898199997</v>
      </c>
      <c r="F382">
        <v>528.54999999999995</v>
      </c>
      <c r="G382">
        <v>9.9796146877359106</v>
      </c>
      <c r="H382">
        <f>(Table2[[#This Row],[1Y Return vs Nifty]]-AVERAGE(Table2[1Y Return vs Nifty]))/_xlfn.STDEV.P(Table2[1Y Return vs Nifty])</f>
        <v>-0.26913712656491928</v>
      </c>
      <c r="I382">
        <v>2.2157309170876598</v>
      </c>
      <c r="J382">
        <f>(Table2[[#This Row],[1M Return vs Nifty]]-AVERAGE(Table2[1M Return vs Nifty]))/_xlfn.STDEV.P(Table2[1M Return vs Nifty])</f>
        <v>0.22260339410377789</v>
      </c>
      <c r="K382">
        <v>6.6162472386815301</v>
      </c>
      <c r="L382">
        <f>(Table2[[#This Row],[6M Return vs Nifty]]-AVERAGE(Table2[6M Return vs Nifty]))/_xlfn.STDEV.P(Table2[6M Return vs Nifty])</f>
        <v>-2.3536011632746012E-3</v>
      </c>
      <c r="M382">
        <v>-0.27126337653766602</v>
      </c>
      <c r="N382">
        <f>(Table2[[#This Row],[1W Return vs Nifty]]-AVERAGE(Table2[1W Return vs Nifty]))/_xlfn.STDEV.P(Table2[1W Return vs Nifty])</f>
        <v>0.17093301234870195</v>
      </c>
      <c r="O382">
        <v>512.52</v>
      </c>
      <c r="P382">
        <v>497.03035612510399</v>
      </c>
      <c r="Q382">
        <v>448.50575006562298</v>
      </c>
      <c r="R382">
        <v>59.214940012055301</v>
      </c>
      <c r="S382" s="2">
        <f>(Table2[[#This Row],[Close Price]]-Table2[[#This Row],[20D EMA]])/Table2[[#This Row],[20D EMA]]</f>
        <v>3.1276828221337649E-2</v>
      </c>
      <c r="T382" s="2">
        <f>(Table2[[#This Row],[Close Price]]-Table2[[#This Row],[50D EMA]])/Table2[[#This Row],[50D EMA]]</f>
        <v>6.3415933225137611E-2</v>
      </c>
      <c r="U382" s="2">
        <f>(Table2[[#This Row],[Close Price]]-Table2[[#This Row],[200D EMA]])/Table2[[#This Row],[200D EMA]]</f>
        <v>0.17846872625973095</v>
      </c>
      <c r="V382">
        <v>1.0485335957873601</v>
      </c>
      <c r="W382">
        <v>527</v>
      </c>
      <c r="X382">
        <v>540.20000000000005</v>
      </c>
      <c r="Y382">
        <v>520.79999999999995</v>
      </c>
      <c r="Z382">
        <v>549.5</v>
      </c>
      <c r="AA382">
        <v>463.3</v>
      </c>
      <c r="AB382">
        <v>549.5</v>
      </c>
      <c r="AC382" s="2">
        <f>(Table2[[#This Row],[Close Price]]/Table2[[#This Row],[Day Low]])-1</f>
        <v>2.9411764705882248E-3</v>
      </c>
      <c r="AD382" s="2">
        <f>(Table2[[#This Row],[Day High]]/Table2[[#This Row],[Close Price]])-1</f>
        <v>2.2041434112193947E-2</v>
      </c>
      <c r="AE382" s="2">
        <f>(Table2[[#This Row],[Close Price]]/Table2[[#This Row],[Current Week Low]])-1</f>
        <v>1.4880952380952328E-2</v>
      </c>
      <c r="AF382" s="2">
        <f>(Table2[[#This Row],[Current Week High]]/Table2[[#This Row],[Close Price]])-1</f>
        <v>3.9636742030082495E-2</v>
      </c>
      <c r="AG382" s="2">
        <f>(Table2[[#This Row],[Close Price]]/Table2[[#This Row],[Current Month Low]])-1</f>
        <v>0.14083747032160576</v>
      </c>
      <c r="AH382" s="2">
        <f>(Table2[[#This Row],[Current Month High]]/Table2[[#This Row],[Close Price]])-1</f>
        <v>3.9636742030082495E-2</v>
      </c>
      <c r="AI382">
        <v>3.9636742030082401</v>
      </c>
      <c r="AJ382">
        <v>53.961549665016001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0.02</v>
      </c>
      <c r="AM382" t="s">
        <v>10347</v>
      </c>
      <c r="AN382">
        <v>7.63</v>
      </c>
      <c r="AO382" t="s">
        <v>10347</v>
      </c>
      <c r="AP382">
        <v>3.1104747188827001E-2</v>
      </c>
      <c r="AQ382">
        <f>(Table2[[#This Row],[Sharpe Ratio]]-AVERAGE(Table2[Sharpe Ratio]))/_xlfn.STDEV.P(Table2[Sharpe Ratio])</f>
        <v>-0.37507742301732533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-0.25303174429303943</v>
      </c>
      <c r="AS382">
        <f>_xlfn.RANK.AVG(Table2[[#This Row],[1Y Return vs Nifty Z-Score]],Table2[1Y Return vs Nifty Z-Score])</f>
        <v>380</v>
      </c>
      <c r="AT382">
        <f>_xlfn.RANK.AVG(Table2[[#This Row],[6M Return vs Nifty Z-Score]],Table2[6M Return vs Nifty Z-Score])</f>
        <v>323</v>
      </c>
      <c r="AU382">
        <f>_xlfn.RANK.AVG(Table2[[#This Row],[Sharpe Ratio Z-Score]],Table2[Sharpe Ratio Z-Score])</f>
        <v>445</v>
      </c>
      <c r="AV382">
        <f>(Table2[[#This Row],[Rank 1Y]]+Table2[[#This Row],[Rank 6M]]+Table2[[#This Row],[Rank Sharpe]])/3</f>
        <v>382.66666666666669</v>
      </c>
    </row>
    <row r="383" spans="1:48" x14ac:dyDescent="0.3">
      <c r="A383" t="s">
        <v>2000</v>
      </c>
      <c r="B383" t="s">
        <v>2001</v>
      </c>
      <c r="C383" t="s">
        <v>10313</v>
      </c>
      <c r="D383" t="s">
        <v>46</v>
      </c>
      <c r="E383">
        <v>3347.4960709000002</v>
      </c>
      <c r="F383">
        <v>1975.15</v>
      </c>
      <c r="G383">
        <v>-11.274047625838399</v>
      </c>
      <c r="H383">
        <f>(Table2[[#This Row],[1Y Return vs Nifty]]-AVERAGE(Table2[1Y Return vs Nifty]))/_xlfn.STDEV.P(Table2[1Y Return vs Nifty])</f>
        <v>-0.60995625858397862</v>
      </c>
      <c r="I383">
        <v>-6.9795913156980902E-2</v>
      </c>
      <c r="J383">
        <f>(Table2[[#This Row],[1M Return vs Nifty]]-AVERAGE(Table2[1M Return vs Nifty]))/_xlfn.STDEV.P(Table2[1M Return vs Nifty])</f>
        <v>7.1787586670279142E-3</v>
      </c>
      <c r="K383">
        <v>12.3907692379079</v>
      </c>
      <c r="L383">
        <f>(Table2[[#This Row],[6M Return vs Nifty]]-AVERAGE(Table2[6M Return vs Nifty]))/_xlfn.STDEV.P(Table2[6M Return vs Nifty])</f>
        <v>0.19841190428223768</v>
      </c>
      <c r="M383">
        <v>0.23950951182747901</v>
      </c>
      <c r="N383">
        <f>(Table2[[#This Row],[1W Return vs Nifty]]-AVERAGE(Table2[1W Return vs Nifty]))/_xlfn.STDEV.P(Table2[1W Return vs Nifty])</f>
        <v>0.30068030718524336</v>
      </c>
      <c r="O383">
        <v>1939.08</v>
      </c>
      <c r="P383">
        <v>1885.6928810725401</v>
      </c>
      <c r="Q383">
        <v>1727.5191381372599</v>
      </c>
      <c r="R383">
        <v>64.682896910729397</v>
      </c>
      <c r="S383" s="2">
        <f>(Table2[[#This Row],[Close Price]]-Table2[[#This Row],[20D EMA]])/Table2[[#This Row],[20D EMA]]</f>
        <v>1.8601604884790811E-2</v>
      </c>
      <c r="T383" s="2">
        <f>(Table2[[#This Row],[Close Price]]-Table2[[#This Row],[50D EMA]])/Table2[[#This Row],[50D EMA]]</f>
        <v>4.7439919737395822E-2</v>
      </c>
      <c r="U383" s="2">
        <f>(Table2[[#This Row],[Close Price]]-Table2[[#This Row],[200D EMA]])/Table2[[#This Row],[200D EMA]]</f>
        <v>0.14334478640262951</v>
      </c>
      <c r="V383">
        <v>0.48940006035325301</v>
      </c>
      <c r="W383">
        <v>1935.05</v>
      </c>
      <c r="X383">
        <v>1990.7</v>
      </c>
      <c r="Y383">
        <v>1935.05</v>
      </c>
      <c r="Z383">
        <v>2018.8</v>
      </c>
      <c r="AA383">
        <v>1847.05</v>
      </c>
      <c r="AB383">
        <v>2018.8</v>
      </c>
      <c r="AC383" s="2">
        <f>(Table2[[#This Row],[Close Price]]/Table2[[#This Row],[Day Low]])-1</f>
        <v>2.0722978734399655E-2</v>
      </c>
      <c r="AD383" s="2">
        <f>(Table2[[#This Row],[Day High]]/Table2[[#This Row],[Close Price]])-1</f>
        <v>7.8728197858390914E-3</v>
      </c>
      <c r="AE383" s="2">
        <f>(Table2[[#This Row],[Close Price]]/Table2[[#This Row],[Current Week Low]])-1</f>
        <v>2.0722978734399655E-2</v>
      </c>
      <c r="AF383" s="2">
        <f>(Table2[[#This Row],[Current Week High]]/Table2[[#This Row],[Close Price]])-1</f>
        <v>2.2099587373110907E-2</v>
      </c>
      <c r="AG383" s="2">
        <f>(Table2[[#This Row],[Close Price]]/Table2[[#This Row],[Current Month Low]])-1</f>
        <v>6.9353834492839939E-2</v>
      </c>
      <c r="AH383" s="2">
        <f>(Table2[[#This Row],[Current Month High]]/Table2[[#This Row],[Close Price]])-1</f>
        <v>2.2099587373110907E-2</v>
      </c>
      <c r="AI383">
        <v>5.8147482469685698</v>
      </c>
      <c r="AJ383">
        <v>39.6852899575671</v>
      </c>
      <c r="AK383" t="str">
        <f>IF(AND(Table2[[#This Row],[20D EMA]]&gt;Table2[[#This Row],[50D EMA]],Table2[[#This Row],[50D EMA]]&gt;Table2[[#This Row],[200D EMA]]),"Uptrend","Downtrend/NoTrend")</f>
        <v>Uptrend</v>
      </c>
      <c r="AL383">
        <v>0.15</v>
      </c>
      <c r="AM383" t="s">
        <v>10347</v>
      </c>
      <c r="AN383">
        <v>4.12</v>
      </c>
      <c r="AO383" t="s">
        <v>10347</v>
      </c>
      <c r="AP383">
        <v>6.2540287002102998E-2</v>
      </c>
      <c r="AQ383">
        <f>(Table2[[#This Row],[Sharpe Ratio]]-AVERAGE(Table2[Sharpe Ratio]))/_xlfn.STDEV.P(Table2[Sharpe Ratio])</f>
        <v>-1.3762517428539768E-2</v>
      </c>
      <c r="AR3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-0.11744780587800946</v>
      </c>
      <c r="AS383">
        <f>_xlfn.RANK.AVG(Table2[[#This Row],[1Y Return vs Nifty Z-Score]],Table2[1Y Return vs Nifty Z-Score])</f>
        <v>531</v>
      </c>
      <c r="AT383">
        <f>_xlfn.RANK.AVG(Table2[[#This Row],[6M Return vs Nifty Z-Score]],Table2[6M Return vs Nifty Z-Score])</f>
        <v>259</v>
      </c>
      <c r="AU383">
        <f>_xlfn.RANK.AVG(Table2[[#This Row],[Sharpe Ratio Z-Score]],Table2[Sharpe Ratio Z-Score])</f>
        <v>360</v>
      </c>
      <c r="AV383">
        <f>(Table2[[#This Row],[Rank 1Y]]+Table2[[#This Row],[Rank 6M]]+Table2[[#This Row],[Rank Sharpe]])/3</f>
        <v>383.33333333333331</v>
      </c>
    </row>
    <row r="384" spans="1:48" x14ac:dyDescent="0.3">
      <c r="A384" t="s">
        <v>1855</v>
      </c>
      <c r="B384" t="s">
        <v>1856</v>
      </c>
      <c r="C384" t="s">
        <v>10307</v>
      </c>
      <c r="D384" t="s">
        <v>54</v>
      </c>
      <c r="E384">
        <v>3982.4800343349998</v>
      </c>
      <c r="F384">
        <v>159.83000000000001</v>
      </c>
      <c r="G384">
        <v>43.129966621037198</v>
      </c>
      <c r="H384">
        <f>(Table2[[#This Row],[1Y Return vs Nifty]]-AVERAGE(Table2[1Y Return vs Nifty]))/_xlfn.STDEV.P(Table2[1Y Return vs Nifty])</f>
        <v>0.26245474712444933</v>
      </c>
      <c r="I384">
        <v>10.022284888013401</v>
      </c>
      <c r="J384">
        <f>(Table2[[#This Row],[1M Return vs Nifty]]-AVERAGE(Table2[1M Return vs Nifty]))/_xlfn.STDEV.P(Table2[1M Return vs Nifty])</f>
        <v>0.95841800846294545</v>
      </c>
      <c r="K384">
        <v>10.4994844525255</v>
      </c>
      <c r="L384">
        <f>(Table2[[#This Row],[6M Return vs Nifty]]-AVERAGE(Table2[6M Return vs Nifty]))/_xlfn.STDEV.P(Table2[6M Return vs Nifty])</f>
        <v>0.13265672213390145</v>
      </c>
      <c r="M384">
        <v>-2.5641196254982601</v>
      </c>
      <c r="N384">
        <f>(Table2[[#This Row],[1W Return vs Nifty]]-AVERAGE(Table2[1W Return vs Nifty]))/_xlfn.STDEV.P(Table2[1W Return vs Nifty])</f>
        <v>-0.41150176938744892</v>
      </c>
      <c r="O384">
        <v>153.79</v>
      </c>
      <c r="P384">
        <v>142.49017548386701</v>
      </c>
      <c r="Q384">
        <v>125.498643683061</v>
      </c>
      <c r="R384">
        <v>55.356842278658398</v>
      </c>
      <c r="S384" s="2">
        <f>(Table2[[#This Row],[Close Price]]-Table2[[#This Row],[20D EMA]])/Table2[[#This Row],[20D EMA]]</f>
        <v>3.927433513232343E-2</v>
      </c>
      <c r="T384" s="2">
        <f>(Table2[[#This Row],[Close Price]]-Table2[[#This Row],[50D EMA]])/Table2[[#This Row],[50D EMA]]</f>
        <v>0.12169136894702086</v>
      </c>
      <c r="U384" s="2">
        <f>(Table2[[#This Row],[Close Price]]-Table2[[#This Row],[200D EMA]])/Table2[[#This Row],[200D EMA]]</f>
        <v>0.27355958048152862</v>
      </c>
      <c r="V384">
        <v>2.2948502492285199</v>
      </c>
      <c r="W384">
        <v>158.01</v>
      </c>
      <c r="X384">
        <v>167.37</v>
      </c>
      <c r="Y384">
        <v>158.01</v>
      </c>
      <c r="Z384">
        <v>173.9</v>
      </c>
      <c r="AA384">
        <v>130.03</v>
      </c>
      <c r="AB384">
        <v>175</v>
      </c>
      <c r="AC384" s="2">
        <f>(Table2[[#This Row],[Close Price]]/Table2[[#This Row],[Day Low]])-1</f>
        <v>1.1518258338079956E-2</v>
      </c>
      <c r="AD384" s="2">
        <f>(Table2[[#This Row],[Day High]]/Table2[[#This Row],[Close Price]])-1</f>
        <v>4.7175123568791832E-2</v>
      </c>
      <c r="AE384" s="2">
        <f>(Table2[[#This Row],[Close Price]]/Table2[[#This Row],[Current Week Low]])-1</f>
        <v>1.1518258338079956E-2</v>
      </c>
      <c r="AF384" s="2">
        <f>(Table2[[#This Row],[Current Week High]]/Table2[[#This Row],[Close Price]])-1</f>
        <v>8.8031032972533341E-2</v>
      </c>
      <c r="AG384" s="2">
        <f>(Table2[[#This Row],[Close Price]]/Table2[[#This Row],[Current Month Low]])-1</f>
        <v>0.22917788202722456</v>
      </c>
      <c r="AH384" s="2">
        <f>(Table2[[#This Row],[Current Month High]]/Table2[[#This Row],[Close Price]])-1</f>
        <v>9.4913345429518792E-2</v>
      </c>
      <c r="AI384">
        <v>9.4913345429518792</v>
      </c>
      <c r="AJ384">
        <v>84.988425925925895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0.16</v>
      </c>
      <c r="AM384" t="s">
        <v>10347</v>
      </c>
      <c r="AN384">
        <v>11.33</v>
      </c>
      <c r="AO384" t="s">
        <v>10347</v>
      </c>
      <c r="AP384">
        <v>-3.9207403131167003E-2</v>
      </c>
      <c r="AQ384">
        <f>(Table2[[#This Row],[Sharpe Ratio]]-AVERAGE(Table2[Sharpe Ratio]))/_xlfn.STDEV.P(Table2[Sharpe Ratio])</f>
        <v>-1.1832336724571408</v>
      </c>
      <c r="AR3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-0.24120596412329348</v>
      </c>
      <c r="AS384">
        <f>_xlfn.RANK.AVG(Table2[[#This Row],[1Y Return vs Nifty Z-Score]],Table2[1Y Return vs Nifty Z-Score])</f>
        <v>225</v>
      </c>
      <c r="AT384">
        <f>_xlfn.RANK.AVG(Table2[[#This Row],[6M Return vs Nifty Z-Score]],Table2[6M Return vs Nifty Z-Score])</f>
        <v>276</v>
      </c>
      <c r="AU384">
        <f>_xlfn.RANK.AVG(Table2[[#This Row],[Sharpe Ratio Z-Score]],Table2[Sharpe Ratio Z-Score])</f>
        <v>652</v>
      </c>
      <c r="AV384">
        <f>(Table2[[#This Row],[Rank 1Y]]+Table2[[#This Row],[Rank 6M]]+Table2[[#This Row],[Rank Sharpe]])/3</f>
        <v>384.33333333333331</v>
      </c>
    </row>
    <row r="385" spans="1:48" x14ac:dyDescent="0.3">
      <c r="A385" t="s">
        <v>523</v>
      </c>
      <c r="B385" t="s">
        <v>524</v>
      </c>
      <c r="C385" t="s">
        <v>10310</v>
      </c>
      <c r="D385" t="s">
        <v>375</v>
      </c>
      <c r="E385">
        <v>40203.124514525</v>
      </c>
      <c r="F385">
        <v>769.25</v>
      </c>
      <c r="G385">
        <v>11.946805239710001</v>
      </c>
      <c r="H385">
        <f>(Table2[[#This Row],[1Y Return vs Nifty]]-AVERAGE(Table2[1Y Return vs Nifty]))/_xlfn.STDEV.P(Table2[1Y Return vs Nifty])</f>
        <v>-0.23759168434662942</v>
      </c>
      <c r="I385">
        <v>2.6353444910069799</v>
      </c>
      <c r="J385">
        <f>(Table2[[#This Row],[1M Return vs Nifty]]-AVERAGE(Table2[1M Return vs Nifty]))/_xlfn.STDEV.P(Table2[1M Return vs Nifty])</f>
        <v>0.26215449452827189</v>
      </c>
      <c r="K385">
        <v>14.717293824012399</v>
      </c>
      <c r="L385">
        <f>(Table2[[#This Row],[6M Return vs Nifty]]-AVERAGE(Table2[6M Return vs Nifty]))/_xlfn.STDEV.P(Table2[6M Return vs Nifty])</f>
        <v>0.27929927201990634</v>
      </c>
      <c r="M385">
        <v>1.0487961528838201</v>
      </c>
      <c r="N385">
        <f>(Table2[[#This Row],[1W Return vs Nifty]]-AVERAGE(Table2[1W Return vs Nifty]))/_xlfn.STDEV.P(Table2[1W Return vs Nifty])</f>
        <v>0.5062565130024681</v>
      </c>
      <c r="O385">
        <v>757.84</v>
      </c>
      <c r="P385">
        <v>740.967683826339</v>
      </c>
      <c r="Q385">
        <v>654.44979960026603</v>
      </c>
      <c r="R385">
        <v>55.246591874966697</v>
      </c>
      <c r="S385" s="2">
        <f>(Table2[[#This Row],[Close Price]]-Table2[[#This Row],[20D EMA]])/Table2[[#This Row],[20D EMA]]</f>
        <v>1.505594848516833E-2</v>
      </c>
      <c r="T385" s="2">
        <f>(Table2[[#This Row],[Close Price]]-Table2[[#This Row],[50D EMA]])/Table2[[#This Row],[50D EMA]]</f>
        <v>3.8169432744504878E-2</v>
      </c>
      <c r="U385" s="2">
        <f>(Table2[[#This Row],[Close Price]]-Table2[[#This Row],[200D EMA]])/Table2[[#This Row],[200D EMA]]</f>
        <v>0.17541483009063985</v>
      </c>
      <c r="V385">
        <v>0.65116231705775396</v>
      </c>
      <c r="W385">
        <v>752.05</v>
      </c>
      <c r="X385">
        <v>784.95</v>
      </c>
      <c r="Y385">
        <v>752.05</v>
      </c>
      <c r="Z385">
        <v>810.95</v>
      </c>
      <c r="AA385">
        <v>705</v>
      </c>
      <c r="AB385">
        <v>810.95</v>
      </c>
      <c r="AC385" s="2">
        <f>(Table2[[#This Row],[Close Price]]/Table2[[#This Row],[Day Low]])-1</f>
        <v>2.287081975932459E-2</v>
      </c>
      <c r="AD385" s="2">
        <f>(Table2[[#This Row],[Day High]]/Table2[[#This Row],[Close Price]])-1</f>
        <v>2.0409489762756028E-2</v>
      </c>
      <c r="AE385" s="2">
        <f>(Table2[[#This Row],[Close Price]]/Table2[[#This Row],[Current Week Low]])-1</f>
        <v>2.287081975932459E-2</v>
      </c>
      <c r="AF385" s="2">
        <f>(Table2[[#This Row],[Current Week High]]/Table2[[#This Row],[Close Price]])-1</f>
        <v>5.4208644783880544E-2</v>
      </c>
      <c r="AG385" s="2">
        <f>(Table2[[#This Row],[Close Price]]/Table2[[#This Row],[Current Month Low]])-1</f>
        <v>9.1134751773049638E-2</v>
      </c>
      <c r="AH385" s="2">
        <f>(Table2[[#This Row],[Current Month High]]/Table2[[#This Row],[Close Price]])-1</f>
        <v>5.4208644783880544E-2</v>
      </c>
      <c r="AI385">
        <v>5.42086447838805</v>
      </c>
      <c r="AJ385">
        <v>56.351626016260099</v>
      </c>
      <c r="AK385" t="str">
        <f>IF(AND(Table2[[#This Row],[20D EMA]]&gt;Table2[[#This Row],[50D EMA]],Table2[[#This Row],[50D EMA]]&gt;Table2[[#This Row],[200D EMA]]),"Uptrend","Downtrend/NoTrend")</f>
        <v>Uptrend</v>
      </c>
      <c r="AL385">
        <v>0.12</v>
      </c>
      <c r="AM385" t="s">
        <v>10347</v>
      </c>
      <c r="AN385">
        <v>1.29</v>
      </c>
      <c r="AO385" t="s">
        <v>10347</v>
      </c>
      <c r="AQ385">
        <f>(Table2[[#This Row],[Sharpe Ratio]]-AVERAGE(Table2[Sharpe Ratio]))/_xlfn.STDEV.P(Table2[Sharpe Ratio])</f>
        <v>-0.73259025278421641</v>
      </c>
      <c r="AR3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7.7528342419800556E-2</v>
      </c>
      <c r="AS385">
        <f>_xlfn.RANK.AVG(Table2[[#This Row],[1Y Return vs Nifty Z-Score]],Table2[1Y Return vs Nifty Z-Score])</f>
        <v>371</v>
      </c>
      <c r="AT385">
        <f>_xlfn.RANK.AVG(Table2[[#This Row],[6M Return vs Nifty Z-Score]],Table2[6M Return vs Nifty Z-Score])</f>
        <v>237</v>
      </c>
      <c r="AU385">
        <f>_xlfn.RANK.AVG(Table2[[#This Row],[Sharpe Ratio Z-Score]],Table2[Sharpe Ratio Z-Score])</f>
        <v>548</v>
      </c>
      <c r="AV385">
        <f>(Table2[[#This Row],[Rank 1Y]]+Table2[[#This Row],[Rank 6M]]+Table2[[#This Row],[Rank Sharpe]])/3</f>
        <v>385.33333333333331</v>
      </c>
    </row>
    <row r="386" spans="1:48" x14ac:dyDescent="0.3">
      <c r="A386" t="s">
        <v>907</v>
      </c>
      <c r="B386" t="s">
        <v>908</v>
      </c>
      <c r="C386" t="s">
        <v>10305</v>
      </c>
      <c r="D386" t="s">
        <v>184</v>
      </c>
      <c r="E386">
        <v>16640.210137239999</v>
      </c>
      <c r="F386">
        <v>513.20000000000005</v>
      </c>
      <c r="G386">
        <v>22.206061140829199</v>
      </c>
      <c r="H386">
        <f>(Table2[[#This Row],[1Y Return vs Nifty]]-AVERAGE(Table2[1Y Return vs Nifty]))/_xlfn.STDEV.P(Table2[1Y Return vs Nifty])</f>
        <v>-7.3076475636096899E-2</v>
      </c>
      <c r="I386">
        <v>6.8861572257191703</v>
      </c>
      <c r="J386">
        <f>(Table2[[#This Row],[1M Return vs Nifty]]-AVERAGE(Table2[1M Return vs Nifty]))/_xlfn.STDEV.P(Table2[1M Return vs Nifty])</f>
        <v>0.66281913410603133</v>
      </c>
      <c r="K386">
        <v>9.5149191787390901</v>
      </c>
      <c r="L386">
        <f>(Table2[[#This Row],[6M Return vs Nifty]]-AVERAGE(Table2[6M Return vs Nifty]))/_xlfn.STDEV.P(Table2[6M Return vs Nifty])</f>
        <v>9.8425881059556256E-2</v>
      </c>
      <c r="M386">
        <v>7.9247373295916903</v>
      </c>
      <c r="N386">
        <f>(Table2[[#This Row],[1W Return vs Nifty]]-AVERAGE(Table2[1W Return vs Nifty]))/_xlfn.STDEV.P(Table2[1W Return vs Nifty])</f>
        <v>2.2528933988961763</v>
      </c>
      <c r="O386">
        <v>481.4</v>
      </c>
      <c r="P386">
        <v>466.22216212603399</v>
      </c>
      <c r="Q386">
        <v>431.14421680454097</v>
      </c>
      <c r="R386">
        <v>73.861672372946202</v>
      </c>
      <c r="S386" s="2">
        <f>(Table2[[#This Row],[Close Price]]-Table2[[#This Row],[20D EMA]])/Table2[[#This Row],[20D EMA]]</f>
        <v>6.6057332779393574E-2</v>
      </c>
      <c r="T386" s="2">
        <f>(Table2[[#This Row],[Close Price]]-Table2[[#This Row],[50D EMA]])/Table2[[#This Row],[50D EMA]]</f>
        <v>0.10076277296587741</v>
      </c>
      <c r="U386" s="2">
        <f>(Table2[[#This Row],[Close Price]]-Table2[[#This Row],[200D EMA]])/Table2[[#This Row],[200D EMA]]</f>
        <v>0.19032096453391376</v>
      </c>
      <c r="V386">
        <v>2.29548843081235</v>
      </c>
      <c r="W386">
        <v>508.1</v>
      </c>
      <c r="X386">
        <v>535.9</v>
      </c>
      <c r="Y386">
        <v>474.55</v>
      </c>
      <c r="Z386">
        <v>537.9</v>
      </c>
      <c r="AA386">
        <v>440.05</v>
      </c>
      <c r="AB386">
        <v>537.9</v>
      </c>
      <c r="AC386" s="2">
        <f>(Table2[[#This Row],[Close Price]]/Table2[[#This Row],[Day Low]])-1</f>
        <v>1.0037394213737505E-2</v>
      </c>
      <c r="AD386" s="2">
        <f>(Table2[[#This Row],[Day High]]/Table2[[#This Row],[Close Price]])-1</f>
        <v>4.4232268121589868E-2</v>
      </c>
      <c r="AE386" s="2">
        <f>(Table2[[#This Row],[Close Price]]/Table2[[#This Row],[Current Week Low]])-1</f>
        <v>8.144558002317992E-2</v>
      </c>
      <c r="AF386" s="2">
        <f>(Table2[[#This Row],[Current Week High]]/Table2[[#This Row],[Close Price]])-1</f>
        <v>4.812938425565072E-2</v>
      </c>
      <c r="AG386" s="2">
        <f>(Table2[[#This Row],[Close Price]]/Table2[[#This Row],[Current Month Low]])-1</f>
        <v>0.1662311101011249</v>
      </c>
      <c r="AH386" s="2">
        <f>(Table2[[#This Row],[Current Month High]]/Table2[[#This Row],[Close Price]])-1</f>
        <v>4.812938425565072E-2</v>
      </c>
      <c r="AI386">
        <v>4.8129384255650702</v>
      </c>
      <c r="AJ386">
        <v>100.23410066328501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0.02</v>
      </c>
      <c r="AM386" t="s">
        <v>10347</v>
      </c>
      <c r="AN386">
        <v>13.63</v>
      </c>
      <c r="AO386" t="s">
        <v>10347</v>
      </c>
      <c r="AQ386">
        <f>(Table2[[#This Row],[Sharpe Ratio]]-AVERAGE(Table2[Sharpe Ratio]))/_xlfn.STDEV.P(Table2[Sharpe Ratio])</f>
        <v>-0.73259025278421641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2.2084716856414506</v>
      </c>
      <c r="AS386">
        <f>_xlfn.RANK.AVG(Table2[[#This Row],[1Y Return vs Nifty Z-Score]],Table2[1Y Return vs Nifty Z-Score])</f>
        <v>322</v>
      </c>
      <c r="AT386">
        <f>_xlfn.RANK.AVG(Table2[[#This Row],[6M Return vs Nifty Z-Score]],Table2[6M Return vs Nifty Z-Score])</f>
        <v>292</v>
      </c>
      <c r="AU386">
        <f>_xlfn.RANK.AVG(Table2[[#This Row],[Sharpe Ratio Z-Score]],Table2[Sharpe Ratio Z-Score])</f>
        <v>548</v>
      </c>
      <c r="AV386">
        <f>(Table2[[#This Row],[Rank 1Y]]+Table2[[#This Row],[Rank 6M]]+Table2[[#This Row],[Rank Sharpe]])/3</f>
        <v>387.33333333333331</v>
      </c>
    </row>
    <row r="387" spans="1:48" x14ac:dyDescent="0.3">
      <c r="A387" t="s">
        <v>75</v>
      </c>
      <c r="B387" t="s">
        <v>76</v>
      </c>
      <c r="C387" t="s">
        <v>10311</v>
      </c>
      <c r="D387" t="s">
        <v>77</v>
      </c>
      <c r="E387">
        <v>325939.17909984</v>
      </c>
      <c r="F387">
        <v>5008.8</v>
      </c>
      <c r="G387">
        <v>6.6563692452738001</v>
      </c>
      <c r="H387">
        <f>(Table2[[#This Row],[1Y Return vs Nifty]]-AVERAGE(Table2[1Y Return vs Nifty]))/_xlfn.STDEV.P(Table2[1Y Return vs Nifty])</f>
        <v>-0.32242797171318555</v>
      </c>
      <c r="I387">
        <v>-4.3095861167005998</v>
      </c>
      <c r="J387">
        <f>(Table2[[#This Row],[1M Return vs Nifty]]-AVERAGE(Table2[1M Return vs Nifty]))/_xlfn.STDEV.P(Table2[1M Return vs Nifty])</f>
        <v>-0.3924469411235641</v>
      </c>
      <c r="K387">
        <v>13.3948772878657</v>
      </c>
      <c r="L387">
        <f>(Table2[[#This Row],[6M Return vs Nifty]]-AVERAGE(Table2[6M Return vs Nifty]))/_xlfn.STDEV.P(Table2[6M Return vs Nifty])</f>
        <v>0.23332219819032099</v>
      </c>
      <c r="M387">
        <v>-4.5206463464588698</v>
      </c>
      <c r="N387">
        <f>(Table2[[#This Row],[1W Return vs Nifty]]-AVERAGE(Table2[1W Return vs Nifty]))/_xlfn.STDEV.P(Table2[1W Return vs Nifty])</f>
        <v>-0.90850162020680336</v>
      </c>
      <c r="O387">
        <v>4986.28</v>
      </c>
      <c r="P387">
        <v>4919.4549347997399</v>
      </c>
      <c r="Q387">
        <v>4480.8494769517401</v>
      </c>
      <c r="R387">
        <v>53.104359739607801</v>
      </c>
      <c r="S387" s="2">
        <f>(Table2[[#This Row],[Close Price]]-Table2[[#This Row],[20D EMA]])/Table2[[#This Row],[20D EMA]]</f>
        <v>4.5163929823436389E-3</v>
      </c>
      <c r="T387" s="2">
        <f>(Table2[[#This Row],[Close Price]]-Table2[[#This Row],[50D EMA]])/Table2[[#This Row],[50D EMA]]</f>
        <v>1.8161578139123107E-2</v>
      </c>
      <c r="U387" s="2">
        <f>(Table2[[#This Row],[Close Price]]-Table2[[#This Row],[200D EMA]])/Table2[[#This Row],[200D EMA]]</f>
        <v>0.11782375769681455</v>
      </c>
      <c r="V387">
        <v>0.83507278344021596</v>
      </c>
      <c r="W387">
        <v>4980.6499999999996</v>
      </c>
      <c r="X387">
        <v>5155.55</v>
      </c>
      <c r="Y387">
        <v>4900.1000000000004</v>
      </c>
      <c r="Z387">
        <v>5155.55</v>
      </c>
      <c r="AA387">
        <v>4801</v>
      </c>
      <c r="AB387">
        <v>5164</v>
      </c>
      <c r="AC387" s="2">
        <f>(Table2[[#This Row],[Close Price]]/Table2[[#This Row],[Day Low]])-1</f>
        <v>5.6518727475329822E-3</v>
      </c>
      <c r="AD387" s="2">
        <f>(Table2[[#This Row],[Day High]]/Table2[[#This Row],[Close Price]])-1</f>
        <v>2.9298434754831515E-2</v>
      </c>
      <c r="AE387" s="2">
        <f>(Table2[[#This Row],[Close Price]]/Table2[[#This Row],[Current Week Low]])-1</f>
        <v>2.2183220750596977E-2</v>
      </c>
      <c r="AF387" s="2">
        <f>(Table2[[#This Row],[Current Week High]]/Table2[[#This Row],[Close Price]])-1</f>
        <v>2.9298434754831515E-2</v>
      </c>
      <c r="AG387" s="2">
        <f>(Table2[[#This Row],[Close Price]]/Table2[[#This Row],[Current Month Low]])-1</f>
        <v>4.3282649448031618E-2</v>
      </c>
      <c r="AH387" s="2">
        <f>(Table2[[#This Row],[Current Month High]]/Table2[[#This Row],[Close Price]])-1</f>
        <v>3.0985465580578131E-2</v>
      </c>
      <c r="AI387">
        <v>4.1966139594314003</v>
      </c>
      <c r="AJ387">
        <v>38.5560165975103</v>
      </c>
      <c r="AK387" t="str">
        <f>IF(AND(Table2[[#This Row],[20D EMA]]&gt;Table2[[#This Row],[50D EMA]],Table2[[#This Row],[50D EMA]]&gt;Table2[[#This Row],[200D EMA]]),"Uptrend","Downtrend/NoTrend")</f>
        <v>Uptrend</v>
      </c>
      <c r="AL387">
        <v>-0.03</v>
      </c>
      <c r="AM387" t="s">
        <v>10346</v>
      </c>
      <c r="AN387">
        <v>-0.1</v>
      </c>
      <c r="AO387" t="s">
        <v>10346</v>
      </c>
      <c r="AP387">
        <v>3.2119447455430002E-3</v>
      </c>
      <c r="AQ387">
        <f>(Table2[[#This Row],[Sharpe Ratio]]-AVERAGE(Table2[Sharpe Ratio]))/_xlfn.STDEV.P(Table2[Sharpe Ratio])</f>
        <v>-0.69567269007062349</v>
      </c>
      <c r="AR3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-2.0857270249238553</v>
      </c>
      <c r="AS387">
        <f>_xlfn.RANK.AVG(Table2[[#This Row],[1Y Return vs Nifty Z-Score]],Table2[1Y Return vs Nifty Z-Score])</f>
        <v>401</v>
      </c>
      <c r="AT387">
        <f>_xlfn.RANK.AVG(Table2[[#This Row],[6M Return vs Nifty Z-Score]],Table2[6M Return vs Nifty Z-Score])</f>
        <v>250</v>
      </c>
      <c r="AU387">
        <f>_xlfn.RANK.AVG(Table2[[#This Row],[Sharpe Ratio Z-Score]],Table2[Sharpe Ratio Z-Score])</f>
        <v>514</v>
      </c>
      <c r="AV387">
        <f>(Table2[[#This Row],[Rank 1Y]]+Table2[[#This Row],[Rank 6M]]+Table2[[#This Row],[Rank Sharpe]])/3</f>
        <v>388.33333333333331</v>
      </c>
    </row>
    <row r="388" spans="1:48" x14ac:dyDescent="0.3">
      <c r="A388" t="s">
        <v>750</v>
      </c>
      <c r="B388" t="s">
        <v>751</v>
      </c>
      <c r="C388" t="s">
        <v>10308</v>
      </c>
      <c r="D388" t="s">
        <v>199</v>
      </c>
      <c r="E388">
        <v>22683.347331559999</v>
      </c>
      <c r="F388">
        <v>1918.3</v>
      </c>
      <c r="G388">
        <v>-3.2834899376988398</v>
      </c>
      <c r="H388">
        <f>(Table2[[#This Row],[1Y Return vs Nifty]]-AVERAGE(Table2[1Y Return vs Nifty]))/_xlfn.STDEV.P(Table2[1Y Return vs Nifty])</f>
        <v>-0.48182140373213478</v>
      </c>
      <c r="I388">
        <v>-6.2020176074897098</v>
      </c>
      <c r="J388">
        <f>(Table2[[#This Row],[1M Return vs Nifty]]-AVERAGE(Table2[1M Return vs Nifty]))/_xlfn.STDEV.P(Table2[1M Return vs Nifty])</f>
        <v>-0.57081997905838111</v>
      </c>
      <c r="K388">
        <v>-25.889108995188799</v>
      </c>
      <c r="L388">
        <f>(Table2[[#This Row],[6M Return vs Nifty]]-AVERAGE(Table2[6M Return vs Nifty]))/_xlfn.STDEV.P(Table2[6M Return vs Nifty])</f>
        <v>-1.1324825148385038</v>
      </c>
      <c r="M388">
        <v>-2.1052427406848999E-3</v>
      </c>
      <c r="N388">
        <f>(Table2[[#This Row],[1W Return vs Nifty]]-AVERAGE(Table2[1W Return vs Nifty]))/_xlfn.STDEV.P(Table2[1W Return vs Nifty])</f>
        <v>0.2393049650088919</v>
      </c>
      <c r="O388">
        <v>1929.43</v>
      </c>
      <c r="P388">
        <v>1967.06078859289</v>
      </c>
      <c r="Q388">
        <v>1807.5118886457101</v>
      </c>
      <c r="R388">
        <v>49.648252626174603</v>
      </c>
      <c r="S388" s="2">
        <f>(Table2[[#This Row],[Close Price]]-Table2[[#This Row],[20D EMA]])/Table2[[#This Row],[20D EMA]]</f>
        <v>-5.7685430412091178E-3</v>
      </c>
      <c r="T388" s="2">
        <f>(Table2[[#This Row],[Close Price]]-Table2[[#This Row],[50D EMA]])/Table2[[#This Row],[50D EMA]]</f>
        <v>-2.4788653647948751E-2</v>
      </c>
      <c r="U388" s="2">
        <f>(Table2[[#This Row],[Close Price]]-Table2[[#This Row],[200D EMA]])/Table2[[#This Row],[200D EMA]]</f>
        <v>6.129315776578298E-2</v>
      </c>
      <c r="V388">
        <v>0.40202475612755101</v>
      </c>
      <c r="W388">
        <v>1901</v>
      </c>
      <c r="X388">
        <v>1967.9</v>
      </c>
      <c r="Y388">
        <v>1876.05</v>
      </c>
      <c r="Z388">
        <v>2012</v>
      </c>
      <c r="AA388">
        <v>1798.25</v>
      </c>
      <c r="AB388">
        <v>2092.25</v>
      </c>
      <c r="AC388" s="2">
        <f>(Table2[[#This Row],[Close Price]]/Table2[[#This Row],[Day Low]])-1</f>
        <v>9.1004734350341732E-3</v>
      </c>
      <c r="AD388" s="2">
        <f>(Table2[[#This Row],[Day High]]/Table2[[#This Row],[Close Price]])-1</f>
        <v>2.5856226867539078E-2</v>
      </c>
      <c r="AE388" s="2">
        <f>(Table2[[#This Row],[Close Price]]/Table2[[#This Row],[Current Week Low]])-1</f>
        <v>2.2520721729164972E-2</v>
      </c>
      <c r="AF388" s="2">
        <f>(Table2[[#This Row],[Current Week High]]/Table2[[#This Row],[Close Price]])-1</f>
        <v>4.8845331804201697E-2</v>
      </c>
      <c r="AG388" s="2">
        <f>(Table2[[#This Row],[Close Price]]/Table2[[#This Row],[Current Month Low]])-1</f>
        <v>6.6759349367440546E-2</v>
      </c>
      <c r="AH388" s="2">
        <f>(Table2[[#This Row],[Current Month High]]/Table2[[#This Row],[Close Price]])-1</f>
        <v>9.0679247250169404E-2</v>
      </c>
      <c r="AI388">
        <v>26.5886461971537</v>
      </c>
      <c r="AJ388">
        <v>72.299815871019902</v>
      </c>
      <c r="AK388" t="str">
        <f>IF(AND(Table2[[#This Row],[20D EMA]]&gt;Table2[[#This Row],[50D EMA]],Table2[[#This Row],[50D EMA]]&gt;Table2[[#This Row],[200D EMA]]),"Uptrend","Downtrend/NoTrend")</f>
        <v>Downtrend/NoTrend</v>
      </c>
      <c r="AL388">
        <v>-0.1</v>
      </c>
      <c r="AM388" t="s">
        <v>10346</v>
      </c>
      <c r="AN388">
        <v>4.24</v>
      </c>
      <c r="AO388" t="s">
        <v>10347</v>
      </c>
      <c r="AP388">
        <v>0.22158216794848501</v>
      </c>
      <c r="AQ388">
        <f>(Table2[[#This Row],[Sharpe Ratio]]-AVERAGE(Table2[Sharpe Ratio]))/_xlfn.STDEV.P(Table2[Sharpe Ratio])</f>
        <v>1.8142386093259737</v>
      </c>
      <c r="AR3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8">
        <f>_xlfn.RANK.AVG(Table2[[#This Row],[1Y Return vs Nifty Z-Score]],Table2[1Y Return vs Nifty Z-Score])</f>
        <v>469</v>
      </c>
      <c r="AT388">
        <f>_xlfn.RANK.AVG(Table2[[#This Row],[6M Return vs Nifty Z-Score]],Table2[6M Return vs Nifty Z-Score])</f>
        <v>671</v>
      </c>
      <c r="AU388">
        <f>_xlfn.RANK.AVG(Table2[[#This Row],[Sharpe Ratio Z-Score]],Table2[Sharpe Ratio Z-Score])</f>
        <v>26</v>
      </c>
      <c r="AV388">
        <f>(Table2[[#This Row],[Rank 1Y]]+Table2[[#This Row],[Rank 6M]]+Table2[[#This Row],[Rank Sharpe]])/3</f>
        <v>388.66666666666669</v>
      </c>
    </row>
    <row r="389" spans="1:48" x14ac:dyDescent="0.3">
      <c r="A389" t="s">
        <v>1707</v>
      </c>
      <c r="B389" t="s">
        <v>1708</v>
      </c>
      <c r="C389" t="s">
        <v>10308</v>
      </c>
      <c r="D389" t="s">
        <v>199</v>
      </c>
      <c r="E389">
        <v>4825.7209087499996</v>
      </c>
      <c r="F389">
        <v>674.75</v>
      </c>
      <c r="G389">
        <v>2.50418147941217</v>
      </c>
      <c r="H389">
        <f>(Table2[[#This Row],[1Y Return vs Nifty]]-AVERAGE(Table2[1Y Return vs Nifty]))/_xlfn.STDEV.P(Table2[1Y Return vs Nifty])</f>
        <v>-0.38901155667196657</v>
      </c>
      <c r="I389">
        <v>-16.2789615829867</v>
      </c>
      <c r="J389">
        <f>(Table2[[#This Row],[1M Return vs Nifty]]-AVERAGE(Table2[1M Return vs Nifty]))/_xlfn.STDEV.P(Table2[1M Return vs Nifty])</f>
        <v>-1.5206324920909366</v>
      </c>
      <c r="K389">
        <v>-12.728607463347601</v>
      </c>
      <c r="L389">
        <f>(Table2[[#This Row],[6M Return vs Nifty]]-AVERAGE(Table2[6M Return vs Nifty]))/_xlfn.STDEV.P(Table2[6M Return vs Nifty])</f>
        <v>-0.67492520666468148</v>
      </c>
      <c r="M389">
        <v>-0.57500674207415603</v>
      </c>
      <c r="N389">
        <f>(Table2[[#This Row],[1W Return vs Nifty]]-AVERAGE(Table2[1W Return vs Nifty]))/_xlfn.STDEV.P(Table2[1W Return vs Nifty])</f>
        <v>9.3775667272992455E-2</v>
      </c>
      <c r="O389">
        <v>677.78</v>
      </c>
      <c r="P389">
        <v>673.92359174643695</v>
      </c>
      <c r="Q389">
        <v>610.69084818212195</v>
      </c>
      <c r="R389">
        <v>49.727751398279104</v>
      </c>
      <c r="S389" s="2">
        <f>(Table2[[#This Row],[Close Price]]-Table2[[#This Row],[20D EMA]])/Table2[[#This Row],[20D EMA]]</f>
        <v>-4.4704771459765308E-3</v>
      </c>
      <c r="T389" s="2">
        <f>(Table2[[#This Row],[Close Price]]-Table2[[#This Row],[50D EMA]])/Table2[[#This Row],[50D EMA]]</f>
        <v>1.2262640211503091E-3</v>
      </c>
      <c r="U389" s="2">
        <f>(Table2[[#This Row],[Close Price]]-Table2[[#This Row],[200D EMA]])/Table2[[#This Row],[200D EMA]]</f>
        <v>0.10489620404262902</v>
      </c>
      <c r="V389">
        <v>0.47996621265478001</v>
      </c>
      <c r="W389">
        <v>665.55</v>
      </c>
      <c r="X389">
        <v>681.75</v>
      </c>
      <c r="Y389">
        <v>660.75</v>
      </c>
      <c r="Z389">
        <v>697</v>
      </c>
      <c r="AA389">
        <v>637</v>
      </c>
      <c r="AB389">
        <v>767.45</v>
      </c>
      <c r="AC389" s="2">
        <f>(Table2[[#This Row],[Close Price]]/Table2[[#This Row],[Day Low]])-1</f>
        <v>1.3823153782585917E-2</v>
      </c>
      <c r="AD389" s="2">
        <f>(Table2[[#This Row],[Day High]]/Table2[[#This Row],[Close Price]])-1</f>
        <v>1.0374212671359739E-2</v>
      </c>
      <c r="AE389" s="2">
        <f>(Table2[[#This Row],[Close Price]]/Table2[[#This Row],[Current Week Low]])-1</f>
        <v>2.1188043889519559E-2</v>
      </c>
      <c r="AF389" s="2">
        <f>(Table2[[#This Row],[Current Week High]]/Table2[[#This Row],[Close Price]])-1</f>
        <v>3.2975175991107886E-2</v>
      </c>
      <c r="AG389" s="2">
        <f>(Table2[[#This Row],[Close Price]]/Table2[[#This Row],[Current Month Low]])-1</f>
        <v>5.9262166405023464E-2</v>
      </c>
      <c r="AH389" s="2">
        <f>(Table2[[#This Row],[Current Month High]]/Table2[[#This Row],[Close Price]])-1</f>
        <v>0.13738421637643583</v>
      </c>
      <c r="AI389">
        <v>18.4364579473879</v>
      </c>
      <c r="AJ389">
        <v>64.272671941570295</v>
      </c>
      <c r="AK389" t="str">
        <f>IF(AND(Table2[[#This Row],[20D EMA]]&gt;Table2[[#This Row],[50D EMA]],Table2[[#This Row],[50D EMA]]&gt;Table2[[#This Row],[200D EMA]]),"Uptrend","Downtrend/NoTrend")</f>
        <v>Uptrend</v>
      </c>
      <c r="AL389">
        <v>7.0000000000000007E-2</v>
      </c>
      <c r="AM389" t="s">
        <v>10347</v>
      </c>
      <c r="AN389">
        <v>-0.79</v>
      </c>
      <c r="AO389" t="s">
        <v>10346</v>
      </c>
      <c r="AP389">
        <v>0.11892277504686399</v>
      </c>
      <c r="AQ389">
        <f>(Table2[[#This Row],[Sharpe Ratio]]-AVERAGE(Table2[Sharpe Ratio]))/_xlfn.STDEV.P(Table2[Sharpe Ratio])</f>
        <v>0.63428849317157476</v>
      </c>
      <c r="AR3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-1.8565050949830177</v>
      </c>
      <c r="AS389">
        <f>_xlfn.RANK.AVG(Table2[[#This Row],[1Y Return vs Nifty Z-Score]],Table2[1Y Return vs Nifty Z-Score])</f>
        <v>432</v>
      </c>
      <c r="AT389">
        <f>_xlfn.RANK.AVG(Table2[[#This Row],[6M Return vs Nifty Z-Score]],Table2[6M Return vs Nifty Z-Score])</f>
        <v>548</v>
      </c>
      <c r="AU389">
        <f>_xlfn.RANK.AVG(Table2[[#This Row],[Sharpe Ratio Z-Score]],Table2[Sharpe Ratio Z-Score])</f>
        <v>188</v>
      </c>
      <c r="AV389">
        <f>(Table2[[#This Row],[Rank 1Y]]+Table2[[#This Row],[Rank 6M]]+Table2[[#This Row],[Rank Sharpe]])/3</f>
        <v>389.33333333333331</v>
      </c>
    </row>
    <row r="390" spans="1:48" x14ac:dyDescent="0.3">
      <c r="A390" t="s">
        <v>1455</v>
      </c>
      <c r="B390" t="s">
        <v>1456</v>
      </c>
      <c r="C390" t="s">
        <v>10308</v>
      </c>
      <c r="D390" t="s">
        <v>199</v>
      </c>
      <c r="E390">
        <v>7225.0077338999999</v>
      </c>
      <c r="F390">
        <v>521.4</v>
      </c>
      <c r="G390">
        <v>-0.60580361086010304</v>
      </c>
      <c r="H390">
        <f>(Table2[[#This Row],[1Y Return vs Nifty]]-AVERAGE(Table2[1Y Return vs Nifty]))/_xlfn.STDEV.P(Table2[1Y Return vs Nifty])</f>
        <v>-0.43888260493746228</v>
      </c>
      <c r="I390">
        <v>-4.5322110994653597</v>
      </c>
      <c r="J390">
        <f>(Table2[[#This Row],[1M Return vs Nifty]]-AVERAGE(Table2[1M Return vs Nifty]))/_xlfn.STDEV.P(Table2[1M Return vs Nifty])</f>
        <v>-0.41343068330351379</v>
      </c>
      <c r="K390">
        <v>8.1937309236379292</v>
      </c>
      <c r="L390">
        <f>(Table2[[#This Row],[6M Return vs Nifty]]-AVERAGE(Table2[6M Return vs Nifty]))/_xlfn.STDEV.P(Table2[6M Return vs Nifty])</f>
        <v>5.2491511451198174E-2</v>
      </c>
      <c r="M390">
        <v>-9.2472543935305094</v>
      </c>
      <c r="N390">
        <f>(Table2[[#This Row],[1W Return vs Nifty]]-AVERAGE(Table2[1W Return vs Nifty]))/_xlfn.STDEV.P(Table2[1W Return vs Nifty])</f>
        <v>-2.1091616823003072</v>
      </c>
      <c r="O390">
        <v>542.76</v>
      </c>
      <c r="P390">
        <v>522.35999772748698</v>
      </c>
      <c r="Q390">
        <v>456.83802108356798</v>
      </c>
      <c r="R390">
        <v>36.782586010438798</v>
      </c>
      <c r="S390" s="2">
        <f>(Table2[[#This Row],[Close Price]]-Table2[[#This Row],[20D EMA]])/Table2[[#This Row],[20D EMA]]</f>
        <v>-3.935441078929916E-2</v>
      </c>
      <c r="T390" s="2">
        <f>(Table2[[#This Row],[Close Price]]-Table2[[#This Row],[50D EMA]])/Table2[[#This Row],[50D EMA]]</f>
        <v>-1.8378086600494893E-3</v>
      </c>
      <c r="U390" s="2">
        <f>(Table2[[#This Row],[Close Price]]-Table2[[#This Row],[200D EMA]])/Table2[[#This Row],[200D EMA]]</f>
        <v>0.14132356751589611</v>
      </c>
      <c r="V390">
        <v>2.0851110799752899</v>
      </c>
      <c r="W390">
        <v>515.1</v>
      </c>
      <c r="X390">
        <v>534.5</v>
      </c>
      <c r="Y390">
        <v>515.1</v>
      </c>
      <c r="Z390">
        <v>574.5</v>
      </c>
      <c r="AA390">
        <v>480</v>
      </c>
      <c r="AB390">
        <v>639.6</v>
      </c>
      <c r="AC390" s="2">
        <f>(Table2[[#This Row],[Close Price]]/Table2[[#This Row],[Day Low]])-1</f>
        <v>1.2230634828188647E-2</v>
      </c>
      <c r="AD390" s="2">
        <f>(Table2[[#This Row],[Day High]]/Table2[[#This Row],[Close Price]])-1</f>
        <v>2.5124664365170801E-2</v>
      </c>
      <c r="AE390" s="2">
        <f>(Table2[[#This Row],[Close Price]]/Table2[[#This Row],[Current Week Low]])-1</f>
        <v>1.2230634828188647E-2</v>
      </c>
      <c r="AF390" s="2">
        <f>(Table2[[#This Row],[Current Week High]]/Table2[[#This Row],[Close Price]])-1</f>
        <v>0.1018411967779056</v>
      </c>
      <c r="AG390" s="2">
        <f>(Table2[[#This Row],[Close Price]]/Table2[[#This Row],[Current Month Low]])-1</f>
        <v>8.6249999999999938E-2</v>
      </c>
      <c r="AH390" s="2">
        <f>(Table2[[#This Row],[Current Month High]]/Table2[[#This Row],[Close Price]])-1</f>
        <v>0.22669735327963192</v>
      </c>
      <c r="AI390">
        <v>22.6697353279631</v>
      </c>
      <c r="AJ390">
        <v>47.392226148409797</v>
      </c>
      <c r="AK390" t="str">
        <f>IF(AND(Table2[[#This Row],[20D EMA]]&gt;Table2[[#This Row],[50D EMA]],Table2[[#This Row],[50D EMA]]&gt;Table2[[#This Row],[200D EMA]]),"Uptrend","Downtrend/NoTrend")</f>
        <v>Uptrend</v>
      </c>
      <c r="AL390">
        <v>0.04</v>
      </c>
      <c r="AM390" t="s">
        <v>10347</v>
      </c>
      <c r="AN390">
        <v>-0.1</v>
      </c>
      <c r="AO390" t="s">
        <v>10346</v>
      </c>
      <c r="AP390">
        <v>4.1856443850090998E-2</v>
      </c>
      <c r="AQ390">
        <f>(Table2[[#This Row],[Sharpe Ratio]]-AVERAGE(Table2[Sharpe Ratio]))/_xlfn.STDEV.P(Table2[Sharpe Ratio])</f>
        <v>-0.25149919636179835</v>
      </c>
      <c r="AR3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-3.1604826554518834</v>
      </c>
      <c r="AS390">
        <f>_xlfn.RANK.AVG(Table2[[#This Row],[1Y Return vs Nifty Z-Score]],Table2[1Y Return vs Nifty Z-Score])</f>
        <v>453</v>
      </c>
      <c r="AT390">
        <f>_xlfn.RANK.AVG(Table2[[#This Row],[6M Return vs Nifty Z-Score]],Table2[6M Return vs Nifty Z-Score])</f>
        <v>308</v>
      </c>
      <c r="AU390">
        <f>_xlfn.RANK.AVG(Table2[[#This Row],[Sharpe Ratio Z-Score]],Table2[Sharpe Ratio Z-Score])</f>
        <v>413</v>
      </c>
      <c r="AV390">
        <f>(Table2[[#This Row],[Rank 1Y]]+Table2[[#This Row],[Rank 6M]]+Table2[[#This Row],[Rank Sharpe]])/3</f>
        <v>391.33333333333331</v>
      </c>
    </row>
    <row r="391" spans="1:48" x14ac:dyDescent="0.3">
      <c r="A391" t="s">
        <v>515</v>
      </c>
      <c r="B391" t="s">
        <v>516</v>
      </c>
      <c r="C391" t="s">
        <v>10314</v>
      </c>
      <c r="D391" t="s">
        <v>265</v>
      </c>
      <c r="E391">
        <v>40869.959524700003</v>
      </c>
      <c r="F391">
        <v>4333.1000000000004</v>
      </c>
      <c r="G391">
        <v>-12.130959706083001</v>
      </c>
      <c r="H391">
        <f>(Table2[[#This Row],[1Y Return vs Nifty]]-AVERAGE(Table2[1Y Return vs Nifty]))/_xlfn.STDEV.P(Table2[1Y Return vs Nifty])</f>
        <v>-0.62369751536583129</v>
      </c>
      <c r="I391">
        <v>-2.7564832738347902</v>
      </c>
      <c r="J391">
        <f>(Table2[[#This Row],[1M Return vs Nifty]]-AVERAGE(Table2[1M Return vs Nifty]))/_xlfn.STDEV.P(Table2[1M Return vs Nifty])</f>
        <v>-0.24605766697781528</v>
      </c>
      <c r="K391">
        <v>4.4451118511035403</v>
      </c>
      <c r="L391">
        <f>(Table2[[#This Row],[6M Return vs Nifty]]-AVERAGE(Table2[6M Return vs Nifty]))/_xlfn.STDEV.P(Table2[6M Return vs Nifty])</f>
        <v>-7.7838480004524258E-2</v>
      </c>
      <c r="M391">
        <v>-3.7591228498585298</v>
      </c>
      <c r="N391">
        <f>(Table2[[#This Row],[1W Return vs Nifty]]-AVERAGE(Table2[1W Return vs Nifty]))/_xlfn.STDEV.P(Table2[1W Return vs Nifty])</f>
        <v>-0.71505827994923787</v>
      </c>
      <c r="O391">
        <v>4449.4399999999996</v>
      </c>
      <c r="P391">
        <v>4342.3543460507199</v>
      </c>
      <c r="Q391">
        <v>3944.4133253955702</v>
      </c>
      <c r="R391">
        <v>33.954564812054599</v>
      </c>
      <c r="S391" s="2">
        <f>(Table2[[#This Row],[Close Price]]-Table2[[#This Row],[20D EMA]])/Table2[[#This Row],[20D EMA]]</f>
        <v>-2.6147110647631894E-2</v>
      </c>
      <c r="T391" s="2">
        <f>(Table2[[#This Row],[Close Price]]-Table2[[#This Row],[50D EMA]])/Table2[[#This Row],[50D EMA]]</f>
        <v>-2.131181684685898E-3</v>
      </c>
      <c r="U391" s="2">
        <f>(Table2[[#This Row],[Close Price]]-Table2[[#This Row],[200D EMA]])/Table2[[#This Row],[200D EMA]]</f>
        <v>9.854106112610557E-2</v>
      </c>
      <c r="V391">
        <v>0.46109377720169498</v>
      </c>
      <c r="W391">
        <v>4321</v>
      </c>
      <c r="X391">
        <v>4375.75</v>
      </c>
      <c r="Y391">
        <v>4321</v>
      </c>
      <c r="Z391">
        <v>4498</v>
      </c>
      <c r="AA391">
        <v>4295</v>
      </c>
      <c r="AB391">
        <v>4949.95</v>
      </c>
      <c r="AC391" s="2">
        <f>(Table2[[#This Row],[Close Price]]/Table2[[#This Row],[Day Low]])-1</f>
        <v>2.8002777134923384E-3</v>
      </c>
      <c r="AD391" s="2">
        <f>(Table2[[#This Row],[Day High]]/Table2[[#This Row],[Close Price]])-1</f>
        <v>9.8428376912602644E-3</v>
      </c>
      <c r="AE391" s="2">
        <f>(Table2[[#This Row],[Close Price]]/Table2[[#This Row],[Current Week Low]])-1</f>
        <v>2.8002777134923384E-3</v>
      </c>
      <c r="AF391" s="2">
        <f>(Table2[[#This Row],[Current Week High]]/Table2[[#This Row],[Close Price]])-1</f>
        <v>3.8055895317440136E-2</v>
      </c>
      <c r="AG391" s="2">
        <f>(Table2[[#This Row],[Close Price]]/Table2[[#This Row],[Current Month Low]])-1</f>
        <v>8.8707799767171469E-3</v>
      </c>
      <c r="AH391" s="2">
        <f>(Table2[[#This Row],[Current Month High]]/Table2[[#This Row],[Close Price]])-1</f>
        <v>0.14235766541275297</v>
      </c>
      <c r="AI391">
        <v>14.235766541275201</v>
      </c>
      <c r="AJ391">
        <v>29.731590844448402</v>
      </c>
      <c r="AK391" t="str">
        <f>IF(AND(Table2[[#This Row],[20D EMA]]&gt;Table2[[#This Row],[50D EMA]],Table2[[#This Row],[50D EMA]]&gt;Table2[[#This Row],[200D EMA]]),"Uptrend","Downtrend/NoTrend")</f>
        <v>Uptrend</v>
      </c>
      <c r="AL391">
        <v>0.1</v>
      </c>
      <c r="AM391" t="s">
        <v>10347</v>
      </c>
      <c r="AN391">
        <v>-9.98</v>
      </c>
      <c r="AO391" t="s">
        <v>10346</v>
      </c>
      <c r="AP391">
        <v>7.7632634267865E-2</v>
      </c>
      <c r="AQ391">
        <f>(Table2[[#This Row],[Sharpe Ratio]]-AVERAGE(Table2[Sharpe Ratio]))/_xlfn.STDEV.P(Table2[Sharpe Ratio])</f>
        <v>0.15970643076935279</v>
      </c>
      <c r="AR3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-1.5029455115280559</v>
      </c>
      <c r="AS391">
        <f>_xlfn.RANK.AVG(Table2[[#This Row],[1Y Return vs Nifty Z-Score]],Table2[1Y Return vs Nifty Z-Score])</f>
        <v>534</v>
      </c>
      <c r="AT391">
        <f>_xlfn.RANK.AVG(Table2[[#This Row],[6M Return vs Nifty Z-Score]],Table2[6M Return vs Nifty Z-Score])</f>
        <v>343</v>
      </c>
      <c r="AU391">
        <f>_xlfn.RANK.AVG(Table2[[#This Row],[Sharpe Ratio Z-Score]],Table2[Sharpe Ratio Z-Score])</f>
        <v>302</v>
      </c>
      <c r="AV391">
        <f>(Table2[[#This Row],[Rank 1Y]]+Table2[[#This Row],[Rank 6M]]+Table2[[#This Row],[Rank Sharpe]])/3</f>
        <v>393</v>
      </c>
    </row>
    <row r="392" spans="1:48" x14ac:dyDescent="0.3">
      <c r="A392" t="s">
        <v>533</v>
      </c>
      <c r="B392" t="s">
        <v>534</v>
      </c>
      <c r="C392" t="s">
        <v>10316</v>
      </c>
      <c r="D392" t="s">
        <v>296</v>
      </c>
      <c r="E392">
        <v>39314.612103045001</v>
      </c>
      <c r="F392">
        <v>2882.45</v>
      </c>
      <c r="G392">
        <v>2.7859254559319702</v>
      </c>
      <c r="H392">
        <f>(Table2[[#This Row],[1Y Return vs Nifty]]-AVERAGE(Table2[1Y Return vs Nifty]))/_xlfn.STDEV.P(Table2[1Y Return vs Nifty])</f>
        <v>-0.3844935712013991</v>
      </c>
      <c r="I392">
        <v>-2.6840125205153198</v>
      </c>
      <c r="J392">
        <f>(Table2[[#This Row],[1M Return vs Nifty]]-AVERAGE(Table2[1M Return vs Nifty]))/_xlfn.STDEV.P(Table2[1M Return vs Nifty])</f>
        <v>-0.2392268630655276</v>
      </c>
      <c r="K392">
        <v>15.843121593868901</v>
      </c>
      <c r="L392">
        <f>(Table2[[#This Row],[6M Return vs Nifty]]-AVERAGE(Table2[6M Return vs Nifty]))/_xlfn.STDEV.P(Table2[6M Return vs Nifty])</f>
        <v>0.31844145232333509</v>
      </c>
      <c r="M392">
        <v>-5.7308484756415803</v>
      </c>
      <c r="N392">
        <f>(Table2[[#This Row],[1W Return vs Nifty]]-AVERAGE(Table2[1W Return vs Nifty]))/_xlfn.STDEV.P(Table2[1W Return vs Nifty])</f>
        <v>-1.2159189793572902</v>
      </c>
      <c r="O392">
        <v>2901.35</v>
      </c>
      <c r="P392">
        <v>2806.2278848638098</v>
      </c>
      <c r="Q392">
        <v>2479.9364825707798</v>
      </c>
      <c r="R392">
        <v>46.546758464315197</v>
      </c>
      <c r="S392" s="2">
        <f>(Table2[[#This Row],[Close Price]]-Table2[[#This Row],[20D EMA]])/Table2[[#This Row],[20D EMA]]</f>
        <v>-6.514208902752199E-3</v>
      </c>
      <c r="T392" s="2">
        <f>(Table2[[#This Row],[Close Price]]-Table2[[#This Row],[50D EMA]])/Table2[[#This Row],[50D EMA]]</f>
        <v>2.7161769558101734E-2</v>
      </c>
      <c r="U392" s="2">
        <f>(Table2[[#This Row],[Close Price]]-Table2[[#This Row],[200D EMA]])/Table2[[#This Row],[200D EMA]]</f>
        <v>0.16230799468378393</v>
      </c>
      <c r="V392">
        <v>0.95912303588537795</v>
      </c>
      <c r="W392">
        <v>2850</v>
      </c>
      <c r="X392">
        <v>2931</v>
      </c>
      <c r="Y392">
        <v>2798.35</v>
      </c>
      <c r="Z392">
        <v>2931</v>
      </c>
      <c r="AA392">
        <v>2783.45</v>
      </c>
      <c r="AB392">
        <v>3169</v>
      </c>
      <c r="AC392" s="2">
        <f>(Table2[[#This Row],[Close Price]]/Table2[[#This Row],[Day Low]])-1</f>
        <v>1.1385964912280722E-2</v>
      </c>
      <c r="AD392" s="2">
        <f>(Table2[[#This Row],[Day High]]/Table2[[#This Row],[Close Price]])-1</f>
        <v>1.6843310378324095E-2</v>
      </c>
      <c r="AE392" s="2">
        <f>(Table2[[#This Row],[Close Price]]/Table2[[#This Row],[Current Week Low]])-1</f>
        <v>3.0053424339342882E-2</v>
      </c>
      <c r="AF392" s="2">
        <f>(Table2[[#This Row],[Current Week High]]/Table2[[#This Row],[Close Price]])-1</f>
        <v>1.6843310378324095E-2</v>
      </c>
      <c r="AG392" s="2">
        <f>(Table2[[#This Row],[Close Price]]/Table2[[#This Row],[Current Month Low]])-1</f>
        <v>3.5567371427544847E-2</v>
      </c>
      <c r="AH392" s="2">
        <f>(Table2[[#This Row],[Current Month High]]/Table2[[#This Row],[Close Price]])-1</f>
        <v>9.9411958576905102E-2</v>
      </c>
      <c r="AI392">
        <v>9.9411958576905093</v>
      </c>
      <c r="AJ392">
        <v>49.983089210916503</v>
      </c>
      <c r="AK392" t="str">
        <f>IF(AND(Table2[[#This Row],[20D EMA]]&gt;Table2[[#This Row],[50D EMA]],Table2[[#This Row],[50D EMA]]&gt;Table2[[#This Row],[200D EMA]]),"Uptrend","Downtrend/NoTrend")</f>
        <v>Uptrend</v>
      </c>
      <c r="AL392">
        <v>0.2</v>
      </c>
      <c r="AM392" t="s">
        <v>10347</v>
      </c>
      <c r="AN392">
        <v>-4.42</v>
      </c>
      <c r="AO392" t="s">
        <v>10346</v>
      </c>
      <c r="AP392">
        <v>7.5540545700399997E-4</v>
      </c>
      <c r="AQ392">
        <f>(Table2[[#This Row],[Sharpe Ratio]]-AVERAGE(Table2[Sharpe Ratio]))/_xlfn.STDEV.P(Table2[Sharpe Ratio])</f>
        <v>-0.72390774715524075</v>
      </c>
      <c r="AR3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-2.2451057084561228</v>
      </c>
      <c r="AS392">
        <f>_xlfn.RANK.AVG(Table2[[#This Row],[1Y Return vs Nifty Z-Score]],Table2[1Y Return vs Nifty Z-Score])</f>
        <v>430</v>
      </c>
      <c r="AT392">
        <f>_xlfn.RANK.AVG(Table2[[#This Row],[6M Return vs Nifty Z-Score]],Table2[6M Return vs Nifty Z-Score])</f>
        <v>226</v>
      </c>
      <c r="AU392">
        <f>_xlfn.RANK.AVG(Table2[[#This Row],[Sharpe Ratio Z-Score]],Table2[Sharpe Ratio Z-Score])</f>
        <v>524</v>
      </c>
      <c r="AV392">
        <f>(Table2[[#This Row],[Rank 1Y]]+Table2[[#This Row],[Rank 6M]]+Table2[[#This Row],[Rank Sharpe]])/3</f>
        <v>393.33333333333331</v>
      </c>
    </row>
    <row r="393" spans="1:48" x14ac:dyDescent="0.3">
      <c r="A393" t="s">
        <v>28</v>
      </c>
      <c r="B393" t="s">
        <v>29</v>
      </c>
      <c r="C393" t="s">
        <v>10303</v>
      </c>
      <c r="D393" t="s">
        <v>24</v>
      </c>
      <c r="E393">
        <v>860564.07328850997</v>
      </c>
      <c r="F393">
        <v>1221.9000000000001</v>
      </c>
      <c r="G393">
        <v>-3.7716825282751199</v>
      </c>
      <c r="H393">
        <f>(Table2[[#This Row],[1Y Return vs Nifty]]-AVERAGE(Table2[1Y Return vs Nifty]))/_xlfn.STDEV.P(Table2[1Y Return vs Nifty])</f>
        <v>-0.48964995452604088</v>
      </c>
      <c r="I393">
        <v>-1.5447166506275001</v>
      </c>
      <c r="J393">
        <f>(Table2[[#This Row],[1M Return vs Nifty]]-AVERAGE(Table2[1M Return vs Nifty]))/_xlfn.STDEV.P(Table2[1M Return vs Nifty])</f>
        <v>-0.13184138231888171</v>
      </c>
      <c r="K393">
        <v>1.7116141728777099</v>
      </c>
      <c r="L393">
        <f>(Table2[[#This Row],[6M Return vs Nifty]]-AVERAGE(Table2[6M Return vs Nifty]))/_xlfn.STDEV.P(Table2[6M Return vs Nifty])</f>
        <v>-0.17287527146131784</v>
      </c>
      <c r="M393">
        <v>2.2780763356299198</v>
      </c>
      <c r="N393">
        <f>(Table2[[#This Row],[1W Return vs Nifty]]-AVERAGE(Table2[1W Return vs Nifty]))/_xlfn.STDEV.P(Table2[1W Return vs Nifty])</f>
        <v>0.8185201079203217</v>
      </c>
      <c r="O393">
        <v>1198.8399999999999</v>
      </c>
      <c r="P393">
        <v>1188.5052313613901</v>
      </c>
      <c r="Q393">
        <v>1104.1300562496201</v>
      </c>
      <c r="R393">
        <v>69.159892215523598</v>
      </c>
      <c r="S393" s="2">
        <f>(Table2[[#This Row],[Close Price]]-Table2[[#This Row],[20D EMA]])/Table2[[#This Row],[20D EMA]]</f>
        <v>1.923526075206047E-2</v>
      </c>
      <c r="T393" s="2">
        <f>(Table2[[#This Row],[Close Price]]-Table2[[#This Row],[50D EMA]])/Table2[[#This Row],[50D EMA]]</f>
        <v>2.8098125071235484E-2</v>
      </c>
      <c r="U393" s="2">
        <f>(Table2[[#This Row],[Close Price]]-Table2[[#This Row],[200D EMA]])/Table2[[#This Row],[200D EMA]]</f>
        <v>0.1066631082849127</v>
      </c>
      <c r="V393">
        <v>0.67667969736954303</v>
      </c>
      <c r="W393">
        <v>1217</v>
      </c>
      <c r="X393">
        <v>1235</v>
      </c>
      <c r="Y393">
        <v>1201.05</v>
      </c>
      <c r="Z393">
        <v>1235</v>
      </c>
      <c r="AA393">
        <v>1153</v>
      </c>
      <c r="AB393">
        <v>1235</v>
      </c>
      <c r="AC393" s="2">
        <f>(Table2[[#This Row],[Close Price]]/Table2[[#This Row],[Day Low]])-1</f>
        <v>4.0262941659821028E-3</v>
      </c>
      <c r="AD393" s="2">
        <f>(Table2[[#This Row],[Day High]]/Table2[[#This Row],[Close Price]])-1</f>
        <v>1.0721008265815568E-2</v>
      </c>
      <c r="AE393" s="2">
        <f>(Table2[[#This Row],[Close Price]]/Table2[[#This Row],[Current Week Low]])-1</f>
        <v>1.7359810166104772E-2</v>
      </c>
      <c r="AF393" s="2">
        <f>(Table2[[#This Row],[Current Week High]]/Table2[[#This Row],[Close Price]])-1</f>
        <v>1.0721008265815568E-2</v>
      </c>
      <c r="AG393" s="2">
        <f>(Table2[[#This Row],[Close Price]]/Table2[[#This Row],[Current Month Low]])-1</f>
        <v>5.9757155247181393E-2</v>
      </c>
      <c r="AH393" s="2">
        <f>(Table2[[#This Row],[Current Month High]]/Table2[[#This Row],[Close Price]])-1</f>
        <v>1.0721008265815568E-2</v>
      </c>
      <c r="AI393">
        <v>2.9380473033799599</v>
      </c>
      <c r="AJ393">
        <v>35.917686318131203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0.06</v>
      </c>
      <c r="AM393" t="s">
        <v>10347</v>
      </c>
      <c r="AN393">
        <v>4.1900000000000004</v>
      </c>
      <c r="AO393" t="s">
        <v>10347</v>
      </c>
      <c r="AP393">
        <v>7.0374446178686004E-2</v>
      </c>
      <c r="AQ393">
        <f>(Table2[[#This Row],[Sharpe Ratio]]-AVERAGE(Table2[Sharpe Ratio]))/_xlfn.STDEV.P(Table2[Sharpe Ratio])</f>
        <v>7.6282014972305953E-2</v>
      </c>
      <c r="AR3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0.10043551458638722</v>
      </c>
      <c r="AS393">
        <f>_xlfn.RANK.AVG(Table2[[#This Row],[1Y Return vs Nifty Z-Score]],Table2[1Y Return vs Nifty Z-Score])</f>
        <v>472</v>
      </c>
      <c r="AT393">
        <f>_xlfn.RANK.AVG(Table2[[#This Row],[6M Return vs Nifty Z-Score]],Table2[6M Return vs Nifty Z-Score])</f>
        <v>377</v>
      </c>
      <c r="AU393">
        <f>_xlfn.RANK.AVG(Table2[[#This Row],[Sharpe Ratio Z-Score]],Table2[Sharpe Ratio Z-Score])</f>
        <v>332</v>
      </c>
      <c r="AV393">
        <f>(Table2[[#This Row],[Rank 1Y]]+Table2[[#This Row],[Rank 6M]]+Table2[[#This Row],[Rank Sharpe]])/3</f>
        <v>393.66666666666669</v>
      </c>
    </row>
    <row r="394" spans="1:48" x14ac:dyDescent="0.3">
      <c r="A394" t="s">
        <v>1929</v>
      </c>
      <c r="B394" t="s">
        <v>1930</v>
      </c>
      <c r="C394" t="s">
        <v>10314</v>
      </c>
      <c r="D394" t="s">
        <v>511</v>
      </c>
      <c r="E394">
        <v>3641.38826144</v>
      </c>
      <c r="F394">
        <v>4214.8</v>
      </c>
      <c r="G394">
        <v>-9.2536094263733197</v>
      </c>
      <c r="H394">
        <f>(Table2[[#This Row],[1Y Return vs Nifty]]-AVERAGE(Table2[1Y Return vs Nifty]))/_xlfn.STDEV.P(Table2[1Y Return vs Nifty])</f>
        <v>-0.57755694860717322</v>
      </c>
      <c r="I394">
        <v>-8.4041525959809498</v>
      </c>
      <c r="J394">
        <f>(Table2[[#This Row],[1M Return vs Nifty]]-AVERAGE(Table2[1M Return vs Nifty]))/_xlfn.STDEV.P(Table2[1M Return vs Nifty])</f>
        <v>-0.77838443238289445</v>
      </c>
      <c r="K394">
        <v>14.108971633172199</v>
      </c>
      <c r="L394">
        <f>(Table2[[#This Row],[6M Return vs Nifty]]-AVERAGE(Table2[6M Return vs Nifty]))/_xlfn.STDEV.P(Table2[6M Return vs Nifty])</f>
        <v>0.25814945007202628</v>
      </c>
      <c r="M394">
        <v>2.9675904528172499</v>
      </c>
      <c r="N394">
        <f>(Table2[[#This Row],[1W Return vs Nifty]]-AVERAGE(Table2[1W Return vs Nifty]))/_xlfn.STDEV.P(Table2[1W Return vs Nifty])</f>
        <v>0.99367151766528539</v>
      </c>
      <c r="O394">
        <v>3989.05</v>
      </c>
      <c r="P394">
        <v>3956.8455206867502</v>
      </c>
      <c r="Q394">
        <v>3627.3217234170202</v>
      </c>
      <c r="R394">
        <v>73.850833243572495</v>
      </c>
      <c r="S394" s="2">
        <f>(Table2[[#This Row],[Close Price]]-Table2[[#This Row],[20D EMA]])/Table2[[#This Row],[20D EMA]]</f>
        <v>5.6592421754553084E-2</v>
      </c>
      <c r="T394" s="2">
        <f>(Table2[[#This Row],[Close Price]]-Table2[[#This Row],[50D EMA]])/Table2[[#This Row],[50D EMA]]</f>
        <v>6.5191951003555834E-2</v>
      </c>
      <c r="U394" s="2">
        <f>(Table2[[#This Row],[Close Price]]-Table2[[#This Row],[200D EMA]])/Table2[[#This Row],[200D EMA]]</f>
        <v>0.1619592419361032</v>
      </c>
      <c r="V394">
        <v>0.62418997345316796</v>
      </c>
      <c r="W394">
        <v>4076</v>
      </c>
      <c r="X394">
        <v>4249.8500000000004</v>
      </c>
      <c r="Y394">
        <v>3818.1</v>
      </c>
      <c r="Z394">
        <v>4249.8500000000004</v>
      </c>
      <c r="AA394">
        <v>3600</v>
      </c>
      <c r="AB394">
        <v>4339.95</v>
      </c>
      <c r="AC394" s="2">
        <f>(Table2[[#This Row],[Close Price]]/Table2[[#This Row],[Day Low]])-1</f>
        <v>3.4052993130520237E-2</v>
      </c>
      <c r="AD394" s="2">
        <f>(Table2[[#This Row],[Day High]]/Table2[[#This Row],[Close Price]])-1</f>
        <v>8.3159343266585584E-3</v>
      </c>
      <c r="AE394" s="2">
        <f>(Table2[[#This Row],[Close Price]]/Table2[[#This Row],[Current Week Low]])-1</f>
        <v>0.10389984547287923</v>
      </c>
      <c r="AF394" s="2">
        <f>(Table2[[#This Row],[Current Week High]]/Table2[[#This Row],[Close Price]])-1</f>
        <v>8.3159343266585584E-3</v>
      </c>
      <c r="AG394" s="2">
        <f>(Table2[[#This Row],[Close Price]]/Table2[[#This Row],[Current Month Low]])-1</f>
        <v>0.17077777777777792</v>
      </c>
      <c r="AH394" s="2">
        <f>(Table2[[#This Row],[Current Month High]]/Table2[[#This Row],[Close Price]])-1</f>
        <v>2.9692986618581996E-2</v>
      </c>
      <c r="AI394">
        <v>4.20423270380563</v>
      </c>
      <c r="AJ394">
        <v>40.6621278867974</v>
      </c>
      <c r="AK394" t="str">
        <f>IF(AND(Table2[[#This Row],[20D EMA]]&gt;Table2[[#This Row],[50D EMA]],Table2[[#This Row],[50D EMA]]&gt;Table2[[#This Row],[200D EMA]]),"Uptrend","Downtrend/NoTrend")</f>
        <v>Uptrend</v>
      </c>
      <c r="AL394">
        <v>7.0000000000000007E-2</v>
      </c>
      <c r="AM394" t="s">
        <v>10347</v>
      </c>
      <c r="AN394">
        <v>7.25</v>
      </c>
      <c r="AO394" t="s">
        <v>10347</v>
      </c>
      <c r="AP394">
        <v>3.5113177400362003E-2</v>
      </c>
      <c r="AQ394">
        <f>(Table2[[#This Row],[Sharpe Ratio]]-AVERAGE(Table2[Sharpe Ratio]))/_xlfn.STDEV.P(Table2[Sharpe Ratio])</f>
        <v>-0.32900518783247412</v>
      </c>
      <c r="AR3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-0.43312560108523013</v>
      </c>
      <c r="AS394">
        <f>_xlfn.RANK.AVG(Table2[[#This Row],[1Y Return vs Nifty Z-Score]],Table2[1Y Return vs Nifty Z-Score])</f>
        <v>508</v>
      </c>
      <c r="AT394">
        <f>_xlfn.RANK.AVG(Table2[[#This Row],[6M Return vs Nifty Z-Score]],Table2[6M Return vs Nifty Z-Score])</f>
        <v>243</v>
      </c>
      <c r="AU394">
        <f>_xlfn.RANK.AVG(Table2[[#This Row],[Sharpe Ratio Z-Score]],Table2[Sharpe Ratio Z-Score])</f>
        <v>431</v>
      </c>
      <c r="AV394">
        <f>(Table2[[#This Row],[Rank 1Y]]+Table2[[#This Row],[Rank 6M]]+Table2[[#This Row],[Rank Sharpe]])/3</f>
        <v>394</v>
      </c>
    </row>
    <row r="395" spans="1:48" x14ac:dyDescent="0.3">
      <c r="A395" t="s">
        <v>147</v>
      </c>
      <c r="B395" t="s">
        <v>148</v>
      </c>
      <c r="C395" t="s">
        <v>10303</v>
      </c>
      <c r="D395" t="s">
        <v>37</v>
      </c>
      <c r="E395">
        <v>184699.76436636999</v>
      </c>
      <c r="F395">
        <v>1843.7</v>
      </c>
      <c r="G395">
        <v>12.0955710113917</v>
      </c>
      <c r="H395">
        <f>(Table2[[#This Row],[1Y Return vs Nifty]]-AVERAGE(Table2[1Y Return vs Nifty]))/_xlfn.STDEV.P(Table2[1Y Return vs Nifty])</f>
        <v>-0.23520610860769806</v>
      </c>
      <c r="I395">
        <v>3.62400396186657</v>
      </c>
      <c r="J395">
        <f>(Table2[[#This Row],[1M Return vs Nifty]]-AVERAGE(Table2[1M Return vs Nifty]))/_xlfn.STDEV.P(Table2[1M Return vs Nifty])</f>
        <v>0.35534158962713802</v>
      </c>
      <c r="K395">
        <v>4.3365208731759202</v>
      </c>
      <c r="L395">
        <f>(Table2[[#This Row],[6M Return vs Nifty]]-AVERAGE(Table2[6M Return vs Nifty]))/_xlfn.STDEV.P(Table2[6M Return vs Nifty])</f>
        <v>-8.1613913291189707E-2</v>
      </c>
      <c r="M395">
        <v>0.885202882311664</v>
      </c>
      <c r="N395">
        <f>(Table2[[#This Row],[1W Return vs Nifty]]-AVERAGE(Table2[1W Return vs Nifty]))/_xlfn.STDEV.P(Table2[1W Return vs Nifty])</f>
        <v>0.46470030515804228</v>
      </c>
      <c r="O395">
        <v>1753.55</v>
      </c>
      <c r="P395">
        <v>1664.32060876787</v>
      </c>
      <c r="Q395">
        <v>1505.7104679076699</v>
      </c>
      <c r="R395">
        <v>77.263721936760305</v>
      </c>
      <c r="S395" s="2">
        <f>(Table2[[#This Row],[Close Price]]-Table2[[#This Row],[20D EMA]])/Table2[[#This Row],[20D EMA]]</f>
        <v>5.1409996863505517E-2</v>
      </c>
      <c r="T395" s="2">
        <f>(Table2[[#This Row],[Close Price]]-Table2[[#This Row],[50D EMA]])/Table2[[#This Row],[50D EMA]]</f>
        <v>0.10777934869467741</v>
      </c>
      <c r="U395" s="2">
        <f>(Table2[[#This Row],[Close Price]]-Table2[[#This Row],[200D EMA]])/Table2[[#This Row],[200D EMA]]</f>
        <v>0.22447179540565937</v>
      </c>
      <c r="V395">
        <v>1.0360119683418401</v>
      </c>
      <c r="W395">
        <v>1835.5</v>
      </c>
      <c r="X395">
        <v>1867.75</v>
      </c>
      <c r="Y395">
        <v>1769.35</v>
      </c>
      <c r="Z395">
        <v>1867.75</v>
      </c>
      <c r="AA395">
        <v>1666</v>
      </c>
      <c r="AB395">
        <v>1867.75</v>
      </c>
      <c r="AC395" s="2">
        <f>(Table2[[#This Row],[Close Price]]/Table2[[#This Row],[Day Low]])-1</f>
        <v>4.4674475619721488E-3</v>
      </c>
      <c r="AD395" s="2">
        <f>(Table2[[#This Row],[Day High]]/Table2[[#This Row],[Close Price]])-1</f>
        <v>1.3044421543635165E-2</v>
      </c>
      <c r="AE395" s="2">
        <f>(Table2[[#This Row],[Close Price]]/Table2[[#This Row],[Current Week Low]])-1</f>
        <v>4.202108118800707E-2</v>
      </c>
      <c r="AF395" s="2">
        <f>(Table2[[#This Row],[Current Week High]]/Table2[[#This Row],[Close Price]])-1</f>
        <v>1.3044421543635165E-2</v>
      </c>
      <c r="AG395" s="2">
        <f>(Table2[[#This Row],[Close Price]]/Table2[[#This Row],[Current Month Low]])-1</f>
        <v>0.10666266506602651</v>
      </c>
      <c r="AH395" s="2">
        <f>(Table2[[#This Row],[Current Month High]]/Table2[[#This Row],[Close Price]])-1</f>
        <v>1.3044421543635165E-2</v>
      </c>
      <c r="AI395">
        <v>1.3044421543635101</v>
      </c>
      <c r="AJ395">
        <v>45.821963854945203</v>
      </c>
      <c r="AK395" t="str">
        <f>IF(AND(Table2[[#This Row],[20D EMA]]&gt;Table2[[#This Row],[50D EMA]],Table2[[#This Row],[50D EMA]]&gt;Table2[[#This Row],[200D EMA]]),"Uptrend","Downtrend/NoTrend")</f>
        <v>Uptrend</v>
      </c>
      <c r="AL395">
        <v>0.21</v>
      </c>
      <c r="AM395" t="s">
        <v>10347</v>
      </c>
      <c r="AN395">
        <v>8.1300000000000008</v>
      </c>
      <c r="AO395" t="s">
        <v>10347</v>
      </c>
      <c r="AP395">
        <v>2.2655496168290001E-2</v>
      </c>
      <c r="AQ395">
        <f>(Table2[[#This Row],[Sharpe Ratio]]-AVERAGE(Table2[Sharpe Ratio]))/_xlfn.STDEV.P(Table2[Sharpe Ratio])</f>
        <v>-0.47219171954014133</v>
      </c>
      <c r="AR3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3.1030153346151224E-2</v>
      </c>
      <c r="AS395">
        <f>_xlfn.RANK.AVG(Table2[[#This Row],[1Y Return vs Nifty Z-Score]],Table2[1Y Return vs Nifty Z-Score])</f>
        <v>368</v>
      </c>
      <c r="AT395">
        <f>_xlfn.RANK.AVG(Table2[[#This Row],[6M Return vs Nifty Z-Score]],Table2[6M Return vs Nifty Z-Score])</f>
        <v>345</v>
      </c>
      <c r="AU395">
        <f>_xlfn.RANK.AVG(Table2[[#This Row],[Sharpe Ratio Z-Score]],Table2[Sharpe Ratio Z-Score])</f>
        <v>470</v>
      </c>
      <c r="AV395">
        <f>(Table2[[#This Row],[Rank 1Y]]+Table2[[#This Row],[Rank 6M]]+Table2[[#This Row],[Rank Sharpe]])/3</f>
        <v>394.33333333333331</v>
      </c>
    </row>
    <row r="396" spans="1:48" x14ac:dyDescent="0.3">
      <c r="A396" t="s">
        <v>1566</v>
      </c>
      <c r="B396" t="s">
        <v>1567</v>
      </c>
      <c r="C396" t="s">
        <v>10309</v>
      </c>
      <c r="D396" t="s">
        <v>860</v>
      </c>
      <c r="E396">
        <v>6245.1835564579997</v>
      </c>
      <c r="F396">
        <v>210.98</v>
      </c>
      <c r="G396">
        <v>25.786162859940799</v>
      </c>
      <c r="H396">
        <f>(Table2[[#This Row],[1Y Return vs Nifty]]-AVERAGE(Table2[1Y Return vs Nifty]))/_xlfn.STDEV.P(Table2[1Y Return vs Nifty])</f>
        <v>-1.5666738789555407E-2</v>
      </c>
      <c r="I396">
        <v>-6.9487286615654096</v>
      </c>
      <c r="J396">
        <f>(Table2[[#This Row],[1M Return vs Nifty]]-AVERAGE(Table2[1M Return vs Nifty]))/_xlfn.STDEV.P(Table2[1M Return vs Nifty])</f>
        <v>-0.64120198222376534</v>
      </c>
      <c r="K396">
        <v>-10.177367918475399</v>
      </c>
      <c r="L396">
        <f>(Table2[[#This Row],[6M Return vs Nifty]]-AVERAGE(Table2[6M Return vs Nifty]))/_xlfn.STDEV.P(Table2[6M Return vs Nifty])</f>
        <v>-0.58622506892038551</v>
      </c>
      <c r="M396">
        <v>-0.19506116413931501</v>
      </c>
      <c r="N396">
        <f>(Table2[[#This Row],[1W Return vs Nifty]]-AVERAGE(Table2[1W Return vs Nifty]))/_xlfn.STDEV.P(Table2[1W Return vs Nifty])</f>
        <v>0.19029001258199837</v>
      </c>
      <c r="O396">
        <v>210.65</v>
      </c>
      <c r="P396">
        <v>212.280021793999</v>
      </c>
      <c r="Q396">
        <v>195.92185957899699</v>
      </c>
      <c r="R396">
        <v>52.804297136151902</v>
      </c>
      <c r="S396" s="2">
        <f>(Table2[[#This Row],[Close Price]]-Table2[[#This Row],[20D EMA]])/Table2[[#This Row],[20D EMA]]</f>
        <v>1.5665796344646763E-3</v>
      </c>
      <c r="T396" s="2">
        <f>(Table2[[#This Row],[Close Price]]-Table2[[#This Row],[50D EMA]])/Table2[[#This Row],[50D EMA]]</f>
        <v>-6.1240892242821442E-3</v>
      </c>
      <c r="U396" s="2">
        <f>(Table2[[#This Row],[Close Price]]-Table2[[#This Row],[200D EMA]])/Table2[[#This Row],[200D EMA]]</f>
        <v>7.6857888412045522E-2</v>
      </c>
      <c r="V396">
        <v>0.74536010992303803</v>
      </c>
      <c r="W396">
        <v>208.4</v>
      </c>
      <c r="X396">
        <v>214.4</v>
      </c>
      <c r="Y396">
        <v>205.2</v>
      </c>
      <c r="Z396">
        <v>218.36</v>
      </c>
      <c r="AA396">
        <v>201</v>
      </c>
      <c r="AB396">
        <v>228.4</v>
      </c>
      <c r="AC396" s="2">
        <f>(Table2[[#This Row],[Close Price]]/Table2[[#This Row],[Day Low]])-1</f>
        <v>1.2380038387715953E-2</v>
      </c>
      <c r="AD396" s="2">
        <f>(Table2[[#This Row],[Day High]]/Table2[[#This Row],[Close Price]])-1</f>
        <v>1.6210067304957887E-2</v>
      </c>
      <c r="AE396" s="2">
        <f>(Table2[[#This Row],[Close Price]]/Table2[[#This Row],[Current Week Low]])-1</f>
        <v>2.8167641325536064E-2</v>
      </c>
      <c r="AF396" s="2">
        <f>(Table2[[#This Row],[Current Week High]]/Table2[[#This Row],[Close Price]])-1</f>
        <v>3.4979618921224809E-2</v>
      </c>
      <c r="AG396" s="2">
        <f>(Table2[[#This Row],[Close Price]]/Table2[[#This Row],[Current Month Low]])-1</f>
        <v>4.9651741293532226E-2</v>
      </c>
      <c r="AH396" s="2">
        <f>(Table2[[#This Row],[Current Month High]]/Table2[[#This Row],[Close Price]])-1</f>
        <v>8.2567067968527974E-2</v>
      </c>
      <c r="AI396">
        <v>20.674945492463699</v>
      </c>
      <c r="AJ396">
        <v>67.9777070063694</v>
      </c>
      <c r="AK396" t="str">
        <f>IF(AND(Table2[[#This Row],[20D EMA]]&gt;Table2[[#This Row],[50D EMA]],Table2[[#This Row],[50D EMA]]&gt;Table2[[#This Row],[200D EMA]]),"Uptrend","Downtrend/NoTrend")</f>
        <v>Downtrend/NoTrend</v>
      </c>
      <c r="AL396">
        <v>-0.04</v>
      </c>
      <c r="AM396" t="s">
        <v>10346</v>
      </c>
      <c r="AN396">
        <v>1.82</v>
      </c>
      <c r="AO396" t="s">
        <v>10347</v>
      </c>
      <c r="AP396">
        <v>6.4770565891345E-2</v>
      </c>
      <c r="AQ396">
        <f>(Table2[[#This Row],[Sharpe Ratio]]-AVERAGE(Table2[Sharpe Ratio]))/_xlfn.STDEV.P(Table2[Sharpe Ratio])</f>
        <v>1.1871939975077404E-2</v>
      </c>
      <c r="AR3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6">
        <f>_xlfn.RANK.AVG(Table2[[#This Row],[1Y Return vs Nifty Z-Score]],Table2[1Y Return vs Nifty Z-Score])</f>
        <v>305</v>
      </c>
      <c r="AT396">
        <f>_xlfn.RANK.AVG(Table2[[#This Row],[6M Return vs Nifty Z-Score]],Table2[6M Return vs Nifty Z-Score])</f>
        <v>525</v>
      </c>
      <c r="AU396">
        <f>_xlfn.RANK.AVG(Table2[[#This Row],[Sharpe Ratio Z-Score]],Table2[Sharpe Ratio Z-Score])</f>
        <v>353</v>
      </c>
      <c r="AV396">
        <f>(Table2[[#This Row],[Rank 1Y]]+Table2[[#This Row],[Rank 6M]]+Table2[[#This Row],[Rank Sharpe]])/3</f>
        <v>394.33333333333331</v>
      </c>
    </row>
    <row r="397" spans="1:48" x14ac:dyDescent="0.3">
      <c r="A397" t="s">
        <v>1072</v>
      </c>
      <c r="B397" t="s">
        <v>1073</v>
      </c>
      <c r="C397" t="s">
        <v>10313</v>
      </c>
      <c r="D397" t="s">
        <v>770</v>
      </c>
      <c r="E397">
        <v>12307.718683679999</v>
      </c>
      <c r="F397">
        <v>9463.2000000000007</v>
      </c>
      <c r="G397">
        <v>-27.650179264005999</v>
      </c>
      <c r="H397">
        <f>(Table2[[#This Row],[1Y Return vs Nifty]]-AVERAGE(Table2[1Y Return vs Nifty]))/_xlfn.STDEV.P(Table2[1Y Return vs Nifty])</f>
        <v>-0.87256036362734635</v>
      </c>
      <c r="I397">
        <v>3.6340260909231898</v>
      </c>
      <c r="J397">
        <f>(Table2[[#This Row],[1M Return vs Nifty]]-AVERAGE(Table2[1M Return vs Nifty]))/_xlfn.STDEV.P(Table2[1M Return vs Nifty])</f>
        <v>0.3562862355047326</v>
      </c>
      <c r="K397">
        <v>10.436064480702001</v>
      </c>
      <c r="L397">
        <f>(Table2[[#This Row],[6M Return vs Nifty]]-AVERAGE(Table2[6M Return vs Nifty]))/_xlfn.STDEV.P(Table2[6M Return vs Nifty])</f>
        <v>0.13045177033006541</v>
      </c>
      <c r="M397">
        <v>-3.2892815305665501</v>
      </c>
      <c r="N397">
        <f>(Table2[[#This Row],[1W Return vs Nifty]]-AVERAGE(Table2[1W Return vs Nifty]))/_xlfn.STDEV.P(Table2[1W Return vs Nifty])</f>
        <v>-0.59570848365193296</v>
      </c>
      <c r="O397">
        <v>9653.02</v>
      </c>
      <c r="P397">
        <v>9178.0536184304292</v>
      </c>
      <c r="Q397">
        <v>8207.2554537648593</v>
      </c>
      <c r="R397">
        <v>35.395840089059597</v>
      </c>
      <c r="S397" s="2">
        <f>(Table2[[#This Row],[Close Price]]-Table2[[#This Row],[20D EMA]])/Table2[[#This Row],[20D EMA]]</f>
        <v>-1.9664312308479596E-2</v>
      </c>
      <c r="T397" s="2">
        <f>(Table2[[#This Row],[Close Price]]-Table2[[#This Row],[50D EMA]])/Table2[[#This Row],[50D EMA]]</f>
        <v>3.1068284564928855E-2</v>
      </c>
      <c r="U397" s="2">
        <f>(Table2[[#This Row],[Close Price]]-Table2[[#This Row],[200D EMA]])/Table2[[#This Row],[200D EMA]]</f>
        <v>0.15302856762658829</v>
      </c>
      <c r="V397">
        <v>0.42415936042478197</v>
      </c>
      <c r="W397">
        <v>9437</v>
      </c>
      <c r="X397">
        <v>9641.4</v>
      </c>
      <c r="Y397">
        <v>9437</v>
      </c>
      <c r="Z397">
        <v>9880.9500000000007</v>
      </c>
      <c r="AA397">
        <v>8760</v>
      </c>
      <c r="AB397">
        <v>10789.95</v>
      </c>
      <c r="AC397" s="2">
        <f>(Table2[[#This Row],[Close Price]]/Table2[[#This Row],[Day Low]])-1</f>
        <v>2.7763060294585529E-3</v>
      </c>
      <c r="AD397" s="2">
        <f>(Table2[[#This Row],[Day High]]/Table2[[#This Row],[Close Price]])-1</f>
        <v>1.8830839462338211E-2</v>
      </c>
      <c r="AE397" s="2">
        <f>(Table2[[#This Row],[Close Price]]/Table2[[#This Row],[Current Week Low]])-1</f>
        <v>2.7763060294585529E-3</v>
      </c>
      <c r="AF397" s="2">
        <f>(Table2[[#This Row],[Current Week High]]/Table2[[#This Row],[Close Price]])-1</f>
        <v>4.4144686786710574E-2</v>
      </c>
      <c r="AG397" s="2">
        <f>(Table2[[#This Row],[Close Price]]/Table2[[#This Row],[Current Month Low]])-1</f>
        <v>8.0273972602739718E-2</v>
      </c>
      <c r="AH397" s="2">
        <f>(Table2[[#This Row],[Current Month High]]/Table2[[#This Row],[Close Price]])-1</f>
        <v>0.14020098909459811</v>
      </c>
      <c r="AI397">
        <v>14.020098909459801</v>
      </c>
      <c r="AJ397">
        <v>43.573249180725803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0.21</v>
      </c>
      <c r="AM397" t="s">
        <v>10347</v>
      </c>
      <c r="AN397">
        <v>-8.09</v>
      </c>
      <c r="AO397" t="s">
        <v>10346</v>
      </c>
      <c r="AP397">
        <v>8.3132268896674993E-2</v>
      </c>
      <c r="AQ397">
        <f>(Table2[[#This Row],[Sharpe Ratio]]-AVERAGE(Table2[Sharpe Ratio]))/_xlfn.STDEV.P(Table2[Sharpe Ratio])</f>
        <v>0.2229183233751256</v>
      </c>
      <c r="AR3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-0.7586125180693557</v>
      </c>
      <c r="AS397">
        <f>_xlfn.RANK.AVG(Table2[[#This Row],[1Y Return vs Nifty Z-Score]],Table2[1Y Return vs Nifty Z-Score])</f>
        <v>626</v>
      </c>
      <c r="AT397">
        <f>_xlfn.RANK.AVG(Table2[[#This Row],[6M Return vs Nifty Z-Score]],Table2[6M Return vs Nifty Z-Score])</f>
        <v>278</v>
      </c>
      <c r="AU397">
        <f>_xlfn.RANK.AVG(Table2[[#This Row],[Sharpe Ratio Z-Score]],Table2[Sharpe Ratio Z-Score])</f>
        <v>280</v>
      </c>
      <c r="AV397">
        <f>(Table2[[#This Row],[Rank 1Y]]+Table2[[#This Row],[Rank 6M]]+Table2[[#This Row],[Rank Sharpe]])/3</f>
        <v>394.66666666666669</v>
      </c>
    </row>
    <row r="398" spans="1:48" x14ac:dyDescent="0.3">
      <c r="A398" t="s">
        <v>1280</v>
      </c>
      <c r="B398" t="s">
        <v>1281</v>
      </c>
      <c r="C398" t="s">
        <v>6758</v>
      </c>
      <c r="D398" t="s">
        <v>83</v>
      </c>
      <c r="E398">
        <v>8886.3106481619998</v>
      </c>
      <c r="F398">
        <v>219.86</v>
      </c>
      <c r="G398">
        <v>8.8545566413573802</v>
      </c>
      <c r="H398">
        <f>(Table2[[#This Row],[1Y Return vs Nifty]]-AVERAGE(Table2[1Y Return vs Nifty]))/_xlfn.STDEV.P(Table2[1Y Return vs Nifty])</f>
        <v>-0.28717831406383293</v>
      </c>
      <c r="I398">
        <v>2.9332311401758</v>
      </c>
      <c r="J398">
        <f>(Table2[[#This Row],[1M Return vs Nifty]]-AVERAGE(Table2[1M Return vs Nifty]))/_xlfn.STDEV.P(Table2[1M Return vs Nifty])</f>
        <v>0.29023210094683194</v>
      </c>
      <c r="K398">
        <v>-8.2039379667845704</v>
      </c>
      <c r="L398">
        <f>(Table2[[#This Row],[6M Return vs Nifty]]-AVERAGE(Table2[6M Return vs Nifty]))/_xlfn.STDEV.P(Table2[6M Return vs Nifty])</f>
        <v>-0.51761390737911817</v>
      </c>
      <c r="M398">
        <v>-4.4926263242978797</v>
      </c>
      <c r="N398">
        <f>(Table2[[#This Row],[1W Return vs Nifty]]-AVERAGE(Table2[1W Return vs Nifty]))/_xlfn.STDEV.P(Table2[1W Return vs Nifty])</f>
        <v>-0.90138393217076684</v>
      </c>
      <c r="O398">
        <v>215.7</v>
      </c>
      <c r="P398">
        <v>213.55157781116</v>
      </c>
      <c r="Q398">
        <v>200.432776090034</v>
      </c>
      <c r="R398">
        <v>58.833317654530497</v>
      </c>
      <c r="S398" s="2">
        <f>(Table2[[#This Row],[Close Price]]-Table2[[#This Row],[20D EMA]])/Table2[[#This Row],[20D EMA]]</f>
        <v>1.9286045433472534E-2</v>
      </c>
      <c r="T398" s="2">
        <f>(Table2[[#This Row],[Close Price]]-Table2[[#This Row],[50D EMA]])/Table2[[#This Row],[50D EMA]]</f>
        <v>2.954050844999348E-2</v>
      </c>
      <c r="U398" s="2">
        <f>(Table2[[#This Row],[Close Price]]-Table2[[#This Row],[200D EMA]])/Table2[[#This Row],[200D EMA]]</f>
        <v>9.6926382445750026E-2</v>
      </c>
      <c r="V398">
        <v>1.20516567294661</v>
      </c>
      <c r="W398">
        <v>218</v>
      </c>
      <c r="X398">
        <v>222.46</v>
      </c>
      <c r="Y398">
        <v>218</v>
      </c>
      <c r="Z398">
        <v>229.54</v>
      </c>
      <c r="AA398">
        <v>189.92</v>
      </c>
      <c r="AB398">
        <v>229.9</v>
      </c>
      <c r="AC398" s="2">
        <f>(Table2[[#This Row],[Close Price]]/Table2[[#This Row],[Day Low]])-1</f>
        <v>8.5321100917432613E-3</v>
      </c>
      <c r="AD398" s="2">
        <f>(Table2[[#This Row],[Day High]]/Table2[[#This Row],[Close Price]])-1</f>
        <v>1.1825707268261487E-2</v>
      </c>
      <c r="AE398" s="2">
        <f>(Table2[[#This Row],[Close Price]]/Table2[[#This Row],[Current Week Low]])-1</f>
        <v>8.5321100917432613E-3</v>
      </c>
      <c r="AF398" s="2">
        <f>(Table2[[#This Row],[Current Week High]]/Table2[[#This Row],[Close Price]])-1</f>
        <v>4.402801782952781E-2</v>
      </c>
      <c r="AG398" s="2">
        <f>(Table2[[#This Row],[Close Price]]/Table2[[#This Row],[Current Month Low]])-1</f>
        <v>0.15764532434709366</v>
      </c>
      <c r="AH398" s="2">
        <f>(Table2[[#This Row],[Current Month High]]/Table2[[#This Row],[Close Price]])-1</f>
        <v>4.5665423451287213E-2</v>
      </c>
      <c r="AI398">
        <v>16.437733102883598</v>
      </c>
      <c r="AJ398">
        <v>49.5646258503401</v>
      </c>
      <c r="AK398" t="str">
        <f>IF(AND(Table2[[#This Row],[20D EMA]]&gt;Table2[[#This Row],[50D EMA]],Table2[[#This Row],[50D EMA]]&gt;Table2[[#This Row],[200D EMA]]),"Uptrend","Downtrend/NoTrend")</f>
        <v>Uptrend</v>
      </c>
      <c r="AL398">
        <v>-7.0000000000000007E-2</v>
      </c>
      <c r="AM398" t="s">
        <v>10346</v>
      </c>
      <c r="AN398">
        <v>2.66</v>
      </c>
      <c r="AO398" t="s">
        <v>10347</v>
      </c>
      <c r="AP398">
        <v>7.8604963510161996E-2</v>
      </c>
      <c r="AQ398">
        <f>(Table2[[#This Row],[Sharpe Ratio]]-AVERAGE(Table2[Sharpe Ratio]))/_xlfn.STDEV.P(Table2[Sharpe Ratio])</f>
        <v>0.1708822225791497</v>
      </c>
      <c r="AR3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-1.2450618300877363</v>
      </c>
      <c r="AS398">
        <f>_xlfn.RANK.AVG(Table2[[#This Row],[1Y Return vs Nifty Z-Score]],Table2[1Y Return vs Nifty Z-Score])</f>
        <v>383</v>
      </c>
      <c r="AT398">
        <f>_xlfn.RANK.AVG(Table2[[#This Row],[6M Return vs Nifty Z-Score]],Table2[6M Return vs Nifty Z-Score])</f>
        <v>502</v>
      </c>
      <c r="AU398">
        <f>_xlfn.RANK.AVG(Table2[[#This Row],[Sharpe Ratio Z-Score]],Table2[Sharpe Ratio Z-Score])</f>
        <v>299</v>
      </c>
      <c r="AV398">
        <f>(Table2[[#This Row],[Rank 1Y]]+Table2[[#This Row],[Rank 6M]]+Table2[[#This Row],[Rank Sharpe]])/3</f>
        <v>394.66666666666669</v>
      </c>
    </row>
    <row r="399" spans="1:48" x14ac:dyDescent="0.3">
      <c r="A399" t="s">
        <v>226</v>
      </c>
      <c r="B399" t="s">
        <v>227</v>
      </c>
      <c r="C399" t="s">
        <v>10313</v>
      </c>
      <c r="D399" t="s">
        <v>228</v>
      </c>
      <c r="E399">
        <v>118691.45292775</v>
      </c>
      <c r="F399">
        <v>1893.25</v>
      </c>
      <c r="G399">
        <v>11.3697604978528</v>
      </c>
      <c r="H399">
        <f>(Table2[[#This Row],[1Y Return vs Nifty]]-AVERAGE(Table2[1Y Return vs Nifty]))/_xlfn.STDEV.P(Table2[1Y Return vs Nifty])</f>
        <v>-0.24684504902111779</v>
      </c>
      <c r="I399">
        <v>0.80147272535260405</v>
      </c>
      <c r="J399">
        <f>(Table2[[#This Row],[1M Return vs Nifty]]-AVERAGE(Table2[1M Return vs Nifty]))/_xlfn.STDEV.P(Table2[1M Return vs Nifty])</f>
        <v>8.9301062520407051E-2</v>
      </c>
      <c r="K399">
        <v>9.2162439982619002</v>
      </c>
      <c r="L399">
        <f>(Table2[[#This Row],[6M Return vs Nifty]]-AVERAGE(Table2[6M Return vs Nifty]))/_xlfn.STDEV.P(Table2[6M Return vs Nifty])</f>
        <v>8.8041701454635524E-2</v>
      </c>
      <c r="M399">
        <v>-2.99818339256321</v>
      </c>
      <c r="N399">
        <f>(Table2[[#This Row],[1W Return vs Nifty]]-AVERAGE(Table2[1W Return vs Nifty]))/_xlfn.STDEV.P(Table2[1W Return vs Nifty])</f>
        <v>-0.52176329823150625</v>
      </c>
      <c r="O399">
        <v>1868.52</v>
      </c>
      <c r="P399">
        <v>1840.0722694244801</v>
      </c>
      <c r="Q399">
        <v>1644.0662431563001</v>
      </c>
      <c r="R399">
        <v>57.931295827077697</v>
      </c>
      <c r="S399" s="2">
        <f>(Table2[[#This Row],[Close Price]]-Table2[[#This Row],[20D EMA]])/Table2[[#This Row],[20D EMA]]</f>
        <v>1.3235073748207147E-2</v>
      </c>
      <c r="T399" s="2">
        <f>(Table2[[#This Row],[Close Price]]-Table2[[#This Row],[50D EMA]])/Table2[[#This Row],[50D EMA]]</f>
        <v>2.8899805436529057E-2</v>
      </c>
      <c r="U399" s="2">
        <f>(Table2[[#This Row],[Close Price]]-Table2[[#This Row],[200D EMA]])/Table2[[#This Row],[200D EMA]]</f>
        <v>0.15156552108588622</v>
      </c>
      <c r="V399">
        <v>0.67421447062644102</v>
      </c>
      <c r="W399">
        <v>1863.55</v>
      </c>
      <c r="X399">
        <v>1902</v>
      </c>
      <c r="Y399">
        <v>1863.55</v>
      </c>
      <c r="Z399">
        <v>1957.45</v>
      </c>
      <c r="AA399">
        <v>1765.1</v>
      </c>
      <c r="AB399">
        <v>1957.45</v>
      </c>
      <c r="AC399" s="2">
        <f>(Table2[[#This Row],[Close Price]]/Table2[[#This Row],[Day Low]])-1</f>
        <v>1.5937323924767322E-2</v>
      </c>
      <c r="AD399" s="2">
        <f>(Table2[[#This Row],[Day High]]/Table2[[#This Row],[Close Price]])-1</f>
        <v>4.6216822923543788E-3</v>
      </c>
      <c r="AE399" s="2">
        <f>(Table2[[#This Row],[Close Price]]/Table2[[#This Row],[Current Week Low]])-1</f>
        <v>1.5937323924767322E-2</v>
      </c>
      <c r="AF399" s="2">
        <f>(Table2[[#This Row],[Current Week High]]/Table2[[#This Row],[Close Price]])-1</f>
        <v>3.3909943219331939E-2</v>
      </c>
      <c r="AG399" s="2">
        <f>(Table2[[#This Row],[Close Price]]/Table2[[#This Row],[Current Month Low]])-1</f>
        <v>7.2602118860121356E-2</v>
      </c>
      <c r="AH399" s="2">
        <f>(Table2[[#This Row],[Current Month High]]/Table2[[#This Row],[Close Price]])-1</f>
        <v>3.3909943219331939E-2</v>
      </c>
      <c r="AI399">
        <v>4.8672916941766697</v>
      </c>
      <c r="AJ399">
        <v>53.566938394776301</v>
      </c>
      <c r="AK399" t="str">
        <f>IF(AND(Table2[[#This Row],[20D EMA]]&gt;Table2[[#This Row],[50D EMA]],Table2[[#This Row],[50D EMA]]&gt;Table2[[#This Row],[200D EMA]]),"Uptrend","Downtrend/NoTrend")</f>
        <v>Uptrend</v>
      </c>
      <c r="AL399">
        <v>-0.04</v>
      </c>
      <c r="AM399" t="s">
        <v>10346</v>
      </c>
      <c r="AN399">
        <v>4.5999999999999996</v>
      </c>
      <c r="AO399" t="s">
        <v>10347</v>
      </c>
      <c r="AP399">
        <v>2.398727554972E-3</v>
      </c>
      <c r="AQ399">
        <f>(Table2[[#This Row],[Sharpe Ratio]]-AVERAGE(Table2[Sharpe Ratio]))/_xlfn.STDEV.P(Table2[Sharpe Ratio])</f>
        <v>-0.70501967422230793</v>
      </c>
      <c r="AR3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-1.2962852574998895</v>
      </c>
      <c r="AS399">
        <f>_xlfn.RANK.AVG(Table2[[#This Row],[1Y Return vs Nifty Z-Score]],Table2[1Y Return vs Nifty Z-Score])</f>
        <v>374</v>
      </c>
      <c r="AT399">
        <f>_xlfn.RANK.AVG(Table2[[#This Row],[6M Return vs Nifty Z-Score]],Table2[6M Return vs Nifty Z-Score])</f>
        <v>295</v>
      </c>
      <c r="AU399">
        <f>_xlfn.RANK.AVG(Table2[[#This Row],[Sharpe Ratio Z-Score]],Table2[Sharpe Ratio Z-Score])</f>
        <v>517</v>
      </c>
      <c r="AV399">
        <f>(Table2[[#This Row],[Rank 1Y]]+Table2[[#This Row],[Rank 6M]]+Table2[[#This Row],[Rank Sharpe]])/3</f>
        <v>395.33333333333331</v>
      </c>
    </row>
    <row r="400" spans="1:48" x14ac:dyDescent="0.3">
      <c r="A400" t="s">
        <v>194</v>
      </c>
      <c r="B400" t="s">
        <v>195</v>
      </c>
      <c r="C400" t="s">
        <v>10307</v>
      </c>
      <c r="D400" t="s">
        <v>196</v>
      </c>
      <c r="E400">
        <v>133067.4530679</v>
      </c>
      <c r="F400">
        <v>5012.55</v>
      </c>
      <c r="G400">
        <v>7.0298899302515698</v>
      </c>
      <c r="H400">
        <f>(Table2[[#This Row],[1Y Return vs Nifty]]-AVERAGE(Table2[1Y Return vs Nifty]))/_xlfn.STDEV.P(Table2[1Y Return vs Nifty])</f>
        <v>-0.31643827479568148</v>
      </c>
      <c r="I400">
        <v>3.1007144852670701</v>
      </c>
      <c r="J400">
        <f>(Table2[[#This Row],[1M Return vs Nifty]]-AVERAGE(Table2[1M Return vs Nifty]))/_xlfn.STDEV.P(Table2[1M Return vs Nifty])</f>
        <v>0.30601841247928169</v>
      </c>
      <c r="K400">
        <v>29.2589774550428</v>
      </c>
      <c r="L400">
        <f>(Table2[[#This Row],[6M Return vs Nifty]]-AVERAGE(Table2[6M Return vs Nifty]))/_xlfn.STDEV.P(Table2[6M Return vs Nifty])</f>
        <v>0.78487678382152049</v>
      </c>
      <c r="M400">
        <v>0.87577580951306599</v>
      </c>
      <c r="N400">
        <f>(Table2[[#This Row],[1W Return vs Nifty]]-AVERAGE(Table2[1W Return vs Nifty]))/_xlfn.STDEV.P(Table2[1W Return vs Nifty])</f>
        <v>0.46230562599298286</v>
      </c>
      <c r="O400">
        <v>4847.33</v>
      </c>
      <c r="P400">
        <v>4688.4168473403697</v>
      </c>
      <c r="Q400">
        <v>4162.4340483647702</v>
      </c>
      <c r="R400">
        <v>65.990923967904394</v>
      </c>
      <c r="S400" s="2">
        <f>(Table2[[#This Row],[Close Price]]-Table2[[#This Row],[20D EMA]])/Table2[[#This Row],[20D EMA]]</f>
        <v>3.4084743559856717E-2</v>
      </c>
      <c r="T400" s="2">
        <f>(Table2[[#This Row],[Close Price]]-Table2[[#This Row],[50D EMA]])/Table2[[#This Row],[50D EMA]]</f>
        <v>6.9134883525449262E-2</v>
      </c>
      <c r="U400" s="2">
        <f>(Table2[[#This Row],[Close Price]]-Table2[[#This Row],[200D EMA]])/Table2[[#This Row],[200D EMA]]</f>
        <v>0.20423529640528518</v>
      </c>
      <c r="V400">
        <v>0.95367031061654595</v>
      </c>
      <c r="W400">
        <v>4990.05</v>
      </c>
      <c r="X400">
        <v>5077.3500000000004</v>
      </c>
      <c r="Y400">
        <v>4858.95</v>
      </c>
      <c r="Z400">
        <v>5096</v>
      </c>
      <c r="AA400">
        <v>4615.55</v>
      </c>
      <c r="AB400">
        <v>5096</v>
      </c>
      <c r="AC400" s="2">
        <f>(Table2[[#This Row],[Close Price]]/Table2[[#This Row],[Day Low]])-1</f>
        <v>4.5089728559835063E-3</v>
      </c>
      <c r="AD400" s="2">
        <f>(Table2[[#This Row],[Day High]]/Table2[[#This Row],[Close Price]])-1</f>
        <v>1.2927551844869489E-2</v>
      </c>
      <c r="AE400" s="2">
        <f>(Table2[[#This Row],[Close Price]]/Table2[[#This Row],[Current Week Low]])-1</f>
        <v>3.1611767974562444E-2</v>
      </c>
      <c r="AF400" s="2">
        <f>(Table2[[#This Row],[Current Week High]]/Table2[[#This Row],[Close Price]])-1</f>
        <v>1.6648212985406641E-2</v>
      </c>
      <c r="AG400" s="2">
        <f>(Table2[[#This Row],[Close Price]]/Table2[[#This Row],[Current Month Low]])-1</f>
        <v>8.6013584513221497E-2</v>
      </c>
      <c r="AH400" s="2">
        <f>(Table2[[#This Row],[Current Month High]]/Table2[[#This Row],[Close Price]])-1</f>
        <v>1.6648212985406641E-2</v>
      </c>
      <c r="AI400">
        <v>1.6648212985406601</v>
      </c>
      <c r="AJ400">
        <v>52.1120990501623</v>
      </c>
      <c r="AK400" t="str">
        <f>IF(AND(Table2[[#This Row],[20D EMA]]&gt;Table2[[#This Row],[50D EMA]],Table2[[#This Row],[50D EMA]]&gt;Table2[[#This Row],[200D EMA]]),"Uptrend","Downtrend/NoTrend")</f>
        <v>Uptrend</v>
      </c>
      <c r="AL400">
        <v>-0.04</v>
      </c>
      <c r="AM400" t="s">
        <v>10346</v>
      </c>
      <c r="AN400">
        <v>2.4900000000000002</v>
      </c>
      <c r="AO400" t="s">
        <v>10347</v>
      </c>
      <c r="AP400">
        <v>-4.2994429526514999E-2</v>
      </c>
      <c r="AQ400">
        <f>(Table2[[#This Row],[Sharpe Ratio]]-AVERAGE(Table2[Sharpe Ratio]))/_xlfn.STDEV.P(Table2[Sharpe Ratio])</f>
        <v>-1.226761128725588</v>
      </c>
      <c r="AR4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1.0001418772515591E-2</v>
      </c>
      <c r="AS400">
        <f>_xlfn.RANK.AVG(Table2[[#This Row],[1Y Return vs Nifty Z-Score]],Table2[1Y Return vs Nifty Z-Score])</f>
        <v>396</v>
      </c>
      <c r="AT400">
        <f>_xlfn.RANK.AVG(Table2[[#This Row],[6M Return vs Nifty Z-Score]],Table2[6M Return vs Nifty Z-Score])</f>
        <v>136</v>
      </c>
      <c r="AU400">
        <f>_xlfn.RANK.AVG(Table2[[#This Row],[Sharpe Ratio Z-Score]],Table2[Sharpe Ratio Z-Score])</f>
        <v>658</v>
      </c>
      <c r="AV400">
        <f>(Table2[[#This Row],[Rank 1Y]]+Table2[[#This Row],[Rank 6M]]+Table2[[#This Row],[Rank Sharpe]])/3</f>
        <v>396.66666666666669</v>
      </c>
    </row>
    <row r="401" spans="1:48" x14ac:dyDescent="0.3">
      <c r="A401" t="s">
        <v>399</v>
      </c>
      <c r="B401" t="s">
        <v>400</v>
      </c>
      <c r="C401" t="s">
        <v>10311</v>
      </c>
      <c r="D401" t="s">
        <v>401</v>
      </c>
      <c r="E401">
        <v>59872.054913385</v>
      </c>
      <c r="F401">
        <v>209.55</v>
      </c>
      <c r="G401">
        <v>27.050327675612799</v>
      </c>
      <c r="H401">
        <f>(Table2[[#This Row],[1Y Return vs Nifty]]-AVERAGE(Table2[1Y Return vs Nifty]))/_xlfn.STDEV.P(Table2[1Y Return vs Nifty])</f>
        <v>4.6051347750861301E-3</v>
      </c>
      <c r="I401">
        <v>16.808741009812302</v>
      </c>
      <c r="J401">
        <f>(Table2[[#This Row],[1M Return vs Nifty]]-AVERAGE(Table2[1M Return vs Nifty]))/_xlfn.STDEV.P(Table2[1M Return vs Nifty])</f>
        <v>1.5980822716864667</v>
      </c>
      <c r="K401">
        <v>19.139907000470401</v>
      </c>
      <c r="L401">
        <f>(Table2[[#This Row],[6M Return vs Nifty]]-AVERAGE(Table2[6M Return vs Nifty]))/_xlfn.STDEV.P(Table2[6M Return vs Nifty])</f>
        <v>0.43306233152171947</v>
      </c>
      <c r="M401">
        <v>6.1897367586574097E-2</v>
      </c>
      <c r="N401">
        <f>(Table2[[#This Row],[1W Return vs Nifty]]-AVERAGE(Table2[1W Return vs Nifty]))/_xlfn.STDEV.P(Table2[1W Return vs Nifty])</f>
        <v>0.25556300403484467</v>
      </c>
      <c r="O401">
        <v>203.21</v>
      </c>
      <c r="P401">
        <v>191.20725363398699</v>
      </c>
      <c r="Q401">
        <v>173.61467787584999</v>
      </c>
      <c r="R401">
        <v>52.529669512052799</v>
      </c>
      <c r="S401" s="2">
        <f>(Table2[[#This Row],[Close Price]]-Table2[[#This Row],[20D EMA]])/Table2[[#This Row],[20D EMA]]</f>
        <v>3.1199252005314714E-2</v>
      </c>
      <c r="T401" s="2">
        <f>(Table2[[#This Row],[Close Price]]-Table2[[#This Row],[50D EMA]])/Table2[[#This Row],[50D EMA]]</f>
        <v>9.59312265481575E-2</v>
      </c>
      <c r="U401" s="2">
        <f>(Table2[[#This Row],[Close Price]]-Table2[[#This Row],[200D EMA]])/Table2[[#This Row],[200D EMA]]</f>
        <v>0.20698320305525658</v>
      </c>
      <c r="V401">
        <v>2.8005026877135499</v>
      </c>
      <c r="W401">
        <v>208.64</v>
      </c>
      <c r="X401">
        <v>218.35</v>
      </c>
      <c r="Y401">
        <v>208.64</v>
      </c>
      <c r="Z401">
        <v>227.8</v>
      </c>
      <c r="AA401">
        <v>182.77</v>
      </c>
      <c r="AB401">
        <v>229.8</v>
      </c>
      <c r="AC401" s="2">
        <f>(Table2[[#This Row],[Close Price]]/Table2[[#This Row],[Day Low]])-1</f>
        <v>4.3615797546012747E-3</v>
      </c>
      <c r="AD401" s="2">
        <f>(Table2[[#This Row],[Day High]]/Table2[[#This Row],[Close Price]])-1</f>
        <v>4.1994750656167978E-2</v>
      </c>
      <c r="AE401" s="2">
        <f>(Table2[[#This Row],[Close Price]]/Table2[[#This Row],[Current Week Low]])-1</f>
        <v>4.3615797546012747E-3</v>
      </c>
      <c r="AF401" s="2">
        <f>(Table2[[#This Row],[Current Week High]]/Table2[[#This Row],[Close Price]])-1</f>
        <v>8.709138630398483E-2</v>
      </c>
      <c r="AG401" s="2">
        <f>(Table2[[#This Row],[Close Price]]/Table2[[#This Row],[Current Month Low]])-1</f>
        <v>0.14652295234447665</v>
      </c>
      <c r="AH401" s="2">
        <f>(Table2[[#This Row],[Current Month High]]/Table2[[#This Row],[Close Price]])-1</f>
        <v>9.663564781675027E-2</v>
      </c>
      <c r="AI401">
        <v>9.6635647816750208</v>
      </c>
      <c r="AJ401">
        <v>58.150943396226403</v>
      </c>
      <c r="AK401" t="str">
        <f>IF(AND(Table2[[#This Row],[20D EMA]]&gt;Table2[[#This Row],[50D EMA]],Table2[[#This Row],[50D EMA]]&gt;Table2[[#This Row],[200D EMA]]),"Uptrend","Downtrend/NoTrend")</f>
        <v>Uptrend</v>
      </c>
      <c r="AL401">
        <v>0.01</v>
      </c>
      <c r="AM401" t="s">
        <v>10347</v>
      </c>
      <c r="AN401">
        <v>7.69</v>
      </c>
      <c r="AO401" t="s">
        <v>10347</v>
      </c>
      <c r="AP401">
        <v>-7.0298158678674005E-2</v>
      </c>
      <c r="AQ401">
        <f>(Table2[[#This Row],[Sharpe Ratio]]-AVERAGE(Table2[Sharpe Ratio]))/_xlfn.STDEV.P(Table2[Sharpe Ratio])</f>
        <v>-1.5405856846082824</v>
      </c>
      <c r="AR4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0.75072705740983459</v>
      </c>
      <c r="AS401">
        <f>_xlfn.RANK.AVG(Table2[[#This Row],[1Y Return vs Nifty Z-Score]],Table2[1Y Return vs Nifty Z-Score])</f>
        <v>299</v>
      </c>
      <c r="AT401">
        <f>_xlfn.RANK.AVG(Table2[[#This Row],[6M Return vs Nifty Z-Score]],Table2[6M Return vs Nifty Z-Score])</f>
        <v>206</v>
      </c>
      <c r="AU401">
        <f>_xlfn.RANK.AVG(Table2[[#This Row],[Sharpe Ratio Z-Score]],Table2[Sharpe Ratio Z-Score])</f>
        <v>687</v>
      </c>
      <c r="AV401">
        <f>(Table2[[#This Row],[Rank 1Y]]+Table2[[#This Row],[Rank 6M]]+Table2[[#This Row],[Rank Sharpe]])/3</f>
        <v>397.33333333333331</v>
      </c>
    </row>
    <row r="402" spans="1:48" x14ac:dyDescent="0.3">
      <c r="A402" t="s">
        <v>546</v>
      </c>
      <c r="B402" t="s">
        <v>547</v>
      </c>
      <c r="C402" t="s">
        <v>10303</v>
      </c>
      <c r="D402" t="s">
        <v>548</v>
      </c>
      <c r="E402">
        <v>37181.508484999998</v>
      </c>
      <c r="F402">
        <v>675.95</v>
      </c>
      <c r="G402">
        <v>29.652171686279299</v>
      </c>
      <c r="H402">
        <f>(Table2[[#This Row],[1Y Return vs Nifty]]-AVERAGE(Table2[1Y Return vs Nifty]))/_xlfn.STDEV.P(Table2[1Y Return vs Nifty])</f>
        <v>4.6327742591151272E-2</v>
      </c>
      <c r="I402">
        <v>-17.046104165309799</v>
      </c>
      <c r="J402">
        <f>(Table2[[#This Row],[1M Return vs Nifty]]-AVERAGE(Table2[1M Return vs Nifty]))/_xlfn.STDEV.P(Table2[1M Return vs Nifty])</f>
        <v>-1.5929402895484146</v>
      </c>
      <c r="K402">
        <v>-10.095177263667701</v>
      </c>
      <c r="L402">
        <f>(Table2[[#This Row],[6M Return vs Nifty]]-AVERAGE(Table2[6M Return vs Nifty]))/_xlfn.STDEV.P(Table2[6M Return vs Nifty])</f>
        <v>-0.58336750800753845</v>
      </c>
      <c r="M402">
        <v>-2.3405979249350799</v>
      </c>
      <c r="N402">
        <f>(Table2[[#This Row],[1W Return vs Nifty]]-AVERAGE(Table2[1W Return vs Nifty]))/_xlfn.STDEV.P(Table2[1W Return vs Nifty])</f>
        <v>-0.35472245191395885</v>
      </c>
      <c r="O402">
        <v>684.93</v>
      </c>
      <c r="P402">
        <v>703.11814026048205</v>
      </c>
      <c r="Q402">
        <v>635.84990776703398</v>
      </c>
      <c r="R402">
        <v>48.639267669732597</v>
      </c>
      <c r="S402" s="2">
        <f>(Table2[[#This Row],[Close Price]]-Table2[[#This Row],[20D EMA]])/Table2[[#This Row],[20D EMA]]</f>
        <v>-1.3110828843823318E-2</v>
      </c>
      <c r="T402" s="2">
        <f>(Table2[[#This Row],[Close Price]]-Table2[[#This Row],[50D EMA]])/Table2[[#This Row],[50D EMA]]</f>
        <v>-3.8639509784823792E-2</v>
      </c>
      <c r="U402" s="2">
        <f>(Table2[[#This Row],[Close Price]]-Table2[[#This Row],[200D EMA]])/Table2[[#This Row],[200D EMA]]</f>
        <v>6.3065342533096896E-2</v>
      </c>
      <c r="V402">
        <v>0.72613785955681898</v>
      </c>
      <c r="W402">
        <v>667.05</v>
      </c>
      <c r="X402">
        <v>681.9</v>
      </c>
      <c r="Y402">
        <v>660.05</v>
      </c>
      <c r="Z402">
        <v>690</v>
      </c>
      <c r="AA402">
        <v>626.35</v>
      </c>
      <c r="AB402">
        <v>778.85</v>
      </c>
      <c r="AC402" s="2">
        <f>(Table2[[#This Row],[Close Price]]/Table2[[#This Row],[Day Low]])-1</f>
        <v>1.3342328161307426E-2</v>
      </c>
      <c r="AD402" s="2">
        <f>(Table2[[#This Row],[Day High]]/Table2[[#This Row],[Close Price]])-1</f>
        <v>8.8024262149566379E-3</v>
      </c>
      <c r="AE402" s="2">
        <f>(Table2[[#This Row],[Close Price]]/Table2[[#This Row],[Current Week Low]])-1</f>
        <v>2.4089084160290986E-2</v>
      </c>
      <c r="AF402" s="2">
        <f>(Table2[[#This Row],[Current Week High]]/Table2[[#This Row],[Close Price]])-1</f>
        <v>2.0785561062208746E-2</v>
      </c>
      <c r="AG402" s="2">
        <f>(Table2[[#This Row],[Close Price]]/Table2[[#This Row],[Current Month Low]])-1</f>
        <v>7.91889518639739E-2</v>
      </c>
      <c r="AH402" s="2">
        <f>(Table2[[#This Row],[Current Month High]]/Table2[[#This Row],[Close Price]])-1</f>
        <v>0.15223019454101627</v>
      </c>
      <c r="AI402">
        <v>22.309342406982701</v>
      </c>
      <c r="AJ402">
        <v>61.671848839990403</v>
      </c>
      <c r="AK402" t="str">
        <f>IF(AND(Table2[[#This Row],[20D EMA]]&gt;Table2[[#This Row],[50D EMA]],Table2[[#This Row],[50D EMA]]&gt;Table2[[#This Row],[200D EMA]]),"Uptrend","Downtrend/NoTrend")</f>
        <v>Downtrend/NoTrend</v>
      </c>
      <c r="AL402">
        <v>-0.06</v>
      </c>
      <c r="AM402" t="s">
        <v>10346</v>
      </c>
      <c r="AN402">
        <v>4.53</v>
      </c>
      <c r="AO402" t="s">
        <v>10347</v>
      </c>
      <c r="AP402">
        <v>5.0322356489252998E-2</v>
      </c>
      <c r="AQ402">
        <f>(Table2[[#This Row],[Sharpe Ratio]]-AVERAGE(Table2[Sharpe Ratio]))/_xlfn.STDEV.P(Table2[Sharpe Ratio])</f>
        <v>-0.15419339394481896</v>
      </c>
      <c r="AR4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2">
        <f>_xlfn.RANK.AVG(Table2[[#This Row],[1Y Return vs Nifty Z-Score]],Table2[1Y Return vs Nifty Z-Score])</f>
        <v>286</v>
      </c>
      <c r="AT402">
        <f>_xlfn.RANK.AVG(Table2[[#This Row],[6M Return vs Nifty Z-Score]],Table2[6M Return vs Nifty Z-Score])</f>
        <v>524</v>
      </c>
      <c r="AU402">
        <f>_xlfn.RANK.AVG(Table2[[#This Row],[Sharpe Ratio Z-Score]],Table2[Sharpe Ratio Z-Score])</f>
        <v>386</v>
      </c>
      <c r="AV402">
        <f>(Table2[[#This Row],[Rank 1Y]]+Table2[[#This Row],[Rank 6M]]+Table2[[#This Row],[Rank Sharpe]])/3</f>
        <v>398.66666666666669</v>
      </c>
    </row>
    <row r="403" spans="1:48" x14ac:dyDescent="0.3">
      <c r="A403" t="s">
        <v>1607</v>
      </c>
      <c r="B403" t="s">
        <v>1608</v>
      </c>
      <c r="C403" t="s">
        <v>10303</v>
      </c>
      <c r="D403" t="s">
        <v>51</v>
      </c>
      <c r="E403">
        <v>5684.6183934000001</v>
      </c>
      <c r="F403">
        <v>63.3</v>
      </c>
      <c r="G403">
        <v>93.641281315400704</v>
      </c>
      <c r="H403">
        <f>(Table2[[#This Row],[1Y Return vs Nifty]]-AVERAGE(Table2[1Y Return vs Nifty]))/_xlfn.STDEV.P(Table2[1Y Return vs Nifty])</f>
        <v>1.0724432647400459</v>
      </c>
      <c r="I403">
        <v>-12.128880368265699</v>
      </c>
      <c r="J403">
        <f>(Table2[[#This Row],[1M Return vs Nifty]]-AVERAGE(Table2[1M Return vs Nifty]))/_xlfn.STDEV.P(Table2[1M Return vs Nifty])</f>
        <v>-1.1294624034779406</v>
      </c>
      <c r="K403">
        <v>-45.7465048622621</v>
      </c>
      <c r="L403">
        <f>(Table2[[#This Row],[6M Return vs Nifty]]-AVERAGE(Table2[6M Return vs Nifty]))/_xlfn.STDEV.P(Table2[6M Return vs Nifty])</f>
        <v>-1.8228738785944485</v>
      </c>
      <c r="M403">
        <v>-3.5051447259892901</v>
      </c>
      <c r="N403">
        <f>(Table2[[#This Row],[1W Return vs Nifty]]-AVERAGE(Table2[1W Return vs Nifty]))/_xlfn.STDEV.P(Table2[1W Return vs Nifty])</f>
        <v>-0.65054237616826771</v>
      </c>
      <c r="O403">
        <v>64.599999999999994</v>
      </c>
      <c r="P403">
        <v>67.093036276357594</v>
      </c>
      <c r="Q403">
        <v>62.262715427605599</v>
      </c>
      <c r="R403">
        <v>45.377252086643203</v>
      </c>
      <c r="S403" s="2">
        <f>(Table2[[#This Row],[Close Price]]-Table2[[#This Row],[20D EMA]])/Table2[[#This Row],[20D EMA]]</f>
        <v>-2.0123839009287884E-2</v>
      </c>
      <c r="T403" s="2">
        <f>(Table2[[#This Row],[Close Price]]-Table2[[#This Row],[50D EMA]])/Table2[[#This Row],[50D EMA]]</f>
        <v>-5.653397858958123E-2</v>
      </c>
      <c r="U403" s="2">
        <f>(Table2[[#This Row],[Close Price]]-Table2[[#This Row],[200D EMA]])/Table2[[#This Row],[200D EMA]]</f>
        <v>1.6659802985953522E-2</v>
      </c>
      <c r="V403">
        <v>1.05986523474741</v>
      </c>
      <c r="W403">
        <v>62.82</v>
      </c>
      <c r="X403">
        <v>64.7</v>
      </c>
      <c r="Y403">
        <v>62.2</v>
      </c>
      <c r="Z403">
        <v>64.7</v>
      </c>
      <c r="AA403">
        <v>60.2</v>
      </c>
      <c r="AB403">
        <v>69.260000000000005</v>
      </c>
      <c r="AC403" s="2">
        <f>(Table2[[#This Row],[Close Price]]/Table2[[#This Row],[Day Low]])-1</f>
        <v>7.6408787010506796E-3</v>
      </c>
      <c r="AD403" s="2">
        <f>(Table2[[#This Row],[Day High]]/Table2[[#This Row],[Close Price]])-1</f>
        <v>2.2116903633491392E-2</v>
      </c>
      <c r="AE403" s="2">
        <f>(Table2[[#This Row],[Close Price]]/Table2[[#This Row],[Current Week Low]])-1</f>
        <v>1.7684887459807008E-2</v>
      </c>
      <c r="AF403" s="2">
        <f>(Table2[[#This Row],[Current Week High]]/Table2[[#This Row],[Close Price]])-1</f>
        <v>2.2116903633491392E-2</v>
      </c>
      <c r="AG403" s="2">
        <f>(Table2[[#This Row],[Close Price]]/Table2[[#This Row],[Current Month Low]])-1</f>
        <v>5.1495016611295519E-2</v>
      </c>
      <c r="AH403" s="2">
        <f>(Table2[[#This Row],[Current Month High]]/Table2[[#This Row],[Close Price]])-1</f>
        <v>9.4154818325434597E-2</v>
      </c>
      <c r="AI403">
        <v>57.393364928909897</v>
      </c>
      <c r="AJ403">
        <v>124.86678507992799</v>
      </c>
      <c r="AK403" t="str">
        <f>IF(AND(Table2[[#This Row],[20D EMA]]&gt;Table2[[#This Row],[50D EMA]],Table2[[#This Row],[50D EMA]]&gt;Table2[[#This Row],[200D EMA]]),"Uptrend","Downtrend/NoTrend")</f>
        <v>Downtrend/NoTrend</v>
      </c>
      <c r="AL403">
        <v>-0.08</v>
      </c>
      <c r="AM403" t="s">
        <v>10346</v>
      </c>
      <c r="AN403">
        <v>-1.65</v>
      </c>
      <c r="AO403" t="s">
        <v>10346</v>
      </c>
      <c r="AP403">
        <v>5.6661933244360002E-2</v>
      </c>
      <c r="AQ403">
        <f>(Table2[[#This Row],[Sharpe Ratio]]-AVERAGE(Table2[Sharpe Ratio]))/_xlfn.STDEV.P(Table2[Sharpe Ratio])</f>
        <v>-8.1327345187578365E-2</v>
      </c>
      <c r="AR4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3">
        <f>_xlfn.RANK.AVG(Table2[[#This Row],[1Y Return vs Nifty Z-Score]],Table2[1Y Return vs Nifty Z-Score])</f>
        <v>93</v>
      </c>
      <c r="AT403">
        <f>_xlfn.RANK.AVG(Table2[[#This Row],[6M Return vs Nifty Z-Score]],Table2[6M Return vs Nifty Z-Score])</f>
        <v>732</v>
      </c>
      <c r="AU403">
        <f>_xlfn.RANK.AVG(Table2[[#This Row],[Sharpe Ratio Z-Score]],Table2[Sharpe Ratio Z-Score])</f>
        <v>373</v>
      </c>
      <c r="AV403">
        <f>(Table2[[#This Row],[Rank 1Y]]+Table2[[#This Row],[Rank 6M]]+Table2[[#This Row],[Rank Sharpe]])/3</f>
        <v>399.33333333333331</v>
      </c>
    </row>
    <row r="404" spans="1:48" x14ac:dyDescent="0.3">
      <c r="A404" t="s">
        <v>204</v>
      </c>
      <c r="B404" t="s">
        <v>205</v>
      </c>
      <c r="C404" t="s">
        <v>10303</v>
      </c>
      <c r="D404" t="s">
        <v>34</v>
      </c>
      <c r="E404">
        <v>129180.627231419</v>
      </c>
      <c r="F404">
        <v>249.8</v>
      </c>
      <c r="G404">
        <v>0.64907956830369695</v>
      </c>
      <c r="H404">
        <f>(Table2[[#This Row],[1Y Return vs Nifty]]-AVERAGE(Table2[1Y Return vs Nifty]))/_xlfn.STDEV.P(Table2[1Y Return vs Nifty])</f>
        <v>-0.41875956968839051</v>
      </c>
      <c r="I404">
        <v>-2.4972761551237102</v>
      </c>
      <c r="J404">
        <f>(Table2[[#This Row],[1M Return vs Nifty]]-AVERAGE(Table2[1M Return vs Nifty]))/_xlfn.STDEV.P(Table2[1M Return vs Nifty])</f>
        <v>-0.22162583869559477</v>
      </c>
      <c r="K404">
        <v>-20.312147251355501</v>
      </c>
      <c r="L404">
        <f>(Table2[[#This Row],[6M Return vs Nifty]]-AVERAGE(Table2[6M Return vs Nifty]))/_xlfn.STDEV.P(Table2[6M Return vs Nifty])</f>
        <v>-0.93858567913487623</v>
      </c>
      <c r="M404">
        <v>-3.1606679932730501</v>
      </c>
      <c r="N404">
        <f>(Table2[[#This Row],[1W Return vs Nifty]]-AVERAGE(Table2[1W Return vs Nifty]))/_xlfn.STDEV.P(Table2[1W Return vs Nifty])</f>
        <v>-0.56303788009542488</v>
      </c>
      <c r="O404">
        <v>249.87</v>
      </c>
      <c r="P404">
        <v>254.41701089269699</v>
      </c>
      <c r="Q404">
        <v>246.72023843321901</v>
      </c>
      <c r="R404">
        <v>50.625698629152197</v>
      </c>
      <c r="S404" s="2">
        <f>(Table2[[#This Row],[Close Price]]-Table2[[#This Row],[20D EMA]])/Table2[[#This Row],[20D EMA]]</f>
        <v>-2.8014567575136343E-4</v>
      </c>
      <c r="T404" s="2">
        <f>(Table2[[#This Row],[Close Price]]-Table2[[#This Row],[50D EMA]])/Table2[[#This Row],[50D EMA]]</f>
        <v>-1.8147414264859253E-2</v>
      </c>
      <c r="U404" s="2">
        <f>(Table2[[#This Row],[Close Price]]-Table2[[#This Row],[200D EMA]])/Table2[[#This Row],[200D EMA]]</f>
        <v>1.2482808813491871E-2</v>
      </c>
      <c r="V404">
        <v>0.62597183933121903</v>
      </c>
      <c r="W404">
        <v>247.65</v>
      </c>
      <c r="X404">
        <v>250.7</v>
      </c>
      <c r="Y404">
        <v>247.65</v>
      </c>
      <c r="Z404">
        <v>253.7</v>
      </c>
      <c r="AA404">
        <v>231.25</v>
      </c>
      <c r="AB404">
        <v>258.45</v>
      </c>
      <c r="AC404" s="2">
        <f>(Table2[[#This Row],[Close Price]]/Table2[[#This Row],[Day Low]])-1</f>
        <v>8.6816071068038791E-3</v>
      </c>
      <c r="AD404" s="2">
        <f>(Table2[[#This Row],[Day High]]/Table2[[#This Row],[Close Price]])-1</f>
        <v>3.6028823058444903E-3</v>
      </c>
      <c r="AE404" s="2">
        <f>(Table2[[#This Row],[Close Price]]/Table2[[#This Row],[Current Week Low]])-1</f>
        <v>8.6816071068038791E-3</v>
      </c>
      <c r="AF404" s="2">
        <f>(Table2[[#This Row],[Current Week High]]/Table2[[#This Row],[Close Price]])-1</f>
        <v>1.5612489991993606E-2</v>
      </c>
      <c r="AG404" s="2">
        <f>(Table2[[#This Row],[Close Price]]/Table2[[#This Row],[Current Month Low]])-1</f>
        <v>8.0216216216216329E-2</v>
      </c>
      <c r="AH404" s="2">
        <f>(Table2[[#This Row],[Current Month High]]/Table2[[#This Row],[Close Price]])-1</f>
        <v>3.462770216172939E-2</v>
      </c>
      <c r="AI404">
        <v>19.975980784627701</v>
      </c>
      <c r="AJ404">
        <v>34.084809447128201</v>
      </c>
      <c r="AK404" t="str">
        <f>IF(AND(Table2[[#This Row],[20D EMA]]&gt;Table2[[#This Row],[50D EMA]],Table2[[#This Row],[50D EMA]]&gt;Table2[[#This Row],[200D EMA]]),"Uptrend","Downtrend/NoTrend")</f>
        <v>Downtrend/NoTrend</v>
      </c>
      <c r="AL404">
        <v>-0.12</v>
      </c>
      <c r="AM404" t="s">
        <v>10346</v>
      </c>
      <c r="AN404">
        <v>2.02</v>
      </c>
      <c r="AO404" t="s">
        <v>10347</v>
      </c>
      <c r="AP404">
        <v>0.14811603765232401</v>
      </c>
      <c r="AQ404">
        <f>(Table2[[#This Row],[Sharpe Ratio]]-AVERAGE(Table2[Sharpe Ratio]))/_xlfn.STDEV.P(Table2[Sharpe Ratio])</f>
        <v>0.9698310346636011</v>
      </c>
      <c r="AR4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4">
        <f>_xlfn.RANK.AVG(Table2[[#This Row],[1Y Return vs Nifty Z-Score]],Table2[1Y Return vs Nifty Z-Score])</f>
        <v>445</v>
      </c>
      <c r="AT404">
        <f>_xlfn.RANK.AVG(Table2[[#This Row],[6M Return vs Nifty Z-Score]],Table2[6M Return vs Nifty Z-Score])</f>
        <v>631</v>
      </c>
      <c r="AU404">
        <f>_xlfn.RANK.AVG(Table2[[#This Row],[Sharpe Ratio Z-Score]],Table2[Sharpe Ratio Z-Score])</f>
        <v>123</v>
      </c>
      <c r="AV404">
        <f>(Table2[[#This Row],[Rank 1Y]]+Table2[[#This Row],[Rank 6M]]+Table2[[#This Row],[Rank Sharpe]])/3</f>
        <v>399.66666666666669</v>
      </c>
    </row>
    <row r="405" spans="1:48" x14ac:dyDescent="0.3">
      <c r="A405" t="s">
        <v>999</v>
      </c>
      <c r="B405" t="s">
        <v>1000</v>
      </c>
      <c r="C405" t="s">
        <v>10305</v>
      </c>
      <c r="D405" t="s">
        <v>121</v>
      </c>
      <c r="E405">
        <v>14349.366632720001</v>
      </c>
      <c r="F405">
        <v>2255.0500000000002</v>
      </c>
      <c r="G405">
        <v>7.2601291675609403</v>
      </c>
      <c r="H405">
        <f>(Table2[[#This Row],[1Y Return vs Nifty]]-AVERAGE(Table2[1Y Return vs Nifty]))/_xlfn.STDEV.P(Table2[1Y Return vs Nifty])</f>
        <v>-0.31274620818340676</v>
      </c>
      <c r="I405">
        <v>-5.0848428284615297</v>
      </c>
      <c r="J405">
        <f>(Table2[[#This Row],[1M Return vs Nifty]]-AVERAGE(Table2[1M Return vs Nifty]))/_xlfn.STDEV.P(Table2[1M Return vs Nifty])</f>
        <v>-0.46551954403110263</v>
      </c>
      <c r="K405">
        <v>29.4555190003211</v>
      </c>
      <c r="L405">
        <f>(Table2[[#This Row],[6M Return vs Nifty]]-AVERAGE(Table2[6M Return vs Nifty]))/_xlfn.STDEV.P(Table2[6M Return vs Nifty])</f>
        <v>0.79171003559268471</v>
      </c>
      <c r="M405">
        <v>-0.198743112376328</v>
      </c>
      <c r="N405">
        <f>(Table2[[#This Row],[1W Return vs Nifty]]-AVERAGE(Table2[1W Return vs Nifty]))/_xlfn.STDEV.P(Table2[1W Return vs Nifty])</f>
        <v>0.18935471857097583</v>
      </c>
      <c r="O405">
        <v>2264.7199999999998</v>
      </c>
      <c r="P405">
        <v>2163.04693566167</v>
      </c>
      <c r="Q405">
        <v>1844.5441318087701</v>
      </c>
      <c r="R405">
        <v>45.594364901342097</v>
      </c>
      <c r="S405" s="2">
        <f>(Table2[[#This Row],[Close Price]]-Table2[[#This Row],[20D EMA]])/Table2[[#This Row],[20D EMA]]</f>
        <v>-4.2698435126636491E-3</v>
      </c>
      <c r="T405" s="2">
        <f>(Table2[[#This Row],[Close Price]]-Table2[[#This Row],[50D EMA]])/Table2[[#This Row],[50D EMA]]</f>
        <v>4.25340120094004E-2</v>
      </c>
      <c r="U405" s="2">
        <f>(Table2[[#This Row],[Close Price]]-Table2[[#This Row],[200D EMA]])/Table2[[#This Row],[200D EMA]]</f>
        <v>0.2225513941966169</v>
      </c>
      <c r="V405">
        <v>0.45865792685852702</v>
      </c>
      <c r="W405">
        <v>2247</v>
      </c>
      <c r="X405">
        <v>2317.9499999999998</v>
      </c>
      <c r="Y405">
        <v>2225.0500000000002</v>
      </c>
      <c r="Z405">
        <v>2317.9499999999998</v>
      </c>
      <c r="AA405">
        <v>2189.1</v>
      </c>
      <c r="AB405">
        <v>2425</v>
      </c>
      <c r="AC405" s="2">
        <f>(Table2[[#This Row],[Close Price]]/Table2[[#This Row],[Day Low]])-1</f>
        <v>3.5825545171339623E-3</v>
      </c>
      <c r="AD405" s="2">
        <f>(Table2[[#This Row],[Day High]]/Table2[[#This Row],[Close Price]])-1</f>
        <v>2.7892951375800834E-2</v>
      </c>
      <c r="AE405" s="2">
        <f>(Table2[[#This Row],[Close Price]]/Table2[[#This Row],[Current Week Low]])-1</f>
        <v>1.3482843082177842E-2</v>
      </c>
      <c r="AF405" s="2">
        <f>(Table2[[#This Row],[Current Week High]]/Table2[[#This Row],[Close Price]])-1</f>
        <v>2.7892951375800834E-2</v>
      </c>
      <c r="AG405" s="2">
        <f>(Table2[[#This Row],[Close Price]]/Table2[[#This Row],[Current Month Low]])-1</f>
        <v>3.0126536019368766E-2</v>
      </c>
      <c r="AH405" s="2">
        <f>(Table2[[#This Row],[Current Month High]]/Table2[[#This Row],[Close Price]])-1</f>
        <v>7.5364182612358777E-2</v>
      </c>
      <c r="AI405">
        <v>10.152768231303</v>
      </c>
      <c r="AJ405">
        <v>56.584383571155698</v>
      </c>
      <c r="AK405" t="str">
        <f>IF(AND(Table2[[#This Row],[20D EMA]]&gt;Table2[[#This Row],[50D EMA]],Table2[[#This Row],[50D EMA]]&gt;Table2[[#This Row],[200D EMA]]),"Uptrend","Downtrend/NoTrend")</f>
        <v>Uptrend</v>
      </c>
      <c r="AL405">
        <v>0.1</v>
      </c>
      <c r="AM405" t="s">
        <v>10347</v>
      </c>
      <c r="AN405">
        <v>-2.63</v>
      </c>
      <c r="AO405" t="s">
        <v>10346</v>
      </c>
      <c r="AP405">
        <v>-5.6875216143431002E-2</v>
      </c>
      <c r="AQ405">
        <f>(Table2[[#This Row],[Sharpe Ratio]]-AVERAGE(Table2[Sharpe Ratio]))/_xlfn.STDEV.P(Table2[Sharpe Ratio])</f>
        <v>-1.3863045988164369</v>
      </c>
      <c r="AR4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-1.1835055968672854</v>
      </c>
      <c r="AS405">
        <f>_xlfn.RANK.AVG(Table2[[#This Row],[1Y Return vs Nifty Z-Score]],Table2[1Y Return vs Nifty Z-Score])</f>
        <v>392</v>
      </c>
      <c r="AT405">
        <f>_xlfn.RANK.AVG(Table2[[#This Row],[6M Return vs Nifty Z-Score]],Table2[6M Return vs Nifty Z-Score])</f>
        <v>135</v>
      </c>
      <c r="AU405">
        <f>_xlfn.RANK.AVG(Table2[[#This Row],[Sharpe Ratio Z-Score]],Table2[Sharpe Ratio Z-Score])</f>
        <v>676</v>
      </c>
      <c r="AV405">
        <f>(Table2[[#This Row],[Rank 1Y]]+Table2[[#This Row],[Rank 6M]]+Table2[[#This Row],[Rank Sharpe]])/3</f>
        <v>401</v>
      </c>
    </row>
    <row r="406" spans="1:48" x14ac:dyDescent="0.3">
      <c r="A406" t="s">
        <v>1453</v>
      </c>
      <c r="B406" t="s">
        <v>1454</v>
      </c>
      <c r="C406" t="s">
        <v>10306</v>
      </c>
      <c r="D406" t="s">
        <v>46</v>
      </c>
      <c r="E406">
        <v>7269.4541803049997</v>
      </c>
      <c r="F406">
        <v>195.81</v>
      </c>
      <c r="G406">
        <v>2.0918757274978401</v>
      </c>
      <c r="H406">
        <f>(Table2[[#This Row],[1Y Return vs Nifty]]-AVERAGE(Table2[1Y Return vs Nifty]))/_xlfn.STDEV.P(Table2[1Y Return vs Nifty])</f>
        <v>-0.39562320253424976</v>
      </c>
      <c r="I406">
        <v>-10.2219113234056</v>
      </c>
      <c r="J406">
        <f>(Table2[[#This Row],[1M Return vs Nifty]]-AVERAGE(Table2[1M Return vs Nifty]))/_xlfn.STDEV.P(Table2[1M Return vs Nifty])</f>
        <v>-0.94971911372877504</v>
      </c>
      <c r="K406">
        <v>-23.172323143565499</v>
      </c>
      <c r="L406">
        <f>(Table2[[#This Row],[6M Return vs Nifty]]-AVERAGE(Table2[6M Return vs Nifty]))/_xlfn.STDEV.P(Table2[6M Return vs Nifty])</f>
        <v>-1.0380267512685595</v>
      </c>
      <c r="M406">
        <v>0.204977965735061</v>
      </c>
      <c r="N406">
        <f>(Table2[[#This Row],[1W Return vs Nifty]]-AVERAGE(Table2[1W Return vs Nifty]))/_xlfn.STDEV.P(Table2[1W Return vs Nifty])</f>
        <v>0.29190855207828159</v>
      </c>
      <c r="O406">
        <v>194.46</v>
      </c>
      <c r="P406">
        <v>195.72023665784701</v>
      </c>
      <c r="Q406">
        <v>190.07236257890099</v>
      </c>
      <c r="R406">
        <v>53.070610608603197</v>
      </c>
      <c r="S406" s="2">
        <f>(Table2[[#This Row],[Close Price]]-Table2[[#This Row],[20D EMA]])/Table2[[#This Row],[20D EMA]]</f>
        <v>6.9423017587164158E-3</v>
      </c>
      <c r="T406" s="2">
        <f>(Table2[[#This Row],[Close Price]]-Table2[[#This Row],[50D EMA]])/Table2[[#This Row],[50D EMA]]</f>
        <v>4.5863086866134172E-4</v>
      </c>
      <c r="U406" s="2">
        <f>(Table2[[#This Row],[Close Price]]-Table2[[#This Row],[200D EMA]])/Table2[[#This Row],[200D EMA]]</f>
        <v>3.0186594953894242E-2</v>
      </c>
      <c r="V406">
        <v>0.78602231893476504</v>
      </c>
      <c r="W406">
        <v>193.48</v>
      </c>
      <c r="X406">
        <v>198.4</v>
      </c>
      <c r="Y406">
        <v>193.48</v>
      </c>
      <c r="Z406">
        <v>201.74</v>
      </c>
      <c r="AA406">
        <v>178</v>
      </c>
      <c r="AB406">
        <v>205</v>
      </c>
      <c r="AC406" s="2">
        <f>(Table2[[#This Row],[Close Price]]/Table2[[#This Row],[Day Low]])-1</f>
        <v>1.204258838122807E-2</v>
      </c>
      <c r="AD406" s="2">
        <f>(Table2[[#This Row],[Day High]]/Table2[[#This Row],[Close Price]])-1</f>
        <v>1.3227107910729785E-2</v>
      </c>
      <c r="AE406" s="2">
        <f>(Table2[[#This Row],[Close Price]]/Table2[[#This Row],[Current Week Low]])-1</f>
        <v>1.204258838122807E-2</v>
      </c>
      <c r="AF406" s="2">
        <f>(Table2[[#This Row],[Current Week High]]/Table2[[#This Row],[Close Price]])-1</f>
        <v>3.0284459424952725E-2</v>
      </c>
      <c r="AG406" s="2">
        <f>(Table2[[#This Row],[Close Price]]/Table2[[#This Row],[Current Month Low]])-1</f>
        <v>0.10005617977528081</v>
      </c>
      <c r="AH406" s="2">
        <f>(Table2[[#This Row],[Current Month High]]/Table2[[#This Row],[Close Price]])-1</f>
        <v>4.6933251621469774E-2</v>
      </c>
      <c r="AI406">
        <v>27.317297380113299</v>
      </c>
      <c r="AJ406">
        <v>42.718658892128197</v>
      </c>
      <c r="AK406" t="str">
        <f>IF(AND(Table2[[#This Row],[20D EMA]]&gt;Table2[[#This Row],[50D EMA]],Table2[[#This Row],[50D EMA]]&gt;Table2[[#This Row],[200D EMA]]),"Uptrend","Downtrend/NoTrend")</f>
        <v>Downtrend/NoTrend</v>
      </c>
      <c r="AL406">
        <v>-0.08</v>
      </c>
      <c r="AM406" t="s">
        <v>10346</v>
      </c>
      <c r="AN406">
        <v>3.15</v>
      </c>
      <c r="AO406" t="s">
        <v>10347</v>
      </c>
      <c r="AP406">
        <v>0.15191257775733999</v>
      </c>
      <c r="AQ406">
        <f>(Table2[[#This Row],[Sharpe Ratio]]-AVERAGE(Table2[Sharpe Ratio]))/_xlfn.STDEV.P(Table2[Sharpe Ratio])</f>
        <v>1.0134678399405561</v>
      </c>
      <c r="AR4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6">
        <f>_xlfn.RANK.AVG(Table2[[#This Row],[1Y Return vs Nifty Z-Score]],Table2[1Y Return vs Nifty Z-Score])</f>
        <v>435</v>
      </c>
      <c r="AT406">
        <f>_xlfn.RANK.AVG(Table2[[#This Row],[6M Return vs Nifty Z-Score]],Table2[6M Return vs Nifty Z-Score])</f>
        <v>655</v>
      </c>
      <c r="AU406">
        <f>_xlfn.RANK.AVG(Table2[[#This Row],[Sharpe Ratio Z-Score]],Table2[Sharpe Ratio Z-Score])</f>
        <v>115</v>
      </c>
      <c r="AV406">
        <f>(Table2[[#This Row],[Rank 1Y]]+Table2[[#This Row],[Rank 6M]]+Table2[[#This Row],[Rank Sharpe]])/3</f>
        <v>401.66666666666669</v>
      </c>
    </row>
    <row r="407" spans="1:48" x14ac:dyDescent="0.3">
      <c r="A407" t="s">
        <v>297</v>
      </c>
      <c r="B407" t="s">
        <v>298</v>
      </c>
      <c r="C407" t="s">
        <v>10303</v>
      </c>
      <c r="D407" t="s">
        <v>34</v>
      </c>
      <c r="E407">
        <v>94068.976030000005</v>
      </c>
      <c r="F407">
        <v>123.23</v>
      </c>
      <c r="G407">
        <v>12.841731973463901</v>
      </c>
      <c r="H407">
        <f>(Table2[[#This Row],[1Y Return vs Nifty]]-AVERAGE(Table2[1Y Return vs Nifty]))/_xlfn.STDEV.P(Table2[1Y Return vs Nifty])</f>
        <v>-0.22324083280308846</v>
      </c>
      <c r="I407">
        <v>-9.5691352806396495</v>
      </c>
      <c r="J407">
        <f>(Table2[[#This Row],[1M Return vs Nifty]]-AVERAGE(Table2[1M Return vs Nifty]))/_xlfn.STDEV.P(Table2[1M Return vs Nifty])</f>
        <v>-0.88819104975078755</v>
      </c>
      <c r="K407">
        <v>-30.185466227489002</v>
      </c>
      <c r="L407">
        <f>(Table2[[#This Row],[6M Return vs Nifty]]-AVERAGE(Table2[6M Return vs Nifty]))/_xlfn.STDEV.P(Table2[6M Return vs Nifty])</f>
        <v>-1.281855974915856</v>
      </c>
      <c r="M407">
        <v>-3.3587956946168802</v>
      </c>
      <c r="N407">
        <f>(Table2[[#This Row],[1W Return vs Nifty]]-AVERAGE(Table2[1W Return vs Nifty]))/_xlfn.STDEV.P(Table2[1W Return vs Nifty])</f>
        <v>-0.61336657581736154</v>
      </c>
      <c r="O407">
        <v>125.46</v>
      </c>
      <c r="P407">
        <v>131.13202572836201</v>
      </c>
      <c r="Q407">
        <v>129.85405161333</v>
      </c>
      <c r="R407">
        <v>43.997542118152403</v>
      </c>
      <c r="S407" s="2">
        <f>(Table2[[#This Row],[Close Price]]-Table2[[#This Row],[20D EMA]])/Table2[[#This Row],[20D EMA]]</f>
        <v>-1.7774589510600909E-2</v>
      </c>
      <c r="T407" s="2">
        <f>(Table2[[#This Row],[Close Price]]-Table2[[#This Row],[50D EMA]])/Table2[[#This Row],[50D EMA]]</f>
        <v>-6.0260075175921794E-2</v>
      </c>
      <c r="U407" s="2">
        <f>(Table2[[#This Row],[Close Price]]-Table2[[#This Row],[200D EMA]])/Table2[[#This Row],[200D EMA]]</f>
        <v>-5.1011512779398041E-2</v>
      </c>
      <c r="V407">
        <v>0.63318860202368799</v>
      </c>
      <c r="W407">
        <v>121.4</v>
      </c>
      <c r="X407">
        <v>123.79</v>
      </c>
      <c r="Y407">
        <v>121.4</v>
      </c>
      <c r="Z407">
        <v>127.75</v>
      </c>
      <c r="AA407">
        <v>116.3</v>
      </c>
      <c r="AB407">
        <v>136.09</v>
      </c>
      <c r="AC407" s="2">
        <f>(Table2[[#This Row],[Close Price]]/Table2[[#This Row],[Day Low]])-1</f>
        <v>1.5074135090609619E-2</v>
      </c>
      <c r="AD407" s="2">
        <f>(Table2[[#This Row],[Day High]]/Table2[[#This Row],[Close Price]])-1</f>
        <v>4.5443479672158116E-3</v>
      </c>
      <c r="AE407" s="2">
        <f>(Table2[[#This Row],[Close Price]]/Table2[[#This Row],[Current Week Low]])-1</f>
        <v>1.5074135090609619E-2</v>
      </c>
      <c r="AF407" s="2">
        <f>(Table2[[#This Row],[Current Week High]]/Table2[[#This Row],[Close Price]])-1</f>
        <v>3.6679380021098718E-2</v>
      </c>
      <c r="AG407" s="2">
        <f>(Table2[[#This Row],[Close Price]]/Table2[[#This Row],[Current Month Low]])-1</f>
        <v>5.9587274290627823E-2</v>
      </c>
      <c r="AH407" s="2">
        <f>(Table2[[#This Row],[Current Month High]]/Table2[[#This Row],[Close Price]])-1</f>
        <v>0.10435770510427655</v>
      </c>
      <c r="AI407">
        <v>39.982147204414503</v>
      </c>
      <c r="AJ407">
        <v>45.232763700648199</v>
      </c>
      <c r="AK407" t="str">
        <f>IF(AND(Table2[[#This Row],[20D EMA]]&gt;Table2[[#This Row],[50D EMA]],Table2[[#This Row],[50D EMA]]&gt;Table2[[#This Row],[200D EMA]]),"Uptrend","Downtrend/NoTrend")</f>
        <v>Downtrend/NoTrend</v>
      </c>
      <c r="AL407">
        <v>-0.19</v>
      </c>
      <c r="AM407" t="s">
        <v>10346</v>
      </c>
      <c r="AN407">
        <v>1.37</v>
      </c>
      <c r="AO407" t="s">
        <v>10347</v>
      </c>
      <c r="AP407">
        <v>0.13770085702340301</v>
      </c>
      <c r="AQ407">
        <f>(Table2[[#This Row],[Sharpe Ratio]]-AVERAGE(Table2[Sharpe Ratio]))/_xlfn.STDEV.P(Table2[Sharpe Ratio])</f>
        <v>0.85012066773554662</v>
      </c>
      <c r="AR4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7">
        <f>_xlfn.RANK.AVG(Table2[[#This Row],[1Y Return vs Nifty Z-Score]],Table2[1Y Return vs Nifty Z-Score])</f>
        <v>366</v>
      </c>
      <c r="AT407">
        <f>_xlfn.RANK.AVG(Table2[[#This Row],[6M Return vs Nifty Z-Score]],Table2[6M Return vs Nifty Z-Score])</f>
        <v>696</v>
      </c>
      <c r="AU407">
        <f>_xlfn.RANK.AVG(Table2[[#This Row],[Sharpe Ratio Z-Score]],Table2[Sharpe Ratio Z-Score])</f>
        <v>146</v>
      </c>
      <c r="AV407">
        <f>(Table2[[#This Row],[Rank 1Y]]+Table2[[#This Row],[Rank 6M]]+Table2[[#This Row],[Rank Sharpe]])/3</f>
        <v>402.66666666666669</v>
      </c>
    </row>
    <row r="408" spans="1:48" x14ac:dyDescent="0.3">
      <c r="A408" t="s">
        <v>496</v>
      </c>
      <c r="B408" t="s">
        <v>497</v>
      </c>
      <c r="C408" t="s">
        <v>10303</v>
      </c>
      <c r="D408" t="s">
        <v>51</v>
      </c>
      <c r="E408">
        <v>42472.995209127999</v>
      </c>
      <c r="F408">
        <v>170.39</v>
      </c>
      <c r="G408">
        <v>7.8781462632837904</v>
      </c>
      <c r="H408">
        <f>(Table2[[#This Row],[1Y Return vs Nifty]]-AVERAGE(Table2[1Y Return vs Nifty]))/_xlfn.STDEV.P(Table2[1Y Return vs Nifty])</f>
        <v>-0.30283581970402096</v>
      </c>
      <c r="I408">
        <v>-7.4195717342502201</v>
      </c>
      <c r="J408">
        <f>(Table2[[#This Row],[1M Return vs Nifty]]-AVERAGE(Table2[1M Return vs Nifty]))/_xlfn.STDEV.P(Table2[1M Return vs Nifty])</f>
        <v>-0.68558177069913728</v>
      </c>
      <c r="K408">
        <v>-12.478119651493101</v>
      </c>
      <c r="L408">
        <f>(Table2[[#This Row],[6M Return vs Nifty]]-AVERAGE(Table2[6M Return vs Nifty]))/_xlfn.STDEV.P(Table2[6M Return vs Nifty])</f>
        <v>-0.66621637982816639</v>
      </c>
      <c r="M408">
        <v>-0.26334076278752799</v>
      </c>
      <c r="N408">
        <f>(Table2[[#This Row],[1W Return vs Nifty]]-AVERAGE(Table2[1W Return vs Nifty]))/_xlfn.STDEV.P(Table2[1W Return vs Nifty])</f>
        <v>0.17294552657083573</v>
      </c>
      <c r="O408">
        <v>169.77</v>
      </c>
      <c r="P408">
        <v>171.52949468621301</v>
      </c>
      <c r="Q408">
        <v>161.134460867016</v>
      </c>
      <c r="R408">
        <v>56.455499624493001</v>
      </c>
      <c r="S408" s="2">
        <f>(Table2[[#This Row],[Close Price]]-Table2[[#This Row],[20D EMA]])/Table2[[#This Row],[20D EMA]]</f>
        <v>3.6519997643869712E-3</v>
      </c>
      <c r="T408" s="2">
        <f>(Table2[[#This Row],[Close Price]]-Table2[[#This Row],[50D EMA]])/Table2[[#This Row],[50D EMA]]</f>
        <v>-6.6431413926657809E-3</v>
      </c>
      <c r="U408" s="2">
        <f>(Table2[[#This Row],[Close Price]]-Table2[[#This Row],[200D EMA]])/Table2[[#This Row],[200D EMA]]</f>
        <v>5.7439849199126709E-2</v>
      </c>
      <c r="V408">
        <v>0.44395100652951203</v>
      </c>
      <c r="W408">
        <v>168.12</v>
      </c>
      <c r="X408">
        <v>171.94</v>
      </c>
      <c r="Y408">
        <v>166.89</v>
      </c>
      <c r="Z408">
        <v>173.7</v>
      </c>
      <c r="AA408">
        <v>159.5</v>
      </c>
      <c r="AB408">
        <v>182.06</v>
      </c>
      <c r="AC408" s="2">
        <f>(Table2[[#This Row],[Close Price]]/Table2[[#This Row],[Day Low]])-1</f>
        <v>1.3502260290268797E-2</v>
      </c>
      <c r="AD408" s="2">
        <f>(Table2[[#This Row],[Day High]]/Table2[[#This Row],[Close Price]])-1</f>
        <v>9.096777979928472E-3</v>
      </c>
      <c r="AE408" s="2">
        <f>(Table2[[#This Row],[Close Price]]/Table2[[#This Row],[Current Week Low]])-1</f>
        <v>2.097189765713936E-2</v>
      </c>
      <c r="AF408" s="2">
        <f>(Table2[[#This Row],[Current Week High]]/Table2[[#This Row],[Close Price]])-1</f>
        <v>1.9426022653911579E-2</v>
      </c>
      <c r="AG408" s="2">
        <f>(Table2[[#This Row],[Close Price]]/Table2[[#This Row],[Current Month Low]])-1</f>
        <v>6.8275862068965409E-2</v>
      </c>
      <c r="AH408" s="2">
        <f>(Table2[[#This Row],[Current Month High]]/Table2[[#This Row],[Close Price]])-1</f>
        <v>6.8489934855332057E-2</v>
      </c>
      <c r="AI408">
        <v>14.003169200070399</v>
      </c>
      <c r="AJ408">
        <v>39.3783231083844</v>
      </c>
      <c r="AK408" t="str">
        <f>IF(AND(Table2[[#This Row],[20D EMA]]&gt;Table2[[#This Row],[50D EMA]],Table2[[#This Row],[50D EMA]]&gt;Table2[[#This Row],[200D EMA]]),"Uptrend","Downtrend/NoTrend")</f>
        <v>Downtrend/NoTrend</v>
      </c>
      <c r="AL408">
        <v>-0.03</v>
      </c>
      <c r="AM408" t="s">
        <v>10346</v>
      </c>
      <c r="AN408">
        <v>1.41</v>
      </c>
      <c r="AO408" t="s">
        <v>10347</v>
      </c>
      <c r="AP408">
        <v>8.3491347452921E-2</v>
      </c>
      <c r="AQ408">
        <f>(Table2[[#This Row],[Sharpe Ratio]]-AVERAGE(Table2[Sharpe Ratio]))/_xlfn.STDEV.P(Table2[Sharpe Ratio])</f>
        <v>0.22704551302797168</v>
      </c>
      <c r="AR4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8">
        <f>_xlfn.RANK.AVG(Table2[[#This Row],[1Y Return vs Nifty Z-Score]],Table2[1Y Return vs Nifty Z-Score])</f>
        <v>387</v>
      </c>
      <c r="AT408">
        <f>_xlfn.RANK.AVG(Table2[[#This Row],[6M Return vs Nifty Z-Score]],Table2[6M Return vs Nifty Z-Score])</f>
        <v>546</v>
      </c>
      <c r="AU408">
        <f>_xlfn.RANK.AVG(Table2[[#This Row],[Sharpe Ratio Z-Score]],Table2[Sharpe Ratio Z-Score])</f>
        <v>278</v>
      </c>
      <c r="AV408">
        <f>(Table2[[#This Row],[Rank 1Y]]+Table2[[#This Row],[Rank 6M]]+Table2[[#This Row],[Rank Sharpe]])/3</f>
        <v>403.66666666666669</v>
      </c>
    </row>
    <row r="409" spans="1:48" x14ac:dyDescent="0.3">
      <c r="A409" t="s">
        <v>1151</v>
      </c>
      <c r="B409" t="s">
        <v>1152</v>
      </c>
      <c r="C409" t="s">
        <v>10311</v>
      </c>
      <c r="D409" t="s">
        <v>306</v>
      </c>
      <c r="E409">
        <v>10570.570357050001</v>
      </c>
      <c r="F409">
        <v>133.5</v>
      </c>
      <c r="G409">
        <v>-0.98578114286337304</v>
      </c>
      <c r="H409">
        <f>(Table2[[#This Row],[1Y Return vs Nifty]]-AVERAGE(Table2[1Y Return vs Nifty]))/_xlfn.STDEV.P(Table2[1Y Return vs Nifty])</f>
        <v>-0.44497584245735022</v>
      </c>
      <c r="I409">
        <v>-11.156248380688099</v>
      </c>
      <c r="J409">
        <f>(Table2[[#This Row],[1M Return vs Nifty]]-AVERAGE(Table2[1M Return vs Nifty]))/_xlfn.STDEV.P(Table2[1M Return vs Nifty])</f>
        <v>-1.0377859949732116</v>
      </c>
      <c r="K409">
        <v>-18.6489230304459</v>
      </c>
      <c r="L409">
        <f>(Table2[[#This Row],[6M Return vs Nifty]]-AVERAGE(Table2[6M Return vs Nifty]))/_xlfn.STDEV.P(Table2[6M Return vs Nifty])</f>
        <v>-0.88075958523050291</v>
      </c>
      <c r="M409">
        <v>-1.3193476702403699</v>
      </c>
      <c r="N409">
        <f>(Table2[[#This Row],[1W Return vs Nifty]]-AVERAGE(Table2[1W Return vs Nifty]))/_xlfn.STDEV.P(Table2[1W Return vs Nifty])</f>
        <v>-9.5302931191391077E-2</v>
      </c>
      <c r="O409">
        <v>132.16999999999999</v>
      </c>
      <c r="P409">
        <v>136.80346839301001</v>
      </c>
      <c r="Q409">
        <v>132.615897124355</v>
      </c>
      <c r="R409">
        <v>57.940983830015398</v>
      </c>
      <c r="S409" s="2">
        <f>(Table2[[#This Row],[Close Price]]-Table2[[#This Row],[20D EMA]])/Table2[[#This Row],[20D EMA]]</f>
        <v>1.0062797911780379E-2</v>
      </c>
      <c r="T409" s="2">
        <f>(Table2[[#This Row],[Close Price]]-Table2[[#This Row],[50D EMA]])/Table2[[#This Row],[50D EMA]]</f>
        <v>-2.4147548536706535E-2</v>
      </c>
      <c r="U409" s="2">
        <f>(Table2[[#This Row],[Close Price]]-Table2[[#This Row],[200D EMA]])/Table2[[#This Row],[200D EMA]]</f>
        <v>6.666643251796338E-3</v>
      </c>
      <c r="V409">
        <v>1.4229224557521201</v>
      </c>
      <c r="W409">
        <v>133</v>
      </c>
      <c r="X409">
        <v>137.69</v>
      </c>
      <c r="Y409">
        <v>130.63</v>
      </c>
      <c r="Z409">
        <v>137.69</v>
      </c>
      <c r="AA409">
        <v>115.11</v>
      </c>
      <c r="AB409">
        <v>152.19</v>
      </c>
      <c r="AC409" s="2">
        <f>(Table2[[#This Row],[Close Price]]/Table2[[#This Row],[Day Low]])-1</f>
        <v>3.759398496240518E-3</v>
      </c>
      <c r="AD409" s="2">
        <f>(Table2[[#This Row],[Day High]]/Table2[[#This Row],[Close Price]])-1</f>
        <v>3.1385767790262253E-2</v>
      </c>
      <c r="AE409" s="2">
        <f>(Table2[[#This Row],[Close Price]]/Table2[[#This Row],[Current Week Low]])-1</f>
        <v>2.1970450891831916E-2</v>
      </c>
      <c r="AF409" s="2">
        <f>(Table2[[#This Row],[Current Week High]]/Table2[[#This Row],[Close Price]])-1</f>
        <v>3.1385767790262253E-2</v>
      </c>
      <c r="AG409" s="2">
        <f>(Table2[[#This Row],[Close Price]]/Table2[[#This Row],[Current Month Low]])-1</f>
        <v>0.15976022934584311</v>
      </c>
      <c r="AH409" s="2">
        <f>(Table2[[#This Row],[Current Month High]]/Table2[[#This Row],[Close Price]])-1</f>
        <v>0.1399999999999999</v>
      </c>
      <c r="AI409">
        <v>18.352059925093599</v>
      </c>
      <c r="AJ409">
        <v>32.506203473945398</v>
      </c>
      <c r="AK409" t="str">
        <f>IF(AND(Table2[[#This Row],[20D EMA]]&gt;Table2[[#This Row],[50D EMA]],Table2[[#This Row],[50D EMA]]&gt;Table2[[#This Row],[200D EMA]]),"Uptrend","Downtrend/NoTrend")</f>
        <v>Downtrend/NoTrend</v>
      </c>
      <c r="AL409">
        <v>-0.15</v>
      </c>
      <c r="AM409" t="s">
        <v>10346</v>
      </c>
      <c r="AN409">
        <v>10.039999999999999</v>
      </c>
      <c r="AO409" t="s">
        <v>10347</v>
      </c>
      <c r="AP409">
        <v>0.13816878505286501</v>
      </c>
      <c r="AQ409">
        <f>(Table2[[#This Row],[Sharpe Ratio]]-AVERAGE(Table2[Sharpe Ratio]))/_xlfn.STDEV.P(Table2[Sharpe Ratio])</f>
        <v>0.85549895526589159</v>
      </c>
      <c r="AR4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9">
        <f>_xlfn.RANK.AVG(Table2[[#This Row],[1Y Return vs Nifty Z-Score]],Table2[1Y Return vs Nifty Z-Score])</f>
        <v>455</v>
      </c>
      <c r="AT409">
        <f>_xlfn.RANK.AVG(Table2[[#This Row],[6M Return vs Nifty Z-Score]],Table2[6M Return vs Nifty Z-Score])</f>
        <v>612</v>
      </c>
      <c r="AU409">
        <f>_xlfn.RANK.AVG(Table2[[#This Row],[Sharpe Ratio Z-Score]],Table2[Sharpe Ratio Z-Score])</f>
        <v>144</v>
      </c>
      <c r="AV409">
        <f>(Table2[[#This Row],[Rank 1Y]]+Table2[[#This Row],[Rank 6M]]+Table2[[#This Row],[Rank Sharpe]])/3</f>
        <v>403.66666666666669</v>
      </c>
    </row>
    <row r="410" spans="1:48" x14ac:dyDescent="0.3">
      <c r="A410" t="s">
        <v>1250</v>
      </c>
      <c r="B410" t="s">
        <v>1251</v>
      </c>
      <c r="C410" t="s">
        <v>10316</v>
      </c>
      <c r="D410" t="s">
        <v>388</v>
      </c>
      <c r="E410">
        <v>9261.4147522599997</v>
      </c>
      <c r="F410">
        <v>232.42</v>
      </c>
      <c r="G410">
        <v>4.0032785358228598</v>
      </c>
      <c r="H410">
        <f>(Table2[[#This Row],[1Y Return vs Nifty]]-AVERAGE(Table2[1Y Return vs Nifty]))/_xlfn.STDEV.P(Table2[1Y Return vs Nifty])</f>
        <v>-0.36497236050708243</v>
      </c>
      <c r="I410">
        <v>-2.31090617619087</v>
      </c>
      <c r="J410">
        <f>(Table2[[#This Row],[1M Return vs Nifty]]-AVERAGE(Table2[1M Return vs Nifty]))/_xlfn.STDEV.P(Table2[1M Return vs Nifty])</f>
        <v>-0.20405934845068946</v>
      </c>
      <c r="K410">
        <v>-7.4583759418452198</v>
      </c>
      <c r="L410">
        <f>(Table2[[#This Row],[6M Return vs Nifty]]-AVERAGE(Table2[6M Return vs Nifty]))/_xlfn.STDEV.P(Table2[6M Return vs Nifty])</f>
        <v>-0.491692603971151</v>
      </c>
      <c r="M410">
        <v>-0.63984329558458997</v>
      </c>
      <c r="N410">
        <f>(Table2[[#This Row],[1W Return vs Nifty]]-AVERAGE(Table2[1W Return vs Nifty]))/_xlfn.STDEV.P(Table2[1W Return vs Nifty])</f>
        <v>7.7305788749429213E-2</v>
      </c>
      <c r="O410">
        <v>233.15</v>
      </c>
      <c r="P410">
        <v>234.35369515868399</v>
      </c>
      <c r="Q410">
        <v>224.70550366708699</v>
      </c>
      <c r="R410">
        <v>48.604368236709099</v>
      </c>
      <c r="S410" s="2">
        <f>(Table2[[#This Row],[Close Price]]-Table2[[#This Row],[20D EMA]])/Table2[[#This Row],[20D EMA]]</f>
        <v>-3.1310315247695397E-3</v>
      </c>
      <c r="T410" s="2">
        <f>(Table2[[#This Row],[Close Price]]-Table2[[#This Row],[50D EMA]])/Table2[[#This Row],[50D EMA]]</f>
        <v>-8.251182714975637E-3</v>
      </c>
      <c r="U410" s="2">
        <f>(Table2[[#This Row],[Close Price]]-Table2[[#This Row],[200D EMA]])/Table2[[#This Row],[200D EMA]]</f>
        <v>3.433158604046669E-2</v>
      </c>
      <c r="V410">
        <v>0.38425470881260498</v>
      </c>
      <c r="W410">
        <v>230.3</v>
      </c>
      <c r="X410">
        <v>235.82</v>
      </c>
      <c r="Y410">
        <v>230.3</v>
      </c>
      <c r="Z410">
        <v>242.45</v>
      </c>
      <c r="AA410">
        <v>220.09</v>
      </c>
      <c r="AB410">
        <v>247.6</v>
      </c>
      <c r="AC410" s="2">
        <f>(Table2[[#This Row],[Close Price]]/Table2[[#This Row],[Day Low]])-1</f>
        <v>9.2053842813719644E-3</v>
      </c>
      <c r="AD410" s="2">
        <f>(Table2[[#This Row],[Day High]]/Table2[[#This Row],[Close Price]])-1</f>
        <v>1.4628689441528397E-2</v>
      </c>
      <c r="AE410" s="2">
        <f>(Table2[[#This Row],[Close Price]]/Table2[[#This Row],[Current Week Low]])-1</f>
        <v>9.2053842813719644E-3</v>
      </c>
      <c r="AF410" s="2">
        <f>(Table2[[#This Row],[Current Week High]]/Table2[[#This Row],[Close Price]])-1</f>
        <v>4.3154633852508395E-2</v>
      </c>
      <c r="AG410" s="2">
        <f>(Table2[[#This Row],[Close Price]]/Table2[[#This Row],[Current Month Low]])-1</f>
        <v>5.6022536235176501E-2</v>
      </c>
      <c r="AH410" s="2">
        <f>(Table2[[#This Row],[Current Month High]]/Table2[[#This Row],[Close Price]])-1</f>
        <v>6.5312795800705592E-2</v>
      </c>
      <c r="AI410">
        <v>38.649858015661302</v>
      </c>
      <c r="AJ410">
        <v>42.3270055113288</v>
      </c>
      <c r="AK410" t="str">
        <f>IF(AND(Table2[[#This Row],[20D EMA]]&gt;Table2[[#This Row],[50D EMA]],Table2[[#This Row],[50D EMA]]&gt;Table2[[#This Row],[200D EMA]]),"Uptrend","Downtrend/NoTrend")</f>
        <v>Downtrend/NoTrend</v>
      </c>
      <c r="AL410">
        <v>0</v>
      </c>
      <c r="AM410" t="s">
        <v>10348</v>
      </c>
      <c r="AN410">
        <v>1.82</v>
      </c>
      <c r="AO410" t="s">
        <v>10347</v>
      </c>
      <c r="AP410">
        <v>7.8586364164376005E-2</v>
      </c>
      <c r="AQ410">
        <f>(Table2[[#This Row],[Sharpe Ratio]]-AVERAGE(Table2[Sharpe Ratio]))/_xlfn.STDEV.P(Table2[Sharpe Ratio])</f>
        <v>0.17066844476885612</v>
      </c>
      <c r="AR4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0">
        <f>_xlfn.RANK.AVG(Table2[[#This Row],[1Y Return vs Nifty Z-Score]],Table2[1Y Return vs Nifty Z-Score])</f>
        <v>421</v>
      </c>
      <c r="AT410">
        <f>_xlfn.RANK.AVG(Table2[[#This Row],[6M Return vs Nifty Z-Score]],Table2[6M Return vs Nifty Z-Score])</f>
        <v>490</v>
      </c>
      <c r="AU410">
        <f>_xlfn.RANK.AVG(Table2[[#This Row],[Sharpe Ratio Z-Score]],Table2[Sharpe Ratio Z-Score])</f>
        <v>300</v>
      </c>
      <c r="AV410">
        <f>(Table2[[#This Row],[Rank 1Y]]+Table2[[#This Row],[Rank 6M]]+Table2[[#This Row],[Rank Sharpe]])/3</f>
        <v>403.66666666666669</v>
      </c>
    </row>
    <row r="411" spans="1:48" x14ac:dyDescent="0.3">
      <c r="A411" t="s">
        <v>1909</v>
      </c>
      <c r="B411" t="s">
        <v>1910</v>
      </c>
      <c r="C411" t="s">
        <v>10302</v>
      </c>
      <c r="D411" t="s">
        <v>301</v>
      </c>
      <c r="E411">
        <v>3732.6029654599902</v>
      </c>
      <c r="F411">
        <v>1394.15</v>
      </c>
      <c r="G411">
        <v>10.9818958772501</v>
      </c>
      <c r="H411">
        <f>(Table2[[#This Row],[1Y Return vs Nifty]]-AVERAGE(Table2[1Y Return vs Nifty]))/_xlfn.STDEV.P(Table2[1Y Return vs Nifty])</f>
        <v>-0.25306476218792978</v>
      </c>
      <c r="I411">
        <v>-10.600290314252</v>
      </c>
      <c r="J411">
        <f>(Table2[[#This Row],[1M Return vs Nifty]]-AVERAGE(Table2[1M Return vs Nifty]))/_xlfn.STDEV.P(Table2[1M Return vs Nifty])</f>
        <v>-0.98538360695692329</v>
      </c>
      <c r="K411">
        <v>-14.933838156312</v>
      </c>
      <c r="L411">
        <f>(Table2[[#This Row],[6M Return vs Nifty]]-AVERAGE(Table2[6M Return vs Nifty]))/_xlfn.STDEV.P(Table2[6M Return vs Nifty])</f>
        <v>-0.75159549292495886</v>
      </c>
      <c r="M411">
        <v>-10.2820644456081</v>
      </c>
      <c r="N411">
        <f>(Table2[[#This Row],[1W Return vs Nifty]]-AVERAGE(Table2[1W Return vs Nifty]))/_xlfn.STDEV.P(Table2[1W Return vs Nifty])</f>
        <v>-2.3720256830824797</v>
      </c>
      <c r="O411">
        <v>1355.75</v>
      </c>
      <c r="P411">
        <v>1361.42100002239</v>
      </c>
      <c r="Q411">
        <v>1315.37039848942</v>
      </c>
      <c r="R411">
        <v>56.748280945366702</v>
      </c>
      <c r="S411" s="2">
        <f>(Table2[[#This Row],[Close Price]]-Table2[[#This Row],[20D EMA]])/Table2[[#This Row],[20D EMA]]</f>
        <v>2.8323806011432855E-2</v>
      </c>
      <c r="T411" s="2">
        <f>(Table2[[#This Row],[Close Price]]-Table2[[#This Row],[50D EMA]])/Table2[[#This Row],[50D EMA]]</f>
        <v>2.4040322557880214E-2</v>
      </c>
      <c r="U411" s="2">
        <f>(Table2[[#This Row],[Close Price]]-Table2[[#This Row],[200D EMA]])/Table2[[#This Row],[200D EMA]]</f>
        <v>5.9891572443055631E-2</v>
      </c>
      <c r="V411">
        <v>2.68673517684454</v>
      </c>
      <c r="W411">
        <v>1385</v>
      </c>
      <c r="X411">
        <v>1410.8</v>
      </c>
      <c r="Y411">
        <v>1371.15</v>
      </c>
      <c r="Z411">
        <v>1420</v>
      </c>
      <c r="AA411">
        <v>1139.55</v>
      </c>
      <c r="AB411">
        <v>1628</v>
      </c>
      <c r="AC411" s="2">
        <f>(Table2[[#This Row],[Close Price]]/Table2[[#This Row],[Day Low]])-1</f>
        <v>6.6064981949458534E-3</v>
      </c>
      <c r="AD411" s="2">
        <f>(Table2[[#This Row],[Day High]]/Table2[[#This Row],[Close Price]])-1</f>
        <v>1.1942760822006182E-2</v>
      </c>
      <c r="AE411" s="2">
        <f>(Table2[[#This Row],[Close Price]]/Table2[[#This Row],[Current Week Low]])-1</f>
        <v>1.6774240600955448E-2</v>
      </c>
      <c r="AF411" s="2">
        <f>(Table2[[#This Row],[Current Week High]]/Table2[[#This Row],[Close Price]])-1</f>
        <v>1.8541763798730404E-2</v>
      </c>
      <c r="AG411" s="2">
        <f>(Table2[[#This Row],[Close Price]]/Table2[[#This Row],[Current Month Low]])-1</f>
        <v>0.22342152604098131</v>
      </c>
      <c r="AH411" s="2">
        <f>(Table2[[#This Row],[Current Month High]]/Table2[[#This Row],[Close Price]])-1</f>
        <v>0.16773661370727666</v>
      </c>
      <c r="AI411">
        <v>30.7570921349926</v>
      </c>
      <c r="AJ411">
        <v>44.922037422037398</v>
      </c>
      <c r="AK411" t="str">
        <f>IF(AND(Table2[[#This Row],[20D EMA]]&gt;Table2[[#This Row],[50D EMA]],Table2[[#This Row],[50D EMA]]&gt;Table2[[#This Row],[200D EMA]]),"Uptrend","Downtrend/NoTrend")</f>
        <v>Downtrend/NoTrend</v>
      </c>
      <c r="AL411">
        <v>-0.1</v>
      </c>
      <c r="AM411" t="s">
        <v>10346</v>
      </c>
      <c r="AN411">
        <v>19.2</v>
      </c>
      <c r="AO411" t="s">
        <v>10347</v>
      </c>
      <c r="AP411">
        <v>8.4507082286553001E-2</v>
      </c>
      <c r="AQ411">
        <f>(Table2[[#This Row],[Sharpe Ratio]]-AVERAGE(Table2[Sharpe Ratio]))/_xlfn.STDEV.P(Table2[Sharpe Ratio])</f>
        <v>0.23872020153966678</v>
      </c>
      <c r="AR4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1">
        <f>_xlfn.RANK.AVG(Table2[[#This Row],[1Y Return vs Nifty Z-Score]],Table2[1Y Return vs Nifty Z-Score])</f>
        <v>376</v>
      </c>
      <c r="AT411">
        <f>_xlfn.RANK.AVG(Table2[[#This Row],[6M Return vs Nifty Z-Score]],Table2[6M Return vs Nifty Z-Score])</f>
        <v>567</v>
      </c>
      <c r="AU411">
        <f>_xlfn.RANK.AVG(Table2[[#This Row],[Sharpe Ratio Z-Score]],Table2[Sharpe Ratio Z-Score])</f>
        <v>272</v>
      </c>
      <c r="AV411">
        <f>(Table2[[#This Row],[Rank 1Y]]+Table2[[#This Row],[Rank 6M]]+Table2[[#This Row],[Rank Sharpe]])/3</f>
        <v>405</v>
      </c>
    </row>
    <row r="412" spans="1:48" x14ac:dyDescent="0.3">
      <c r="A412" t="s">
        <v>1140</v>
      </c>
      <c r="B412" t="s">
        <v>1141</v>
      </c>
      <c r="C412" t="s">
        <v>10307</v>
      </c>
      <c r="D412" t="s">
        <v>283</v>
      </c>
      <c r="E412">
        <v>10652.366044664999</v>
      </c>
      <c r="F412">
        <v>2078.85</v>
      </c>
      <c r="G412">
        <v>25.580562333715999</v>
      </c>
      <c r="H412">
        <f>(Table2[[#This Row],[1Y Return vs Nifty]]-AVERAGE(Table2[1Y Return vs Nifty]))/_xlfn.STDEV.P(Table2[1Y Return vs Nifty])</f>
        <v>-1.8963704359853562E-2</v>
      </c>
      <c r="I412">
        <v>-3.2212466275324498</v>
      </c>
      <c r="J412">
        <f>(Table2[[#This Row],[1M Return vs Nifty]]-AVERAGE(Table2[1M Return vs Nifty]))/_xlfn.STDEV.P(Table2[1M Return vs Nifty])</f>
        <v>-0.28986440541105551</v>
      </c>
      <c r="K412">
        <v>15.357519999947501</v>
      </c>
      <c r="L412">
        <f>(Table2[[#This Row],[6M Return vs Nifty]]-AVERAGE(Table2[6M Return vs Nifty]))/_xlfn.STDEV.P(Table2[6M Return vs Nifty])</f>
        <v>0.30155831472998318</v>
      </c>
      <c r="M412">
        <v>-1.3053489006810699</v>
      </c>
      <c r="N412">
        <f>(Table2[[#This Row],[1W Return vs Nifty]]-AVERAGE(Table2[1W Return vs Nifty]))/_xlfn.STDEV.P(Table2[1W Return vs Nifty])</f>
        <v>-9.1746942761439701E-2</v>
      </c>
      <c r="O412">
        <v>2074.19</v>
      </c>
      <c r="P412">
        <v>2036.1627806786701</v>
      </c>
      <c r="Q412">
        <v>1831.61998549954</v>
      </c>
      <c r="R412">
        <v>49.956960855934703</v>
      </c>
      <c r="S412" s="2">
        <f>(Table2[[#This Row],[Close Price]]-Table2[[#This Row],[20D EMA]])/Table2[[#This Row],[20D EMA]]</f>
        <v>2.2466601420312771E-3</v>
      </c>
      <c r="T412" s="2">
        <f>(Table2[[#This Row],[Close Price]]-Table2[[#This Row],[50D EMA]])/Table2[[#This Row],[50D EMA]]</f>
        <v>2.0964541600697485E-2</v>
      </c>
      <c r="U412" s="2">
        <f>(Table2[[#This Row],[Close Price]]-Table2[[#This Row],[200D EMA]])/Table2[[#This Row],[200D EMA]]</f>
        <v>0.13497888014856563</v>
      </c>
      <c r="V412">
        <v>0.815252697707886</v>
      </c>
      <c r="W412">
        <v>2043.95</v>
      </c>
      <c r="X412">
        <v>2100.1999999999998</v>
      </c>
      <c r="Y412">
        <v>2043.95</v>
      </c>
      <c r="Z412">
        <v>2127.8000000000002</v>
      </c>
      <c r="AA412">
        <v>1965.1</v>
      </c>
      <c r="AB412">
        <v>2169.6999999999998</v>
      </c>
      <c r="AC412" s="2">
        <f>(Table2[[#This Row],[Close Price]]/Table2[[#This Row],[Day Low]])-1</f>
        <v>1.7074781672741457E-2</v>
      </c>
      <c r="AD412" s="2">
        <f>(Table2[[#This Row],[Day High]]/Table2[[#This Row],[Close Price]])-1</f>
        <v>1.0270101257906949E-2</v>
      </c>
      <c r="AE412" s="2">
        <f>(Table2[[#This Row],[Close Price]]/Table2[[#This Row],[Current Week Low]])-1</f>
        <v>1.7074781672741457E-2</v>
      </c>
      <c r="AF412" s="2">
        <f>(Table2[[#This Row],[Current Week High]]/Table2[[#This Row],[Close Price]])-1</f>
        <v>2.3546672439089145E-2</v>
      </c>
      <c r="AG412" s="2">
        <f>(Table2[[#This Row],[Close Price]]/Table2[[#This Row],[Current Month Low]])-1</f>
        <v>5.78850949061116E-2</v>
      </c>
      <c r="AH412" s="2">
        <f>(Table2[[#This Row],[Current Month High]]/Table2[[#This Row],[Close Price]])-1</f>
        <v>4.3702046804723782E-2</v>
      </c>
      <c r="AI412">
        <v>4.3702046804723702</v>
      </c>
      <c r="AJ412">
        <v>56.175343700698598</v>
      </c>
      <c r="AK412" t="str">
        <f>IF(AND(Table2[[#This Row],[20D EMA]]&gt;Table2[[#This Row],[50D EMA]],Table2[[#This Row],[50D EMA]]&gt;Table2[[#This Row],[200D EMA]]),"Uptrend","Downtrend/NoTrend")</f>
        <v>Uptrend</v>
      </c>
      <c r="AL412">
        <v>-0.1</v>
      </c>
      <c r="AM412" t="s">
        <v>10346</v>
      </c>
      <c r="AN412">
        <v>1.97</v>
      </c>
      <c r="AO412" t="s">
        <v>10347</v>
      </c>
      <c r="AP412">
        <v>-6.3432096589943004E-2</v>
      </c>
      <c r="AQ412">
        <f>(Table2[[#This Row],[Sharpe Ratio]]-AVERAGE(Table2[Sharpe Ratio]))/_xlfn.STDEV.P(Table2[Sharpe Ratio])</f>
        <v>-1.4616683003326396</v>
      </c>
      <c r="AR4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-1.5606850381350053</v>
      </c>
      <c r="AS412">
        <f>_xlfn.RANK.AVG(Table2[[#This Row],[1Y Return vs Nifty Z-Score]],Table2[1Y Return vs Nifty Z-Score])</f>
        <v>306</v>
      </c>
      <c r="AT412">
        <f>_xlfn.RANK.AVG(Table2[[#This Row],[6M Return vs Nifty Z-Score]],Table2[6M Return vs Nifty Z-Score])</f>
        <v>228</v>
      </c>
      <c r="AU412">
        <f>_xlfn.RANK.AVG(Table2[[#This Row],[Sharpe Ratio Z-Score]],Table2[Sharpe Ratio Z-Score])</f>
        <v>683</v>
      </c>
      <c r="AV412">
        <f>(Table2[[#This Row],[Rank 1Y]]+Table2[[#This Row],[Rank 6M]]+Table2[[#This Row],[Rank Sharpe]])/3</f>
        <v>405.66666666666669</v>
      </c>
    </row>
    <row r="413" spans="1:48" x14ac:dyDescent="0.3">
      <c r="A413" t="s">
        <v>826</v>
      </c>
      <c r="B413" t="s">
        <v>827</v>
      </c>
      <c r="C413" t="s">
        <v>10312</v>
      </c>
      <c r="D413" t="s">
        <v>412</v>
      </c>
      <c r="E413">
        <v>19297.810082529999</v>
      </c>
      <c r="F413">
        <v>8132.95</v>
      </c>
      <c r="G413">
        <v>-0.26666344549075599</v>
      </c>
      <c r="H413">
        <f>(Table2[[#This Row],[1Y Return vs Nifty]]-AVERAGE(Table2[1Y Return vs Nifty]))/_xlfn.STDEV.P(Table2[1Y Return vs Nifty])</f>
        <v>-0.43344422659641946</v>
      </c>
      <c r="I413">
        <v>3.3242506672082102</v>
      </c>
      <c r="J413">
        <f>(Table2[[#This Row],[1M Return vs Nifty]]-AVERAGE(Table2[1M Return vs Nifty]))/_xlfn.STDEV.P(Table2[1M Return vs Nifty])</f>
        <v>0.32708804065618591</v>
      </c>
      <c r="K413">
        <v>20.3532499358035</v>
      </c>
      <c r="L413">
        <f>(Table2[[#This Row],[6M Return vs Nifty]]-AVERAGE(Table2[6M Return vs Nifty]))/_xlfn.STDEV.P(Table2[6M Return vs Nifty])</f>
        <v>0.47524719248917735</v>
      </c>
      <c r="M413">
        <v>1.9440030876285499</v>
      </c>
      <c r="N413">
        <f>(Table2[[#This Row],[1W Return vs Nifty]]-AVERAGE(Table2[1W Return vs Nifty]))/_xlfn.STDEV.P(Table2[1W Return vs Nifty])</f>
        <v>0.73365832063131442</v>
      </c>
      <c r="O413">
        <v>8093.33</v>
      </c>
      <c r="P413">
        <v>7949.4928805300096</v>
      </c>
      <c r="Q413">
        <v>7265.4704083281003</v>
      </c>
      <c r="R413">
        <v>51.658699056820197</v>
      </c>
      <c r="S413" s="2">
        <f>(Table2[[#This Row],[Close Price]]-Table2[[#This Row],[20D EMA]])/Table2[[#This Row],[20D EMA]]</f>
        <v>4.8953891661404998E-3</v>
      </c>
      <c r="T413" s="2">
        <f>(Table2[[#This Row],[Close Price]]-Table2[[#This Row],[50D EMA]])/Table2[[#This Row],[50D EMA]]</f>
        <v>2.3077839332281871E-2</v>
      </c>
      <c r="U413" s="2">
        <f>(Table2[[#This Row],[Close Price]]-Table2[[#This Row],[200D EMA]])/Table2[[#This Row],[200D EMA]]</f>
        <v>0.1193975810124482</v>
      </c>
      <c r="V413">
        <v>0.37872225312681701</v>
      </c>
      <c r="W413">
        <v>8121</v>
      </c>
      <c r="X413">
        <v>8316.9500000000007</v>
      </c>
      <c r="Y413">
        <v>8010</v>
      </c>
      <c r="Z413">
        <v>8389</v>
      </c>
      <c r="AA413">
        <v>7810</v>
      </c>
      <c r="AB413">
        <v>8389</v>
      </c>
      <c r="AC413" s="2">
        <f>(Table2[[#This Row],[Close Price]]/Table2[[#This Row],[Day Low]])-1</f>
        <v>1.4714936584163674E-3</v>
      </c>
      <c r="AD413" s="2">
        <f>(Table2[[#This Row],[Day High]]/Table2[[#This Row],[Close Price]])-1</f>
        <v>2.2624017115560946E-2</v>
      </c>
      <c r="AE413" s="2">
        <f>(Table2[[#This Row],[Close Price]]/Table2[[#This Row],[Current Week Low]])-1</f>
        <v>1.5349563046192172E-2</v>
      </c>
      <c r="AF413" s="2">
        <f>(Table2[[#This Row],[Current Week High]]/Table2[[#This Row],[Close Price]])-1</f>
        <v>3.1483041208909546E-2</v>
      </c>
      <c r="AG413" s="2">
        <f>(Table2[[#This Row],[Close Price]]/Table2[[#This Row],[Current Month Low]])-1</f>
        <v>4.1350832266325188E-2</v>
      </c>
      <c r="AH413" s="2">
        <f>(Table2[[#This Row],[Current Month High]]/Table2[[#This Row],[Close Price]])-1</f>
        <v>3.1483041208909546E-2</v>
      </c>
      <c r="AI413">
        <v>10.415040053117201</v>
      </c>
      <c r="AJ413">
        <v>48.2329675937739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-0.01</v>
      </c>
      <c r="AM413" t="s">
        <v>10346</v>
      </c>
      <c r="AN413">
        <v>-0.48</v>
      </c>
      <c r="AO413" t="s">
        <v>10346</v>
      </c>
      <c r="AP413">
        <v>-6.56371616377E-4</v>
      </c>
      <c r="AQ413">
        <f>(Table2[[#This Row],[Sharpe Ratio]]-AVERAGE(Table2[Sharpe Ratio]))/_xlfn.STDEV.P(Table2[Sharpe Ratio])</f>
        <v>-0.74013447979641667</v>
      </c>
      <c r="AR4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0.36241484738384144</v>
      </c>
      <c r="AS413">
        <f>_xlfn.RANK.AVG(Table2[[#This Row],[1Y Return vs Nifty Z-Score]],Table2[1Y Return vs Nifty Z-Score])</f>
        <v>450</v>
      </c>
      <c r="AT413">
        <f>_xlfn.RANK.AVG(Table2[[#This Row],[6M Return vs Nifty Z-Score]],Table2[6M Return vs Nifty Z-Score])</f>
        <v>197</v>
      </c>
      <c r="AU413">
        <f>_xlfn.RANK.AVG(Table2[[#This Row],[Sharpe Ratio Z-Score]],Table2[Sharpe Ratio Z-Score])</f>
        <v>572</v>
      </c>
      <c r="AV413">
        <f>(Table2[[#This Row],[Rank 1Y]]+Table2[[#This Row],[Rank 6M]]+Table2[[#This Row],[Rank Sharpe]])/3</f>
        <v>406.33333333333331</v>
      </c>
    </row>
    <row r="414" spans="1:48" x14ac:dyDescent="0.3">
      <c r="A414" t="s">
        <v>1317</v>
      </c>
      <c r="B414" t="s">
        <v>1318</v>
      </c>
      <c r="C414" t="s">
        <v>10315</v>
      </c>
      <c r="D414" t="s">
        <v>141</v>
      </c>
      <c r="E414">
        <v>8586.801133248</v>
      </c>
      <c r="F414">
        <v>135.04</v>
      </c>
      <c r="G414">
        <v>42.211267613806903</v>
      </c>
      <c r="H414">
        <f>(Table2[[#This Row],[1Y Return vs Nifty]]-AVERAGE(Table2[1Y Return vs Nifty]))/_xlfn.STDEV.P(Table2[1Y Return vs Nifty])</f>
        <v>0.2477226885450193</v>
      </c>
      <c r="I414">
        <v>-2.2503089396943601</v>
      </c>
      <c r="J414">
        <f>(Table2[[#This Row],[1M Return vs Nifty]]-AVERAGE(Table2[1M Return vs Nifty]))/_xlfn.STDEV.P(Table2[1M Return vs Nifty])</f>
        <v>-0.19834769483630688</v>
      </c>
      <c r="K414">
        <v>-1.36501237586161</v>
      </c>
      <c r="L414">
        <f>(Table2[[#This Row],[6M Return vs Nifty]]-AVERAGE(Table2[6M Return vs Nifty]))/_xlfn.STDEV.P(Table2[6M Return vs Nifty])</f>
        <v>-0.27984178474284727</v>
      </c>
      <c r="M414">
        <v>3.9778046234548001</v>
      </c>
      <c r="N414">
        <f>(Table2[[#This Row],[1W Return vs Nifty]]-AVERAGE(Table2[1W Return vs Nifty]))/_xlfn.STDEV.P(Table2[1W Return vs Nifty])</f>
        <v>1.2502876357707167</v>
      </c>
      <c r="O414">
        <v>135.47</v>
      </c>
      <c r="P414">
        <v>135.276031668098</v>
      </c>
      <c r="Q414">
        <v>119.833936995049</v>
      </c>
      <c r="R414">
        <v>48.291165007511502</v>
      </c>
      <c r="S414" s="2">
        <f>(Table2[[#This Row],[Close Price]]-Table2[[#This Row],[20D EMA]])/Table2[[#This Row],[20D EMA]]</f>
        <v>-3.174134494722129E-3</v>
      </c>
      <c r="T414" s="2">
        <f>(Table2[[#This Row],[Close Price]]-Table2[[#This Row],[50D EMA]])/Table2[[#This Row],[50D EMA]]</f>
        <v>-1.7448151397367667E-3</v>
      </c>
      <c r="U414" s="2">
        <f>(Table2[[#This Row],[Close Price]]-Table2[[#This Row],[200D EMA]])/Table2[[#This Row],[200D EMA]]</f>
        <v>0.12689279336269521</v>
      </c>
      <c r="V414">
        <v>0.77235682810887096</v>
      </c>
      <c r="W414">
        <v>133.1</v>
      </c>
      <c r="X414">
        <v>139.4</v>
      </c>
      <c r="Y414">
        <v>133.1</v>
      </c>
      <c r="Z414">
        <v>150.99</v>
      </c>
      <c r="AA414">
        <v>120.5</v>
      </c>
      <c r="AB414">
        <v>150.99</v>
      </c>
      <c r="AC414" s="2">
        <f>(Table2[[#This Row],[Close Price]]/Table2[[#This Row],[Day Low]])-1</f>
        <v>1.4575507137490673E-2</v>
      </c>
      <c r="AD414" s="2">
        <f>(Table2[[#This Row],[Day High]]/Table2[[#This Row],[Close Price]])-1</f>
        <v>3.2286729857819996E-2</v>
      </c>
      <c r="AE414" s="2">
        <f>(Table2[[#This Row],[Close Price]]/Table2[[#This Row],[Current Week Low]])-1</f>
        <v>1.4575507137490673E-2</v>
      </c>
      <c r="AF414" s="2">
        <f>(Table2[[#This Row],[Current Week High]]/Table2[[#This Row],[Close Price]])-1</f>
        <v>0.1181131516587679</v>
      </c>
      <c r="AG414" s="2">
        <f>(Table2[[#This Row],[Close Price]]/Table2[[#This Row],[Current Month Low]])-1</f>
        <v>0.12066390041493769</v>
      </c>
      <c r="AH414" s="2">
        <f>(Table2[[#This Row],[Current Month High]]/Table2[[#This Row],[Close Price]])-1</f>
        <v>0.1181131516587679</v>
      </c>
      <c r="AI414">
        <v>21.7120853080568</v>
      </c>
      <c r="AJ414">
        <v>95.710144927536206</v>
      </c>
      <c r="AK414" t="str">
        <f>IF(AND(Table2[[#This Row],[20D EMA]]&gt;Table2[[#This Row],[50D EMA]],Table2[[#This Row],[50D EMA]]&gt;Table2[[#This Row],[200D EMA]]),"Uptrend","Downtrend/NoTrend")</f>
        <v>Uptrend</v>
      </c>
      <c r="AL414">
        <v>0.06</v>
      </c>
      <c r="AM414" t="s">
        <v>10347</v>
      </c>
      <c r="AN414">
        <v>4.09</v>
      </c>
      <c r="AO414" t="s">
        <v>10347</v>
      </c>
      <c r="AP414">
        <v>-2.6680256296249998E-3</v>
      </c>
      <c r="AQ414">
        <f>(Table2[[#This Row],[Sharpe Ratio]]-AVERAGE(Table2[Sharpe Ratio]))/_xlfn.STDEV.P(Table2[Sharpe Ratio])</f>
        <v>-0.763256098963492</v>
      </c>
      <c r="AR4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0.25656474577308985</v>
      </c>
      <c r="AS414">
        <f>_xlfn.RANK.AVG(Table2[[#This Row],[1Y Return vs Nifty Z-Score]],Table2[1Y Return vs Nifty Z-Score])</f>
        <v>231</v>
      </c>
      <c r="AT414">
        <f>_xlfn.RANK.AVG(Table2[[#This Row],[6M Return vs Nifty Z-Score]],Table2[6M Return vs Nifty Z-Score])</f>
        <v>413</v>
      </c>
      <c r="AU414">
        <f>_xlfn.RANK.AVG(Table2[[#This Row],[Sharpe Ratio Z-Score]],Table2[Sharpe Ratio Z-Score])</f>
        <v>579</v>
      </c>
      <c r="AV414">
        <f>(Table2[[#This Row],[Rank 1Y]]+Table2[[#This Row],[Rank 6M]]+Table2[[#This Row],[Rank Sharpe]])/3</f>
        <v>407.66666666666669</v>
      </c>
    </row>
    <row r="415" spans="1:48" x14ac:dyDescent="0.3">
      <c r="A415" t="s">
        <v>1347</v>
      </c>
      <c r="B415" t="s">
        <v>1348</v>
      </c>
      <c r="C415" t="s">
        <v>10308</v>
      </c>
      <c r="D415" t="s">
        <v>199</v>
      </c>
      <c r="E415">
        <v>8373.4586519999993</v>
      </c>
      <c r="F415">
        <v>548.04999999999995</v>
      </c>
      <c r="G415">
        <v>-1.59444590666094</v>
      </c>
      <c r="H415">
        <f>(Table2[[#This Row],[1Y Return vs Nifty]]-AVERAGE(Table2[1Y Return vs Nifty]))/_xlfn.STDEV.P(Table2[1Y Return vs Nifty])</f>
        <v>-0.45473625896474817</v>
      </c>
      <c r="I415">
        <v>-12.034993435669101</v>
      </c>
      <c r="J415">
        <f>(Table2[[#This Row],[1M Return vs Nifty]]-AVERAGE(Table2[1M Return vs Nifty]))/_xlfn.STDEV.P(Table2[1M Return vs Nifty])</f>
        <v>-1.1206129959981201</v>
      </c>
      <c r="K415">
        <v>-2.0075146592779101</v>
      </c>
      <c r="L415">
        <f>(Table2[[#This Row],[6M Return vs Nifty]]-AVERAGE(Table2[6M Return vs Nifty]))/_xlfn.STDEV.P(Table2[6M Return vs Nifty])</f>
        <v>-0.30217996194560987</v>
      </c>
      <c r="M415">
        <v>2.91647943612662</v>
      </c>
      <c r="N415">
        <f>(Table2[[#This Row],[1W Return vs Nifty]]-AVERAGE(Table2[1W Return vs Nifty]))/_xlfn.STDEV.P(Table2[1W Return vs Nifty])</f>
        <v>0.98068822058156513</v>
      </c>
      <c r="O415">
        <v>574.26</v>
      </c>
      <c r="P415">
        <v>591.92779581684704</v>
      </c>
      <c r="Q415">
        <v>546.55099354713104</v>
      </c>
      <c r="R415">
        <v>41.024151490611899</v>
      </c>
      <c r="S415" s="2">
        <f>(Table2[[#This Row],[Close Price]]-Table2[[#This Row],[20D EMA]])/Table2[[#This Row],[20D EMA]]</f>
        <v>-4.5641347124995714E-2</v>
      </c>
      <c r="T415" s="2">
        <f>(Table2[[#This Row],[Close Price]]-Table2[[#This Row],[50D EMA]])/Table2[[#This Row],[50D EMA]]</f>
        <v>-7.4126939344513657E-2</v>
      </c>
      <c r="U415" s="2">
        <f>(Table2[[#This Row],[Close Price]]-Table2[[#This Row],[200D EMA]])/Table2[[#This Row],[200D EMA]]</f>
        <v>2.7426653149787883E-3</v>
      </c>
      <c r="V415">
        <v>1.9496544521710599</v>
      </c>
      <c r="W415">
        <v>545.85</v>
      </c>
      <c r="X415">
        <v>567.45000000000005</v>
      </c>
      <c r="Y415">
        <v>545.85</v>
      </c>
      <c r="Z415">
        <v>591.75</v>
      </c>
      <c r="AA415">
        <v>518</v>
      </c>
      <c r="AB415">
        <v>644</v>
      </c>
      <c r="AC415" s="2">
        <f>(Table2[[#This Row],[Close Price]]/Table2[[#This Row],[Day Low]])-1</f>
        <v>4.0304112851514695E-3</v>
      </c>
      <c r="AD415" s="2">
        <f>(Table2[[#This Row],[Day High]]/Table2[[#This Row],[Close Price]])-1</f>
        <v>3.5398230088495852E-2</v>
      </c>
      <c r="AE415" s="2">
        <f>(Table2[[#This Row],[Close Price]]/Table2[[#This Row],[Current Week Low]])-1</f>
        <v>4.0304112851514695E-3</v>
      </c>
      <c r="AF415" s="2">
        <f>(Table2[[#This Row],[Current Week High]]/Table2[[#This Row],[Close Price]])-1</f>
        <v>7.9737250250889513E-2</v>
      </c>
      <c r="AG415" s="2">
        <f>(Table2[[#This Row],[Close Price]]/Table2[[#This Row],[Current Month Low]])-1</f>
        <v>5.8011583011582823E-2</v>
      </c>
      <c r="AH415" s="2">
        <f>(Table2[[#This Row],[Current Month High]]/Table2[[#This Row],[Close Price]])-1</f>
        <v>0.17507526685521402</v>
      </c>
      <c r="AI415">
        <v>29.148800291944099</v>
      </c>
      <c r="AJ415">
        <v>35.655940594059302</v>
      </c>
      <c r="AK415" t="str">
        <f>IF(AND(Table2[[#This Row],[20D EMA]]&gt;Table2[[#This Row],[50D EMA]],Table2[[#This Row],[50D EMA]]&gt;Table2[[#This Row],[200D EMA]]),"Uptrend","Downtrend/NoTrend")</f>
        <v>Downtrend/NoTrend</v>
      </c>
      <c r="AL415">
        <v>-0.15</v>
      </c>
      <c r="AM415" t="s">
        <v>10346</v>
      </c>
      <c r="AN415">
        <v>-0.16</v>
      </c>
      <c r="AO415" t="s">
        <v>10346</v>
      </c>
      <c r="AP415">
        <v>6.6399629659044002E-2</v>
      </c>
      <c r="AQ415">
        <f>(Table2[[#This Row],[Sharpe Ratio]]-AVERAGE(Table2[Sharpe Ratio]))/_xlfn.STDEV.P(Table2[Sharpe Ratio])</f>
        <v>3.0596130013503073E-2</v>
      </c>
      <c r="AR4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5">
        <f>_xlfn.RANK.AVG(Table2[[#This Row],[1Y Return vs Nifty Z-Score]],Table2[1Y Return vs Nifty Z-Score])</f>
        <v>458</v>
      </c>
      <c r="AT415">
        <f>_xlfn.RANK.AVG(Table2[[#This Row],[6M Return vs Nifty Z-Score]],Table2[6M Return vs Nifty Z-Score])</f>
        <v>420</v>
      </c>
      <c r="AU415">
        <f>_xlfn.RANK.AVG(Table2[[#This Row],[Sharpe Ratio Z-Score]],Table2[Sharpe Ratio Z-Score])</f>
        <v>347</v>
      </c>
      <c r="AV415">
        <f>(Table2[[#This Row],[Rank 1Y]]+Table2[[#This Row],[Rank 6M]]+Table2[[#This Row],[Rank Sharpe]])/3</f>
        <v>408.33333333333331</v>
      </c>
    </row>
    <row r="416" spans="1:48" x14ac:dyDescent="0.3">
      <c r="A416" t="s">
        <v>166</v>
      </c>
      <c r="B416" t="s">
        <v>167</v>
      </c>
      <c r="C416" t="s">
        <v>10302</v>
      </c>
      <c r="D416" t="s">
        <v>21</v>
      </c>
      <c r="E416">
        <v>161145.81477195001</v>
      </c>
      <c r="F416">
        <v>1647.35</v>
      </c>
      <c r="G416">
        <v>7.4747169000323401</v>
      </c>
      <c r="H416">
        <f>(Table2[[#This Row],[1Y Return vs Nifty]]-AVERAGE(Table2[1Y Return vs Nifty]))/_xlfn.STDEV.P(Table2[1Y Return vs Nifty])</f>
        <v>-0.30930512571753305</v>
      </c>
      <c r="I416">
        <v>3.87460867999937</v>
      </c>
      <c r="J416">
        <f>(Table2[[#This Row],[1M Return vs Nifty]]-AVERAGE(Table2[1M Return vs Nifty]))/_xlfn.STDEV.P(Table2[1M Return vs Nifty])</f>
        <v>0.3789625899707259</v>
      </c>
      <c r="K416">
        <v>14.9040652923831</v>
      </c>
      <c r="L416">
        <f>(Table2[[#This Row],[6M Return vs Nifty]]-AVERAGE(Table2[6M Return vs Nifty]))/_xlfn.STDEV.P(Table2[6M Return vs Nifty])</f>
        <v>0.28579284296054314</v>
      </c>
      <c r="M416">
        <v>-9.9509226696068404E-2</v>
      </c>
      <c r="N416">
        <f>(Table2[[#This Row],[1W Return vs Nifty]]-AVERAGE(Table2[1W Return vs Nifty]))/_xlfn.STDEV.P(Table2[1W Return vs Nifty])</f>
        <v>0.21456225897967482</v>
      </c>
      <c r="O416">
        <v>1575.89</v>
      </c>
      <c r="P416">
        <v>1507.89977125171</v>
      </c>
      <c r="Q416">
        <v>1356.2333580373199</v>
      </c>
      <c r="R416">
        <v>70.8732424196739</v>
      </c>
      <c r="S416" s="2">
        <f>(Table2[[#This Row],[Close Price]]-Table2[[#This Row],[20D EMA]])/Table2[[#This Row],[20D EMA]]</f>
        <v>4.5345804592960046E-2</v>
      </c>
      <c r="T416" s="2">
        <f>(Table2[[#This Row],[Close Price]]-Table2[[#This Row],[50D EMA]])/Table2[[#This Row],[50D EMA]]</f>
        <v>9.2479773130101361E-2</v>
      </c>
      <c r="U416" s="2">
        <f>(Table2[[#This Row],[Close Price]]-Table2[[#This Row],[200D EMA]])/Table2[[#This Row],[200D EMA]]</f>
        <v>0.21465084916062743</v>
      </c>
      <c r="V416">
        <v>0.89235678110099603</v>
      </c>
      <c r="W416">
        <v>1620.05</v>
      </c>
      <c r="X416">
        <v>1656.25</v>
      </c>
      <c r="Y416">
        <v>1609</v>
      </c>
      <c r="Z416">
        <v>1665</v>
      </c>
      <c r="AA416">
        <v>1426.75</v>
      </c>
      <c r="AB416">
        <v>1665</v>
      </c>
      <c r="AC416" s="2">
        <f>(Table2[[#This Row],[Close Price]]/Table2[[#This Row],[Day Low]])-1</f>
        <v>1.6851331749019982E-2</v>
      </c>
      <c r="AD416" s="2">
        <f>(Table2[[#This Row],[Day High]]/Table2[[#This Row],[Close Price]])-1</f>
        <v>5.4026163231857272E-3</v>
      </c>
      <c r="AE416" s="2">
        <f>(Table2[[#This Row],[Close Price]]/Table2[[#This Row],[Current Week Low]])-1</f>
        <v>2.3834679925419433E-2</v>
      </c>
      <c r="AF416" s="2">
        <f>(Table2[[#This Row],[Current Week High]]/Table2[[#This Row],[Close Price]])-1</f>
        <v>1.0714177315081841E-2</v>
      </c>
      <c r="AG416" s="2">
        <f>(Table2[[#This Row],[Close Price]]/Table2[[#This Row],[Current Month Low]])-1</f>
        <v>0.15461713684948308</v>
      </c>
      <c r="AH416" s="2">
        <f>(Table2[[#This Row],[Current Month High]]/Table2[[#This Row],[Close Price]])-1</f>
        <v>1.0714177315081841E-2</v>
      </c>
      <c r="AI416">
        <v>1.0714177315081801</v>
      </c>
      <c r="AJ416">
        <v>50.011382780130198</v>
      </c>
      <c r="AK416" t="str">
        <f>IF(AND(Table2[[#This Row],[20D EMA]]&gt;Table2[[#This Row],[50D EMA]],Table2[[#This Row],[50D EMA]]&gt;Table2[[#This Row],[200D EMA]]),"Uptrend","Downtrend/NoTrend")</f>
        <v>Uptrend</v>
      </c>
      <c r="AL416">
        <v>0</v>
      </c>
      <c r="AM416" t="s">
        <v>10348</v>
      </c>
      <c r="AN416">
        <v>8.92</v>
      </c>
      <c r="AO416" t="s">
        <v>10347</v>
      </c>
      <c r="AP416">
        <v>-1.3087547798079E-2</v>
      </c>
      <c r="AQ416">
        <f>(Table2[[#This Row],[Sharpe Ratio]]-AVERAGE(Table2[Sharpe Ratio]))/_xlfn.STDEV.P(Table2[Sharpe Ratio])</f>
        <v>-0.88301636683028639</v>
      </c>
      <c r="AR4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-0.3130038006368755</v>
      </c>
      <c r="AS416">
        <f>_xlfn.RANK.AVG(Table2[[#This Row],[1Y Return vs Nifty Z-Score]],Table2[1Y Return vs Nifty Z-Score])</f>
        <v>391</v>
      </c>
      <c r="AT416">
        <f>_xlfn.RANK.AVG(Table2[[#This Row],[6M Return vs Nifty Z-Score]],Table2[6M Return vs Nifty Z-Score])</f>
        <v>234</v>
      </c>
      <c r="AU416">
        <f>_xlfn.RANK.AVG(Table2[[#This Row],[Sharpe Ratio Z-Score]],Table2[Sharpe Ratio Z-Score])</f>
        <v>601</v>
      </c>
      <c r="AV416">
        <f>(Table2[[#This Row],[Rank 1Y]]+Table2[[#This Row],[Rank 6M]]+Table2[[#This Row],[Rank Sharpe]])/3</f>
        <v>408.66666666666669</v>
      </c>
    </row>
    <row r="417" spans="1:48" x14ac:dyDescent="0.3">
      <c r="A417" t="s">
        <v>182</v>
      </c>
      <c r="B417" t="s">
        <v>183</v>
      </c>
      <c r="C417" t="s">
        <v>10305</v>
      </c>
      <c r="D417" t="s">
        <v>184</v>
      </c>
      <c r="E417">
        <v>151050.89682348899</v>
      </c>
      <c r="F417">
        <v>1476.7</v>
      </c>
      <c r="G417">
        <v>15.690946553029599</v>
      </c>
      <c r="H417">
        <f>(Table2[[#This Row],[1Y Return vs Nifty]]-AVERAGE(Table2[1Y Return vs Nifty]))/_xlfn.STDEV.P(Table2[1Y Return vs Nifty])</f>
        <v>-0.17755144404661855</v>
      </c>
      <c r="I417">
        <v>-1.0886618398454599</v>
      </c>
      <c r="J417">
        <f>(Table2[[#This Row],[1M Return vs Nifty]]-AVERAGE(Table2[1M Return vs Nifty]))/_xlfn.STDEV.P(Table2[1M Return vs Nifty])</f>
        <v>-8.8855476377282708E-2</v>
      </c>
      <c r="K417">
        <v>2.9962391835154598</v>
      </c>
      <c r="L417">
        <f>(Table2[[#This Row],[6M Return vs Nifty]]-AVERAGE(Table2[6M Return vs Nifty]))/_xlfn.STDEV.P(Table2[6M Return vs Nifty])</f>
        <v>-0.12821211326342938</v>
      </c>
      <c r="M417">
        <v>4.3410153973329502</v>
      </c>
      <c r="N417">
        <f>(Table2[[#This Row],[1W Return vs Nifty]]-AVERAGE(Table2[1W Return vs Nifty]))/_xlfn.STDEV.P(Table2[1W Return vs Nifty])</f>
        <v>1.3425509810649705</v>
      </c>
      <c r="O417">
        <v>1439.59</v>
      </c>
      <c r="P417">
        <v>1418.9012998200301</v>
      </c>
      <c r="Q417">
        <v>1277.1603235182099</v>
      </c>
      <c r="R417">
        <v>66.3500119971483</v>
      </c>
      <c r="S417" s="2">
        <f>(Table2[[#This Row],[Close Price]]-Table2[[#This Row],[20D EMA]])/Table2[[#This Row],[20D EMA]]</f>
        <v>2.5778172952021151E-2</v>
      </c>
      <c r="T417" s="2">
        <f>(Table2[[#This Row],[Close Price]]-Table2[[#This Row],[50D EMA]])/Table2[[#This Row],[50D EMA]]</f>
        <v>4.073482784694115E-2</v>
      </c>
      <c r="U417" s="2">
        <f>(Table2[[#This Row],[Close Price]]-Table2[[#This Row],[200D EMA]])/Table2[[#This Row],[200D EMA]]</f>
        <v>0.15623698357001542</v>
      </c>
      <c r="V417">
        <v>0.70766365829989097</v>
      </c>
      <c r="W417">
        <v>1451</v>
      </c>
      <c r="X417">
        <v>1485</v>
      </c>
      <c r="Y417">
        <v>1422.1</v>
      </c>
      <c r="Z417">
        <v>1499.95</v>
      </c>
      <c r="AA417">
        <v>1358.15</v>
      </c>
      <c r="AB417">
        <v>1509</v>
      </c>
      <c r="AC417" s="2">
        <f>(Table2[[#This Row],[Close Price]]/Table2[[#This Row],[Day Low]])-1</f>
        <v>1.7711922811853853E-2</v>
      </c>
      <c r="AD417" s="2">
        <f>(Table2[[#This Row],[Day High]]/Table2[[#This Row],[Close Price]])-1</f>
        <v>5.6206406175931534E-3</v>
      </c>
      <c r="AE417" s="2">
        <f>(Table2[[#This Row],[Close Price]]/Table2[[#This Row],[Current Week Low]])-1</f>
        <v>3.8393924477884811E-2</v>
      </c>
      <c r="AF417" s="2">
        <f>(Table2[[#This Row],[Current Week High]]/Table2[[#This Row],[Close Price]])-1</f>
        <v>1.5744565585426917E-2</v>
      </c>
      <c r="AG417" s="2">
        <f>(Table2[[#This Row],[Close Price]]/Table2[[#This Row],[Current Month Low]])-1</f>
        <v>8.7287854802488685E-2</v>
      </c>
      <c r="AH417" s="2">
        <f>(Table2[[#This Row],[Current Month High]]/Table2[[#This Row],[Close Price]])-1</f>
        <v>2.1873095415453347E-2</v>
      </c>
      <c r="AI417">
        <v>3.2708065280693401</v>
      </c>
      <c r="AJ417">
        <v>53.8549697853719</v>
      </c>
      <c r="AK417" t="str">
        <f>IF(AND(Table2[[#This Row],[20D EMA]]&gt;Table2[[#This Row],[50D EMA]],Table2[[#This Row],[50D EMA]]&gt;Table2[[#This Row],[200D EMA]]),"Uptrend","Downtrend/NoTrend")</f>
        <v>Uptrend</v>
      </c>
      <c r="AL417">
        <v>-0.05</v>
      </c>
      <c r="AM417" t="s">
        <v>10346</v>
      </c>
      <c r="AN417">
        <v>6.04</v>
      </c>
      <c r="AO417" t="s">
        <v>10347</v>
      </c>
      <c r="AP417">
        <v>1.3371820743860001E-3</v>
      </c>
      <c r="AQ417">
        <f>(Table2[[#This Row],[Sharpe Ratio]]-AVERAGE(Table2[Sharpe Ratio]))/_xlfn.STDEV.P(Table2[Sharpe Ratio])</f>
        <v>-0.7172209027481864</v>
      </c>
      <c r="AR4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0.23071104462945335</v>
      </c>
      <c r="AS417">
        <f>_xlfn.RANK.AVG(Table2[[#This Row],[1Y Return vs Nifty Z-Score]],Table2[1Y Return vs Nifty Z-Score])</f>
        <v>352</v>
      </c>
      <c r="AT417">
        <f>_xlfn.RANK.AVG(Table2[[#This Row],[6M Return vs Nifty Z-Score]],Table2[6M Return vs Nifty Z-Score])</f>
        <v>365</v>
      </c>
      <c r="AU417">
        <f>_xlfn.RANK.AVG(Table2[[#This Row],[Sharpe Ratio Z-Score]],Table2[Sharpe Ratio Z-Score])</f>
        <v>521</v>
      </c>
      <c r="AV417">
        <f>(Table2[[#This Row],[Rank 1Y]]+Table2[[#This Row],[Rank 6M]]+Table2[[#This Row],[Rank Sharpe]])/3</f>
        <v>412.66666666666669</v>
      </c>
    </row>
    <row r="418" spans="1:48" x14ac:dyDescent="0.3">
      <c r="A418" t="s">
        <v>909</v>
      </c>
      <c r="B418" t="s">
        <v>910</v>
      </c>
      <c r="C418" t="s">
        <v>10316</v>
      </c>
      <c r="D418" t="s">
        <v>569</v>
      </c>
      <c r="E418">
        <v>16578.92212236</v>
      </c>
      <c r="F418">
        <v>5407.35</v>
      </c>
      <c r="G418">
        <v>-17.6602681948971</v>
      </c>
      <c r="H418">
        <f>(Table2[[#This Row],[1Y Return vs Nifty]]-AVERAGE(Table2[1Y Return vs Nifty]))/_xlfn.STDEV.P(Table2[1Y Return vs Nifty])</f>
        <v>-0.71236431038777182</v>
      </c>
      <c r="I418">
        <v>4.8415142737505699</v>
      </c>
      <c r="J418">
        <f>(Table2[[#This Row],[1M Return vs Nifty]]-AVERAGE(Table2[1M Return vs Nifty]))/_xlfn.STDEV.P(Table2[1M Return vs Nifty])</f>
        <v>0.47009925145253872</v>
      </c>
      <c r="K418">
        <v>10.414112831598</v>
      </c>
      <c r="L418">
        <f>(Table2[[#This Row],[6M Return vs Nifty]]-AVERAGE(Table2[6M Return vs Nifty]))/_xlfn.STDEV.P(Table2[6M Return vs Nifty])</f>
        <v>0.12968856708513576</v>
      </c>
      <c r="M418">
        <v>-1.1670736155567301</v>
      </c>
      <c r="N418">
        <f>(Table2[[#This Row],[1W Return vs Nifty]]-AVERAGE(Table2[1W Return vs Nifty]))/_xlfn.STDEV.P(Table2[1W Return vs Nifty])</f>
        <v>-5.6622047536364892E-2</v>
      </c>
      <c r="O418">
        <v>5403.24</v>
      </c>
      <c r="P418">
        <v>5217.3861010153496</v>
      </c>
      <c r="Q418">
        <v>4803.0130178461504</v>
      </c>
      <c r="R418">
        <v>47.870108283383402</v>
      </c>
      <c r="S418" s="2">
        <f>(Table2[[#This Row],[Close Price]]-Table2[[#This Row],[20D EMA]])/Table2[[#This Row],[20D EMA]]</f>
        <v>7.6065471828025075E-4</v>
      </c>
      <c r="T418" s="2">
        <f>(Table2[[#This Row],[Close Price]]-Table2[[#This Row],[50D EMA]])/Table2[[#This Row],[50D EMA]]</f>
        <v>3.6409783617064893E-2</v>
      </c>
      <c r="U418" s="2">
        <f>(Table2[[#This Row],[Close Price]]-Table2[[#This Row],[200D EMA]])/Table2[[#This Row],[200D EMA]]</f>
        <v>0.12582455635834547</v>
      </c>
      <c r="V418">
        <v>0.546747512744586</v>
      </c>
      <c r="W418">
        <v>5375</v>
      </c>
      <c r="X418">
        <v>5507.45</v>
      </c>
      <c r="Y418">
        <v>5375</v>
      </c>
      <c r="Z418">
        <v>5698</v>
      </c>
      <c r="AA418">
        <v>5124.3500000000004</v>
      </c>
      <c r="AB418">
        <v>5769</v>
      </c>
      <c r="AC418" s="2">
        <f>(Table2[[#This Row],[Close Price]]/Table2[[#This Row],[Day Low]])-1</f>
        <v>6.0186046511627733E-3</v>
      </c>
      <c r="AD418" s="2">
        <f>(Table2[[#This Row],[Day High]]/Table2[[#This Row],[Close Price]])-1</f>
        <v>1.8511840365428522E-2</v>
      </c>
      <c r="AE418" s="2">
        <f>(Table2[[#This Row],[Close Price]]/Table2[[#This Row],[Current Week Low]])-1</f>
        <v>6.0186046511627733E-3</v>
      </c>
      <c r="AF418" s="2">
        <f>(Table2[[#This Row],[Current Week High]]/Table2[[#This Row],[Close Price]])-1</f>
        <v>5.3750913109009035E-2</v>
      </c>
      <c r="AG418" s="2">
        <f>(Table2[[#This Row],[Close Price]]/Table2[[#This Row],[Current Month Low]])-1</f>
        <v>5.5226516533804393E-2</v>
      </c>
      <c r="AH418" s="2">
        <f>(Table2[[#This Row],[Current Month High]]/Table2[[#This Row],[Close Price]])-1</f>
        <v>6.6881189492080217E-2</v>
      </c>
      <c r="AI418">
        <v>10.199080880653099</v>
      </c>
      <c r="AJ418">
        <v>34.477741855259801</v>
      </c>
      <c r="AK418" t="str">
        <f>IF(AND(Table2[[#This Row],[20D EMA]]&gt;Table2[[#This Row],[50D EMA]],Table2[[#This Row],[50D EMA]]&gt;Table2[[#This Row],[200D EMA]]),"Uptrend","Downtrend/NoTrend")</f>
        <v>Uptrend</v>
      </c>
      <c r="AL418">
        <v>0.13</v>
      </c>
      <c r="AM418" t="s">
        <v>10347</v>
      </c>
      <c r="AN418">
        <v>-0.44</v>
      </c>
      <c r="AO418" t="s">
        <v>10346</v>
      </c>
      <c r="AP418">
        <v>4.9976587906113999E-2</v>
      </c>
      <c r="AQ418">
        <f>(Table2[[#This Row],[Sharpe Ratio]]-AVERAGE(Table2[Sharpe Ratio]))/_xlfn.STDEV.P(Table2[Sharpe Ratio])</f>
        <v>-0.15816760096383359</v>
      </c>
      <c r="AR4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-0.32736614035029588</v>
      </c>
      <c r="AS418">
        <f>_xlfn.RANK.AVG(Table2[[#This Row],[1Y Return vs Nifty Z-Score]],Table2[1Y Return vs Nifty Z-Score])</f>
        <v>571</v>
      </c>
      <c r="AT418">
        <f>_xlfn.RANK.AVG(Table2[[#This Row],[6M Return vs Nifty Z-Score]],Table2[6M Return vs Nifty Z-Score])</f>
        <v>279</v>
      </c>
      <c r="AU418">
        <f>_xlfn.RANK.AVG(Table2[[#This Row],[Sharpe Ratio Z-Score]],Table2[Sharpe Ratio Z-Score])</f>
        <v>390</v>
      </c>
      <c r="AV418">
        <f>(Table2[[#This Row],[Rank 1Y]]+Table2[[#This Row],[Rank 6M]]+Table2[[#This Row],[Rank Sharpe]])/3</f>
        <v>413.33333333333331</v>
      </c>
    </row>
    <row r="419" spans="1:48" x14ac:dyDescent="0.3">
      <c r="A419" t="s">
        <v>1337</v>
      </c>
      <c r="B419" t="s">
        <v>1338</v>
      </c>
      <c r="C419" t="s">
        <v>10307</v>
      </c>
      <c r="D419" t="s">
        <v>54</v>
      </c>
      <c r="E419">
        <v>8422.6137108750008</v>
      </c>
      <c r="F419">
        <v>485.55</v>
      </c>
      <c r="G419">
        <v>-12.5808001566974</v>
      </c>
      <c r="H419">
        <f>(Table2[[#This Row],[1Y Return vs Nifty]]-AVERAGE(Table2[1Y Return vs Nifty]))/_xlfn.STDEV.P(Table2[1Y Return vs Nifty])</f>
        <v>-0.63091105953828874</v>
      </c>
      <c r="I419">
        <v>8.0615958222103892</v>
      </c>
      <c r="J419">
        <f>(Table2[[#This Row],[1M Return vs Nifty]]-AVERAGE(Table2[1M Return vs Nifty]))/_xlfn.STDEV.P(Table2[1M Return vs Nifty])</f>
        <v>0.77361128398436019</v>
      </c>
      <c r="K419">
        <v>26.731757460695398</v>
      </c>
      <c r="L419">
        <f>(Table2[[#This Row],[6M Return vs Nifty]]-AVERAGE(Table2[6M Return vs Nifty]))/_xlfn.STDEV.P(Table2[6M Return vs Nifty])</f>
        <v>0.69701174501741925</v>
      </c>
      <c r="M419">
        <v>-0.34719515762787101</v>
      </c>
      <c r="N419">
        <f>(Table2[[#This Row],[1W Return vs Nifty]]-AVERAGE(Table2[1W Return vs Nifty]))/_xlfn.STDEV.P(Table2[1W Return vs Nifty])</f>
        <v>0.15164470748172257</v>
      </c>
      <c r="O419">
        <v>474.48</v>
      </c>
      <c r="P419">
        <v>450.87870060408198</v>
      </c>
      <c r="Q419">
        <v>392.19744563205398</v>
      </c>
      <c r="R419">
        <v>55.8683216392037</v>
      </c>
      <c r="S419" s="2">
        <f>(Table2[[#This Row],[Close Price]]-Table2[[#This Row],[20D EMA]])/Table2[[#This Row],[20D EMA]]</f>
        <v>2.3330804248861896E-2</v>
      </c>
      <c r="T419" s="2">
        <f>(Table2[[#This Row],[Close Price]]-Table2[[#This Row],[50D EMA]])/Table2[[#This Row],[50D EMA]]</f>
        <v>7.6897177332763397E-2</v>
      </c>
      <c r="U419" s="2">
        <f>(Table2[[#This Row],[Close Price]]-Table2[[#This Row],[200D EMA]])/Table2[[#This Row],[200D EMA]]</f>
        <v>0.23802438136103046</v>
      </c>
      <c r="V419">
        <v>0.60802252758598196</v>
      </c>
      <c r="W419">
        <v>481</v>
      </c>
      <c r="X419">
        <v>494.9</v>
      </c>
      <c r="Y419">
        <v>473.85</v>
      </c>
      <c r="Z419">
        <v>504.5</v>
      </c>
      <c r="AA419">
        <v>453.15</v>
      </c>
      <c r="AB419">
        <v>538.5</v>
      </c>
      <c r="AC419" s="2">
        <f>(Table2[[#This Row],[Close Price]]/Table2[[#This Row],[Day Low]])-1</f>
        <v>9.4594594594594739E-3</v>
      </c>
      <c r="AD419" s="2">
        <f>(Table2[[#This Row],[Day High]]/Table2[[#This Row],[Close Price]])-1</f>
        <v>1.9256513232416728E-2</v>
      </c>
      <c r="AE419" s="2">
        <f>(Table2[[#This Row],[Close Price]]/Table2[[#This Row],[Current Week Low]])-1</f>
        <v>2.4691358024691246E-2</v>
      </c>
      <c r="AF419" s="2">
        <f>(Table2[[#This Row],[Current Week High]]/Table2[[#This Row],[Close Price]])-1</f>
        <v>3.9027906497786091E-2</v>
      </c>
      <c r="AG419" s="2">
        <f>(Table2[[#This Row],[Close Price]]/Table2[[#This Row],[Current Month Low]])-1</f>
        <v>7.1499503475670467E-2</v>
      </c>
      <c r="AH419" s="2">
        <f>(Table2[[#This Row],[Current Month High]]/Table2[[#This Row],[Close Price]])-1</f>
        <v>0.10905159097930173</v>
      </c>
      <c r="AI419">
        <v>10.905159097930101</v>
      </c>
      <c r="AJ419">
        <v>51.971830985915403</v>
      </c>
      <c r="AK419" t="str">
        <f>IF(AND(Table2[[#This Row],[20D EMA]]&gt;Table2[[#This Row],[50D EMA]],Table2[[#This Row],[50D EMA]]&gt;Table2[[#This Row],[200D EMA]]),"Uptrend","Downtrend/NoTrend")</f>
        <v>Uptrend</v>
      </c>
      <c r="AL419">
        <v>0.09</v>
      </c>
      <c r="AM419" t="s">
        <v>10347</v>
      </c>
      <c r="AN419">
        <v>0.51</v>
      </c>
      <c r="AO419" t="s">
        <v>10347</v>
      </c>
      <c r="AQ419">
        <f>(Table2[[#This Row],[Sharpe Ratio]]-AVERAGE(Table2[Sharpe Ratio]))/_xlfn.STDEV.P(Table2[Sharpe Ratio])</f>
        <v>-0.73259025278421641</v>
      </c>
      <c r="AR4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0.25876642416099693</v>
      </c>
      <c r="AS419">
        <f>_xlfn.RANK.AVG(Table2[[#This Row],[1Y Return vs Nifty Z-Score]],Table2[1Y Return vs Nifty Z-Score])</f>
        <v>539</v>
      </c>
      <c r="AT419">
        <f>_xlfn.RANK.AVG(Table2[[#This Row],[6M Return vs Nifty Z-Score]],Table2[6M Return vs Nifty Z-Score])</f>
        <v>156</v>
      </c>
      <c r="AU419">
        <f>_xlfn.RANK.AVG(Table2[[#This Row],[Sharpe Ratio Z-Score]],Table2[Sharpe Ratio Z-Score])</f>
        <v>548</v>
      </c>
      <c r="AV419">
        <f>(Table2[[#This Row],[Rank 1Y]]+Table2[[#This Row],[Rank 6M]]+Table2[[#This Row],[Rank Sharpe]])/3</f>
        <v>414.33333333333331</v>
      </c>
    </row>
    <row r="420" spans="1:48" x14ac:dyDescent="0.3">
      <c r="A420" t="s">
        <v>1724</v>
      </c>
      <c r="B420" t="s">
        <v>1725</v>
      </c>
      <c r="C420" t="s">
        <v>10311</v>
      </c>
      <c r="D420" t="s">
        <v>1461</v>
      </c>
      <c r="E420">
        <v>4722.7406701199998</v>
      </c>
      <c r="F420">
        <v>834.8</v>
      </c>
      <c r="G420">
        <v>2.1281681189627601</v>
      </c>
      <c r="H420">
        <f>(Table2[[#This Row],[1Y Return vs Nifty]]-AVERAGE(Table2[1Y Return vs Nifty]))/_xlfn.STDEV.P(Table2[1Y Return vs Nifty])</f>
        <v>-0.39504122559420635</v>
      </c>
      <c r="I420">
        <v>-9.8136308734733095</v>
      </c>
      <c r="J420">
        <f>(Table2[[#This Row],[1M Return vs Nifty]]-AVERAGE(Table2[1M Return vs Nifty]))/_xlfn.STDEV.P(Table2[1M Return vs Nifty])</f>
        <v>-0.91123622833066253</v>
      </c>
      <c r="K420">
        <v>-26.040466170323398</v>
      </c>
      <c r="L420">
        <f>(Table2[[#This Row],[6M Return vs Nifty]]-AVERAGE(Table2[6M Return vs Nifty]))/_xlfn.STDEV.P(Table2[6M Return vs Nifty])</f>
        <v>-1.1377448204930278</v>
      </c>
      <c r="M420">
        <v>0.149776956858408</v>
      </c>
      <c r="N420">
        <f>(Table2[[#This Row],[1W Return vs Nifty]]-AVERAGE(Table2[1W Return vs Nifty]))/_xlfn.STDEV.P(Table2[1W Return vs Nifty])</f>
        <v>0.27788630904788514</v>
      </c>
      <c r="O420">
        <v>834.4</v>
      </c>
      <c r="P420">
        <v>857.66634410259405</v>
      </c>
      <c r="Q420">
        <v>850.30607273961698</v>
      </c>
      <c r="R420">
        <v>53.323808957669897</v>
      </c>
      <c r="S420" s="2">
        <f>(Table2[[#This Row],[Close Price]]-Table2[[#This Row],[20D EMA]])/Table2[[#This Row],[20D EMA]]</f>
        <v>4.7938638542662664E-4</v>
      </c>
      <c r="T420" s="2">
        <f>(Table2[[#This Row],[Close Price]]-Table2[[#This Row],[50D EMA]])/Table2[[#This Row],[50D EMA]]</f>
        <v>-2.6661118580466096E-2</v>
      </c>
      <c r="U420" s="2">
        <f>(Table2[[#This Row],[Close Price]]-Table2[[#This Row],[200D EMA]])/Table2[[#This Row],[200D EMA]]</f>
        <v>-1.8235872042707775E-2</v>
      </c>
      <c r="V420">
        <v>0.87450009258578199</v>
      </c>
      <c r="W420">
        <v>833</v>
      </c>
      <c r="X420">
        <v>846.15</v>
      </c>
      <c r="Y420">
        <v>831.75</v>
      </c>
      <c r="Z420">
        <v>851.9</v>
      </c>
      <c r="AA420">
        <v>770.05</v>
      </c>
      <c r="AB420">
        <v>851.9</v>
      </c>
      <c r="AC420" s="2">
        <f>(Table2[[#This Row],[Close Price]]/Table2[[#This Row],[Day Low]])-1</f>
        <v>2.1608643457382559E-3</v>
      </c>
      <c r="AD420" s="2">
        <f>(Table2[[#This Row],[Day High]]/Table2[[#This Row],[Close Price]])-1</f>
        <v>1.3596070915189218E-2</v>
      </c>
      <c r="AE420" s="2">
        <f>(Table2[[#This Row],[Close Price]]/Table2[[#This Row],[Current Week Low]])-1</f>
        <v>3.6669672377516171E-3</v>
      </c>
      <c r="AF420" s="2">
        <f>(Table2[[#This Row],[Current Week High]]/Table2[[#This Row],[Close Price]])-1</f>
        <v>2.0483948251078132E-2</v>
      </c>
      <c r="AG420" s="2">
        <f>(Table2[[#This Row],[Close Price]]/Table2[[#This Row],[Current Month Low]])-1</f>
        <v>8.4085448996818357E-2</v>
      </c>
      <c r="AH420" s="2">
        <f>(Table2[[#This Row],[Current Month High]]/Table2[[#This Row],[Close Price]])-1</f>
        <v>2.0483948251078132E-2</v>
      </c>
      <c r="AI420">
        <v>32.474844274077597</v>
      </c>
      <c r="AJ420">
        <v>38.774831684814203</v>
      </c>
      <c r="AK420" t="str">
        <f>IF(AND(Table2[[#This Row],[20D EMA]]&gt;Table2[[#This Row],[50D EMA]],Table2[[#This Row],[50D EMA]]&gt;Table2[[#This Row],[200D EMA]]),"Uptrend","Downtrend/NoTrend")</f>
        <v>Downtrend/NoTrend</v>
      </c>
      <c r="AL420">
        <v>-0.14000000000000001</v>
      </c>
      <c r="AM420" t="s">
        <v>10346</v>
      </c>
      <c r="AN420">
        <v>3.86</v>
      </c>
      <c r="AO420" t="s">
        <v>10347</v>
      </c>
      <c r="AP420">
        <v>0.14215372474171301</v>
      </c>
      <c r="AQ420">
        <f>(Table2[[#This Row],[Sharpe Ratio]]-AVERAGE(Table2[Sharpe Ratio]))/_xlfn.STDEV.P(Table2[Sharpe Ratio])</f>
        <v>0.90130119426052946</v>
      </c>
      <c r="AR4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0">
        <f>_xlfn.RANK.AVG(Table2[[#This Row],[1Y Return vs Nifty Z-Score]],Table2[1Y Return vs Nifty Z-Score])</f>
        <v>434</v>
      </c>
      <c r="AT420">
        <f>_xlfn.RANK.AVG(Table2[[#This Row],[6M Return vs Nifty Z-Score]],Table2[6M Return vs Nifty Z-Score])</f>
        <v>673</v>
      </c>
      <c r="AU420">
        <f>_xlfn.RANK.AVG(Table2[[#This Row],[Sharpe Ratio Z-Score]],Table2[Sharpe Ratio Z-Score])</f>
        <v>136</v>
      </c>
      <c r="AV420">
        <f>(Table2[[#This Row],[Rank 1Y]]+Table2[[#This Row],[Rank 6M]]+Table2[[#This Row],[Rank Sharpe]])/3</f>
        <v>414.33333333333331</v>
      </c>
    </row>
    <row r="421" spans="1:48" x14ac:dyDescent="0.3">
      <c r="A421" t="s">
        <v>657</v>
      </c>
      <c r="B421" t="s">
        <v>658</v>
      </c>
      <c r="C421" t="s">
        <v>10308</v>
      </c>
      <c r="D421" t="s">
        <v>199</v>
      </c>
      <c r="E421">
        <v>28224.442658399999</v>
      </c>
      <c r="F421">
        <v>1343.2</v>
      </c>
      <c r="G421">
        <v>-20.056965179781201</v>
      </c>
      <c r="H421">
        <f>(Table2[[#This Row],[1Y Return vs Nifty]]-AVERAGE(Table2[1Y Return vs Nifty]))/_xlfn.STDEV.P(Table2[1Y Return vs Nifty])</f>
        <v>-0.75079722486854794</v>
      </c>
      <c r="I421">
        <v>-6.1319751072095796</v>
      </c>
      <c r="J421">
        <f>(Table2[[#This Row],[1M Return vs Nifty]]-AVERAGE(Table2[1M Return vs Nifty]))/_xlfn.STDEV.P(Table2[1M Return vs Nifty])</f>
        <v>-0.56421805258425151</v>
      </c>
      <c r="K421">
        <v>11.0575791806046</v>
      </c>
      <c r="L421">
        <f>(Table2[[#This Row],[6M Return vs Nifty]]-AVERAGE(Table2[6M Return vs Nifty]))/_xlfn.STDEV.P(Table2[6M Return vs Nifty])</f>
        <v>0.15206026240689499</v>
      </c>
      <c r="M421">
        <v>0.99251567344090197</v>
      </c>
      <c r="N421">
        <f>(Table2[[#This Row],[1W Return vs Nifty]]-AVERAGE(Table2[1W Return vs Nifty]))/_xlfn.STDEV.P(Table2[1W Return vs Nifty])</f>
        <v>0.49196006124052183</v>
      </c>
      <c r="O421">
        <v>1361</v>
      </c>
      <c r="P421">
        <v>1343.5604137753401</v>
      </c>
      <c r="Q421">
        <v>1243.59644759142</v>
      </c>
      <c r="R421">
        <v>40.966695416575</v>
      </c>
      <c r="S421" s="2">
        <f>(Table2[[#This Row],[Close Price]]-Table2[[#This Row],[20D EMA]])/Table2[[#This Row],[20D EMA]]</f>
        <v>-1.3078618662747945E-2</v>
      </c>
      <c r="T421" s="2">
        <f>(Table2[[#This Row],[Close Price]]-Table2[[#This Row],[50D EMA]])/Table2[[#This Row],[50D EMA]]</f>
        <v>-2.6825274966778425E-4</v>
      </c>
      <c r="U421" s="2">
        <f>(Table2[[#This Row],[Close Price]]-Table2[[#This Row],[200D EMA]])/Table2[[#This Row],[200D EMA]]</f>
        <v>8.0093146455581174E-2</v>
      </c>
      <c r="V421">
        <v>0.368772721410146</v>
      </c>
      <c r="W421">
        <v>1331.5</v>
      </c>
      <c r="X421">
        <v>1367.35</v>
      </c>
      <c r="Y421">
        <v>1331.5</v>
      </c>
      <c r="Z421">
        <v>1393.05</v>
      </c>
      <c r="AA421">
        <v>1318</v>
      </c>
      <c r="AB421">
        <v>1450</v>
      </c>
      <c r="AC421" s="2">
        <f>(Table2[[#This Row],[Close Price]]/Table2[[#This Row],[Day Low]])-1</f>
        <v>8.7870822380773372E-3</v>
      </c>
      <c r="AD421" s="2">
        <f>(Table2[[#This Row],[Day High]]/Table2[[#This Row],[Close Price]])-1</f>
        <v>1.7979452054794454E-2</v>
      </c>
      <c r="AE421" s="2">
        <f>(Table2[[#This Row],[Close Price]]/Table2[[#This Row],[Current Week Low]])-1</f>
        <v>8.7870822380773372E-3</v>
      </c>
      <c r="AF421" s="2">
        <f>(Table2[[#This Row],[Current Week High]]/Table2[[#This Row],[Close Price]])-1</f>
        <v>3.7112864800476375E-2</v>
      </c>
      <c r="AG421" s="2">
        <f>(Table2[[#This Row],[Close Price]]/Table2[[#This Row],[Current Month Low]])-1</f>
        <v>1.9119878603945484E-2</v>
      </c>
      <c r="AH421" s="2">
        <f>(Table2[[#This Row],[Current Month High]]/Table2[[#This Row],[Close Price]])-1</f>
        <v>7.9511614055985724E-2</v>
      </c>
      <c r="AI421">
        <v>12.116587254318</v>
      </c>
      <c r="AJ421">
        <v>33.911569712377201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0.03</v>
      </c>
      <c r="AM421" t="s">
        <v>10347</v>
      </c>
      <c r="AN421">
        <v>0.92</v>
      </c>
      <c r="AO421" t="s">
        <v>10347</v>
      </c>
      <c r="AP421">
        <v>4.9709916600369997E-2</v>
      </c>
      <c r="AQ421">
        <f>(Table2[[#This Row],[Sharpe Ratio]]-AVERAGE(Table2[Sharpe Ratio]))/_xlfn.STDEV.P(Table2[Sharpe Ratio])</f>
        <v>-0.1612326769329582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-0.83222763073834083</v>
      </c>
      <c r="AS421">
        <f>_xlfn.RANK.AVG(Table2[[#This Row],[1Y Return vs Nifty Z-Score]],Table2[1Y Return vs Nifty Z-Score])</f>
        <v>582</v>
      </c>
      <c r="AT421">
        <f>_xlfn.RANK.AVG(Table2[[#This Row],[6M Return vs Nifty Z-Score]],Table2[6M Return vs Nifty Z-Score])</f>
        <v>270</v>
      </c>
      <c r="AU421">
        <f>_xlfn.RANK.AVG(Table2[[#This Row],[Sharpe Ratio Z-Score]],Table2[Sharpe Ratio Z-Score])</f>
        <v>392</v>
      </c>
      <c r="AV421">
        <f>(Table2[[#This Row],[Rank 1Y]]+Table2[[#This Row],[Rank 6M]]+Table2[[#This Row],[Rank Sharpe]])/3</f>
        <v>414.66666666666669</v>
      </c>
    </row>
    <row r="422" spans="1:48" x14ac:dyDescent="0.3">
      <c r="A422" t="s">
        <v>251</v>
      </c>
      <c r="B422" t="s">
        <v>252</v>
      </c>
      <c r="C422" t="s">
        <v>10303</v>
      </c>
      <c r="D422" t="s">
        <v>37</v>
      </c>
      <c r="E422">
        <v>107168.55430814</v>
      </c>
      <c r="F422">
        <v>742.3</v>
      </c>
      <c r="G422">
        <v>2.9831244257012002</v>
      </c>
      <c r="H422">
        <f>(Table2[[#This Row],[1Y Return vs Nifty]]-AVERAGE(Table2[1Y Return vs Nifty]))/_xlfn.STDEV.P(Table2[1Y Return vs Nifty])</f>
        <v>-0.38133133117329454</v>
      </c>
      <c r="I422">
        <v>1.5735663562803801</v>
      </c>
      <c r="J422">
        <f>(Table2[[#This Row],[1M Return vs Nifty]]-AVERAGE(Table2[1M Return vs Nifty]))/_xlfn.STDEV.P(Table2[1M Return vs Nifty])</f>
        <v>0.16207552605529765</v>
      </c>
      <c r="K422">
        <v>24.9433063965777</v>
      </c>
      <c r="L422">
        <f>(Table2[[#This Row],[6M Return vs Nifty]]-AVERAGE(Table2[6M Return vs Nifty]))/_xlfn.STDEV.P(Table2[6M Return vs Nifty])</f>
        <v>0.63483183092232054</v>
      </c>
      <c r="M422">
        <v>-1.15680277746428</v>
      </c>
      <c r="N422">
        <f>(Table2[[#This Row],[1W Return vs Nifty]]-AVERAGE(Table2[1W Return vs Nifty]))/_xlfn.STDEV.P(Table2[1W Return vs Nifty])</f>
        <v>-5.4013033846415794E-2</v>
      </c>
      <c r="O422">
        <v>724.85</v>
      </c>
      <c r="P422">
        <v>687.78017109987002</v>
      </c>
      <c r="Q422">
        <v>606.16654813712603</v>
      </c>
      <c r="R422">
        <v>61.161633217003001</v>
      </c>
      <c r="S422" s="2">
        <f>(Table2[[#This Row],[Close Price]]-Table2[[#This Row],[20D EMA]])/Table2[[#This Row],[20D EMA]]</f>
        <v>2.4073946333724124E-2</v>
      </c>
      <c r="T422" s="2">
        <f>(Table2[[#This Row],[Close Price]]-Table2[[#This Row],[50D EMA]])/Table2[[#This Row],[50D EMA]]</f>
        <v>7.9269265371439898E-2</v>
      </c>
      <c r="U422" s="2">
        <f>(Table2[[#This Row],[Close Price]]-Table2[[#This Row],[200D EMA]])/Table2[[#This Row],[200D EMA]]</f>
        <v>0.22458093783175584</v>
      </c>
      <c r="V422">
        <v>0.83523443867037195</v>
      </c>
      <c r="W422">
        <v>738.45</v>
      </c>
      <c r="X422">
        <v>754.2</v>
      </c>
      <c r="Y422">
        <v>715.45</v>
      </c>
      <c r="Z422">
        <v>754.2</v>
      </c>
      <c r="AA422">
        <v>697.35</v>
      </c>
      <c r="AB422">
        <v>754.2</v>
      </c>
      <c r="AC422" s="2">
        <f>(Table2[[#This Row],[Close Price]]/Table2[[#This Row],[Day Low]])-1</f>
        <v>5.213623129527889E-3</v>
      </c>
      <c r="AD422" s="2">
        <f>(Table2[[#This Row],[Day High]]/Table2[[#This Row],[Close Price]])-1</f>
        <v>1.6031254209888379E-2</v>
      </c>
      <c r="AE422" s="2">
        <f>(Table2[[#This Row],[Close Price]]/Table2[[#This Row],[Current Week Low]])-1</f>
        <v>3.7528828010342963E-2</v>
      </c>
      <c r="AF422" s="2">
        <f>(Table2[[#This Row],[Current Week High]]/Table2[[#This Row],[Close Price]])-1</f>
        <v>1.6031254209888379E-2</v>
      </c>
      <c r="AG422" s="2">
        <f>(Table2[[#This Row],[Close Price]]/Table2[[#This Row],[Current Month Low]])-1</f>
        <v>6.4458306445830615E-2</v>
      </c>
      <c r="AH422" s="2">
        <f>(Table2[[#This Row],[Current Month High]]/Table2[[#This Row],[Close Price]])-1</f>
        <v>1.6031254209888379E-2</v>
      </c>
      <c r="AI422">
        <v>1.6031254209888299</v>
      </c>
      <c r="AJ422">
        <v>60.168302945301498</v>
      </c>
      <c r="AK422" t="str">
        <f>IF(AND(Table2[[#This Row],[20D EMA]]&gt;Table2[[#This Row],[50D EMA]],Table2[[#This Row],[50D EMA]]&gt;Table2[[#This Row],[200D EMA]]),"Uptrend","Downtrend/NoTrend")</f>
        <v>Uptrend</v>
      </c>
      <c r="AL422">
        <v>0.2</v>
      </c>
      <c r="AM422" t="s">
        <v>10347</v>
      </c>
      <c r="AN422">
        <v>1.86</v>
      </c>
      <c r="AO422" t="s">
        <v>10347</v>
      </c>
      <c r="AP422">
        <v>-3.5333545402464001E-2</v>
      </c>
      <c r="AQ422">
        <f>(Table2[[#This Row],[Sharpe Ratio]]-AVERAGE(Table2[Sharpe Ratio]))/_xlfn.STDEV.P(Table2[Sharpe Ratio])</f>
        <v>-1.1387081911762502</v>
      </c>
      <c r="AR4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-0.77714519921834213</v>
      </c>
      <c r="AS422">
        <f>_xlfn.RANK.AVG(Table2[[#This Row],[1Y Return vs Nifty Z-Score]],Table2[1Y Return vs Nifty Z-Score])</f>
        <v>429</v>
      </c>
      <c r="AT422">
        <f>_xlfn.RANK.AVG(Table2[[#This Row],[6M Return vs Nifty Z-Score]],Table2[6M Return vs Nifty Z-Score])</f>
        <v>171</v>
      </c>
      <c r="AU422">
        <f>_xlfn.RANK.AVG(Table2[[#This Row],[Sharpe Ratio Z-Score]],Table2[Sharpe Ratio Z-Score])</f>
        <v>645</v>
      </c>
      <c r="AV422">
        <f>(Table2[[#This Row],[Rank 1Y]]+Table2[[#This Row],[Rank 6M]]+Table2[[#This Row],[Rank Sharpe]])/3</f>
        <v>415</v>
      </c>
    </row>
    <row r="423" spans="1:48" x14ac:dyDescent="0.3">
      <c r="A423" t="s">
        <v>2008</v>
      </c>
      <c r="B423" t="s">
        <v>2009</v>
      </c>
      <c r="C423" t="s">
        <v>10303</v>
      </c>
      <c r="D423" t="s">
        <v>532</v>
      </c>
      <c r="E423">
        <v>3319.7617261680002</v>
      </c>
      <c r="F423">
        <v>57.88</v>
      </c>
      <c r="G423">
        <v>-3.2428307834927401</v>
      </c>
      <c r="H423">
        <f>(Table2[[#This Row],[1Y Return vs Nifty]]-AVERAGE(Table2[1Y Return vs Nifty]))/_xlfn.STDEV.P(Table2[1Y Return vs Nifty])</f>
        <v>-0.48116940232923766</v>
      </c>
      <c r="I423">
        <v>-0.234322545136537</v>
      </c>
      <c r="J423">
        <f>(Table2[[#This Row],[1M Return vs Nifty]]-AVERAGE(Table2[1M Return vs Nifty]))/_xlfn.STDEV.P(Table2[1M Return vs Nifty])</f>
        <v>-8.3288648903986282E-3</v>
      </c>
      <c r="K423">
        <v>34.375275425662302</v>
      </c>
      <c r="L423">
        <f>(Table2[[#This Row],[6M Return vs Nifty]]-AVERAGE(Table2[6M Return vs Nifty]))/_xlfn.STDEV.P(Table2[6M Return vs Nifty])</f>
        <v>0.96275750680064953</v>
      </c>
      <c r="M423">
        <v>1.94959314974033</v>
      </c>
      <c r="N423">
        <f>(Table2[[#This Row],[1W Return vs Nifty]]-AVERAGE(Table2[1W Return vs Nifty]))/_xlfn.STDEV.P(Table2[1W Return vs Nifty])</f>
        <v>0.73507831658938738</v>
      </c>
      <c r="O423">
        <v>55.99</v>
      </c>
      <c r="P423">
        <v>53.874418305185699</v>
      </c>
      <c r="Q423">
        <v>47.556438242322798</v>
      </c>
      <c r="R423">
        <v>55.421945360043303</v>
      </c>
      <c r="S423" s="2">
        <f>(Table2[[#This Row],[Close Price]]-Table2[[#This Row],[20D EMA]])/Table2[[#This Row],[20D EMA]]</f>
        <v>3.3756027862118246E-2</v>
      </c>
      <c r="T423" s="2">
        <f>(Table2[[#This Row],[Close Price]]-Table2[[#This Row],[50D EMA]])/Table2[[#This Row],[50D EMA]]</f>
        <v>7.4350346988874022E-2</v>
      </c>
      <c r="U423" s="2">
        <f>(Table2[[#This Row],[Close Price]]-Table2[[#This Row],[200D EMA]])/Table2[[#This Row],[200D EMA]]</f>
        <v>0.21708021330516217</v>
      </c>
      <c r="V423">
        <v>1.01419350059944</v>
      </c>
      <c r="W423">
        <v>57</v>
      </c>
      <c r="X423">
        <v>59.87</v>
      </c>
      <c r="Y423">
        <v>54.85</v>
      </c>
      <c r="Z423">
        <v>63</v>
      </c>
      <c r="AA423">
        <v>49.2</v>
      </c>
      <c r="AB423">
        <v>63</v>
      </c>
      <c r="AC423" s="2">
        <f>(Table2[[#This Row],[Close Price]]/Table2[[#This Row],[Day Low]])-1</f>
        <v>1.5438596491228029E-2</v>
      </c>
      <c r="AD423" s="2">
        <f>(Table2[[#This Row],[Day High]]/Table2[[#This Row],[Close Price]])-1</f>
        <v>3.4381478921907238E-2</v>
      </c>
      <c r="AE423" s="2">
        <f>(Table2[[#This Row],[Close Price]]/Table2[[#This Row],[Current Week Low]])-1</f>
        <v>5.5241567912488687E-2</v>
      </c>
      <c r="AF423" s="2">
        <f>(Table2[[#This Row],[Current Week High]]/Table2[[#This Row],[Close Price]])-1</f>
        <v>8.845888044229433E-2</v>
      </c>
      <c r="AG423" s="2">
        <f>(Table2[[#This Row],[Close Price]]/Table2[[#This Row],[Current Month Low]])-1</f>
        <v>0.17642276422764236</v>
      </c>
      <c r="AH423" s="2">
        <f>(Table2[[#This Row],[Current Month High]]/Table2[[#This Row],[Close Price]])-1</f>
        <v>8.845888044229433E-2</v>
      </c>
      <c r="AI423">
        <v>8.8458880442294294</v>
      </c>
      <c r="AJ423">
        <v>74.075187969924798</v>
      </c>
      <c r="AK423" t="str">
        <f>IF(AND(Table2[[#This Row],[20D EMA]]&gt;Table2[[#This Row],[50D EMA]],Table2[[#This Row],[50D EMA]]&gt;Table2[[#This Row],[200D EMA]]),"Uptrend","Downtrend/NoTrend")</f>
        <v>Uptrend</v>
      </c>
      <c r="AL423">
        <v>0.19</v>
      </c>
      <c r="AM423" t="s">
        <v>10347</v>
      </c>
      <c r="AN423">
        <v>10.16</v>
      </c>
      <c r="AO423" t="s">
        <v>10347</v>
      </c>
      <c r="AP423">
        <v>-5.3450296467728003E-2</v>
      </c>
      <c r="AQ423">
        <f>(Table2[[#This Row],[Sharpe Ratio]]-AVERAGE(Table2[Sharpe Ratio]))/_xlfn.STDEV.P(Table2[Sharpe Ratio])</f>
        <v>-1.3469391374110884</v>
      </c>
      <c r="AR4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-0.13860158124068767</v>
      </c>
      <c r="AS423">
        <f>_xlfn.RANK.AVG(Table2[[#This Row],[1Y Return vs Nifty Z-Score]],Table2[1Y Return vs Nifty Z-Score])</f>
        <v>467</v>
      </c>
      <c r="AT423">
        <f>_xlfn.RANK.AVG(Table2[[#This Row],[6M Return vs Nifty Z-Score]],Table2[6M Return vs Nifty Z-Score])</f>
        <v>112</v>
      </c>
      <c r="AU423">
        <f>_xlfn.RANK.AVG(Table2[[#This Row],[Sharpe Ratio Z-Score]],Table2[Sharpe Ratio Z-Score])</f>
        <v>669</v>
      </c>
      <c r="AV423">
        <f>(Table2[[#This Row],[Rank 1Y]]+Table2[[#This Row],[Rank 6M]]+Table2[[#This Row],[Rank Sharpe]])/3</f>
        <v>416</v>
      </c>
    </row>
    <row r="424" spans="1:48" x14ac:dyDescent="0.3">
      <c r="A424" t="s">
        <v>1325</v>
      </c>
      <c r="B424" t="s">
        <v>1326</v>
      </c>
      <c r="C424" t="s">
        <v>10311</v>
      </c>
      <c r="D424" t="s">
        <v>77</v>
      </c>
      <c r="E424">
        <v>8549.7047238199993</v>
      </c>
      <c r="F424">
        <v>777.4</v>
      </c>
      <c r="G424">
        <v>-21.820935467870999</v>
      </c>
      <c r="H424">
        <f>(Table2[[#This Row],[1Y Return vs Nifty]]-AVERAGE(Table2[1Y Return vs Nifty]))/_xlfn.STDEV.P(Table2[1Y Return vs Nifty])</f>
        <v>-0.77908387088861786</v>
      </c>
      <c r="I424">
        <v>2.51323944141877</v>
      </c>
      <c r="J424">
        <f>(Table2[[#This Row],[1M Return vs Nifty]]-AVERAGE(Table2[1M Return vs Nifty]))/_xlfn.STDEV.P(Table2[1M Return vs Nifty])</f>
        <v>0.25064535998456988</v>
      </c>
      <c r="K424">
        <v>-9.5890981375082802</v>
      </c>
      <c r="L424">
        <f>(Table2[[#This Row],[6M Return vs Nifty]]-AVERAGE(Table2[6M Return vs Nifty]))/_xlfn.STDEV.P(Table2[6M Return vs Nifty])</f>
        <v>-0.56577241847936077</v>
      </c>
      <c r="M424">
        <v>-1.45964598069444</v>
      </c>
      <c r="N424">
        <f>(Table2[[#This Row],[1W Return vs Nifty]]-AVERAGE(Table2[1W Return vs Nifty]))/_xlfn.STDEV.P(Table2[1W Return vs Nifty])</f>
        <v>-0.13094171834357743</v>
      </c>
      <c r="O424">
        <v>774.93</v>
      </c>
      <c r="P424">
        <v>767.58491021164696</v>
      </c>
      <c r="Q424">
        <v>742.00368991788901</v>
      </c>
      <c r="R424">
        <v>49.511828350733701</v>
      </c>
      <c r="S424" s="2">
        <f>(Table2[[#This Row],[Close Price]]-Table2[[#This Row],[20D EMA]])/Table2[[#This Row],[20D EMA]]</f>
        <v>3.1873846670022162E-3</v>
      </c>
      <c r="T424" s="2">
        <f>(Table2[[#This Row],[Close Price]]-Table2[[#This Row],[50D EMA]])/Table2[[#This Row],[50D EMA]]</f>
        <v>1.2786975952467194E-2</v>
      </c>
      <c r="U424" s="2">
        <f>(Table2[[#This Row],[Close Price]]-Table2[[#This Row],[200D EMA]])/Table2[[#This Row],[200D EMA]]</f>
        <v>4.7703684716214778E-2</v>
      </c>
      <c r="V424">
        <v>0.52848659544290399</v>
      </c>
      <c r="W424">
        <v>767.05</v>
      </c>
      <c r="X424">
        <v>807.3</v>
      </c>
      <c r="Y424">
        <v>767.05</v>
      </c>
      <c r="Z424">
        <v>824</v>
      </c>
      <c r="AA424">
        <v>697</v>
      </c>
      <c r="AB424">
        <v>826.4</v>
      </c>
      <c r="AC424" s="2">
        <f>(Table2[[#This Row],[Close Price]]/Table2[[#This Row],[Day Low]])-1</f>
        <v>1.3493253373313419E-2</v>
      </c>
      <c r="AD424" s="2">
        <f>(Table2[[#This Row],[Day High]]/Table2[[#This Row],[Close Price]])-1</f>
        <v>3.8461538461538325E-2</v>
      </c>
      <c r="AE424" s="2">
        <f>(Table2[[#This Row],[Close Price]]/Table2[[#This Row],[Current Week Low]])-1</f>
        <v>1.3493253373313419E-2</v>
      </c>
      <c r="AF424" s="2">
        <f>(Table2[[#This Row],[Current Week High]]/Table2[[#This Row],[Close Price]])-1</f>
        <v>5.9943401080524872E-2</v>
      </c>
      <c r="AG424" s="2">
        <f>(Table2[[#This Row],[Close Price]]/Table2[[#This Row],[Current Month Low]])-1</f>
        <v>0.11535150645624093</v>
      </c>
      <c r="AH424" s="2">
        <f>(Table2[[#This Row],[Current Month High]]/Table2[[#This Row],[Close Price]])-1</f>
        <v>6.303061487007966E-2</v>
      </c>
      <c r="AI424">
        <v>18.343195266272101</v>
      </c>
      <c r="AJ424">
        <v>26.2012987012987</v>
      </c>
      <c r="AK424" t="str">
        <f>IF(AND(Table2[[#This Row],[20D EMA]]&gt;Table2[[#This Row],[50D EMA]],Table2[[#This Row],[50D EMA]]&gt;Table2[[#This Row],[200D EMA]]),"Uptrend","Downtrend/NoTrend")</f>
        <v>Uptrend</v>
      </c>
      <c r="AL424">
        <v>-0.04</v>
      </c>
      <c r="AM424" t="s">
        <v>10346</v>
      </c>
      <c r="AN424">
        <v>1.62</v>
      </c>
      <c r="AO424" t="s">
        <v>10347</v>
      </c>
      <c r="AP424">
        <v>0.13937077980263701</v>
      </c>
      <c r="AQ424">
        <f>(Table2[[#This Row],[Sharpe Ratio]]-AVERAGE(Table2[Sharpe Ratio]))/_xlfn.STDEV.P(Table2[Sharpe Ratio])</f>
        <v>0.86931448450800997</v>
      </c>
      <c r="AR4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-0.35583816321897621</v>
      </c>
      <c r="AS424">
        <f>_xlfn.RANK.AVG(Table2[[#This Row],[1Y Return vs Nifty Z-Score]],Table2[1Y Return vs Nifty Z-Score])</f>
        <v>592</v>
      </c>
      <c r="AT424">
        <f>_xlfn.RANK.AVG(Table2[[#This Row],[6M Return vs Nifty Z-Score]],Table2[6M Return vs Nifty Z-Score])</f>
        <v>516</v>
      </c>
      <c r="AU424">
        <f>_xlfn.RANK.AVG(Table2[[#This Row],[Sharpe Ratio Z-Score]],Table2[Sharpe Ratio Z-Score])</f>
        <v>141</v>
      </c>
      <c r="AV424">
        <f>(Table2[[#This Row],[Rank 1Y]]+Table2[[#This Row],[Rank 6M]]+Table2[[#This Row],[Rank Sharpe]])/3</f>
        <v>416.33333333333331</v>
      </c>
    </row>
    <row r="425" spans="1:48" x14ac:dyDescent="0.3">
      <c r="A425" t="s">
        <v>64</v>
      </c>
      <c r="B425" t="s">
        <v>65</v>
      </c>
      <c r="C425" t="s">
        <v>10308</v>
      </c>
      <c r="D425" t="s">
        <v>60</v>
      </c>
      <c r="E425">
        <v>391550.67760812002</v>
      </c>
      <c r="F425">
        <v>12453.8</v>
      </c>
      <c r="G425">
        <v>-0.59306908774382405</v>
      </c>
      <c r="H425">
        <f>(Table2[[#This Row],[1Y Return vs Nifty]]-AVERAGE(Table2[1Y Return vs Nifty]))/_xlfn.STDEV.P(Table2[1Y Return vs Nifty])</f>
        <v>-0.4386783968790518</v>
      </c>
      <c r="I425">
        <v>-3.96858790482371</v>
      </c>
      <c r="J425">
        <f>(Table2[[#This Row],[1M Return vs Nifty]]-AVERAGE(Table2[1M Return vs Nifty]))/_xlfn.STDEV.P(Table2[1M Return vs Nifty])</f>
        <v>-0.36030581090095387</v>
      </c>
      <c r="K425">
        <v>-4.0921373970509496</v>
      </c>
      <c r="L425">
        <f>(Table2[[#This Row],[6M Return vs Nifty]]-AVERAGE(Table2[6M Return vs Nifty]))/_xlfn.STDEV.P(Table2[6M Return vs Nifty])</f>
        <v>-0.37465701505377741</v>
      </c>
      <c r="M425">
        <v>-0.25521610588877602</v>
      </c>
      <c r="N425">
        <f>(Table2[[#This Row],[1W Return vs Nifty]]-AVERAGE(Table2[1W Return vs Nifty]))/_xlfn.STDEV.P(Table2[1W Return vs Nifty])</f>
        <v>0.17500936409647691</v>
      </c>
      <c r="O425">
        <v>12361.82</v>
      </c>
      <c r="P425">
        <v>12409.193541770201</v>
      </c>
      <c r="Q425">
        <v>11749.892136988101</v>
      </c>
      <c r="R425">
        <v>57.930659712015803</v>
      </c>
      <c r="S425" s="2">
        <f>(Table2[[#This Row],[Close Price]]-Table2[[#This Row],[20D EMA]])/Table2[[#This Row],[20D EMA]]</f>
        <v>7.4406519428368611E-3</v>
      </c>
      <c r="T425" s="2">
        <f>(Table2[[#This Row],[Close Price]]-Table2[[#This Row],[50D EMA]])/Table2[[#This Row],[50D EMA]]</f>
        <v>3.5946299072256533E-3</v>
      </c>
      <c r="U425" s="2">
        <f>(Table2[[#This Row],[Close Price]]-Table2[[#This Row],[200D EMA]])/Table2[[#This Row],[200D EMA]]</f>
        <v>5.9907602112876421E-2</v>
      </c>
      <c r="V425">
        <v>0.68553502627296303</v>
      </c>
      <c r="W425">
        <v>12250</v>
      </c>
      <c r="X425">
        <v>12480</v>
      </c>
      <c r="Y425">
        <v>12222</v>
      </c>
      <c r="Z425">
        <v>12530</v>
      </c>
      <c r="AA425">
        <v>12027.65</v>
      </c>
      <c r="AB425">
        <v>13680</v>
      </c>
      <c r="AC425" s="2">
        <f>(Table2[[#This Row],[Close Price]]/Table2[[#This Row],[Day Low]])-1</f>
        <v>1.6636734693877386E-2</v>
      </c>
      <c r="AD425" s="2">
        <f>(Table2[[#This Row],[Day High]]/Table2[[#This Row],[Close Price]])-1</f>
        <v>2.1037755544492942E-3</v>
      </c>
      <c r="AE425" s="2">
        <f>(Table2[[#This Row],[Close Price]]/Table2[[#This Row],[Current Week Low]])-1</f>
        <v>1.8965799378170445E-2</v>
      </c>
      <c r="AF425" s="2">
        <f>(Table2[[#This Row],[Current Week High]]/Table2[[#This Row],[Close Price]])-1</f>
        <v>6.1186143988181119E-3</v>
      </c>
      <c r="AG425" s="2">
        <f>(Table2[[#This Row],[Close Price]]/Table2[[#This Row],[Current Month Low]])-1</f>
        <v>3.5430861390213453E-2</v>
      </c>
      <c r="AH425" s="2">
        <f>(Table2[[#This Row],[Current Month High]]/Table2[[#This Row],[Close Price]])-1</f>
        <v>9.8459907819300252E-2</v>
      </c>
      <c r="AI425">
        <v>9.8459907819300199</v>
      </c>
      <c r="AJ425">
        <v>31.009888491479</v>
      </c>
      <c r="AK425" t="str">
        <f>IF(AND(Table2[[#This Row],[20D EMA]]&gt;Table2[[#This Row],[50D EMA]],Table2[[#This Row],[50D EMA]]&gt;Table2[[#This Row],[200D EMA]]),"Uptrend","Downtrend/NoTrend")</f>
        <v>Downtrend/NoTrend</v>
      </c>
      <c r="AL425">
        <v>-0.06</v>
      </c>
      <c r="AM425" t="s">
        <v>10346</v>
      </c>
      <c r="AN425">
        <v>1.47</v>
      </c>
      <c r="AO425" t="s">
        <v>10347</v>
      </c>
      <c r="AP425">
        <v>6.4445741188234998E-2</v>
      </c>
      <c r="AQ425">
        <f>(Table2[[#This Row],[Sharpe Ratio]]-AVERAGE(Table2[Sharpe Ratio]))/_xlfn.STDEV.P(Table2[Sharpe Ratio])</f>
        <v>8.1384584559361286E-3</v>
      </c>
      <c r="AR4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5">
        <f>_xlfn.RANK.AVG(Table2[[#This Row],[1Y Return vs Nifty Z-Score]],Table2[1Y Return vs Nifty Z-Score])</f>
        <v>452</v>
      </c>
      <c r="AT425">
        <f>_xlfn.RANK.AVG(Table2[[#This Row],[6M Return vs Nifty Z-Score]],Table2[6M Return vs Nifty Z-Score])</f>
        <v>449</v>
      </c>
      <c r="AU425">
        <f>_xlfn.RANK.AVG(Table2[[#This Row],[Sharpe Ratio Z-Score]],Table2[Sharpe Ratio Z-Score])</f>
        <v>355</v>
      </c>
      <c r="AV425">
        <f>(Table2[[#This Row],[Rank 1Y]]+Table2[[#This Row],[Rank 6M]]+Table2[[#This Row],[Rank Sharpe]])/3</f>
        <v>418.66666666666669</v>
      </c>
    </row>
    <row r="426" spans="1:48" x14ac:dyDescent="0.3">
      <c r="A426" t="s">
        <v>690</v>
      </c>
      <c r="B426" t="s">
        <v>691</v>
      </c>
      <c r="C426" t="s">
        <v>10316</v>
      </c>
      <c r="D426" t="s">
        <v>296</v>
      </c>
      <c r="E426">
        <v>26195.168225279998</v>
      </c>
      <c r="F426">
        <v>524.79999999999995</v>
      </c>
      <c r="G426">
        <v>-8.6504916845694595</v>
      </c>
      <c r="H426">
        <f>(Table2[[#This Row],[1Y Return vs Nifty]]-AVERAGE(Table2[1Y Return vs Nifty]))/_xlfn.STDEV.P(Table2[1Y Return vs Nifty])</f>
        <v>-0.5678854829447304</v>
      </c>
      <c r="I426">
        <v>-2.3450994674417598</v>
      </c>
      <c r="J426">
        <f>(Table2[[#This Row],[1M Return vs Nifty]]-AVERAGE(Table2[1M Return vs Nifty]))/_xlfn.STDEV.P(Table2[1M Return vs Nifty])</f>
        <v>-0.20728227158798515</v>
      </c>
      <c r="K426">
        <v>25.848101406196701</v>
      </c>
      <c r="L426">
        <f>(Table2[[#This Row],[6M Return vs Nifty]]-AVERAGE(Table2[6M Return vs Nifty]))/_xlfn.STDEV.P(Table2[6M Return vs Nifty])</f>
        <v>0.66628926193653648</v>
      </c>
      <c r="M426">
        <v>-5.0176005261489696</v>
      </c>
      <c r="N426">
        <f>(Table2[[#This Row],[1W Return vs Nifty]]-AVERAGE(Table2[1W Return vs Nifty]))/_xlfn.STDEV.P(Table2[1W Return vs Nifty])</f>
        <v>-1.0347386659491531</v>
      </c>
      <c r="O426">
        <v>524.91999999999996</v>
      </c>
      <c r="P426">
        <v>505.885192131613</v>
      </c>
      <c r="Q426">
        <v>449.87201313729202</v>
      </c>
      <c r="R426">
        <v>46.249321089255098</v>
      </c>
      <c r="S426" s="2">
        <f>(Table2[[#This Row],[Close Price]]-Table2[[#This Row],[20D EMA]])/Table2[[#This Row],[20D EMA]]</f>
        <v>-2.2860626381163713E-4</v>
      </c>
      <c r="T426" s="2">
        <f>(Table2[[#This Row],[Close Price]]-Table2[[#This Row],[50D EMA]])/Table2[[#This Row],[50D EMA]]</f>
        <v>3.7389526640791676E-2</v>
      </c>
      <c r="U426" s="2">
        <f>(Table2[[#This Row],[Close Price]]-Table2[[#This Row],[200D EMA]])/Table2[[#This Row],[200D EMA]]</f>
        <v>0.1665540079725773</v>
      </c>
      <c r="V426">
        <v>0.61970789173952701</v>
      </c>
      <c r="W426">
        <v>522.04999999999995</v>
      </c>
      <c r="X426">
        <v>537.29999999999995</v>
      </c>
      <c r="Y426">
        <v>522.04999999999995</v>
      </c>
      <c r="Z426">
        <v>546.45000000000005</v>
      </c>
      <c r="AA426">
        <v>488.85</v>
      </c>
      <c r="AB426">
        <v>567.35</v>
      </c>
      <c r="AC426" s="2">
        <f>(Table2[[#This Row],[Close Price]]/Table2[[#This Row],[Day Low]])-1</f>
        <v>5.2676946652618906E-3</v>
      </c>
      <c r="AD426" s="2">
        <f>(Table2[[#This Row],[Day High]]/Table2[[#This Row],[Close Price]])-1</f>
        <v>2.3818597560975707E-2</v>
      </c>
      <c r="AE426" s="2">
        <f>(Table2[[#This Row],[Close Price]]/Table2[[#This Row],[Current Week Low]])-1</f>
        <v>5.2676946652618906E-3</v>
      </c>
      <c r="AF426" s="2">
        <f>(Table2[[#This Row],[Current Week High]]/Table2[[#This Row],[Close Price]])-1</f>
        <v>4.1253810975609984E-2</v>
      </c>
      <c r="AG426" s="2">
        <f>(Table2[[#This Row],[Close Price]]/Table2[[#This Row],[Current Month Low]])-1</f>
        <v>7.3539940677099125E-2</v>
      </c>
      <c r="AH426" s="2">
        <f>(Table2[[#This Row],[Current Month High]]/Table2[[#This Row],[Close Price]])-1</f>
        <v>8.1078506097561176E-2</v>
      </c>
      <c r="AI426">
        <v>8.1078506097561096</v>
      </c>
      <c r="AJ426">
        <v>56.144004760487903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0.02</v>
      </c>
      <c r="AM426" t="s">
        <v>10347</v>
      </c>
      <c r="AN426">
        <v>-2.2999999999999998</v>
      </c>
      <c r="AO426" t="s">
        <v>10346</v>
      </c>
      <c r="AP426">
        <v>-6.0188102875889998E-3</v>
      </c>
      <c r="AQ426">
        <f>(Table2[[#This Row],[Sharpe Ratio]]-AVERAGE(Table2[Sharpe Ratio]))/_xlfn.STDEV.P(Table2[Sharpe Ratio])</f>
        <v>-0.80176946471232224</v>
      </c>
      <c r="AR4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-1.9453866232576544</v>
      </c>
      <c r="AS426">
        <f>_xlfn.RANK.AVG(Table2[[#This Row],[1Y Return vs Nifty Z-Score]],Table2[1Y Return vs Nifty Z-Score])</f>
        <v>503</v>
      </c>
      <c r="AT426">
        <f>_xlfn.RANK.AVG(Table2[[#This Row],[6M Return vs Nifty Z-Score]],Table2[6M Return vs Nifty Z-Score])</f>
        <v>165</v>
      </c>
      <c r="AU426">
        <f>_xlfn.RANK.AVG(Table2[[#This Row],[Sharpe Ratio Z-Score]],Table2[Sharpe Ratio Z-Score])</f>
        <v>589</v>
      </c>
      <c r="AV426">
        <f>(Table2[[#This Row],[Rank 1Y]]+Table2[[#This Row],[Rank 6M]]+Table2[[#This Row],[Rank Sharpe]])/3</f>
        <v>419</v>
      </c>
    </row>
    <row r="427" spans="1:48" x14ac:dyDescent="0.3">
      <c r="A427" t="s">
        <v>1492</v>
      </c>
      <c r="B427" t="s">
        <v>1493</v>
      </c>
      <c r="C427" t="s">
        <v>10316</v>
      </c>
      <c r="D427" t="s">
        <v>388</v>
      </c>
      <c r="E427">
        <v>6950.87662902599</v>
      </c>
      <c r="F427">
        <v>85.31</v>
      </c>
      <c r="G427">
        <v>-6.5748749184591304</v>
      </c>
      <c r="H427">
        <f>(Table2[[#This Row],[1Y Return vs Nifty]]-AVERAGE(Table2[1Y Return vs Nifty]))/_xlfn.STDEV.P(Table2[1Y Return vs Nifty])</f>
        <v>-0.53460134140748017</v>
      </c>
      <c r="I427">
        <v>-0.77173751112292199</v>
      </c>
      <c r="J427">
        <f>(Table2[[#This Row],[1M Return vs Nifty]]-AVERAGE(Table2[1M Return vs Nifty]))/_xlfn.STDEV.P(Table2[1M Return vs Nifty])</f>
        <v>-5.898345428039857E-2</v>
      </c>
      <c r="K427">
        <v>-2.2402984847504399</v>
      </c>
      <c r="L427">
        <f>(Table2[[#This Row],[6M Return vs Nifty]]-AVERAGE(Table2[6M Return vs Nifty]))/_xlfn.STDEV.P(Table2[6M Return vs Nifty])</f>
        <v>-0.31027326601247346</v>
      </c>
      <c r="M427">
        <v>-3.5895913930713901</v>
      </c>
      <c r="N427">
        <f>(Table2[[#This Row],[1W Return vs Nifty]]-AVERAGE(Table2[1W Return vs Nifty]))/_xlfn.STDEV.P(Table2[1W Return vs Nifty])</f>
        <v>-0.67199364514014714</v>
      </c>
      <c r="O427">
        <v>86.49</v>
      </c>
      <c r="P427">
        <v>84.361028017164898</v>
      </c>
      <c r="Q427">
        <v>76.092610670614604</v>
      </c>
      <c r="R427">
        <v>42.942511944637602</v>
      </c>
      <c r="S427" s="2">
        <f>(Table2[[#This Row],[Close Price]]-Table2[[#This Row],[20D EMA]])/Table2[[#This Row],[20D EMA]]</f>
        <v>-1.3643195745172768E-2</v>
      </c>
      <c r="T427" s="2">
        <f>(Table2[[#This Row],[Close Price]]-Table2[[#This Row],[50D EMA]])/Table2[[#This Row],[50D EMA]]</f>
        <v>1.1248938107321515E-2</v>
      </c>
      <c r="U427" s="2">
        <f>(Table2[[#This Row],[Close Price]]-Table2[[#This Row],[200D EMA]])/Table2[[#This Row],[200D EMA]]</f>
        <v>0.12113382952892907</v>
      </c>
      <c r="V427">
        <v>0.436586952949301</v>
      </c>
      <c r="W427">
        <v>84.32</v>
      </c>
      <c r="X427">
        <v>86.34</v>
      </c>
      <c r="Y427">
        <v>84.32</v>
      </c>
      <c r="Z427">
        <v>89.9</v>
      </c>
      <c r="AA427">
        <v>81.25</v>
      </c>
      <c r="AB427">
        <v>94.29</v>
      </c>
      <c r="AC427" s="2">
        <f>(Table2[[#This Row],[Close Price]]/Table2[[#This Row],[Day Low]])-1</f>
        <v>1.1740986717267754E-2</v>
      </c>
      <c r="AD427" s="2">
        <f>(Table2[[#This Row],[Day High]]/Table2[[#This Row],[Close Price]])-1</f>
        <v>1.2073613878794909E-2</v>
      </c>
      <c r="AE427" s="2">
        <f>(Table2[[#This Row],[Close Price]]/Table2[[#This Row],[Current Week Low]])-1</f>
        <v>1.1740986717267754E-2</v>
      </c>
      <c r="AF427" s="2">
        <f>(Table2[[#This Row],[Current Week High]]/Table2[[#This Row],[Close Price]])-1</f>
        <v>5.3803774469581622E-2</v>
      </c>
      <c r="AG427" s="2">
        <f>(Table2[[#This Row],[Close Price]]/Table2[[#This Row],[Current Month Low]])-1</f>
        <v>4.9969230769230766E-2</v>
      </c>
      <c r="AH427" s="2">
        <f>(Table2[[#This Row],[Current Month High]]/Table2[[#This Row],[Close Price]])-1</f>
        <v>0.10526315789473695</v>
      </c>
      <c r="AI427">
        <v>15.2854296096588</v>
      </c>
      <c r="AJ427">
        <v>45.4560954816709</v>
      </c>
      <c r="AK427" t="str">
        <f>IF(AND(Table2[[#This Row],[20D EMA]]&gt;Table2[[#This Row],[50D EMA]],Table2[[#This Row],[50D EMA]]&gt;Table2[[#This Row],[200D EMA]]),"Uptrend","Downtrend/NoTrend")</f>
        <v>Uptrend</v>
      </c>
      <c r="AL427">
        <v>0.09</v>
      </c>
      <c r="AM427" t="s">
        <v>10347</v>
      </c>
      <c r="AN427">
        <v>-4.0599999999999996</v>
      </c>
      <c r="AO427" t="s">
        <v>10346</v>
      </c>
      <c r="AP427">
        <v>6.7310008227336002E-2</v>
      </c>
      <c r="AQ427">
        <f>(Table2[[#This Row],[Sharpe Ratio]]-AVERAGE(Table2[Sharpe Ratio]))/_xlfn.STDEV.P(Table2[Sharpe Ratio])</f>
        <v>4.1059871002406378E-2</v>
      </c>
      <c r="AR4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-1.534791835838093</v>
      </c>
      <c r="AS427">
        <f>_xlfn.RANK.AVG(Table2[[#This Row],[1Y Return vs Nifty Z-Score]],Table2[1Y Return vs Nifty Z-Score])</f>
        <v>495</v>
      </c>
      <c r="AT427">
        <f>_xlfn.RANK.AVG(Table2[[#This Row],[6M Return vs Nifty Z-Score]],Table2[6M Return vs Nifty Z-Score])</f>
        <v>424</v>
      </c>
      <c r="AU427">
        <f>_xlfn.RANK.AVG(Table2[[#This Row],[Sharpe Ratio Z-Score]],Table2[Sharpe Ratio Z-Score])</f>
        <v>342</v>
      </c>
      <c r="AV427">
        <f>(Table2[[#This Row],[Rank 1Y]]+Table2[[#This Row],[Rank 6M]]+Table2[[#This Row],[Rank Sharpe]])/3</f>
        <v>420.33333333333331</v>
      </c>
    </row>
    <row r="428" spans="1:48" x14ac:dyDescent="0.3">
      <c r="A428" t="s">
        <v>474</v>
      </c>
      <c r="B428" t="s">
        <v>475</v>
      </c>
      <c r="C428" t="s">
        <v>10314</v>
      </c>
      <c r="D428" t="s">
        <v>133</v>
      </c>
      <c r="E428">
        <v>45094.463964515002</v>
      </c>
      <c r="F428">
        <v>51003.05</v>
      </c>
      <c r="G428">
        <v>-3.87698531781554</v>
      </c>
      <c r="H428">
        <f>(Table2[[#This Row],[1Y Return vs Nifty]]-AVERAGE(Table2[1Y Return vs Nifty]))/_xlfn.STDEV.P(Table2[1Y Return vs Nifty])</f>
        <v>-0.49133856728373154</v>
      </c>
      <c r="I428">
        <v>-8.1878237951794102</v>
      </c>
      <c r="J428">
        <f>(Table2[[#This Row],[1M Return vs Nifty]]-AVERAGE(Table2[1M Return vs Nifty]))/_xlfn.STDEV.P(Table2[1M Return vs Nifty])</f>
        <v>-0.75799414318110347</v>
      </c>
      <c r="K428">
        <v>20.047450985864799</v>
      </c>
      <c r="L428">
        <f>(Table2[[#This Row],[6M Return vs Nifty]]-AVERAGE(Table2[6M Return vs Nifty]))/_xlfn.STDEV.P(Table2[6M Return vs Nifty])</f>
        <v>0.46461533746163125</v>
      </c>
      <c r="M428">
        <v>-4.3173779302347297</v>
      </c>
      <c r="N428">
        <f>(Table2[[#This Row],[1W Return vs Nifty]]-AVERAGE(Table2[1W Return vs Nifty]))/_xlfn.STDEV.P(Table2[1W Return vs Nifty])</f>
        <v>-0.85686707238417847</v>
      </c>
      <c r="O428">
        <v>52227.54</v>
      </c>
      <c r="P428">
        <v>52650.138768720099</v>
      </c>
      <c r="Q428">
        <v>47025.735645484499</v>
      </c>
      <c r="R428">
        <v>32.947643981904797</v>
      </c>
      <c r="S428" s="2">
        <f>(Table2[[#This Row],[Close Price]]-Table2[[#This Row],[20D EMA]])/Table2[[#This Row],[20D EMA]]</f>
        <v>-2.3445293421823006E-2</v>
      </c>
      <c r="T428" s="2">
        <f>(Table2[[#This Row],[Close Price]]-Table2[[#This Row],[50D EMA]])/Table2[[#This Row],[50D EMA]]</f>
        <v>-3.1283654843824366E-2</v>
      </c>
      <c r="U428" s="2">
        <f>(Table2[[#This Row],[Close Price]]-Table2[[#This Row],[200D EMA]])/Table2[[#This Row],[200D EMA]]</f>
        <v>8.4577397884841227E-2</v>
      </c>
      <c r="V428">
        <v>1.02440386734248</v>
      </c>
      <c r="W428">
        <v>50501</v>
      </c>
      <c r="X428">
        <v>51250</v>
      </c>
      <c r="Y428">
        <v>50501</v>
      </c>
      <c r="Z428">
        <v>52998.95</v>
      </c>
      <c r="AA428">
        <v>49500</v>
      </c>
      <c r="AB428">
        <v>55408.45</v>
      </c>
      <c r="AC428" s="2">
        <f>(Table2[[#This Row],[Close Price]]/Table2[[#This Row],[Day Low]])-1</f>
        <v>9.9413872992615282E-3</v>
      </c>
      <c r="AD428" s="2">
        <f>(Table2[[#This Row],[Day High]]/Table2[[#This Row],[Close Price]])-1</f>
        <v>4.8418673000927281E-3</v>
      </c>
      <c r="AE428" s="2">
        <f>(Table2[[#This Row],[Close Price]]/Table2[[#This Row],[Current Week Low]])-1</f>
        <v>9.9413872992615282E-3</v>
      </c>
      <c r="AF428" s="2">
        <f>(Table2[[#This Row],[Current Week High]]/Table2[[#This Row],[Close Price]])-1</f>
        <v>3.9132953813546312E-2</v>
      </c>
      <c r="AG428" s="2">
        <f>(Table2[[#This Row],[Close Price]]/Table2[[#This Row],[Current Month Low]])-1</f>
        <v>3.0364646464646539E-2</v>
      </c>
      <c r="AH428" s="2">
        <f>(Table2[[#This Row],[Current Month High]]/Table2[[#This Row],[Close Price]])-1</f>
        <v>8.6375226579586739E-2</v>
      </c>
      <c r="AI428">
        <v>17.628259486442399</v>
      </c>
      <c r="AJ428">
        <v>45.815905562687099</v>
      </c>
      <c r="AK428" t="str">
        <f>IF(AND(Table2[[#This Row],[20D EMA]]&gt;Table2[[#This Row],[50D EMA]],Table2[[#This Row],[50D EMA]]&gt;Table2[[#This Row],[200D EMA]]),"Uptrend","Downtrend/NoTrend")</f>
        <v>Downtrend/NoTrend</v>
      </c>
      <c r="AL428">
        <v>-0.12</v>
      </c>
      <c r="AM428" t="s">
        <v>10346</v>
      </c>
      <c r="AN428">
        <v>-0.01</v>
      </c>
      <c r="AO428" t="s">
        <v>10346</v>
      </c>
      <c r="AP428">
        <v>-6.6903271611280001E-3</v>
      </c>
      <c r="AQ428">
        <f>(Table2[[#This Row],[Sharpe Ratio]]-AVERAGE(Table2[Sharpe Ratio]))/_xlfn.STDEV.P(Table2[Sharpe Ratio])</f>
        <v>-0.80948776881033402</v>
      </c>
      <c r="AR4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8">
        <f>_xlfn.RANK.AVG(Table2[[#This Row],[1Y Return vs Nifty Z-Score]],Table2[1Y Return vs Nifty Z-Score])</f>
        <v>473</v>
      </c>
      <c r="AT428">
        <f>_xlfn.RANK.AVG(Table2[[#This Row],[6M Return vs Nifty Z-Score]],Table2[6M Return vs Nifty Z-Score])</f>
        <v>199</v>
      </c>
      <c r="AU428">
        <f>_xlfn.RANK.AVG(Table2[[#This Row],[Sharpe Ratio Z-Score]],Table2[Sharpe Ratio Z-Score])</f>
        <v>591</v>
      </c>
      <c r="AV428">
        <f>(Table2[[#This Row],[Rank 1Y]]+Table2[[#This Row],[Rank 6M]]+Table2[[#This Row],[Rank Sharpe]])/3</f>
        <v>421</v>
      </c>
    </row>
    <row r="429" spans="1:48" x14ac:dyDescent="0.3">
      <c r="A429" t="s">
        <v>1001</v>
      </c>
      <c r="B429" t="s">
        <v>1002</v>
      </c>
      <c r="C429" t="s">
        <v>10303</v>
      </c>
      <c r="D429" t="s">
        <v>246</v>
      </c>
      <c r="E429">
        <v>14208.738367350001</v>
      </c>
      <c r="F429">
        <v>1115.1500000000001</v>
      </c>
      <c r="G429">
        <v>18.3167754015968</v>
      </c>
      <c r="H429">
        <f>(Table2[[#This Row],[1Y Return vs Nifty]]-AVERAGE(Table2[1Y Return vs Nifty]))/_xlfn.STDEV.P(Table2[1Y Return vs Nifty])</f>
        <v>-0.13544422055753061</v>
      </c>
      <c r="I429">
        <v>4.4068355893873496</v>
      </c>
      <c r="J429">
        <f>(Table2[[#This Row],[1M Return vs Nifty]]-AVERAGE(Table2[1M Return vs Nifty]))/_xlfn.STDEV.P(Table2[1M Return vs Nifty])</f>
        <v>0.42912817385593505</v>
      </c>
      <c r="K429">
        <v>9.9450495445896596</v>
      </c>
      <c r="L429">
        <f>(Table2[[#This Row],[6M Return vs Nifty]]-AVERAGE(Table2[6M Return vs Nifty]))/_xlfn.STDEV.P(Table2[6M Return vs Nifty])</f>
        <v>0.11338042453848352</v>
      </c>
      <c r="M429">
        <v>-4.1500433922970004</v>
      </c>
      <c r="N429">
        <f>(Table2[[#This Row],[1W Return vs Nifty]]-AVERAGE(Table2[1W Return vs Nifty]))/_xlfn.STDEV.P(Table2[1W Return vs Nifty])</f>
        <v>-0.81436050219476397</v>
      </c>
      <c r="O429">
        <v>1085.43</v>
      </c>
      <c r="P429">
        <v>1042.2358734358299</v>
      </c>
      <c r="Q429">
        <v>936.70109691002597</v>
      </c>
      <c r="R429">
        <v>55.917073525302499</v>
      </c>
      <c r="S429" s="2">
        <f>(Table2[[#This Row],[Close Price]]-Table2[[#This Row],[20D EMA]])/Table2[[#This Row],[20D EMA]]</f>
        <v>2.738085367089543E-2</v>
      </c>
      <c r="T429" s="2">
        <f>(Table2[[#This Row],[Close Price]]-Table2[[#This Row],[50D EMA]])/Table2[[#This Row],[50D EMA]]</f>
        <v>6.9959333028714293E-2</v>
      </c>
      <c r="U429" s="2">
        <f>(Table2[[#This Row],[Close Price]]-Table2[[#This Row],[200D EMA]])/Table2[[#This Row],[200D EMA]]</f>
        <v>0.19050784041850533</v>
      </c>
      <c r="V429">
        <v>1.38014801378279</v>
      </c>
      <c r="W429">
        <v>1108</v>
      </c>
      <c r="X429">
        <v>1139.95</v>
      </c>
      <c r="Y429">
        <v>1108</v>
      </c>
      <c r="Z429">
        <v>1180.5</v>
      </c>
      <c r="AA429">
        <v>970</v>
      </c>
      <c r="AB429">
        <v>1180.5</v>
      </c>
      <c r="AC429" s="2">
        <f>(Table2[[#This Row],[Close Price]]/Table2[[#This Row],[Day Low]])-1</f>
        <v>6.4530685920578534E-3</v>
      </c>
      <c r="AD429" s="2">
        <f>(Table2[[#This Row],[Day High]]/Table2[[#This Row],[Close Price]])-1</f>
        <v>2.2239160651033485E-2</v>
      </c>
      <c r="AE429" s="2">
        <f>(Table2[[#This Row],[Close Price]]/Table2[[#This Row],[Current Week Low]])-1</f>
        <v>6.4530685920578534E-3</v>
      </c>
      <c r="AF429" s="2">
        <f>(Table2[[#This Row],[Current Week High]]/Table2[[#This Row],[Close Price]])-1</f>
        <v>5.8601981796170932E-2</v>
      </c>
      <c r="AG429" s="2">
        <f>(Table2[[#This Row],[Close Price]]/Table2[[#This Row],[Current Month Low]])-1</f>
        <v>0.14963917525773196</v>
      </c>
      <c r="AH429" s="2">
        <f>(Table2[[#This Row],[Current Month High]]/Table2[[#This Row],[Close Price]])-1</f>
        <v>5.8601981796170932E-2</v>
      </c>
      <c r="AI429">
        <v>5.8601981796170897</v>
      </c>
      <c r="AJ429">
        <v>50.4925775978407</v>
      </c>
      <c r="AK429" t="str">
        <f>IF(AND(Table2[[#This Row],[20D EMA]]&gt;Table2[[#This Row],[50D EMA]],Table2[[#This Row],[50D EMA]]&gt;Table2[[#This Row],[200D EMA]]),"Uptrend","Downtrend/NoTrend")</f>
        <v>Uptrend</v>
      </c>
      <c r="AL429">
        <v>7.0000000000000007E-2</v>
      </c>
      <c r="AM429" t="s">
        <v>10347</v>
      </c>
      <c r="AN429">
        <v>9.51</v>
      </c>
      <c r="AO429" t="s">
        <v>10347</v>
      </c>
      <c r="AP429">
        <v>-3.2334405565415003E-2</v>
      </c>
      <c r="AQ429">
        <f>(Table2[[#This Row],[Sharpe Ratio]]-AVERAGE(Table2[Sharpe Ratio]))/_xlfn.STDEV.P(Table2[Sharpe Ratio])</f>
        <v>-1.1042365729534487</v>
      </c>
      <c r="AR4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-1.5115326973113246</v>
      </c>
      <c r="AS429">
        <f>_xlfn.RANK.AVG(Table2[[#This Row],[1Y Return vs Nifty Z-Score]],Table2[1Y Return vs Nifty Z-Score])</f>
        <v>341</v>
      </c>
      <c r="AT429">
        <f>_xlfn.RANK.AVG(Table2[[#This Row],[6M Return vs Nifty Z-Score]],Table2[6M Return vs Nifty Z-Score])</f>
        <v>287</v>
      </c>
      <c r="AU429">
        <f>_xlfn.RANK.AVG(Table2[[#This Row],[Sharpe Ratio Z-Score]],Table2[Sharpe Ratio Z-Score])</f>
        <v>638</v>
      </c>
      <c r="AV429">
        <f>(Table2[[#This Row],[Rank 1Y]]+Table2[[#This Row],[Rank 6M]]+Table2[[#This Row],[Rank Sharpe]])/3</f>
        <v>422</v>
      </c>
    </row>
    <row r="430" spans="1:48" x14ac:dyDescent="0.3">
      <c r="A430" t="s">
        <v>1165</v>
      </c>
      <c r="B430" t="s">
        <v>1166</v>
      </c>
      <c r="C430" t="s">
        <v>10315</v>
      </c>
      <c r="D430" t="s">
        <v>141</v>
      </c>
      <c r="E430">
        <v>10429.538095178999</v>
      </c>
      <c r="F430">
        <v>193.69</v>
      </c>
      <c r="G430">
        <v>1.23712533066534</v>
      </c>
      <c r="H430">
        <f>(Table2[[#This Row],[1Y Return vs Nifty]]-AVERAGE(Table2[1Y Return vs Nifty]))/_xlfn.STDEV.P(Table2[1Y Return vs Nifty])</f>
        <v>-0.40932979502844508</v>
      </c>
      <c r="I430">
        <v>-8.7880165808903694</v>
      </c>
      <c r="J430">
        <f>(Table2[[#This Row],[1M Return vs Nifty]]-AVERAGE(Table2[1M Return vs Nifty]))/_xlfn.STDEV.P(Table2[1M Return vs Nifty])</f>
        <v>-0.81456591925590505</v>
      </c>
      <c r="K430">
        <v>-42.184538629222899</v>
      </c>
      <c r="L430">
        <f>(Table2[[#This Row],[6M Return vs Nifty]]-AVERAGE(Table2[6M Return vs Nifty]))/_xlfn.STDEV.P(Table2[6M Return vs Nifty])</f>
        <v>-1.699033333653799</v>
      </c>
      <c r="M430">
        <v>-4.8572445148173404</v>
      </c>
      <c r="N430">
        <f>(Table2[[#This Row],[1W Return vs Nifty]]-AVERAGE(Table2[1W Return vs Nifty]))/_xlfn.STDEV.P(Table2[1W Return vs Nifty])</f>
        <v>-0.99400479155019938</v>
      </c>
      <c r="O430">
        <v>201.91</v>
      </c>
      <c r="P430">
        <v>203.359655869958</v>
      </c>
      <c r="Q430">
        <v>198.52882284959199</v>
      </c>
      <c r="R430">
        <v>32.839192149789802</v>
      </c>
      <c r="S430" s="2">
        <f>(Table2[[#This Row],[Close Price]]-Table2[[#This Row],[20D EMA]])/Table2[[#This Row],[20D EMA]]</f>
        <v>-4.0711207963944326E-2</v>
      </c>
      <c r="T430" s="2">
        <f>(Table2[[#This Row],[Close Price]]-Table2[[#This Row],[50D EMA]])/Table2[[#This Row],[50D EMA]]</f>
        <v>-4.7549529077396957E-2</v>
      </c>
      <c r="U430" s="2">
        <f>(Table2[[#This Row],[Close Price]]-Table2[[#This Row],[200D EMA]])/Table2[[#This Row],[200D EMA]]</f>
        <v>-2.4373402210005279E-2</v>
      </c>
      <c r="V430">
        <v>0.60660711005025203</v>
      </c>
      <c r="W430">
        <v>192.55</v>
      </c>
      <c r="X430">
        <v>200.27</v>
      </c>
      <c r="Y430">
        <v>192.55</v>
      </c>
      <c r="Z430">
        <v>208.83</v>
      </c>
      <c r="AA430">
        <v>190.91</v>
      </c>
      <c r="AB430">
        <v>218.5</v>
      </c>
      <c r="AC430" s="2">
        <f>(Table2[[#This Row],[Close Price]]/Table2[[#This Row],[Day Low]])-1</f>
        <v>5.9205401194493135E-3</v>
      </c>
      <c r="AD430" s="2">
        <f>(Table2[[#This Row],[Day High]]/Table2[[#This Row],[Close Price]])-1</f>
        <v>3.3971810625226029E-2</v>
      </c>
      <c r="AE430" s="2">
        <f>(Table2[[#This Row],[Close Price]]/Table2[[#This Row],[Current Week Low]])-1</f>
        <v>5.9205401194493135E-3</v>
      </c>
      <c r="AF430" s="2">
        <f>(Table2[[#This Row],[Current Week High]]/Table2[[#This Row],[Close Price]])-1</f>
        <v>7.8166141772936237E-2</v>
      </c>
      <c r="AG430" s="2">
        <f>(Table2[[#This Row],[Close Price]]/Table2[[#This Row],[Current Month Low]])-1</f>
        <v>1.4561835419831359E-2</v>
      </c>
      <c r="AH430" s="2">
        <f>(Table2[[#This Row],[Current Month High]]/Table2[[#This Row],[Close Price]])-1</f>
        <v>0.12809127988022095</v>
      </c>
      <c r="AI430">
        <v>47.090711962414098</v>
      </c>
      <c r="AJ430">
        <v>42.891921800073703</v>
      </c>
      <c r="AK430" t="str">
        <f>IF(AND(Table2[[#This Row],[20D EMA]]&gt;Table2[[#This Row],[50D EMA]],Table2[[#This Row],[50D EMA]]&gt;Table2[[#This Row],[200D EMA]]),"Uptrend","Downtrend/NoTrend")</f>
        <v>Downtrend/NoTrend</v>
      </c>
      <c r="AL430">
        <v>0.05</v>
      </c>
      <c r="AM430" t="s">
        <v>10347</v>
      </c>
      <c r="AN430">
        <v>-4.28</v>
      </c>
      <c r="AO430" t="s">
        <v>10346</v>
      </c>
      <c r="AP430">
        <v>0.15947774597610501</v>
      </c>
      <c r="AQ430">
        <f>(Table2[[#This Row],[Sharpe Ratio]]-AVERAGE(Table2[Sharpe Ratio]))/_xlfn.STDEV.P(Table2[Sharpe Ratio])</f>
        <v>1.1004206346742409</v>
      </c>
      <c r="AR4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0">
        <f>_xlfn.RANK.AVG(Table2[[#This Row],[1Y Return vs Nifty Z-Score]],Table2[1Y Return vs Nifty Z-Score])</f>
        <v>443</v>
      </c>
      <c r="AT430">
        <f>_xlfn.RANK.AVG(Table2[[#This Row],[6M Return vs Nifty Z-Score]],Table2[6M Return vs Nifty Z-Score])</f>
        <v>728</v>
      </c>
      <c r="AU430">
        <f>_xlfn.RANK.AVG(Table2[[#This Row],[Sharpe Ratio Z-Score]],Table2[Sharpe Ratio Z-Score])</f>
        <v>96</v>
      </c>
      <c r="AV430">
        <f>(Table2[[#This Row],[Rank 1Y]]+Table2[[#This Row],[Rank 6M]]+Table2[[#This Row],[Rank Sharpe]])/3</f>
        <v>422.33333333333331</v>
      </c>
    </row>
    <row r="431" spans="1:48" x14ac:dyDescent="0.3">
      <c r="A431" t="s">
        <v>1319</v>
      </c>
      <c r="B431" t="s">
        <v>1320</v>
      </c>
      <c r="C431" t="s">
        <v>10303</v>
      </c>
      <c r="D431" t="s">
        <v>21</v>
      </c>
      <c r="E431">
        <v>8583.2708223119898</v>
      </c>
      <c r="F431">
        <v>30.99</v>
      </c>
      <c r="G431">
        <v>77.257339554288805</v>
      </c>
      <c r="H431">
        <f>(Table2[[#This Row],[1Y Return vs Nifty]]-AVERAGE(Table2[1Y Return vs Nifty]))/_xlfn.STDEV.P(Table2[1Y Return vs Nifty])</f>
        <v>0.80971391825435313</v>
      </c>
      <c r="I431">
        <v>-4.9408917399786398</v>
      </c>
      <c r="J431">
        <f>(Table2[[#This Row],[1M Return vs Nifty]]-AVERAGE(Table2[1M Return vs Nifty]))/_xlfn.STDEV.P(Table2[1M Return vs Nifty])</f>
        <v>-0.45195128906827181</v>
      </c>
      <c r="K431">
        <v>-30.089967741013101</v>
      </c>
      <c r="L431">
        <f>(Table2[[#This Row],[6M Return vs Nifty]]-AVERAGE(Table2[6M Return vs Nifty]))/_xlfn.STDEV.P(Table2[6M Return vs Nifty])</f>
        <v>-1.2785357343991197</v>
      </c>
      <c r="M431">
        <v>-2.70972559852882</v>
      </c>
      <c r="N431">
        <f>(Table2[[#This Row],[1W Return vs Nifty]]-AVERAGE(Table2[1W Return vs Nifty]))/_xlfn.STDEV.P(Table2[1W Return vs Nifty])</f>
        <v>-0.44848881694438958</v>
      </c>
      <c r="O431">
        <v>31.18</v>
      </c>
      <c r="P431">
        <v>31.1468975130432</v>
      </c>
      <c r="Q431">
        <v>29.2597361181761</v>
      </c>
      <c r="R431">
        <v>46.001677844823902</v>
      </c>
      <c r="S431" s="2">
        <f>(Table2[[#This Row],[Close Price]]-Table2[[#This Row],[20D EMA]])/Table2[[#This Row],[20D EMA]]</f>
        <v>-6.0936497754971548E-3</v>
      </c>
      <c r="T431" s="2">
        <f>(Table2[[#This Row],[Close Price]]-Table2[[#This Row],[50D EMA]])/Table2[[#This Row],[50D EMA]]</f>
        <v>-5.0373400104295621E-3</v>
      </c>
      <c r="U431" s="2">
        <f>(Table2[[#This Row],[Close Price]]-Table2[[#This Row],[200D EMA]])/Table2[[#This Row],[200D EMA]]</f>
        <v>5.913463726520285E-2</v>
      </c>
      <c r="V431">
        <v>0.84639969611233701</v>
      </c>
      <c r="W431">
        <v>30.93</v>
      </c>
      <c r="X431">
        <v>31.35</v>
      </c>
      <c r="Y431">
        <v>30.67</v>
      </c>
      <c r="Z431">
        <v>32.36</v>
      </c>
      <c r="AA431">
        <v>30.26</v>
      </c>
      <c r="AB431">
        <v>34.19</v>
      </c>
      <c r="AC431" s="2">
        <f>(Table2[[#This Row],[Close Price]]/Table2[[#This Row],[Day Low]])-1</f>
        <v>1.9398642095052043E-3</v>
      </c>
      <c r="AD431" s="2">
        <f>(Table2[[#This Row],[Day High]]/Table2[[#This Row],[Close Price]])-1</f>
        <v>1.1616650532429995E-2</v>
      </c>
      <c r="AE431" s="2">
        <f>(Table2[[#This Row],[Close Price]]/Table2[[#This Row],[Current Week Low]])-1</f>
        <v>1.0433648516465555E-2</v>
      </c>
      <c r="AF431" s="2">
        <f>(Table2[[#This Row],[Current Week High]]/Table2[[#This Row],[Close Price]])-1</f>
        <v>4.4207808970635698E-2</v>
      </c>
      <c r="AG431" s="2">
        <f>(Table2[[#This Row],[Close Price]]/Table2[[#This Row],[Current Month Low]])-1</f>
        <v>2.4124256444150616E-2</v>
      </c>
      <c r="AH431" s="2">
        <f>(Table2[[#This Row],[Current Month High]]/Table2[[#This Row],[Close Price]])-1</f>
        <v>0.10325911584382053</v>
      </c>
      <c r="AI431">
        <v>37.141013230074201</v>
      </c>
      <c r="AJ431">
        <v>119.787234042553</v>
      </c>
      <c r="AK431" t="str">
        <f>IF(AND(Table2[[#This Row],[20D EMA]]&gt;Table2[[#This Row],[50D EMA]],Table2[[#This Row],[50D EMA]]&gt;Table2[[#This Row],[200D EMA]]),"Uptrend","Downtrend/NoTrend")</f>
        <v>Uptrend</v>
      </c>
      <c r="AL431">
        <v>-0.19</v>
      </c>
      <c r="AM431" t="s">
        <v>10346</v>
      </c>
      <c r="AN431">
        <v>-4.76</v>
      </c>
      <c r="AO431" t="s">
        <v>10346</v>
      </c>
      <c r="AP431">
        <v>2.8611307184050999E-2</v>
      </c>
      <c r="AQ431">
        <f>(Table2[[#This Row],[Sharpe Ratio]]-AVERAGE(Table2[Sharpe Ratio]))/_xlfn.STDEV.P(Table2[Sharpe Ratio])</f>
        <v>-0.40373661084321599</v>
      </c>
      <c r="AR4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-1.7729985330006439</v>
      </c>
      <c r="AS431">
        <f>_xlfn.RANK.AVG(Table2[[#This Row],[1Y Return vs Nifty Z-Score]],Table2[1Y Return vs Nifty Z-Score])</f>
        <v>123</v>
      </c>
      <c r="AT431">
        <f>_xlfn.RANK.AVG(Table2[[#This Row],[6M Return vs Nifty Z-Score]],Table2[6M Return vs Nifty Z-Score])</f>
        <v>695</v>
      </c>
      <c r="AU431">
        <f>_xlfn.RANK.AVG(Table2[[#This Row],[Sharpe Ratio Z-Score]],Table2[Sharpe Ratio Z-Score])</f>
        <v>450</v>
      </c>
      <c r="AV431">
        <f>(Table2[[#This Row],[Rank 1Y]]+Table2[[#This Row],[Rank 6M]]+Table2[[#This Row],[Rank Sharpe]])/3</f>
        <v>422.66666666666669</v>
      </c>
    </row>
    <row r="432" spans="1:48" x14ac:dyDescent="0.3">
      <c r="A432" t="s">
        <v>1050</v>
      </c>
      <c r="B432" t="s">
        <v>1051</v>
      </c>
      <c r="C432" t="s">
        <v>10308</v>
      </c>
      <c r="D432" t="s">
        <v>228</v>
      </c>
      <c r="E432">
        <v>12868.61794686</v>
      </c>
      <c r="F432">
        <v>1567.8</v>
      </c>
      <c r="G432">
        <v>1.6423449622284101</v>
      </c>
      <c r="H432">
        <f>(Table2[[#This Row],[1Y Return vs Nifty]]-AVERAGE(Table2[1Y Return vs Nifty]))/_xlfn.STDEV.P(Table2[1Y Return vs Nifty])</f>
        <v>-0.40283178065949543</v>
      </c>
      <c r="I432">
        <v>-8.9131369280325501</v>
      </c>
      <c r="J432">
        <f>(Table2[[#This Row],[1M Return vs Nifty]]-AVERAGE(Table2[1M Return vs Nifty]))/_xlfn.STDEV.P(Table2[1M Return vs Nifty])</f>
        <v>-0.82635926371029444</v>
      </c>
      <c r="K432">
        <v>-34.701232050982597</v>
      </c>
      <c r="L432">
        <f>(Table2[[#This Row],[6M Return vs Nifty]]-AVERAGE(Table2[6M Return vs Nifty]))/_xlfn.STDEV.P(Table2[6M Return vs Nifty])</f>
        <v>-1.4388577160381035</v>
      </c>
      <c r="M432">
        <v>-2.6805979573915302</v>
      </c>
      <c r="N432">
        <f>(Table2[[#This Row],[1W Return vs Nifty]]-AVERAGE(Table2[1W Return vs Nifty]))/_xlfn.STDEV.P(Table2[1W Return vs Nifty])</f>
        <v>-0.4410897698754872</v>
      </c>
      <c r="O432">
        <v>1614.16</v>
      </c>
      <c r="P432">
        <v>1672.41509420497</v>
      </c>
      <c r="Q432">
        <v>1604.3143487407499</v>
      </c>
      <c r="R432">
        <v>37.415157345535398</v>
      </c>
      <c r="S432" s="2">
        <f>(Table2[[#This Row],[Close Price]]-Table2[[#This Row],[20D EMA]])/Table2[[#This Row],[20D EMA]]</f>
        <v>-2.872082073648221E-2</v>
      </c>
      <c r="T432" s="2">
        <f>(Table2[[#This Row],[Close Price]]-Table2[[#This Row],[50D EMA]])/Table2[[#This Row],[50D EMA]]</f>
        <v>-6.2553306632706418E-2</v>
      </c>
      <c r="U432" s="2">
        <f>(Table2[[#This Row],[Close Price]]-Table2[[#This Row],[200D EMA]])/Table2[[#This Row],[200D EMA]]</f>
        <v>-2.2760096093019794E-2</v>
      </c>
      <c r="V432">
        <v>0.63197308370746297</v>
      </c>
      <c r="W432">
        <v>1561.55</v>
      </c>
      <c r="X432">
        <v>1597.15</v>
      </c>
      <c r="Y432">
        <v>1558</v>
      </c>
      <c r="Z432">
        <v>1639.75</v>
      </c>
      <c r="AA432">
        <v>1527.55</v>
      </c>
      <c r="AB432">
        <v>1742</v>
      </c>
      <c r="AC432" s="2">
        <f>(Table2[[#This Row],[Close Price]]/Table2[[#This Row],[Day Low]])-1</f>
        <v>4.0024334795556449E-3</v>
      </c>
      <c r="AD432" s="2">
        <f>(Table2[[#This Row],[Day High]]/Table2[[#This Row],[Close Price]])-1</f>
        <v>1.8720500063783785E-2</v>
      </c>
      <c r="AE432" s="2">
        <f>(Table2[[#This Row],[Close Price]]/Table2[[#This Row],[Current Week Low]])-1</f>
        <v>6.2901155327341751E-3</v>
      </c>
      <c r="AF432" s="2">
        <f>(Table2[[#This Row],[Current Week High]]/Table2[[#This Row],[Close Price]])-1</f>
        <v>4.5892333205766134E-2</v>
      </c>
      <c r="AG432" s="2">
        <f>(Table2[[#This Row],[Close Price]]/Table2[[#This Row],[Current Month Low]])-1</f>
        <v>2.6349382998919868E-2</v>
      </c>
      <c r="AH432" s="2">
        <f>(Table2[[#This Row],[Current Month High]]/Table2[[#This Row],[Close Price]])-1</f>
        <v>0.11111111111111116</v>
      </c>
      <c r="AI432">
        <v>41.724071947952503</v>
      </c>
      <c r="AJ432">
        <v>54.007858546168897</v>
      </c>
      <c r="AK432" t="str">
        <f>IF(AND(Table2[[#This Row],[20D EMA]]&gt;Table2[[#This Row],[50D EMA]],Table2[[#This Row],[50D EMA]]&gt;Table2[[#This Row],[200D EMA]]),"Uptrend","Downtrend/NoTrend")</f>
        <v>Downtrend/NoTrend</v>
      </c>
      <c r="AL432">
        <v>-0.14000000000000001</v>
      </c>
      <c r="AM432" t="s">
        <v>10346</v>
      </c>
      <c r="AN432">
        <v>1.61</v>
      </c>
      <c r="AO432" t="s">
        <v>10347</v>
      </c>
      <c r="AP432">
        <v>0.149705280904468</v>
      </c>
      <c r="AQ432">
        <f>(Table2[[#This Row],[Sharpe Ratio]]-AVERAGE(Table2[Sharpe Ratio]))/_xlfn.STDEV.P(Table2[Sharpe Ratio])</f>
        <v>0.98809753426935998</v>
      </c>
      <c r="AR4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2">
        <f>_xlfn.RANK.AVG(Table2[[#This Row],[1Y Return vs Nifty Z-Score]],Table2[1Y Return vs Nifty Z-Score])</f>
        <v>439</v>
      </c>
      <c r="AT432">
        <f>_xlfn.RANK.AVG(Table2[[#This Row],[6M Return vs Nifty Z-Score]],Table2[6M Return vs Nifty Z-Score])</f>
        <v>713</v>
      </c>
      <c r="AU432">
        <f>_xlfn.RANK.AVG(Table2[[#This Row],[Sharpe Ratio Z-Score]],Table2[Sharpe Ratio Z-Score])</f>
        <v>120</v>
      </c>
      <c r="AV432">
        <f>(Table2[[#This Row],[Rank 1Y]]+Table2[[#This Row],[Rank 6M]]+Table2[[#This Row],[Rank Sharpe]])/3</f>
        <v>424</v>
      </c>
    </row>
    <row r="433" spans="1:48" x14ac:dyDescent="0.3">
      <c r="A433" t="s">
        <v>816</v>
      </c>
      <c r="B433" t="s">
        <v>817</v>
      </c>
      <c r="C433" t="s">
        <v>10307</v>
      </c>
      <c r="D433" t="s">
        <v>283</v>
      </c>
      <c r="E433">
        <v>19717.646299995002</v>
      </c>
      <c r="F433">
        <v>2463.85</v>
      </c>
      <c r="G433">
        <v>-4.2467764844959897</v>
      </c>
      <c r="H433">
        <f>(Table2[[#This Row],[1Y Return vs Nifty]]-AVERAGE(Table2[1Y Return vs Nifty]))/_xlfn.STDEV.P(Table2[1Y Return vs Nifty])</f>
        <v>-0.49726845845245743</v>
      </c>
      <c r="I433">
        <v>15.018913836973001</v>
      </c>
      <c r="J433">
        <f>(Table2[[#This Row],[1M Return vs Nifty]]-AVERAGE(Table2[1M Return vs Nifty]))/_xlfn.STDEV.P(Table2[1M Return vs Nifty])</f>
        <v>1.4293803071759807</v>
      </c>
      <c r="K433">
        <v>-5.2613503823205496</v>
      </c>
      <c r="L433">
        <f>(Table2[[#This Row],[6M Return vs Nifty]]-AVERAGE(Table2[6M Return vs Nifty]))/_xlfn.STDEV.P(Table2[6M Return vs Nifty])</f>
        <v>-0.41530758942037538</v>
      </c>
      <c r="M433">
        <v>1.2965656757472701</v>
      </c>
      <c r="N433">
        <f>(Table2[[#This Row],[1W Return vs Nifty]]-AVERAGE(Table2[1W Return vs Nifty]))/_xlfn.STDEV.P(Table2[1W Return vs Nifty])</f>
        <v>0.56919529864821561</v>
      </c>
      <c r="O433">
        <v>2347.8000000000002</v>
      </c>
      <c r="P433">
        <v>2220.7275792017099</v>
      </c>
      <c r="Q433">
        <v>2049.7185029826701</v>
      </c>
      <c r="R433">
        <v>68.352151424404099</v>
      </c>
      <c r="S433" s="2">
        <f>(Table2[[#This Row],[Close Price]]-Table2[[#This Row],[20D EMA]])/Table2[[#This Row],[20D EMA]]</f>
        <v>4.9429252917624893E-2</v>
      </c>
      <c r="T433" s="2">
        <f>(Table2[[#This Row],[Close Price]]-Table2[[#This Row],[50D EMA]])/Table2[[#This Row],[50D EMA]]</f>
        <v>0.1094787235837751</v>
      </c>
      <c r="U433" s="2">
        <f>(Table2[[#This Row],[Close Price]]-Table2[[#This Row],[200D EMA]])/Table2[[#This Row],[200D EMA]]</f>
        <v>0.20204310807298753</v>
      </c>
      <c r="V433">
        <v>0.99451927933226703</v>
      </c>
      <c r="W433">
        <v>2456</v>
      </c>
      <c r="X433">
        <v>2511.9</v>
      </c>
      <c r="Y433">
        <v>2453.1999999999998</v>
      </c>
      <c r="Z433">
        <v>2538.9499999999998</v>
      </c>
      <c r="AA433">
        <v>2060</v>
      </c>
      <c r="AB433">
        <v>2538.9499999999998</v>
      </c>
      <c r="AC433" s="2">
        <f>(Table2[[#This Row],[Close Price]]/Table2[[#This Row],[Day Low]])-1</f>
        <v>3.196254071661242E-3</v>
      </c>
      <c r="AD433" s="2">
        <f>(Table2[[#This Row],[Day High]]/Table2[[#This Row],[Close Price]])-1</f>
        <v>1.950199890415405E-2</v>
      </c>
      <c r="AE433" s="2">
        <f>(Table2[[#This Row],[Close Price]]/Table2[[#This Row],[Current Week Low]])-1</f>
        <v>4.341268547203736E-3</v>
      </c>
      <c r="AF433" s="2">
        <f>(Table2[[#This Row],[Current Week High]]/Table2[[#This Row],[Close Price]])-1</f>
        <v>3.0480751669135664E-2</v>
      </c>
      <c r="AG433" s="2">
        <f>(Table2[[#This Row],[Close Price]]/Table2[[#This Row],[Current Month Low]])-1</f>
        <v>0.19604368932038829</v>
      </c>
      <c r="AH433" s="2">
        <f>(Table2[[#This Row],[Current Month High]]/Table2[[#This Row],[Close Price]])-1</f>
        <v>3.0480751669135664E-2</v>
      </c>
      <c r="AI433">
        <v>3.0480751669135602</v>
      </c>
      <c r="AJ433">
        <v>40.791428571428497</v>
      </c>
      <c r="AK433" t="str">
        <f>IF(AND(Table2[[#This Row],[20D EMA]]&gt;Table2[[#This Row],[50D EMA]],Table2[[#This Row],[50D EMA]]&gt;Table2[[#This Row],[200D EMA]]),"Uptrend","Downtrend/NoTrend")</f>
        <v>Uptrend</v>
      </c>
      <c r="AL433">
        <v>0.14000000000000001</v>
      </c>
      <c r="AM433" t="s">
        <v>10347</v>
      </c>
      <c r="AN433">
        <v>9.7200000000000006</v>
      </c>
      <c r="AO433" t="s">
        <v>10347</v>
      </c>
      <c r="AP433">
        <v>7.2941818484130005E-2</v>
      </c>
      <c r="AQ433">
        <f>(Table2[[#This Row],[Sharpe Ratio]]-AVERAGE(Table2[Sharpe Ratio]))/_xlfn.STDEV.P(Table2[Sharpe Ratio])</f>
        <v>0.1057909684581628</v>
      </c>
      <c r="AR4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1.1917905264095263</v>
      </c>
      <c r="AS433">
        <f>_xlfn.RANK.AVG(Table2[[#This Row],[1Y Return vs Nifty Z-Score]],Table2[1Y Return vs Nifty Z-Score])</f>
        <v>478</v>
      </c>
      <c r="AT433">
        <f>_xlfn.RANK.AVG(Table2[[#This Row],[6M Return vs Nifty Z-Score]],Table2[6M Return vs Nifty Z-Score])</f>
        <v>469</v>
      </c>
      <c r="AU433">
        <f>_xlfn.RANK.AVG(Table2[[#This Row],[Sharpe Ratio Z-Score]],Table2[Sharpe Ratio Z-Score])</f>
        <v>327</v>
      </c>
      <c r="AV433">
        <f>(Table2[[#This Row],[Rank 1Y]]+Table2[[#This Row],[Rank 6M]]+Table2[[#This Row],[Rank Sharpe]])/3</f>
        <v>424.66666666666669</v>
      </c>
    </row>
    <row r="434" spans="1:48" x14ac:dyDescent="0.3">
      <c r="A434" t="s">
        <v>1270</v>
      </c>
      <c r="B434" t="s">
        <v>1271</v>
      </c>
      <c r="C434" t="s">
        <v>10314</v>
      </c>
      <c r="D434" t="s">
        <v>446</v>
      </c>
      <c r="E434">
        <v>9033.5595735799998</v>
      </c>
      <c r="F434">
        <v>674.15</v>
      </c>
      <c r="G434">
        <v>0.80576800493871603</v>
      </c>
      <c r="H434">
        <f>(Table2[[#This Row],[1Y Return vs Nifty]]-AVERAGE(Table2[1Y Return vs Nifty]))/_xlfn.STDEV.P(Table2[1Y Return vs Nifty])</f>
        <v>-0.41624694780781873</v>
      </c>
      <c r="I434">
        <v>3.2982571660879301</v>
      </c>
      <c r="J434">
        <f>(Table2[[#This Row],[1M Return vs Nifty]]-AVERAGE(Table2[1M Return vs Nifty]))/_xlfn.STDEV.P(Table2[1M Return vs Nifty])</f>
        <v>0.32463799700390394</v>
      </c>
      <c r="K434">
        <v>-41.397272791384196</v>
      </c>
      <c r="L434">
        <f>(Table2[[#This Row],[6M Return vs Nifty]]-AVERAGE(Table2[6M Return vs Nifty]))/_xlfn.STDEV.P(Table2[6M Return vs Nifty])</f>
        <v>-1.6716620942897706</v>
      </c>
      <c r="M434">
        <v>5.8977448149373801</v>
      </c>
      <c r="N434">
        <f>(Table2[[#This Row],[1W Return vs Nifty]]-AVERAGE(Table2[1W Return vs Nifty]))/_xlfn.STDEV.P(Table2[1W Return vs Nifty])</f>
        <v>1.7379937215227323</v>
      </c>
      <c r="O434">
        <v>642.82000000000005</v>
      </c>
      <c r="P434">
        <v>656.61602792911299</v>
      </c>
      <c r="Q434">
        <v>725.56512553706796</v>
      </c>
      <c r="R434">
        <v>64.985164633400998</v>
      </c>
      <c r="S434" s="2">
        <f>(Table2[[#This Row],[Close Price]]-Table2[[#This Row],[20D EMA]])/Table2[[#This Row],[20D EMA]]</f>
        <v>4.8738371550356124E-2</v>
      </c>
      <c r="T434" s="2">
        <f>(Table2[[#This Row],[Close Price]]-Table2[[#This Row],[50D EMA]])/Table2[[#This Row],[50D EMA]]</f>
        <v>2.670353954987514E-2</v>
      </c>
      <c r="U434" s="2">
        <f>(Table2[[#This Row],[Close Price]]-Table2[[#This Row],[200D EMA]])/Table2[[#This Row],[200D EMA]]</f>
        <v>-7.0862178634909137E-2</v>
      </c>
      <c r="V434">
        <v>1.4760692352756399</v>
      </c>
      <c r="W434">
        <v>670.2</v>
      </c>
      <c r="X434">
        <v>692.1</v>
      </c>
      <c r="Y434">
        <v>655.65</v>
      </c>
      <c r="Z434">
        <v>702.9</v>
      </c>
      <c r="AA434">
        <v>569.25</v>
      </c>
      <c r="AB434">
        <v>702.9</v>
      </c>
      <c r="AC434" s="2">
        <f>(Table2[[#This Row],[Close Price]]/Table2[[#This Row],[Day Low]])-1</f>
        <v>5.8937630558042464E-3</v>
      </c>
      <c r="AD434" s="2">
        <f>(Table2[[#This Row],[Day High]]/Table2[[#This Row],[Close Price]])-1</f>
        <v>2.6626121782985956E-2</v>
      </c>
      <c r="AE434" s="2">
        <f>(Table2[[#This Row],[Close Price]]/Table2[[#This Row],[Current Week Low]])-1</f>
        <v>2.8216273926637614E-2</v>
      </c>
      <c r="AF434" s="2">
        <f>(Table2[[#This Row],[Current Week High]]/Table2[[#This Row],[Close Price]])-1</f>
        <v>4.264629533486608E-2</v>
      </c>
      <c r="AG434" s="2">
        <f>(Table2[[#This Row],[Close Price]]/Table2[[#This Row],[Current Month Low]])-1</f>
        <v>0.18427755819060154</v>
      </c>
      <c r="AH434" s="2">
        <f>(Table2[[#This Row],[Current Month High]]/Table2[[#This Row],[Close Price]])-1</f>
        <v>4.264629533486608E-2</v>
      </c>
      <c r="AI434">
        <v>62.723429503819602</v>
      </c>
      <c r="AJ434">
        <v>31.515801794771701</v>
      </c>
      <c r="AK434" t="str">
        <f>IF(AND(Table2[[#This Row],[20D EMA]]&gt;Table2[[#This Row],[50D EMA]],Table2[[#This Row],[50D EMA]]&gt;Table2[[#This Row],[200D EMA]]),"Uptrend","Downtrend/NoTrend")</f>
        <v>Downtrend/NoTrend</v>
      </c>
      <c r="AL434">
        <v>0.02</v>
      </c>
      <c r="AM434" t="s">
        <v>10347</v>
      </c>
      <c r="AN434">
        <v>13.47</v>
      </c>
      <c r="AO434" t="s">
        <v>10347</v>
      </c>
      <c r="AP434">
        <v>0.157077692727599</v>
      </c>
      <c r="AQ434">
        <f>(Table2[[#This Row],[Sharpe Ratio]]-AVERAGE(Table2[Sharpe Ratio]))/_xlfn.STDEV.P(Table2[Sharpe Ratio])</f>
        <v>1.072834818809683</v>
      </c>
      <c r="AR4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4">
        <f>_xlfn.RANK.AVG(Table2[[#This Row],[1Y Return vs Nifty Z-Score]],Table2[1Y Return vs Nifty Z-Score])</f>
        <v>444</v>
      </c>
      <c r="AT434">
        <f>_xlfn.RANK.AVG(Table2[[#This Row],[6M Return vs Nifty Z-Score]],Table2[6M Return vs Nifty Z-Score])</f>
        <v>725</v>
      </c>
      <c r="AU434">
        <f>_xlfn.RANK.AVG(Table2[[#This Row],[Sharpe Ratio Z-Score]],Table2[Sharpe Ratio Z-Score])</f>
        <v>105</v>
      </c>
      <c r="AV434">
        <f>(Table2[[#This Row],[Rank 1Y]]+Table2[[#This Row],[Rank 6M]]+Table2[[#This Row],[Rank Sharpe]])/3</f>
        <v>424.66666666666669</v>
      </c>
    </row>
    <row r="435" spans="1:48" x14ac:dyDescent="0.3">
      <c r="A435" t="s">
        <v>1178</v>
      </c>
      <c r="B435" t="s">
        <v>1179</v>
      </c>
      <c r="C435" t="s">
        <v>10314</v>
      </c>
      <c r="D435" t="s">
        <v>127</v>
      </c>
      <c r="E435">
        <v>10266.758316900001</v>
      </c>
      <c r="F435">
        <v>336.9</v>
      </c>
      <c r="G435">
        <v>-33.4037723215705</v>
      </c>
      <c r="H435">
        <f>(Table2[[#This Row],[1Y Return vs Nifty]]-AVERAGE(Table2[1Y Return vs Nifty]))/_xlfn.STDEV.P(Table2[1Y Return vs Nifty])</f>
        <v>-0.9648237374844536</v>
      </c>
      <c r="I435">
        <v>-10.3699019165499</v>
      </c>
      <c r="J435">
        <f>(Table2[[#This Row],[1M Return vs Nifty]]-AVERAGE(Table2[1M Return vs Nifty]))/_xlfn.STDEV.P(Table2[1M Return vs Nifty])</f>
        <v>-0.96366811627571369</v>
      </c>
      <c r="K435">
        <v>-12.0308426778287</v>
      </c>
      <c r="L435">
        <f>(Table2[[#This Row],[6M Return vs Nifty]]-AVERAGE(Table2[6M Return vs Nifty]))/_xlfn.STDEV.P(Table2[6M Return vs Nifty])</f>
        <v>-0.65066569222079329</v>
      </c>
      <c r="M435">
        <v>1.2250616457880601</v>
      </c>
      <c r="N435">
        <f>(Table2[[#This Row],[1W Return vs Nifty]]-AVERAGE(Table2[1W Return vs Nifty]))/_xlfn.STDEV.P(Table2[1W Return vs Nifty])</f>
        <v>0.55103173776147152</v>
      </c>
      <c r="O435">
        <v>344.01</v>
      </c>
      <c r="P435">
        <v>355.47811058504197</v>
      </c>
      <c r="Q435">
        <v>339.15859960814697</v>
      </c>
      <c r="R435">
        <v>45.609076548441301</v>
      </c>
      <c r="S435" s="2">
        <f>(Table2[[#This Row],[Close Price]]-Table2[[#This Row],[20D EMA]])/Table2[[#This Row],[20D EMA]]</f>
        <v>-2.0668003837097798E-2</v>
      </c>
      <c r="T435" s="2">
        <f>(Table2[[#This Row],[Close Price]]-Table2[[#This Row],[50D EMA]])/Table2[[#This Row],[50D EMA]]</f>
        <v>-5.2262319484219007E-2</v>
      </c>
      <c r="U435" s="2">
        <f>(Table2[[#This Row],[Close Price]]-Table2[[#This Row],[200D EMA]])/Table2[[#This Row],[200D EMA]]</f>
        <v>-6.6594201378249243E-3</v>
      </c>
      <c r="V435">
        <v>1.2316709998208299</v>
      </c>
      <c r="W435">
        <v>332</v>
      </c>
      <c r="X435">
        <v>342</v>
      </c>
      <c r="Y435">
        <v>330.05</v>
      </c>
      <c r="Z435">
        <v>347.2</v>
      </c>
      <c r="AA435">
        <v>314.95</v>
      </c>
      <c r="AB435">
        <v>387</v>
      </c>
      <c r="AC435" s="2">
        <f>(Table2[[#This Row],[Close Price]]/Table2[[#This Row],[Day Low]])-1</f>
        <v>1.4759036144578186E-2</v>
      </c>
      <c r="AD435" s="2">
        <f>(Table2[[#This Row],[Day High]]/Table2[[#This Row],[Close Price]])-1</f>
        <v>1.5138023152270863E-2</v>
      </c>
      <c r="AE435" s="2">
        <f>(Table2[[#This Row],[Close Price]]/Table2[[#This Row],[Current Week Low]])-1</f>
        <v>2.075443114679576E-2</v>
      </c>
      <c r="AF435" s="2">
        <f>(Table2[[#This Row],[Current Week High]]/Table2[[#This Row],[Close Price]])-1</f>
        <v>3.0572870287919329E-2</v>
      </c>
      <c r="AG435" s="2">
        <f>(Table2[[#This Row],[Close Price]]/Table2[[#This Row],[Current Month Low]])-1</f>
        <v>6.9693602159072832E-2</v>
      </c>
      <c r="AH435" s="2">
        <f>(Table2[[#This Row],[Current Month High]]/Table2[[#This Row],[Close Price]])-1</f>
        <v>0.14870881567230643</v>
      </c>
      <c r="AI435">
        <v>26.981300089047199</v>
      </c>
      <c r="AJ435">
        <v>33.2674050632911</v>
      </c>
      <c r="AK435" t="str">
        <f>IF(AND(Table2[[#This Row],[20D EMA]]&gt;Table2[[#This Row],[50D EMA]],Table2[[#This Row],[50D EMA]]&gt;Table2[[#This Row],[200D EMA]]),"Uptrend","Downtrend/NoTrend")</f>
        <v>Downtrend/NoTrend</v>
      </c>
      <c r="AL435">
        <v>-0.05</v>
      </c>
      <c r="AM435" t="s">
        <v>10346</v>
      </c>
      <c r="AN435">
        <v>0.27</v>
      </c>
      <c r="AO435" t="s">
        <v>10347</v>
      </c>
      <c r="AP435">
        <v>0.17700532884501599</v>
      </c>
      <c r="AQ435">
        <f>(Table2[[#This Row],[Sharpe Ratio]]-AVERAGE(Table2[Sharpe Ratio]))/_xlfn.STDEV.P(Table2[Sharpe Ratio])</f>
        <v>1.3018797789134504</v>
      </c>
      <c r="AR4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5">
        <f>_xlfn.RANK.AVG(Table2[[#This Row],[1Y Return vs Nifty Z-Score]],Table2[1Y Return vs Nifty Z-Score])</f>
        <v>658</v>
      </c>
      <c r="AT435">
        <f>_xlfn.RANK.AVG(Table2[[#This Row],[6M Return vs Nifty Z-Score]],Table2[6M Return vs Nifty Z-Score])</f>
        <v>541</v>
      </c>
      <c r="AU435">
        <f>_xlfn.RANK.AVG(Table2[[#This Row],[Sharpe Ratio Z-Score]],Table2[Sharpe Ratio Z-Score])</f>
        <v>77</v>
      </c>
      <c r="AV435">
        <f>(Table2[[#This Row],[Rank 1Y]]+Table2[[#This Row],[Rank 6M]]+Table2[[#This Row],[Rank Sharpe]])/3</f>
        <v>425.33333333333331</v>
      </c>
    </row>
    <row r="436" spans="1:48" x14ac:dyDescent="0.3">
      <c r="A436" t="s">
        <v>490</v>
      </c>
      <c r="B436" t="s">
        <v>491</v>
      </c>
      <c r="C436" t="s">
        <v>10311</v>
      </c>
      <c r="D436" t="s">
        <v>492</v>
      </c>
      <c r="E436">
        <v>42796.714314359997</v>
      </c>
      <c r="F436">
        <v>650.9</v>
      </c>
      <c r="G436">
        <v>4.1034124160864902</v>
      </c>
      <c r="H436">
        <f>(Table2[[#This Row],[1Y Return vs Nifty]]-AVERAGE(Table2[1Y Return vs Nifty]))/_xlfn.STDEV.P(Table2[1Y Return vs Nifty])</f>
        <v>-0.36336663526059848</v>
      </c>
      <c r="I436">
        <v>11.595972793367</v>
      </c>
      <c r="J436">
        <f>(Table2[[#This Row],[1M Return vs Nifty]]-AVERAGE(Table2[1M Return vs Nifty]))/_xlfn.STDEV.P(Table2[1M Return vs Nifty])</f>
        <v>1.1067475484253946</v>
      </c>
      <c r="K436">
        <v>25.893913373407202</v>
      </c>
      <c r="L436">
        <f>(Table2[[#This Row],[6M Return vs Nifty]]-AVERAGE(Table2[6M Return vs Nifty]))/_xlfn.STDEV.P(Table2[6M Return vs Nifty])</f>
        <v>0.66788202801374619</v>
      </c>
      <c r="M436">
        <v>-0.79730118878825296</v>
      </c>
      <c r="N436">
        <f>(Table2[[#This Row],[1W Return vs Nifty]]-AVERAGE(Table2[1W Return vs Nifty]))/_xlfn.STDEV.P(Table2[1W Return vs Nifty])</f>
        <v>3.7308098662105403E-2</v>
      </c>
      <c r="O436">
        <v>632.42999999999995</v>
      </c>
      <c r="P436">
        <v>596.49462081044896</v>
      </c>
      <c r="Q436">
        <v>535.55738391617194</v>
      </c>
      <c r="R436">
        <v>58.248198041213897</v>
      </c>
      <c r="S436" s="2">
        <f>(Table2[[#This Row],[Close Price]]-Table2[[#This Row],[20D EMA]])/Table2[[#This Row],[20D EMA]]</f>
        <v>2.9204813180905443E-2</v>
      </c>
      <c r="T436" s="2">
        <f>(Table2[[#This Row],[Close Price]]-Table2[[#This Row],[50D EMA]])/Table2[[#This Row],[50D EMA]]</f>
        <v>9.120849927469786E-2</v>
      </c>
      <c r="U436" s="2">
        <f>(Table2[[#This Row],[Close Price]]-Table2[[#This Row],[200D EMA]])/Table2[[#This Row],[200D EMA]]</f>
        <v>0.2153692947717476</v>
      </c>
      <c r="V436">
        <v>0.69337458609188396</v>
      </c>
      <c r="W436">
        <v>648.25</v>
      </c>
      <c r="X436">
        <v>658.5</v>
      </c>
      <c r="Y436">
        <v>648.25</v>
      </c>
      <c r="Z436">
        <v>667.65</v>
      </c>
      <c r="AA436">
        <v>582</v>
      </c>
      <c r="AB436">
        <v>667.65</v>
      </c>
      <c r="AC436" s="2">
        <f>(Table2[[#This Row],[Close Price]]/Table2[[#This Row],[Day Low]])-1</f>
        <v>4.0879290397222157E-3</v>
      </c>
      <c r="AD436" s="2">
        <f>(Table2[[#This Row],[Day High]]/Table2[[#This Row],[Close Price]])-1</f>
        <v>1.1676140728222428E-2</v>
      </c>
      <c r="AE436" s="2">
        <f>(Table2[[#This Row],[Close Price]]/Table2[[#This Row],[Current Week Low]])-1</f>
        <v>4.0879290397222157E-3</v>
      </c>
      <c r="AF436" s="2">
        <f>(Table2[[#This Row],[Current Week High]]/Table2[[#This Row],[Close Price]])-1</f>
        <v>2.5733599631279747E-2</v>
      </c>
      <c r="AG436" s="2">
        <f>(Table2[[#This Row],[Close Price]]/Table2[[#This Row],[Current Month Low]])-1</f>
        <v>0.11838487972508593</v>
      </c>
      <c r="AH436" s="2">
        <f>(Table2[[#This Row],[Current Month High]]/Table2[[#This Row],[Close Price]])-1</f>
        <v>2.5733599631279747E-2</v>
      </c>
      <c r="AI436">
        <v>2.5733599631279702</v>
      </c>
      <c r="AJ436">
        <v>54.589716185726097</v>
      </c>
      <c r="AK436" t="str">
        <f>IF(AND(Table2[[#This Row],[20D EMA]]&gt;Table2[[#This Row],[50D EMA]],Table2[[#This Row],[50D EMA]]&gt;Table2[[#This Row],[200D EMA]]),"Uptrend","Downtrend/NoTrend")</f>
        <v>Uptrend</v>
      </c>
      <c r="AL436">
        <v>0.14000000000000001</v>
      </c>
      <c r="AM436" t="s">
        <v>10347</v>
      </c>
      <c r="AN436">
        <v>-7.0000000000000007E-2</v>
      </c>
      <c r="AO436" t="s">
        <v>10346</v>
      </c>
      <c r="AP436">
        <v>-7.8706985874510998E-2</v>
      </c>
      <c r="AQ436">
        <f>(Table2[[#This Row],[Sharpe Ratio]]-AVERAGE(Table2[Sharpe Ratio]))/_xlfn.STDEV.P(Table2[Sharpe Ratio])</f>
        <v>-1.6372353563627067</v>
      </c>
      <c r="AR4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-0.18866431652205914</v>
      </c>
      <c r="AS436">
        <f>_xlfn.RANK.AVG(Table2[[#This Row],[1Y Return vs Nifty Z-Score]],Table2[1Y Return vs Nifty Z-Score])</f>
        <v>419</v>
      </c>
      <c r="AT436">
        <f>_xlfn.RANK.AVG(Table2[[#This Row],[6M Return vs Nifty Z-Score]],Table2[6M Return vs Nifty Z-Score])</f>
        <v>164</v>
      </c>
      <c r="AU436">
        <f>_xlfn.RANK.AVG(Table2[[#This Row],[Sharpe Ratio Z-Score]],Table2[Sharpe Ratio Z-Score])</f>
        <v>697</v>
      </c>
      <c r="AV436">
        <f>(Table2[[#This Row],[Rank 1Y]]+Table2[[#This Row],[Rank 6M]]+Table2[[#This Row],[Rank Sharpe]])/3</f>
        <v>426.66666666666669</v>
      </c>
    </row>
    <row r="437" spans="1:48" x14ac:dyDescent="0.3">
      <c r="A437" t="s">
        <v>1605</v>
      </c>
      <c r="B437" t="s">
        <v>1606</v>
      </c>
      <c r="C437" t="s">
        <v>10312</v>
      </c>
      <c r="D437" t="s">
        <v>141</v>
      </c>
      <c r="E437">
        <v>5724.7950000000001</v>
      </c>
      <c r="F437">
        <v>200.87</v>
      </c>
      <c r="G437">
        <v>37.637488185508097</v>
      </c>
      <c r="H437">
        <f>(Table2[[#This Row],[1Y Return vs Nifty]]-AVERAGE(Table2[1Y Return vs Nifty]))/_xlfn.STDEV.P(Table2[1Y Return vs Nifty])</f>
        <v>0.17437855087121087</v>
      </c>
      <c r="I437">
        <v>-9.6468494180163997</v>
      </c>
      <c r="J437">
        <f>(Table2[[#This Row],[1M Return vs Nifty]]-AVERAGE(Table2[1M Return vs Nifty]))/_xlfn.STDEV.P(Table2[1M Return vs Nifty])</f>
        <v>-0.89551607411327816</v>
      </c>
      <c r="K437">
        <v>-16.8357356619779</v>
      </c>
      <c r="L437">
        <f>(Table2[[#This Row],[6M Return vs Nifty]]-AVERAGE(Table2[6M Return vs Nifty]))/_xlfn.STDEV.P(Table2[6M Return vs Nifty])</f>
        <v>-0.81771965247993661</v>
      </c>
      <c r="M437">
        <v>0.261419063992746</v>
      </c>
      <c r="N437">
        <f>(Table2[[#This Row],[1W Return vs Nifty]]-AVERAGE(Table2[1W Return vs Nifty]))/_xlfn.STDEV.P(Table2[1W Return vs Nifty])</f>
        <v>0.30624580447234934</v>
      </c>
      <c r="O437">
        <v>202.6</v>
      </c>
      <c r="P437">
        <v>203.85614640805801</v>
      </c>
      <c r="Q437">
        <v>187.34345692301599</v>
      </c>
      <c r="R437">
        <v>47.524352574409399</v>
      </c>
      <c r="S437" s="2">
        <f>(Table2[[#This Row],[Close Price]]-Table2[[#This Row],[20D EMA]])/Table2[[#This Row],[20D EMA]]</f>
        <v>-8.5389930898321312E-3</v>
      </c>
      <c r="T437" s="2">
        <f>(Table2[[#This Row],[Close Price]]-Table2[[#This Row],[50D EMA]])/Table2[[#This Row],[50D EMA]]</f>
        <v>-1.4648302053550291E-2</v>
      </c>
      <c r="U437" s="2">
        <f>(Table2[[#This Row],[Close Price]]-Table2[[#This Row],[200D EMA]])/Table2[[#This Row],[200D EMA]]</f>
        <v>7.220184413775603E-2</v>
      </c>
      <c r="V437">
        <v>0.434031424399413</v>
      </c>
      <c r="W437">
        <v>200.05</v>
      </c>
      <c r="X437">
        <v>209.9</v>
      </c>
      <c r="Y437">
        <v>198.05</v>
      </c>
      <c r="Z437">
        <v>209.9</v>
      </c>
      <c r="AA437">
        <v>194.11</v>
      </c>
      <c r="AB437">
        <v>219.03</v>
      </c>
      <c r="AC437" s="2">
        <f>(Table2[[#This Row],[Close Price]]/Table2[[#This Row],[Day Low]])-1</f>
        <v>4.098975256185966E-3</v>
      </c>
      <c r="AD437" s="2">
        <f>(Table2[[#This Row],[Day High]]/Table2[[#This Row],[Close Price]])-1</f>
        <v>4.4954448150545057E-2</v>
      </c>
      <c r="AE437" s="2">
        <f>(Table2[[#This Row],[Close Price]]/Table2[[#This Row],[Current Week Low]])-1</f>
        <v>1.4238828578641671E-2</v>
      </c>
      <c r="AF437" s="2">
        <f>(Table2[[#This Row],[Current Week High]]/Table2[[#This Row],[Close Price]])-1</f>
        <v>4.4954448150545057E-2</v>
      </c>
      <c r="AG437" s="2">
        <f>(Table2[[#This Row],[Close Price]]/Table2[[#This Row],[Current Month Low]])-1</f>
        <v>3.4825614342383071E-2</v>
      </c>
      <c r="AH437" s="2">
        <f>(Table2[[#This Row],[Current Month High]]/Table2[[#This Row],[Close Price]])-1</f>
        <v>9.0406730721362072E-2</v>
      </c>
      <c r="AI437">
        <v>31.901229651017999</v>
      </c>
      <c r="AJ437">
        <v>83.275547445255498</v>
      </c>
      <c r="AK437" t="str">
        <f>IF(AND(Table2[[#This Row],[20D EMA]]&gt;Table2[[#This Row],[50D EMA]],Table2[[#This Row],[50D EMA]]&gt;Table2[[#This Row],[200D EMA]]),"Uptrend","Downtrend/NoTrend")</f>
        <v>Downtrend/NoTrend</v>
      </c>
      <c r="AL437">
        <v>0.1</v>
      </c>
      <c r="AM437" t="s">
        <v>10347</v>
      </c>
      <c r="AN437">
        <v>-0.47</v>
      </c>
      <c r="AO437" t="s">
        <v>10346</v>
      </c>
      <c r="AP437">
        <v>3.0542966339920999E-2</v>
      </c>
      <c r="AQ437">
        <f>(Table2[[#This Row],[Sharpe Ratio]]-AVERAGE(Table2[Sharpe Ratio]))/_xlfn.STDEV.P(Table2[Sharpe Ratio])</f>
        <v>-0.38153443936219289</v>
      </c>
      <c r="AR4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7">
        <f>_xlfn.RANK.AVG(Table2[[#This Row],[1Y Return vs Nifty Z-Score]],Table2[1Y Return vs Nifty Z-Score])</f>
        <v>244</v>
      </c>
      <c r="AT437">
        <f>_xlfn.RANK.AVG(Table2[[#This Row],[6M Return vs Nifty Z-Score]],Table2[6M Return vs Nifty Z-Score])</f>
        <v>590</v>
      </c>
      <c r="AU437">
        <f>_xlfn.RANK.AVG(Table2[[#This Row],[Sharpe Ratio Z-Score]],Table2[Sharpe Ratio Z-Score])</f>
        <v>446</v>
      </c>
      <c r="AV437">
        <f>(Table2[[#This Row],[Rank 1Y]]+Table2[[#This Row],[Rank 6M]]+Table2[[#This Row],[Rank Sharpe]])/3</f>
        <v>426.66666666666669</v>
      </c>
    </row>
    <row r="438" spans="1:48" x14ac:dyDescent="0.3">
      <c r="A438" t="s">
        <v>1155</v>
      </c>
      <c r="B438" t="s">
        <v>1156</v>
      </c>
      <c r="C438" t="s">
        <v>10308</v>
      </c>
      <c r="D438" t="s">
        <v>418</v>
      </c>
      <c r="E438">
        <v>10499.34053983</v>
      </c>
      <c r="F438">
        <v>402.7</v>
      </c>
      <c r="G438">
        <v>22.417628409118901</v>
      </c>
      <c r="H438">
        <f>(Table2[[#This Row],[1Y Return vs Nifty]]-AVERAGE(Table2[1Y Return vs Nifty]))/_xlfn.STDEV.P(Table2[1Y Return vs Nifty])</f>
        <v>-6.9683828680560819E-2</v>
      </c>
      <c r="I438">
        <v>-10.6558035678067</v>
      </c>
      <c r="J438">
        <f>(Table2[[#This Row],[1M Return vs Nifty]]-AVERAGE(Table2[1M Return vs Nifty]))/_xlfn.STDEV.P(Table2[1M Return vs Nifty])</f>
        <v>-0.9906160646339347</v>
      </c>
      <c r="K438">
        <v>-37.041150096941301</v>
      </c>
      <c r="L438">
        <f>(Table2[[#This Row],[6M Return vs Nifty]]-AVERAGE(Table2[6M Return vs Nifty]))/_xlfn.STDEV.P(Table2[6M Return vs Nifty])</f>
        <v>-1.520210740454828</v>
      </c>
      <c r="M438">
        <v>-4.9232148643048799</v>
      </c>
      <c r="N438">
        <f>(Table2[[#This Row],[1W Return vs Nifty]]-AVERAGE(Table2[1W Return vs Nifty]))/_xlfn.STDEV.P(Table2[1W Return vs Nifty])</f>
        <v>-1.0107626786276169</v>
      </c>
      <c r="O438">
        <v>412.42</v>
      </c>
      <c r="P438">
        <v>419.34675636331298</v>
      </c>
      <c r="Q438">
        <v>398.51679135410302</v>
      </c>
      <c r="R438">
        <v>39.125473682811403</v>
      </c>
      <c r="S438" s="2">
        <f>(Table2[[#This Row],[Close Price]]-Table2[[#This Row],[20D EMA]])/Table2[[#This Row],[20D EMA]]</f>
        <v>-2.3568207167450721E-2</v>
      </c>
      <c r="T438" s="2">
        <f>(Table2[[#This Row],[Close Price]]-Table2[[#This Row],[50D EMA]])/Table2[[#This Row],[50D EMA]]</f>
        <v>-3.9696876417211625E-2</v>
      </c>
      <c r="U438" s="2">
        <f>(Table2[[#This Row],[Close Price]]-Table2[[#This Row],[200D EMA]])/Table2[[#This Row],[200D EMA]]</f>
        <v>1.0496944511881229E-2</v>
      </c>
      <c r="V438">
        <v>0.43096994533428701</v>
      </c>
      <c r="W438">
        <v>400.5</v>
      </c>
      <c r="X438">
        <v>406.7</v>
      </c>
      <c r="Y438">
        <v>400.5</v>
      </c>
      <c r="Z438">
        <v>412.85</v>
      </c>
      <c r="AA438">
        <v>389.45</v>
      </c>
      <c r="AB438">
        <v>448.25</v>
      </c>
      <c r="AC438" s="2">
        <f>(Table2[[#This Row],[Close Price]]/Table2[[#This Row],[Day Low]])-1</f>
        <v>5.4931335830212813E-3</v>
      </c>
      <c r="AD438" s="2">
        <f>(Table2[[#This Row],[Day High]]/Table2[[#This Row],[Close Price]])-1</f>
        <v>9.9329525701514765E-3</v>
      </c>
      <c r="AE438" s="2">
        <f>(Table2[[#This Row],[Close Price]]/Table2[[#This Row],[Current Week Low]])-1</f>
        <v>5.4931335830212813E-3</v>
      </c>
      <c r="AF438" s="2">
        <f>(Table2[[#This Row],[Current Week High]]/Table2[[#This Row],[Close Price]])-1</f>
        <v>2.5204867146759513E-2</v>
      </c>
      <c r="AG438" s="2">
        <f>(Table2[[#This Row],[Close Price]]/Table2[[#This Row],[Current Month Low]])-1</f>
        <v>3.4022339196302376E-2</v>
      </c>
      <c r="AH438" s="2">
        <f>(Table2[[#This Row],[Current Month High]]/Table2[[#This Row],[Close Price]])-1</f>
        <v>0.11311149739259996</v>
      </c>
      <c r="AI438">
        <v>37.558976905885302</v>
      </c>
      <c r="AJ438">
        <v>63.699186991869901</v>
      </c>
      <c r="AK438" t="str">
        <f>IF(AND(Table2[[#This Row],[20D EMA]]&gt;Table2[[#This Row],[50D EMA]],Table2[[#This Row],[50D EMA]]&gt;Table2[[#This Row],[200D EMA]]),"Uptrend","Downtrend/NoTrend")</f>
        <v>Downtrend/NoTrend</v>
      </c>
      <c r="AL438">
        <v>-0.05</v>
      </c>
      <c r="AM438" t="s">
        <v>10346</v>
      </c>
      <c r="AN438">
        <v>0.06</v>
      </c>
      <c r="AO438" t="s">
        <v>10347</v>
      </c>
      <c r="AP438">
        <v>9.7858366704473995E-2</v>
      </c>
      <c r="AQ438">
        <f>(Table2[[#This Row],[Sharpe Ratio]]-AVERAGE(Table2[Sharpe Ratio]))/_xlfn.STDEV.P(Table2[Sharpe Ratio])</f>
        <v>0.3921776607595287</v>
      </c>
      <c r="AR4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8">
        <f>_xlfn.RANK.AVG(Table2[[#This Row],[1Y Return vs Nifty Z-Score]],Table2[1Y Return vs Nifty Z-Score])</f>
        <v>321</v>
      </c>
      <c r="AT438">
        <f>_xlfn.RANK.AVG(Table2[[#This Row],[6M Return vs Nifty Z-Score]],Table2[6M Return vs Nifty Z-Score])</f>
        <v>721</v>
      </c>
      <c r="AU438">
        <f>_xlfn.RANK.AVG(Table2[[#This Row],[Sharpe Ratio Z-Score]],Table2[Sharpe Ratio Z-Score])</f>
        <v>239</v>
      </c>
      <c r="AV438">
        <f>(Table2[[#This Row],[Rank 1Y]]+Table2[[#This Row],[Rank 6M]]+Table2[[#This Row],[Rank Sharpe]])/3</f>
        <v>427</v>
      </c>
    </row>
    <row r="439" spans="1:48" x14ac:dyDescent="0.3">
      <c r="A439" t="s">
        <v>493</v>
      </c>
      <c r="B439" t="s">
        <v>494</v>
      </c>
      <c r="C439" t="s">
        <v>10307</v>
      </c>
      <c r="D439" t="s">
        <v>495</v>
      </c>
      <c r="E439">
        <v>42556.38027835</v>
      </c>
      <c r="F439">
        <v>355.45</v>
      </c>
      <c r="G439">
        <v>7.1263156318566097</v>
      </c>
      <c r="H439">
        <f>(Table2[[#This Row],[1Y Return vs Nifty]]-AVERAGE(Table2[1Y Return vs Nifty]))/_xlfn.STDEV.P(Table2[1Y Return vs Nifty])</f>
        <v>-0.31489201310014447</v>
      </c>
      <c r="I439">
        <v>-4.5526485740296598</v>
      </c>
      <c r="J439">
        <f>(Table2[[#This Row],[1M Return vs Nifty]]-AVERAGE(Table2[1M Return vs Nifty]))/_xlfn.STDEV.P(Table2[1M Return vs Nifty])</f>
        <v>-0.41535703807170127</v>
      </c>
      <c r="K439">
        <v>14.136847035530399</v>
      </c>
      <c r="L439">
        <f>(Table2[[#This Row],[6M Return vs Nifty]]-AVERAGE(Table2[6M Return vs Nifty]))/_xlfn.STDEV.P(Table2[6M Return vs Nifty])</f>
        <v>0.25911860721519603</v>
      </c>
      <c r="M439">
        <v>-0.94984868339714101</v>
      </c>
      <c r="N439">
        <f>(Table2[[#This Row],[1W Return vs Nifty]]-AVERAGE(Table2[1W Return vs Nifty]))/_xlfn.STDEV.P(Table2[1W Return vs Nifty])</f>
        <v>-1.442244612664529E-3</v>
      </c>
      <c r="O439">
        <v>349.48</v>
      </c>
      <c r="P439">
        <v>343.73246293158002</v>
      </c>
      <c r="Q439">
        <v>306.302265458215</v>
      </c>
      <c r="R439">
        <v>60.048549594154601</v>
      </c>
      <c r="S439" s="2">
        <f>(Table2[[#This Row],[Close Price]]-Table2[[#This Row],[20D EMA]])/Table2[[#This Row],[20D EMA]]</f>
        <v>1.7082522605013077E-2</v>
      </c>
      <c r="T439" s="2">
        <f>(Table2[[#This Row],[Close Price]]-Table2[[#This Row],[50D EMA]])/Table2[[#This Row],[50D EMA]]</f>
        <v>3.4089119684783308E-2</v>
      </c>
      <c r="U439" s="2">
        <f>(Table2[[#This Row],[Close Price]]-Table2[[#This Row],[200D EMA]])/Table2[[#This Row],[200D EMA]]</f>
        <v>0.16045501481440919</v>
      </c>
      <c r="V439">
        <v>0.59895786694013098</v>
      </c>
      <c r="W439">
        <v>350.05</v>
      </c>
      <c r="X439">
        <v>364.95</v>
      </c>
      <c r="Y439">
        <v>350.05</v>
      </c>
      <c r="Z439">
        <v>364.95</v>
      </c>
      <c r="AA439">
        <v>323.35000000000002</v>
      </c>
      <c r="AB439">
        <v>370.45</v>
      </c>
      <c r="AC439" s="2">
        <f>(Table2[[#This Row],[Close Price]]/Table2[[#This Row],[Day Low]])-1</f>
        <v>1.542636766176253E-2</v>
      </c>
      <c r="AD439" s="2">
        <f>(Table2[[#This Row],[Day High]]/Table2[[#This Row],[Close Price]])-1</f>
        <v>2.6726684484456253E-2</v>
      </c>
      <c r="AE439" s="2">
        <f>(Table2[[#This Row],[Close Price]]/Table2[[#This Row],[Current Week Low]])-1</f>
        <v>1.542636766176253E-2</v>
      </c>
      <c r="AF439" s="2">
        <f>(Table2[[#This Row],[Current Week High]]/Table2[[#This Row],[Close Price]])-1</f>
        <v>2.6726684484456253E-2</v>
      </c>
      <c r="AG439" s="2">
        <f>(Table2[[#This Row],[Close Price]]/Table2[[#This Row],[Current Month Low]])-1</f>
        <v>9.9273233338487588E-2</v>
      </c>
      <c r="AH439" s="2">
        <f>(Table2[[#This Row],[Current Month High]]/Table2[[#This Row],[Close Price]])-1</f>
        <v>4.2200028133352108E-2</v>
      </c>
      <c r="AI439">
        <v>6.0064706709804501</v>
      </c>
      <c r="AJ439">
        <v>63.425287356321803</v>
      </c>
      <c r="AK439" t="str">
        <f>IF(AND(Table2[[#This Row],[20D EMA]]&gt;Table2[[#This Row],[50D EMA]],Table2[[#This Row],[50D EMA]]&gt;Table2[[#This Row],[200D EMA]]),"Uptrend","Downtrend/NoTrend")</f>
        <v>Uptrend</v>
      </c>
      <c r="AL439">
        <v>-0.1</v>
      </c>
      <c r="AM439" t="s">
        <v>10346</v>
      </c>
      <c r="AN439">
        <v>5.21</v>
      </c>
      <c r="AO439" t="s">
        <v>10347</v>
      </c>
      <c r="AP439">
        <v>-3.5460227744092E-2</v>
      </c>
      <c r="AQ439">
        <f>(Table2[[#This Row],[Sharpe Ratio]]-AVERAGE(Table2[Sharpe Ratio]))/_xlfn.STDEV.P(Table2[Sharpe Ratio])</f>
        <v>-1.1401642570996278</v>
      </c>
      <c r="AR4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-1.612736945668942</v>
      </c>
      <c r="AS439">
        <f>_xlfn.RANK.AVG(Table2[[#This Row],[1Y Return vs Nifty Z-Score]],Table2[1Y Return vs Nifty Z-Score])</f>
        <v>395</v>
      </c>
      <c r="AT439">
        <f>_xlfn.RANK.AVG(Table2[[#This Row],[6M Return vs Nifty Z-Score]],Table2[6M Return vs Nifty Z-Score])</f>
        <v>242</v>
      </c>
      <c r="AU439">
        <f>_xlfn.RANK.AVG(Table2[[#This Row],[Sharpe Ratio Z-Score]],Table2[Sharpe Ratio Z-Score])</f>
        <v>646</v>
      </c>
      <c r="AV439">
        <f>(Table2[[#This Row],[Rank 1Y]]+Table2[[#This Row],[Rank 6M]]+Table2[[#This Row],[Rank Sharpe]])/3</f>
        <v>427.66666666666669</v>
      </c>
    </row>
    <row r="440" spans="1:48" x14ac:dyDescent="0.3">
      <c r="A440" t="s">
        <v>1863</v>
      </c>
      <c r="B440" t="s">
        <v>1864</v>
      </c>
      <c r="C440" t="s">
        <v>10302</v>
      </c>
      <c r="D440" t="s">
        <v>21</v>
      </c>
      <c r="E440">
        <v>3954.2280418250002</v>
      </c>
      <c r="F440">
        <v>669.85</v>
      </c>
      <c r="G440">
        <v>-10.278557492958599</v>
      </c>
      <c r="H440">
        <f>(Table2[[#This Row],[1Y Return vs Nifty]]-AVERAGE(Table2[1Y Return vs Nifty]))/_xlfn.STDEV.P(Table2[1Y Return vs Nifty])</f>
        <v>-0.59399279412237671</v>
      </c>
      <c r="I440">
        <v>6.6571391677537299</v>
      </c>
      <c r="J440">
        <f>(Table2[[#This Row],[1M Return vs Nifty]]-AVERAGE(Table2[1M Return vs Nifty]))/_xlfn.STDEV.P(Table2[1M Return vs Nifty])</f>
        <v>0.6412328061781476</v>
      </c>
      <c r="K440">
        <v>-3.6517195190289802</v>
      </c>
      <c r="L440">
        <f>(Table2[[#This Row],[6M Return vs Nifty]]-AVERAGE(Table2[6M Return vs Nifty]))/_xlfn.STDEV.P(Table2[6M Return vs Nifty])</f>
        <v>-0.35934480083064924</v>
      </c>
      <c r="M440">
        <v>23.5329145156404</v>
      </c>
      <c r="N440">
        <f>(Table2[[#This Row],[1W Return vs Nifty]]-AVERAGE(Table2[1W Return vs Nifty]))/_xlfn.STDEV.P(Table2[1W Return vs Nifty])</f>
        <v>6.2177059669655881</v>
      </c>
      <c r="O440">
        <v>605.41</v>
      </c>
      <c r="P440">
        <v>604.07040316058499</v>
      </c>
      <c r="Q440">
        <v>595.36109410944198</v>
      </c>
      <c r="R440">
        <v>68.090945980137207</v>
      </c>
      <c r="S440" s="2">
        <f>(Table2[[#This Row],[Close Price]]-Table2[[#This Row],[20D EMA]])/Table2[[#This Row],[20D EMA]]</f>
        <v>0.10644026362299938</v>
      </c>
      <c r="T440" s="2">
        <f>(Table2[[#This Row],[Close Price]]-Table2[[#This Row],[50D EMA]])/Table2[[#This Row],[50D EMA]]</f>
        <v>0.10889392444199639</v>
      </c>
      <c r="U440" s="2">
        <f>(Table2[[#This Row],[Close Price]]-Table2[[#This Row],[200D EMA]])/Table2[[#This Row],[200D EMA]]</f>
        <v>0.12511550826474588</v>
      </c>
      <c r="V440">
        <v>2.4759802145904</v>
      </c>
      <c r="W440">
        <v>665</v>
      </c>
      <c r="X440">
        <v>707</v>
      </c>
      <c r="Y440">
        <v>557.04999999999995</v>
      </c>
      <c r="Z440">
        <v>740</v>
      </c>
      <c r="AA440">
        <v>543</v>
      </c>
      <c r="AB440">
        <v>740</v>
      </c>
      <c r="AC440" s="2">
        <f>(Table2[[#This Row],[Close Price]]/Table2[[#This Row],[Day Low]])-1</f>
        <v>7.293233082706907E-3</v>
      </c>
      <c r="AD440" s="2">
        <f>(Table2[[#This Row],[Day High]]/Table2[[#This Row],[Close Price]])-1</f>
        <v>5.5460177651712961E-2</v>
      </c>
      <c r="AE440" s="2">
        <f>(Table2[[#This Row],[Close Price]]/Table2[[#This Row],[Current Week Low]])-1</f>
        <v>0.20249528767615121</v>
      </c>
      <c r="AF440" s="2">
        <f>(Table2[[#This Row],[Current Week High]]/Table2[[#This Row],[Close Price]])-1</f>
        <v>0.10472493841904895</v>
      </c>
      <c r="AG440" s="2">
        <f>(Table2[[#This Row],[Close Price]]/Table2[[#This Row],[Current Month Low]])-1</f>
        <v>0.2336095764272561</v>
      </c>
      <c r="AH440" s="2">
        <f>(Table2[[#This Row],[Current Month High]]/Table2[[#This Row],[Close Price]])-1</f>
        <v>0.10472493841904895</v>
      </c>
      <c r="AI440">
        <v>18.160782264686102</v>
      </c>
      <c r="AJ440">
        <v>48.855555555555497</v>
      </c>
      <c r="AK440" t="str">
        <f>IF(AND(Table2[[#This Row],[20D EMA]]&gt;Table2[[#This Row],[50D EMA]],Table2[[#This Row],[50D EMA]]&gt;Table2[[#This Row],[200D EMA]]),"Uptrend","Downtrend/NoTrend")</f>
        <v>Uptrend</v>
      </c>
      <c r="AL440">
        <v>-0.11</v>
      </c>
      <c r="AM440" t="s">
        <v>10346</v>
      </c>
      <c r="AN440">
        <v>16.079999999999998</v>
      </c>
      <c r="AO440" t="s">
        <v>10347</v>
      </c>
      <c r="AP440">
        <v>7.5592041723564998E-2</v>
      </c>
      <c r="AQ440">
        <f>(Table2[[#This Row],[Sharpe Ratio]]-AVERAGE(Table2[Sharpe Ratio]))/_xlfn.STDEV.P(Table2[Sharpe Ratio])</f>
        <v>0.13625219690321264</v>
      </c>
      <c r="AR4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6.0418533750939227</v>
      </c>
      <c r="AS440">
        <f>_xlfn.RANK.AVG(Table2[[#This Row],[1Y Return vs Nifty Z-Score]],Table2[1Y Return vs Nifty Z-Score])</f>
        <v>525</v>
      </c>
      <c r="AT440">
        <f>_xlfn.RANK.AVG(Table2[[#This Row],[6M Return vs Nifty Z-Score]],Table2[6M Return vs Nifty Z-Score])</f>
        <v>441</v>
      </c>
      <c r="AU440">
        <f>_xlfn.RANK.AVG(Table2[[#This Row],[Sharpe Ratio Z-Score]],Table2[Sharpe Ratio Z-Score])</f>
        <v>317</v>
      </c>
      <c r="AV440">
        <f>(Table2[[#This Row],[Rank 1Y]]+Table2[[#This Row],[Rank 6M]]+Table2[[#This Row],[Rank Sharpe]])/3</f>
        <v>427.66666666666669</v>
      </c>
    </row>
    <row r="441" spans="1:48" x14ac:dyDescent="0.3">
      <c r="A441" t="s">
        <v>81</v>
      </c>
      <c r="B441" t="s">
        <v>82</v>
      </c>
      <c r="C441" t="s">
        <v>6758</v>
      </c>
      <c r="D441" t="s">
        <v>83</v>
      </c>
      <c r="E441">
        <v>323417.58887560002</v>
      </c>
      <c r="F441">
        <v>11222</v>
      </c>
      <c r="G441">
        <v>6.8250352155584801</v>
      </c>
      <c r="H441">
        <f>(Table2[[#This Row],[1Y Return vs Nifty]]-AVERAGE(Table2[1Y Return vs Nifty]))/_xlfn.STDEV.P(Table2[1Y Return vs Nifty])</f>
        <v>-0.31972328069356476</v>
      </c>
      <c r="I441">
        <v>-5.4088064508950202</v>
      </c>
      <c r="J441">
        <f>(Table2[[#This Row],[1M Return vs Nifty]]-AVERAGE(Table2[1M Return vs Nifty]))/_xlfn.STDEV.P(Table2[1M Return vs Nifty])</f>
        <v>-0.49605506185306292</v>
      </c>
      <c r="K441">
        <v>-0.97587727040651995</v>
      </c>
      <c r="L441">
        <f>(Table2[[#This Row],[6M Return vs Nifty]]-AVERAGE(Table2[6M Return vs Nifty]))/_xlfn.STDEV.P(Table2[6M Return vs Nifty])</f>
        <v>-0.26631254264389076</v>
      </c>
      <c r="M441">
        <v>-1.2509468219591999</v>
      </c>
      <c r="N441">
        <f>(Table2[[#This Row],[1W Return vs Nifty]]-AVERAGE(Table2[1W Return vs Nifty]))/_xlfn.STDEV.P(Table2[1W Return vs Nifty])</f>
        <v>-7.7927645166691192E-2</v>
      </c>
      <c r="O441">
        <v>11340.38</v>
      </c>
      <c r="P441">
        <v>11235.554176827</v>
      </c>
      <c r="Q441">
        <v>10217.0589473075</v>
      </c>
      <c r="R441">
        <v>41.300804876220298</v>
      </c>
      <c r="S441" s="2">
        <f>(Table2[[#This Row],[Close Price]]-Table2[[#This Row],[20D EMA]])/Table2[[#This Row],[20D EMA]]</f>
        <v>-1.0438803637973261E-2</v>
      </c>
      <c r="T441" s="2">
        <f>(Table2[[#This Row],[Close Price]]-Table2[[#This Row],[50D EMA]])/Table2[[#This Row],[50D EMA]]</f>
        <v>-1.2063647786020764E-3</v>
      </c>
      <c r="U441" s="2">
        <f>(Table2[[#This Row],[Close Price]]-Table2[[#This Row],[200D EMA]])/Table2[[#This Row],[200D EMA]]</f>
        <v>9.8359132297786367E-2</v>
      </c>
      <c r="V441">
        <v>0.72081860868997905</v>
      </c>
      <c r="W441">
        <v>11115.4</v>
      </c>
      <c r="X441">
        <v>11256.7</v>
      </c>
      <c r="Y441">
        <v>11115.4</v>
      </c>
      <c r="Z441">
        <v>11450</v>
      </c>
      <c r="AA441">
        <v>10950.2</v>
      </c>
      <c r="AB441">
        <v>12032.3</v>
      </c>
      <c r="AC441" s="2">
        <f>(Table2[[#This Row],[Close Price]]/Table2[[#This Row],[Day Low]])-1</f>
        <v>9.5902981449160762E-3</v>
      </c>
      <c r="AD441" s="2">
        <f>(Table2[[#This Row],[Day High]]/Table2[[#This Row],[Close Price]])-1</f>
        <v>3.0921404384245399E-3</v>
      </c>
      <c r="AE441" s="2">
        <f>(Table2[[#This Row],[Close Price]]/Table2[[#This Row],[Current Week Low]])-1</f>
        <v>9.5902981449160762E-3</v>
      </c>
      <c r="AF441" s="2">
        <f>(Table2[[#This Row],[Current Week High]]/Table2[[#This Row],[Close Price]])-1</f>
        <v>2.0317234004633811E-2</v>
      </c>
      <c r="AG441" s="2">
        <f>(Table2[[#This Row],[Close Price]]/Table2[[#This Row],[Current Month Low]])-1</f>
        <v>2.4821464448137931E-2</v>
      </c>
      <c r="AH441" s="2">
        <f>(Table2[[#This Row],[Current Month High]]/Table2[[#This Row],[Close Price]])-1</f>
        <v>7.2206380324362884E-2</v>
      </c>
      <c r="AI441">
        <v>7.6278738192835496</v>
      </c>
      <c r="AJ441">
        <v>39.489499754507399</v>
      </c>
      <c r="AK441" t="str">
        <f>IF(AND(Table2[[#This Row],[20D EMA]]&gt;Table2[[#This Row],[50D EMA]],Table2[[#This Row],[50D EMA]]&gt;Table2[[#This Row],[200D EMA]]),"Uptrend","Downtrend/NoTrend")</f>
        <v>Uptrend</v>
      </c>
      <c r="AL441">
        <v>-0.03</v>
      </c>
      <c r="AM441" t="s">
        <v>10346</v>
      </c>
      <c r="AN441">
        <v>-0.72</v>
      </c>
      <c r="AO441" t="s">
        <v>10346</v>
      </c>
      <c r="AP441">
        <v>1.4857293859367999E-2</v>
      </c>
      <c r="AQ441">
        <f>(Table2[[#This Row],[Sharpe Ratio]]-AVERAGE(Table2[Sharpe Ratio]))/_xlfn.STDEV.P(Table2[Sharpe Ratio])</f>
        <v>-0.56182296963944645</v>
      </c>
      <c r="AR4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-1.7218414999966563</v>
      </c>
      <c r="AS441">
        <f>_xlfn.RANK.AVG(Table2[[#This Row],[1Y Return vs Nifty Z-Score]],Table2[1Y Return vs Nifty Z-Score])</f>
        <v>399</v>
      </c>
      <c r="AT441">
        <f>_xlfn.RANK.AVG(Table2[[#This Row],[6M Return vs Nifty Z-Score]],Table2[6M Return vs Nifty Z-Score])</f>
        <v>409</v>
      </c>
      <c r="AU441">
        <f>_xlfn.RANK.AVG(Table2[[#This Row],[Sharpe Ratio Z-Score]],Table2[Sharpe Ratio Z-Score])</f>
        <v>486</v>
      </c>
      <c r="AV441">
        <f>(Table2[[#This Row],[Rank 1Y]]+Table2[[#This Row],[Rank 6M]]+Table2[[#This Row],[Rank Sharpe]])/3</f>
        <v>431.33333333333331</v>
      </c>
    </row>
    <row r="442" spans="1:48" x14ac:dyDescent="0.3">
      <c r="A442" t="s">
        <v>344</v>
      </c>
      <c r="B442" t="s">
        <v>345</v>
      </c>
      <c r="C442" t="s">
        <v>10303</v>
      </c>
      <c r="D442" t="s">
        <v>24</v>
      </c>
      <c r="E442">
        <v>74379.383144912994</v>
      </c>
      <c r="F442">
        <v>23.73</v>
      </c>
      <c r="G442">
        <v>10.7972301887479</v>
      </c>
      <c r="H442">
        <f>(Table2[[#This Row],[1Y Return vs Nifty]]-AVERAGE(Table2[1Y Return vs Nifty]))/_xlfn.STDEV.P(Table2[1Y Return vs Nifty])</f>
        <v>-0.25602602122839285</v>
      </c>
      <c r="I442">
        <v>-6.4932564984647003</v>
      </c>
      <c r="J442">
        <f>(Table2[[#This Row],[1M Return vs Nifty]]-AVERAGE(Table2[1M Return vs Nifty]))/_xlfn.STDEV.P(Table2[1M Return vs Nifty])</f>
        <v>-0.59827099432674047</v>
      </c>
      <c r="K442">
        <v>-17.361283629331599</v>
      </c>
      <c r="L442">
        <f>(Table2[[#This Row],[6M Return vs Nifty]]-AVERAGE(Table2[6M Return vs Nifty]))/_xlfn.STDEV.P(Table2[6M Return vs Nifty])</f>
        <v>-0.83599162430994467</v>
      </c>
      <c r="M442">
        <v>-3.61612802883805</v>
      </c>
      <c r="N442">
        <f>(Table2[[#This Row],[1W Return vs Nifty]]-AVERAGE(Table2[1W Return vs Nifty]))/_xlfn.STDEV.P(Table2[1W Return vs Nifty])</f>
        <v>-0.67873452114045152</v>
      </c>
      <c r="O442">
        <v>24.32</v>
      </c>
      <c r="P442">
        <v>24.4094642399252</v>
      </c>
      <c r="Q442">
        <v>23.112432499943399</v>
      </c>
      <c r="R442">
        <v>33.041756523758799</v>
      </c>
      <c r="S442" s="2">
        <f>(Table2[[#This Row],[Close Price]]-Table2[[#This Row],[20D EMA]])/Table2[[#This Row],[20D EMA]]</f>
        <v>-2.4259868421052624E-2</v>
      </c>
      <c r="T442" s="2">
        <f>(Table2[[#This Row],[Close Price]]-Table2[[#This Row],[50D EMA]])/Table2[[#This Row],[50D EMA]]</f>
        <v>-2.7836098049781745E-2</v>
      </c>
      <c r="U442" s="2">
        <f>(Table2[[#This Row],[Close Price]]-Table2[[#This Row],[200D EMA]])/Table2[[#This Row],[200D EMA]]</f>
        <v>2.6720142938572739E-2</v>
      </c>
      <c r="V442">
        <v>0.44368278411043899</v>
      </c>
      <c r="W442">
        <v>23.68</v>
      </c>
      <c r="X442">
        <v>24.02</v>
      </c>
      <c r="Y442">
        <v>23.68</v>
      </c>
      <c r="Z442">
        <v>24.53</v>
      </c>
      <c r="AA442">
        <v>23.16</v>
      </c>
      <c r="AB442">
        <v>26.94</v>
      </c>
      <c r="AC442" s="2">
        <f>(Table2[[#This Row],[Close Price]]/Table2[[#This Row],[Day Low]])-1</f>
        <v>2.1114864864866245E-3</v>
      </c>
      <c r="AD442" s="2">
        <f>(Table2[[#This Row],[Day High]]/Table2[[#This Row],[Close Price]])-1</f>
        <v>1.2220817530552042E-2</v>
      </c>
      <c r="AE442" s="2">
        <f>(Table2[[#This Row],[Close Price]]/Table2[[#This Row],[Current Week Low]])-1</f>
        <v>2.1114864864866245E-3</v>
      </c>
      <c r="AF442" s="2">
        <f>(Table2[[#This Row],[Current Week High]]/Table2[[#This Row],[Close Price]])-1</f>
        <v>3.3712600084281563E-2</v>
      </c>
      <c r="AG442" s="2">
        <f>(Table2[[#This Row],[Close Price]]/Table2[[#This Row],[Current Month Low]])-1</f>
        <v>2.4611398963730657E-2</v>
      </c>
      <c r="AH442" s="2">
        <f>(Table2[[#This Row],[Current Month High]]/Table2[[#This Row],[Close Price]])-1</f>
        <v>0.1352718078381796</v>
      </c>
      <c r="AI442">
        <v>38.432364096080903</v>
      </c>
      <c r="AJ442">
        <v>51.146496815286604</v>
      </c>
      <c r="AK442" t="str">
        <f>IF(AND(Table2[[#This Row],[20D EMA]]&gt;Table2[[#This Row],[50D EMA]],Table2[[#This Row],[50D EMA]]&gt;Table2[[#This Row],[200D EMA]]),"Uptrend","Downtrend/NoTrend")</f>
        <v>Downtrend/NoTrend</v>
      </c>
      <c r="AL442">
        <v>-0.03</v>
      </c>
      <c r="AM442" t="s">
        <v>10346</v>
      </c>
      <c r="AN442">
        <v>-2.83</v>
      </c>
      <c r="AO442" t="s">
        <v>10346</v>
      </c>
      <c r="AP442">
        <v>7.3122856269135006E-2</v>
      </c>
      <c r="AQ442">
        <f>(Table2[[#This Row],[Sharpe Ratio]]-AVERAGE(Table2[Sharpe Ratio]))/_xlfn.STDEV.P(Table2[Sharpe Ratio])</f>
        <v>0.10787178687533086</v>
      </c>
      <c r="AR4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2">
        <f>_xlfn.RANK.AVG(Table2[[#This Row],[1Y Return vs Nifty Z-Score]],Table2[1Y Return vs Nifty Z-Score])</f>
        <v>377</v>
      </c>
      <c r="AT442">
        <f>_xlfn.RANK.AVG(Table2[[#This Row],[6M Return vs Nifty Z-Score]],Table2[6M Return vs Nifty Z-Score])</f>
        <v>595</v>
      </c>
      <c r="AU442">
        <f>_xlfn.RANK.AVG(Table2[[#This Row],[Sharpe Ratio Z-Score]],Table2[Sharpe Ratio Z-Score])</f>
        <v>325</v>
      </c>
      <c r="AV442">
        <f>(Table2[[#This Row],[Rank 1Y]]+Table2[[#This Row],[Rank 6M]]+Table2[[#This Row],[Rank Sharpe]])/3</f>
        <v>432.33333333333331</v>
      </c>
    </row>
    <row r="443" spans="1:48" x14ac:dyDescent="0.3">
      <c r="A443" t="s">
        <v>47</v>
      </c>
      <c r="B443" t="s">
        <v>48</v>
      </c>
      <c r="C443" t="s">
        <v>10302</v>
      </c>
      <c r="D443" t="s">
        <v>21</v>
      </c>
      <c r="E443">
        <v>474073.95322606497</v>
      </c>
      <c r="F443">
        <v>1751.85</v>
      </c>
      <c r="G443">
        <v>21.307564419428299</v>
      </c>
      <c r="H443">
        <f>(Table2[[#This Row],[1Y Return vs Nifty]]-AVERAGE(Table2[1Y Return vs Nifty]))/_xlfn.STDEV.P(Table2[1Y Return vs Nifty])</f>
        <v>-8.7484574729411513E-2</v>
      </c>
      <c r="I443">
        <v>3.3526806336335202</v>
      </c>
      <c r="J443">
        <f>(Table2[[#This Row],[1M Return vs Nifty]]-AVERAGE(Table2[1M Return vs Nifty]))/_xlfn.STDEV.P(Table2[1M Return vs Nifty])</f>
        <v>0.32976773580200747</v>
      </c>
      <c r="K443">
        <v>-9.1275600475213103</v>
      </c>
      <c r="L443">
        <f>(Table2[[#This Row],[6M Return vs Nifty]]-AVERAGE(Table2[6M Return vs Nifty]))/_xlfn.STDEV.P(Table2[6M Return vs Nifty])</f>
        <v>-0.5497259079749407</v>
      </c>
      <c r="M443">
        <v>1.02787784088195</v>
      </c>
      <c r="N443">
        <f>(Table2[[#This Row],[1W Return vs Nifty]]-AVERAGE(Table2[1W Return vs Nifty]))/_xlfn.STDEV.P(Table2[1W Return vs Nifty])</f>
        <v>0.50094281202770308</v>
      </c>
      <c r="O443">
        <v>1659.07</v>
      </c>
      <c r="P443">
        <v>1590.8322402525901</v>
      </c>
      <c r="Q443">
        <v>1474.09966983493</v>
      </c>
      <c r="R443">
        <v>78.359137836755707</v>
      </c>
      <c r="S443" s="2">
        <f>(Table2[[#This Row],[Close Price]]-Table2[[#This Row],[20D EMA]])/Table2[[#This Row],[20D EMA]]</f>
        <v>5.5922896562532007E-2</v>
      </c>
      <c r="T443" s="2">
        <f>(Table2[[#This Row],[Close Price]]-Table2[[#This Row],[50D EMA]])/Table2[[#This Row],[50D EMA]]</f>
        <v>0.10121605262528731</v>
      </c>
      <c r="U443" s="2">
        <f>(Table2[[#This Row],[Close Price]]-Table2[[#This Row],[200D EMA]])/Table2[[#This Row],[200D EMA]]</f>
        <v>0.18842031909292301</v>
      </c>
      <c r="V443">
        <v>0.78877261800267795</v>
      </c>
      <c r="W443">
        <v>1697.25</v>
      </c>
      <c r="X443">
        <v>1756</v>
      </c>
      <c r="Y443">
        <v>1667.1</v>
      </c>
      <c r="Z443">
        <v>1756.85</v>
      </c>
      <c r="AA443">
        <v>1537</v>
      </c>
      <c r="AB443">
        <v>1756.85</v>
      </c>
      <c r="AC443" s="2">
        <f>(Table2[[#This Row],[Close Price]]/Table2[[#This Row],[Day Low]])-1</f>
        <v>3.2169686257180752E-2</v>
      </c>
      <c r="AD443" s="2">
        <f>(Table2[[#This Row],[Day High]]/Table2[[#This Row],[Close Price]])-1</f>
        <v>2.3689242800468691E-3</v>
      </c>
      <c r="AE443" s="2">
        <f>(Table2[[#This Row],[Close Price]]/Table2[[#This Row],[Current Week Low]])-1</f>
        <v>5.083678243656653E-2</v>
      </c>
      <c r="AF443" s="2">
        <f>(Table2[[#This Row],[Current Week High]]/Table2[[#This Row],[Close Price]])-1</f>
        <v>2.8541256386105385E-3</v>
      </c>
      <c r="AG443" s="2">
        <f>(Table2[[#This Row],[Close Price]]/Table2[[#This Row],[Current Month Low]])-1</f>
        <v>0.13978529603122958</v>
      </c>
      <c r="AH443" s="2">
        <f>(Table2[[#This Row],[Current Month High]]/Table2[[#This Row],[Close Price]])-1</f>
        <v>2.8541256386105385E-3</v>
      </c>
      <c r="AI443">
        <v>0.28541256386105301</v>
      </c>
      <c r="AJ443">
        <v>52.560306540102701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0</v>
      </c>
      <c r="AM443" t="s">
        <v>10348</v>
      </c>
      <c r="AN443">
        <v>10.51</v>
      </c>
      <c r="AO443" t="s">
        <v>10347</v>
      </c>
      <c r="AP443">
        <v>2.6773071754917999E-2</v>
      </c>
      <c r="AQ443">
        <f>(Table2[[#This Row],[Sharpe Ratio]]-AVERAGE(Table2[Sharpe Ratio]))/_xlfn.STDEV.P(Table2[Sharpe Ratio])</f>
        <v>-0.42486498543046103</v>
      </c>
      <c r="AR4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-0.23136492030510269</v>
      </c>
      <c r="AS443">
        <f>_xlfn.RANK.AVG(Table2[[#This Row],[1Y Return vs Nifty Z-Score]],Table2[1Y Return vs Nifty Z-Score])</f>
        <v>329</v>
      </c>
      <c r="AT443">
        <f>_xlfn.RANK.AVG(Table2[[#This Row],[6M Return vs Nifty Z-Score]],Table2[6M Return vs Nifty Z-Score])</f>
        <v>510</v>
      </c>
      <c r="AU443">
        <f>_xlfn.RANK.AVG(Table2[[#This Row],[Sharpe Ratio Z-Score]],Table2[Sharpe Ratio Z-Score])</f>
        <v>459</v>
      </c>
      <c r="AV443">
        <f>(Table2[[#This Row],[Rank 1Y]]+Table2[[#This Row],[Rank 6M]]+Table2[[#This Row],[Rank Sharpe]])/3</f>
        <v>432.66666666666669</v>
      </c>
    </row>
    <row r="444" spans="1:48" x14ac:dyDescent="0.3">
      <c r="A444" t="s">
        <v>281</v>
      </c>
      <c r="B444" t="s">
        <v>282</v>
      </c>
      <c r="C444" t="s">
        <v>10307</v>
      </c>
      <c r="D444" t="s">
        <v>283</v>
      </c>
      <c r="E444">
        <v>98596.014998040002</v>
      </c>
      <c r="F444">
        <v>6857.2</v>
      </c>
      <c r="G444">
        <v>10.5288491560992</v>
      </c>
      <c r="H444">
        <f>(Table2[[#This Row],[1Y Return vs Nifty]]-AVERAGE(Table2[1Y Return vs Nifty]))/_xlfn.STDEV.P(Table2[1Y Return vs Nifty])</f>
        <v>-0.26032972142124333</v>
      </c>
      <c r="I444">
        <v>-0.55086413959073999</v>
      </c>
      <c r="J444">
        <f>(Table2[[#This Row],[1M Return vs Nifty]]-AVERAGE(Table2[1M Return vs Nifty]))/_xlfn.STDEV.P(Table2[1M Return vs Nifty])</f>
        <v>-3.8164811982984347E-2</v>
      </c>
      <c r="K444">
        <v>-2.0328612744590102</v>
      </c>
      <c r="L444">
        <f>(Table2[[#This Row],[6M Return vs Nifty]]-AVERAGE(Table2[6M Return vs Nifty]))/_xlfn.STDEV.P(Table2[6M Return vs Nifty])</f>
        <v>-0.30306119956300021</v>
      </c>
      <c r="M444">
        <v>-1.85238213351821</v>
      </c>
      <c r="N444">
        <f>(Table2[[#This Row],[1W Return vs Nifty]]-AVERAGE(Table2[1W Return vs Nifty]))/_xlfn.STDEV.P(Table2[1W Return vs Nifty])</f>
        <v>-0.23070514466108114</v>
      </c>
      <c r="O444">
        <v>6695.67</v>
      </c>
      <c r="P444">
        <v>6522.2700702099801</v>
      </c>
      <c r="Q444">
        <v>6066.1700074739101</v>
      </c>
      <c r="R444">
        <v>66.104329294878298</v>
      </c>
      <c r="S444" s="2">
        <f>(Table2[[#This Row],[Close Price]]-Table2[[#This Row],[20D EMA]])/Table2[[#This Row],[20D EMA]]</f>
        <v>2.4124546161922517E-2</v>
      </c>
      <c r="T444" s="2">
        <f>(Table2[[#This Row],[Close Price]]-Table2[[#This Row],[50D EMA]])/Table2[[#This Row],[50D EMA]]</f>
        <v>5.1351741983176866E-2</v>
      </c>
      <c r="U444" s="2">
        <f>(Table2[[#This Row],[Close Price]]-Table2[[#This Row],[200D EMA]])/Table2[[#This Row],[200D EMA]]</f>
        <v>0.13040023467055656</v>
      </c>
      <c r="V444">
        <v>1.20469261761039</v>
      </c>
      <c r="W444">
        <v>6760.3</v>
      </c>
      <c r="X444">
        <v>6907.35</v>
      </c>
      <c r="Y444">
        <v>6608.8</v>
      </c>
      <c r="Z444">
        <v>6907.35</v>
      </c>
      <c r="AA444">
        <v>6420.95</v>
      </c>
      <c r="AB444">
        <v>6927.4</v>
      </c>
      <c r="AC444" s="2">
        <f>(Table2[[#This Row],[Close Price]]/Table2[[#This Row],[Day Low]])-1</f>
        <v>1.4333683416416276E-2</v>
      </c>
      <c r="AD444" s="2">
        <f>(Table2[[#This Row],[Day High]]/Table2[[#This Row],[Close Price]])-1</f>
        <v>7.3134807209940256E-3</v>
      </c>
      <c r="AE444" s="2">
        <f>(Table2[[#This Row],[Close Price]]/Table2[[#This Row],[Current Week Low]])-1</f>
        <v>3.7586248638179276E-2</v>
      </c>
      <c r="AF444" s="2">
        <f>(Table2[[#This Row],[Current Week High]]/Table2[[#This Row],[Close Price]])-1</f>
        <v>7.3134807209940256E-3</v>
      </c>
      <c r="AG444" s="2">
        <f>(Table2[[#This Row],[Close Price]]/Table2[[#This Row],[Current Month Low]])-1</f>
        <v>6.7941659723249614E-2</v>
      </c>
      <c r="AH444" s="2">
        <f>(Table2[[#This Row],[Current Month High]]/Table2[[#This Row],[Close Price]])-1</f>
        <v>1.0237414688210933E-2</v>
      </c>
      <c r="AI444">
        <v>1.02374146882109</v>
      </c>
      <c r="AJ444">
        <v>45.095217943292397</v>
      </c>
      <c r="AK444" t="str">
        <f>IF(AND(Table2[[#This Row],[20D EMA]]&gt;Table2[[#This Row],[50D EMA]],Table2[[#This Row],[50D EMA]]&gt;Table2[[#This Row],[200D EMA]]),"Uptrend","Downtrend/NoTrend")</f>
        <v>Uptrend</v>
      </c>
      <c r="AL444">
        <v>-0.02</v>
      </c>
      <c r="AM444" t="s">
        <v>10346</v>
      </c>
      <c r="AN444">
        <v>5.46</v>
      </c>
      <c r="AO444" t="s">
        <v>10347</v>
      </c>
      <c r="AP444">
        <v>9.8100312670850003E-3</v>
      </c>
      <c r="AQ444">
        <f>(Table2[[#This Row],[Sharpe Ratio]]-AVERAGE(Table2[Sharpe Ratio]))/_xlfn.STDEV.P(Table2[Sharpe Ratio])</f>
        <v>-0.61983537272986089</v>
      </c>
      <c r="AR4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-1.4520962503581698</v>
      </c>
      <c r="AS444">
        <f>_xlfn.RANK.AVG(Table2[[#This Row],[1Y Return vs Nifty Z-Score]],Table2[1Y Return vs Nifty Z-Score])</f>
        <v>379</v>
      </c>
      <c r="AT444">
        <f>_xlfn.RANK.AVG(Table2[[#This Row],[6M Return vs Nifty Z-Score]],Table2[6M Return vs Nifty Z-Score])</f>
        <v>421</v>
      </c>
      <c r="AU444">
        <f>_xlfn.RANK.AVG(Table2[[#This Row],[Sharpe Ratio Z-Score]],Table2[Sharpe Ratio Z-Score])</f>
        <v>498</v>
      </c>
      <c r="AV444">
        <f>(Table2[[#This Row],[Rank 1Y]]+Table2[[#This Row],[Rank 6M]]+Table2[[#This Row],[Rank Sharpe]])/3</f>
        <v>432.66666666666669</v>
      </c>
    </row>
    <row r="445" spans="1:48" x14ac:dyDescent="0.3">
      <c r="A445" t="s">
        <v>896</v>
      </c>
      <c r="B445" t="s">
        <v>897</v>
      </c>
      <c r="C445" t="s">
        <v>10313</v>
      </c>
      <c r="D445" t="s">
        <v>898</v>
      </c>
      <c r="E445">
        <v>17440.579715</v>
      </c>
      <c r="F445">
        <v>785</v>
      </c>
      <c r="G445">
        <v>-15.435090199391199</v>
      </c>
      <c r="H445">
        <f>(Table2[[#This Row],[1Y Return vs Nifty]]-AVERAGE(Table2[1Y Return vs Nifty]))/_xlfn.STDEV.P(Table2[1Y Return vs Nifty])</f>
        <v>-0.67668183732373599</v>
      </c>
      <c r="I445">
        <v>12.464290003924299</v>
      </c>
      <c r="J445">
        <f>(Table2[[#This Row],[1M Return vs Nifty]]-AVERAGE(Table2[1M Return vs Nifty]))/_xlfn.STDEV.P(Table2[1M Return vs Nifty])</f>
        <v>1.1885916624617803</v>
      </c>
      <c r="K445">
        <v>-3.44674997892947</v>
      </c>
      <c r="L445">
        <f>(Table2[[#This Row],[6M Return vs Nifty]]-AVERAGE(Table2[6M Return vs Nifty]))/_xlfn.STDEV.P(Table2[6M Return vs Nifty])</f>
        <v>-0.35221852902416456</v>
      </c>
      <c r="M445">
        <v>7.5036342511458596</v>
      </c>
      <c r="N445">
        <f>(Table2[[#This Row],[1W Return vs Nifty]]-AVERAGE(Table2[1W Return vs Nifty]))/_xlfn.STDEV.P(Table2[1W Return vs Nifty])</f>
        <v>2.1459241636053883</v>
      </c>
      <c r="O445">
        <v>745.97</v>
      </c>
      <c r="P445">
        <v>722.19399091546302</v>
      </c>
      <c r="Q445">
        <v>691.08491939800001</v>
      </c>
      <c r="R445">
        <v>69.924386002339702</v>
      </c>
      <c r="S445" s="2">
        <f>(Table2[[#This Row],[Close Price]]-Table2[[#This Row],[20D EMA]])/Table2[[#This Row],[20D EMA]]</f>
        <v>5.2321138919795666E-2</v>
      </c>
      <c r="T445" s="2">
        <f>(Table2[[#This Row],[Close Price]]-Table2[[#This Row],[50D EMA]])/Table2[[#This Row],[50D EMA]]</f>
        <v>8.6965565865375349E-2</v>
      </c>
      <c r="U445" s="2">
        <f>(Table2[[#This Row],[Close Price]]-Table2[[#This Row],[200D EMA]])/Table2[[#This Row],[200D EMA]]</f>
        <v>0.13589513816016829</v>
      </c>
      <c r="V445">
        <v>1.3374159505560199</v>
      </c>
      <c r="W445">
        <v>774.05</v>
      </c>
      <c r="X445">
        <v>790.3</v>
      </c>
      <c r="Y445">
        <v>751</v>
      </c>
      <c r="Z445">
        <v>818.3</v>
      </c>
      <c r="AA445">
        <v>681.05</v>
      </c>
      <c r="AB445">
        <v>818.3</v>
      </c>
      <c r="AC445" s="2">
        <f>(Table2[[#This Row],[Close Price]]/Table2[[#This Row],[Day Low]])-1</f>
        <v>1.4146372973322219E-2</v>
      </c>
      <c r="AD445" s="2">
        <f>(Table2[[#This Row],[Day High]]/Table2[[#This Row],[Close Price]])-1</f>
        <v>6.7515923566878744E-3</v>
      </c>
      <c r="AE445" s="2">
        <f>(Table2[[#This Row],[Close Price]]/Table2[[#This Row],[Current Week Low]])-1</f>
        <v>4.5272969374167804E-2</v>
      </c>
      <c r="AF445" s="2">
        <f>(Table2[[#This Row],[Current Week High]]/Table2[[#This Row],[Close Price]])-1</f>
        <v>4.2420382165605064E-2</v>
      </c>
      <c r="AG445" s="2">
        <f>(Table2[[#This Row],[Close Price]]/Table2[[#This Row],[Current Month Low]])-1</f>
        <v>0.15263196534762513</v>
      </c>
      <c r="AH445" s="2">
        <f>(Table2[[#This Row],[Current Month High]]/Table2[[#This Row],[Close Price]])-1</f>
        <v>4.2420382165605064E-2</v>
      </c>
      <c r="AI445">
        <v>8.2165605095541494</v>
      </c>
      <c r="AJ445">
        <v>32.154882154882102</v>
      </c>
      <c r="AK445" t="str">
        <f>IF(AND(Table2[[#This Row],[20D EMA]]&gt;Table2[[#This Row],[50D EMA]],Table2[[#This Row],[50D EMA]]&gt;Table2[[#This Row],[200D EMA]]),"Uptrend","Downtrend/NoTrend")</f>
        <v>Uptrend</v>
      </c>
      <c r="AL445">
        <v>7.0000000000000007E-2</v>
      </c>
      <c r="AM445" t="s">
        <v>10347</v>
      </c>
      <c r="AN445">
        <v>8.51</v>
      </c>
      <c r="AO445" t="s">
        <v>10347</v>
      </c>
      <c r="AP445">
        <v>7.9731494156898994E-2</v>
      </c>
      <c r="AQ445">
        <f>(Table2[[#This Row],[Sharpe Ratio]]-AVERAGE(Table2[Sharpe Ratio]))/_xlfn.STDEV.P(Table2[Sharpe Ratio])</f>
        <v>0.18383037987774814</v>
      </c>
      <c r="AR4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2.4894458395970163</v>
      </c>
      <c r="AS445">
        <f>_xlfn.RANK.AVG(Table2[[#This Row],[1Y Return vs Nifty Z-Score]],Table2[1Y Return vs Nifty Z-Score])</f>
        <v>565</v>
      </c>
      <c r="AT445">
        <f>_xlfn.RANK.AVG(Table2[[#This Row],[6M Return vs Nifty Z-Score]],Table2[6M Return vs Nifty Z-Score])</f>
        <v>438</v>
      </c>
      <c r="AU445">
        <f>_xlfn.RANK.AVG(Table2[[#This Row],[Sharpe Ratio Z-Score]],Table2[Sharpe Ratio Z-Score])</f>
        <v>296</v>
      </c>
      <c r="AV445">
        <f>(Table2[[#This Row],[Rank 1Y]]+Table2[[#This Row],[Rank 6M]]+Table2[[#This Row],[Rank Sharpe]])/3</f>
        <v>433</v>
      </c>
    </row>
    <row r="446" spans="1:48" x14ac:dyDescent="0.3">
      <c r="A446" t="s">
        <v>2053</v>
      </c>
      <c r="B446" t="s">
        <v>2054</v>
      </c>
      <c r="C446" t="s">
        <v>10308</v>
      </c>
      <c r="D446" t="s">
        <v>265</v>
      </c>
      <c r="E446">
        <v>3105.4001039999998</v>
      </c>
      <c r="F446">
        <v>320.39999999999998</v>
      </c>
      <c r="G446">
        <v>-8.6240054874759409</v>
      </c>
      <c r="H446">
        <f>(Table2[[#This Row],[1Y Return vs Nifty]]-AVERAGE(Table2[1Y Return vs Nifty]))/_xlfn.STDEV.P(Table2[1Y Return vs Nifty])</f>
        <v>-0.56746075601669732</v>
      </c>
      <c r="I446">
        <v>-5.2300393694096696</v>
      </c>
      <c r="J446">
        <f>(Table2[[#This Row],[1M Return vs Nifty]]-AVERAGE(Table2[1M Return vs Nifty]))/_xlfn.STDEV.P(Table2[1M Return vs Nifty])</f>
        <v>-0.47920519037159304</v>
      </c>
      <c r="K446">
        <v>-10.844492534605999</v>
      </c>
      <c r="L446">
        <f>(Table2[[#This Row],[6M Return vs Nifty]]-AVERAGE(Table2[6M Return vs Nifty]))/_xlfn.STDEV.P(Table2[6M Return vs Nifty])</f>
        <v>-0.60941930227347463</v>
      </c>
      <c r="M446">
        <v>-1.5448846741617599</v>
      </c>
      <c r="N446">
        <f>(Table2[[#This Row],[1W Return vs Nifty]]-AVERAGE(Table2[1W Return vs Nifty]))/_xlfn.STDEV.P(Table2[1W Return vs Nifty])</f>
        <v>-0.15259417904521055</v>
      </c>
      <c r="O446">
        <v>318.11</v>
      </c>
      <c r="P446">
        <v>321.46152831285099</v>
      </c>
      <c r="Q446">
        <v>305.83059770485897</v>
      </c>
      <c r="R446">
        <v>55.583500321880898</v>
      </c>
      <c r="S446" s="2">
        <f>(Table2[[#This Row],[Close Price]]-Table2[[#This Row],[20D EMA]])/Table2[[#This Row],[20D EMA]]</f>
        <v>7.1987677218571045E-3</v>
      </c>
      <c r="T446" s="2">
        <f>(Table2[[#This Row],[Close Price]]-Table2[[#This Row],[50D EMA]])/Table2[[#This Row],[50D EMA]]</f>
        <v>-3.3021939465736486E-3</v>
      </c>
      <c r="U446" s="2">
        <f>(Table2[[#This Row],[Close Price]]-Table2[[#This Row],[200D EMA]])/Table2[[#This Row],[200D EMA]]</f>
        <v>4.763879874832265E-2</v>
      </c>
      <c r="V446">
        <v>0.46121625156255402</v>
      </c>
      <c r="W446">
        <v>317.7</v>
      </c>
      <c r="X446">
        <v>324</v>
      </c>
      <c r="Y446">
        <v>314.2</v>
      </c>
      <c r="Z446">
        <v>331.25</v>
      </c>
      <c r="AA446">
        <v>297.10000000000002</v>
      </c>
      <c r="AB446">
        <v>335.6</v>
      </c>
      <c r="AC446" s="2">
        <f>(Table2[[#This Row],[Close Price]]/Table2[[#This Row],[Day Low]])-1</f>
        <v>8.4985835694051381E-3</v>
      </c>
      <c r="AD446" s="2">
        <f>(Table2[[#This Row],[Day High]]/Table2[[#This Row],[Close Price]])-1</f>
        <v>1.1235955056179803E-2</v>
      </c>
      <c r="AE446" s="2">
        <f>(Table2[[#This Row],[Close Price]]/Table2[[#This Row],[Current Week Low]])-1</f>
        <v>1.9732654360280044E-2</v>
      </c>
      <c r="AF446" s="2">
        <f>(Table2[[#This Row],[Current Week High]]/Table2[[#This Row],[Close Price]])-1</f>
        <v>3.3863920099875156E-2</v>
      </c>
      <c r="AG446" s="2">
        <f>(Table2[[#This Row],[Close Price]]/Table2[[#This Row],[Current Month Low]])-1</f>
        <v>7.8424772803769693E-2</v>
      </c>
      <c r="AH446" s="2">
        <f>(Table2[[#This Row],[Current Month High]]/Table2[[#This Row],[Close Price]])-1</f>
        <v>4.74406991260925E-2</v>
      </c>
      <c r="AI446">
        <v>25.3277153558052</v>
      </c>
      <c r="AJ446">
        <v>30.695492555578198</v>
      </c>
      <c r="AK446" t="str">
        <f>IF(AND(Table2[[#This Row],[20D EMA]]&gt;Table2[[#This Row],[50D EMA]],Table2[[#This Row],[50D EMA]]&gt;Table2[[#This Row],[200D EMA]]),"Uptrend","Downtrend/NoTrend")</f>
        <v>Downtrend/NoTrend</v>
      </c>
      <c r="AL446">
        <v>-0.04</v>
      </c>
      <c r="AM446" t="s">
        <v>10346</v>
      </c>
      <c r="AN446">
        <v>2.54</v>
      </c>
      <c r="AO446" t="s">
        <v>10347</v>
      </c>
      <c r="AP446">
        <v>8.5013261948367003E-2</v>
      </c>
      <c r="AQ446">
        <f>(Table2[[#This Row],[Sharpe Ratio]]-AVERAGE(Table2[Sharpe Ratio]))/_xlfn.STDEV.P(Table2[Sharpe Ratio])</f>
        <v>0.24453814701811694</v>
      </c>
      <c r="AR4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6">
        <f>_xlfn.RANK.AVG(Table2[[#This Row],[1Y Return vs Nifty Z-Score]],Table2[1Y Return vs Nifty Z-Score])</f>
        <v>502</v>
      </c>
      <c r="AT446">
        <f>_xlfn.RANK.AVG(Table2[[#This Row],[6M Return vs Nifty Z-Score]],Table2[6M Return vs Nifty Z-Score])</f>
        <v>529</v>
      </c>
      <c r="AU446">
        <f>_xlfn.RANK.AVG(Table2[[#This Row],[Sharpe Ratio Z-Score]],Table2[Sharpe Ratio Z-Score])</f>
        <v>268</v>
      </c>
      <c r="AV446">
        <f>(Table2[[#This Row],[Rank 1Y]]+Table2[[#This Row],[Rank 6M]]+Table2[[#This Row],[Rank Sharpe]])/3</f>
        <v>433</v>
      </c>
    </row>
    <row r="447" spans="1:48" x14ac:dyDescent="0.3">
      <c r="A447" t="s">
        <v>2004</v>
      </c>
      <c r="B447" t="s">
        <v>2005</v>
      </c>
      <c r="C447" t="s">
        <v>10305</v>
      </c>
      <c r="D447" t="s">
        <v>506</v>
      </c>
      <c r="E447">
        <v>3344.3408325999999</v>
      </c>
      <c r="F447">
        <v>460.1</v>
      </c>
      <c r="G447">
        <v>-22.269255125795901</v>
      </c>
      <c r="H447">
        <f>(Table2[[#This Row],[1Y Return vs Nifty]]-AVERAGE(Table2[1Y Return vs Nifty]))/_xlfn.STDEV.P(Table2[1Y Return vs Nifty])</f>
        <v>-0.78627302795843068</v>
      </c>
      <c r="I447">
        <v>9.6858725963277799</v>
      </c>
      <c r="J447">
        <f>(Table2[[#This Row],[1M Return vs Nifty]]-AVERAGE(Table2[1M Return vs Nifty]))/_xlfn.STDEV.P(Table2[1M Return vs Nifty])</f>
        <v>0.92670912877105438</v>
      </c>
      <c r="K447">
        <v>18.234503520750899</v>
      </c>
      <c r="L447">
        <f>(Table2[[#This Row],[6M Return vs Nifty]]-AVERAGE(Table2[6M Return vs Nifty]))/_xlfn.STDEV.P(Table2[6M Return vs Nifty])</f>
        <v>0.40158374554311133</v>
      </c>
      <c r="M447">
        <v>-2.45635650701022</v>
      </c>
      <c r="N447">
        <f>(Table2[[#This Row],[1W Return vs Nifty]]-AVERAGE(Table2[1W Return vs Nifty]))/_xlfn.STDEV.P(Table2[1W Return vs Nifty])</f>
        <v>-0.38412762047417037</v>
      </c>
      <c r="O447">
        <v>452.73</v>
      </c>
      <c r="P447">
        <v>418.51632778155403</v>
      </c>
      <c r="Q447">
        <v>371.461440375275</v>
      </c>
      <c r="R447">
        <v>49.113880766553002</v>
      </c>
      <c r="S447" s="2">
        <f>(Table2[[#This Row],[Close Price]]-Table2[[#This Row],[20D EMA]])/Table2[[#This Row],[20D EMA]]</f>
        <v>1.6279018399487564E-2</v>
      </c>
      <c r="T447" s="2">
        <f>(Table2[[#This Row],[Close Price]]-Table2[[#This Row],[50D EMA]])/Table2[[#This Row],[50D EMA]]</f>
        <v>9.93597369041017E-2</v>
      </c>
      <c r="U447" s="2">
        <f>(Table2[[#This Row],[Close Price]]-Table2[[#This Row],[200D EMA]])/Table2[[#This Row],[200D EMA]]</f>
        <v>0.23862115953455751</v>
      </c>
      <c r="V447">
        <v>0.88965982356696605</v>
      </c>
      <c r="W447">
        <v>452.5</v>
      </c>
      <c r="X447">
        <v>471.95</v>
      </c>
      <c r="Y447">
        <v>452.5</v>
      </c>
      <c r="Z447">
        <v>497.4</v>
      </c>
      <c r="AA447">
        <v>392.6</v>
      </c>
      <c r="AB447">
        <v>505</v>
      </c>
      <c r="AC447" s="2">
        <f>(Table2[[#This Row],[Close Price]]/Table2[[#This Row],[Day Low]])-1</f>
        <v>1.679558011049731E-2</v>
      </c>
      <c r="AD447" s="2">
        <f>(Table2[[#This Row],[Day High]]/Table2[[#This Row],[Close Price]])-1</f>
        <v>2.5755270593349255E-2</v>
      </c>
      <c r="AE447" s="2">
        <f>(Table2[[#This Row],[Close Price]]/Table2[[#This Row],[Current Week Low]])-1</f>
        <v>1.679558011049731E-2</v>
      </c>
      <c r="AF447" s="2">
        <f>(Table2[[#This Row],[Current Week High]]/Table2[[#This Row],[Close Price]])-1</f>
        <v>8.1069332753749057E-2</v>
      </c>
      <c r="AG447" s="2">
        <f>(Table2[[#This Row],[Close Price]]/Table2[[#This Row],[Current Month Low]])-1</f>
        <v>0.17193071828833428</v>
      </c>
      <c r="AH447" s="2">
        <f>(Table2[[#This Row],[Current Month High]]/Table2[[#This Row],[Close Price]])-1</f>
        <v>9.7587480982395114E-2</v>
      </c>
      <c r="AI447">
        <v>9.7587480982395096</v>
      </c>
      <c r="AJ447">
        <v>55.939671242162298</v>
      </c>
      <c r="AK447" t="str">
        <f>IF(AND(Table2[[#This Row],[20D EMA]]&gt;Table2[[#This Row],[50D EMA]],Table2[[#This Row],[50D EMA]]&gt;Table2[[#This Row],[200D EMA]]),"Uptrend","Downtrend/NoTrend")</f>
        <v>Uptrend</v>
      </c>
      <c r="AL447">
        <v>0.32</v>
      </c>
      <c r="AM447" t="s">
        <v>10347</v>
      </c>
      <c r="AN447">
        <v>-2.78</v>
      </c>
      <c r="AO447" t="s">
        <v>10346</v>
      </c>
      <c r="AP447">
        <v>1.2493529419867E-2</v>
      </c>
      <c r="AQ447">
        <f>(Table2[[#This Row],[Sharpe Ratio]]-AVERAGE(Table2[Sharpe Ratio]))/_xlfn.STDEV.P(Table2[Sharpe Ratio])</f>
        <v>-0.58899168792344869</v>
      </c>
      <c r="AR4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-0.43109946204188404</v>
      </c>
      <c r="AS447">
        <f>_xlfn.RANK.AVG(Table2[[#This Row],[1Y Return vs Nifty Z-Score]],Table2[1Y Return vs Nifty Z-Score])</f>
        <v>597</v>
      </c>
      <c r="AT447">
        <f>_xlfn.RANK.AVG(Table2[[#This Row],[6M Return vs Nifty Z-Score]],Table2[6M Return vs Nifty Z-Score])</f>
        <v>213</v>
      </c>
      <c r="AU447">
        <f>_xlfn.RANK.AVG(Table2[[#This Row],[Sharpe Ratio Z-Score]],Table2[Sharpe Ratio Z-Score])</f>
        <v>491</v>
      </c>
      <c r="AV447">
        <f>(Table2[[#This Row],[Rank 1Y]]+Table2[[#This Row],[Rank 6M]]+Table2[[#This Row],[Rank Sharpe]])/3</f>
        <v>433.66666666666669</v>
      </c>
    </row>
    <row r="448" spans="1:48" x14ac:dyDescent="0.3">
      <c r="A448" t="s">
        <v>202</v>
      </c>
      <c r="B448" t="s">
        <v>203</v>
      </c>
      <c r="C448" t="s">
        <v>10307</v>
      </c>
      <c r="D448" t="s">
        <v>54</v>
      </c>
      <c r="E448">
        <v>130707.61085159999</v>
      </c>
      <c r="F448">
        <v>1618.55</v>
      </c>
      <c r="G448">
        <v>1.582551805467</v>
      </c>
      <c r="H448">
        <f>(Table2[[#This Row],[1Y Return vs Nifty]]-AVERAGE(Table2[1Y Return vs Nifty]))/_xlfn.STDEV.P(Table2[1Y Return vs Nifty])</f>
        <v>-0.40379061078897804</v>
      </c>
      <c r="I448">
        <v>0.95188851540897301</v>
      </c>
      <c r="J448">
        <f>(Table2[[#This Row],[1M Return vs Nifty]]-AVERAGE(Table2[1M Return vs Nifty]))/_xlfn.STDEV.P(Table2[1M Return vs Nifty])</f>
        <v>0.10347865444714702</v>
      </c>
      <c r="K448">
        <v>-5.0808682657786903</v>
      </c>
      <c r="L448">
        <f>(Table2[[#This Row],[6M Return vs Nifty]]-AVERAGE(Table2[6M Return vs Nifty]))/_xlfn.STDEV.P(Table2[6M Return vs Nifty])</f>
        <v>-0.40903268331450954</v>
      </c>
      <c r="M448">
        <v>9.3031312311291307E-3</v>
      </c>
      <c r="N448">
        <f>(Table2[[#This Row],[1W Return vs Nifty]]-AVERAGE(Table2[1W Return vs Nifty]))/_xlfn.STDEV.P(Table2[1W Return vs Nifty])</f>
        <v>0.24220293726827366</v>
      </c>
      <c r="O448">
        <v>1575.85</v>
      </c>
      <c r="P448">
        <v>1541.2991291021499</v>
      </c>
      <c r="Q448">
        <v>1419.4902413434399</v>
      </c>
      <c r="R448">
        <v>70.876795967649201</v>
      </c>
      <c r="S448" s="2">
        <f>(Table2[[#This Row],[Close Price]]-Table2[[#This Row],[20D EMA]])/Table2[[#This Row],[20D EMA]]</f>
        <v>2.7096487609861376E-2</v>
      </c>
      <c r="T448" s="2">
        <f>(Table2[[#This Row],[Close Price]]-Table2[[#This Row],[50D EMA]])/Table2[[#This Row],[50D EMA]]</f>
        <v>5.0120621908643311E-2</v>
      </c>
      <c r="U448" s="2">
        <f>(Table2[[#This Row],[Close Price]]-Table2[[#This Row],[200D EMA]])/Table2[[#This Row],[200D EMA]]</f>
        <v>0.14023327026761737</v>
      </c>
      <c r="V448">
        <v>0.68633311801630703</v>
      </c>
      <c r="W448">
        <v>1609</v>
      </c>
      <c r="X448">
        <v>1642.3</v>
      </c>
      <c r="Y448">
        <v>1566.55</v>
      </c>
      <c r="Z448">
        <v>1642.3</v>
      </c>
      <c r="AA448">
        <v>1472</v>
      </c>
      <c r="AB448">
        <v>1642.3</v>
      </c>
      <c r="AC448" s="2">
        <f>(Table2[[#This Row],[Close Price]]/Table2[[#This Row],[Day Low]])-1</f>
        <v>5.9353635798633508E-3</v>
      </c>
      <c r="AD448" s="2">
        <f>(Table2[[#This Row],[Day High]]/Table2[[#This Row],[Close Price]])-1</f>
        <v>1.4673627629668617E-2</v>
      </c>
      <c r="AE448" s="2">
        <f>(Table2[[#This Row],[Close Price]]/Table2[[#This Row],[Current Week Low]])-1</f>
        <v>3.3193961252433679E-2</v>
      </c>
      <c r="AF448" s="2">
        <f>(Table2[[#This Row],[Current Week High]]/Table2[[#This Row],[Close Price]])-1</f>
        <v>1.4673627629668617E-2</v>
      </c>
      <c r="AG448" s="2">
        <f>(Table2[[#This Row],[Close Price]]/Table2[[#This Row],[Current Month Low]])-1</f>
        <v>9.955842391304337E-2</v>
      </c>
      <c r="AH448" s="2">
        <f>(Table2[[#This Row],[Current Month High]]/Table2[[#This Row],[Close Price]])-1</f>
        <v>1.4673627629668617E-2</v>
      </c>
      <c r="AI448">
        <v>1.46736276296686</v>
      </c>
      <c r="AJ448">
        <v>42.981448763250803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-0.09</v>
      </c>
      <c r="AM448" t="s">
        <v>10346</v>
      </c>
      <c r="AN448">
        <v>2.04</v>
      </c>
      <c r="AO448" t="s">
        <v>10347</v>
      </c>
      <c r="AP448">
        <v>4.7396520540158998E-2</v>
      </c>
      <c r="AQ448">
        <f>(Table2[[#This Row],[Sharpe Ratio]]-AVERAGE(Table2[Sharpe Ratio]))/_xlfn.STDEV.P(Table2[Sharpe Ratio])</f>
        <v>-0.1878224693796462</v>
      </c>
      <c r="AR4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-0.65496417176771304</v>
      </c>
      <c r="AS448">
        <f>_xlfn.RANK.AVG(Table2[[#This Row],[1Y Return vs Nifty Z-Score]],Table2[1Y Return vs Nifty Z-Score])</f>
        <v>440</v>
      </c>
      <c r="AT448">
        <f>_xlfn.RANK.AVG(Table2[[#This Row],[6M Return vs Nifty Z-Score]],Table2[6M Return vs Nifty Z-Score])</f>
        <v>465</v>
      </c>
      <c r="AU448">
        <f>_xlfn.RANK.AVG(Table2[[#This Row],[Sharpe Ratio Z-Score]],Table2[Sharpe Ratio Z-Score])</f>
        <v>397</v>
      </c>
      <c r="AV448">
        <f>(Table2[[#This Row],[Rank 1Y]]+Table2[[#This Row],[Rank 6M]]+Table2[[#This Row],[Rank Sharpe]])/3</f>
        <v>434</v>
      </c>
    </row>
    <row r="449" spans="1:48" x14ac:dyDescent="0.3">
      <c r="A449" t="s">
        <v>844</v>
      </c>
      <c r="B449" t="s">
        <v>845</v>
      </c>
      <c r="C449" t="s">
        <v>10304</v>
      </c>
      <c r="D449" t="s">
        <v>27</v>
      </c>
      <c r="E449">
        <v>18730.162552386999</v>
      </c>
      <c r="F449">
        <v>95.81</v>
      </c>
      <c r="G449">
        <v>-21.528534082636</v>
      </c>
      <c r="H449">
        <f>(Table2[[#This Row],[1Y Return vs Nifty]]-AVERAGE(Table2[1Y Return vs Nifty]))/_xlfn.STDEV.P(Table2[1Y Return vs Nifty])</f>
        <v>-0.77439498551692754</v>
      </c>
      <c r="I449">
        <v>-7.6631511641880996</v>
      </c>
      <c r="J449">
        <f>(Table2[[#This Row],[1M Return vs Nifty]]-AVERAGE(Table2[1M Return vs Nifty]))/_xlfn.STDEV.P(Table2[1M Return vs Nifty])</f>
        <v>-0.70854059542168168</v>
      </c>
      <c r="K449">
        <v>-4.8567499255850501</v>
      </c>
      <c r="L449">
        <f>(Table2[[#This Row],[6M Return vs Nifty]]-AVERAGE(Table2[6M Return vs Nifty]))/_xlfn.STDEV.P(Table2[6M Return vs Nifty])</f>
        <v>-0.40124065622471522</v>
      </c>
      <c r="M449">
        <v>2.8366807146769202</v>
      </c>
      <c r="N449">
        <f>(Table2[[#This Row],[1W Return vs Nifty]]-AVERAGE(Table2[1W Return vs Nifty]))/_xlfn.STDEV.P(Table2[1W Return vs Nifty])</f>
        <v>0.96041762972727618</v>
      </c>
      <c r="O449">
        <v>93.74</v>
      </c>
      <c r="P449">
        <v>89.793047048526105</v>
      </c>
      <c r="Q449">
        <v>85.661231769746806</v>
      </c>
      <c r="R449">
        <v>53.978828715521502</v>
      </c>
      <c r="S449" s="2">
        <f>(Table2[[#This Row],[Close Price]]-Table2[[#This Row],[20D EMA]])/Table2[[#This Row],[20D EMA]]</f>
        <v>2.2082355451248214E-2</v>
      </c>
      <c r="T449" s="2">
        <f>(Table2[[#This Row],[Close Price]]-Table2[[#This Row],[50D EMA]])/Table2[[#This Row],[50D EMA]]</f>
        <v>6.7009118737469786E-2</v>
      </c>
      <c r="U449" s="2">
        <f>(Table2[[#This Row],[Close Price]]-Table2[[#This Row],[200D EMA]])/Table2[[#This Row],[200D EMA]]</f>
        <v>0.11847562801259487</v>
      </c>
      <c r="V449">
        <v>0.80048533151833201</v>
      </c>
      <c r="W449">
        <v>94.8</v>
      </c>
      <c r="X449">
        <v>99.51</v>
      </c>
      <c r="Y449">
        <v>92.01</v>
      </c>
      <c r="Z449">
        <v>104</v>
      </c>
      <c r="AA449">
        <v>87.03</v>
      </c>
      <c r="AB449">
        <v>104</v>
      </c>
      <c r="AC449" s="2">
        <f>(Table2[[#This Row],[Close Price]]/Table2[[#This Row],[Day Low]])-1</f>
        <v>1.0654008438818696E-2</v>
      </c>
      <c r="AD449" s="2">
        <f>(Table2[[#This Row],[Day High]]/Table2[[#This Row],[Close Price]])-1</f>
        <v>3.8618098319590954E-2</v>
      </c>
      <c r="AE449" s="2">
        <f>(Table2[[#This Row],[Close Price]]/Table2[[#This Row],[Current Week Low]])-1</f>
        <v>4.1299858711009607E-2</v>
      </c>
      <c r="AF449" s="2">
        <f>(Table2[[#This Row],[Current Week High]]/Table2[[#This Row],[Close Price]])-1</f>
        <v>8.5481682496607814E-2</v>
      </c>
      <c r="AG449" s="2">
        <f>(Table2[[#This Row],[Close Price]]/Table2[[#This Row],[Current Month Low]])-1</f>
        <v>0.10088475238423533</v>
      </c>
      <c r="AH449" s="2">
        <f>(Table2[[#This Row],[Current Month High]]/Table2[[#This Row],[Close Price]])-1</f>
        <v>8.5481682496607814E-2</v>
      </c>
      <c r="AI449">
        <v>16.271787913578901</v>
      </c>
      <c r="AJ449">
        <v>47.286702536510397</v>
      </c>
      <c r="AK449" t="str">
        <f>IF(AND(Table2[[#This Row],[20D EMA]]&gt;Table2[[#This Row],[50D EMA]],Table2[[#This Row],[50D EMA]]&gt;Table2[[#This Row],[200D EMA]]),"Uptrend","Downtrend/NoTrend")</f>
        <v>Uptrend</v>
      </c>
      <c r="AL449">
        <v>0.17</v>
      </c>
      <c r="AM449" t="s">
        <v>10347</v>
      </c>
      <c r="AN449">
        <v>4.99</v>
      </c>
      <c r="AO449" t="s">
        <v>10347</v>
      </c>
      <c r="AP449">
        <v>8.9099108831031004E-2</v>
      </c>
      <c r="AQ449">
        <f>(Table2[[#This Row],[Sharpe Ratio]]-AVERAGE(Table2[Sharpe Ratio]))/_xlfn.STDEV.P(Table2[Sharpe Ratio])</f>
        <v>0.29150019664185234</v>
      </c>
      <c r="AR4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-0.63225841079419598</v>
      </c>
      <c r="AS449">
        <f>_xlfn.RANK.AVG(Table2[[#This Row],[1Y Return vs Nifty Z-Score]],Table2[1Y Return vs Nifty Z-Score])</f>
        <v>589</v>
      </c>
      <c r="AT449">
        <f>_xlfn.RANK.AVG(Table2[[#This Row],[6M Return vs Nifty Z-Score]],Table2[6M Return vs Nifty Z-Score])</f>
        <v>460</v>
      </c>
      <c r="AU449">
        <f>_xlfn.RANK.AVG(Table2[[#This Row],[Sharpe Ratio Z-Score]],Table2[Sharpe Ratio Z-Score])</f>
        <v>254</v>
      </c>
      <c r="AV449">
        <f>(Table2[[#This Row],[Rank 1Y]]+Table2[[#This Row],[Rank 6M]]+Table2[[#This Row],[Rank Sharpe]])/3</f>
        <v>434.33333333333331</v>
      </c>
    </row>
    <row r="450" spans="1:48" x14ac:dyDescent="0.3">
      <c r="A450" t="s">
        <v>727</v>
      </c>
      <c r="B450" t="s">
        <v>728</v>
      </c>
      <c r="C450" t="s">
        <v>10301</v>
      </c>
      <c r="D450" t="s">
        <v>180</v>
      </c>
      <c r="E450">
        <v>23657.38299568</v>
      </c>
      <c r="F450">
        <v>419.3</v>
      </c>
      <c r="G450">
        <v>23.023496867618402</v>
      </c>
      <c r="H450">
        <f>(Table2[[#This Row],[1Y Return vs Nifty]]-AVERAGE(Table2[1Y Return vs Nifty]))/_xlfn.STDEV.P(Table2[1Y Return vs Nifty])</f>
        <v>-5.996825312012468E-2</v>
      </c>
      <c r="I450">
        <v>17.698696227433199</v>
      </c>
      <c r="J450">
        <f>(Table2[[#This Row],[1M Return vs Nifty]]-AVERAGE(Table2[1M Return vs Nifty]))/_xlfn.STDEV.P(Table2[1M Return vs Nifty])</f>
        <v>1.6819658978920249</v>
      </c>
      <c r="K450">
        <v>-0.75425926407393495</v>
      </c>
      <c r="L450">
        <f>(Table2[[#This Row],[6M Return vs Nifty]]-AVERAGE(Table2[6M Return vs Nifty]))/_xlfn.STDEV.P(Table2[6M Return vs Nifty])</f>
        <v>-0.25860744583013734</v>
      </c>
      <c r="M450">
        <v>16.624281527492499</v>
      </c>
      <c r="N450">
        <f>(Table2[[#This Row],[1W Return vs Nifty]]-AVERAGE(Table2[1W Return vs Nifty]))/_xlfn.STDEV.P(Table2[1W Return vs Nifty])</f>
        <v>4.4627646581193874</v>
      </c>
      <c r="O450">
        <v>351.24</v>
      </c>
      <c r="P450">
        <v>333.322541886951</v>
      </c>
      <c r="Q450">
        <v>319.12920920293402</v>
      </c>
      <c r="R450">
        <v>93.576596150220595</v>
      </c>
      <c r="S450" s="2">
        <f>(Table2[[#This Row],[Close Price]]-Table2[[#This Row],[20D EMA]])/Table2[[#This Row],[20D EMA]]</f>
        <v>0.19377064115704362</v>
      </c>
      <c r="T450" s="2">
        <f>(Table2[[#This Row],[Close Price]]-Table2[[#This Row],[50D EMA]])/Table2[[#This Row],[50D EMA]]</f>
        <v>0.25794072499965798</v>
      </c>
      <c r="U450" s="2">
        <f>(Table2[[#This Row],[Close Price]]-Table2[[#This Row],[200D EMA]])/Table2[[#This Row],[200D EMA]]</f>
        <v>0.31388787960605469</v>
      </c>
      <c r="V450">
        <v>3.2515616782070902</v>
      </c>
      <c r="W450">
        <v>394.05</v>
      </c>
      <c r="X450">
        <v>423</v>
      </c>
      <c r="Y450">
        <v>338</v>
      </c>
      <c r="Z450">
        <v>423</v>
      </c>
      <c r="AA450">
        <v>315.39999999999998</v>
      </c>
      <c r="AB450">
        <v>423</v>
      </c>
      <c r="AC450" s="2">
        <f>(Table2[[#This Row],[Close Price]]/Table2[[#This Row],[Day Low]])-1</f>
        <v>6.4078162669712002E-2</v>
      </c>
      <c r="AD450" s="2">
        <f>(Table2[[#This Row],[Day High]]/Table2[[#This Row],[Close Price]])-1</f>
        <v>8.8242308609587372E-3</v>
      </c>
      <c r="AE450" s="2">
        <f>(Table2[[#This Row],[Close Price]]/Table2[[#This Row],[Current Week Low]])-1</f>
        <v>0.24053254437869831</v>
      </c>
      <c r="AF450" s="2">
        <f>(Table2[[#This Row],[Current Week High]]/Table2[[#This Row],[Close Price]])-1</f>
        <v>8.8242308609587372E-3</v>
      </c>
      <c r="AG450" s="2">
        <f>(Table2[[#This Row],[Close Price]]/Table2[[#This Row],[Current Month Low]])-1</f>
        <v>0.32942295497780605</v>
      </c>
      <c r="AH450" s="2">
        <f>(Table2[[#This Row],[Current Month High]]/Table2[[#This Row],[Close Price]])-1</f>
        <v>8.8242308609587372E-3</v>
      </c>
      <c r="AI450">
        <v>0.88242308609587305</v>
      </c>
      <c r="AJ450">
        <v>64.754420432220002</v>
      </c>
      <c r="AK450" t="str">
        <f>IF(AND(Table2[[#This Row],[20D EMA]]&gt;Table2[[#This Row],[50D EMA]],Table2[[#This Row],[50D EMA]]&gt;Table2[[#This Row],[200D EMA]]),"Uptrend","Downtrend/NoTrend")</f>
        <v>Uptrend</v>
      </c>
      <c r="AL450">
        <v>0.32</v>
      </c>
      <c r="AM450" t="s">
        <v>10347</v>
      </c>
      <c r="AN450">
        <v>28.27</v>
      </c>
      <c r="AO450" t="s">
        <v>10347</v>
      </c>
      <c r="AP450">
        <v>-3.2618326771670001E-3</v>
      </c>
      <c r="AQ450">
        <f>(Table2[[#This Row],[Sharpe Ratio]]-AVERAGE(Table2[Sharpe Ratio]))/_xlfn.STDEV.P(Table2[Sharpe Ratio])</f>
        <v>-0.77008121914895744</v>
      </c>
      <c r="AR4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5.0560736379121929</v>
      </c>
      <c r="AS450">
        <f>_xlfn.RANK.AVG(Table2[[#This Row],[1Y Return vs Nifty Z-Score]],Table2[1Y Return vs Nifty Z-Score])</f>
        <v>320</v>
      </c>
      <c r="AT450">
        <f>_xlfn.RANK.AVG(Table2[[#This Row],[6M Return vs Nifty Z-Score]],Table2[6M Return vs Nifty Z-Score])</f>
        <v>407</v>
      </c>
      <c r="AU450">
        <f>_xlfn.RANK.AVG(Table2[[#This Row],[Sharpe Ratio Z-Score]],Table2[Sharpe Ratio Z-Score])</f>
        <v>582</v>
      </c>
      <c r="AV450">
        <f>(Table2[[#This Row],[Rank 1Y]]+Table2[[#This Row],[Rank 6M]]+Table2[[#This Row],[Rank Sharpe]])/3</f>
        <v>436.33333333333331</v>
      </c>
    </row>
    <row r="451" spans="1:48" x14ac:dyDescent="0.3">
      <c r="A451" t="s">
        <v>1225</v>
      </c>
      <c r="B451" t="s">
        <v>1226</v>
      </c>
      <c r="C451" t="s">
        <v>10305</v>
      </c>
      <c r="D451" t="s">
        <v>231</v>
      </c>
      <c r="E451">
        <v>9610.6720420000001</v>
      </c>
      <c r="F451">
        <v>719.75</v>
      </c>
      <c r="G451">
        <v>-12.292750253768601</v>
      </c>
      <c r="H451">
        <f>(Table2[[#This Row],[1Y Return vs Nifty]]-AVERAGE(Table2[1Y Return vs Nifty]))/_xlfn.STDEV.P(Table2[1Y Return vs Nifty])</f>
        <v>-0.62629195359570178</v>
      </c>
      <c r="I451">
        <v>13.826994227518901</v>
      </c>
      <c r="J451">
        <f>(Table2[[#This Row],[1M Return vs Nifty]]-AVERAGE(Table2[1M Return vs Nifty]))/_xlfn.STDEV.P(Table2[1M Return vs Nifty])</f>
        <v>1.3170347228062367</v>
      </c>
      <c r="K451">
        <v>-0.12511288283323499</v>
      </c>
      <c r="L451">
        <f>(Table2[[#This Row],[6M Return vs Nifty]]-AVERAGE(Table2[6M Return vs Nifty]))/_xlfn.STDEV.P(Table2[6M Return vs Nifty])</f>
        <v>-0.23673361952106339</v>
      </c>
      <c r="M451">
        <v>-0.67692126159330901</v>
      </c>
      <c r="N451">
        <f>(Table2[[#This Row],[1W Return vs Nifty]]-AVERAGE(Table2[1W Return vs Nifty]))/_xlfn.STDEV.P(Table2[1W Return vs Nifty])</f>
        <v>6.7887188237819099E-2</v>
      </c>
      <c r="O451">
        <v>684.67</v>
      </c>
      <c r="P451">
        <v>648.31486982149499</v>
      </c>
      <c r="Q451">
        <v>617.95166517792597</v>
      </c>
      <c r="R451">
        <v>77.057710635117004</v>
      </c>
      <c r="S451" s="2">
        <f>(Table2[[#This Row],[Close Price]]-Table2[[#This Row],[20D EMA]])/Table2[[#This Row],[20D EMA]]</f>
        <v>5.1236362043028089E-2</v>
      </c>
      <c r="T451" s="2">
        <f>(Table2[[#This Row],[Close Price]]-Table2[[#This Row],[50D EMA]])/Table2[[#This Row],[50D EMA]]</f>
        <v>0.11018585798930346</v>
      </c>
      <c r="U451" s="2">
        <f>(Table2[[#This Row],[Close Price]]-Table2[[#This Row],[200D EMA]])/Table2[[#This Row],[200D EMA]]</f>
        <v>0.16473510884182724</v>
      </c>
      <c r="V451">
        <v>0.759333273306526</v>
      </c>
      <c r="W451">
        <v>707.4</v>
      </c>
      <c r="X451">
        <v>723</v>
      </c>
      <c r="Y451">
        <v>701.3</v>
      </c>
      <c r="Z451">
        <v>728.95</v>
      </c>
      <c r="AA451">
        <v>622.04999999999995</v>
      </c>
      <c r="AB451">
        <v>728.95</v>
      </c>
      <c r="AC451" s="2">
        <f>(Table2[[#This Row],[Close Price]]/Table2[[#This Row],[Day Low]])-1</f>
        <v>1.7458297992649197E-2</v>
      </c>
      <c r="AD451" s="2">
        <f>(Table2[[#This Row],[Day High]]/Table2[[#This Row],[Close Price]])-1</f>
        <v>4.5154567558178815E-3</v>
      </c>
      <c r="AE451" s="2">
        <f>(Table2[[#This Row],[Close Price]]/Table2[[#This Row],[Current Week Low]])-1</f>
        <v>2.6308284614287913E-2</v>
      </c>
      <c r="AF451" s="2">
        <f>(Table2[[#This Row],[Current Week High]]/Table2[[#This Row],[Close Price]])-1</f>
        <v>1.2782216047238615E-2</v>
      </c>
      <c r="AG451" s="2">
        <f>(Table2[[#This Row],[Close Price]]/Table2[[#This Row],[Current Month Low]])-1</f>
        <v>0.15706132947512264</v>
      </c>
      <c r="AH451" s="2">
        <f>(Table2[[#This Row],[Current Month High]]/Table2[[#This Row],[Close Price]])-1</f>
        <v>1.2782216047238615E-2</v>
      </c>
      <c r="AI451">
        <v>1.2782216047238599</v>
      </c>
      <c r="AJ451">
        <v>30.4840464104423</v>
      </c>
      <c r="AK451" t="str">
        <f>IF(AND(Table2[[#This Row],[20D EMA]]&gt;Table2[[#This Row],[50D EMA]],Table2[[#This Row],[50D EMA]]&gt;Table2[[#This Row],[200D EMA]]),"Uptrend","Downtrend/NoTrend")</f>
        <v>Uptrend</v>
      </c>
      <c r="AL451">
        <v>0.1</v>
      </c>
      <c r="AM451" t="s">
        <v>10347</v>
      </c>
      <c r="AN451">
        <v>9.9499999999999993</v>
      </c>
      <c r="AO451" t="s">
        <v>10347</v>
      </c>
      <c r="AP451">
        <v>5.6865084964479E-2</v>
      </c>
      <c r="AQ451">
        <f>(Table2[[#This Row],[Sharpe Ratio]]-AVERAGE(Table2[Sharpe Ratio]))/_xlfn.STDEV.P(Table2[Sharpe Ratio])</f>
        <v>-7.8992352850529468E-2</v>
      </c>
      <c r="AR4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0.44290398507676104</v>
      </c>
      <c r="AS451">
        <f>_xlfn.RANK.AVG(Table2[[#This Row],[1Y Return vs Nifty Z-Score]],Table2[1Y Return vs Nifty Z-Score])</f>
        <v>536</v>
      </c>
      <c r="AT451">
        <f>_xlfn.RANK.AVG(Table2[[#This Row],[6M Return vs Nifty Z-Score]],Table2[6M Return vs Nifty Z-Score])</f>
        <v>401</v>
      </c>
      <c r="AU451">
        <f>_xlfn.RANK.AVG(Table2[[#This Row],[Sharpe Ratio Z-Score]],Table2[Sharpe Ratio Z-Score])</f>
        <v>372</v>
      </c>
      <c r="AV451">
        <f>(Table2[[#This Row],[Rank 1Y]]+Table2[[#This Row],[Rank 6M]]+Table2[[#This Row],[Rank Sharpe]])/3</f>
        <v>436.33333333333331</v>
      </c>
    </row>
    <row r="452" spans="1:48" x14ac:dyDescent="0.3">
      <c r="A452" t="s">
        <v>1064</v>
      </c>
      <c r="B452" t="s">
        <v>1065</v>
      </c>
      <c r="C452" t="s">
        <v>10303</v>
      </c>
      <c r="D452" t="s">
        <v>24</v>
      </c>
      <c r="E452">
        <v>12454.39806576</v>
      </c>
      <c r="F452">
        <v>168.15</v>
      </c>
      <c r="G452">
        <v>4.6479875961531798</v>
      </c>
      <c r="H452">
        <f>(Table2[[#This Row],[1Y Return vs Nifty]]-AVERAGE(Table2[1Y Return vs Nifty]))/_xlfn.STDEV.P(Table2[1Y Return vs Nifty])</f>
        <v>-0.35463394545631416</v>
      </c>
      <c r="I452">
        <v>1.82060756785641</v>
      </c>
      <c r="J452">
        <f>(Table2[[#This Row],[1M Return vs Nifty]]-AVERAGE(Table2[1M Return vs Nifty]))/_xlfn.STDEV.P(Table2[1M Return vs Nifty])</f>
        <v>0.1853606444959868</v>
      </c>
      <c r="K452">
        <v>10.000815742191399</v>
      </c>
      <c r="L452">
        <f>(Table2[[#This Row],[6M Return vs Nifty]]-AVERAGE(Table2[6M Return vs Nifty]))/_xlfn.STDEV.P(Table2[6M Return vs Nifty])</f>
        <v>0.11531927399646247</v>
      </c>
      <c r="M452">
        <v>-2.1266201882040798</v>
      </c>
      <c r="N452">
        <f>(Table2[[#This Row],[1W Return vs Nifty]]-AVERAGE(Table2[1W Return vs Nifty]))/_xlfn.STDEV.P(Table2[1W Return vs Nifty])</f>
        <v>-0.30036750644111798</v>
      </c>
      <c r="O452">
        <v>166.59</v>
      </c>
      <c r="P452">
        <v>163.23522885955001</v>
      </c>
      <c r="Q452">
        <v>152.465298232821</v>
      </c>
      <c r="R452">
        <v>54.124399519525497</v>
      </c>
      <c r="S452" s="2">
        <f>(Table2[[#This Row],[Close Price]]-Table2[[#This Row],[20D EMA]])/Table2[[#This Row],[20D EMA]]</f>
        <v>9.3643075814874976E-3</v>
      </c>
      <c r="T452" s="2">
        <f>(Table2[[#This Row],[Close Price]]-Table2[[#This Row],[50D EMA]])/Table2[[#This Row],[50D EMA]]</f>
        <v>3.0108519924205462E-2</v>
      </c>
      <c r="U452" s="2">
        <f>(Table2[[#This Row],[Close Price]]-Table2[[#This Row],[200D EMA]])/Table2[[#This Row],[200D EMA]]</f>
        <v>0.10287391261471053</v>
      </c>
      <c r="V452">
        <v>0.42168264194059801</v>
      </c>
      <c r="W452">
        <v>166.6</v>
      </c>
      <c r="X452">
        <v>169.69</v>
      </c>
      <c r="Y452">
        <v>166.2</v>
      </c>
      <c r="Z452">
        <v>171.88</v>
      </c>
      <c r="AA452">
        <v>157.25</v>
      </c>
      <c r="AB452">
        <v>176.82</v>
      </c>
      <c r="AC452" s="2">
        <f>(Table2[[#This Row],[Close Price]]/Table2[[#This Row],[Day Low]])-1</f>
        <v>9.3037214885955954E-3</v>
      </c>
      <c r="AD452" s="2">
        <f>(Table2[[#This Row],[Day High]]/Table2[[#This Row],[Close Price]])-1</f>
        <v>9.158489443948703E-3</v>
      </c>
      <c r="AE452" s="2">
        <f>(Table2[[#This Row],[Close Price]]/Table2[[#This Row],[Current Week Low]])-1</f>
        <v>1.1732851985559734E-2</v>
      </c>
      <c r="AF452" s="2">
        <f>(Table2[[#This Row],[Current Week High]]/Table2[[#This Row],[Close Price]])-1</f>
        <v>2.2182575081772127E-2</v>
      </c>
      <c r="AG452" s="2">
        <f>(Table2[[#This Row],[Close Price]]/Table2[[#This Row],[Current Month Low]])-1</f>
        <v>6.9316375198728242E-2</v>
      </c>
      <c r="AH452" s="2">
        <f>(Table2[[#This Row],[Current Month High]]/Table2[[#This Row],[Close Price]])-1</f>
        <v>5.1561106155218583E-2</v>
      </c>
      <c r="AI452">
        <v>5.1561106155218503</v>
      </c>
      <c r="AJ452">
        <v>40.066638900458102</v>
      </c>
      <c r="AK452" t="str">
        <f>IF(AND(Table2[[#This Row],[20D EMA]]&gt;Table2[[#This Row],[50D EMA]],Table2[[#This Row],[50D EMA]]&gt;Table2[[#This Row],[200D EMA]]),"Uptrend","Downtrend/NoTrend")</f>
        <v>Uptrend</v>
      </c>
      <c r="AL452">
        <v>0.11</v>
      </c>
      <c r="AM452" t="s">
        <v>10347</v>
      </c>
      <c r="AN452">
        <v>2.0099999999999998</v>
      </c>
      <c r="AO452" t="s">
        <v>10347</v>
      </c>
      <c r="AP452">
        <v>-1.9501771889215001E-2</v>
      </c>
      <c r="AQ452">
        <f>(Table2[[#This Row],[Sharpe Ratio]]-AVERAGE(Table2[Sharpe Ratio]))/_xlfn.STDEV.P(Table2[Sharpe Ratio])</f>
        <v>-0.95674039974590241</v>
      </c>
      <c r="AR4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-1.3110619331508855</v>
      </c>
      <c r="AS452">
        <f>_xlfn.RANK.AVG(Table2[[#This Row],[1Y Return vs Nifty Z-Score]],Table2[1Y Return vs Nifty Z-Score])</f>
        <v>413</v>
      </c>
      <c r="AT452">
        <f>_xlfn.RANK.AVG(Table2[[#This Row],[6M Return vs Nifty Z-Score]],Table2[6M Return vs Nifty Z-Score])</f>
        <v>286</v>
      </c>
      <c r="AU452">
        <f>_xlfn.RANK.AVG(Table2[[#This Row],[Sharpe Ratio Z-Score]],Table2[Sharpe Ratio Z-Score])</f>
        <v>612</v>
      </c>
      <c r="AV452">
        <f>(Table2[[#This Row],[Rank 1Y]]+Table2[[#This Row],[Rank 6M]]+Table2[[#This Row],[Rank Sharpe]])/3</f>
        <v>437</v>
      </c>
    </row>
    <row r="453" spans="1:48" x14ac:dyDescent="0.3">
      <c r="A453" t="s">
        <v>945</v>
      </c>
      <c r="B453" t="s">
        <v>946</v>
      </c>
      <c r="C453" t="s">
        <v>10308</v>
      </c>
      <c r="D453" t="s">
        <v>199</v>
      </c>
      <c r="E453">
        <v>15601.511771579901</v>
      </c>
      <c r="F453">
        <v>641.79999999999995</v>
      </c>
      <c r="G453">
        <v>-22.122743418096299</v>
      </c>
      <c r="H453">
        <f>(Table2[[#This Row],[1Y Return vs Nifty]]-AVERAGE(Table2[1Y Return vs Nifty]))/_xlfn.STDEV.P(Table2[1Y Return vs Nifty])</f>
        <v>-0.78392359790199684</v>
      </c>
      <c r="I453">
        <v>-8.8769038290390903</v>
      </c>
      <c r="J453">
        <f>(Table2[[#This Row],[1M Return vs Nifty]]-AVERAGE(Table2[1M Return vs Nifty]))/_xlfn.STDEV.P(Table2[1M Return vs Nifty])</f>
        <v>-0.82294407643788148</v>
      </c>
      <c r="K453">
        <v>5.4564938021398204</v>
      </c>
      <c r="L453">
        <f>(Table2[[#This Row],[6M Return vs Nifty]]-AVERAGE(Table2[6M Return vs Nifty]))/_xlfn.STDEV.P(Table2[6M Return vs Nifty])</f>
        <v>-4.2675290977714699E-2</v>
      </c>
      <c r="M453">
        <v>-4.3645702231186796</v>
      </c>
      <c r="N453">
        <f>(Table2[[#This Row],[1W Return vs Nifty]]-AVERAGE(Table2[1W Return vs Nifty]))/_xlfn.STDEV.P(Table2[1W Return vs Nifty])</f>
        <v>-0.86885492937170317</v>
      </c>
      <c r="O453">
        <v>647.41999999999996</v>
      </c>
      <c r="P453">
        <v>645.00995345477895</v>
      </c>
      <c r="Q453">
        <v>602.513063365579</v>
      </c>
      <c r="R453">
        <v>45.379882201968897</v>
      </c>
      <c r="S453" s="2">
        <f>(Table2[[#This Row],[Close Price]]-Table2[[#This Row],[20D EMA]])/Table2[[#This Row],[20D EMA]]</f>
        <v>-8.6806091872354968E-3</v>
      </c>
      <c r="T453" s="2">
        <f>(Table2[[#This Row],[Close Price]]-Table2[[#This Row],[50D EMA]])/Table2[[#This Row],[50D EMA]]</f>
        <v>-4.9765952255247546E-3</v>
      </c>
      <c r="U453" s="2">
        <f>(Table2[[#This Row],[Close Price]]-Table2[[#This Row],[200D EMA]])/Table2[[#This Row],[200D EMA]]</f>
        <v>6.5205120059916993E-2</v>
      </c>
      <c r="V453">
        <v>0.32288876167341801</v>
      </c>
      <c r="W453">
        <v>632</v>
      </c>
      <c r="X453">
        <v>648.79999999999995</v>
      </c>
      <c r="Y453">
        <v>632</v>
      </c>
      <c r="Z453">
        <v>669.8</v>
      </c>
      <c r="AA453">
        <v>606.29999999999995</v>
      </c>
      <c r="AB453">
        <v>678</v>
      </c>
      <c r="AC453" s="2">
        <f>(Table2[[#This Row],[Close Price]]/Table2[[#This Row],[Day Low]])-1</f>
        <v>1.5506329113923911E-2</v>
      </c>
      <c r="AD453" s="2">
        <f>(Table2[[#This Row],[Day High]]/Table2[[#This Row],[Close Price]])-1</f>
        <v>1.0906824555936501E-2</v>
      </c>
      <c r="AE453" s="2">
        <f>(Table2[[#This Row],[Close Price]]/Table2[[#This Row],[Current Week Low]])-1</f>
        <v>1.5506329113923911E-2</v>
      </c>
      <c r="AF453" s="2">
        <f>(Table2[[#This Row],[Current Week High]]/Table2[[#This Row],[Close Price]])-1</f>
        <v>4.3627298223745781E-2</v>
      </c>
      <c r="AG453" s="2">
        <f>(Table2[[#This Row],[Close Price]]/Table2[[#This Row],[Current Month Low]])-1</f>
        <v>5.8551872010555783E-2</v>
      </c>
      <c r="AH453" s="2">
        <f>(Table2[[#This Row],[Current Month High]]/Table2[[#This Row],[Close Price]])-1</f>
        <v>5.6403864132128501E-2</v>
      </c>
      <c r="AI453">
        <v>12.4961047055157</v>
      </c>
      <c r="AJ453">
        <v>27.963313727444898</v>
      </c>
      <c r="AK453" t="str">
        <f>IF(AND(Table2[[#This Row],[20D EMA]]&gt;Table2[[#This Row],[50D EMA]],Table2[[#This Row],[50D EMA]]&gt;Table2[[#This Row],[200D EMA]]),"Uptrend","Downtrend/NoTrend")</f>
        <v>Uptrend</v>
      </c>
      <c r="AL453">
        <v>0</v>
      </c>
      <c r="AM453" t="s">
        <v>10348</v>
      </c>
      <c r="AN453">
        <v>1.54</v>
      </c>
      <c r="AO453" t="s">
        <v>10347</v>
      </c>
      <c r="AP453">
        <v>5.1996122532269998E-2</v>
      </c>
      <c r="AQ453">
        <f>(Table2[[#This Row],[Sharpe Ratio]]-AVERAGE(Table2[Sharpe Ratio]))/_xlfn.STDEV.P(Table2[Sharpe Ratio])</f>
        <v>-0.13495540333283657</v>
      </c>
      <c r="AR4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-2.6533532980221324</v>
      </c>
      <c r="AS453">
        <f>_xlfn.RANK.AVG(Table2[[#This Row],[1Y Return vs Nifty Z-Score]],Table2[1Y Return vs Nifty Z-Score])</f>
        <v>596</v>
      </c>
      <c r="AT453">
        <f>_xlfn.RANK.AVG(Table2[[#This Row],[6M Return vs Nifty Z-Score]],Table2[6M Return vs Nifty Z-Score])</f>
        <v>336</v>
      </c>
      <c r="AU453">
        <f>_xlfn.RANK.AVG(Table2[[#This Row],[Sharpe Ratio Z-Score]],Table2[Sharpe Ratio Z-Score])</f>
        <v>384</v>
      </c>
      <c r="AV453">
        <f>(Table2[[#This Row],[Rank 1Y]]+Table2[[#This Row],[Rank 6M]]+Table2[[#This Row],[Rank Sharpe]])/3</f>
        <v>438.66666666666669</v>
      </c>
    </row>
    <row r="454" spans="1:48" x14ac:dyDescent="0.3">
      <c r="A454" t="s">
        <v>984</v>
      </c>
      <c r="B454" t="s">
        <v>985</v>
      </c>
      <c r="C454" t="s">
        <v>630</v>
      </c>
      <c r="D454" t="s">
        <v>630</v>
      </c>
      <c r="E454">
        <v>14545.49244</v>
      </c>
      <c r="F454">
        <v>503</v>
      </c>
      <c r="G454">
        <v>-3.4290494241584399</v>
      </c>
      <c r="H454">
        <f>(Table2[[#This Row],[1Y Return vs Nifty]]-AVERAGE(Table2[1Y Return vs Nifty]))/_xlfn.STDEV.P(Table2[1Y Return vs Nifty])</f>
        <v>-0.48415556417471489</v>
      </c>
      <c r="I454">
        <v>-10.4152045572849</v>
      </c>
      <c r="J454">
        <f>(Table2[[#This Row],[1M Return vs Nifty]]-AVERAGE(Table2[1M Return vs Nifty]))/_xlfn.STDEV.P(Table2[1M Return vs Nifty])</f>
        <v>-0.96793816234802998</v>
      </c>
      <c r="K454">
        <v>2.91496887324071</v>
      </c>
      <c r="L454">
        <f>(Table2[[#This Row],[6M Return vs Nifty]]-AVERAGE(Table2[6M Return vs Nifty]))/_xlfn.STDEV.P(Table2[6M Return vs Nifty])</f>
        <v>-0.13103767612771661</v>
      </c>
      <c r="M454">
        <v>3.0757067800417501</v>
      </c>
      <c r="N454">
        <f>(Table2[[#This Row],[1W Return vs Nifty]]-AVERAGE(Table2[1W Return vs Nifty]))/_xlfn.STDEV.P(Table2[1W Return vs Nifty])</f>
        <v>1.0211353891913184</v>
      </c>
      <c r="O454">
        <v>504.78</v>
      </c>
      <c r="P454">
        <v>502.648236660024</v>
      </c>
      <c r="Q454">
        <v>454.25464498443301</v>
      </c>
      <c r="R454">
        <v>50.807008930660402</v>
      </c>
      <c r="S454" s="2">
        <f>(Table2[[#This Row],[Close Price]]-Table2[[#This Row],[20D EMA]])/Table2[[#This Row],[20D EMA]]</f>
        <v>-3.5262886802170704E-3</v>
      </c>
      <c r="T454" s="2">
        <f>(Table2[[#This Row],[Close Price]]-Table2[[#This Row],[50D EMA]])/Table2[[#This Row],[50D EMA]]</f>
        <v>6.9982010145581194E-4</v>
      </c>
      <c r="U454" s="2">
        <f>(Table2[[#This Row],[Close Price]]-Table2[[#This Row],[200D EMA]])/Table2[[#This Row],[200D EMA]]</f>
        <v>0.10730843493573403</v>
      </c>
      <c r="V454">
        <v>1.14635941853455</v>
      </c>
      <c r="W454">
        <v>499.4</v>
      </c>
      <c r="X454">
        <v>513.70000000000005</v>
      </c>
      <c r="Y454">
        <v>488.65</v>
      </c>
      <c r="Z454">
        <v>519.29999999999995</v>
      </c>
      <c r="AA454">
        <v>481.2</v>
      </c>
      <c r="AB454">
        <v>569.75</v>
      </c>
      <c r="AC454" s="2">
        <f>(Table2[[#This Row],[Close Price]]/Table2[[#This Row],[Day Low]])-1</f>
        <v>7.2086503804564828E-3</v>
      </c>
      <c r="AD454" s="2">
        <f>(Table2[[#This Row],[Day High]]/Table2[[#This Row],[Close Price]])-1</f>
        <v>2.1272365805169002E-2</v>
      </c>
      <c r="AE454" s="2">
        <f>(Table2[[#This Row],[Close Price]]/Table2[[#This Row],[Current Week Low]])-1</f>
        <v>2.9366622326818748E-2</v>
      </c>
      <c r="AF454" s="2">
        <f>(Table2[[#This Row],[Current Week High]]/Table2[[#This Row],[Close Price]])-1</f>
        <v>3.2405566600397506E-2</v>
      </c>
      <c r="AG454" s="2">
        <f>(Table2[[#This Row],[Close Price]]/Table2[[#This Row],[Current Month Low]])-1</f>
        <v>4.530340814630085E-2</v>
      </c>
      <c r="AH454" s="2">
        <f>(Table2[[#This Row],[Current Month High]]/Table2[[#This Row],[Close Price]])-1</f>
        <v>0.13270377733598404</v>
      </c>
      <c r="AI454">
        <v>17.693836978131198</v>
      </c>
      <c r="AJ454">
        <v>48.596750369276201</v>
      </c>
      <c r="AK454" t="str">
        <f>IF(AND(Table2[[#This Row],[20D EMA]]&gt;Table2[[#This Row],[50D EMA]],Table2[[#This Row],[50D EMA]]&gt;Table2[[#This Row],[200D EMA]]),"Uptrend","Downtrend/NoTrend")</f>
        <v>Uptrend</v>
      </c>
      <c r="AL454">
        <v>-0.01</v>
      </c>
      <c r="AM454" t="s">
        <v>10346</v>
      </c>
      <c r="AN454">
        <v>-0.31</v>
      </c>
      <c r="AO454" t="s">
        <v>10346</v>
      </c>
      <c r="AP454">
        <v>1.6247582317337E-2</v>
      </c>
      <c r="AQ454">
        <f>(Table2[[#This Row],[Sharpe Ratio]]-AVERAGE(Table2[Sharpe Ratio]))/_xlfn.STDEV.P(Table2[Sharpe Ratio])</f>
        <v>-0.54584322359671744</v>
      </c>
      <c r="AR4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-1.1078392370558605</v>
      </c>
      <c r="AS454">
        <f>_xlfn.RANK.AVG(Table2[[#This Row],[1Y Return vs Nifty Z-Score]],Table2[1Y Return vs Nifty Z-Score])</f>
        <v>470</v>
      </c>
      <c r="AT454">
        <f>_xlfn.RANK.AVG(Table2[[#This Row],[6M Return vs Nifty Z-Score]],Table2[6M Return vs Nifty Z-Score])</f>
        <v>367</v>
      </c>
      <c r="AU454">
        <f>_xlfn.RANK.AVG(Table2[[#This Row],[Sharpe Ratio Z-Score]],Table2[Sharpe Ratio Z-Score])</f>
        <v>484</v>
      </c>
      <c r="AV454">
        <f>(Table2[[#This Row],[Rank 1Y]]+Table2[[#This Row],[Rank 6M]]+Table2[[#This Row],[Rank Sharpe]])/3</f>
        <v>440.33333333333331</v>
      </c>
    </row>
    <row r="455" spans="1:48" x14ac:dyDescent="0.3">
      <c r="A455" t="s">
        <v>608</v>
      </c>
      <c r="B455" t="s">
        <v>609</v>
      </c>
      <c r="C455" t="s">
        <v>10308</v>
      </c>
      <c r="D455" t="s">
        <v>418</v>
      </c>
      <c r="E455">
        <v>31269.195076309901</v>
      </c>
      <c r="F455">
        <v>492.35</v>
      </c>
      <c r="G455">
        <v>-3.67664330572567</v>
      </c>
      <c r="H455">
        <f>(Table2[[#This Row],[1Y Return vs Nifty]]-AVERAGE(Table2[1Y Return vs Nifty]))/_xlfn.STDEV.P(Table2[1Y Return vs Nifty])</f>
        <v>-0.48812592610876515</v>
      </c>
      <c r="I455">
        <v>-12.0420720102709</v>
      </c>
      <c r="J455">
        <f>(Table2[[#This Row],[1M Return vs Nifty]]-AVERAGE(Table2[1M Return vs Nifty]))/_xlfn.STDEV.P(Table2[1M Return vs Nifty])</f>
        <v>-1.1212801941831623</v>
      </c>
      <c r="K455">
        <v>-19.4598927602011</v>
      </c>
      <c r="L455">
        <f>(Table2[[#This Row],[6M Return vs Nifty]]-AVERAGE(Table2[6M Return vs Nifty]))/_xlfn.STDEV.P(Table2[6M Return vs Nifty])</f>
        <v>-0.90895494888434758</v>
      </c>
      <c r="M455">
        <v>-2.8767985247451202</v>
      </c>
      <c r="N455">
        <f>(Table2[[#This Row],[1W Return vs Nifty]]-AVERAGE(Table2[1W Return vs Nifty]))/_xlfn.STDEV.P(Table2[1W Return vs Nifty])</f>
        <v>-0.49092893213212685</v>
      </c>
      <c r="O455">
        <v>505.79</v>
      </c>
      <c r="P455">
        <v>509.70468088531402</v>
      </c>
      <c r="Q455">
        <v>480.87404538274399</v>
      </c>
      <c r="R455">
        <v>35.845987943223903</v>
      </c>
      <c r="S455" s="2">
        <f>(Table2[[#This Row],[Close Price]]-Table2[[#This Row],[20D EMA]])/Table2[[#This Row],[20D EMA]]</f>
        <v>-2.6572292848810766E-2</v>
      </c>
      <c r="T455" s="2">
        <f>(Table2[[#This Row],[Close Price]]-Table2[[#This Row],[50D EMA]])/Table2[[#This Row],[50D EMA]]</f>
        <v>-3.4048502076085271E-2</v>
      </c>
      <c r="U455" s="2">
        <f>(Table2[[#This Row],[Close Price]]-Table2[[#This Row],[200D EMA]])/Table2[[#This Row],[200D EMA]]</f>
        <v>2.386478273769576E-2</v>
      </c>
      <c r="V455">
        <v>0.55024328084571295</v>
      </c>
      <c r="W455">
        <v>485</v>
      </c>
      <c r="X455">
        <v>500.5</v>
      </c>
      <c r="Y455">
        <v>485</v>
      </c>
      <c r="Z455">
        <v>512</v>
      </c>
      <c r="AA455">
        <v>477.15</v>
      </c>
      <c r="AB455">
        <v>560</v>
      </c>
      <c r="AC455" s="2">
        <f>(Table2[[#This Row],[Close Price]]/Table2[[#This Row],[Day Low]])-1</f>
        <v>1.5154639175257723E-2</v>
      </c>
      <c r="AD455" s="2">
        <f>(Table2[[#This Row],[Day High]]/Table2[[#This Row],[Close Price]])-1</f>
        <v>1.6553264953792945E-2</v>
      </c>
      <c r="AE455" s="2">
        <f>(Table2[[#This Row],[Close Price]]/Table2[[#This Row],[Current Week Low]])-1</f>
        <v>1.5154639175257723E-2</v>
      </c>
      <c r="AF455" s="2">
        <f>(Table2[[#This Row],[Current Week High]]/Table2[[#This Row],[Close Price]])-1</f>
        <v>3.9910632680004055E-2</v>
      </c>
      <c r="AG455" s="2">
        <f>(Table2[[#This Row],[Close Price]]/Table2[[#This Row],[Current Month Low]])-1</f>
        <v>3.1855810541758345E-2</v>
      </c>
      <c r="AH455" s="2">
        <f>(Table2[[#This Row],[Current Month High]]/Table2[[#This Row],[Close Price]])-1</f>
        <v>0.13740225449375432</v>
      </c>
      <c r="AI455">
        <v>15.3752411902102</v>
      </c>
      <c r="AJ455">
        <v>34.890410958904098</v>
      </c>
      <c r="AK455" t="str">
        <f>IF(AND(Table2[[#This Row],[20D EMA]]&gt;Table2[[#This Row],[50D EMA]],Table2[[#This Row],[50D EMA]]&gt;Table2[[#This Row],[200D EMA]]),"Uptrend","Downtrend/NoTrend")</f>
        <v>Downtrend/NoTrend</v>
      </c>
      <c r="AL455">
        <v>-0.03</v>
      </c>
      <c r="AM455" t="s">
        <v>10346</v>
      </c>
      <c r="AN455">
        <v>-0.23</v>
      </c>
      <c r="AO455" t="s">
        <v>10346</v>
      </c>
      <c r="AP455">
        <v>0.102223955958123</v>
      </c>
      <c r="AQ455">
        <f>(Table2[[#This Row],[Sharpe Ratio]]-AVERAGE(Table2[Sharpe Ratio]))/_xlfn.STDEV.P(Table2[Sharpe Ratio])</f>
        <v>0.44235502301864454</v>
      </c>
      <c r="AR4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5">
        <f>_xlfn.RANK.AVG(Table2[[#This Row],[1Y Return vs Nifty Z-Score]],Table2[1Y Return vs Nifty Z-Score])</f>
        <v>471</v>
      </c>
      <c r="AT455">
        <f>_xlfn.RANK.AVG(Table2[[#This Row],[6M Return vs Nifty Z-Score]],Table2[6M Return vs Nifty Z-Score])</f>
        <v>620</v>
      </c>
      <c r="AU455">
        <f>_xlfn.RANK.AVG(Table2[[#This Row],[Sharpe Ratio Z-Score]],Table2[Sharpe Ratio Z-Score])</f>
        <v>232</v>
      </c>
      <c r="AV455">
        <f>(Table2[[#This Row],[Rank 1Y]]+Table2[[#This Row],[Rank 6M]]+Table2[[#This Row],[Rank Sharpe]])/3</f>
        <v>441</v>
      </c>
    </row>
    <row r="456" spans="1:48" x14ac:dyDescent="0.3">
      <c r="A456" t="s">
        <v>187</v>
      </c>
      <c r="B456" t="s">
        <v>188</v>
      </c>
      <c r="C456" t="s">
        <v>10305</v>
      </c>
      <c r="D456" t="s">
        <v>121</v>
      </c>
      <c r="E456">
        <v>140459.93812943899</v>
      </c>
      <c r="F456">
        <v>5831.4</v>
      </c>
      <c r="G456">
        <v>-1.3264626579076999</v>
      </c>
      <c r="H456">
        <f>(Table2[[#This Row],[1Y Return vs Nifty]]-AVERAGE(Table2[1Y Return vs Nifty]))/_xlfn.STDEV.P(Table2[1Y Return vs Nifty])</f>
        <v>-0.45043893754841074</v>
      </c>
      <c r="I456">
        <v>-4.5720087895223802</v>
      </c>
      <c r="J456">
        <f>(Table2[[#This Row],[1M Return vs Nifty]]-AVERAGE(Table2[1M Return vs Nifty]))/_xlfn.STDEV.P(Table2[1M Return vs Nifty])</f>
        <v>-0.41718185470010627</v>
      </c>
      <c r="K456">
        <v>3.0289217708054701</v>
      </c>
      <c r="L456">
        <f>(Table2[[#This Row],[6M Return vs Nifty]]-AVERAGE(Table2[6M Return vs Nifty]))/_xlfn.STDEV.P(Table2[6M Return vs Nifty])</f>
        <v>-0.12707582247478486</v>
      </c>
      <c r="M456">
        <v>-3.4597175478323399</v>
      </c>
      <c r="N456">
        <f>(Table2[[#This Row],[1W Return vs Nifty]]-AVERAGE(Table2[1W Return vs Nifty]))/_xlfn.STDEV.P(Table2[1W Return vs Nifty])</f>
        <v>-0.63900289626989781</v>
      </c>
      <c r="O456">
        <v>5763.52</v>
      </c>
      <c r="P456">
        <v>5661.5068966434801</v>
      </c>
      <c r="Q456">
        <v>5229.4471311969701</v>
      </c>
      <c r="R456">
        <v>59.318805550533398</v>
      </c>
      <c r="S456" s="2">
        <f>(Table2[[#This Row],[Close Price]]-Table2[[#This Row],[20D EMA]])/Table2[[#This Row],[20D EMA]]</f>
        <v>1.1777524845927348E-2</v>
      </c>
      <c r="T456" s="2">
        <f>(Table2[[#This Row],[Close Price]]-Table2[[#This Row],[50D EMA]])/Table2[[#This Row],[50D EMA]]</f>
        <v>3.0008460019229778E-2</v>
      </c>
      <c r="U456" s="2">
        <f>(Table2[[#This Row],[Close Price]]-Table2[[#This Row],[200D EMA]])/Table2[[#This Row],[200D EMA]]</f>
        <v>0.11510831904428268</v>
      </c>
      <c r="V456">
        <v>0.57033463081205404</v>
      </c>
      <c r="W456">
        <v>5696.15</v>
      </c>
      <c r="X456">
        <v>5845</v>
      </c>
      <c r="Y456">
        <v>5690.05</v>
      </c>
      <c r="Z456">
        <v>5860</v>
      </c>
      <c r="AA456">
        <v>5594.15</v>
      </c>
      <c r="AB456">
        <v>5924.8</v>
      </c>
      <c r="AC456" s="2">
        <f>(Table2[[#This Row],[Close Price]]/Table2[[#This Row],[Day Low]])-1</f>
        <v>2.3744107862328168E-2</v>
      </c>
      <c r="AD456" s="2">
        <f>(Table2[[#This Row],[Day High]]/Table2[[#This Row],[Close Price]])-1</f>
        <v>2.3322015296498577E-3</v>
      </c>
      <c r="AE456" s="2">
        <f>(Table2[[#This Row],[Close Price]]/Table2[[#This Row],[Current Week Low]])-1</f>
        <v>2.484160947619074E-2</v>
      </c>
      <c r="AF456" s="2">
        <f>(Table2[[#This Row],[Current Week High]]/Table2[[#This Row],[Close Price]])-1</f>
        <v>4.9044826285282728E-3</v>
      </c>
      <c r="AG456" s="2">
        <f>(Table2[[#This Row],[Close Price]]/Table2[[#This Row],[Current Month Low]])-1</f>
        <v>4.2410375124013466E-2</v>
      </c>
      <c r="AH456" s="2">
        <f>(Table2[[#This Row],[Current Month High]]/Table2[[#This Row],[Close Price]])-1</f>
        <v>1.6016736975683399E-2</v>
      </c>
      <c r="AI456">
        <v>2.9769866584353699</v>
      </c>
      <c r="AJ456">
        <v>34.126089656600001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-0.02</v>
      </c>
      <c r="AM456" t="s">
        <v>10346</v>
      </c>
      <c r="AN456">
        <v>3.29</v>
      </c>
      <c r="AO456" t="s">
        <v>10347</v>
      </c>
      <c r="AP456">
        <v>6.89749477354E-3</v>
      </c>
      <c r="AQ456">
        <f>(Table2[[#This Row],[Sharpe Ratio]]-AVERAGE(Table2[Sharpe Ratio]))/_xlfn.STDEV.P(Table2[Sharpe Ratio])</f>
        <v>-0.65331158641793241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-2.2870110974111322</v>
      </c>
      <c r="AS456">
        <f>_xlfn.RANK.AVG(Table2[[#This Row],[1Y Return vs Nifty Z-Score]],Table2[1Y Return vs Nifty Z-Score])</f>
        <v>457</v>
      </c>
      <c r="AT456">
        <f>_xlfn.RANK.AVG(Table2[[#This Row],[6M Return vs Nifty Z-Score]],Table2[6M Return vs Nifty Z-Score])</f>
        <v>362</v>
      </c>
      <c r="AU456">
        <f>_xlfn.RANK.AVG(Table2[[#This Row],[Sharpe Ratio Z-Score]],Table2[Sharpe Ratio Z-Score])</f>
        <v>506</v>
      </c>
      <c r="AV456">
        <f>(Table2[[#This Row],[Rank 1Y]]+Table2[[#This Row],[Rank 6M]]+Table2[[#This Row],[Rank Sharpe]])/3</f>
        <v>441.66666666666669</v>
      </c>
    </row>
    <row r="457" spans="1:48" x14ac:dyDescent="0.3">
      <c r="A457" t="s">
        <v>732</v>
      </c>
      <c r="B457" t="s">
        <v>733</v>
      </c>
      <c r="C457" t="s">
        <v>10303</v>
      </c>
      <c r="D457" t="s">
        <v>532</v>
      </c>
      <c r="E457">
        <v>23168.1994811</v>
      </c>
      <c r="F457">
        <v>2571.0500000000002</v>
      </c>
      <c r="G457">
        <v>14.789779782488999</v>
      </c>
      <c r="H457">
        <f>(Table2[[#This Row],[1Y Return vs Nifty]]-AVERAGE(Table2[1Y Return vs Nifty]))/_xlfn.STDEV.P(Table2[1Y Return vs Nifty])</f>
        <v>-0.19200235947044669</v>
      </c>
      <c r="I457">
        <v>20.6757949322465</v>
      </c>
      <c r="J457">
        <f>(Table2[[#This Row],[1M Return vs Nifty]]-AVERAGE(Table2[1M Return vs Nifty]))/_xlfn.STDEV.P(Table2[1M Return vs Nifty])</f>
        <v>1.9625753375436159</v>
      </c>
      <c r="K457">
        <v>-22.022420658932301</v>
      </c>
      <c r="L457">
        <f>(Table2[[#This Row],[6M Return vs Nifty]]-AVERAGE(Table2[6M Return vs Nifty]))/_xlfn.STDEV.P(Table2[6M Return vs Nifty])</f>
        <v>-0.99804755410360546</v>
      </c>
      <c r="M457">
        <v>-4.8512071864008304</v>
      </c>
      <c r="N457">
        <f>(Table2[[#This Row],[1W Return vs Nifty]]-AVERAGE(Table2[1W Return vs Nifty]))/_xlfn.STDEV.P(Table2[1W Return vs Nifty])</f>
        <v>-0.99247118033487203</v>
      </c>
      <c r="O457">
        <v>2426.02</v>
      </c>
      <c r="P457">
        <v>2392.5080404738701</v>
      </c>
      <c r="Q457">
        <v>2500.5199265594301</v>
      </c>
      <c r="R457">
        <v>60.495766761624701</v>
      </c>
      <c r="S457" s="2">
        <f>(Table2[[#This Row],[Close Price]]-Table2[[#This Row],[20D EMA]])/Table2[[#This Row],[20D EMA]]</f>
        <v>5.9781040552015316E-2</v>
      </c>
      <c r="T457" s="2">
        <f>(Table2[[#This Row],[Close Price]]-Table2[[#This Row],[50D EMA]])/Table2[[#This Row],[50D EMA]]</f>
        <v>7.4625437618494828E-2</v>
      </c>
      <c r="U457" s="2">
        <f>(Table2[[#This Row],[Close Price]]-Table2[[#This Row],[200D EMA]])/Table2[[#This Row],[200D EMA]]</f>
        <v>2.820616332284755E-2</v>
      </c>
      <c r="V457">
        <v>2.4947119809197198</v>
      </c>
      <c r="W457">
        <v>2558</v>
      </c>
      <c r="X457">
        <v>2643</v>
      </c>
      <c r="Y457">
        <v>2558</v>
      </c>
      <c r="Z457">
        <v>2700</v>
      </c>
      <c r="AA457">
        <v>2030</v>
      </c>
      <c r="AB457">
        <v>2855</v>
      </c>
      <c r="AC457" s="2">
        <f>(Table2[[#This Row],[Close Price]]/Table2[[#This Row],[Day Low]])-1</f>
        <v>5.1016419077405395E-3</v>
      </c>
      <c r="AD457" s="2">
        <f>(Table2[[#This Row],[Day High]]/Table2[[#This Row],[Close Price]])-1</f>
        <v>2.7984675521673941E-2</v>
      </c>
      <c r="AE457" s="2">
        <f>(Table2[[#This Row],[Close Price]]/Table2[[#This Row],[Current Week Low]])-1</f>
        <v>5.1016419077405395E-3</v>
      </c>
      <c r="AF457" s="2">
        <f>(Table2[[#This Row],[Current Week High]]/Table2[[#This Row],[Close Price]])-1</f>
        <v>5.0154606094786169E-2</v>
      </c>
      <c r="AG457" s="2">
        <f>(Table2[[#This Row],[Close Price]]/Table2[[#This Row],[Current Month Low]])-1</f>
        <v>0.26652709359605931</v>
      </c>
      <c r="AH457" s="2">
        <f>(Table2[[#This Row],[Current Month High]]/Table2[[#This Row],[Close Price]])-1</f>
        <v>0.11044125940763494</v>
      </c>
      <c r="AI457">
        <v>51.533420197973498</v>
      </c>
      <c r="AJ457">
        <v>50.7947214076246</v>
      </c>
      <c r="AK457" t="str">
        <f>IF(AND(Table2[[#This Row],[20D EMA]]&gt;Table2[[#This Row],[50D EMA]],Table2[[#This Row],[50D EMA]]&gt;Table2[[#This Row],[200D EMA]]),"Uptrend","Downtrend/NoTrend")</f>
        <v>Downtrend/NoTrend</v>
      </c>
      <c r="AL457">
        <v>-0.08</v>
      </c>
      <c r="AM457" t="s">
        <v>10346</v>
      </c>
      <c r="AN457">
        <v>22.17</v>
      </c>
      <c r="AO457" t="s">
        <v>10347</v>
      </c>
      <c r="AP457">
        <v>7.3099141469619003E-2</v>
      </c>
      <c r="AQ457">
        <f>(Table2[[#This Row],[Sharpe Ratio]]-AVERAGE(Table2[Sharpe Ratio]))/_xlfn.STDEV.P(Table2[Sharpe Ratio])</f>
        <v>0.10759921288426604</v>
      </c>
      <c r="AR4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7">
        <f>_xlfn.RANK.AVG(Table2[[#This Row],[1Y Return vs Nifty Z-Score]],Table2[1Y Return vs Nifty Z-Score])</f>
        <v>355</v>
      </c>
      <c r="AT457">
        <f>_xlfn.RANK.AVG(Table2[[#This Row],[6M Return vs Nifty Z-Score]],Table2[6M Return vs Nifty Z-Score])</f>
        <v>644</v>
      </c>
      <c r="AU457">
        <f>_xlfn.RANK.AVG(Table2[[#This Row],[Sharpe Ratio Z-Score]],Table2[Sharpe Ratio Z-Score])</f>
        <v>326</v>
      </c>
      <c r="AV457">
        <f>(Table2[[#This Row],[Rank 1Y]]+Table2[[#This Row],[Rank 6M]]+Table2[[#This Row],[Rank Sharpe]])/3</f>
        <v>441.66666666666669</v>
      </c>
    </row>
    <row r="458" spans="1:48" x14ac:dyDescent="0.3">
      <c r="A458" t="s">
        <v>673</v>
      </c>
      <c r="B458" t="s">
        <v>674</v>
      </c>
      <c r="C458" t="s">
        <v>10314</v>
      </c>
      <c r="D458" t="s">
        <v>265</v>
      </c>
      <c r="E458">
        <v>27140.240000000002</v>
      </c>
      <c r="F458">
        <v>2451.25</v>
      </c>
      <c r="G458">
        <v>-20.527052132774099</v>
      </c>
      <c r="H458">
        <f>(Table2[[#This Row],[1Y Return vs Nifty]]-AVERAGE(Table2[1Y Return vs Nifty]))/_xlfn.STDEV.P(Table2[1Y Return vs Nifty])</f>
        <v>-0.7583354375741389</v>
      </c>
      <c r="I458">
        <v>-6.69470605445491</v>
      </c>
      <c r="J458">
        <f>(Table2[[#This Row],[1M Return vs Nifty]]-AVERAGE(Table2[1M Return vs Nifty]))/_xlfn.STDEV.P(Table2[1M Return vs Nifty])</f>
        <v>-0.6172588253089919</v>
      </c>
      <c r="K458">
        <v>2.9468072102773801</v>
      </c>
      <c r="L458">
        <f>(Table2[[#This Row],[6M Return vs Nifty]]-AVERAGE(Table2[6M Return vs Nifty]))/_xlfn.STDEV.P(Table2[6M Return vs Nifty])</f>
        <v>-0.12993073778224523</v>
      </c>
      <c r="M458">
        <v>-1.8361550187835201</v>
      </c>
      <c r="N458">
        <f>(Table2[[#This Row],[1W Return vs Nifty]]-AVERAGE(Table2[1W Return vs Nifty]))/_xlfn.STDEV.P(Table2[1W Return vs Nifty])</f>
        <v>-0.2265831086490149</v>
      </c>
      <c r="O458">
        <v>2477.77</v>
      </c>
      <c r="P458">
        <v>2516.25501257629</v>
      </c>
      <c r="Q458">
        <v>2355.1652363278699</v>
      </c>
      <c r="R458">
        <v>46.779835050801402</v>
      </c>
      <c r="S458" s="2">
        <f>(Table2[[#This Row],[Close Price]]-Table2[[#This Row],[20D EMA]])/Table2[[#This Row],[20D EMA]]</f>
        <v>-1.0703172610855722E-2</v>
      </c>
      <c r="T458" s="2">
        <f>(Table2[[#This Row],[Close Price]]-Table2[[#This Row],[50D EMA]])/Table2[[#This Row],[50D EMA]]</f>
        <v>-2.5834032024335273E-2</v>
      </c>
      <c r="U458" s="2">
        <f>(Table2[[#This Row],[Close Price]]-Table2[[#This Row],[200D EMA]])/Table2[[#This Row],[200D EMA]]</f>
        <v>4.0797461761937201E-2</v>
      </c>
      <c r="V458">
        <v>0.52783179144176795</v>
      </c>
      <c r="W458">
        <v>2436.9</v>
      </c>
      <c r="X458">
        <v>2482.15</v>
      </c>
      <c r="Y458">
        <v>2401.15</v>
      </c>
      <c r="Z458">
        <v>2488.6999999999998</v>
      </c>
      <c r="AA458">
        <v>2367.8000000000002</v>
      </c>
      <c r="AB458">
        <v>2615</v>
      </c>
      <c r="AC458" s="2">
        <f>(Table2[[#This Row],[Close Price]]/Table2[[#This Row],[Day Low]])-1</f>
        <v>5.888628995855294E-3</v>
      </c>
      <c r="AD458" s="2">
        <f>(Table2[[#This Row],[Day High]]/Table2[[#This Row],[Close Price]])-1</f>
        <v>1.260581336053046E-2</v>
      </c>
      <c r="AE458" s="2">
        <f>(Table2[[#This Row],[Close Price]]/Table2[[#This Row],[Current Week Low]])-1</f>
        <v>2.0865002186452264E-2</v>
      </c>
      <c r="AF458" s="2">
        <f>(Table2[[#This Row],[Current Week High]]/Table2[[#This Row],[Close Price]])-1</f>
        <v>1.5277919428862807E-2</v>
      </c>
      <c r="AG458" s="2">
        <f>(Table2[[#This Row],[Close Price]]/Table2[[#This Row],[Current Month Low]])-1</f>
        <v>3.5243686122138573E-2</v>
      </c>
      <c r="AH458" s="2">
        <f>(Table2[[#This Row],[Current Month High]]/Table2[[#This Row],[Close Price]])-1</f>
        <v>6.6802651708312011E-2</v>
      </c>
      <c r="AI458">
        <v>20.754716981131999</v>
      </c>
      <c r="AJ458">
        <v>30.719389931740601</v>
      </c>
      <c r="AK458" t="str">
        <f>IF(AND(Table2[[#This Row],[20D EMA]]&gt;Table2[[#This Row],[50D EMA]],Table2[[#This Row],[50D EMA]]&gt;Table2[[#This Row],[200D EMA]]),"Uptrend","Downtrend/NoTrend")</f>
        <v>Downtrend/NoTrend</v>
      </c>
      <c r="AL458">
        <v>-0.13</v>
      </c>
      <c r="AM458" t="s">
        <v>10346</v>
      </c>
      <c r="AN458">
        <v>1.43</v>
      </c>
      <c r="AO458" t="s">
        <v>10347</v>
      </c>
      <c r="AP458">
        <v>5.5541938787368003E-2</v>
      </c>
      <c r="AQ458">
        <f>(Table2[[#This Row],[Sharpe Ratio]]-AVERAGE(Table2[Sharpe Ratio]))/_xlfn.STDEV.P(Table2[Sharpe Ratio])</f>
        <v>-9.4200376600168431E-2</v>
      </c>
      <c r="AR4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8">
        <f>_xlfn.RANK.AVG(Table2[[#This Row],[1Y Return vs Nifty Z-Score]],Table2[1Y Return vs Nifty Z-Score])</f>
        <v>585</v>
      </c>
      <c r="AT458">
        <f>_xlfn.RANK.AVG(Table2[[#This Row],[6M Return vs Nifty Z-Score]],Table2[6M Return vs Nifty Z-Score])</f>
        <v>366</v>
      </c>
      <c r="AU458">
        <f>_xlfn.RANK.AVG(Table2[[#This Row],[Sharpe Ratio Z-Score]],Table2[Sharpe Ratio Z-Score])</f>
        <v>375</v>
      </c>
      <c r="AV458">
        <f>(Table2[[#This Row],[Rank 1Y]]+Table2[[#This Row],[Rank 6M]]+Table2[[#This Row],[Rank Sharpe]])/3</f>
        <v>442</v>
      </c>
    </row>
    <row r="459" spans="1:48" x14ac:dyDescent="0.3">
      <c r="A459" t="s">
        <v>2034</v>
      </c>
      <c r="B459" t="s">
        <v>2035</v>
      </c>
      <c r="C459" t="s">
        <v>10314</v>
      </c>
      <c r="D459" t="s">
        <v>127</v>
      </c>
      <c r="E459">
        <v>3181.4799659999999</v>
      </c>
      <c r="F459">
        <v>552.29999999999995</v>
      </c>
      <c r="G459">
        <v>-34.842317005149098</v>
      </c>
      <c r="H459">
        <f>(Table2[[#This Row],[1Y Return vs Nifty]]-AVERAGE(Table2[1Y Return vs Nifty]))/_xlfn.STDEV.P(Table2[1Y Return vs Nifty])</f>
        <v>-0.98789192889515254</v>
      </c>
      <c r="I459">
        <v>-15.4588483221365</v>
      </c>
      <c r="J459">
        <f>(Table2[[#This Row],[1M Return vs Nifty]]-AVERAGE(Table2[1M Return vs Nifty]))/_xlfn.STDEV.P(Table2[1M Return vs Nifty])</f>
        <v>-1.4433318899288576</v>
      </c>
      <c r="K459">
        <v>-12.0249521908553</v>
      </c>
      <c r="L459">
        <f>(Table2[[#This Row],[6M Return vs Nifty]]-AVERAGE(Table2[6M Return vs Nifty]))/_xlfn.STDEV.P(Table2[6M Return vs Nifty])</f>
        <v>-0.65046089490688697</v>
      </c>
      <c r="M459">
        <v>-7.7561695524737804</v>
      </c>
      <c r="N459">
        <f>(Table2[[#This Row],[1W Return vs Nifty]]-AVERAGE(Table2[1W Return vs Nifty]))/_xlfn.STDEV.P(Table2[1W Return vs Nifty])</f>
        <v>-1.7303940755893967</v>
      </c>
      <c r="O459">
        <v>588.92999999999995</v>
      </c>
      <c r="P459">
        <v>591.11012664521695</v>
      </c>
      <c r="Q459">
        <v>565.88471841181001</v>
      </c>
      <c r="R459">
        <v>32.826137549246802</v>
      </c>
      <c r="S459" s="2">
        <f>(Table2[[#This Row],[Close Price]]-Table2[[#This Row],[20D EMA]])/Table2[[#This Row],[20D EMA]]</f>
        <v>-6.2197544699709638E-2</v>
      </c>
      <c r="T459" s="2">
        <f>(Table2[[#This Row],[Close Price]]-Table2[[#This Row],[50D EMA]])/Table2[[#This Row],[50D EMA]]</f>
        <v>-6.5656338634358657E-2</v>
      </c>
      <c r="U459" s="2">
        <f>(Table2[[#This Row],[Close Price]]-Table2[[#This Row],[200D EMA]])/Table2[[#This Row],[200D EMA]]</f>
        <v>-2.4006158798449972E-2</v>
      </c>
      <c r="V459">
        <v>0.495134120208851</v>
      </c>
      <c r="W459">
        <v>550</v>
      </c>
      <c r="X459">
        <v>575.79999999999995</v>
      </c>
      <c r="Y459">
        <v>550</v>
      </c>
      <c r="Z459">
        <v>602</v>
      </c>
      <c r="AA459">
        <v>536.1</v>
      </c>
      <c r="AB459">
        <v>655</v>
      </c>
      <c r="AC459" s="2">
        <f>(Table2[[#This Row],[Close Price]]/Table2[[#This Row],[Day Low]])-1</f>
        <v>4.1818181818180644E-3</v>
      </c>
      <c r="AD459" s="2">
        <f>(Table2[[#This Row],[Day High]]/Table2[[#This Row],[Close Price]])-1</f>
        <v>4.2549339127285979E-2</v>
      </c>
      <c r="AE459" s="2">
        <f>(Table2[[#This Row],[Close Price]]/Table2[[#This Row],[Current Week Low]])-1</f>
        <v>4.1818181818180644E-3</v>
      </c>
      <c r="AF459" s="2">
        <f>(Table2[[#This Row],[Current Week High]]/Table2[[#This Row],[Close Price]])-1</f>
        <v>8.9987325728770662E-2</v>
      </c>
      <c r="AG459" s="2">
        <f>(Table2[[#This Row],[Close Price]]/Table2[[#This Row],[Current Month Low]])-1</f>
        <v>3.0218242865136968E-2</v>
      </c>
      <c r="AH459" s="2">
        <f>(Table2[[#This Row],[Current Month High]]/Table2[[#This Row],[Close Price]])-1</f>
        <v>0.18594966503711752</v>
      </c>
      <c r="AI459">
        <v>25.2851711026616</v>
      </c>
      <c r="AJ459">
        <v>20.065217391304301</v>
      </c>
      <c r="AK459" t="str">
        <f>IF(AND(Table2[[#This Row],[20D EMA]]&gt;Table2[[#This Row],[50D EMA]],Table2[[#This Row],[50D EMA]]&gt;Table2[[#This Row],[200D EMA]]),"Uptrend","Downtrend/NoTrend")</f>
        <v>Downtrend/NoTrend</v>
      </c>
      <c r="AL459">
        <v>0.09</v>
      </c>
      <c r="AM459" t="s">
        <v>10347</v>
      </c>
      <c r="AN459">
        <v>-5.0199999999999996</v>
      </c>
      <c r="AO459" t="s">
        <v>10346</v>
      </c>
      <c r="AP459">
        <v>0.149071603342144</v>
      </c>
      <c r="AQ459">
        <f>(Table2[[#This Row],[Sharpe Ratio]]-AVERAGE(Table2[Sharpe Ratio]))/_xlfn.STDEV.P(Table2[Sharpe Ratio])</f>
        <v>0.98081414896836594</v>
      </c>
      <c r="AR4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9">
        <f>_xlfn.RANK.AVG(Table2[[#This Row],[1Y Return vs Nifty Z-Score]],Table2[1Y Return vs Nifty Z-Score])</f>
        <v>666</v>
      </c>
      <c r="AT459">
        <f>_xlfn.RANK.AVG(Table2[[#This Row],[6M Return vs Nifty Z-Score]],Table2[6M Return vs Nifty Z-Score])</f>
        <v>540</v>
      </c>
      <c r="AU459">
        <f>_xlfn.RANK.AVG(Table2[[#This Row],[Sharpe Ratio Z-Score]],Table2[Sharpe Ratio Z-Score])</f>
        <v>121</v>
      </c>
      <c r="AV459">
        <f>(Table2[[#This Row],[Rank 1Y]]+Table2[[#This Row],[Rank 6M]]+Table2[[#This Row],[Rank Sharpe]])/3</f>
        <v>442.33333333333331</v>
      </c>
    </row>
    <row r="460" spans="1:48" x14ac:dyDescent="0.3">
      <c r="A460" t="s">
        <v>698</v>
      </c>
      <c r="B460" t="s">
        <v>699</v>
      </c>
      <c r="C460" t="s">
        <v>10307</v>
      </c>
      <c r="D460" t="s">
        <v>283</v>
      </c>
      <c r="E460">
        <v>25722.594102750001</v>
      </c>
      <c r="F460">
        <v>1266.5</v>
      </c>
      <c r="G460">
        <v>-7.0903696551859197</v>
      </c>
      <c r="H460">
        <f>(Table2[[#This Row],[1Y Return vs Nifty]]-AVERAGE(Table2[1Y Return vs Nifty]))/_xlfn.STDEV.P(Table2[1Y Return vs Nifty])</f>
        <v>-0.54286770351202018</v>
      </c>
      <c r="I460">
        <v>0.513762788457649</v>
      </c>
      <c r="J460">
        <f>(Table2[[#This Row],[1M Return vs Nifty]]-AVERAGE(Table2[1M Return vs Nifty]))/_xlfn.STDEV.P(Table2[1M Return vs Nifty])</f>
        <v>6.218267237641921E-2</v>
      </c>
      <c r="K460">
        <v>-20.0389134954019</v>
      </c>
      <c r="L460">
        <f>(Table2[[#This Row],[6M Return vs Nifty]]-AVERAGE(Table2[6M Return vs Nifty]))/_xlfn.STDEV.P(Table2[6M Return vs Nifty])</f>
        <v>-0.92908603342807161</v>
      </c>
      <c r="M460">
        <v>-0.65277839176163899</v>
      </c>
      <c r="N460">
        <f>(Table2[[#This Row],[1W Return vs Nifty]]-AVERAGE(Table2[1W Return vs Nifty]))/_xlfn.STDEV.P(Table2[1W Return vs Nifty])</f>
        <v>7.4019996226661625E-2</v>
      </c>
      <c r="O460">
        <v>1242.3800000000001</v>
      </c>
      <c r="P460">
        <v>1237.94468830754</v>
      </c>
      <c r="Q460">
        <v>1203.9079681087201</v>
      </c>
      <c r="R460">
        <v>61.378726495835501</v>
      </c>
      <c r="S460" s="2">
        <f>(Table2[[#This Row],[Close Price]]-Table2[[#This Row],[20D EMA]])/Table2[[#This Row],[20D EMA]]</f>
        <v>1.9414349876849184E-2</v>
      </c>
      <c r="T460" s="2">
        <f>(Table2[[#This Row],[Close Price]]-Table2[[#This Row],[50D EMA]])/Table2[[#This Row],[50D EMA]]</f>
        <v>2.3066710461433857E-2</v>
      </c>
      <c r="U460" s="2">
        <f>(Table2[[#This Row],[Close Price]]-Table2[[#This Row],[200D EMA]])/Table2[[#This Row],[200D EMA]]</f>
        <v>5.1990711540524912E-2</v>
      </c>
      <c r="V460">
        <v>0.79940738995112903</v>
      </c>
      <c r="W460">
        <v>1260.05</v>
      </c>
      <c r="X460">
        <v>1289.75</v>
      </c>
      <c r="Y460">
        <v>1260.05</v>
      </c>
      <c r="Z460">
        <v>1295</v>
      </c>
      <c r="AA460">
        <v>1171</v>
      </c>
      <c r="AB460">
        <v>1295</v>
      </c>
      <c r="AC460" s="2">
        <f>(Table2[[#This Row],[Close Price]]/Table2[[#This Row],[Day Low]])-1</f>
        <v>5.1188444902980912E-3</v>
      </c>
      <c r="AD460" s="2">
        <f>(Table2[[#This Row],[Day High]]/Table2[[#This Row],[Close Price]])-1</f>
        <v>1.8357678641926611E-2</v>
      </c>
      <c r="AE460" s="2">
        <f>(Table2[[#This Row],[Close Price]]/Table2[[#This Row],[Current Week Low]])-1</f>
        <v>5.1188444902980912E-3</v>
      </c>
      <c r="AF460" s="2">
        <f>(Table2[[#This Row],[Current Week High]]/Table2[[#This Row],[Close Price]])-1</f>
        <v>2.2502960915909975E-2</v>
      </c>
      <c r="AG460" s="2">
        <f>(Table2[[#This Row],[Close Price]]/Table2[[#This Row],[Current Month Low]])-1</f>
        <v>8.1554227156276582E-2</v>
      </c>
      <c r="AH460" s="2">
        <f>(Table2[[#This Row],[Current Month High]]/Table2[[#This Row],[Close Price]])-1</f>
        <v>2.2502960915909975E-2</v>
      </c>
      <c r="AI460">
        <v>14.086063955783599</v>
      </c>
      <c r="AJ460">
        <v>29.241287820807099</v>
      </c>
      <c r="AK460" t="str">
        <f>IF(AND(Table2[[#This Row],[20D EMA]]&gt;Table2[[#This Row],[50D EMA]],Table2[[#This Row],[50D EMA]]&gt;Table2[[#This Row],[200D EMA]]),"Uptrend","Downtrend/NoTrend")</f>
        <v>Uptrend</v>
      </c>
      <c r="AL460">
        <v>-0.16</v>
      </c>
      <c r="AM460" t="s">
        <v>10346</v>
      </c>
      <c r="AN460">
        <v>4.67</v>
      </c>
      <c r="AO460" t="s">
        <v>10347</v>
      </c>
      <c r="AP460">
        <v>0.109138406534737</v>
      </c>
      <c r="AQ460">
        <f>(Table2[[#This Row],[Sharpe Ratio]]-AVERAGE(Table2[Sharpe Ratio]))/_xlfn.STDEV.P(Table2[Sharpe Ratio])</f>
        <v>0.52182857658658799</v>
      </c>
      <c r="AR4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-0.81392249175042297</v>
      </c>
      <c r="AS460">
        <f>_xlfn.RANK.AVG(Table2[[#This Row],[1Y Return vs Nifty Z-Score]],Table2[1Y Return vs Nifty Z-Score])</f>
        <v>496</v>
      </c>
      <c r="AT460">
        <f>_xlfn.RANK.AVG(Table2[[#This Row],[6M Return vs Nifty Z-Score]],Table2[6M Return vs Nifty Z-Score])</f>
        <v>627</v>
      </c>
      <c r="AU460">
        <f>_xlfn.RANK.AVG(Table2[[#This Row],[Sharpe Ratio Z-Score]],Table2[Sharpe Ratio Z-Score])</f>
        <v>207</v>
      </c>
      <c r="AV460">
        <f>(Table2[[#This Row],[Rank 1Y]]+Table2[[#This Row],[Rank 6M]]+Table2[[#This Row],[Rank Sharpe]])/3</f>
        <v>443.33333333333331</v>
      </c>
    </row>
    <row r="461" spans="1:48" x14ac:dyDescent="0.3">
      <c r="A461" t="s">
        <v>1459</v>
      </c>
      <c r="B461" t="s">
        <v>1460</v>
      </c>
      <c r="C461" t="s">
        <v>10318</v>
      </c>
      <c r="D461" t="s">
        <v>1461</v>
      </c>
      <c r="E461">
        <v>7206.0126977999998</v>
      </c>
      <c r="F461">
        <v>941.45</v>
      </c>
      <c r="G461">
        <v>-6.0035927984429804</v>
      </c>
      <c r="H461">
        <f>(Table2[[#This Row],[1Y Return vs Nifty]]-AVERAGE(Table2[1Y Return vs Nifty]))/_xlfn.STDEV.P(Table2[1Y Return vs Nifty])</f>
        <v>-0.52544038489046818</v>
      </c>
      <c r="I461">
        <v>3.5566124335060798</v>
      </c>
      <c r="J461">
        <f>(Table2[[#This Row],[1M Return vs Nifty]]-AVERAGE(Table2[1M Return vs Nifty]))/_xlfn.STDEV.P(Table2[1M Return vs Nifty])</f>
        <v>0.34898953318375336</v>
      </c>
      <c r="K461">
        <v>11.6987059334131</v>
      </c>
      <c r="L461">
        <f>(Table2[[#This Row],[6M Return vs Nifty]]-AVERAGE(Table2[6M Return vs Nifty]))/_xlfn.STDEV.P(Table2[6M Return vs Nifty])</f>
        <v>0.17435061589407247</v>
      </c>
      <c r="M461">
        <v>-3.8046341274683</v>
      </c>
      <c r="N461">
        <f>(Table2[[#This Row],[1W Return vs Nifty]]-AVERAGE(Table2[1W Return vs Nifty]))/_xlfn.STDEV.P(Table2[1W Return vs Nifty])</f>
        <v>-0.72661912291669217</v>
      </c>
      <c r="O461">
        <v>935.08</v>
      </c>
      <c r="P461">
        <v>896.86226367770701</v>
      </c>
      <c r="Q461">
        <v>806.24010330288604</v>
      </c>
      <c r="R461">
        <v>51.174628493392902</v>
      </c>
      <c r="S461" s="2">
        <f>(Table2[[#This Row],[Close Price]]-Table2[[#This Row],[20D EMA]])/Table2[[#This Row],[20D EMA]]</f>
        <v>6.8122513581725672E-3</v>
      </c>
      <c r="T461" s="2">
        <f>(Table2[[#This Row],[Close Price]]-Table2[[#This Row],[50D EMA]])/Table2[[#This Row],[50D EMA]]</f>
        <v>4.9715255204801342E-2</v>
      </c>
      <c r="U461" s="2">
        <f>(Table2[[#This Row],[Close Price]]-Table2[[#This Row],[200D EMA]])/Table2[[#This Row],[200D EMA]]</f>
        <v>0.16770425601902703</v>
      </c>
      <c r="V461">
        <v>0.75181858840250804</v>
      </c>
      <c r="W461">
        <v>926</v>
      </c>
      <c r="X461">
        <v>950.8</v>
      </c>
      <c r="Y461">
        <v>926</v>
      </c>
      <c r="Z461">
        <v>980.15</v>
      </c>
      <c r="AA461">
        <v>895.15</v>
      </c>
      <c r="AB461">
        <v>1034.9000000000001</v>
      </c>
      <c r="AC461" s="2">
        <f>(Table2[[#This Row],[Close Price]]/Table2[[#This Row],[Day Low]])-1</f>
        <v>1.6684665226781803E-2</v>
      </c>
      <c r="AD461" s="2">
        <f>(Table2[[#This Row],[Day High]]/Table2[[#This Row],[Close Price]])-1</f>
        <v>9.9314886611077124E-3</v>
      </c>
      <c r="AE461" s="2">
        <f>(Table2[[#This Row],[Close Price]]/Table2[[#This Row],[Current Week Low]])-1</f>
        <v>1.6684665226781803E-2</v>
      </c>
      <c r="AF461" s="2">
        <f>(Table2[[#This Row],[Current Week High]]/Table2[[#This Row],[Close Price]])-1</f>
        <v>4.1106803335280606E-2</v>
      </c>
      <c r="AG461" s="2">
        <f>(Table2[[#This Row],[Close Price]]/Table2[[#This Row],[Current Month Low]])-1</f>
        <v>5.1723174886890488E-2</v>
      </c>
      <c r="AH461" s="2">
        <f>(Table2[[#This Row],[Current Month High]]/Table2[[#This Row],[Close Price]])-1</f>
        <v>9.9261777046045996E-2</v>
      </c>
      <c r="AI461">
        <v>9.9261777046045996</v>
      </c>
      <c r="AJ461">
        <v>59.163144547759899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-0.05</v>
      </c>
      <c r="AM461" t="s">
        <v>10346</v>
      </c>
      <c r="AN461">
        <v>-0.9</v>
      </c>
      <c r="AO461" t="s">
        <v>10346</v>
      </c>
      <c r="AP461">
        <v>-1.72903814476E-3</v>
      </c>
      <c r="AQ461">
        <f>(Table2[[#This Row],[Sharpe Ratio]]-AVERAGE(Table2[Sharpe Ratio]))/_xlfn.STDEV.P(Table2[Sharpe Ratio])</f>
        <v>-0.75246353180993653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-1.4811828905392712</v>
      </c>
      <c r="AS461">
        <f>_xlfn.RANK.AVG(Table2[[#This Row],[1Y Return vs Nifty Z-Score]],Table2[1Y Return vs Nifty Z-Score])</f>
        <v>491</v>
      </c>
      <c r="AT461">
        <f>_xlfn.RANK.AVG(Table2[[#This Row],[6M Return vs Nifty Z-Score]],Table2[6M Return vs Nifty Z-Score])</f>
        <v>265</v>
      </c>
      <c r="AU461">
        <f>_xlfn.RANK.AVG(Table2[[#This Row],[Sharpe Ratio Z-Score]],Table2[Sharpe Ratio Z-Score])</f>
        <v>574</v>
      </c>
      <c r="AV461">
        <f>(Table2[[#This Row],[Rank 1Y]]+Table2[[#This Row],[Rank 6M]]+Table2[[#This Row],[Rank Sharpe]])/3</f>
        <v>443.33333333333331</v>
      </c>
    </row>
    <row r="462" spans="1:48" x14ac:dyDescent="0.3">
      <c r="A462" t="s">
        <v>1531</v>
      </c>
      <c r="B462" t="s">
        <v>1532</v>
      </c>
      <c r="C462" t="s">
        <v>10312</v>
      </c>
      <c r="D462" t="s">
        <v>141</v>
      </c>
      <c r="E462">
        <v>6582.0171633999998</v>
      </c>
      <c r="F462">
        <v>934.15</v>
      </c>
      <c r="G462">
        <v>-1.9712460895107101E-2</v>
      </c>
      <c r="H462">
        <f>(Table2[[#This Row],[1Y Return vs Nifty]]-AVERAGE(Table2[1Y Return vs Nifty]))/_xlfn.STDEV.P(Table2[1Y Return vs Nifty])</f>
        <v>-0.42948417401915673</v>
      </c>
      <c r="I462">
        <v>-5.5601998880145498E-2</v>
      </c>
      <c r="J462">
        <f>(Table2[[#This Row],[1M Return vs Nifty]]-AVERAGE(Table2[1M Return vs Nifty]))/_xlfn.STDEV.P(Table2[1M Return vs Nifty])</f>
        <v>8.5166203661532977E-3</v>
      </c>
      <c r="K462">
        <v>-3.87928382243325</v>
      </c>
      <c r="L462">
        <f>(Table2[[#This Row],[6M Return vs Nifty]]-AVERAGE(Table2[6M Return vs Nifty]))/_xlfn.STDEV.P(Table2[6M Return vs Nifty])</f>
        <v>-0.36725663533408259</v>
      </c>
      <c r="M462">
        <v>-0.74060112481621099</v>
      </c>
      <c r="N462">
        <f>(Table2[[#This Row],[1W Return vs Nifty]]-AVERAGE(Table2[1W Return vs Nifty]))/_xlfn.STDEV.P(Table2[1W Return vs Nifty])</f>
        <v>5.1711133915167025E-2</v>
      </c>
      <c r="O462">
        <v>921.43</v>
      </c>
      <c r="P462">
        <v>912.46151386221197</v>
      </c>
      <c r="Q462">
        <v>852.04714158270201</v>
      </c>
      <c r="R462">
        <v>55.463164349922103</v>
      </c>
      <c r="S462" s="2">
        <f>(Table2[[#This Row],[Close Price]]-Table2[[#This Row],[20D EMA]])/Table2[[#This Row],[20D EMA]]</f>
        <v>1.3804629760263969E-2</v>
      </c>
      <c r="T462" s="2">
        <f>(Table2[[#This Row],[Close Price]]-Table2[[#This Row],[50D EMA]])/Table2[[#This Row],[50D EMA]]</f>
        <v>2.3769206490678485E-2</v>
      </c>
      <c r="U462" s="2">
        <f>(Table2[[#This Row],[Close Price]]-Table2[[#This Row],[200D EMA]])/Table2[[#This Row],[200D EMA]]</f>
        <v>9.6359525676935606E-2</v>
      </c>
      <c r="V462">
        <v>0.94816373130230003</v>
      </c>
      <c r="W462">
        <v>917.95</v>
      </c>
      <c r="X462">
        <v>940.05</v>
      </c>
      <c r="Y462">
        <v>917.95</v>
      </c>
      <c r="Z462">
        <v>954</v>
      </c>
      <c r="AA462">
        <v>833.85</v>
      </c>
      <c r="AB462">
        <v>982</v>
      </c>
      <c r="AC462" s="2">
        <f>(Table2[[#This Row],[Close Price]]/Table2[[#This Row],[Day Low]])-1</f>
        <v>1.7648020044664703E-2</v>
      </c>
      <c r="AD462" s="2">
        <f>(Table2[[#This Row],[Day High]]/Table2[[#This Row],[Close Price]])-1</f>
        <v>6.3159021570411422E-3</v>
      </c>
      <c r="AE462" s="2">
        <f>(Table2[[#This Row],[Close Price]]/Table2[[#This Row],[Current Week Low]])-1</f>
        <v>1.7648020044664703E-2</v>
      </c>
      <c r="AF462" s="2">
        <f>(Table2[[#This Row],[Current Week High]]/Table2[[#This Row],[Close Price]])-1</f>
        <v>2.1249264036824922E-2</v>
      </c>
      <c r="AG462" s="2">
        <f>(Table2[[#This Row],[Close Price]]/Table2[[#This Row],[Current Month Low]])-1</f>
        <v>0.12028542303771661</v>
      </c>
      <c r="AH462" s="2">
        <f>(Table2[[#This Row],[Current Month High]]/Table2[[#This Row],[Close Price]])-1</f>
        <v>5.1223036985494907E-2</v>
      </c>
      <c r="AI462">
        <v>7.3703366696997197</v>
      </c>
      <c r="AJ462">
        <v>51.635419202986697</v>
      </c>
      <c r="AK462" t="str">
        <f>IF(AND(Table2[[#This Row],[20D EMA]]&gt;Table2[[#This Row],[50D EMA]],Table2[[#This Row],[50D EMA]]&gt;Table2[[#This Row],[200D EMA]]),"Uptrend","Downtrend/NoTrend")</f>
        <v>Uptrend</v>
      </c>
      <c r="AL462">
        <v>-0.01</v>
      </c>
      <c r="AM462" t="s">
        <v>10346</v>
      </c>
      <c r="AN462">
        <v>2.17</v>
      </c>
      <c r="AO462" t="s">
        <v>10347</v>
      </c>
      <c r="AP462">
        <v>3.2957161030719002E-2</v>
      </c>
      <c r="AQ462">
        <f>(Table2[[#This Row],[Sharpe Ratio]]-AVERAGE(Table2[Sharpe Ratio]))/_xlfn.STDEV.P(Table2[Sharpe Ratio])</f>
        <v>-0.35378608409424106</v>
      </c>
      <c r="AR4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-1.0902991391661601</v>
      </c>
      <c r="AS462">
        <f>_xlfn.RANK.AVG(Table2[[#This Row],[1Y Return vs Nifty Z-Score]],Table2[1Y Return vs Nifty Z-Score])</f>
        <v>448</v>
      </c>
      <c r="AT462">
        <f>_xlfn.RANK.AVG(Table2[[#This Row],[6M Return vs Nifty Z-Score]],Table2[6M Return vs Nifty Z-Score])</f>
        <v>444</v>
      </c>
      <c r="AU462">
        <f>_xlfn.RANK.AVG(Table2[[#This Row],[Sharpe Ratio Z-Score]],Table2[Sharpe Ratio Z-Score])</f>
        <v>439</v>
      </c>
      <c r="AV462">
        <f>(Table2[[#This Row],[Rank 1Y]]+Table2[[#This Row],[Rank 6M]]+Table2[[#This Row],[Rank Sharpe]])/3</f>
        <v>443.66666666666669</v>
      </c>
    </row>
    <row r="463" spans="1:48" x14ac:dyDescent="0.3">
      <c r="A463" t="s">
        <v>1188</v>
      </c>
      <c r="B463" t="s">
        <v>1189</v>
      </c>
      <c r="C463" t="s">
        <v>10316</v>
      </c>
      <c r="D463" t="s">
        <v>569</v>
      </c>
      <c r="E463">
        <v>10162.107058559999</v>
      </c>
      <c r="F463">
        <v>643.20000000000005</v>
      </c>
      <c r="G463">
        <v>-4.0518459951660901</v>
      </c>
      <c r="H463">
        <f>(Table2[[#This Row],[1Y Return vs Nifty]]-AVERAGE(Table2[1Y Return vs Nifty]))/_xlfn.STDEV.P(Table2[1Y Return vs Nifty])</f>
        <v>-0.49414259528604049</v>
      </c>
      <c r="I463">
        <v>7.8563733958421498</v>
      </c>
      <c r="J463">
        <f>(Table2[[#This Row],[1M Return vs Nifty]]-AVERAGE(Table2[1M Return vs Nifty]))/_xlfn.STDEV.P(Table2[1M Return vs Nifty])</f>
        <v>0.75426783730117641</v>
      </c>
      <c r="K463">
        <v>19.0828789817357</v>
      </c>
      <c r="L463">
        <f>(Table2[[#This Row],[6M Return vs Nifty]]-AVERAGE(Table2[6M Return vs Nifty]))/_xlfn.STDEV.P(Table2[6M Return vs Nifty])</f>
        <v>0.4310796117386167</v>
      </c>
      <c r="M463">
        <v>-0.76389220798115798</v>
      </c>
      <c r="N463">
        <f>(Table2[[#This Row],[1W Return vs Nifty]]-AVERAGE(Table2[1W Return vs Nifty]))/_xlfn.STDEV.P(Table2[1W Return vs Nifty])</f>
        <v>4.579469805237623E-2</v>
      </c>
      <c r="O463">
        <v>645.96</v>
      </c>
      <c r="P463">
        <v>608.63880445651296</v>
      </c>
      <c r="Q463">
        <v>531.31614102958099</v>
      </c>
      <c r="R463">
        <v>44.778730517102403</v>
      </c>
      <c r="S463" s="2">
        <f>(Table2[[#This Row],[Close Price]]-Table2[[#This Row],[20D EMA]])/Table2[[#This Row],[20D EMA]]</f>
        <v>-4.27271038454392E-3</v>
      </c>
      <c r="T463" s="2">
        <f>(Table2[[#This Row],[Close Price]]-Table2[[#This Row],[50D EMA]])/Table2[[#This Row],[50D EMA]]</f>
        <v>5.6784410212471874E-2</v>
      </c>
      <c r="U463" s="2">
        <f>(Table2[[#This Row],[Close Price]]-Table2[[#This Row],[200D EMA]])/Table2[[#This Row],[200D EMA]]</f>
        <v>0.21057869379539504</v>
      </c>
      <c r="V463">
        <v>0.93405562581084101</v>
      </c>
      <c r="W463">
        <v>638.6</v>
      </c>
      <c r="X463">
        <v>659.35</v>
      </c>
      <c r="Y463">
        <v>638.6</v>
      </c>
      <c r="Z463">
        <v>684</v>
      </c>
      <c r="AA463">
        <v>600.04999999999995</v>
      </c>
      <c r="AB463">
        <v>726</v>
      </c>
      <c r="AC463" s="2">
        <f>(Table2[[#This Row],[Close Price]]/Table2[[#This Row],[Day Low]])-1</f>
        <v>7.2032571249609489E-3</v>
      </c>
      <c r="AD463" s="2">
        <f>(Table2[[#This Row],[Day High]]/Table2[[#This Row],[Close Price]])-1</f>
        <v>2.5108830845771202E-2</v>
      </c>
      <c r="AE463" s="2">
        <f>(Table2[[#This Row],[Close Price]]/Table2[[#This Row],[Current Week Low]])-1</f>
        <v>7.2032571249609489E-3</v>
      </c>
      <c r="AF463" s="2">
        <f>(Table2[[#This Row],[Current Week High]]/Table2[[#This Row],[Close Price]])-1</f>
        <v>6.3432835820895539E-2</v>
      </c>
      <c r="AG463" s="2">
        <f>(Table2[[#This Row],[Close Price]]/Table2[[#This Row],[Current Month Low]])-1</f>
        <v>7.1910674110490902E-2</v>
      </c>
      <c r="AH463" s="2">
        <f>(Table2[[#This Row],[Current Month High]]/Table2[[#This Row],[Close Price]])-1</f>
        <v>0.12873134328358193</v>
      </c>
      <c r="AI463">
        <v>12.8731343283581</v>
      </c>
      <c r="AJ463">
        <v>58.365136033485101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0.21</v>
      </c>
      <c r="AM463" t="s">
        <v>10347</v>
      </c>
      <c r="AN463">
        <v>-7.78</v>
      </c>
      <c r="AO463" t="s">
        <v>10346</v>
      </c>
      <c r="AP463">
        <v>-4.2867036303790997E-2</v>
      </c>
      <c r="AQ463">
        <f>(Table2[[#This Row],[Sharpe Ratio]]-AVERAGE(Table2[Sharpe Ratio]))/_xlfn.STDEV.P(Table2[Sharpe Ratio])</f>
        <v>-1.2252968920522374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-0.4882973402461086</v>
      </c>
      <c r="AS463">
        <f>_xlfn.RANK.AVG(Table2[[#This Row],[1Y Return vs Nifty Z-Score]],Table2[1Y Return vs Nifty Z-Score])</f>
        <v>475</v>
      </c>
      <c r="AT463">
        <f>_xlfn.RANK.AVG(Table2[[#This Row],[6M Return vs Nifty Z-Score]],Table2[6M Return vs Nifty Z-Score])</f>
        <v>208</v>
      </c>
      <c r="AU463">
        <f>_xlfn.RANK.AVG(Table2[[#This Row],[Sharpe Ratio Z-Score]],Table2[Sharpe Ratio Z-Score])</f>
        <v>655</v>
      </c>
      <c r="AV463">
        <f>(Table2[[#This Row],[Rank 1Y]]+Table2[[#This Row],[Rank 6M]]+Table2[[#This Row],[Rank Sharpe]])/3</f>
        <v>446</v>
      </c>
    </row>
    <row r="464" spans="1:48" x14ac:dyDescent="0.3">
      <c r="A464" t="s">
        <v>1248</v>
      </c>
      <c r="B464" t="s">
        <v>1249</v>
      </c>
      <c r="C464" t="s">
        <v>10313</v>
      </c>
      <c r="D464" t="s">
        <v>111</v>
      </c>
      <c r="E464">
        <v>9274.0384995000004</v>
      </c>
      <c r="F464">
        <v>671.05</v>
      </c>
      <c r="G464">
        <v>14.6359826760742</v>
      </c>
      <c r="H464">
        <f>(Table2[[#This Row],[1Y Return vs Nifty]]-AVERAGE(Table2[1Y Return vs Nifty]))/_xlfn.STDEV.P(Table2[1Y Return vs Nifty])</f>
        <v>-0.19446861660495746</v>
      </c>
      <c r="I464">
        <v>-7.2096685456056804</v>
      </c>
      <c r="J464">
        <f>(Table2[[#This Row],[1M Return vs Nifty]]-AVERAGE(Table2[1M Return vs Nifty]))/_xlfn.STDEV.P(Table2[1M Return vs Nifty])</f>
        <v>-0.66579713404889884</v>
      </c>
      <c r="K464">
        <v>-3.0758645387566101</v>
      </c>
      <c r="L464">
        <f>(Table2[[#This Row],[6M Return vs Nifty]]-AVERAGE(Table2[6M Return vs Nifty]))/_xlfn.STDEV.P(Table2[6M Return vs Nifty])</f>
        <v>-0.33932378156824333</v>
      </c>
      <c r="M464">
        <v>-3.0305207733975799</v>
      </c>
      <c r="N464">
        <f>(Table2[[#This Row],[1W Return vs Nifty]]-AVERAGE(Table2[1W Return vs Nifty]))/_xlfn.STDEV.P(Table2[1W Return vs Nifty])</f>
        <v>-0.52997768819019775</v>
      </c>
      <c r="O464">
        <v>692.54</v>
      </c>
      <c r="P464">
        <v>707.66431700903399</v>
      </c>
      <c r="Q464">
        <v>636.42161068889595</v>
      </c>
      <c r="R464">
        <v>37.386403388391699</v>
      </c>
      <c r="S464" s="2">
        <f>(Table2[[#This Row],[Close Price]]-Table2[[#This Row],[20D EMA]])/Table2[[#This Row],[20D EMA]]</f>
        <v>-3.1030698587807218E-2</v>
      </c>
      <c r="T464" s="2">
        <f>(Table2[[#This Row],[Close Price]]-Table2[[#This Row],[50D EMA]])/Table2[[#This Row],[50D EMA]]</f>
        <v>-5.1739668270664868E-2</v>
      </c>
      <c r="U464" s="2">
        <f>(Table2[[#This Row],[Close Price]]-Table2[[#This Row],[200D EMA]])/Table2[[#This Row],[200D EMA]]</f>
        <v>5.4411083359693628E-2</v>
      </c>
      <c r="V464">
        <v>1.2943274702276799</v>
      </c>
      <c r="W464">
        <v>666.35</v>
      </c>
      <c r="X464">
        <v>691.85</v>
      </c>
      <c r="Y464">
        <v>666.35</v>
      </c>
      <c r="Z464">
        <v>714.35</v>
      </c>
      <c r="AA464">
        <v>606.04999999999995</v>
      </c>
      <c r="AB464">
        <v>734.5</v>
      </c>
      <c r="AC464" s="2">
        <f>(Table2[[#This Row],[Close Price]]/Table2[[#This Row],[Day Low]])-1</f>
        <v>7.0533503414120791E-3</v>
      </c>
      <c r="AD464" s="2">
        <f>(Table2[[#This Row],[Day High]]/Table2[[#This Row],[Close Price]])-1</f>
        <v>3.0996199985098061E-2</v>
      </c>
      <c r="AE464" s="2">
        <f>(Table2[[#This Row],[Close Price]]/Table2[[#This Row],[Current Week Low]])-1</f>
        <v>7.0533503414120791E-3</v>
      </c>
      <c r="AF464" s="2">
        <f>(Table2[[#This Row],[Current Week High]]/Table2[[#This Row],[Close Price]])-1</f>
        <v>6.4525743238208921E-2</v>
      </c>
      <c r="AG464" s="2">
        <f>(Table2[[#This Row],[Close Price]]/Table2[[#This Row],[Current Month Low]])-1</f>
        <v>0.10725187690784588</v>
      </c>
      <c r="AH464" s="2">
        <f>(Table2[[#This Row],[Current Month High]]/Table2[[#This Row],[Close Price]])-1</f>
        <v>9.455331197377248E-2</v>
      </c>
      <c r="AI464">
        <v>20.713806720810599</v>
      </c>
      <c r="AJ464">
        <v>63.252645663544499</v>
      </c>
      <c r="AK464" t="str">
        <f>IF(AND(Table2[[#This Row],[20D EMA]]&gt;Table2[[#This Row],[50D EMA]],Table2[[#This Row],[50D EMA]]&gt;Table2[[#This Row],[200D EMA]]),"Uptrend","Downtrend/NoTrend")</f>
        <v>Downtrend/NoTrend</v>
      </c>
      <c r="AL464">
        <v>-0.2</v>
      </c>
      <c r="AM464" t="s">
        <v>10346</v>
      </c>
      <c r="AN464">
        <v>-4.62</v>
      </c>
      <c r="AO464" t="s">
        <v>10346</v>
      </c>
      <c r="AQ464">
        <f>(Table2[[#This Row],[Sharpe Ratio]]-AVERAGE(Table2[Sharpe Ratio]))/_xlfn.STDEV.P(Table2[Sharpe Ratio])</f>
        <v>-0.73259025278421641</v>
      </c>
      <c r="AR4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4">
        <f>_xlfn.RANK.AVG(Table2[[#This Row],[1Y Return vs Nifty Z-Score]],Table2[1Y Return vs Nifty Z-Score])</f>
        <v>358</v>
      </c>
      <c r="AT464">
        <f>_xlfn.RANK.AVG(Table2[[#This Row],[6M Return vs Nifty Z-Score]],Table2[6M Return vs Nifty Z-Score])</f>
        <v>432</v>
      </c>
      <c r="AU464">
        <f>_xlfn.RANK.AVG(Table2[[#This Row],[Sharpe Ratio Z-Score]],Table2[Sharpe Ratio Z-Score])</f>
        <v>548</v>
      </c>
      <c r="AV464">
        <f>(Table2[[#This Row],[Rank 1Y]]+Table2[[#This Row],[Rank 6M]]+Table2[[#This Row],[Rank Sharpe]])/3</f>
        <v>446</v>
      </c>
    </row>
    <row r="465" spans="1:48" x14ac:dyDescent="0.3">
      <c r="A465" t="s">
        <v>1796</v>
      </c>
      <c r="B465" t="s">
        <v>1797</v>
      </c>
      <c r="C465" t="s">
        <v>10308</v>
      </c>
      <c r="D465" t="s">
        <v>199</v>
      </c>
      <c r="E465">
        <v>4296.8316017339903</v>
      </c>
      <c r="F465">
        <v>168.98</v>
      </c>
      <c r="G465">
        <v>-7.7615608808325103</v>
      </c>
      <c r="H465">
        <f>(Table2[[#This Row],[1Y Return vs Nifty]]-AVERAGE(Table2[1Y Return vs Nifty]))/_xlfn.STDEV.P(Table2[1Y Return vs Nifty])</f>
        <v>-0.55363078083811357</v>
      </c>
      <c r="I465">
        <v>-20.441502654437201</v>
      </c>
      <c r="J465">
        <f>(Table2[[#This Row],[1M Return vs Nifty]]-AVERAGE(Table2[1M Return vs Nifty]))/_xlfn.STDEV.P(Table2[1M Return vs Nifty])</f>
        <v>-1.9129769970608212</v>
      </c>
      <c r="K465">
        <v>-3.3915312047691701</v>
      </c>
      <c r="L465">
        <f>(Table2[[#This Row],[6M Return vs Nifty]]-AVERAGE(Table2[6M Return vs Nifty]))/_xlfn.STDEV.P(Table2[6M Return vs Nifty])</f>
        <v>-0.35029871209284813</v>
      </c>
      <c r="M465">
        <v>-2.0947311012216301</v>
      </c>
      <c r="N465">
        <f>(Table2[[#This Row],[1W Return vs Nifty]]-AVERAGE(Table2[1W Return vs Nifty]))/_xlfn.STDEV.P(Table2[1W Return vs Nifty])</f>
        <v>-0.29226699275875873</v>
      </c>
      <c r="O465">
        <v>179.07</v>
      </c>
      <c r="P465">
        <v>186.175942244011</v>
      </c>
      <c r="Q465">
        <v>171.56673502165799</v>
      </c>
      <c r="R465">
        <v>31.188581783321801</v>
      </c>
      <c r="S465" s="2">
        <f>(Table2[[#This Row],[Close Price]]-Table2[[#This Row],[20D EMA]])/Table2[[#This Row],[20D EMA]]</f>
        <v>-5.6346680069246688E-2</v>
      </c>
      <c r="T465" s="2">
        <f>(Table2[[#This Row],[Close Price]]-Table2[[#This Row],[50D EMA]])/Table2[[#This Row],[50D EMA]]</f>
        <v>-9.2363932937549964E-2</v>
      </c>
      <c r="U465" s="2">
        <f>(Table2[[#This Row],[Close Price]]-Table2[[#This Row],[200D EMA]])/Table2[[#This Row],[200D EMA]]</f>
        <v>-1.5077136143737072E-2</v>
      </c>
      <c r="V465">
        <v>0.90772859387693705</v>
      </c>
      <c r="W465">
        <v>167.31</v>
      </c>
      <c r="X465">
        <v>173.09</v>
      </c>
      <c r="Y465">
        <v>167.31</v>
      </c>
      <c r="Z465">
        <v>181.38</v>
      </c>
      <c r="AA465">
        <v>167.31</v>
      </c>
      <c r="AB465">
        <v>220</v>
      </c>
      <c r="AC465" s="2">
        <f>(Table2[[#This Row],[Close Price]]/Table2[[#This Row],[Day Low]])-1</f>
        <v>9.9814715199328941E-3</v>
      </c>
      <c r="AD465" s="2">
        <f>(Table2[[#This Row],[Day High]]/Table2[[#This Row],[Close Price]])-1</f>
        <v>2.4322405018345483E-2</v>
      </c>
      <c r="AE465" s="2">
        <f>(Table2[[#This Row],[Close Price]]/Table2[[#This Row],[Current Week Low]])-1</f>
        <v>9.9814715199328941E-3</v>
      </c>
      <c r="AF465" s="2">
        <f>(Table2[[#This Row],[Current Week High]]/Table2[[#This Row],[Close Price]])-1</f>
        <v>7.3381465262161161E-2</v>
      </c>
      <c r="AG465" s="2">
        <f>(Table2[[#This Row],[Close Price]]/Table2[[#This Row],[Current Month Low]])-1</f>
        <v>9.9814715199328941E-3</v>
      </c>
      <c r="AH465" s="2">
        <f>(Table2[[#This Row],[Current Month High]]/Table2[[#This Row],[Close Price]])-1</f>
        <v>0.30192922239318265</v>
      </c>
      <c r="AI465">
        <v>33.5661024973369</v>
      </c>
      <c r="AJ465">
        <v>34.0579135263784</v>
      </c>
      <c r="AK465" t="str">
        <f>IF(AND(Table2[[#This Row],[20D EMA]]&gt;Table2[[#This Row],[50D EMA]],Table2[[#This Row],[50D EMA]]&gt;Table2[[#This Row],[200D EMA]]),"Uptrend","Downtrend/NoTrend")</f>
        <v>Downtrend/NoTrend</v>
      </c>
      <c r="AL465">
        <v>-0.08</v>
      </c>
      <c r="AM465" t="s">
        <v>10346</v>
      </c>
      <c r="AN465">
        <v>-6.31</v>
      </c>
      <c r="AO465" t="s">
        <v>10346</v>
      </c>
      <c r="AP465">
        <v>4.4314516009514998E-2</v>
      </c>
      <c r="AQ465">
        <f>(Table2[[#This Row],[Sharpe Ratio]]-AVERAGE(Table2[Sharpe Ratio]))/_xlfn.STDEV.P(Table2[Sharpe Ratio])</f>
        <v>-0.22324652071225784</v>
      </c>
      <c r="AR4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5">
        <f>_xlfn.RANK.AVG(Table2[[#This Row],[1Y Return vs Nifty Z-Score]],Table2[1Y Return vs Nifty Z-Score])</f>
        <v>500</v>
      </c>
      <c r="AT465">
        <f>_xlfn.RANK.AVG(Table2[[#This Row],[6M Return vs Nifty Z-Score]],Table2[6M Return vs Nifty Z-Score])</f>
        <v>435</v>
      </c>
      <c r="AU465">
        <f>_xlfn.RANK.AVG(Table2[[#This Row],[Sharpe Ratio Z-Score]],Table2[Sharpe Ratio Z-Score])</f>
        <v>405</v>
      </c>
      <c r="AV465">
        <f>(Table2[[#This Row],[Rank 1Y]]+Table2[[#This Row],[Rank 6M]]+Table2[[#This Row],[Rank Sharpe]])/3</f>
        <v>446.66666666666669</v>
      </c>
    </row>
    <row r="466" spans="1:48" x14ac:dyDescent="0.3">
      <c r="A466" t="s">
        <v>1417</v>
      </c>
      <c r="B466" t="s">
        <v>1418</v>
      </c>
      <c r="C466" t="s">
        <v>10314</v>
      </c>
      <c r="D466" t="s">
        <v>1419</v>
      </c>
      <c r="E466">
        <v>7799.2748958449902</v>
      </c>
      <c r="F466">
        <v>244.95</v>
      </c>
      <c r="G466">
        <v>-6.0083138896804602</v>
      </c>
      <c r="H466">
        <f>(Table2[[#This Row],[1Y Return vs Nifty]]-AVERAGE(Table2[1Y Return vs Nifty]))/_xlfn.STDEV.P(Table2[1Y Return vs Nifty])</f>
        <v>-0.52551609128845278</v>
      </c>
      <c r="I466">
        <v>12.784630665830299</v>
      </c>
      <c r="J466">
        <f>(Table2[[#This Row],[1M Return vs Nifty]]-AVERAGE(Table2[1M Return vs Nifty]))/_xlfn.STDEV.P(Table2[1M Return vs Nifty])</f>
        <v>1.2187856944868958</v>
      </c>
      <c r="K466">
        <v>16.397920872376101</v>
      </c>
      <c r="L466">
        <f>(Table2[[#This Row],[6M Return vs Nifty]]-AVERAGE(Table2[6M Return vs Nifty]))/_xlfn.STDEV.P(Table2[6M Return vs Nifty])</f>
        <v>0.33773041816071975</v>
      </c>
      <c r="M466">
        <v>-1.1919658005142599</v>
      </c>
      <c r="N466">
        <f>(Table2[[#This Row],[1W Return vs Nifty]]-AVERAGE(Table2[1W Return vs Nifty]))/_xlfn.STDEV.P(Table2[1W Return vs Nifty])</f>
        <v>-6.2945197676827089E-2</v>
      </c>
      <c r="O466">
        <v>240.59</v>
      </c>
      <c r="P466">
        <v>226.24860982559801</v>
      </c>
      <c r="Q466">
        <v>204.32767957528401</v>
      </c>
      <c r="R466">
        <v>50.193971931775998</v>
      </c>
      <c r="S466" s="2">
        <f>(Table2[[#This Row],[Close Price]]-Table2[[#This Row],[20D EMA]])/Table2[[#This Row],[20D EMA]]</f>
        <v>1.8122116463693359E-2</v>
      </c>
      <c r="T466" s="2">
        <f>(Table2[[#This Row],[Close Price]]-Table2[[#This Row],[50D EMA]])/Table2[[#This Row],[50D EMA]]</f>
        <v>8.2658586007745199E-2</v>
      </c>
      <c r="U466" s="2">
        <f>(Table2[[#This Row],[Close Price]]-Table2[[#This Row],[200D EMA]])/Table2[[#This Row],[200D EMA]]</f>
        <v>0.19880967918371917</v>
      </c>
      <c r="V466">
        <v>2.6220762268961901</v>
      </c>
      <c r="W466">
        <v>243.63</v>
      </c>
      <c r="X466">
        <v>266.39999999999998</v>
      </c>
      <c r="Y466">
        <v>243.63</v>
      </c>
      <c r="Z466">
        <v>266.39999999999998</v>
      </c>
      <c r="AA466">
        <v>207.4</v>
      </c>
      <c r="AB466">
        <v>266.39999999999998</v>
      </c>
      <c r="AC466" s="2">
        <f>(Table2[[#This Row],[Close Price]]/Table2[[#This Row],[Day Low]])-1</f>
        <v>5.4180519640438796E-3</v>
      </c>
      <c r="AD466" s="2">
        <f>(Table2[[#This Row],[Day High]]/Table2[[#This Row],[Close Price]])-1</f>
        <v>8.7568891610532829E-2</v>
      </c>
      <c r="AE466" s="2">
        <f>(Table2[[#This Row],[Close Price]]/Table2[[#This Row],[Current Week Low]])-1</f>
        <v>5.4180519640438796E-3</v>
      </c>
      <c r="AF466" s="2">
        <f>(Table2[[#This Row],[Current Week High]]/Table2[[#This Row],[Close Price]])-1</f>
        <v>8.7568891610532829E-2</v>
      </c>
      <c r="AG466" s="2">
        <f>(Table2[[#This Row],[Close Price]]/Table2[[#This Row],[Current Month Low]])-1</f>
        <v>0.18105110896817744</v>
      </c>
      <c r="AH466" s="2">
        <f>(Table2[[#This Row],[Current Month High]]/Table2[[#This Row],[Close Price]])-1</f>
        <v>8.7568891610532829E-2</v>
      </c>
      <c r="AI466">
        <v>8.7568891610532802</v>
      </c>
      <c r="AJ466">
        <v>44.428066037735803</v>
      </c>
      <c r="AK466" t="str">
        <f>IF(AND(Table2[[#This Row],[20D EMA]]&gt;Table2[[#This Row],[50D EMA]],Table2[[#This Row],[50D EMA]]&gt;Table2[[#This Row],[200D EMA]]),"Uptrend","Downtrend/NoTrend")</f>
        <v>Uptrend</v>
      </c>
      <c r="AL466">
        <v>0.2</v>
      </c>
      <c r="AM466" t="s">
        <v>10347</v>
      </c>
      <c r="AN466">
        <v>8.82</v>
      </c>
      <c r="AO466" t="s">
        <v>10347</v>
      </c>
      <c r="AP466">
        <v>-2.9610685579613001E-2</v>
      </c>
      <c r="AQ466">
        <f>(Table2[[#This Row],[Sharpe Ratio]]-AVERAGE(Table2[Sharpe Ratio]))/_xlfn.STDEV.P(Table2[Sharpe Ratio])</f>
        <v>-1.072930585037672</v>
      </c>
      <c r="AR4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-0.10487576135533648</v>
      </c>
      <c r="AS466">
        <f>_xlfn.RANK.AVG(Table2[[#This Row],[1Y Return vs Nifty Z-Score]],Table2[1Y Return vs Nifty Z-Score])</f>
        <v>492</v>
      </c>
      <c r="AT466">
        <f>_xlfn.RANK.AVG(Table2[[#This Row],[6M Return vs Nifty Z-Score]],Table2[6M Return vs Nifty Z-Score])</f>
        <v>223</v>
      </c>
      <c r="AU466">
        <f>_xlfn.RANK.AVG(Table2[[#This Row],[Sharpe Ratio Z-Score]],Table2[Sharpe Ratio Z-Score])</f>
        <v>626</v>
      </c>
      <c r="AV466">
        <f>(Table2[[#This Row],[Rank 1Y]]+Table2[[#This Row],[Rank 6M]]+Table2[[#This Row],[Rank Sharpe]])/3</f>
        <v>447</v>
      </c>
    </row>
    <row r="467" spans="1:48" x14ac:dyDescent="0.3">
      <c r="A467" t="s">
        <v>1919</v>
      </c>
      <c r="B467" t="s">
        <v>1920</v>
      </c>
      <c r="C467" t="s">
        <v>10314</v>
      </c>
      <c r="D467" t="s">
        <v>566</v>
      </c>
      <c r="E467">
        <v>3711.9459999999999</v>
      </c>
      <c r="F467">
        <v>857.5</v>
      </c>
      <c r="G467">
        <v>-9.91876831988289</v>
      </c>
      <c r="H467">
        <f>(Table2[[#This Row],[1Y Return vs Nifty]]-AVERAGE(Table2[1Y Return vs Nifty]))/_xlfn.STDEV.P(Table2[1Y Return vs Nifty])</f>
        <v>-0.58822329275981844</v>
      </c>
      <c r="I467">
        <v>-22.295182055757699</v>
      </c>
      <c r="J467">
        <f>(Table2[[#This Row],[1M Return vs Nifty]]-AVERAGE(Table2[1M Return vs Nifty]))/_xlfn.STDEV.P(Table2[1M Return vs Nifty])</f>
        <v>-2.0876974177365821</v>
      </c>
      <c r="K467">
        <v>-39.091480784740703</v>
      </c>
      <c r="L467">
        <f>(Table2[[#This Row],[6M Return vs Nifty]]-AVERAGE(Table2[6M Return vs Nifty]))/_xlfn.STDEV.P(Table2[6M Return vs Nifty])</f>
        <v>-1.5914955458329423</v>
      </c>
      <c r="M467">
        <v>0.66664938250239203</v>
      </c>
      <c r="N467">
        <f>(Table2[[#This Row],[1W Return vs Nifty]]-AVERAGE(Table2[1W Return vs Nifty]))/_xlfn.STDEV.P(Table2[1W Return vs Nifty])</f>
        <v>0.40918301748822428</v>
      </c>
      <c r="O467">
        <v>899.3</v>
      </c>
      <c r="P467">
        <v>989.29182393324504</v>
      </c>
      <c r="Q467">
        <v>984.99575411112505</v>
      </c>
      <c r="R467">
        <v>44.702968204826</v>
      </c>
      <c r="S467" s="2">
        <f>(Table2[[#This Row],[Close Price]]-Table2[[#This Row],[20D EMA]])/Table2[[#This Row],[20D EMA]]</f>
        <v>-4.6480596019125936E-2</v>
      </c>
      <c r="T467" s="2">
        <f>(Table2[[#This Row],[Close Price]]-Table2[[#This Row],[50D EMA]])/Table2[[#This Row],[50D EMA]]</f>
        <v>-0.13321834947474309</v>
      </c>
      <c r="U467" s="2">
        <f>(Table2[[#This Row],[Close Price]]-Table2[[#This Row],[200D EMA]])/Table2[[#This Row],[200D EMA]]</f>
        <v>-0.12943787176644139</v>
      </c>
      <c r="V467">
        <v>1.0461139388357701</v>
      </c>
      <c r="W467">
        <v>855</v>
      </c>
      <c r="X467">
        <v>889.85</v>
      </c>
      <c r="Y467">
        <v>809.25</v>
      </c>
      <c r="Z467">
        <v>915</v>
      </c>
      <c r="AA467">
        <v>800</v>
      </c>
      <c r="AB467">
        <v>1205</v>
      </c>
      <c r="AC467" s="2">
        <f>(Table2[[#This Row],[Close Price]]/Table2[[#This Row],[Day Low]])-1</f>
        <v>2.9239766081872176E-3</v>
      </c>
      <c r="AD467" s="2">
        <f>(Table2[[#This Row],[Day High]]/Table2[[#This Row],[Close Price]])-1</f>
        <v>3.7725947521865866E-2</v>
      </c>
      <c r="AE467" s="2">
        <f>(Table2[[#This Row],[Close Price]]/Table2[[#This Row],[Current Week Low]])-1</f>
        <v>5.9623107815878873E-2</v>
      </c>
      <c r="AF467" s="2">
        <f>(Table2[[#This Row],[Current Week High]]/Table2[[#This Row],[Close Price]])-1</f>
        <v>6.7055393586005874E-2</v>
      </c>
      <c r="AG467" s="2">
        <f>(Table2[[#This Row],[Close Price]]/Table2[[#This Row],[Current Month Low]])-1</f>
        <v>7.1874999999999911E-2</v>
      </c>
      <c r="AH467" s="2">
        <f>(Table2[[#This Row],[Current Month High]]/Table2[[#This Row],[Close Price]])-1</f>
        <v>0.40524781341107863</v>
      </c>
      <c r="AI467">
        <v>74.338192419825006</v>
      </c>
      <c r="AJ467">
        <v>39.954300636526803</v>
      </c>
      <c r="AK467" t="str">
        <f>IF(AND(Table2[[#This Row],[20D EMA]]&gt;Table2[[#This Row],[50D EMA]],Table2[[#This Row],[50D EMA]]&gt;Table2[[#This Row],[200D EMA]]),"Uptrend","Downtrend/NoTrend")</f>
        <v>Downtrend/NoTrend</v>
      </c>
      <c r="AL467">
        <v>-0.28000000000000003</v>
      </c>
      <c r="AM467" t="s">
        <v>10346</v>
      </c>
      <c r="AN467">
        <v>-1.48</v>
      </c>
      <c r="AO467" t="s">
        <v>10346</v>
      </c>
      <c r="AP467">
        <v>0.15882745387202499</v>
      </c>
      <c r="AQ467">
        <f>(Table2[[#This Row],[Sharpe Ratio]]-AVERAGE(Table2[Sharpe Ratio]))/_xlfn.STDEV.P(Table2[Sharpe Ratio])</f>
        <v>1.0929462845728446</v>
      </c>
      <c r="AR4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7">
        <f>_xlfn.RANK.AVG(Table2[[#This Row],[1Y Return vs Nifty Z-Score]],Table2[1Y Return vs Nifty Z-Score])</f>
        <v>518</v>
      </c>
      <c r="AT467">
        <f>_xlfn.RANK.AVG(Table2[[#This Row],[6M Return vs Nifty Z-Score]],Table2[6M Return vs Nifty Z-Score])</f>
        <v>723</v>
      </c>
      <c r="AU467">
        <f>_xlfn.RANK.AVG(Table2[[#This Row],[Sharpe Ratio Z-Score]],Table2[Sharpe Ratio Z-Score])</f>
        <v>100</v>
      </c>
      <c r="AV467">
        <f>(Table2[[#This Row],[Rank 1Y]]+Table2[[#This Row],[Rank 6M]]+Table2[[#This Row],[Rank Sharpe]])/3</f>
        <v>447</v>
      </c>
    </row>
    <row r="468" spans="1:48" x14ac:dyDescent="0.3">
      <c r="A468" t="s">
        <v>941</v>
      </c>
      <c r="B468" t="s">
        <v>942</v>
      </c>
      <c r="C468" t="s">
        <v>10306</v>
      </c>
      <c r="D468" t="s">
        <v>566</v>
      </c>
      <c r="E468">
        <v>15746.98265511</v>
      </c>
      <c r="F468">
        <v>655.29999999999995</v>
      </c>
      <c r="G468">
        <v>7.2163434738714196</v>
      </c>
      <c r="H468">
        <f>(Table2[[#This Row],[1Y Return vs Nifty]]-AVERAGE(Table2[1Y Return vs Nifty]))/_xlfn.STDEV.P(Table2[1Y Return vs Nifty])</f>
        <v>-0.31344834609723743</v>
      </c>
      <c r="I468">
        <v>-8.3409465506709406</v>
      </c>
      <c r="J468">
        <f>(Table2[[#This Row],[1M Return vs Nifty]]-AVERAGE(Table2[1M Return vs Nifty]))/_xlfn.STDEV.P(Table2[1M Return vs Nifty])</f>
        <v>-0.7724268828638412</v>
      </c>
      <c r="K468">
        <v>-30.543466227313999</v>
      </c>
      <c r="L468">
        <f>(Table2[[#This Row],[6M Return vs Nifty]]-AVERAGE(Table2[6M Return vs Nifty]))/_xlfn.STDEV.P(Table2[6M Return vs Nifty])</f>
        <v>-1.2943027282443547</v>
      </c>
      <c r="M468">
        <v>-2.0739268439603502</v>
      </c>
      <c r="N468">
        <f>(Table2[[#This Row],[1W Return vs Nifty]]-AVERAGE(Table2[1W Return vs Nifty]))/_xlfn.STDEV.P(Table2[1W Return vs Nifty])</f>
        <v>-0.28698226414018557</v>
      </c>
      <c r="O468">
        <v>671.3</v>
      </c>
      <c r="P468">
        <v>687.09477282456396</v>
      </c>
      <c r="Q468">
        <v>640.95441378686201</v>
      </c>
      <c r="R468">
        <v>38.631783598409797</v>
      </c>
      <c r="S468" s="2">
        <f>(Table2[[#This Row],[Close Price]]-Table2[[#This Row],[20D EMA]])/Table2[[#This Row],[20D EMA]]</f>
        <v>-2.3834351258751676E-2</v>
      </c>
      <c r="T468" s="2">
        <f>(Table2[[#This Row],[Close Price]]-Table2[[#This Row],[50D EMA]])/Table2[[#This Row],[50D EMA]]</f>
        <v>-4.6274217301726109E-2</v>
      </c>
      <c r="U468" s="2">
        <f>(Table2[[#This Row],[Close Price]]-Table2[[#This Row],[200D EMA]])/Table2[[#This Row],[200D EMA]]</f>
        <v>2.2381601412777414E-2</v>
      </c>
      <c r="V468">
        <v>0.30423392405955302</v>
      </c>
      <c r="W468">
        <v>649</v>
      </c>
      <c r="X468">
        <v>662.6</v>
      </c>
      <c r="Y468">
        <v>645</v>
      </c>
      <c r="Z468">
        <v>667</v>
      </c>
      <c r="AA468">
        <v>645</v>
      </c>
      <c r="AB468">
        <v>733.8</v>
      </c>
      <c r="AC468" s="2">
        <f>(Table2[[#This Row],[Close Price]]/Table2[[#This Row],[Day Low]])-1</f>
        <v>9.7072419106316588E-3</v>
      </c>
      <c r="AD468" s="2">
        <f>(Table2[[#This Row],[Day High]]/Table2[[#This Row],[Close Price]])-1</f>
        <v>1.1139935907218179E-2</v>
      </c>
      <c r="AE468" s="2">
        <f>(Table2[[#This Row],[Close Price]]/Table2[[#This Row],[Current Week Low]])-1</f>
        <v>1.596899224806192E-2</v>
      </c>
      <c r="AF468" s="2">
        <f>(Table2[[#This Row],[Current Week High]]/Table2[[#This Row],[Close Price]])-1</f>
        <v>1.7854417823897517E-2</v>
      </c>
      <c r="AG468" s="2">
        <f>(Table2[[#This Row],[Close Price]]/Table2[[#This Row],[Current Month Low]])-1</f>
        <v>1.596899224806192E-2</v>
      </c>
      <c r="AH468" s="2">
        <f>(Table2[[#This Row],[Current Month High]]/Table2[[#This Row],[Close Price]])-1</f>
        <v>0.11979246146802991</v>
      </c>
      <c r="AI468">
        <v>26.041507706394</v>
      </c>
      <c r="AJ468">
        <v>51.584547767753797</v>
      </c>
      <c r="AK468" t="str">
        <f>IF(AND(Table2[[#This Row],[20D EMA]]&gt;Table2[[#This Row],[50D EMA]],Table2[[#This Row],[50D EMA]]&gt;Table2[[#This Row],[200D EMA]]),"Uptrend","Downtrend/NoTrend")</f>
        <v>Downtrend/NoTrend</v>
      </c>
      <c r="AL468">
        <v>-0.06</v>
      </c>
      <c r="AM468" t="s">
        <v>10346</v>
      </c>
      <c r="AN468">
        <v>-3.02</v>
      </c>
      <c r="AO468" t="s">
        <v>10346</v>
      </c>
      <c r="AP468">
        <v>9.0225862858290998E-2</v>
      </c>
      <c r="AQ468">
        <f>(Table2[[#This Row],[Sharpe Ratio]]-AVERAGE(Table2[Sharpe Ratio]))/_xlfn.STDEV.P(Table2[Sharpe Ratio])</f>
        <v>0.30445092143930896</v>
      </c>
      <c r="AR4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8">
        <f>_xlfn.RANK.AVG(Table2[[#This Row],[1Y Return vs Nifty Z-Score]],Table2[1Y Return vs Nifty Z-Score])</f>
        <v>394</v>
      </c>
      <c r="AT468">
        <f>_xlfn.RANK.AVG(Table2[[#This Row],[6M Return vs Nifty Z-Score]],Table2[6M Return vs Nifty Z-Score])</f>
        <v>698</v>
      </c>
      <c r="AU468">
        <f>_xlfn.RANK.AVG(Table2[[#This Row],[Sharpe Ratio Z-Score]],Table2[Sharpe Ratio Z-Score])</f>
        <v>251</v>
      </c>
      <c r="AV468">
        <f>(Table2[[#This Row],[Rank 1Y]]+Table2[[#This Row],[Rank 6M]]+Table2[[#This Row],[Rank Sharpe]])/3</f>
        <v>447.66666666666669</v>
      </c>
    </row>
    <row r="469" spans="1:48" x14ac:dyDescent="0.3">
      <c r="A469" t="s">
        <v>430</v>
      </c>
      <c r="B469" t="s">
        <v>431</v>
      </c>
      <c r="C469" t="s">
        <v>10305</v>
      </c>
      <c r="D469" t="s">
        <v>259</v>
      </c>
      <c r="E469">
        <v>53794.549589795002</v>
      </c>
      <c r="F469">
        <v>2034.55</v>
      </c>
      <c r="G469">
        <v>3.2352918044284502</v>
      </c>
      <c r="H469">
        <f>(Table2[[#This Row],[1Y Return vs Nifty]]-AVERAGE(Table2[1Y Return vs Nifty]))/_xlfn.STDEV.P(Table2[1Y Return vs Nifty])</f>
        <v>-0.37728762962796358</v>
      </c>
      <c r="I469">
        <v>-1.94688428216011</v>
      </c>
      <c r="J469">
        <f>(Table2[[#This Row],[1M Return vs Nifty]]-AVERAGE(Table2[1M Return vs Nifty]))/_xlfn.STDEV.P(Table2[1M Return vs Nifty])</f>
        <v>-0.16974809785636685</v>
      </c>
      <c r="K469">
        <v>5.4603576448565203</v>
      </c>
      <c r="L469">
        <f>(Table2[[#This Row],[6M Return vs Nifty]]-AVERAGE(Table2[6M Return vs Nifty]))/_xlfn.STDEV.P(Table2[6M Return vs Nifty])</f>
        <v>-4.2540954951965013E-2</v>
      </c>
      <c r="M469">
        <v>-0.627802987443148</v>
      </c>
      <c r="N469">
        <f>(Table2[[#This Row],[1W Return vs Nifty]]-AVERAGE(Table2[1W Return vs Nifty]))/_xlfn.STDEV.P(Table2[1W Return vs Nifty])</f>
        <v>8.0364285873954916E-2</v>
      </c>
      <c r="O469">
        <v>1998.53</v>
      </c>
      <c r="P469">
        <v>1995.4013805750101</v>
      </c>
      <c r="Q469">
        <v>1867.7381060456</v>
      </c>
      <c r="R469">
        <v>62.442384053344597</v>
      </c>
      <c r="S469" s="2">
        <f>(Table2[[#This Row],[Close Price]]-Table2[[#This Row],[20D EMA]])/Table2[[#This Row],[20D EMA]]</f>
        <v>1.802324708660865E-2</v>
      </c>
      <c r="T469" s="2">
        <f>(Table2[[#This Row],[Close Price]]-Table2[[#This Row],[50D EMA]])/Table2[[#This Row],[50D EMA]]</f>
        <v>1.9619420837379851E-2</v>
      </c>
      <c r="U469" s="2">
        <f>(Table2[[#This Row],[Close Price]]-Table2[[#This Row],[200D EMA]])/Table2[[#This Row],[200D EMA]]</f>
        <v>8.9312250692135997E-2</v>
      </c>
      <c r="V469">
        <v>0.91577547154213101</v>
      </c>
      <c r="W469">
        <v>2017.15</v>
      </c>
      <c r="X469">
        <v>2052.9499999999998</v>
      </c>
      <c r="Y469">
        <v>1988.2</v>
      </c>
      <c r="Z469">
        <v>2052.9499999999998</v>
      </c>
      <c r="AA469">
        <v>1888</v>
      </c>
      <c r="AB469">
        <v>2053.8000000000002</v>
      </c>
      <c r="AC469" s="2">
        <f>(Table2[[#This Row],[Close Price]]/Table2[[#This Row],[Day Low]])-1</f>
        <v>8.6260317775077588E-3</v>
      </c>
      <c r="AD469" s="2">
        <f>(Table2[[#This Row],[Day High]]/Table2[[#This Row],[Close Price]])-1</f>
        <v>9.0437688923838966E-3</v>
      </c>
      <c r="AE469" s="2">
        <f>(Table2[[#This Row],[Close Price]]/Table2[[#This Row],[Current Week Low]])-1</f>
        <v>2.3312544009656877E-2</v>
      </c>
      <c r="AF469" s="2">
        <f>(Table2[[#This Row],[Current Week High]]/Table2[[#This Row],[Close Price]])-1</f>
        <v>9.0437688923838966E-3</v>
      </c>
      <c r="AG469" s="2">
        <f>(Table2[[#This Row],[Close Price]]/Table2[[#This Row],[Current Month Low]])-1</f>
        <v>7.7621822033898225E-2</v>
      </c>
      <c r="AH469" s="2">
        <f>(Table2[[#This Row],[Current Month High]]/Table2[[#This Row],[Close Price]])-1</f>
        <v>9.4615516944780431E-3</v>
      </c>
      <c r="AI469">
        <v>7.2694207564326199</v>
      </c>
      <c r="AJ469">
        <v>34.689351560689801</v>
      </c>
      <c r="AK469" t="str">
        <f>IF(AND(Table2[[#This Row],[20D EMA]]&gt;Table2[[#This Row],[50D EMA]],Table2[[#This Row],[50D EMA]]&gt;Table2[[#This Row],[200D EMA]]),"Uptrend","Downtrend/NoTrend")</f>
        <v>Uptrend</v>
      </c>
      <c r="AL469">
        <v>-0.13</v>
      </c>
      <c r="AM469" t="s">
        <v>10346</v>
      </c>
      <c r="AN469">
        <v>5.85</v>
      </c>
      <c r="AO469" t="s">
        <v>10347</v>
      </c>
      <c r="AP469">
        <v>-5.3570639563769997E-3</v>
      </c>
      <c r="AQ469">
        <f>(Table2[[#This Row],[Sharpe Ratio]]-AVERAGE(Table2[Sharpe Ratio]))/_xlfn.STDEV.P(Table2[Sharpe Ratio])</f>
        <v>-0.79416346161500595</v>
      </c>
      <c r="AR4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-1.3033758581773465</v>
      </c>
      <c r="AS469">
        <f>_xlfn.RANK.AVG(Table2[[#This Row],[1Y Return vs Nifty Z-Score]],Table2[1Y Return vs Nifty Z-Score])</f>
        <v>426</v>
      </c>
      <c r="AT469">
        <f>_xlfn.RANK.AVG(Table2[[#This Row],[6M Return vs Nifty Z-Score]],Table2[6M Return vs Nifty Z-Score])</f>
        <v>335</v>
      </c>
      <c r="AU469">
        <f>_xlfn.RANK.AVG(Table2[[#This Row],[Sharpe Ratio Z-Score]],Table2[Sharpe Ratio Z-Score])</f>
        <v>586</v>
      </c>
      <c r="AV469">
        <f>(Table2[[#This Row],[Rank 1Y]]+Table2[[#This Row],[Rank 6M]]+Table2[[#This Row],[Rank Sharpe]])/3</f>
        <v>449</v>
      </c>
    </row>
    <row r="470" spans="1:48" x14ac:dyDescent="0.3">
      <c r="A470" t="s">
        <v>641</v>
      </c>
      <c r="B470" t="s">
        <v>642</v>
      </c>
      <c r="C470" t="s">
        <v>10308</v>
      </c>
      <c r="D470" t="s">
        <v>199</v>
      </c>
      <c r="E470">
        <v>28986.736058400002</v>
      </c>
      <c r="F470">
        <v>15282.25</v>
      </c>
      <c r="G470">
        <v>-11.6844665279389</v>
      </c>
      <c r="H470">
        <f>(Table2[[#This Row],[1Y Return vs Nifty]]-AVERAGE(Table2[1Y Return vs Nifty]))/_xlfn.STDEV.P(Table2[1Y Return vs Nifty])</f>
        <v>-0.61653764733074379</v>
      </c>
      <c r="I470">
        <v>-4.1859772413497902</v>
      </c>
      <c r="J470">
        <f>(Table2[[#This Row],[1M Return vs Nifty]]-AVERAGE(Table2[1M Return vs Nifty]))/_xlfn.STDEV.P(Table2[1M Return vs Nifty])</f>
        <v>-0.38079606196659332</v>
      </c>
      <c r="K470">
        <v>-9.1961913452264898</v>
      </c>
      <c r="L470">
        <f>(Table2[[#This Row],[6M Return vs Nifty]]-AVERAGE(Table2[6M Return vs Nifty]))/_xlfn.STDEV.P(Table2[6M Return vs Nifty])</f>
        <v>-0.55211204438155714</v>
      </c>
      <c r="M470">
        <v>-4.5353180074369597</v>
      </c>
      <c r="N470">
        <f>(Table2[[#This Row],[1W Return vs Nifty]]-AVERAGE(Table2[1W Return vs Nifty]))/_xlfn.STDEV.P(Table2[1W Return vs Nifty])</f>
        <v>-0.91222853752373256</v>
      </c>
      <c r="O470">
        <v>15565.55</v>
      </c>
      <c r="P470">
        <v>15606.705414801299</v>
      </c>
      <c r="Q470">
        <v>15025.1854527874</v>
      </c>
      <c r="R470">
        <v>38.260711570941297</v>
      </c>
      <c r="S470" s="2">
        <f>(Table2[[#This Row],[Close Price]]-Table2[[#This Row],[20D EMA]])/Table2[[#This Row],[20D EMA]]</f>
        <v>-1.8200449068616224E-2</v>
      </c>
      <c r="T470" s="2">
        <f>(Table2[[#This Row],[Close Price]]-Table2[[#This Row],[50D EMA]])/Table2[[#This Row],[50D EMA]]</f>
        <v>-2.0789487991077733E-2</v>
      </c>
      <c r="U470" s="2">
        <f>(Table2[[#This Row],[Close Price]]-Table2[[#This Row],[200D EMA]])/Table2[[#This Row],[200D EMA]]</f>
        <v>1.7108910104328225E-2</v>
      </c>
      <c r="V470">
        <v>0.34781439906913603</v>
      </c>
      <c r="W470">
        <v>15200</v>
      </c>
      <c r="X470">
        <v>15615.95</v>
      </c>
      <c r="Y470">
        <v>15131.7</v>
      </c>
      <c r="Z470">
        <v>15657</v>
      </c>
      <c r="AA470">
        <v>15050.2</v>
      </c>
      <c r="AB470">
        <v>16359.8</v>
      </c>
      <c r="AC470" s="2">
        <f>(Table2[[#This Row],[Close Price]]/Table2[[#This Row],[Day Low]])-1</f>
        <v>5.4111842105262209E-3</v>
      </c>
      <c r="AD470" s="2">
        <f>(Table2[[#This Row],[Day High]]/Table2[[#This Row],[Close Price]])-1</f>
        <v>2.1835789886960333E-2</v>
      </c>
      <c r="AE470" s="2">
        <f>(Table2[[#This Row],[Close Price]]/Table2[[#This Row],[Current Week Low]])-1</f>
        <v>9.9493117098541362E-3</v>
      </c>
      <c r="AF470" s="2">
        <f>(Table2[[#This Row],[Current Week High]]/Table2[[#This Row],[Close Price]])-1</f>
        <v>2.452191267647108E-2</v>
      </c>
      <c r="AG470" s="2">
        <f>(Table2[[#This Row],[Close Price]]/Table2[[#This Row],[Current Month Low]])-1</f>
        <v>1.5418399755484868E-2</v>
      </c>
      <c r="AH470" s="2">
        <f>(Table2[[#This Row],[Current Month High]]/Table2[[#This Row],[Close Price]])-1</f>
        <v>7.0509905282271967E-2</v>
      </c>
      <c r="AI470">
        <v>19.419588084215299</v>
      </c>
      <c r="AJ470">
        <v>20.332677165354301</v>
      </c>
      <c r="AK470" t="str">
        <f>IF(AND(Table2[[#This Row],[20D EMA]]&gt;Table2[[#This Row],[50D EMA]],Table2[[#This Row],[50D EMA]]&gt;Table2[[#This Row],[200D EMA]]),"Uptrend","Downtrend/NoTrend")</f>
        <v>Downtrend/NoTrend</v>
      </c>
      <c r="AL470">
        <v>-0.15</v>
      </c>
      <c r="AM470" t="s">
        <v>10346</v>
      </c>
      <c r="AN470">
        <v>-1.37</v>
      </c>
      <c r="AO470" t="s">
        <v>10346</v>
      </c>
      <c r="AP470">
        <v>7.7627316300556998E-2</v>
      </c>
      <c r="AQ470">
        <f>(Table2[[#This Row],[Sharpe Ratio]]-AVERAGE(Table2[Sharpe Ratio]))/_xlfn.STDEV.P(Table2[Sharpe Ratio])</f>
        <v>0.15964530693094478</v>
      </c>
      <c r="AR4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0">
        <f>_xlfn.RANK.AVG(Table2[[#This Row],[1Y Return vs Nifty Z-Score]],Table2[1Y Return vs Nifty Z-Score])</f>
        <v>533</v>
      </c>
      <c r="AT470">
        <f>_xlfn.RANK.AVG(Table2[[#This Row],[6M Return vs Nifty Z-Score]],Table2[6M Return vs Nifty Z-Score])</f>
        <v>511</v>
      </c>
      <c r="AU470">
        <f>_xlfn.RANK.AVG(Table2[[#This Row],[Sharpe Ratio Z-Score]],Table2[Sharpe Ratio Z-Score])</f>
        <v>303</v>
      </c>
      <c r="AV470">
        <f>(Table2[[#This Row],[Rank 1Y]]+Table2[[#This Row],[Rank 6M]]+Table2[[#This Row],[Rank Sharpe]])/3</f>
        <v>449</v>
      </c>
    </row>
    <row r="471" spans="1:48" x14ac:dyDescent="0.3">
      <c r="A471" t="s">
        <v>1321</v>
      </c>
      <c r="B471" t="s">
        <v>1322</v>
      </c>
      <c r="C471" t="s">
        <v>10303</v>
      </c>
      <c r="D471" t="s">
        <v>24</v>
      </c>
      <c r="E471">
        <v>8578.7857222380007</v>
      </c>
      <c r="F471">
        <v>227.18</v>
      </c>
      <c r="G471">
        <v>-28.2960575733211</v>
      </c>
      <c r="H471">
        <f>(Table2[[#This Row],[1Y Return vs Nifty]]-AVERAGE(Table2[1Y Return vs Nifty]))/_xlfn.STDEV.P(Table2[1Y Return vs Nifty])</f>
        <v>-0.88291752850194405</v>
      </c>
      <c r="I471">
        <v>-2.71841583280125</v>
      </c>
      <c r="J471">
        <f>(Table2[[#This Row],[1M Return vs Nifty]]-AVERAGE(Table2[1M Return vs Nifty]))/_xlfn.STDEV.P(Table2[1M Return vs Nifty])</f>
        <v>-0.24246958194720439</v>
      </c>
      <c r="K471">
        <v>-14.579099979274201</v>
      </c>
      <c r="L471">
        <f>(Table2[[#This Row],[6M Return vs Nifty]]-AVERAGE(Table2[6M Return vs Nifty]))/_xlfn.STDEV.P(Table2[6M Return vs Nifty])</f>
        <v>-0.73926214491392772</v>
      </c>
      <c r="M471">
        <v>0.22738542418976901</v>
      </c>
      <c r="N471">
        <f>(Table2[[#This Row],[1W Return vs Nifty]]-AVERAGE(Table2[1W Return vs Nifty]))/_xlfn.STDEV.P(Table2[1W Return vs Nifty])</f>
        <v>0.29760052826747618</v>
      </c>
      <c r="O471">
        <v>223.01</v>
      </c>
      <c r="P471">
        <v>223.55195423203199</v>
      </c>
      <c r="Q471">
        <v>222.04888171863101</v>
      </c>
      <c r="R471">
        <v>65.336674900550193</v>
      </c>
      <c r="S471" s="2">
        <f>(Table2[[#This Row],[Close Price]]-Table2[[#This Row],[20D EMA]])/Table2[[#This Row],[20D EMA]]</f>
        <v>1.8698713062194592E-2</v>
      </c>
      <c r="T471" s="2">
        <f>(Table2[[#This Row],[Close Price]]-Table2[[#This Row],[50D EMA]])/Table2[[#This Row],[50D EMA]]</f>
        <v>1.6229094397458718E-2</v>
      </c>
      <c r="U471" s="2">
        <f>(Table2[[#This Row],[Close Price]]-Table2[[#This Row],[200D EMA]])/Table2[[#This Row],[200D EMA]]</f>
        <v>2.3108057296460014E-2</v>
      </c>
      <c r="V471">
        <v>0.89980211729062998</v>
      </c>
      <c r="W471">
        <v>225.9</v>
      </c>
      <c r="X471">
        <v>230.68</v>
      </c>
      <c r="Y471">
        <v>223.1</v>
      </c>
      <c r="Z471">
        <v>230.68</v>
      </c>
      <c r="AA471">
        <v>214</v>
      </c>
      <c r="AB471">
        <v>240.05</v>
      </c>
      <c r="AC471" s="2">
        <f>(Table2[[#This Row],[Close Price]]/Table2[[#This Row],[Day Low]])-1</f>
        <v>5.6662239929172742E-3</v>
      </c>
      <c r="AD471" s="2">
        <f>(Table2[[#This Row],[Day High]]/Table2[[#This Row],[Close Price]])-1</f>
        <v>1.540628576459202E-2</v>
      </c>
      <c r="AE471" s="2">
        <f>(Table2[[#This Row],[Close Price]]/Table2[[#This Row],[Current Week Low]])-1</f>
        <v>1.8287763334827511E-2</v>
      </c>
      <c r="AF471" s="2">
        <f>(Table2[[#This Row],[Current Week High]]/Table2[[#This Row],[Close Price]])-1</f>
        <v>1.540628576459202E-2</v>
      </c>
      <c r="AG471" s="2">
        <f>(Table2[[#This Row],[Close Price]]/Table2[[#This Row],[Current Month Low]])-1</f>
        <v>6.1588785046728933E-2</v>
      </c>
      <c r="AH471" s="2">
        <f>(Table2[[#This Row],[Current Month High]]/Table2[[#This Row],[Close Price]])-1</f>
        <v>5.6651113654371033E-2</v>
      </c>
      <c r="AI471">
        <v>26.1334624526806</v>
      </c>
      <c r="AJ471">
        <v>18.3229166666666</v>
      </c>
      <c r="AK471" t="str">
        <f>IF(AND(Table2[[#This Row],[20D EMA]]&gt;Table2[[#This Row],[50D EMA]],Table2[[#This Row],[50D EMA]]&gt;Table2[[#This Row],[200D EMA]]),"Uptrend","Downtrend/NoTrend")</f>
        <v>Downtrend/NoTrend</v>
      </c>
      <c r="AL471">
        <v>0.01</v>
      </c>
      <c r="AM471" t="s">
        <v>10347</v>
      </c>
      <c r="AN471">
        <v>2.94</v>
      </c>
      <c r="AO471" t="s">
        <v>10347</v>
      </c>
      <c r="AP471">
        <v>0.13383082578750899</v>
      </c>
      <c r="AQ471">
        <f>(Table2[[#This Row],[Sharpe Ratio]]-AVERAGE(Table2[Sharpe Ratio]))/_xlfn.STDEV.P(Table2[Sharpe Ratio])</f>
        <v>0.80563916753136799</v>
      </c>
      <c r="AR4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1">
        <f>_xlfn.RANK.AVG(Table2[[#This Row],[1Y Return vs Nifty Z-Score]],Table2[1Y Return vs Nifty Z-Score])</f>
        <v>629</v>
      </c>
      <c r="AT471">
        <f>_xlfn.RANK.AVG(Table2[[#This Row],[6M Return vs Nifty Z-Score]],Table2[6M Return vs Nifty Z-Score])</f>
        <v>564</v>
      </c>
      <c r="AU471">
        <f>_xlfn.RANK.AVG(Table2[[#This Row],[Sharpe Ratio Z-Score]],Table2[Sharpe Ratio Z-Score])</f>
        <v>154</v>
      </c>
      <c r="AV471">
        <f>(Table2[[#This Row],[Rank 1Y]]+Table2[[#This Row],[Rank 6M]]+Table2[[#This Row],[Rank Sharpe]])/3</f>
        <v>449</v>
      </c>
    </row>
    <row r="472" spans="1:48" x14ac:dyDescent="0.3">
      <c r="A472" t="s">
        <v>1757</v>
      </c>
      <c r="B472" t="s">
        <v>1758</v>
      </c>
      <c r="C472" t="s">
        <v>10307</v>
      </c>
      <c r="D472" t="s">
        <v>283</v>
      </c>
      <c r="E472">
        <v>4522.1610232749999</v>
      </c>
      <c r="F472">
        <v>526.75</v>
      </c>
      <c r="G472">
        <v>11.6229516097127</v>
      </c>
      <c r="H472">
        <f>(Table2[[#This Row],[1Y Return vs Nifty]]-AVERAGE(Table2[1Y Return vs Nifty]))/_xlfn.STDEV.P(Table2[1Y Return vs Nifty])</f>
        <v>-0.24278493111268942</v>
      </c>
      <c r="I472">
        <v>10.2391297604533</v>
      </c>
      <c r="J472">
        <f>(Table2[[#This Row],[1M Return vs Nifty]]-AVERAGE(Table2[1M Return vs Nifty]))/_xlfn.STDEV.P(Table2[1M Return vs Nifty])</f>
        <v>0.9788569405172648</v>
      </c>
      <c r="K472">
        <v>-2.3897012456442202</v>
      </c>
      <c r="L472">
        <f>(Table2[[#This Row],[6M Return vs Nifty]]-AVERAGE(Table2[6M Return vs Nifty]))/_xlfn.STDEV.P(Table2[6M Return vs Nifty])</f>
        <v>-0.3154676216335644</v>
      </c>
      <c r="M472">
        <v>2.10347571501734</v>
      </c>
      <c r="N472">
        <f>(Table2[[#This Row],[1W Return vs Nifty]]-AVERAGE(Table2[1W Return vs Nifty]))/_xlfn.STDEV.P(Table2[1W Return vs Nifty])</f>
        <v>0.77416779651676793</v>
      </c>
      <c r="O472">
        <v>485.63</v>
      </c>
      <c r="P472">
        <v>460.49423144767599</v>
      </c>
      <c r="Q472">
        <v>422.64323802234901</v>
      </c>
      <c r="R472">
        <v>73.916596858710193</v>
      </c>
      <c r="S472" s="2">
        <f>(Table2[[#This Row],[Close Price]]-Table2[[#This Row],[20D EMA]])/Table2[[#This Row],[20D EMA]]</f>
        <v>8.4673516874987143E-2</v>
      </c>
      <c r="T472" s="2">
        <f>(Table2[[#This Row],[Close Price]]-Table2[[#This Row],[50D EMA]])/Table2[[#This Row],[50D EMA]]</f>
        <v>0.14387969279014168</v>
      </c>
      <c r="U472" s="2">
        <f>(Table2[[#This Row],[Close Price]]-Table2[[#This Row],[200D EMA]])/Table2[[#This Row],[200D EMA]]</f>
        <v>0.24632302758419128</v>
      </c>
      <c r="V472">
        <v>1.9544457688597601</v>
      </c>
      <c r="W472">
        <v>520.04999999999995</v>
      </c>
      <c r="X472">
        <v>536.9</v>
      </c>
      <c r="Y472">
        <v>510.5</v>
      </c>
      <c r="Z472">
        <v>543.95000000000005</v>
      </c>
      <c r="AA472">
        <v>426.3</v>
      </c>
      <c r="AB472">
        <v>543.95000000000005</v>
      </c>
      <c r="AC472" s="2">
        <f>(Table2[[#This Row],[Close Price]]/Table2[[#This Row],[Day Low]])-1</f>
        <v>1.2883376598403995E-2</v>
      </c>
      <c r="AD472" s="2">
        <f>(Table2[[#This Row],[Day High]]/Table2[[#This Row],[Close Price]])-1</f>
        <v>1.9269102990033149E-2</v>
      </c>
      <c r="AE472" s="2">
        <f>(Table2[[#This Row],[Close Price]]/Table2[[#This Row],[Current Week Low]])-1</f>
        <v>3.1831537708129298E-2</v>
      </c>
      <c r="AF472" s="2">
        <f>(Table2[[#This Row],[Current Week High]]/Table2[[#This Row],[Close Price]])-1</f>
        <v>3.2653061224489965E-2</v>
      </c>
      <c r="AG472" s="2">
        <f>(Table2[[#This Row],[Close Price]]/Table2[[#This Row],[Current Month Low]])-1</f>
        <v>0.23563218390804597</v>
      </c>
      <c r="AH472" s="2">
        <f>(Table2[[#This Row],[Current Month High]]/Table2[[#This Row],[Close Price]])-1</f>
        <v>3.2653061224489965E-2</v>
      </c>
      <c r="AI472">
        <v>3.2653061224489899</v>
      </c>
      <c r="AJ472">
        <v>53.080499854693301</v>
      </c>
      <c r="AK472" t="str">
        <f>IF(AND(Table2[[#This Row],[20D EMA]]&gt;Table2[[#This Row],[50D EMA]],Table2[[#This Row],[50D EMA]]&gt;Table2[[#This Row],[200D EMA]]),"Uptrend","Downtrend/NoTrend")</f>
        <v>Uptrend</v>
      </c>
      <c r="AL472">
        <v>0.1</v>
      </c>
      <c r="AM472" t="s">
        <v>10347</v>
      </c>
      <c r="AN472">
        <v>15.46</v>
      </c>
      <c r="AO472" t="s">
        <v>10347</v>
      </c>
      <c r="AQ472">
        <f>(Table2[[#This Row],[Sharpe Ratio]]-AVERAGE(Table2[Sharpe Ratio]))/_xlfn.STDEV.P(Table2[Sharpe Ratio])</f>
        <v>-0.73259025278421641</v>
      </c>
      <c r="AR4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0.46218193150356252</v>
      </c>
      <c r="AS472">
        <f>_xlfn.RANK.AVG(Table2[[#This Row],[1Y Return vs Nifty Z-Score]],Table2[1Y Return vs Nifty Z-Score])</f>
        <v>373</v>
      </c>
      <c r="AT472">
        <f>_xlfn.RANK.AVG(Table2[[#This Row],[6M Return vs Nifty Z-Score]],Table2[6M Return vs Nifty Z-Score])</f>
        <v>426</v>
      </c>
      <c r="AU472">
        <f>_xlfn.RANK.AVG(Table2[[#This Row],[Sharpe Ratio Z-Score]],Table2[Sharpe Ratio Z-Score])</f>
        <v>548</v>
      </c>
      <c r="AV472">
        <f>(Table2[[#This Row],[Rank 1Y]]+Table2[[#This Row],[Rank 6M]]+Table2[[#This Row],[Rank Sharpe]])/3</f>
        <v>449</v>
      </c>
    </row>
    <row r="473" spans="1:48" x14ac:dyDescent="0.3">
      <c r="A473" t="s">
        <v>367</v>
      </c>
      <c r="B473" t="s">
        <v>368</v>
      </c>
      <c r="C473" t="s">
        <v>10316</v>
      </c>
      <c r="D473" t="s">
        <v>175</v>
      </c>
      <c r="E473">
        <v>67710.962313130003</v>
      </c>
      <c r="F473">
        <v>4463.45</v>
      </c>
      <c r="G473">
        <v>-9.5008334994907795</v>
      </c>
      <c r="H473">
        <f>(Table2[[#This Row],[1Y Return vs Nifty]]-AVERAGE(Table2[1Y Return vs Nifty]))/_xlfn.STDEV.P(Table2[1Y Return vs Nifty])</f>
        <v>-0.58152138037290679</v>
      </c>
      <c r="I473">
        <v>5.1967464859019801</v>
      </c>
      <c r="J473">
        <f>(Table2[[#This Row],[1M Return vs Nifty]]-AVERAGE(Table2[1M Return vs Nifty]))/_xlfn.STDEV.P(Table2[1M Return vs Nifty])</f>
        <v>0.50358202172039701</v>
      </c>
      <c r="K473">
        <v>7.1139833087345297</v>
      </c>
      <c r="L473">
        <f>(Table2[[#This Row],[6M Return vs Nifty]]-AVERAGE(Table2[6M Return vs Nifty]))/_xlfn.STDEV.P(Table2[6M Return vs Nifty])</f>
        <v>1.4951421433581216E-2</v>
      </c>
      <c r="M473">
        <v>1.31744636729008</v>
      </c>
      <c r="N473">
        <f>(Table2[[#This Row],[1W Return vs Nifty]]-AVERAGE(Table2[1W Return vs Nifty]))/_xlfn.STDEV.P(Table2[1W Return vs Nifty])</f>
        <v>0.57449944321757085</v>
      </c>
      <c r="O473">
        <v>4362.0600000000004</v>
      </c>
      <c r="P473">
        <v>4162.3067879114697</v>
      </c>
      <c r="Q473">
        <v>3804.5339817099598</v>
      </c>
      <c r="R473">
        <v>59.495271811158197</v>
      </c>
      <c r="S473" s="2">
        <f>(Table2[[#This Row],[Close Price]]-Table2[[#This Row],[20D EMA]])/Table2[[#This Row],[20D EMA]]</f>
        <v>2.3243605085670395E-2</v>
      </c>
      <c r="T473" s="2">
        <f>(Table2[[#This Row],[Close Price]]-Table2[[#This Row],[50D EMA]])/Table2[[#This Row],[50D EMA]]</f>
        <v>7.2350075915388126E-2</v>
      </c>
      <c r="U473" s="2">
        <f>(Table2[[#This Row],[Close Price]]-Table2[[#This Row],[200D EMA]])/Table2[[#This Row],[200D EMA]]</f>
        <v>0.1731923072464944</v>
      </c>
      <c r="V473">
        <v>0.68192863442380902</v>
      </c>
      <c r="W473">
        <v>4438.45</v>
      </c>
      <c r="X473">
        <v>4526.95</v>
      </c>
      <c r="Y473">
        <v>4383.7</v>
      </c>
      <c r="Z473">
        <v>4526.95</v>
      </c>
      <c r="AA473">
        <v>4185.1499999999996</v>
      </c>
      <c r="AB473">
        <v>4600</v>
      </c>
      <c r="AC473" s="2">
        <f>(Table2[[#This Row],[Close Price]]/Table2[[#This Row],[Day Low]])-1</f>
        <v>5.632596965156722E-3</v>
      </c>
      <c r="AD473" s="2">
        <f>(Table2[[#This Row],[Day High]]/Table2[[#This Row],[Close Price]])-1</f>
        <v>1.4226663231357017E-2</v>
      </c>
      <c r="AE473" s="2">
        <f>(Table2[[#This Row],[Close Price]]/Table2[[#This Row],[Current Week Low]])-1</f>
        <v>1.8192394552546842E-2</v>
      </c>
      <c r="AF473" s="2">
        <f>(Table2[[#This Row],[Current Week High]]/Table2[[#This Row],[Close Price]])-1</f>
        <v>1.4226663231357017E-2</v>
      </c>
      <c r="AG473" s="2">
        <f>(Table2[[#This Row],[Close Price]]/Table2[[#This Row],[Current Month Low]])-1</f>
        <v>6.6497019222728104E-2</v>
      </c>
      <c r="AH473" s="2">
        <f>(Table2[[#This Row],[Current Month High]]/Table2[[#This Row],[Close Price]])-1</f>
        <v>3.0592926995933745E-2</v>
      </c>
      <c r="AI473">
        <v>3.05929269959337</v>
      </c>
      <c r="AJ473">
        <v>38.6164596273291</v>
      </c>
      <c r="AK473" t="str">
        <f>IF(AND(Table2[[#This Row],[20D EMA]]&gt;Table2[[#This Row],[50D EMA]],Table2[[#This Row],[50D EMA]]&gt;Table2[[#This Row],[200D EMA]]),"Uptrend","Downtrend/NoTrend")</f>
        <v>Uptrend</v>
      </c>
      <c r="AL473">
        <v>0.18</v>
      </c>
      <c r="AM473" t="s">
        <v>10347</v>
      </c>
      <c r="AN473">
        <v>0.51</v>
      </c>
      <c r="AO473" t="s">
        <v>10347</v>
      </c>
      <c r="AP473">
        <v>1.8049557795829999E-3</v>
      </c>
      <c r="AQ473">
        <f>(Table2[[#This Row],[Sharpe Ratio]]-AVERAGE(Table2[Sharpe Ratio]))/_xlfn.STDEV.P(Table2[Sharpe Ratio])</f>
        <v>-0.7118443889954692</v>
      </c>
      <c r="AR4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-0.20033288299682694</v>
      </c>
      <c r="AS473">
        <f>_xlfn.RANK.AVG(Table2[[#This Row],[1Y Return vs Nifty Z-Score]],Table2[1Y Return vs Nifty Z-Score])</f>
        <v>511</v>
      </c>
      <c r="AT473">
        <f>_xlfn.RANK.AVG(Table2[[#This Row],[6M Return vs Nifty Z-Score]],Table2[6M Return vs Nifty Z-Score])</f>
        <v>319</v>
      </c>
      <c r="AU473">
        <f>_xlfn.RANK.AVG(Table2[[#This Row],[Sharpe Ratio Z-Score]],Table2[Sharpe Ratio Z-Score])</f>
        <v>520</v>
      </c>
      <c r="AV473">
        <f>(Table2[[#This Row],[Rank 1Y]]+Table2[[#This Row],[Rank 6M]]+Table2[[#This Row],[Rank Sharpe]])/3</f>
        <v>450</v>
      </c>
    </row>
    <row r="474" spans="1:48" x14ac:dyDescent="0.3">
      <c r="A474" t="s">
        <v>1869</v>
      </c>
      <c r="B474" t="s">
        <v>1870</v>
      </c>
      <c r="C474" t="s">
        <v>10310</v>
      </c>
      <c r="D474" t="s">
        <v>127</v>
      </c>
      <c r="E474">
        <v>3917.06970228</v>
      </c>
      <c r="F474">
        <v>217.35</v>
      </c>
      <c r="G474">
        <v>-23.4895126983178</v>
      </c>
      <c r="H474">
        <f>(Table2[[#This Row],[1Y Return vs Nifty]]-AVERAGE(Table2[1Y Return vs Nifty]))/_xlfn.STDEV.P(Table2[1Y Return vs Nifty])</f>
        <v>-0.80584081446838096</v>
      </c>
      <c r="I474">
        <v>-11.4431249906483</v>
      </c>
      <c r="J474">
        <f>(Table2[[#This Row],[1M Return vs Nifty]]-AVERAGE(Table2[1M Return vs Nifty]))/_xlfn.STDEV.P(Table2[1M Return vs Nifty])</f>
        <v>-1.0648258390468828</v>
      </c>
      <c r="K474">
        <v>-5.6871336709168396</v>
      </c>
      <c r="L474">
        <f>(Table2[[#This Row],[6M Return vs Nifty]]-AVERAGE(Table2[6M Return vs Nifty]))/_xlfn.STDEV.P(Table2[6M Return vs Nifty])</f>
        <v>-0.43011099603251385</v>
      </c>
      <c r="M474">
        <v>-0.54254956813838695</v>
      </c>
      <c r="N474">
        <f>(Table2[[#This Row],[1W Return vs Nifty]]-AVERAGE(Table2[1W Return vs Nifty]))/_xlfn.STDEV.P(Table2[1W Return vs Nifty])</f>
        <v>0.10202048725489131</v>
      </c>
      <c r="O474">
        <v>229.47</v>
      </c>
      <c r="P474">
        <v>231.01790478721699</v>
      </c>
      <c r="Q474">
        <v>214.407534790829</v>
      </c>
      <c r="R474">
        <v>32.679407913416298</v>
      </c>
      <c r="S474" s="2">
        <f>(Table2[[#This Row],[Close Price]]-Table2[[#This Row],[20D EMA]])/Table2[[#This Row],[20D EMA]]</f>
        <v>-5.2817361746633568E-2</v>
      </c>
      <c r="T474" s="2">
        <f>(Table2[[#This Row],[Close Price]]-Table2[[#This Row],[50D EMA]])/Table2[[#This Row],[50D EMA]]</f>
        <v>-5.9163833209404507E-2</v>
      </c>
      <c r="U474" s="2">
        <f>(Table2[[#This Row],[Close Price]]-Table2[[#This Row],[200D EMA]])/Table2[[#This Row],[200D EMA]]</f>
        <v>1.3723702443767151E-2</v>
      </c>
      <c r="V474">
        <v>0.42278322527802698</v>
      </c>
      <c r="W474">
        <v>216.5</v>
      </c>
      <c r="X474">
        <v>224.95</v>
      </c>
      <c r="Y474">
        <v>216.5</v>
      </c>
      <c r="Z474">
        <v>238.35</v>
      </c>
      <c r="AA474">
        <v>213.05</v>
      </c>
      <c r="AB474">
        <v>274.95</v>
      </c>
      <c r="AC474" s="2">
        <f>(Table2[[#This Row],[Close Price]]/Table2[[#This Row],[Day Low]])-1</f>
        <v>3.9260969976904203E-3</v>
      </c>
      <c r="AD474" s="2">
        <f>(Table2[[#This Row],[Day High]]/Table2[[#This Row],[Close Price]])-1</f>
        <v>3.4966643662295738E-2</v>
      </c>
      <c r="AE474" s="2">
        <f>(Table2[[#This Row],[Close Price]]/Table2[[#This Row],[Current Week Low]])-1</f>
        <v>3.9260969976904203E-3</v>
      </c>
      <c r="AF474" s="2">
        <f>(Table2[[#This Row],[Current Week High]]/Table2[[#This Row],[Close Price]])-1</f>
        <v>9.661835748792269E-2</v>
      </c>
      <c r="AG474" s="2">
        <f>(Table2[[#This Row],[Close Price]]/Table2[[#This Row],[Current Month Low]])-1</f>
        <v>2.0183055620746293E-2</v>
      </c>
      <c r="AH474" s="2">
        <f>(Table2[[#This Row],[Current Month High]]/Table2[[#This Row],[Close Price]])-1</f>
        <v>0.26501035196687361</v>
      </c>
      <c r="AI474">
        <v>26.501035196687301</v>
      </c>
      <c r="AJ474">
        <v>36.655139893115297</v>
      </c>
      <c r="AK474" t="str">
        <f>IF(AND(Table2[[#This Row],[20D EMA]]&gt;Table2[[#This Row],[50D EMA]],Table2[[#This Row],[50D EMA]]&gt;Table2[[#This Row],[200D EMA]]),"Uptrend","Downtrend/NoTrend")</f>
        <v>Downtrend/NoTrend</v>
      </c>
      <c r="AL474">
        <v>0.09</v>
      </c>
      <c r="AM474" t="s">
        <v>10347</v>
      </c>
      <c r="AN474">
        <v>-5.44</v>
      </c>
      <c r="AO474" t="s">
        <v>10346</v>
      </c>
      <c r="AP474">
        <v>8.4505759138072997E-2</v>
      </c>
      <c r="AQ474">
        <f>(Table2[[#This Row],[Sharpe Ratio]]-AVERAGE(Table2[Sharpe Ratio]))/_xlfn.STDEV.P(Table2[Sharpe Ratio])</f>
        <v>0.23870499348944807</v>
      </c>
      <c r="AR4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4">
        <f>_xlfn.RANK.AVG(Table2[[#This Row],[1Y Return vs Nifty Z-Score]],Table2[1Y Return vs Nifty Z-Score])</f>
        <v>605</v>
      </c>
      <c r="AT474">
        <f>_xlfn.RANK.AVG(Table2[[#This Row],[6M Return vs Nifty Z-Score]],Table2[6M Return vs Nifty Z-Score])</f>
        <v>473</v>
      </c>
      <c r="AU474">
        <f>_xlfn.RANK.AVG(Table2[[#This Row],[Sharpe Ratio Z-Score]],Table2[Sharpe Ratio Z-Score])</f>
        <v>273</v>
      </c>
      <c r="AV474">
        <f>(Table2[[#This Row],[Rank 1Y]]+Table2[[#This Row],[Rank 6M]]+Table2[[#This Row],[Rank Sharpe]])/3</f>
        <v>450.33333333333331</v>
      </c>
    </row>
    <row r="475" spans="1:48" x14ac:dyDescent="0.3">
      <c r="A475" t="s">
        <v>576</v>
      </c>
      <c r="B475" t="s">
        <v>577</v>
      </c>
      <c r="C475" t="s">
        <v>10307</v>
      </c>
      <c r="D475" t="s">
        <v>54</v>
      </c>
      <c r="E475">
        <v>34695.320332590003</v>
      </c>
      <c r="F475">
        <v>1367.55</v>
      </c>
      <c r="G475">
        <v>23.900408375920001</v>
      </c>
      <c r="H475">
        <f>(Table2[[#This Row],[1Y Return vs Nifty]]-AVERAGE(Table2[1Y Return vs Nifty]))/_xlfn.STDEV.P(Table2[1Y Return vs Nifty])</f>
        <v>-4.5906289835519663E-2</v>
      </c>
      <c r="I475">
        <v>6.5919128903594499</v>
      </c>
      <c r="J475">
        <f>(Table2[[#This Row],[1M Return vs Nifty]]-AVERAGE(Table2[1M Return vs Nifty]))/_xlfn.STDEV.P(Table2[1M Return vs Nifty])</f>
        <v>0.63508483764738433</v>
      </c>
      <c r="K475">
        <v>0.19066695158171301</v>
      </c>
      <c r="L475">
        <f>(Table2[[#This Row],[6M Return vs Nifty]]-AVERAGE(Table2[6M Return vs Nifty]))/_xlfn.STDEV.P(Table2[6M Return vs Nifty])</f>
        <v>-0.22575475441771617</v>
      </c>
      <c r="M475">
        <v>-2.4028912343073499</v>
      </c>
      <c r="N475">
        <f>(Table2[[#This Row],[1W Return vs Nifty]]-AVERAGE(Table2[1W Return vs Nifty]))/_xlfn.STDEV.P(Table2[1W Return vs Nifty])</f>
        <v>-0.37054629174879716</v>
      </c>
      <c r="O475">
        <v>1356.15</v>
      </c>
      <c r="P475">
        <v>1301.4727660390199</v>
      </c>
      <c r="Q475">
        <v>1190.1990126308201</v>
      </c>
      <c r="R475">
        <v>48.100657932527199</v>
      </c>
      <c r="S475" s="2">
        <f>(Table2[[#This Row],[Close Price]]-Table2[[#This Row],[20D EMA]])/Table2[[#This Row],[20D EMA]]</f>
        <v>8.4061497621943457E-3</v>
      </c>
      <c r="T475" s="2">
        <f>(Table2[[#This Row],[Close Price]]-Table2[[#This Row],[50D EMA]])/Table2[[#This Row],[50D EMA]]</f>
        <v>5.0771123057828896E-2</v>
      </c>
      <c r="U475" s="2">
        <f>(Table2[[#This Row],[Close Price]]-Table2[[#This Row],[200D EMA]])/Table2[[#This Row],[200D EMA]]</f>
        <v>0.14900952318651534</v>
      </c>
      <c r="V475">
        <v>0.79801728934321703</v>
      </c>
      <c r="W475">
        <v>1356.05</v>
      </c>
      <c r="X475">
        <v>1403.45</v>
      </c>
      <c r="Y475">
        <v>1356.05</v>
      </c>
      <c r="Z475">
        <v>1410</v>
      </c>
      <c r="AA475">
        <v>1276.05</v>
      </c>
      <c r="AB475">
        <v>1430.05</v>
      </c>
      <c r="AC475" s="2">
        <f>(Table2[[#This Row],[Close Price]]/Table2[[#This Row],[Day Low]])-1</f>
        <v>8.480513255410882E-3</v>
      </c>
      <c r="AD475" s="2">
        <f>(Table2[[#This Row],[Day High]]/Table2[[#This Row],[Close Price]])-1</f>
        <v>2.6251325362875333E-2</v>
      </c>
      <c r="AE475" s="2">
        <f>(Table2[[#This Row],[Close Price]]/Table2[[#This Row],[Current Week Low]])-1</f>
        <v>8.480513255410882E-3</v>
      </c>
      <c r="AF475" s="2">
        <f>(Table2[[#This Row],[Current Week High]]/Table2[[#This Row],[Close Price]])-1</f>
        <v>3.104091258089281E-2</v>
      </c>
      <c r="AG475" s="2">
        <f>(Table2[[#This Row],[Close Price]]/Table2[[#This Row],[Current Month Low]])-1</f>
        <v>7.1705654167156352E-2</v>
      </c>
      <c r="AH475" s="2">
        <f>(Table2[[#This Row],[Current Month High]]/Table2[[#This Row],[Close Price]])-1</f>
        <v>4.5702168110855146E-2</v>
      </c>
      <c r="AI475">
        <v>4.5702168110855101</v>
      </c>
      <c r="AJ475">
        <v>59.6113445378151</v>
      </c>
      <c r="AK475" t="str">
        <f>IF(AND(Table2[[#This Row],[20D EMA]]&gt;Table2[[#This Row],[50D EMA]],Table2[[#This Row],[50D EMA]]&gt;Table2[[#This Row],[200D EMA]]),"Uptrend","Downtrend/NoTrend")</f>
        <v>Uptrend</v>
      </c>
      <c r="AL475">
        <v>0</v>
      </c>
      <c r="AM475" t="s">
        <v>10348</v>
      </c>
      <c r="AN475">
        <v>-1.04</v>
      </c>
      <c r="AO475" t="s">
        <v>10346</v>
      </c>
      <c r="AP475">
        <v>-3.4886774510365003E-2</v>
      </c>
      <c r="AQ475">
        <f>(Table2[[#This Row],[Sharpe Ratio]]-AVERAGE(Table2[Sharpe Ratio]))/_xlfn.STDEV.P(Table2[Sharpe Ratio])</f>
        <v>-1.1335730802903734</v>
      </c>
      <c r="AR4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-1.1406955786450221</v>
      </c>
      <c r="AS475">
        <f>_xlfn.RANK.AVG(Table2[[#This Row],[1Y Return vs Nifty Z-Score]],Table2[1Y Return vs Nifty Z-Score])</f>
        <v>314</v>
      </c>
      <c r="AT475">
        <f>_xlfn.RANK.AVG(Table2[[#This Row],[6M Return vs Nifty Z-Score]],Table2[6M Return vs Nifty Z-Score])</f>
        <v>398</v>
      </c>
      <c r="AU475">
        <f>_xlfn.RANK.AVG(Table2[[#This Row],[Sharpe Ratio Z-Score]],Table2[Sharpe Ratio Z-Score])</f>
        <v>642</v>
      </c>
      <c r="AV475">
        <f>(Table2[[#This Row],[Rank 1Y]]+Table2[[#This Row],[Rank 6M]]+Table2[[#This Row],[Rank Sharpe]])/3</f>
        <v>451.33333333333331</v>
      </c>
    </row>
    <row r="476" spans="1:48" x14ac:dyDescent="0.3">
      <c r="A476" t="s">
        <v>421</v>
      </c>
      <c r="B476" t="s">
        <v>422</v>
      </c>
      <c r="C476" t="s">
        <v>10308</v>
      </c>
      <c r="D476" t="s">
        <v>418</v>
      </c>
      <c r="E476">
        <v>55128.263072299997</v>
      </c>
      <c r="F476">
        <v>2851.7</v>
      </c>
      <c r="G476">
        <v>-9.3676124889894208</v>
      </c>
      <c r="H476">
        <f>(Table2[[#This Row],[1Y Return vs Nifty]]-AVERAGE(Table2[1Y Return vs Nifty]))/_xlfn.STDEV.P(Table2[1Y Return vs Nifty])</f>
        <v>-0.5793850770621698</v>
      </c>
      <c r="I476">
        <v>-15.6998321713171</v>
      </c>
      <c r="J476">
        <f>(Table2[[#This Row],[1M Return vs Nifty]]-AVERAGE(Table2[1M Return vs Nifty]))/_xlfn.STDEV.P(Table2[1M Return vs Nifty])</f>
        <v>-1.4660460655705054</v>
      </c>
      <c r="K476">
        <v>13.522665827185699</v>
      </c>
      <c r="L476">
        <f>(Table2[[#This Row],[6M Return vs Nifty]]-AVERAGE(Table2[6M Return vs Nifty]))/_xlfn.STDEV.P(Table2[6M Return vs Nifty])</f>
        <v>0.23776508206714414</v>
      </c>
      <c r="M476">
        <v>-2.8583492639637398</v>
      </c>
      <c r="N476">
        <f>(Table2[[#This Row],[1W Return vs Nifty]]-AVERAGE(Table2[1W Return vs Nifty]))/_xlfn.STDEV.P(Table2[1W Return vs Nifty])</f>
        <v>-0.48624242324991157</v>
      </c>
      <c r="O476">
        <v>2931.35</v>
      </c>
      <c r="P476">
        <v>2996.5237289689899</v>
      </c>
      <c r="Q476">
        <v>2752.6051342022301</v>
      </c>
      <c r="R476">
        <v>40.689812400255803</v>
      </c>
      <c r="S476" s="2">
        <f>(Table2[[#This Row],[Close Price]]-Table2[[#This Row],[20D EMA]])/Table2[[#This Row],[20D EMA]]</f>
        <v>-2.7171780920053932E-2</v>
      </c>
      <c r="T476" s="2">
        <f>(Table2[[#This Row],[Close Price]]-Table2[[#This Row],[50D EMA]])/Table2[[#This Row],[50D EMA]]</f>
        <v>-4.8330579721062104E-2</v>
      </c>
      <c r="U476" s="2">
        <f>(Table2[[#This Row],[Close Price]]-Table2[[#This Row],[200D EMA]])/Table2[[#This Row],[200D EMA]]</f>
        <v>3.6000392706703896E-2</v>
      </c>
      <c r="V476">
        <v>0.62861970829397795</v>
      </c>
      <c r="W476">
        <v>2800.05</v>
      </c>
      <c r="X476">
        <v>2865.85</v>
      </c>
      <c r="Y476">
        <v>2800.05</v>
      </c>
      <c r="Z476">
        <v>2875.3</v>
      </c>
      <c r="AA476">
        <v>2753.05</v>
      </c>
      <c r="AB476">
        <v>3375</v>
      </c>
      <c r="AC476" s="2">
        <f>(Table2[[#This Row],[Close Price]]/Table2[[#This Row],[Day Low]])-1</f>
        <v>1.844609917680029E-2</v>
      </c>
      <c r="AD476" s="2">
        <f>(Table2[[#This Row],[Day High]]/Table2[[#This Row],[Close Price]])-1</f>
        <v>4.9619525195496728E-3</v>
      </c>
      <c r="AE476" s="2">
        <f>(Table2[[#This Row],[Close Price]]/Table2[[#This Row],[Current Week Low]])-1</f>
        <v>1.844609917680029E-2</v>
      </c>
      <c r="AF476" s="2">
        <f>(Table2[[#This Row],[Current Week High]]/Table2[[#This Row],[Close Price]])-1</f>
        <v>8.2757653329594838E-3</v>
      </c>
      <c r="AG476" s="2">
        <f>(Table2[[#This Row],[Close Price]]/Table2[[#This Row],[Current Month Low]])-1</f>
        <v>3.5832985234557801E-2</v>
      </c>
      <c r="AH476" s="2">
        <f>(Table2[[#This Row],[Current Month High]]/Table2[[#This Row],[Close Price]])-1</f>
        <v>0.18350457621769478</v>
      </c>
      <c r="AI476">
        <v>18.350457621769401</v>
      </c>
      <c r="AJ476">
        <v>29.989060078402701</v>
      </c>
      <c r="AK476" t="str">
        <f>IF(AND(Table2[[#This Row],[20D EMA]]&gt;Table2[[#This Row],[50D EMA]],Table2[[#This Row],[50D EMA]]&gt;Table2[[#This Row],[200D EMA]]),"Uptrend","Downtrend/NoTrend")</f>
        <v>Downtrend/NoTrend</v>
      </c>
      <c r="AL476">
        <v>-0.16</v>
      </c>
      <c r="AM476" t="s">
        <v>10346</v>
      </c>
      <c r="AN476">
        <v>0.25</v>
      </c>
      <c r="AO476" t="s">
        <v>10347</v>
      </c>
      <c r="AP476">
        <v>-1.3023096705669E-2</v>
      </c>
      <c r="AQ476">
        <f>(Table2[[#This Row],[Sharpe Ratio]]-AVERAGE(Table2[Sharpe Ratio]))/_xlfn.STDEV.P(Table2[Sharpe Ratio])</f>
        <v>-0.88227557661298661</v>
      </c>
      <c r="AR4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6">
        <f>_xlfn.RANK.AVG(Table2[[#This Row],[1Y Return vs Nifty Z-Score]],Table2[1Y Return vs Nifty Z-Score])</f>
        <v>510</v>
      </c>
      <c r="AT476">
        <f>_xlfn.RANK.AVG(Table2[[#This Row],[6M Return vs Nifty Z-Score]],Table2[6M Return vs Nifty Z-Score])</f>
        <v>248</v>
      </c>
      <c r="AU476">
        <f>_xlfn.RANK.AVG(Table2[[#This Row],[Sharpe Ratio Z-Score]],Table2[Sharpe Ratio Z-Score])</f>
        <v>599</v>
      </c>
      <c r="AV476">
        <f>(Table2[[#This Row],[Rank 1Y]]+Table2[[#This Row],[Rank 6M]]+Table2[[#This Row],[Rank Sharpe]])/3</f>
        <v>452.33333333333331</v>
      </c>
    </row>
    <row r="477" spans="1:48" x14ac:dyDescent="0.3">
      <c r="A477" t="s">
        <v>1105</v>
      </c>
      <c r="B477" t="s">
        <v>1106</v>
      </c>
      <c r="C477" t="s">
        <v>10302</v>
      </c>
      <c r="D477" t="s">
        <v>301</v>
      </c>
      <c r="E477">
        <v>11382.564546174999</v>
      </c>
      <c r="F477">
        <v>2092.25</v>
      </c>
      <c r="G477">
        <v>-9.95500316447675</v>
      </c>
      <c r="H477">
        <f>(Table2[[#This Row],[1Y Return vs Nifty]]-AVERAGE(Table2[1Y Return vs Nifty]))/_xlfn.STDEV.P(Table2[1Y Return vs Nifty])</f>
        <v>-0.58880434689068395</v>
      </c>
      <c r="I477">
        <v>-12.883504654276001</v>
      </c>
      <c r="J477">
        <f>(Table2[[#This Row],[1M Return vs Nifty]]-AVERAGE(Table2[1M Return vs Nifty]))/_xlfn.STDEV.P(Table2[1M Return vs Nifty])</f>
        <v>-1.2005902762966929</v>
      </c>
      <c r="K477">
        <v>1.3853558047605301</v>
      </c>
      <c r="L477">
        <f>(Table2[[#This Row],[6M Return vs Nifty]]-AVERAGE(Table2[6M Return vs Nifty]))/_xlfn.STDEV.P(Table2[6M Return vs Nifty])</f>
        <v>-0.18421844864371476</v>
      </c>
      <c r="M477">
        <v>-3.4627463111515699</v>
      </c>
      <c r="N477">
        <f>(Table2[[#This Row],[1W Return vs Nifty]]-AVERAGE(Table2[1W Return vs Nifty]))/_xlfn.STDEV.P(Table2[1W Return vs Nifty])</f>
        <v>-0.63977226726887171</v>
      </c>
      <c r="O477">
        <v>2187.3200000000002</v>
      </c>
      <c r="P477">
        <v>2208.3582393097299</v>
      </c>
      <c r="Q477">
        <v>2021.1729615039901</v>
      </c>
      <c r="R477">
        <v>38.7399408411436</v>
      </c>
      <c r="S477" s="2">
        <f>(Table2[[#This Row],[Close Price]]-Table2[[#This Row],[20D EMA]])/Table2[[#This Row],[20D EMA]]</f>
        <v>-4.346414790702785E-2</v>
      </c>
      <c r="T477" s="2">
        <f>(Table2[[#This Row],[Close Price]]-Table2[[#This Row],[50D EMA]])/Table2[[#This Row],[50D EMA]]</f>
        <v>-5.2576722944200426E-2</v>
      </c>
      <c r="U477" s="2">
        <f>(Table2[[#This Row],[Close Price]]-Table2[[#This Row],[200D EMA]])/Table2[[#This Row],[200D EMA]]</f>
        <v>3.516623260342857E-2</v>
      </c>
      <c r="V477">
        <v>0.494131264549795</v>
      </c>
      <c r="W477">
        <v>2083</v>
      </c>
      <c r="X477">
        <v>2143.9</v>
      </c>
      <c r="Y477">
        <v>2067</v>
      </c>
      <c r="Z477">
        <v>2196.75</v>
      </c>
      <c r="AA477">
        <v>2067</v>
      </c>
      <c r="AB477">
        <v>2406.1999999999998</v>
      </c>
      <c r="AC477" s="2">
        <f>(Table2[[#This Row],[Close Price]]/Table2[[#This Row],[Day Low]])-1</f>
        <v>4.4407105136821112E-3</v>
      </c>
      <c r="AD477" s="2">
        <f>(Table2[[#This Row],[Day High]]/Table2[[#This Row],[Close Price]])-1</f>
        <v>2.4686342454295573E-2</v>
      </c>
      <c r="AE477" s="2">
        <f>(Table2[[#This Row],[Close Price]]/Table2[[#This Row],[Current Week Low]])-1</f>
        <v>1.2215771649733975E-2</v>
      </c>
      <c r="AF477" s="2">
        <f>(Table2[[#This Row],[Current Week High]]/Table2[[#This Row],[Close Price]])-1</f>
        <v>4.9946230135022196E-2</v>
      </c>
      <c r="AG477" s="2">
        <f>(Table2[[#This Row],[Close Price]]/Table2[[#This Row],[Current Month Low]])-1</f>
        <v>1.2215771649733975E-2</v>
      </c>
      <c r="AH477" s="2">
        <f>(Table2[[#This Row],[Current Month High]]/Table2[[#This Row],[Close Price]])-1</f>
        <v>0.15005376986497776</v>
      </c>
      <c r="AI477">
        <v>31.334687537340098</v>
      </c>
      <c r="AJ477">
        <v>30.765624999999901</v>
      </c>
      <c r="AK477" t="str">
        <f>IF(AND(Table2[[#This Row],[20D EMA]]&gt;Table2[[#This Row],[50D EMA]],Table2[[#This Row],[50D EMA]]&gt;Table2[[#This Row],[200D EMA]]),"Uptrend","Downtrend/NoTrend")</f>
        <v>Downtrend/NoTrend</v>
      </c>
      <c r="AL477">
        <v>-0.14000000000000001</v>
      </c>
      <c r="AM477" t="s">
        <v>10346</v>
      </c>
      <c r="AN477">
        <v>-9.74</v>
      </c>
      <c r="AO477" t="s">
        <v>10346</v>
      </c>
      <c r="AP477">
        <v>2.7897983701007E-2</v>
      </c>
      <c r="AQ477">
        <f>(Table2[[#This Row],[Sharpe Ratio]]-AVERAGE(Table2[Sharpe Ratio]))/_xlfn.STDEV.P(Table2[Sharpe Ratio])</f>
        <v>-0.41193543320991377</v>
      </c>
      <c r="AR4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7">
        <f>_xlfn.RANK.AVG(Table2[[#This Row],[1Y Return vs Nifty Z-Score]],Table2[1Y Return vs Nifty Z-Score])</f>
        <v>520</v>
      </c>
      <c r="AT477">
        <f>_xlfn.RANK.AVG(Table2[[#This Row],[6M Return vs Nifty Z-Score]],Table2[6M Return vs Nifty Z-Score])</f>
        <v>381</v>
      </c>
      <c r="AU477">
        <f>_xlfn.RANK.AVG(Table2[[#This Row],[Sharpe Ratio Z-Score]],Table2[Sharpe Ratio Z-Score])</f>
        <v>456</v>
      </c>
      <c r="AV477">
        <f>(Table2[[#This Row],[Rank 1Y]]+Table2[[#This Row],[Rank 6M]]+Table2[[#This Row],[Rank Sharpe]])/3</f>
        <v>452.33333333333331</v>
      </c>
    </row>
    <row r="478" spans="1:48" x14ac:dyDescent="0.3">
      <c r="A478" t="s">
        <v>286</v>
      </c>
      <c r="B478" t="s">
        <v>287</v>
      </c>
      <c r="C478" t="s">
        <v>10307</v>
      </c>
      <c r="D478" t="s">
        <v>54</v>
      </c>
      <c r="E478">
        <v>97194.264658109998</v>
      </c>
      <c r="F478">
        <v>2425.9499999999998</v>
      </c>
      <c r="G478">
        <v>6.0492776032405899</v>
      </c>
      <c r="H478">
        <f>(Table2[[#This Row],[1Y Return vs Nifty]]-AVERAGE(Table2[1Y Return vs Nifty]))/_xlfn.STDEV.P(Table2[1Y Return vs Nifty])</f>
        <v>-0.3321631619802124</v>
      </c>
      <c r="I478">
        <v>14.652270221758499</v>
      </c>
      <c r="J478">
        <f>(Table2[[#This Row],[1M Return vs Nifty]]-AVERAGE(Table2[1M Return vs Nifty]))/_xlfn.STDEV.P(Table2[1M Return vs Nifty])</f>
        <v>1.3948219436085132</v>
      </c>
      <c r="K478">
        <v>-0.820787545990731</v>
      </c>
      <c r="L478">
        <f>(Table2[[#This Row],[6M Return vs Nifty]]-AVERAGE(Table2[6M Return vs Nifty]))/_xlfn.STDEV.P(Table2[6M Return vs Nifty])</f>
        <v>-0.26092046570385791</v>
      </c>
      <c r="M478">
        <v>4.76845409360463</v>
      </c>
      <c r="N478">
        <f>(Table2[[#This Row],[1W Return vs Nifty]]-AVERAGE(Table2[1W Return vs Nifty]))/_xlfn.STDEV.P(Table2[1W Return vs Nifty])</f>
        <v>1.4511295994940316</v>
      </c>
      <c r="O478">
        <v>2272.69</v>
      </c>
      <c r="P478">
        <v>2201.7443235289502</v>
      </c>
      <c r="Q478">
        <v>2086.6572072777599</v>
      </c>
      <c r="R478">
        <v>77.892475320925897</v>
      </c>
      <c r="S478" s="2">
        <f>(Table2[[#This Row],[Close Price]]-Table2[[#This Row],[20D EMA]])/Table2[[#This Row],[20D EMA]]</f>
        <v>6.7435505942297344E-2</v>
      </c>
      <c r="T478" s="2">
        <f>(Table2[[#This Row],[Close Price]]-Table2[[#This Row],[50D EMA]])/Table2[[#This Row],[50D EMA]]</f>
        <v>0.10183093199109211</v>
      </c>
      <c r="U478" s="2">
        <f>(Table2[[#This Row],[Close Price]]-Table2[[#This Row],[200D EMA]])/Table2[[#This Row],[200D EMA]]</f>
        <v>0.1626011170109149</v>
      </c>
      <c r="V478">
        <v>0.71000476672347101</v>
      </c>
      <c r="W478">
        <v>2408</v>
      </c>
      <c r="X478">
        <v>2448</v>
      </c>
      <c r="Y478">
        <v>2329.3000000000002</v>
      </c>
      <c r="Z478">
        <v>2448</v>
      </c>
      <c r="AA478">
        <v>1901.05</v>
      </c>
      <c r="AB478">
        <v>2448</v>
      </c>
      <c r="AC478" s="2">
        <f>(Table2[[#This Row],[Close Price]]/Table2[[#This Row],[Day Low]])-1</f>
        <v>7.4543189368769802E-3</v>
      </c>
      <c r="AD478" s="2">
        <f>(Table2[[#This Row],[Day High]]/Table2[[#This Row],[Close Price]])-1</f>
        <v>9.0892227787053859E-3</v>
      </c>
      <c r="AE478" s="2">
        <f>(Table2[[#This Row],[Close Price]]/Table2[[#This Row],[Current Week Low]])-1</f>
        <v>4.1493152449233461E-2</v>
      </c>
      <c r="AF478" s="2">
        <f>(Table2[[#This Row],[Current Week High]]/Table2[[#This Row],[Close Price]])-1</f>
        <v>9.0892227787053859E-3</v>
      </c>
      <c r="AG478" s="2">
        <f>(Table2[[#This Row],[Close Price]]/Table2[[#This Row],[Current Month Low]])-1</f>
        <v>0.2761105704742115</v>
      </c>
      <c r="AH478" s="2">
        <f>(Table2[[#This Row],[Current Month High]]/Table2[[#This Row],[Close Price]])-1</f>
        <v>9.0892227787053859E-3</v>
      </c>
      <c r="AI478">
        <v>2.6402028071477099</v>
      </c>
      <c r="AJ478">
        <v>44.1401027895784</v>
      </c>
      <c r="AK478" t="str">
        <f>IF(AND(Table2[[#This Row],[20D EMA]]&gt;Table2[[#This Row],[50D EMA]],Table2[[#This Row],[50D EMA]]&gt;Table2[[#This Row],[200D EMA]]),"Uptrend","Downtrend/NoTrend")</f>
        <v>Uptrend</v>
      </c>
      <c r="AL478">
        <v>-0.04</v>
      </c>
      <c r="AM478" t="s">
        <v>10346</v>
      </c>
      <c r="AN478">
        <v>12.73</v>
      </c>
      <c r="AO478" t="s">
        <v>10347</v>
      </c>
      <c r="AQ478">
        <f>(Table2[[#This Row],[Sharpe Ratio]]-AVERAGE(Table2[Sharpe Ratio]))/_xlfn.STDEV.P(Table2[Sharpe Ratio])</f>
        <v>-0.73259025278421641</v>
      </c>
      <c r="AR4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1.520277662634258</v>
      </c>
      <c r="AS478">
        <f>_xlfn.RANK.AVG(Table2[[#This Row],[1Y Return vs Nifty Z-Score]],Table2[1Y Return vs Nifty Z-Score])</f>
        <v>404</v>
      </c>
      <c r="AT478">
        <f>_xlfn.RANK.AVG(Table2[[#This Row],[6M Return vs Nifty Z-Score]],Table2[6M Return vs Nifty Z-Score])</f>
        <v>408</v>
      </c>
      <c r="AU478">
        <f>_xlfn.RANK.AVG(Table2[[#This Row],[Sharpe Ratio Z-Score]],Table2[Sharpe Ratio Z-Score])</f>
        <v>548</v>
      </c>
      <c r="AV478">
        <f>(Table2[[#This Row],[Rank 1Y]]+Table2[[#This Row],[Rank 6M]]+Table2[[#This Row],[Rank Sharpe]])/3</f>
        <v>453.33333333333331</v>
      </c>
    </row>
    <row r="479" spans="1:48" x14ac:dyDescent="0.3">
      <c r="A479" t="s">
        <v>758</v>
      </c>
      <c r="B479" t="s">
        <v>759</v>
      </c>
      <c r="C479" t="s">
        <v>10302</v>
      </c>
      <c r="D479" t="s">
        <v>301</v>
      </c>
      <c r="E479">
        <v>22117.3985116</v>
      </c>
      <c r="F479">
        <v>2010.4</v>
      </c>
      <c r="G479">
        <v>-4.6305177233512698</v>
      </c>
      <c r="H479">
        <f>(Table2[[#This Row],[1Y Return vs Nifty]]-AVERAGE(Table2[1Y Return vs Nifty]))/_xlfn.STDEV.P(Table2[1Y Return vs Nifty])</f>
        <v>-0.50342204996139217</v>
      </c>
      <c r="I479">
        <v>11.3048209249874</v>
      </c>
      <c r="J479">
        <f>(Table2[[#This Row],[1M Return vs Nifty]]-AVERAGE(Table2[1M Return vs Nifty]))/_xlfn.STDEV.P(Table2[1M Return vs Nifty])</f>
        <v>1.0793047355594916</v>
      </c>
      <c r="K479">
        <v>-15.1570928037369</v>
      </c>
      <c r="L479">
        <f>(Table2[[#This Row],[6M Return vs Nifty]]-AVERAGE(Table2[6M Return vs Nifty]))/_xlfn.STDEV.P(Table2[6M Return vs Nifty])</f>
        <v>-0.75935749160455934</v>
      </c>
      <c r="M479">
        <v>-1.3348687123726599</v>
      </c>
      <c r="N479">
        <f>(Table2[[#This Row],[1W Return vs Nifty]]-AVERAGE(Table2[1W Return vs Nifty]))/_xlfn.STDEV.P(Table2[1W Return vs Nifty])</f>
        <v>-9.9245609582474678E-2</v>
      </c>
      <c r="O479">
        <v>1885.24</v>
      </c>
      <c r="P479">
        <v>1846.9701813167001</v>
      </c>
      <c r="Q479">
        <v>1832.2353723353599</v>
      </c>
      <c r="R479">
        <v>76.718336756117395</v>
      </c>
      <c r="S479" s="2">
        <f>(Table2[[#This Row],[Close Price]]-Table2[[#This Row],[20D EMA]])/Table2[[#This Row],[20D EMA]]</f>
        <v>6.6389425219070292E-2</v>
      </c>
      <c r="T479" s="2">
        <f>(Table2[[#This Row],[Close Price]]-Table2[[#This Row],[50D EMA]])/Table2[[#This Row],[50D EMA]]</f>
        <v>8.8485358527440522E-2</v>
      </c>
      <c r="U479" s="2">
        <f>(Table2[[#This Row],[Close Price]]-Table2[[#This Row],[200D EMA]])/Table2[[#This Row],[200D EMA]]</f>
        <v>9.7238941216134397E-2</v>
      </c>
      <c r="V479">
        <v>1.1854051022704399</v>
      </c>
      <c r="W479">
        <v>1991.55</v>
      </c>
      <c r="X479">
        <v>2030.95</v>
      </c>
      <c r="Y479">
        <v>1962.1</v>
      </c>
      <c r="Z479">
        <v>2034.85</v>
      </c>
      <c r="AA479">
        <v>1651.5</v>
      </c>
      <c r="AB479">
        <v>2049.9499999999998</v>
      </c>
      <c r="AC479" s="2">
        <f>(Table2[[#This Row],[Close Price]]/Table2[[#This Row],[Day Low]])-1</f>
        <v>9.4649895809797435E-3</v>
      </c>
      <c r="AD479" s="2">
        <f>(Table2[[#This Row],[Day High]]/Table2[[#This Row],[Close Price]])-1</f>
        <v>1.0221846398726697E-2</v>
      </c>
      <c r="AE479" s="2">
        <f>(Table2[[#This Row],[Close Price]]/Table2[[#This Row],[Current Week Low]])-1</f>
        <v>2.4616482340349632E-2</v>
      </c>
      <c r="AF479" s="2">
        <f>(Table2[[#This Row],[Current Week High]]/Table2[[#This Row],[Close Price]])-1</f>
        <v>1.2161758853959315E-2</v>
      </c>
      <c r="AG479" s="2">
        <f>(Table2[[#This Row],[Close Price]]/Table2[[#This Row],[Current Month Low]])-1</f>
        <v>0.2173175900696338</v>
      </c>
      <c r="AH479" s="2">
        <f>(Table2[[#This Row],[Current Month High]]/Table2[[#This Row],[Close Price]])-1</f>
        <v>1.9672701949860594E-2</v>
      </c>
      <c r="AI479">
        <v>22.311480302427299</v>
      </c>
      <c r="AJ479">
        <v>30.367680435769401</v>
      </c>
      <c r="AK479" t="str">
        <f>IF(AND(Table2[[#This Row],[20D EMA]]&gt;Table2[[#This Row],[50D EMA]],Table2[[#This Row],[50D EMA]]&gt;Table2[[#This Row],[200D EMA]]),"Uptrend","Downtrend/NoTrend")</f>
        <v>Uptrend</v>
      </c>
      <c r="AL479">
        <v>-0.14000000000000001</v>
      </c>
      <c r="AM479" t="s">
        <v>10346</v>
      </c>
      <c r="AN479">
        <v>20.74</v>
      </c>
      <c r="AO479" t="s">
        <v>10347</v>
      </c>
      <c r="AP479">
        <v>7.6631112043474003E-2</v>
      </c>
      <c r="AQ479">
        <f>(Table2[[#This Row],[Sharpe Ratio]]-AVERAGE(Table2[Sharpe Ratio]))/_xlfn.STDEV.P(Table2[Sharpe Ratio])</f>
        <v>0.14819509964221625</v>
      </c>
      <c r="AR4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-0.1345253159467184</v>
      </c>
      <c r="AS479">
        <f>_xlfn.RANK.AVG(Table2[[#This Row],[1Y Return vs Nifty Z-Score]],Table2[1Y Return vs Nifty Z-Score])</f>
        <v>482</v>
      </c>
      <c r="AT479">
        <f>_xlfn.RANK.AVG(Table2[[#This Row],[6M Return vs Nifty Z-Score]],Table2[6M Return vs Nifty Z-Score])</f>
        <v>569</v>
      </c>
      <c r="AU479">
        <f>_xlfn.RANK.AVG(Table2[[#This Row],[Sharpe Ratio Z-Score]],Table2[Sharpe Ratio Z-Score])</f>
        <v>312</v>
      </c>
      <c r="AV479">
        <f>(Table2[[#This Row],[Rank 1Y]]+Table2[[#This Row],[Rank 6M]]+Table2[[#This Row],[Rank Sharpe]])/3</f>
        <v>454.33333333333331</v>
      </c>
    </row>
    <row r="480" spans="1:48" x14ac:dyDescent="0.3">
      <c r="A480" t="s">
        <v>419</v>
      </c>
      <c r="B480" t="s">
        <v>420</v>
      </c>
      <c r="C480" t="s">
        <v>10310</v>
      </c>
      <c r="D480" t="s">
        <v>127</v>
      </c>
      <c r="E480">
        <v>55452.302004824996</v>
      </c>
      <c r="F480">
        <v>134.25</v>
      </c>
      <c r="G480">
        <v>21.747036698150701</v>
      </c>
      <c r="H480">
        <f>(Table2[[#This Row],[1Y Return vs Nifty]]-AVERAGE(Table2[1Y Return vs Nifty]))/_xlfn.STDEV.P(Table2[1Y Return vs Nifty])</f>
        <v>-8.0437292318937481E-2</v>
      </c>
      <c r="I480">
        <v>-10.917844690091499</v>
      </c>
      <c r="J480">
        <f>(Table2[[#This Row],[1M Return vs Nifty]]-AVERAGE(Table2[1M Return vs Nifty]))/_xlfn.STDEV.P(Table2[1M Return vs Nifty])</f>
        <v>-1.0153150147799705</v>
      </c>
      <c r="K480">
        <v>-3.64917162058474</v>
      </c>
      <c r="L480">
        <f>(Table2[[#This Row],[6M Return vs Nifty]]-AVERAGE(Table2[6M Return vs Nifty]))/_xlfn.STDEV.P(Table2[6M Return vs Nifty])</f>
        <v>-0.35925621685451231</v>
      </c>
      <c r="M480">
        <v>-2.3034098387875699</v>
      </c>
      <c r="N480">
        <f>(Table2[[#This Row],[1W Return vs Nifty]]-AVERAGE(Table2[1W Return vs Nifty]))/_xlfn.STDEV.P(Table2[1W Return vs Nifty])</f>
        <v>-0.34527587851960456</v>
      </c>
      <c r="O480">
        <v>136</v>
      </c>
      <c r="P480">
        <v>141.427959527235</v>
      </c>
      <c r="Q480">
        <v>133.57480392490399</v>
      </c>
      <c r="R480">
        <v>48.3993805374514</v>
      </c>
      <c r="S480" s="2">
        <f>(Table2[[#This Row],[Close Price]]-Table2[[#This Row],[20D EMA]])/Table2[[#This Row],[20D EMA]]</f>
        <v>-1.2867647058823529E-2</v>
      </c>
      <c r="T480" s="2">
        <f>(Table2[[#This Row],[Close Price]]-Table2[[#This Row],[50D EMA]])/Table2[[#This Row],[50D EMA]]</f>
        <v>-5.0753468771164253E-2</v>
      </c>
      <c r="U480" s="2">
        <f>(Table2[[#This Row],[Close Price]]-Table2[[#This Row],[200D EMA]])/Table2[[#This Row],[200D EMA]]</f>
        <v>5.0548161423887052E-3</v>
      </c>
      <c r="V480">
        <v>0.54113351952309896</v>
      </c>
      <c r="W480">
        <v>131.85</v>
      </c>
      <c r="X480">
        <v>135</v>
      </c>
      <c r="Y480">
        <v>131.85</v>
      </c>
      <c r="Z480">
        <v>138.78</v>
      </c>
      <c r="AA480">
        <v>125</v>
      </c>
      <c r="AB480">
        <v>156.35</v>
      </c>
      <c r="AC480" s="2">
        <f>(Table2[[#This Row],[Close Price]]/Table2[[#This Row],[Day Low]])-1</f>
        <v>1.8202502844141044E-2</v>
      </c>
      <c r="AD480" s="2">
        <f>(Table2[[#This Row],[Day High]]/Table2[[#This Row],[Close Price]])-1</f>
        <v>5.5865921787709993E-3</v>
      </c>
      <c r="AE480" s="2">
        <f>(Table2[[#This Row],[Close Price]]/Table2[[#This Row],[Current Week Low]])-1</f>
        <v>1.8202502844141044E-2</v>
      </c>
      <c r="AF480" s="2">
        <f>(Table2[[#This Row],[Current Week High]]/Table2[[#This Row],[Close Price]])-1</f>
        <v>3.3743016759776534E-2</v>
      </c>
      <c r="AG480" s="2">
        <f>(Table2[[#This Row],[Close Price]]/Table2[[#This Row],[Current Month Low]])-1</f>
        <v>7.4000000000000066E-2</v>
      </c>
      <c r="AH480" s="2">
        <f>(Table2[[#This Row],[Current Month High]]/Table2[[#This Row],[Close Price]])-1</f>
        <v>0.16461824953445059</v>
      </c>
      <c r="AI480">
        <v>30.614525139664799</v>
      </c>
      <c r="AJ480">
        <v>64.119804400977998</v>
      </c>
      <c r="AK480" t="str">
        <f>IF(AND(Table2[[#This Row],[20D EMA]]&gt;Table2[[#This Row],[50D EMA]],Table2[[#This Row],[50D EMA]]&gt;Table2[[#This Row],[200D EMA]]),"Uptrend","Downtrend/NoTrend")</f>
        <v>Downtrend/NoTrend</v>
      </c>
      <c r="AL480">
        <v>-7.0000000000000007E-2</v>
      </c>
      <c r="AM480" t="s">
        <v>10346</v>
      </c>
      <c r="AN480">
        <v>1.94</v>
      </c>
      <c r="AO480" t="s">
        <v>10347</v>
      </c>
      <c r="AP480">
        <v>-1.3057443743606E-2</v>
      </c>
      <c r="AQ480">
        <f>(Table2[[#This Row],[Sharpe Ratio]]-AVERAGE(Table2[Sharpe Ratio]))/_xlfn.STDEV.P(Table2[Sharpe Ratio])</f>
        <v>-0.88267035579741215</v>
      </c>
      <c r="AR4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0">
        <f>_xlfn.RANK.AVG(Table2[[#This Row],[1Y Return vs Nifty Z-Score]],Table2[1Y Return vs Nifty Z-Score])</f>
        <v>325</v>
      </c>
      <c r="AT480">
        <f>_xlfn.RANK.AVG(Table2[[#This Row],[6M Return vs Nifty Z-Score]],Table2[6M Return vs Nifty Z-Score])</f>
        <v>440</v>
      </c>
      <c r="AU480">
        <f>_xlfn.RANK.AVG(Table2[[#This Row],[Sharpe Ratio Z-Score]],Table2[Sharpe Ratio Z-Score])</f>
        <v>600</v>
      </c>
      <c r="AV480">
        <f>(Table2[[#This Row],[Rank 1Y]]+Table2[[#This Row],[Rank 6M]]+Table2[[#This Row],[Rank Sharpe]])/3</f>
        <v>455</v>
      </c>
    </row>
    <row r="481" spans="1:48" x14ac:dyDescent="0.3">
      <c r="A481" t="s">
        <v>650</v>
      </c>
      <c r="B481" t="s">
        <v>651</v>
      </c>
      <c r="C481" t="s">
        <v>630</v>
      </c>
      <c r="D481" t="s">
        <v>630</v>
      </c>
      <c r="E481">
        <v>28539.75993</v>
      </c>
      <c r="F481">
        <v>834.95</v>
      </c>
      <c r="G481">
        <v>-18.677268648924201</v>
      </c>
      <c r="H481">
        <f>(Table2[[#This Row],[1Y Return vs Nifty]]-AVERAGE(Table2[1Y Return vs Nifty]))/_xlfn.STDEV.P(Table2[1Y Return vs Nifty])</f>
        <v>-0.7286727097069392</v>
      </c>
      <c r="I481">
        <v>-2.4679235845121199</v>
      </c>
      <c r="J481">
        <f>(Table2[[#This Row],[1M Return vs Nifty]]-AVERAGE(Table2[1M Return vs Nifty]))/_xlfn.STDEV.P(Table2[1M Return vs Nifty])</f>
        <v>-0.21885918256211309</v>
      </c>
      <c r="K481">
        <v>-5.8686564395814598</v>
      </c>
      <c r="L481">
        <f>(Table2[[#This Row],[6M Return vs Nifty]]-AVERAGE(Table2[6M Return vs Nifty]))/_xlfn.STDEV.P(Table2[6M Return vs Nifty])</f>
        <v>-0.43642208297714813</v>
      </c>
      <c r="M481">
        <v>-3.8531817418305798</v>
      </c>
      <c r="N481">
        <f>(Table2[[#This Row],[1W Return vs Nifty]]-AVERAGE(Table2[1W Return vs Nifty]))/_xlfn.STDEV.P(Table2[1W Return vs Nifty])</f>
        <v>-0.73895126069799588</v>
      </c>
      <c r="O481">
        <v>870.08</v>
      </c>
      <c r="P481">
        <v>865.80743375858196</v>
      </c>
      <c r="Q481">
        <v>815.99394413974096</v>
      </c>
      <c r="R481">
        <v>31.92854652298</v>
      </c>
      <c r="S481" s="2">
        <f>(Table2[[#This Row],[Close Price]]-Table2[[#This Row],[20D EMA]])/Table2[[#This Row],[20D EMA]]</f>
        <v>-4.0375597646193445E-2</v>
      </c>
      <c r="T481" s="2">
        <f>(Table2[[#This Row],[Close Price]]-Table2[[#This Row],[50D EMA]])/Table2[[#This Row],[50D EMA]]</f>
        <v>-3.5640065625939257E-2</v>
      </c>
      <c r="U481" s="2">
        <f>(Table2[[#This Row],[Close Price]]-Table2[[#This Row],[200D EMA]])/Table2[[#This Row],[200D EMA]]</f>
        <v>2.3230633016821524E-2</v>
      </c>
      <c r="V481">
        <v>0.46661949713565998</v>
      </c>
      <c r="W481">
        <v>832.25</v>
      </c>
      <c r="X481">
        <v>872</v>
      </c>
      <c r="Y481">
        <v>832.25</v>
      </c>
      <c r="Z481">
        <v>891</v>
      </c>
      <c r="AA481">
        <v>818.7</v>
      </c>
      <c r="AB481">
        <v>1009.25</v>
      </c>
      <c r="AC481" s="2">
        <f>(Table2[[#This Row],[Close Price]]/Table2[[#This Row],[Day Low]])-1</f>
        <v>3.2442174827276293E-3</v>
      </c>
      <c r="AD481" s="2">
        <f>(Table2[[#This Row],[Day High]]/Table2[[#This Row],[Close Price]])-1</f>
        <v>4.4373914605664977E-2</v>
      </c>
      <c r="AE481" s="2">
        <f>(Table2[[#This Row],[Close Price]]/Table2[[#This Row],[Current Week Low]])-1</f>
        <v>3.2442174827276293E-3</v>
      </c>
      <c r="AF481" s="2">
        <f>(Table2[[#This Row],[Current Week High]]/Table2[[#This Row],[Close Price]])-1</f>
        <v>6.7129768249595712E-2</v>
      </c>
      <c r="AG481" s="2">
        <f>(Table2[[#This Row],[Close Price]]/Table2[[#This Row],[Current Month Low]])-1</f>
        <v>1.984854036887751E-2</v>
      </c>
      <c r="AH481" s="2">
        <f>(Table2[[#This Row],[Current Month High]]/Table2[[#This Row],[Close Price]])-1</f>
        <v>0.20875501527037543</v>
      </c>
      <c r="AI481">
        <v>20.8755015270375</v>
      </c>
      <c r="AJ481">
        <v>17.598591549295701</v>
      </c>
      <c r="AK481" t="str">
        <f>IF(AND(Table2[[#This Row],[20D EMA]]&gt;Table2[[#This Row],[50D EMA]],Table2[[#This Row],[50D EMA]]&gt;Table2[[#This Row],[200D EMA]]),"Uptrend","Downtrend/NoTrend")</f>
        <v>Uptrend</v>
      </c>
      <c r="AL481">
        <v>-0.09</v>
      </c>
      <c r="AM481" t="s">
        <v>10346</v>
      </c>
      <c r="AN481">
        <v>-6.22</v>
      </c>
      <c r="AO481" t="s">
        <v>10346</v>
      </c>
      <c r="AP481">
        <v>7.6121657880977994E-2</v>
      </c>
      <c r="AQ481">
        <f>(Table2[[#This Row],[Sharpe Ratio]]-AVERAGE(Table2[Sharpe Ratio]))/_xlfn.STDEV.P(Table2[Sharpe Ratio])</f>
        <v>0.14233951759344479</v>
      </c>
      <c r="AR4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-1.9805657183507517</v>
      </c>
      <c r="AS481">
        <f>_xlfn.RANK.AVG(Table2[[#This Row],[1Y Return vs Nifty Z-Score]],Table2[1Y Return vs Nifty Z-Score])</f>
        <v>574</v>
      </c>
      <c r="AT481">
        <f>_xlfn.RANK.AVG(Table2[[#This Row],[6M Return vs Nifty Z-Score]],Table2[6M Return vs Nifty Z-Score])</f>
        <v>477</v>
      </c>
      <c r="AU481">
        <f>_xlfn.RANK.AVG(Table2[[#This Row],[Sharpe Ratio Z-Score]],Table2[Sharpe Ratio Z-Score])</f>
        <v>314</v>
      </c>
      <c r="AV481">
        <f>(Table2[[#This Row],[Rank 1Y]]+Table2[[#This Row],[Rank 6M]]+Table2[[#This Row],[Rank Sharpe]])/3</f>
        <v>455</v>
      </c>
    </row>
    <row r="482" spans="1:48" x14ac:dyDescent="0.3">
      <c r="A482" t="s">
        <v>1062</v>
      </c>
      <c r="B482" t="s">
        <v>1063</v>
      </c>
      <c r="C482" t="s">
        <v>10307</v>
      </c>
      <c r="D482" t="s">
        <v>283</v>
      </c>
      <c r="E482">
        <v>12584.791076525</v>
      </c>
      <c r="F482">
        <v>1239.25</v>
      </c>
      <c r="G482">
        <v>-9.9221692356116904</v>
      </c>
      <c r="H482">
        <f>(Table2[[#This Row],[1Y Return vs Nifty]]-AVERAGE(Table2[1Y Return vs Nifty]))/_xlfn.STDEV.P(Table2[1Y Return vs Nifty])</f>
        <v>-0.58827782910887949</v>
      </c>
      <c r="I482">
        <v>2.7816921524214</v>
      </c>
      <c r="J482">
        <f>(Table2[[#This Row],[1M Return vs Nifty]]-AVERAGE(Table2[1M Return vs Nifty]))/_xlfn.STDEV.P(Table2[1M Return vs Nifty])</f>
        <v>0.27594864088876236</v>
      </c>
      <c r="K482">
        <v>-23.107185061186001</v>
      </c>
      <c r="L482">
        <f>(Table2[[#This Row],[6M Return vs Nifty]]-AVERAGE(Table2[6M Return vs Nifty]))/_xlfn.STDEV.P(Table2[6M Return vs Nifty])</f>
        <v>-1.0357620651119523</v>
      </c>
      <c r="M482">
        <v>1.28418819526179</v>
      </c>
      <c r="N482">
        <f>(Table2[[#This Row],[1W Return vs Nifty]]-AVERAGE(Table2[1W Return vs Nifty]))/_xlfn.STDEV.P(Table2[1W Return vs Nifty])</f>
        <v>0.56605115249937954</v>
      </c>
      <c r="O482">
        <v>1217.42</v>
      </c>
      <c r="P482">
        <v>1226.93609017069</v>
      </c>
      <c r="Q482">
        <v>1205.04925667154</v>
      </c>
      <c r="R482">
        <v>64.895730152204194</v>
      </c>
      <c r="S482" s="2">
        <f>(Table2[[#This Row],[Close Price]]-Table2[[#This Row],[20D EMA]])/Table2[[#This Row],[20D EMA]]</f>
        <v>1.7931363046442415E-2</v>
      </c>
      <c r="T482" s="2">
        <f>(Table2[[#This Row],[Close Price]]-Table2[[#This Row],[50D EMA]])/Table2[[#This Row],[50D EMA]]</f>
        <v>1.0036309085664667E-2</v>
      </c>
      <c r="U482" s="2">
        <f>(Table2[[#This Row],[Close Price]]-Table2[[#This Row],[200D EMA]])/Table2[[#This Row],[200D EMA]]</f>
        <v>2.8381199473061964E-2</v>
      </c>
      <c r="V482">
        <v>0.72803588126289098</v>
      </c>
      <c r="W482">
        <v>1237.95</v>
      </c>
      <c r="X482">
        <v>1256.3499999999999</v>
      </c>
      <c r="Y482">
        <v>1222.3499999999999</v>
      </c>
      <c r="Z482">
        <v>1259</v>
      </c>
      <c r="AA482">
        <v>1129</v>
      </c>
      <c r="AB482">
        <v>1259.25</v>
      </c>
      <c r="AC482" s="2">
        <f>(Table2[[#This Row],[Close Price]]/Table2[[#This Row],[Day Low]])-1</f>
        <v>1.0501231875277295E-3</v>
      </c>
      <c r="AD482" s="2">
        <f>(Table2[[#This Row],[Day High]]/Table2[[#This Row],[Close Price]])-1</f>
        <v>1.3798668549525939E-2</v>
      </c>
      <c r="AE482" s="2">
        <f>(Table2[[#This Row],[Close Price]]/Table2[[#This Row],[Current Week Low]])-1</f>
        <v>1.382582729987325E-2</v>
      </c>
      <c r="AF482" s="2">
        <f>(Table2[[#This Row],[Current Week High]]/Table2[[#This Row],[Close Price]])-1</f>
        <v>1.5937058704861728E-2</v>
      </c>
      <c r="AG482" s="2">
        <f>(Table2[[#This Row],[Close Price]]/Table2[[#This Row],[Current Month Low]])-1</f>
        <v>9.7652790079716612E-2</v>
      </c>
      <c r="AH482" s="2">
        <f>(Table2[[#This Row],[Current Month High]]/Table2[[#This Row],[Close Price]])-1</f>
        <v>1.6138793625176451E-2</v>
      </c>
      <c r="AI482">
        <v>33.064353439580302</v>
      </c>
      <c r="AJ482">
        <v>24.804874364267999</v>
      </c>
      <c r="AK482" t="str">
        <f>IF(AND(Table2[[#This Row],[20D EMA]]&gt;Table2[[#This Row],[50D EMA]],Table2[[#This Row],[50D EMA]]&gt;Table2[[#This Row],[200D EMA]]),"Uptrend","Downtrend/NoTrend")</f>
        <v>Downtrend/NoTrend</v>
      </c>
      <c r="AL482">
        <v>-0.18</v>
      </c>
      <c r="AM482" t="s">
        <v>10346</v>
      </c>
      <c r="AN482">
        <v>-0.16</v>
      </c>
      <c r="AO482" t="s">
        <v>10346</v>
      </c>
      <c r="AP482">
        <v>0.115993382193657</v>
      </c>
      <c r="AQ482">
        <f>(Table2[[#This Row],[Sharpe Ratio]]-AVERAGE(Table2[Sharpe Ratio]))/_xlfn.STDEV.P(Table2[Sharpe Ratio])</f>
        <v>0.60061853526800646</v>
      </c>
      <c r="AR4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2">
        <f>_xlfn.RANK.AVG(Table2[[#This Row],[1Y Return vs Nifty Z-Score]],Table2[1Y Return vs Nifty Z-Score])</f>
        <v>519</v>
      </c>
      <c r="AT482">
        <f>_xlfn.RANK.AVG(Table2[[#This Row],[6M Return vs Nifty Z-Score]],Table2[6M Return vs Nifty Z-Score])</f>
        <v>653</v>
      </c>
      <c r="AU482">
        <f>_xlfn.RANK.AVG(Table2[[#This Row],[Sharpe Ratio Z-Score]],Table2[Sharpe Ratio Z-Score])</f>
        <v>196</v>
      </c>
      <c r="AV482">
        <f>(Table2[[#This Row],[Rank 1Y]]+Table2[[#This Row],[Rank 6M]]+Table2[[#This Row],[Rank Sharpe]])/3</f>
        <v>456</v>
      </c>
    </row>
    <row r="483" spans="1:48" x14ac:dyDescent="0.3">
      <c r="A483" t="s">
        <v>1167</v>
      </c>
      <c r="B483" t="s">
        <v>1168</v>
      </c>
      <c r="C483" t="s">
        <v>10318</v>
      </c>
      <c r="D483" t="s">
        <v>1169</v>
      </c>
      <c r="E483">
        <v>10408.762175898</v>
      </c>
      <c r="F483">
        <v>99.42</v>
      </c>
      <c r="G483">
        <v>13.2228538044792</v>
      </c>
      <c r="H483">
        <f>(Table2[[#This Row],[1Y Return vs Nifty]]-AVERAGE(Table2[1Y Return vs Nifty]))/_xlfn.STDEV.P(Table2[1Y Return vs Nifty])</f>
        <v>-0.21712924555173799</v>
      </c>
      <c r="I483">
        <v>2.6051523376891601</v>
      </c>
      <c r="J483">
        <f>(Table2[[#This Row],[1M Return vs Nifty]]-AVERAGE(Table2[1M Return vs Nifty]))/_xlfn.STDEV.P(Table2[1M Return vs Nifty])</f>
        <v>0.25930870268042666</v>
      </c>
      <c r="K483">
        <v>-21.5006105027907</v>
      </c>
      <c r="L483">
        <f>(Table2[[#This Row],[6M Return vs Nifty]]-AVERAGE(Table2[6M Return vs Nifty]))/_xlfn.STDEV.P(Table2[6M Return vs Nifty])</f>
        <v>-0.97990553650311762</v>
      </c>
      <c r="M483">
        <v>-4.4845553279950003</v>
      </c>
      <c r="N483">
        <f>(Table2[[#This Row],[1W Return vs Nifty]]-AVERAGE(Table2[1W Return vs Nifty]))/_xlfn.STDEV.P(Table2[1W Return vs Nifty])</f>
        <v>-0.89933372559013547</v>
      </c>
      <c r="O483">
        <v>95.52</v>
      </c>
      <c r="P483">
        <v>91.343114781275204</v>
      </c>
      <c r="Q483">
        <v>87.319065166144796</v>
      </c>
      <c r="R483">
        <v>59.6378005502959</v>
      </c>
      <c r="S483" s="2">
        <f>(Table2[[#This Row],[Close Price]]-Table2[[#This Row],[20D EMA]])/Table2[[#This Row],[20D EMA]]</f>
        <v>4.0829145728643275E-2</v>
      </c>
      <c r="T483" s="2">
        <f>(Table2[[#This Row],[Close Price]]-Table2[[#This Row],[50D EMA]])/Table2[[#This Row],[50D EMA]]</f>
        <v>8.8423580015474915E-2</v>
      </c>
      <c r="U483" s="2">
        <f>(Table2[[#This Row],[Close Price]]-Table2[[#This Row],[200D EMA]])/Table2[[#This Row],[200D EMA]]</f>
        <v>0.13858296364980968</v>
      </c>
      <c r="V483">
        <v>1.8715799187000699</v>
      </c>
      <c r="W483">
        <v>98.3</v>
      </c>
      <c r="X483">
        <v>106</v>
      </c>
      <c r="Y483">
        <v>95</v>
      </c>
      <c r="Z483">
        <v>106</v>
      </c>
      <c r="AA483">
        <v>86.88</v>
      </c>
      <c r="AB483">
        <v>106</v>
      </c>
      <c r="AC483" s="2">
        <f>(Table2[[#This Row],[Close Price]]/Table2[[#This Row],[Day Low]])-1</f>
        <v>1.1393692777212694E-2</v>
      </c>
      <c r="AD483" s="2">
        <f>(Table2[[#This Row],[Day High]]/Table2[[#This Row],[Close Price]])-1</f>
        <v>6.6183866425266524E-2</v>
      </c>
      <c r="AE483" s="2">
        <f>(Table2[[#This Row],[Close Price]]/Table2[[#This Row],[Current Week Low]])-1</f>
        <v>4.6526315789473749E-2</v>
      </c>
      <c r="AF483" s="2">
        <f>(Table2[[#This Row],[Current Week High]]/Table2[[#This Row],[Close Price]])-1</f>
        <v>6.6183866425266524E-2</v>
      </c>
      <c r="AG483" s="2">
        <f>(Table2[[#This Row],[Close Price]]/Table2[[#This Row],[Current Month Low]])-1</f>
        <v>0.14433701657458564</v>
      </c>
      <c r="AH483" s="2">
        <f>(Table2[[#This Row],[Current Month High]]/Table2[[#This Row],[Close Price]])-1</f>
        <v>6.6183866425266524E-2</v>
      </c>
      <c r="AI483">
        <v>36.491651579159097</v>
      </c>
      <c r="AJ483">
        <v>58.312101910827998</v>
      </c>
      <c r="AK483" t="str">
        <f>IF(AND(Table2[[#This Row],[20D EMA]]&gt;Table2[[#This Row],[50D EMA]],Table2[[#This Row],[50D EMA]]&gt;Table2[[#This Row],[200D EMA]]),"Uptrend","Downtrend/NoTrend")</f>
        <v>Uptrend</v>
      </c>
      <c r="AL483">
        <v>0.18</v>
      </c>
      <c r="AM483" t="s">
        <v>10347</v>
      </c>
      <c r="AN483">
        <v>2.69</v>
      </c>
      <c r="AO483" t="s">
        <v>10347</v>
      </c>
      <c r="AP483">
        <v>6.2303551247203999E-2</v>
      </c>
      <c r="AQ483">
        <f>(Table2[[#This Row],[Sharpe Ratio]]-AVERAGE(Table2[Sharpe Ratio]))/_xlfn.STDEV.P(Table2[Sharpe Ratio])</f>
        <v>-1.6483519117675635E-2</v>
      </c>
      <c r="AR4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-1.8535433240822401</v>
      </c>
      <c r="AS483">
        <f>_xlfn.RANK.AVG(Table2[[#This Row],[1Y Return vs Nifty Z-Score]],Table2[1Y Return vs Nifty Z-Score])</f>
        <v>365</v>
      </c>
      <c r="AT483">
        <f>_xlfn.RANK.AVG(Table2[[#This Row],[6M Return vs Nifty Z-Score]],Table2[6M Return vs Nifty Z-Score])</f>
        <v>642</v>
      </c>
      <c r="AU483">
        <f>_xlfn.RANK.AVG(Table2[[#This Row],[Sharpe Ratio Z-Score]],Table2[Sharpe Ratio Z-Score])</f>
        <v>361</v>
      </c>
      <c r="AV483">
        <f>(Table2[[#This Row],[Rank 1Y]]+Table2[[#This Row],[Rank 6M]]+Table2[[#This Row],[Rank Sharpe]])/3</f>
        <v>456</v>
      </c>
    </row>
    <row r="484" spans="1:48" x14ac:dyDescent="0.3">
      <c r="A484" t="s">
        <v>346</v>
      </c>
      <c r="B484" t="s">
        <v>347</v>
      </c>
      <c r="C484" t="s">
        <v>10311</v>
      </c>
      <c r="D484" t="s">
        <v>130</v>
      </c>
      <c r="E484">
        <v>73844</v>
      </c>
      <c r="F484">
        <v>923.05</v>
      </c>
      <c r="G484">
        <v>7.2228752308314998</v>
      </c>
      <c r="H484">
        <f>(Table2[[#This Row],[1Y Return vs Nifty]]-AVERAGE(Table2[1Y Return vs Nifty]))/_xlfn.STDEV.P(Table2[1Y Return vs Nifty])</f>
        <v>-0.31334360425534447</v>
      </c>
      <c r="I484">
        <v>-7.6164536153864102</v>
      </c>
      <c r="J484">
        <f>(Table2[[#This Row],[1M Return vs Nifty]]-AVERAGE(Table2[1M Return vs Nifty]))/_xlfn.STDEV.P(Table2[1M Return vs Nifty])</f>
        <v>-0.70413907088332517</v>
      </c>
      <c r="K484">
        <v>-14.885551620456599</v>
      </c>
      <c r="L484">
        <f>(Table2[[#This Row],[6M Return vs Nifty]]-AVERAGE(Table2[6M Return vs Nifty]))/_xlfn.STDEV.P(Table2[6M Return vs Nifty])</f>
        <v>-0.74991669236302105</v>
      </c>
      <c r="M484">
        <v>-2.21185288554548</v>
      </c>
      <c r="N484">
        <f>(Table2[[#This Row],[1W Return vs Nifty]]-AVERAGE(Table2[1W Return vs Nifty]))/_xlfn.STDEV.P(Table2[1W Return vs Nifty])</f>
        <v>-0.32201844399785573</v>
      </c>
      <c r="O484">
        <v>938.69</v>
      </c>
      <c r="P484">
        <v>964.327615540235</v>
      </c>
      <c r="Q484">
        <v>925.20533992181402</v>
      </c>
      <c r="R484">
        <v>39.449496959983001</v>
      </c>
      <c r="S484" s="2">
        <f>(Table2[[#This Row],[Close Price]]-Table2[[#This Row],[20D EMA]])/Table2[[#This Row],[20D EMA]]</f>
        <v>-1.6661517646933598E-2</v>
      </c>
      <c r="T484" s="2">
        <f>(Table2[[#This Row],[Close Price]]-Table2[[#This Row],[50D EMA]])/Table2[[#This Row],[50D EMA]]</f>
        <v>-4.2804556122880012E-2</v>
      </c>
      <c r="U484" s="2">
        <f>(Table2[[#This Row],[Close Price]]-Table2[[#This Row],[200D EMA]])/Table2[[#This Row],[200D EMA]]</f>
        <v>-2.3295800713776702E-3</v>
      </c>
      <c r="V484">
        <v>0.39557695500233497</v>
      </c>
      <c r="W484">
        <v>914.4</v>
      </c>
      <c r="X484">
        <v>928.5</v>
      </c>
      <c r="Y484">
        <v>914.4</v>
      </c>
      <c r="Z484">
        <v>939.55</v>
      </c>
      <c r="AA484">
        <v>906.3</v>
      </c>
      <c r="AB484">
        <v>995</v>
      </c>
      <c r="AC484" s="2">
        <f>(Table2[[#This Row],[Close Price]]/Table2[[#This Row],[Day Low]])-1</f>
        <v>9.4597550306212419E-3</v>
      </c>
      <c r="AD484" s="2">
        <f>(Table2[[#This Row],[Day High]]/Table2[[#This Row],[Close Price]])-1</f>
        <v>5.9043388765505078E-3</v>
      </c>
      <c r="AE484" s="2">
        <f>(Table2[[#This Row],[Close Price]]/Table2[[#This Row],[Current Week Low]])-1</f>
        <v>9.4597550306212419E-3</v>
      </c>
      <c r="AF484" s="2">
        <f>(Table2[[#This Row],[Current Week High]]/Table2[[#This Row],[Close Price]])-1</f>
        <v>1.7875521369373315E-2</v>
      </c>
      <c r="AG484" s="2">
        <f>(Table2[[#This Row],[Close Price]]/Table2[[#This Row],[Current Month Low]])-1</f>
        <v>1.8481738938541215E-2</v>
      </c>
      <c r="AH484" s="2">
        <f>(Table2[[#This Row],[Current Month High]]/Table2[[#This Row],[Close Price]])-1</f>
        <v>7.7948106819782259E-2</v>
      </c>
      <c r="AI484">
        <v>23.384432045934702</v>
      </c>
      <c r="AJ484">
        <v>45.236409409173099</v>
      </c>
      <c r="AK484" t="str">
        <f>IF(AND(Table2[[#This Row],[20D EMA]]&gt;Table2[[#This Row],[50D EMA]],Table2[[#This Row],[50D EMA]]&gt;Table2[[#This Row],[200D EMA]]),"Uptrend","Downtrend/NoTrend")</f>
        <v>Downtrend/NoTrend</v>
      </c>
      <c r="AL484">
        <v>-0.14000000000000001</v>
      </c>
      <c r="AM484" t="s">
        <v>10346</v>
      </c>
      <c r="AN484">
        <v>-0.15</v>
      </c>
      <c r="AO484" t="s">
        <v>10346</v>
      </c>
      <c r="AP484">
        <v>4.2162985786583999E-2</v>
      </c>
      <c r="AQ484">
        <f>(Table2[[#This Row],[Sharpe Ratio]]-AVERAGE(Table2[Sharpe Ratio]))/_xlfn.STDEV.P(Table2[Sharpe Ratio])</f>
        <v>-0.24797585394423963</v>
      </c>
      <c r="AR4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4">
        <f>_xlfn.RANK.AVG(Table2[[#This Row],[1Y Return vs Nifty Z-Score]],Table2[1Y Return vs Nifty Z-Score])</f>
        <v>393</v>
      </c>
      <c r="AT484">
        <f>_xlfn.RANK.AVG(Table2[[#This Row],[6M Return vs Nifty Z-Score]],Table2[6M Return vs Nifty Z-Score])</f>
        <v>566</v>
      </c>
      <c r="AU484">
        <f>_xlfn.RANK.AVG(Table2[[#This Row],[Sharpe Ratio Z-Score]],Table2[Sharpe Ratio Z-Score])</f>
        <v>410</v>
      </c>
      <c r="AV484">
        <f>(Table2[[#This Row],[Rank 1Y]]+Table2[[#This Row],[Rank 6M]]+Table2[[#This Row],[Rank Sharpe]])/3</f>
        <v>456.33333333333331</v>
      </c>
    </row>
    <row r="485" spans="1:48" x14ac:dyDescent="0.3">
      <c r="A485" t="s">
        <v>1078</v>
      </c>
      <c r="B485" t="s">
        <v>1079</v>
      </c>
      <c r="C485" t="s">
        <v>10303</v>
      </c>
      <c r="D485" t="s">
        <v>24</v>
      </c>
      <c r="E485">
        <v>12257.261995653</v>
      </c>
      <c r="F485">
        <v>111.31</v>
      </c>
      <c r="G485">
        <v>-1.8701300575240201</v>
      </c>
      <c r="H485">
        <f>(Table2[[#This Row],[1Y Return vs Nifty]]-AVERAGE(Table2[1Y Return vs Nifty]))/_xlfn.STDEV.P(Table2[1Y Return vs Nifty])</f>
        <v>-0.45915707038173187</v>
      </c>
      <c r="I485">
        <v>-3.79417916282849</v>
      </c>
      <c r="J485">
        <f>(Table2[[#This Row],[1M Return vs Nifty]]-AVERAGE(Table2[1M Return vs Nifty]))/_xlfn.STDEV.P(Table2[1M Return vs Nifty])</f>
        <v>-0.343866739101792</v>
      </c>
      <c r="K485">
        <v>-36.658901426956902</v>
      </c>
      <c r="L485">
        <f>(Table2[[#This Row],[6M Return vs Nifty]]-AVERAGE(Table2[6M Return vs Nifty]))/_xlfn.STDEV.P(Table2[6M Return vs Nifty])</f>
        <v>-1.5069209222767044</v>
      </c>
      <c r="M485">
        <v>-4.2433445495674196</v>
      </c>
      <c r="N485">
        <f>(Table2[[#This Row],[1W Return vs Nifty]]-AVERAGE(Table2[1W Return vs Nifty]))/_xlfn.STDEV.P(Table2[1W Return vs Nifty])</f>
        <v>-0.83806100203864275</v>
      </c>
      <c r="O485">
        <v>110.65</v>
      </c>
      <c r="P485">
        <v>113.470358650588</v>
      </c>
      <c r="Q485">
        <v>115.74166200804299</v>
      </c>
      <c r="R485">
        <v>55.632163130126401</v>
      </c>
      <c r="S485" s="2">
        <f>(Table2[[#This Row],[Close Price]]-Table2[[#This Row],[20D EMA]])/Table2[[#This Row],[20D EMA]]</f>
        <v>5.9647537279710486E-3</v>
      </c>
      <c r="T485" s="2">
        <f>(Table2[[#This Row],[Close Price]]-Table2[[#This Row],[50D EMA]])/Table2[[#This Row],[50D EMA]]</f>
        <v>-1.9038969086547428E-2</v>
      </c>
      <c r="U485" s="2">
        <f>(Table2[[#This Row],[Close Price]]-Table2[[#This Row],[200D EMA]])/Table2[[#This Row],[200D EMA]]</f>
        <v>-3.8289254976613618E-2</v>
      </c>
      <c r="V485">
        <v>0.51455456917850195</v>
      </c>
      <c r="W485">
        <v>110.23</v>
      </c>
      <c r="X485">
        <v>114.1</v>
      </c>
      <c r="Y485">
        <v>108.05</v>
      </c>
      <c r="Z485">
        <v>114.1</v>
      </c>
      <c r="AA485">
        <v>107.65</v>
      </c>
      <c r="AB485">
        <v>123.7</v>
      </c>
      <c r="AC485" s="2">
        <f>(Table2[[#This Row],[Close Price]]/Table2[[#This Row],[Day Low]])-1</f>
        <v>9.7976957271159737E-3</v>
      </c>
      <c r="AD485" s="2">
        <f>(Table2[[#This Row],[Day High]]/Table2[[#This Row],[Close Price]])-1</f>
        <v>2.5065133411193985E-2</v>
      </c>
      <c r="AE485" s="2">
        <f>(Table2[[#This Row],[Close Price]]/Table2[[#This Row],[Current Week Low]])-1</f>
        <v>3.0171217029153263E-2</v>
      </c>
      <c r="AF485" s="2">
        <f>(Table2[[#This Row],[Current Week High]]/Table2[[#This Row],[Close Price]])-1</f>
        <v>2.5065133411193985E-2</v>
      </c>
      <c r="AG485" s="2">
        <f>(Table2[[#This Row],[Close Price]]/Table2[[#This Row],[Current Month Low]])-1</f>
        <v>3.3999071063632202E-2</v>
      </c>
      <c r="AH485" s="2">
        <f>(Table2[[#This Row],[Current Month High]]/Table2[[#This Row],[Close Price]])-1</f>
        <v>0.11131075375078603</v>
      </c>
      <c r="AI485">
        <v>37.004761476956197</v>
      </c>
      <c r="AJ485">
        <v>31.2617924528302</v>
      </c>
      <c r="AK485" t="str">
        <f>IF(AND(Table2[[#This Row],[20D EMA]]&gt;Table2[[#This Row],[50D EMA]],Table2[[#This Row],[50D EMA]]&gt;Table2[[#This Row],[200D EMA]]),"Uptrend","Downtrend/NoTrend")</f>
        <v>Downtrend/NoTrend</v>
      </c>
      <c r="AL485">
        <v>-0.11</v>
      </c>
      <c r="AM485" t="s">
        <v>10346</v>
      </c>
      <c r="AN485">
        <v>0.34</v>
      </c>
      <c r="AO485" t="s">
        <v>10347</v>
      </c>
      <c r="AP485">
        <v>0.118536354734359</v>
      </c>
      <c r="AQ485">
        <f>(Table2[[#This Row],[Sharpe Ratio]]-AVERAGE(Table2[Sharpe Ratio]))/_xlfn.STDEV.P(Table2[Sharpe Ratio])</f>
        <v>0.62984704188555729</v>
      </c>
      <c r="AR4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5">
        <f>_xlfn.RANK.AVG(Table2[[#This Row],[1Y Return vs Nifty Z-Score]],Table2[1Y Return vs Nifty Z-Score])</f>
        <v>460</v>
      </c>
      <c r="AT485">
        <f>_xlfn.RANK.AVG(Table2[[#This Row],[6M Return vs Nifty Z-Score]],Table2[6M Return vs Nifty Z-Score])</f>
        <v>720</v>
      </c>
      <c r="AU485">
        <f>_xlfn.RANK.AVG(Table2[[#This Row],[Sharpe Ratio Z-Score]],Table2[Sharpe Ratio Z-Score])</f>
        <v>189</v>
      </c>
      <c r="AV485">
        <f>(Table2[[#This Row],[Rank 1Y]]+Table2[[#This Row],[Rank 6M]]+Table2[[#This Row],[Rank Sharpe]])/3</f>
        <v>456.33333333333331</v>
      </c>
    </row>
    <row r="486" spans="1:48" x14ac:dyDescent="0.3">
      <c r="A486" t="s">
        <v>1088</v>
      </c>
      <c r="B486" t="s">
        <v>1089</v>
      </c>
      <c r="C486" t="s">
        <v>10303</v>
      </c>
      <c r="D486" t="s">
        <v>548</v>
      </c>
      <c r="E486">
        <v>11756.177696250001</v>
      </c>
      <c r="F486">
        <v>882.9</v>
      </c>
      <c r="G486">
        <v>-12.1879282631556</v>
      </c>
      <c r="H486">
        <f>(Table2[[#This Row],[1Y Return vs Nifty]]-AVERAGE(Table2[1Y Return vs Nifty]))/_xlfn.STDEV.P(Table2[1Y Return vs Nifty])</f>
        <v>-0.62461105082562174</v>
      </c>
      <c r="I486">
        <v>0.321285744691028</v>
      </c>
      <c r="J486">
        <f>(Table2[[#This Row],[1M Return vs Nifty]]-AVERAGE(Table2[1M Return vs Nifty]))/_xlfn.STDEV.P(Table2[1M Return vs Nifty])</f>
        <v>4.4040554579040561E-2</v>
      </c>
      <c r="K486">
        <v>-0.41301200810984701</v>
      </c>
      <c r="L486">
        <f>(Table2[[#This Row],[6M Return vs Nifty]]-AVERAGE(Table2[6M Return vs Nifty]))/_xlfn.STDEV.P(Table2[6M Return vs Nifty])</f>
        <v>-0.24674314297793543</v>
      </c>
      <c r="M486">
        <v>1.4886969672688299</v>
      </c>
      <c r="N486">
        <f>(Table2[[#This Row],[1W Return vs Nifty]]-AVERAGE(Table2[1W Return vs Nifty]))/_xlfn.STDEV.P(Table2[1W Return vs Nifty])</f>
        <v>0.6180007773574776</v>
      </c>
      <c r="O486">
        <v>845.06</v>
      </c>
      <c r="P486">
        <v>836.44188459940494</v>
      </c>
      <c r="Q486">
        <v>792.93659902840898</v>
      </c>
      <c r="R486">
        <v>80.298325162760804</v>
      </c>
      <c r="S486" s="2">
        <f>(Table2[[#This Row],[Close Price]]-Table2[[#This Row],[20D EMA]])/Table2[[#This Row],[20D EMA]]</f>
        <v>4.4777885593922366E-2</v>
      </c>
      <c r="T486" s="2">
        <f>(Table2[[#This Row],[Close Price]]-Table2[[#This Row],[50D EMA]])/Table2[[#This Row],[50D EMA]]</f>
        <v>5.5542550242860096E-2</v>
      </c>
      <c r="U486" s="2">
        <f>(Table2[[#This Row],[Close Price]]-Table2[[#This Row],[200D EMA]])/Table2[[#This Row],[200D EMA]]</f>
        <v>0.1134559825865319</v>
      </c>
      <c r="V486">
        <v>0.61966466478288296</v>
      </c>
      <c r="W486">
        <v>868.5</v>
      </c>
      <c r="X486">
        <v>903.85</v>
      </c>
      <c r="Y486">
        <v>842.45</v>
      </c>
      <c r="Z486">
        <v>903.85</v>
      </c>
      <c r="AA486">
        <v>766.35</v>
      </c>
      <c r="AB486">
        <v>903.85</v>
      </c>
      <c r="AC486" s="2">
        <f>(Table2[[#This Row],[Close Price]]/Table2[[#This Row],[Day Low]])-1</f>
        <v>1.6580310880828897E-2</v>
      </c>
      <c r="AD486" s="2">
        <f>(Table2[[#This Row],[Day High]]/Table2[[#This Row],[Close Price]])-1</f>
        <v>2.3728621587948862E-2</v>
      </c>
      <c r="AE486" s="2">
        <f>(Table2[[#This Row],[Close Price]]/Table2[[#This Row],[Current Week Low]])-1</f>
        <v>4.8014718974419779E-2</v>
      </c>
      <c r="AF486" s="2">
        <f>(Table2[[#This Row],[Current Week High]]/Table2[[#This Row],[Close Price]])-1</f>
        <v>2.3728621587948862E-2</v>
      </c>
      <c r="AG486" s="2">
        <f>(Table2[[#This Row],[Close Price]]/Table2[[#This Row],[Current Month Low]])-1</f>
        <v>0.15208455666470932</v>
      </c>
      <c r="AH486" s="2">
        <f>(Table2[[#This Row],[Current Month High]]/Table2[[#This Row],[Close Price]])-1</f>
        <v>2.3728621587948862E-2</v>
      </c>
      <c r="AI486">
        <v>6.2407973722958303</v>
      </c>
      <c r="AJ486">
        <v>29.838235294117599</v>
      </c>
      <c r="AK486" t="str">
        <f>IF(AND(Table2[[#This Row],[20D EMA]]&gt;Table2[[#This Row],[50D EMA]],Table2[[#This Row],[50D EMA]]&gt;Table2[[#This Row],[200D EMA]]),"Uptrend","Downtrend/NoTrend")</f>
        <v>Uptrend</v>
      </c>
      <c r="AL486">
        <v>7.0000000000000007E-2</v>
      </c>
      <c r="AM486" t="s">
        <v>10347</v>
      </c>
      <c r="AN486">
        <v>7.91</v>
      </c>
      <c r="AO486" t="s">
        <v>10347</v>
      </c>
      <c r="AP486">
        <v>3.4333938398103003E-2</v>
      </c>
      <c r="AQ486">
        <f>(Table2[[#This Row],[Sharpe Ratio]]-AVERAGE(Table2[Sharpe Ratio]))/_xlfn.STDEV.P(Table2[Sharpe Ratio])</f>
        <v>-0.33796163229643728</v>
      </c>
      <c r="AR4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-0.5472744941634764</v>
      </c>
      <c r="AS486">
        <f>_xlfn.RANK.AVG(Table2[[#This Row],[1Y Return vs Nifty Z-Score]],Table2[1Y Return vs Nifty Z-Score])</f>
        <v>535</v>
      </c>
      <c r="AT486">
        <f>_xlfn.RANK.AVG(Table2[[#This Row],[6M Return vs Nifty Z-Score]],Table2[6M Return vs Nifty Z-Score])</f>
        <v>404</v>
      </c>
      <c r="AU486">
        <f>_xlfn.RANK.AVG(Table2[[#This Row],[Sharpe Ratio Z-Score]],Table2[Sharpe Ratio Z-Score])</f>
        <v>434</v>
      </c>
      <c r="AV486">
        <f>(Table2[[#This Row],[Rank 1Y]]+Table2[[#This Row],[Rank 6M]]+Table2[[#This Row],[Rank Sharpe]])/3</f>
        <v>457.66666666666669</v>
      </c>
    </row>
    <row r="487" spans="1:48" x14ac:dyDescent="0.3">
      <c r="A487" t="s">
        <v>389</v>
      </c>
      <c r="B487" t="s">
        <v>390</v>
      </c>
      <c r="C487" t="s">
        <v>10302</v>
      </c>
      <c r="D487" t="s">
        <v>301</v>
      </c>
      <c r="E487">
        <v>61494.252611324999</v>
      </c>
      <c r="F487">
        <v>5810.25</v>
      </c>
      <c r="G487">
        <v>3.55529673568142</v>
      </c>
      <c r="H487">
        <f>(Table2[[#This Row],[1Y Return vs Nifty]]-AVERAGE(Table2[1Y Return vs Nifty]))/_xlfn.STDEV.P(Table2[1Y Return vs Nifty])</f>
        <v>-0.37215609976255309</v>
      </c>
      <c r="I487">
        <v>7.0984914965106602</v>
      </c>
      <c r="J487">
        <f>(Table2[[#This Row],[1M Return vs Nifty]]-AVERAGE(Table2[1M Return vs Nifty]))/_xlfn.STDEV.P(Table2[1M Return vs Nifty])</f>
        <v>0.68283291485481767</v>
      </c>
      <c r="K487">
        <v>-4.8418597359889599</v>
      </c>
      <c r="L487">
        <f>(Table2[[#This Row],[6M Return vs Nifty]]-AVERAGE(Table2[6M Return vs Nifty]))/_xlfn.STDEV.P(Table2[6M Return vs Nifty])</f>
        <v>-0.4007229620431294</v>
      </c>
      <c r="M487">
        <v>2.54111629113868</v>
      </c>
      <c r="N487">
        <f>(Table2[[#This Row],[1W Return vs Nifty]]-AVERAGE(Table2[1W Return vs Nifty]))/_xlfn.STDEV.P(Table2[1W Return vs Nifty])</f>
        <v>0.88533791175956478</v>
      </c>
      <c r="O487">
        <v>5318.01</v>
      </c>
      <c r="P487">
        <v>5135.6526436825397</v>
      </c>
      <c r="Q487">
        <v>4937.06511434411</v>
      </c>
      <c r="R487">
        <v>86.3070933066587</v>
      </c>
      <c r="S487" s="2">
        <f>(Table2[[#This Row],[Close Price]]-Table2[[#This Row],[20D EMA]])/Table2[[#This Row],[20D EMA]]</f>
        <v>9.2560939148290389E-2</v>
      </c>
      <c r="T487" s="2">
        <f>(Table2[[#This Row],[Close Price]]-Table2[[#This Row],[50D EMA]])/Table2[[#This Row],[50D EMA]]</f>
        <v>0.13135572109755023</v>
      </c>
      <c r="U487" s="2">
        <f>(Table2[[#This Row],[Close Price]]-Table2[[#This Row],[200D EMA]])/Table2[[#This Row],[200D EMA]]</f>
        <v>0.17686314954991084</v>
      </c>
      <c r="V487">
        <v>1.07101860008776</v>
      </c>
      <c r="W487">
        <v>5628.45</v>
      </c>
      <c r="X487">
        <v>6000</v>
      </c>
      <c r="Y487">
        <v>5455</v>
      </c>
      <c r="Z487">
        <v>6000</v>
      </c>
      <c r="AA487">
        <v>4763</v>
      </c>
      <c r="AB487">
        <v>6000</v>
      </c>
      <c r="AC487" s="2">
        <f>(Table2[[#This Row],[Close Price]]/Table2[[#This Row],[Day Low]])-1</f>
        <v>3.2300189217280062E-2</v>
      </c>
      <c r="AD487" s="2">
        <f>(Table2[[#This Row],[Day High]]/Table2[[#This Row],[Close Price]])-1</f>
        <v>3.2657803020524012E-2</v>
      </c>
      <c r="AE487" s="2">
        <f>(Table2[[#This Row],[Close Price]]/Table2[[#This Row],[Current Week Low]])-1</f>
        <v>6.5123739688359272E-2</v>
      </c>
      <c r="AF487" s="2">
        <f>(Table2[[#This Row],[Current Week High]]/Table2[[#This Row],[Close Price]])-1</f>
        <v>3.2657803020524012E-2</v>
      </c>
      <c r="AG487" s="2">
        <f>(Table2[[#This Row],[Close Price]]/Table2[[#This Row],[Current Month Low]])-1</f>
        <v>0.21987192945622502</v>
      </c>
      <c r="AH487" s="2">
        <f>(Table2[[#This Row],[Current Month High]]/Table2[[#This Row],[Close Price]])-1</f>
        <v>3.2657803020524012E-2</v>
      </c>
      <c r="AI487">
        <v>3.2657803020523999</v>
      </c>
      <c r="AJ487">
        <v>41.334225249330999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-0.02</v>
      </c>
      <c r="AM487" t="s">
        <v>10346</v>
      </c>
      <c r="AN487">
        <v>19.82</v>
      </c>
      <c r="AO487" t="s">
        <v>10347</v>
      </c>
      <c r="AP487">
        <v>1.1813017997291999E-2</v>
      </c>
      <c r="AQ487">
        <f>(Table2[[#This Row],[Sharpe Ratio]]-AVERAGE(Table2[Sharpe Ratio]))/_xlfn.STDEV.P(Table2[Sharpe Ratio])</f>
        <v>-0.59681337388336131</v>
      </c>
      <c r="AR4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0.19847839092533859</v>
      </c>
      <c r="AS487">
        <f>_xlfn.RANK.AVG(Table2[[#This Row],[1Y Return vs Nifty Z-Score]],Table2[1Y Return vs Nifty Z-Score])</f>
        <v>424</v>
      </c>
      <c r="AT487">
        <f>_xlfn.RANK.AVG(Table2[[#This Row],[6M Return vs Nifty Z-Score]],Table2[6M Return vs Nifty Z-Score])</f>
        <v>459</v>
      </c>
      <c r="AU487">
        <f>_xlfn.RANK.AVG(Table2[[#This Row],[Sharpe Ratio Z-Score]],Table2[Sharpe Ratio Z-Score])</f>
        <v>492</v>
      </c>
      <c r="AV487">
        <f>(Table2[[#This Row],[Rank 1Y]]+Table2[[#This Row],[Rank 6M]]+Table2[[#This Row],[Rank Sharpe]])/3</f>
        <v>458.33333333333331</v>
      </c>
    </row>
    <row r="488" spans="1:48" x14ac:dyDescent="0.3">
      <c r="A488" t="s">
        <v>901</v>
      </c>
      <c r="B488" t="s">
        <v>902</v>
      </c>
      <c r="C488" t="s">
        <v>10317</v>
      </c>
      <c r="D488" t="s">
        <v>175</v>
      </c>
      <c r="E488">
        <v>17318.128192364999</v>
      </c>
      <c r="F488">
        <v>1120.3499999999999</v>
      </c>
      <c r="G488">
        <v>-7.6846077397197998</v>
      </c>
      <c r="H488">
        <f>(Table2[[#This Row],[1Y Return vs Nifty]]-AVERAGE(Table2[1Y Return vs Nifty]))/_xlfn.STDEV.P(Table2[1Y Return vs Nifty])</f>
        <v>-0.55239677691101519</v>
      </c>
      <c r="I488">
        <v>8.9642164585125101</v>
      </c>
      <c r="J488">
        <f>(Table2[[#This Row],[1M Return vs Nifty]]-AVERAGE(Table2[1M Return vs Nifty]))/_xlfn.STDEV.P(Table2[1M Return vs Nifty])</f>
        <v>0.8586887019957945</v>
      </c>
      <c r="K488">
        <v>3.0082998859202599</v>
      </c>
      <c r="L488">
        <f>(Table2[[#This Row],[6M Return vs Nifty]]-AVERAGE(Table2[6M Return vs Nifty]))/_xlfn.STDEV.P(Table2[6M Return vs Nifty])</f>
        <v>-0.12779279318556802</v>
      </c>
      <c r="M488">
        <v>-2.3321807330836601</v>
      </c>
      <c r="N488">
        <f>(Table2[[#This Row],[1W Return vs Nifty]]-AVERAGE(Table2[1W Return vs Nifty]))/_xlfn.STDEV.P(Table2[1W Return vs Nifty])</f>
        <v>-0.35258430422108217</v>
      </c>
      <c r="O488">
        <v>1116.8499999999999</v>
      </c>
      <c r="P488">
        <v>1070.2228180416801</v>
      </c>
      <c r="Q488">
        <v>1000.56768431462</v>
      </c>
      <c r="R488">
        <v>45.951979736251999</v>
      </c>
      <c r="S488" s="2">
        <f>(Table2[[#This Row],[Close Price]]-Table2[[#This Row],[20D EMA]])/Table2[[#This Row],[20D EMA]]</f>
        <v>3.1338138514572238E-3</v>
      </c>
      <c r="T488" s="2">
        <f>(Table2[[#This Row],[Close Price]]-Table2[[#This Row],[50D EMA]])/Table2[[#This Row],[50D EMA]]</f>
        <v>4.6838079989776148E-2</v>
      </c>
      <c r="U488" s="2">
        <f>(Table2[[#This Row],[Close Price]]-Table2[[#This Row],[200D EMA]])/Table2[[#This Row],[200D EMA]]</f>
        <v>0.11971435572340089</v>
      </c>
      <c r="V488">
        <v>1.2550640016949</v>
      </c>
      <c r="W488">
        <v>1111.75</v>
      </c>
      <c r="X488">
        <v>1145.6500000000001</v>
      </c>
      <c r="Y488">
        <v>1111.75</v>
      </c>
      <c r="Z488">
        <v>1195.75</v>
      </c>
      <c r="AA488">
        <v>1006.15</v>
      </c>
      <c r="AB488">
        <v>1198.7</v>
      </c>
      <c r="AC488" s="2">
        <f>(Table2[[#This Row],[Close Price]]/Table2[[#This Row],[Day Low]])-1</f>
        <v>7.7355520575668191E-3</v>
      </c>
      <c r="AD488" s="2">
        <f>(Table2[[#This Row],[Day High]]/Table2[[#This Row],[Close Price]])-1</f>
        <v>2.258222876779592E-2</v>
      </c>
      <c r="AE488" s="2">
        <f>(Table2[[#This Row],[Close Price]]/Table2[[#This Row],[Current Week Low]])-1</f>
        <v>7.7355520575668191E-3</v>
      </c>
      <c r="AF488" s="2">
        <f>(Table2[[#This Row],[Current Week High]]/Table2[[#This Row],[Close Price]])-1</f>
        <v>6.7300397197304518E-2</v>
      </c>
      <c r="AG488" s="2">
        <f>(Table2[[#This Row],[Close Price]]/Table2[[#This Row],[Current Month Low]])-1</f>
        <v>0.11350196292799275</v>
      </c>
      <c r="AH488" s="2">
        <f>(Table2[[#This Row],[Current Month High]]/Table2[[#This Row],[Close Price]])-1</f>
        <v>6.993350292319378E-2</v>
      </c>
      <c r="AI488">
        <v>6.99335029231937</v>
      </c>
      <c r="AJ488">
        <v>34.592743873137898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0</v>
      </c>
      <c r="AM488">
        <v>0</v>
      </c>
      <c r="AN488">
        <v>-1.3</v>
      </c>
      <c r="AO488" t="s">
        <v>10346</v>
      </c>
      <c r="AP488">
        <v>4.0881754767829997E-3</v>
      </c>
      <c r="AQ488">
        <f>(Table2[[#This Row],[Sharpe Ratio]]-AVERAGE(Table2[Sharpe Ratio]))/_xlfn.STDEV.P(Table2[Sharpe Ratio])</f>
        <v>-0.68560143868405532</v>
      </c>
      <c r="AR4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-0.85968661100592603</v>
      </c>
      <c r="AS488">
        <f>_xlfn.RANK.AVG(Table2[[#This Row],[1Y Return vs Nifty Z-Score]],Table2[1Y Return vs Nifty Z-Score])</f>
        <v>499</v>
      </c>
      <c r="AT488">
        <f>_xlfn.RANK.AVG(Table2[[#This Row],[6M Return vs Nifty Z-Score]],Table2[6M Return vs Nifty Z-Score])</f>
        <v>363</v>
      </c>
      <c r="AU488">
        <f>_xlfn.RANK.AVG(Table2[[#This Row],[Sharpe Ratio Z-Score]],Table2[Sharpe Ratio Z-Score])</f>
        <v>513</v>
      </c>
      <c r="AV488">
        <f>(Table2[[#This Row],[Rank 1Y]]+Table2[[#This Row],[Rank 6M]]+Table2[[#This Row],[Rank Sharpe]])/3</f>
        <v>458.33333333333331</v>
      </c>
    </row>
    <row r="489" spans="1:48" x14ac:dyDescent="0.3">
      <c r="A489" t="s">
        <v>1804</v>
      </c>
      <c r="B489" t="s">
        <v>1805</v>
      </c>
      <c r="C489" t="s">
        <v>10316</v>
      </c>
      <c r="D489" t="s">
        <v>569</v>
      </c>
      <c r="E489">
        <v>4214.8686482100002</v>
      </c>
      <c r="F489">
        <v>367.95</v>
      </c>
      <c r="G489">
        <v>-9.2160306080593095</v>
      </c>
      <c r="H489">
        <f>(Table2[[#This Row],[1Y Return vs Nifty]]-AVERAGE(Table2[1Y Return vs Nifty]))/_xlfn.STDEV.P(Table2[1Y Return vs Nifty])</f>
        <v>-0.57695434280441216</v>
      </c>
      <c r="I489">
        <v>-1.7098681537145399</v>
      </c>
      <c r="J489">
        <f>(Table2[[#This Row],[1M Return vs Nifty]]-AVERAGE(Table2[1M Return vs Nifty]))/_xlfn.STDEV.P(Table2[1M Return vs Nifty])</f>
        <v>-0.14740790373248008</v>
      </c>
      <c r="K489">
        <v>-28.4669538543091</v>
      </c>
      <c r="L489">
        <f>(Table2[[#This Row],[6M Return vs Nifty]]-AVERAGE(Table2[6M Return vs Nifty]))/_xlfn.STDEV.P(Table2[6M Return vs Nifty])</f>
        <v>-1.2221076519789873</v>
      </c>
      <c r="M489">
        <v>0.30920995150894698</v>
      </c>
      <c r="N489">
        <f>(Table2[[#This Row],[1W Return vs Nifty]]-AVERAGE(Table2[1W Return vs Nifty]))/_xlfn.STDEV.P(Table2[1W Return vs Nifty])</f>
        <v>0.31838571736575194</v>
      </c>
      <c r="O489">
        <v>370.03</v>
      </c>
      <c r="P489">
        <v>370.75134800551302</v>
      </c>
      <c r="Q489">
        <v>358.87176656847299</v>
      </c>
      <c r="R489">
        <v>46.780588676725799</v>
      </c>
      <c r="S489" s="2">
        <f>(Table2[[#This Row],[Close Price]]-Table2[[#This Row],[20D EMA]])/Table2[[#This Row],[20D EMA]]</f>
        <v>-5.6211658514174097E-3</v>
      </c>
      <c r="T489" s="2">
        <f>(Table2[[#This Row],[Close Price]]-Table2[[#This Row],[50D EMA]])/Table2[[#This Row],[50D EMA]]</f>
        <v>-7.5558673504037503E-3</v>
      </c>
      <c r="U489" s="2">
        <f>(Table2[[#This Row],[Close Price]]-Table2[[#This Row],[200D EMA]])/Table2[[#This Row],[200D EMA]]</f>
        <v>2.5296594152092105E-2</v>
      </c>
      <c r="V489">
        <v>0.65305656566771297</v>
      </c>
      <c r="W489">
        <v>364</v>
      </c>
      <c r="X489">
        <v>377.15</v>
      </c>
      <c r="Y489">
        <v>364</v>
      </c>
      <c r="Z489">
        <v>384.25</v>
      </c>
      <c r="AA489">
        <v>346.75</v>
      </c>
      <c r="AB489">
        <v>397</v>
      </c>
      <c r="AC489" s="2">
        <f>(Table2[[#This Row],[Close Price]]/Table2[[#This Row],[Day Low]])-1</f>
        <v>1.0851648351648313E-2</v>
      </c>
      <c r="AD489" s="2">
        <f>(Table2[[#This Row],[Day High]]/Table2[[#This Row],[Close Price]])-1</f>
        <v>2.5003397200706656E-2</v>
      </c>
      <c r="AE489" s="2">
        <f>(Table2[[#This Row],[Close Price]]/Table2[[#This Row],[Current Week Low]])-1</f>
        <v>1.0851648351648313E-2</v>
      </c>
      <c r="AF489" s="2">
        <f>(Table2[[#This Row],[Current Week High]]/Table2[[#This Row],[Close Price]])-1</f>
        <v>4.429949721429538E-2</v>
      </c>
      <c r="AG489" s="2">
        <f>(Table2[[#This Row],[Close Price]]/Table2[[#This Row],[Current Month Low]])-1</f>
        <v>6.1139149242970481E-2</v>
      </c>
      <c r="AH489" s="2">
        <f>(Table2[[#This Row],[Current Month High]]/Table2[[#This Row],[Close Price]])-1</f>
        <v>7.8950944421796398E-2</v>
      </c>
      <c r="AI489">
        <v>24.704443538524199</v>
      </c>
      <c r="AJ489">
        <v>30.687266915290301</v>
      </c>
      <c r="AK489" t="str">
        <f>IF(AND(Table2[[#This Row],[20D EMA]]&gt;Table2[[#This Row],[50D EMA]],Table2[[#This Row],[50D EMA]]&gt;Table2[[#This Row],[200D EMA]]),"Uptrend","Downtrend/NoTrend")</f>
        <v>Downtrend/NoTrend</v>
      </c>
      <c r="AL489">
        <v>-0.03</v>
      </c>
      <c r="AM489" t="s">
        <v>10346</v>
      </c>
      <c r="AN489">
        <v>0.1</v>
      </c>
      <c r="AO489" t="s">
        <v>10347</v>
      </c>
      <c r="AP489">
        <v>0.121764247771165</v>
      </c>
      <c r="AQ489">
        <f>(Table2[[#This Row],[Sharpe Ratio]]-AVERAGE(Table2[Sharpe Ratio]))/_xlfn.STDEV.P(Table2[Sharpe Ratio])</f>
        <v>0.6669479116263628</v>
      </c>
      <c r="AR4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9">
        <f>_xlfn.RANK.AVG(Table2[[#This Row],[1Y Return vs Nifty Z-Score]],Table2[1Y Return vs Nifty Z-Score])</f>
        <v>507</v>
      </c>
      <c r="AT489">
        <f>_xlfn.RANK.AVG(Table2[[#This Row],[6M Return vs Nifty Z-Score]],Table2[6M Return vs Nifty Z-Score])</f>
        <v>689</v>
      </c>
      <c r="AU489">
        <f>_xlfn.RANK.AVG(Table2[[#This Row],[Sharpe Ratio Z-Score]],Table2[Sharpe Ratio Z-Score])</f>
        <v>180</v>
      </c>
      <c r="AV489">
        <f>(Table2[[#This Row],[Rank 1Y]]+Table2[[#This Row],[Rank 6M]]+Table2[[#This Row],[Rank Sharpe]])/3</f>
        <v>458.66666666666669</v>
      </c>
    </row>
    <row r="490" spans="1:48" x14ac:dyDescent="0.3">
      <c r="A490" t="s">
        <v>537</v>
      </c>
      <c r="B490" t="s">
        <v>538</v>
      </c>
      <c r="C490" t="s">
        <v>10303</v>
      </c>
      <c r="D490" t="s">
        <v>51</v>
      </c>
      <c r="E490">
        <v>38686.718161680001</v>
      </c>
      <c r="F490">
        <v>313.39999999999998</v>
      </c>
      <c r="G490">
        <v>-23.125903925455098</v>
      </c>
      <c r="H490">
        <f>(Table2[[#This Row],[1Y Return vs Nifty]]-AVERAGE(Table2[1Y Return vs Nifty]))/_xlfn.STDEV.P(Table2[1Y Return vs Nifty])</f>
        <v>-0.80001006282975951</v>
      </c>
      <c r="I490">
        <v>5.3938013147948398</v>
      </c>
      <c r="J490">
        <f>(Table2[[#This Row],[1M Return vs Nifty]]-AVERAGE(Table2[1M Return vs Nifty]))/_xlfn.STDEV.P(Table2[1M Return vs Nifty])</f>
        <v>0.52215562326973941</v>
      </c>
      <c r="K490">
        <v>-3.8307538225593398</v>
      </c>
      <c r="L490">
        <f>(Table2[[#This Row],[6M Return vs Nifty]]-AVERAGE(Table2[6M Return vs Nifty]))/_xlfn.STDEV.P(Table2[6M Return vs Nifty])</f>
        <v>-0.36556937014481472</v>
      </c>
      <c r="M490">
        <v>0.66701893272197499</v>
      </c>
      <c r="N490">
        <f>(Table2[[#This Row],[1W Return vs Nifty]]-AVERAGE(Table2[1W Return vs Nifty]))/_xlfn.STDEV.P(Table2[1W Return vs Nifty])</f>
        <v>0.40927689118902033</v>
      </c>
      <c r="O490">
        <v>305.5</v>
      </c>
      <c r="P490">
        <v>299.15843450393101</v>
      </c>
      <c r="Q490">
        <v>286.30482883214398</v>
      </c>
      <c r="R490">
        <v>58.303412025211102</v>
      </c>
      <c r="S490" s="2">
        <f>(Table2[[#This Row],[Close Price]]-Table2[[#This Row],[20D EMA]])/Table2[[#This Row],[20D EMA]]</f>
        <v>2.5859247135842808E-2</v>
      </c>
      <c r="T490" s="2">
        <f>(Table2[[#This Row],[Close Price]]-Table2[[#This Row],[50D EMA]])/Table2[[#This Row],[50D EMA]]</f>
        <v>4.7605428607368362E-2</v>
      </c>
      <c r="U490" s="2">
        <f>(Table2[[#This Row],[Close Price]]-Table2[[#This Row],[200D EMA]])/Table2[[#This Row],[200D EMA]]</f>
        <v>9.4637492767338086E-2</v>
      </c>
      <c r="V490">
        <v>0.95744296949215102</v>
      </c>
      <c r="W490">
        <v>308.89999999999998</v>
      </c>
      <c r="X490">
        <v>317.8</v>
      </c>
      <c r="Y490">
        <v>306.5</v>
      </c>
      <c r="Z490">
        <v>323.25</v>
      </c>
      <c r="AA490">
        <v>286</v>
      </c>
      <c r="AB490">
        <v>323.25</v>
      </c>
      <c r="AC490" s="2">
        <f>(Table2[[#This Row],[Close Price]]/Table2[[#This Row],[Day Low]])-1</f>
        <v>1.4567821301392003E-2</v>
      </c>
      <c r="AD490" s="2">
        <f>(Table2[[#This Row],[Day High]]/Table2[[#This Row],[Close Price]])-1</f>
        <v>1.4039566049776742E-2</v>
      </c>
      <c r="AE490" s="2">
        <f>(Table2[[#This Row],[Close Price]]/Table2[[#This Row],[Current Week Low]])-1</f>
        <v>2.2512234910277318E-2</v>
      </c>
      <c r="AF490" s="2">
        <f>(Table2[[#This Row],[Current Week High]]/Table2[[#This Row],[Close Price]])-1</f>
        <v>3.1429483088704524E-2</v>
      </c>
      <c r="AG490" s="2">
        <f>(Table2[[#This Row],[Close Price]]/Table2[[#This Row],[Current Month Low]])-1</f>
        <v>9.5804195804195746E-2</v>
      </c>
      <c r="AH490" s="2">
        <f>(Table2[[#This Row],[Current Month High]]/Table2[[#This Row],[Close Price]])-1</f>
        <v>3.1429483088704524E-2</v>
      </c>
      <c r="AI490">
        <v>3.1429483088704502</v>
      </c>
      <c r="AJ490">
        <v>32.0412892353065</v>
      </c>
      <c r="AK490" t="str">
        <f>IF(AND(Table2[[#This Row],[20D EMA]]&gt;Table2[[#This Row],[50D EMA]],Table2[[#This Row],[50D EMA]]&gt;Table2[[#This Row],[200D EMA]]),"Uptrend","Downtrend/NoTrend")</f>
        <v>Uptrend</v>
      </c>
      <c r="AL490">
        <v>0.04</v>
      </c>
      <c r="AM490" t="s">
        <v>10347</v>
      </c>
      <c r="AN490">
        <v>4.9000000000000004</v>
      </c>
      <c r="AO490" t="s">
        <v>10347</v>
      </c>
      <c r="AP490">
        <v>6.9455531176092003E-2</v>
      </c>
      <c r="AQ490">
        <f>(Table2[[#This Row],[Sharpe Ratio]]-AVERAGE(Table2[Sharpe Ratio]))/_xlfn.STDEV.P(Table2[Sharpe Ratio])</f>
        <v>6.5720157616633926E-2</v>
      </c>
      <c r="AR4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-0.16842676089918052</v>
      </c>
      <c r="AS490">
        <f>_xlfn.RANK.AVG(Table2[[#This Row],[1Y Return vs Nifty Z-Score]],Table2[1Y Return vs Nifty Z-Score])</f>
        <v>601</v>
      </c>
      <c r="AT490">
        <f>_xlfn.RANK.AVG(Table2[[#This Row],[6M Return vs Nifty Z-Score]],Table2[6M Return vs Nifty Z-Score])</f>
        <v>443</v>
      </c>
      <c r="AU490">
        <f>_xlfn.RANK.AVG(Table2[[#This Row],[Sharpe Ratio Z-Score]],Table2[Sharpe Ratio Z-Score])</f>
        <v>336</v>
      </c>
      <c r="AV490">
        <f>(Table2[[#This Row],[Rank 1Y]]+Table2[[#This Row],[Rank 6M]]+Table2[[#This Row],[Rank Sharpe]])/3</f>
        <v>460</v>
      </c>
    </row>
    <row r="491" spans="1:48" x14ac:dyDescent="0.3">
      <c r="A491" t="s">
        <v>408</v>
      </c>
      <c r="B491" t="s">
        <v>409</v>
      </c>
      <c r="C491" t="s">
        <v>10302</v>
      </c>
      <c r="D491" t="s">
        <v>21</v>
      </c>
      <c r="E491">
        <v>58705.896131609901</v>
      </c>
      <c r="F491">
        <v>3103.45</v>
      </c>
      <c r="G491">
        <v>4.2567201522434104</v>
      </c>
      <c r="H491">
        <f>(Table2[[#This Row],[1Y Return vs Nifty]]-AVERAGE(Table2[1Y Return vs Nifty]))/_xlfn.STDEV.P(Table2[1Y Return vs Nifty])</f>
        <v>-0.36090822556169982</v>
      </c>
      <c r="I491">
        <v>0.60961059598694001</v>
      </c>
      <c r="J491">
        <f>(Table2[[#This Row],[1M Return vs Nifty]]-AVERAGE(Table2[1M Return vs Nifty]))/_xlfn.STDEV.P(Table2[1M Return vs Nifty])</f>
        <v>7.1216904099789161E-2</v>
      </c>
      <c r="K491">
        <v>4.1557216402468704</v>
      </c>
      <c r="L491">
        <f>(Table2[[#This Row],[6M Return vs Nifty]]-AVERAGE(Table2[6M Return vs Nifty]))/_xlfn.STDEV.P(Table2[6M Return vs Nifty])</f>
        <v>-8.789984473071398E-2</v>
      </c>
      <c r="M491">
        <v>-0.108584408699298</v>
      </c>
      <c r="N491">
        <f>(Table2[[#This Row],[1W Return vs Nifty]]-AVERAGE(Table2[1W Return vs Nifty]))/_xlfn.STDEV.P(Table2[1W Return vs Nifty])</f>
        <v>0.21225696764199808</v>
      </c>
      <c r="O491">
        <v>2926.09</v>
      </c>
      <c r="P491">
        <v>2775.3606144108098</v>
      </c>
      <c r="Q491">
        <v>2535.8922078947498</v>
      </c>
      <c r="R491">
        <v>73.987815514890997</v>
      </c>
      <c r="S491" s="2">
        <f>(Table2[[#This Row],[Close Price]]-Table2[[#This Row],[20D EMA]])/Table2[[#This Row],[20D EMA]]</f>
        <v>6.0613309911861792E-2</v>
      </c>
      <c r="T491" s="2">
        <f>(Table2[[#This Row],[Close Price]]-Table2[[#This Row],[50D EMA]])/Table2[[#This Row],[50D EMA]]</f>
        <v>0.11821504704131615</v>
      </c>
      <c r="U491" s="2">
        <f>(Table2[[#This Row],[Close Price]]-Table2[[#This Row],[200D EMA]])/Table2[[#This Row],[200D EMA]]</f>
        <v>0.22380990419794924</v>
      </c>
      <c r="V491">
        <v>0.52948830913105405</v>
      </c>
      <c r="W491">
        <v>3052</v>
      </c>
      <c r="X491">
        <v>3118.95</v>
      </c>
      <c r="Y491">
        <v>2990.35</v>
      </c>
      <c r="Z491">
        <v>3131.95</v>
      </c>
      <c r="AA491">
        <v>2589.35</v>
      </c>
      <c r="AB491">
        <v>3153</v>
      </c>
      <c r="AC491" s="2">
        <f>(Table2[[#This Row],[Close Price]]/Table2[[#This Row],[Day Low]])-1</f>
        <v>1.6857798165137661E-2</v>
      </c>
      <c r="AD491" s="2">
        <f>(Table2[[#This Row],[Day High]]/Table2[[#This Row],[Close Price]])-1</f>
        <v>4.9944416697547123E-3</v>
      </c>
      <c r="AE491" s="2">
        <f>(Table2[[#This Row],[Close Price]]/Table2[[#This Row],[Current Week Low]])-1</f>
        <v>3.782165967194473E-2</v>
      </c>
      <c r="AF491" s="2">
        <f>(Table2[[#This Row],[Current Week High]]/Table2[[#This Row],[Close Price]])-1</f>
        <v>9.1833282314843778E-3</v>
      </c>
      <c r="AG491" s="2">
        <f>(Table2[[#This Row],[Close Price]]/Table2[[#This Row],[Current Month Low]])-1</f>
        <v>0.19854403614806793</v>
      </c>
      <c r="AH491" s="2">
        <f>(Table2[[#This Row],[Current Month High]]/Table2[[#This Row],[Close Price]])-1</f>
        <v>1.5966102241054436E-2</v>
      </c>
      <c r="AI491">
        <v>1.5966102241054401</v>
      </c>
      <c r="AJ491">
        <v>49.990333961625801</v>
      </c>
      <c r="AK491" t="str">
        <f>IF(AND(Table2[[#This Row],[20D EMA]]&gt;Table2[[#This Row],[50D EMA]],Table2[[#This Row],[50D EMA]]&gt;Table2[[#This Row],[200D EMA]]),"Uptrend","Downtrend/NoTrend")</f>
        <v>Uptrend</v>
      </c>
      <c r="AL491">
        <v>0.05</v>
      </c>
      <c r="AM491" t="s">
        <v>10347</v>
      </c>
      <c r="AN491">
        <v>14.82</v>
      </c>
      <c r="AO491" t="s">
        <v>10347</v>
      </c>
      <c r="AP491">
        <v>-2.7456113912622E-2</v>
      </c>
      <c r="AQ491">
        <f>(Table2[[#This Row],[Sharpe Ratio]]-AVERAGE(Table2[Sharpe Ratio]))/_xlfn.STDEV.P(Table2[Sharpe Ratio])</f>
        <v>-1.0481662939497118</v>
      </c>
      <c r="AR4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-1.2135004925003383</v>
      </c>
      <c r="AS491">
        <f>_xlfn.RANK.AVG(Table2[[#This Row],[1Y Return vs Nifty Z-Score]],Table2[1Y Return vs Nifty Z-Score])</f>
        <v>418</v>
      </c>
      <c r="AT491">
        <f>_xlfn.RANK.AVG(Table2[[#This Row],[6M Return vs Nifty Z-Score]],Table2[6M Return vs Nifty Z-Score])</f>
        <v>348</v>
      </c>
      <c r="AU491">
        <f>_xlfn.RANK.AVG(Table2[[#This Row],[Sharpe Ratio Z-Score]],Table2[Sharpe Ratio Z-Score])</f>
        <v>619</v>
      </c>
      <c r="AV491">
        <f>(Table2[[#This Row],[Rank 1Y]]+Table2[[#This Row],[Rank 6M]]+Table2[[#This Row],[Rank Sharpe]])/3</f>
        <v>461.66666666666669</v>
      </c>
    </row>
    <row r="492" spans="1:48" x14ac:dyDescent="0.3">
      <c r="A492" t="s">
        <v>1013</v>
      </c>
      <c r="B492" t="s">
        <v>1014</v>
      </c>
      <c r="C492" t="s">
        <v>630</v>
      </c>
      <c r="D492" t="s">
        <v>630</v>
      </c>
      <c r="E492">
        <v>13803.3683147799</v>
      </c>
      <c r="F492">
        <v>27.8</v>
      </c>
      <c r="G492">
        <v>26.146144935522202</v>
      </c>
      <c r="H492">
        <f>(Table2[[#This Row],[1Y Return vs Nifty]]-AVERAGE(Table2[1Y Return vs Nifty]))/_xlfn.STDEV.P(Table2[1Y Return vs Nifty])</f>
        <v>-9.8941440841377841E-3</v>
      </c>
      <c r="I492">
        <v>1.39196948110791</v>
      </c>
      <c r="J492">
        <f>(Table2[[#This Row],[1M Return vs Nifty]]-AVERAGE(Table2[1M Return vs Nifty]))/_xlfn.STDEV.P(Table2[1M Return vs Nifty])</f>
        <v>0.14495892951711789</v>
      </c>
      <c r="K492">
        <v>-18.0560130846271</v>
      </c>
      <c r="L492">
        <f>(Table2[[#This Row],[6M Return vs Nifty]]-AVERAGE(Table2[6M Return vs Nifty]))/_xlfn.STDEV.P(Table2[6M Return vs Nifty])</f>
        <v>-0.86014560800919682</v>
      </c>
      <c r="M492">
        <v>-2.9329831569980902</v>
      </c>
      <c r="N492">
        <f>(Table2[[#This Row],[1W Return vs Nifty]]-AVERAGE(Table2[1W Return vs Nifty]))/_xlfn.STDEV.P(Table2[1W Return vs Nifty])</f>
        <v>-0.5052010366471914</v>
      </c>
      <c r="O492">
        <v>27.02</v>
      </c>
      <c r="P492">
        <v>26.890007697272399</v>
      </c>
      <c r="Q492">
        <v>25.683215591755499</v>
      </c>
      <c r="R492">
        <v>57.655580074954699</v>
      </c>
      <c r="S492" s="2">
        <f>(Table2[[#This Row],[Close Price]]-Table2[[#This Row],[20D EMA]])/Table2[[#This Row],[20D EMA]]</f>
        <v>2.8867505551443417E-2</v>
      </c>
      <c r="T492" s="2">
        <f>(Table2[[#This Row],[Close Price]]-Table2[[#This Row],[50D EMA]])/Table2[[#This Row],[50D EMA]]</f>
        <v>3.3841280856900149E-2</v>
      </c>
      <c r="U492" s="2">
        <f>(Table2[[#This Row],[Close Price]]-Table2[[#This Row],[200D EMA]])/Table2[[#This Row],[200D EMA]]</f>
        <v>8.2418979067559031E-2</v>
      </c>
      <c r="V492">
        <v>2.80659802883762</v>
      </c>
      <c r="W492">
        <v>27.32</v>
      </c>
      <c r="X492">
        <v>28.36</v>
      </c>
      <c r="Y492">
        <v>27.32</v>
      </c>
      <c r="Z492">
        <v>29.15</v>
      </c>
      <c r="AA492">
        <v>24.48</v>
      </c>
      <c r="AB492">
        <v>29.79</v>
      </c>
      <c r="AC492" s="2">
        <f>(Table2[[#This Row],[Close Price]]/Table2[[#This Row],[Day Low]])-1</f>
        <v>1.7569546120058677E-2</v>
      </c>
      <c r="AD492" s="2">
        <f>(Table2[[#This Row],[Day High]]/Table2[[#This Row],[Close Price]])-1</f>
        <v>2.0143884892086295E-2</v>
      </c>
      <c r="AE492" s="2">
        <f>(Table2[[#This Row],[Close Price]]/Table2[[#This Row],[Current Week Low]])-1</f>
        <v>1.7569546120058677E-2</v>
      </c>
      <c r="AF492" s="2">
        <f>(Table2[[#This Row],[Current Week High]]/Table2[[#This Row],[Close Price]])-1</f>
        <v>4.8561151079136611E-2</v>
      </c>
      <c r="AG492" s="2">
        <f>(Table2[[#This Row],[Close Price]]/Table2[[#This Row],[Current Month Low]])-1</f>
        <v>0.1356209150326797</v>
      </c>
      <c r="AH492" s="2">
        <f>(Table2[[#This Row],[Current Month High]]/Table2[[#This Row],[Close Price]])-1</f>
        <v>7.1582733812949551E-2</v>
      </c>
      <c r="AI492">
        <v>40.467625899280499</v>
      </c>
      <c r="AJ492">
        <v>72.670807453416103</v>
      </c>
      <c r="AK492" t="str">
        <f>IF(AND(Table2[[#This Row],[20D EMA]]&gt;Table2[[#This Row],[50D EMA]],Table2[[#This Row],[50D EMA]]&gt;Table2[[#This Row],[200D EMA]]),"Uptrend","Downtrend/NoTrend")</f>
        <v>Uptrend</v>
      </c>
      <c r="AL492">
        <v>-0.04</v>
      </c>
      <c r="AM492" t="s">
        <v>10346</v>
      </c>
      <c r="AN492">
        <v>8.59</v>
      </c>
      <c r="AO492" t="s">
        <v>10347</v>
      </c>
      <c r="AP492">
        <v>1.939201807134E-2</v>
      </c>
      <c r="AQ492">
        <f>(Table2[[#This Row],[Sharpe Ratio]]-AVERAGE(Table2[Sharpe Ratio]))/_xlfn.STDEV.P(Table2[Sharpe Ratio])</f>
        <v>-0.50970159808826088</v>
      </c>
      <c r="AR4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-1.739983457311669</v>
      </c>
      <c r="AS492">
        <f>_xlfn.RANK.AVG(Table2[[#This Row],[1Y Return vs Nifty Z-Score]],Table2[1Y Return vs Nifty Z-Score])</f>
        <v>304</v>
      </c>
      <c r="AT492">
        <f>_xlfn.RANK.AVG(Table2[[#This Row],[6M Return vs Nifty Z-Score]],Table2[6M Return vs Nifty Z-Score])</f>
        <v>604</v>
      </c>
      <c r="AU492">
        <f>_xlfn.RANK.AVG(Table2[[#This Row],[Sharpe Ratio Z-Score]],Table2[Sharpe Ratio Z-Score])</f>
        <v>477</v>
      </c>
      <c r="AV492">
        <f>(Table2[[#This Row],[Rank 1Y]]+Table2[[#This Row],[Rank 6M]]+Table2[[#This Row],[Rank Sharpe]])/3</f>
        <v>461.66666666666669</v>
      </c>
    </row>
    <row r="493" spans="1:48" x14ac:dyDescent="0.3">
      <c r="A493" t="s">
        <v>1090</v>
      </c>
      <c r="B493" t="s">
        <v>1091</v>
      </c>
      <c r="C493" t="s">
        <v>10306</v>
      </c>
      <c r="D493" t="s">
        <v>46</v>
      </c>
      <c r="E493">
        <v>11687.924357399999</v>
      </c>
      <c r="F493">
        <v>455.6</v>
      </c>
      <c r="G493">
        <v>10.692238380492</v>
      </c>
      <c r="H493">
        <f>(Table2[[#This Row],[1Y Return vs Nifty]]-AVERAGE(Table2[1Y Return vs Nifty]))/_xlfn.STDEV.P(Table2[1Y Return vs Nifty])</f>
        <v>-0.25770964715746547</v>
      </c>
      <c r="I493">
        <v>-12.444325358142899</v>
      </c>
      <c r="J493">
        <f>(Table2[[#This Row],[1M Return vs Nifty]]-AVERAGE(Table2[1M Return vs Nifty]))/_xlfn.STDEV.P(Table2[1M Return vs Nifty])</f>
        <v>-1.1591949890006279</v>
      </c>
      <c r="K493">
        <v>-7.8059917427513899</v>
      </c>
      <c r="L493">
        <f>(Table2[[#This Row],[6M Return vs Nifty]]-AVERAGE(Table2[6M Return vs Nifty]))/_xlfn.STDEV.P(Table2[6M Return vs Nifty])</f>
        <v>-0.50377832500210795</v>
      </c>
      <c r="M493">
        <v>-3.1643760729889099</v>
      </c>
      <c r="N493">
        <f>(Table2[[#This Row],[1W Return vs Nifty]]-AVERAGE(Table2[1W Return vs Nifty]))/_xlfn.STDEV.P(Table2[1W Return vs Nifty])</f>
        <v>-0.56397981206387948</v>
      </c>
      <c r="O493">
        <v>470.58</v>
      </c>
      <c r="P493">
        <v>479.45501776004397</v>
      </c>
      <c r="Q493">
        <v>440.12966444549198</v>
      </c>
      <c r="R493">
        <v>32.098899506265901</v>
      </c>
      <c r="S493" s="2">
        <f>(Table2[[#This Row],[Close Price]]-Table2[[#This Row],[20D EMA]])/Table2[[#This Row],[20D EMA]]</f>
        <v>-3.1833057078498796E-2</v>
      </c>
      <c r="T493" s="2">
        <f>(Table2[[#This Row],[Close Price]]-Table2[[#This Row],[50D EMA]])/Table2[[#This Row],[50D EMA]]</f>
        <v>-4.975444385062798E-2</v>
      </c>
      <c r="U493" s="2">
        <f>(Table2[[#This Row],[Close Price]]-Table2[[#This Row],[200D EMA]])/Table2[[#This Row],[200D EMA]]</f>
        <v>3.5149495260672139E-2</v>
      </c>
      <c r="V493">
        <v>0.52694077685739005</v>
      </c>
      <c r="W493">
        <v>454.75</v>
      </c>
      <c r="X493">
        <v>466</v>
      </c>
      <c r="Y493">
        <v>454.75</v>
      </c>
      <c r="Z493">
        <v>472.95</v>
      </c>
      <c r="AA493">
        <v>454.75</v>
      </c>
      <c r="AB493">
        <v>520</v>
      </c>
      <c r="AC493" s="2">
        <f>(Table2[[#This Row],[Close Price]]/Table2[[#This Row],[Day Low]])-1</f>
        <v>1.8691588785046953E-3</v>
      </c>
      <c r="AD493" s="2">
        <f>(Table2[[#This Row],[Day High]]/Table2[[#This Row],[Close Price]])-1</f>
        <v>2.2827041264266823E-2</v>
      </c>
      <c r="AE493" s="2">
        <f>(Table2[[#This Row],[Close Price]]/Table2[[#This Row],[Current Week Low]])-1</f>
        <v>1.8691588785046953E-3</v>
      </c>
      <c r="AF493" s="2">
        <f>(Table2[[#This Row],[Current Week High]]/Table2[[#This Row],[Close Price]])-1</f>
        <v>3.8081650570676029E-2</v>
      </c>
      <c r="AG493" s="2">
        <f>(Table2[[#This Row],[Close Price]]/Table2[[#This Row],[Current Month Low]])-1</f>
        <v>1.8691588785046953E-3</v>
      </c>
      <c r="AH493" s="2">
        <f>(Table2[[#This Row],[Current Month High]]/Table2[[#This Row],[Close Price]])-1</f>
        <v>0.14135206321334493</v>
      </c>
      <c r="AI493">
        <v>26.163301141352001</v>
      </c>
      <c r="AJ493">
        <v>46.920348274749998</v>
      </c>
      <c r="AK493" t="str">
        <f>IF(AND(Table2[[#This Row],[20D EMA]]&gt;Table2[[#This Row],[50D EMA]],Table2[[#This Row],[50D EMA]]&gt;Table2[[#This Row],[200D EMA]]),"Uptrend","Downtrend/NoTrend")</f>
        <v>Downtrend/NoTrend</v>
      </c>
      <c r="AL493">
        <v>-0.18</v>
      </c>
      <c r="AM493" t="s">
        <v>10346</v>
      </c>
      <c r="AN493">
        <v>-5.98</v>
      </c>
      <c r="AO493" t="s">
        <v>10346</v>
      </c>
      <c r="AP493">
        <v>4.583791404606E-3</v>
      </c>
      <c r="AQ493">
        <f>(Table2[[#This Row],[Sharpe Ratio]]-AVERAGE(Table2[Sharpe Ratio]))/_xlfn.STDEV.P(Table2[Sharpe Ratio])</f>
        <v>-0.67990491102035544</v>
      </c>
      <c r="AR4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3">
        <f>_xlfn.RANK.AVG(Table2[[#This Row],[1Y Return vs Nifty Z-Score]],Table2[1Y Return vs Nifty Z-Score])</f>
        <v>378</v>
      </c>
      <c r="AT493">
        <f>_xlfn.RANK.AVG(Table2[[#This Row],[6M Return vs Nifty Z-Score]],Table2[6M Return vs Nifty Z-Score])</f>
        <v>496</v>
      </c>
      <c r="AU493">
        <f>_xlfn.RANK.AVG(Table2[[#This Row],[Sharpe Ratio Z-Score]],Table2[Sharpe Ratio Z-Score])</f>
        <v>512</v>
      </c>
      <c r="AV493">
        <f>(Table2[[#This Row],[Rank 1Y]]+Table2[[#This Row],[Rank 6M]]+Table2[[#This Row],[Rank Sharpe]])/3</f>
        <v>462</v>
      </c>
    </row>
    <row r="494" spans="1:48" x14ac:dyDescent="0.3">
      <c r="A494" t="s">
        <v>125</v>
      </c>
      <c r="B494" t="s">
        <v>126</v>
      </c>
      <c r="C494" t="s">
        <v>10310</v>
      </c>
      <c r="D494" t="s">
        <v>127</v>
      </c>
      <c r="E494">
        <v>229019.81769832</v>
      </c>
      <c r="F494">
        <v>939.7</v>
      </c>
      <c r="G494">
        <v>-9.9671894075372496</v>
      </c>
      <c r="H494">
        <f>(Table2[[#This Row],[1Y Return vs Nifty]]-AVERAGE(Table2[1Y Return vs Nifty]))/_xlfn.STDEV.P(Table2[1Y Return vs Nifty])</f>
        <v>-0.5889997628487047</v>
      </c>
      <c r="I494">
        <v>3.38070722731486</v>
      </c>
      <c r="J494">
        <f>(Table2[[#This Row],[1M Return vs Nifty]]-AVERAGE(Table2[1M Return vs Nifty]))/_xlfn.STDEV.P(Table2[1M Return vs Nifty])</f>
        <v>0.33240941064320384</v>
      </c>
      <c r="K494">
        <v>3.0313206693641601</v>
      </c>
      <c r="L494">
        <f>(Table2[[#This Row],[6M Return vs Nifty]]-AVERAGE(Table2[6M Return vs Nifty]))/_xlfn.STDEV.P(Table2[6M Return vs Nifty])</f>
        <v>-0.12699241884731363</v>
      </c>
      <c r="M494">
        <v>0.91772470896073299</v>
      </c>
      <c r="N494">
        <f>(Table2[[#This Row],[1W Return vs Nifty]]-AVERAGE(Table2[1W Return vs Nifty]))/_xlfn.STDEV.P(Table2[1W Return vs Nifty])</f>
        <v>0.47296154831909887</v>
      </c>
      <c r="O494">
        <v>925.17</v>
      </c>
      <c r="P494">
        <v>915.11535792095901</v>
      </c>
      <c r="Q494">
        <v>866.09928988780996</v>
      </c>
      <c r="R494">
        <v>56.047890312420797</v>
      </c>
      <c r="S494" s="2">
        <f>(Table2[[#This Row],[Close Price]]-Table2[[#This Row],[20D EMA]])/Table2[[#This Row],[20D EMA]]</f>
        <v>1.5705221743031104E-2</v>
      </c>
      <c r="T494" s="2">
        <f>(Table2[[#This Row],[Close Price]]-Table2[[#This Row],[50D EMA]])/Table2[[#This Row],[50D EMA]]</f>
        <v>2.6865074294998854E-2</v>
      </c>
      <c r="U494" s="2">
        <f>(Table2[[#This Row],[Close Price]]-Table2[[#This Row],[200D EMA]])/Table2[[#This Row],[200D EMA]]</f>
        <v>8.4979529450629088E-2</v>
      </c>
      <c r="V494">
        <v>0.77738683688342303</v>
      </c>
      <c r="W494">
        <v>930.8</v>
      </c>
      <c r="X494">
        <v>950.5</v>
      </c>
      <c r="Y494">
        <v>930.8</v>
      </c>
      <c r="Z494">
        <v>968.9</v>
      </c>
      <c r="AA494">
        <v>854.15</v>
      </c>
      <c r="AB494">
        <v>968.9</v>
      </c>
      <c r="AC494" s="2">
        <f>(Table2[[#This Row],[Close Price]]/Table2[[#This Row],[Day Low]])-1</f>
        <v>9.5616673828964327E-3</v>
      </c>
      <c r="AD494" s="2">
        <f>(Table2[[#This Row],[Day High]]/Table2[[#This Row],[Close Price]])-1</f>
        <v>1.1493029690326617E-2</v>
      </c>
      <c r="AE494" s="2">
        <f>(Table2[[#This Row],[Close Price]]/Table2[[#This Row],[Current Week Low]])-1</f>
        <v>9.5616673828964327E-3</v>
      </c>
      <c r="AF494" s="2">
        <f>(Table2[[#This Row],[Current Week High]]/Table2[[#This Row],[Close Price]])-1</f>
        <v>3.1073746940512903E-2</v>
      </c>
      <c r="AG494" s="2">
        <f>(Table2[[#This Row],[Close Price]]/Table2[[#This Row],[Current Month Low]])-1</f>
        <v>0.10015805186442672</v>
      </c>
      <c r="AH494" s="2">
        <f>(Table2[[#This Row],[Current Month High]]/Table2[[#This Row],[Close Price]])-1</f>
        <v>3.1073746940512903E-2</v>
      </c>
      <c r="AI494">
        <v>3.1073746940512899</v>
      </c>
      <c r="AJ494">
        <v>29.972337482710898</v>
      </c>
      <c r="AK494" t="str">
        <f>IF(AND(Table2[[#This Row],[20D EMA]]&gt;Table2[[#This Row],[50D EMA]],Table2[[#This Row],[50D EMA]]&gt;Table2[[#This Row],[200D EMA]]),"Uptrend","Downtrend/NoTrend")</f>
        <v>Uptrend</v>
      </c>
      <c r="AL494">
        <v>7.0000000000000007E-2</v>
      </c>
      <c r="AM494" t="s">
        <v>10347</v>
      </c>
      <c r="AN494">
        <v>2.44</v>
      </c>
      <c r="AO494" t="s">
        <v>10347</v>
      </c>
      <c r="AP494">
        <v>7.0263084964890003E-3</v>
      </c>
      <c r="AQ494">
        <f>(Table2[[#This Row],[Sharpe Ratio]]-AVERAGE(Table2[Sharpe Ratio]))/_xlfn.STDEV.P(Table2[Sharpe Ratio])</f>
        <v>-0.6518310227494758</v>
      </c>
      <c r="AR4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-0.56245224548319162</v>
      </c>
      <c r="AS494">
        <f>_xlfn.RANK.AVG(Table2[[#This Row],[1Y Return vs Nifty Z-Score]],Table2[1Y Return vs Nifty Z-Score])</f>
        <v>521</v>
      </c>
      <c r="AT494">
        <f>_xlfn.RANK.AVG(Table2[[#This Row],[6M Return vs Nifty Z-Score]],Table2[6M Return vs Nifty Z-Score])</f>
        <v>361</v>
      </c>
      <c r="AU494">
        <f>_xlfn.RANK.AVG(Table2[[#This Row],[Sharpe Ratio Z-Score]],Table2[Sharpe Ratio Z-Score])</f>
        <v>505</v>
      </c>
      <c r="AV494">
        <f>(Table2[[#This Row],[Rank 1Y]]+Table2[[#This Row],[Rank 6M]]+Table2[[#This Row],[Rank Sharpe]])/3</f>
        <v>462.33333333333331</v>
      </c>
    </row>
    <row r="495" spans="1:48" x14ac:dyDescent="0.3">
      <c r="A495" t="s">
        <v>35</v>
      </c>
      <c r="B495" t="s">
        <v>36</v>
      </c>
      <c r="C495" t="s">
        <v>10303</v>
      </c>
      <c r="D495" t="s">
        <v>37</v>
      </c>
      <c r="E495">
        <v>676047.37927138398</v>
      </c>
      <c r="F495">
        <v>1068.8499999999999</v>
      </c>
      <c r="G495">
        <v>33.925565850358801</v>
      </c>
      <c r="H495">
        <f>(Table2[[#This Row],[1Y Return vs Nifty]]-AVERAGE(Table2[1Y Return vs Nifty]))/_xlfn.STDEV.P(Table2[1Y Return vs Nifty])</f>
        <v>0.1148549671366678</v>
      </c>
      <c r="I495">
        <v>-10.366456706428799</v>
      </c>
      <c r="J495">
        <f>(Table2[[#This Row],[1M Return vs Nifty]]-AVERAGE(Table2[1M Return vs Nifty]))/_xlfn.STDEV.P(Table2[1M Return vs Nifty])</f>
        <v>-0.96334338452261425</v>
      </c>
      <c r="K495">
        <v>-9.91415185345355</v>
      </c>
      <c r="L495">
        <f>(Table2[[#This Row],[6M Return vs Nifty]]-AVERAGE(Table2[6M Return vs Nifty]))/_xlfn.STDEV.P(Table2[6M Return vs Nifty])</f>
        <v>-0.57707371295662424</v>
      </c>
      <c r="M495">
        <v>-1.82650368412277</v>
      </c>
      <c r="N495">
        <f>(Table2[[#This Row],[1W Return vs Nifty]]-AVERAGE(Table2[1W Return vs Nifty]))/_xlfn.STDEV.P(Table2[1W Return vs Nifty])</f>
        <v>-0.22413146214952556</v>
      </c>
      <c r="O495">
        <v>1081.5</v>
      </c>
      <c r="P495">
        <v>1070.67299358235</v>
      </c>
      <c r="Q495">
        <v>954.51724306277504</v>
      </c>
      <c r="R495">
        <v>45.875338241635397</v>
      </c>
      <c r="S495" s="2">
        <f>(Table2[[#This Row],[Close Price]]-Table2[[#This Row],[20D EMA]])/Table2[[#This Row],[20D EMA]]</f>
        <v>-1.1696717521960324E-2</v>
      </c>
      <c r="T495" s="2">
        <f>(Table2[[#This Row],[Close Price]]-Table2[[#This Row],[50D EMA]])/Table2[[#This Row],[50D EMA]]</f>
        <v>-1.7026614038807566E-3</v>
      </c>
      <c r="U495" s="2">
        <f>(Table2[[#This Row],[Close Price]]-Table2[[#This Row],[200D EMA]])/Table2[[#This Row],[200D EMA]]</f>
        <v>0.11978071403965788</v>
      </c>
      <c r="V495">
        <v>0.462374128678888</v>
      </c>
      <c r="W495">
        <v>1061</v>
      </c>
      <c r="X495">
        <v>1088</v>
      </c>
      <c r="Y495">
        <v>1045</v>
      </c>
      <c r="Z495">
        <v>1095</v>
      </c>
      <c r="AA495">
        <v>1003.75</v>
      </c>
      <c r="AB495">
        <v>1222</v>
      </c>
      <c r="AC495" s="2">
        <f>(Table2[[#This Row],[Close Price]]/Table2[[#This Row],[Day Low]])-1</f>
        <v>7.3986804901036152E-3</v>
      </c>
      <c r="AD495" s="2">
        <f>(Table2[[#This Row],[Day High]]/Table2[[#This Row],[Close Price]])-1</f>
        <v>1.7916452261776739E-2</v>
      </c>
      <c r="AE495" s="2">
        <f>(Table2[[#This Row],[Close Price]]/Table2[[#This Row],[Current Week Low]])-1</f>
        <v>2.2822966507176856E-2</v>
      </c>
      <c r="AF495" s="2">
        <f>(Table2[[#This Row],[Current Week High]]/Table2[[#This Row],[Close Price]])-1</f>
        <v>2.4465547083313943E-2</v>
      </c>
      <c r="AG495" s="2">
        <f>(Table2[[#This Row],[Close Price]]/Table2[[#This Row],[Current Month Low]])-1</f>
        <v>6.4856787048567677E-2</v>
      </c>
      <c r="AH495" s="2">
        <f>(Table2[[#This Row],[Current Month High]]/Table2[[#This Row],[Close Price]])-1</f>
        <v>0.14328483884548815</v>
      </c>
      <c r="AI495">
        <v>14.328483884548801</v>
      </c>
      <c r="AJ495">
        <v>78.931949443374805</v>
      </c>
      <c r="AK495" t="str">
        <f>IF(AND(Table2[[#This Row],[20D EMA]]&gt;Table2[[#This Row],[50D EMA]],Table2[[#This Row],[50D EMA]]&gt;Table2[[#This Row],[200D EMA]]),"Uptrend","Downtrend/NoTrend")</f>
        <v>Uptrend</v>
      </c>
      <c r="AL495">
        <v>0.01</v>
      </c>
      <c r="AM495" t="s">
        <v>10347</v>
      </c>
      <c r="AN495">
        <v>-0.51</v>
      </c>
      <c r="AO495" t="s">
        <v>10346</v>
      </c>
      <c r="AP495">
        <v>-1.3271357363456001E-2</v>
      </c>
      <c r="AQ495">
        <f>(Table2[[#This Row],[Sharpe Ratio]]-AVERAGE(Table2[Sharpe Ratio]))/_xlfn.STDEV.P(Table2[Sharpe Ratio])</f>
        <v>-0.88512904363351597</v>
      </c>
      <c r="AR4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-2.5348226361256123</v>
      </c>
      <c r="AS495">
        <f>_xlfn.RANK.AVG(Table2[[#This Row],[1Y Return vs Nifty Z-Score]],Table2[1Y Return vs Nifty Z-Score])</f>
        <v>263</v>
      </c>
      <c r="AT495">
        <f>_xlfn.RANK.AVG(Table2[[#This Row],[6M Return vs Nifty Z-Score]],Table2[6M Return vs Nifty Z-Score])</f>
        <v>522</v>
      </c>
      <c r="AU495">
        <f>_xlfn.RANK.AVG(Table2[[#This Row],[Sharpe Ratio Z-Score]],Table2[Sharpe Ratio Z-Score])</f>
        <v>603</v>
      </c>
      <c r="AV495">
        <f>(Table2[[#This Row],[Rank 1Y]]+Table2[[#This Row],[Rank 6M]]+Table2[[#This Row],[Rank Sharpe]])/3</f>
        <v>462.66666666666669</v>
      </c>
    </row>
    <row r="496" spans="1:48" x14ac:dyDescent="0.3">
      <c r="A496" t="s">
        <v>1130</v>
      </c>
      <c r="B496" t="s">
        <v>1131</v>
      </c>
      <c r="C496" t="s">
        <v>10311</v>
      </c>
      <c r="D496" t="s">
        <v>860</v>
      </c>
      <c r="E496">
        <v>10922.820947639901</v>
      </c>
      <c r="F496">
        <v>79.099999999999994</v>
      </c>
      <c r="G496">
        <v>8.1323085192521507</v>
      </c>
      <c r="H496">
        <f>(Table2[[#This Row],[1Y Return vs Nifty]]-AVERAGE(Table2[1Y Return vs Nifty]))/_xlfn.STDEV.P(Table2[1Y Return vs Nifty])</f>
        <v>-0.29876012873871294</v>
      </c>
      <c r="I496">
        <v>2.7755450277438301</v>
      </c>
      <c r="J496">
        <f>(Table2[[#This Row],[1M Return vs Nifty]]-AVERAGE(Table2[1M Return vs Nifty]))/_xlfn.STDEV.P(Table2[1M Return vs Nifty])</f>
        <v>0.27536923745532815</v>
      </c>
      <c r="K496">
        <v>-19.7992734728752</v>
      </c>
      <c r="L496">
        <f>(Table2[[#This Row],[6M Return vs Nifty]]-AVERAGE(Table2[6M Return vs Nifty]))/_xlfn.STDEV.P(Table2[6M Return vs Nifty])</f>
        <v>-0.92075435675353601</v>
      </c>
      <c r="M496">
        <v>-3.33340506059757</v>
      </c>
      <c r="N496">
        <f>(Table2[[#This Row],[1W Return vs Nifty]]-AVERAGE(Table2[1W Return vs Nifty]))/_xlfn.STDEV.P(Table2[1W Return vs Nifty])</f>
        <v>-0.60691680889896737</v>
      </c>
      <c r="O496">
        <v>80.08</v>
      </c>
      <c r="P496">
        <v>78.884816599270195</v>
      </c>
      <c r="Q496">
        <v>73.794675337585403</v>
      </c>
      <c r="R496">
        <v>42.194596854510401</v>
      </c>
      <c r="S496" s="2">
        <f>(Table2[[#This Row],[Close Price]]-Table2[[#This Row],[20D EMA]])/Table2[[#This Row],[20D EMA]]</f>
        <v>-1.2237762237762288E-2</v>
      </c>
      <c r="T496" s="2">
        <f>(Table2[[#This Row],[Close Price]]-Table2[[#This Row],[50D EMA]])/Table2[[#This Row],[50D EMA]]</f>
        <v>2.7278177221722794E-3</v>
      </c>
      <c r="U496" s="2">
        <f>(Table2[[#This Row],[Close Price]]-Table2[[#This Row],[200D EMA]])/Table2[[#This Row],[200D EMA]]</f>
        <v>7.1893055130936551E-2</v>
      </c>
      <c r="V496">
        <v>1.2294345844079799</v>
      </c>
      <c r="W496">
        <v>78.63</v>
      </c>
      <c r="X496">
        <v>81.400000000000006</v>
      </c>
      <c r="Y496">
        <v>78.63</v>
      </c>
      <c r="Z496">
        <v>84.33</v>
      </c>
      <c r="AA496">
        <v>71</v>
      </c>
      <c r="AB496">
        <v>92.1</v>
      </c>
      <c r="AC496" s="2">
        <f>(Table2[[#This Row],[Close Price]]/Table2[[#This Row],[Day Low]])-1</f>
        <v>5.9773623298995382E-3</v>
      </c>
      <c r="AD496" s="2">
        <f>(Table2[[#This Row],[Day High]]/Table2[[#This Row],[Close Price]])-1</f>
        <v>2.9077117572692934E-2</v>
      </c>
      <c r="AE496" s="2">
        <f>(Table2[[#This Row],[Close Price]]/Table2[[#This Row],[Current Week Low]])-1</f>
        <v>5.9773623298995382E-3</v>
      </c>
      <c r="AF496" s="2">
        <f>(Table2[[#This Row],[Current Week High]]/Table2[[#This Row],[Close Price]])-1</f>
        <v>6.6118836915297186E-2</v>
      </c>
      <c r="AG496" s="2">
        <f>(Table2[[#This Row],[Close Price]]/Table2[[#This Row],[Current Month Low]])-1</f>
        <v>0.11408450704225337</v>
      </c>
      <c r="AH496" s="2">
        <f>(Table2[[#This Row],[Current Month High]]/Table2[[#This Row],[Close Price]])-1</f>
        <v>0.16434892541087232</v>
      </c>
      <c r="AI496">
        <v>19.911504424778698</v>
      </c>
      <c r="AJ496">
        <v>63.768115942028899</v>
      </c>
      <c r="AK496" t="str">
        <f>IF(AND(Table2[[#This Row],[20D EMA]]&gt;Table2[[#This Row],[50D EMA]],Table2[[#This Row],[50D EMA]]&gt;Table2[[#This Row],[200D EMA]]),"Uptrend","Downtrend/NoTrend")</f>
        <v>Uptrend</v>
      </c>
      <c r="AL496">
        <v>0</v>
      </c>
      <c r="AM496">
        <v>0</v>
      </c>
      <c r="AN496">
        <v>-1.91</v>
      </c>
      <c r="AO496" t="s">
        <v>10346</v>
      </c>
      <c r="AP496">
        <v>5.5127517453760003E-2</v>
      </c>
      <c r="AQ496">
        <f>(Table2[[#This Row],[Sharpe Ratio]]-AVERAGE(Table2[Sharpe Ratio]))/_xlfn.STDEV.P(Table2[Sharpe Ratio])</f>
        <v>-9.896366700065061E-2</v>
      </c>
      <c r="AR4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-1.6500257239365388</v>
      </c>
      <c r="AS496">
        <f>_xlfn.RANK.AVG(Table2[[#This Row],[1Y Return vs Nifty Z-Score]],Table2[1Y Return vs Nifty Z-Score])</f>
        <v>386</v>
      </c>
      <c r="AT496">
        <f>_xlfn.RANK.AVG(Table2[[#This Row],[6M Return vs Nifty Z-Score]],Table2[6M Return vs Nifty Z-Score])</f>
        <v>626</v>
      </c>
      <c r="AU496">
        <f>_xlfn.RANK.AVG(Table2[[#This Row],[Sharpe Ratio Z-Score]],Table2[Sharpe Ratio Z-Score])</f>
        <v>376</v>
      </c>
      <c r="AV496">
        <f>(Table2[[#This Row],[Rank 1Y]]+Table2[[#This Row],[Rank 6M]]+Table2[[#This Row],[Rank Sharpe]])/3</f>
        <v>462.66666666666669</v>
      </c>
    </row>
    <row r="497" spans="1:48" x14ac:dyDescent="0.3">
      <c r="A497" t="s">
        <v>1113</v>
      </c>
      <c r="B497" t="s">
        <v>1114</v>
      </c>
      <c r="C497" t="s">
        <v>10308</v>
      </c>
      <c r="D497" t="s">
        <v>418</v>
      </c>
      <c r="E497">
        <v>11296.497192839999</v>
      </c>
      <c r="F497">
        <v>2792.7</v>
      </c>
      <c r="G497">
        <v>-5.6953475823037198</v>
      </c>
      <c r="H497">
        <f>(Table2[[#This Row],[1Y Return vs Nifty]]-AVERAGE(Table2[1Y Return vs Nifty]))/_xlfn.STDEV.P(Table2[1Y Return vs Nifty])</f>
        <v>-0.52049743127317505</v>
      </c>
      <c r="I497">
        <v>6.4489900371908204</v>
      </c>
      <c r="J497">
        <f>(Table2[[#This Row],[1M Return vs Nifty]]-AVERAGE(Table2[1M Return vs Nifty]))/_xlfn.STDEV.P(Table2[1M Return vs Nifty])</f>
        <v>0.62161350004066873</v>
      </c>
      <c r="K497">
        <v>-16.612337815329798</v>
      </c>
      <c r="L497">
        <f>(Table2[[#This Row],[6M Return vs Nifty]]-AVERAGE(Table2[6M Return vs Nifty]))/_xlfn.STDEV.P(Table2[6M Return vs Nifty])</f>
        <v>-0.80995267512600932</v>
      </c>
      <c r="M497">
        <v>-0.87545138600429195</v>
      </c>
      <c r="N497">
        <f>(Table2[[#This Row],[1W Return vs Nifty]]-AVERAGE(Table2[1W Return vs Nifty]))/_xlfn.STDEV.P(Table2[1W Return vs Nifty])</f>
        <v>1.745626840506468E-2</v>
      </c>
      <c r="O497">
        <v>2753.67</v>
      </c>
      <c r="P497">
        <v>2679.2457284318998</v>
      </c>
      <c r="Q497">
        <v>2510.1617911374201</v>
      </c>
      <c r="R497">
        <v>52.537011687548897</v>
      </c>
      <c r="S497" s="2">
        <f>(Table2[[#This Row],[Close Price]]-Table2[[#This Row],[20D EMA]])/Table2[[#This Row],[20D EMA]]</f>
        <v>1.4173811676780348E-2</v>
      </c>
      <c r="T497" s="2">
        <f>(Table2[[#This Row],[Close Price]]-Table2[[#This Row],[50D EMA]])/Table2[[#This Row],[50D EMA]]</f>
        <v>4.2345601362403645E-2</v>
      </c>
      <c r="U497" s="2">
        <f>(Table2[[#This Row],[Close Price]]-Table2[[#This Row],[200D EMA]])/Table2[[#This Row],[200D EMA]]</f>
        <v>0.11255776813276815</v>
      </c>
      <c r="V497">
        <v>0.79363974433427398</v>
      </c>
      <c r="W497">
        <v>2778.3</v>
      </c>
      <c r="X497">
        <v>2865.3</v>
      </c>
      <c r="Y497">
        <v>2778.3</v>
      </c>
      <c r="Z497">
        <v>2955</v>
      </c>
      <c r="AA497">
        <v>2512.25</v>
      </c>
      <c r="AB497">
        <v>2955</v>
      </c>
      <c r="AC497" s="2">
        <f>(Table2[[#This Row],[Close Price]]/Table2[[#This Row],[Day Low]])-1</f>
        <v>5.1830255911886614E-3</v>
      </c>
      <c r="AD497" s="2">
        <f>(Table2[[#This Row],[Day High]]/Table2[[#This Row],[Close Price]])-1</f>
        <v>2.599634762058245E-2</v>
      </c>
      <c r="AE497" s="2">
        <f>(Table2[[#This Row],[Close Price]]/Table2[[#This Row],[Current Week Low]])-1</f>
        <v>5.1830255911886614E-3</v>
      </c>
      <c r="AF497" s="2">
        <f>(Table2[[#This Row],[Current Week High]]/Table2[[#This Row],[Close Price]])-1</f>
        <v>5.8115801912128173E-2</v>
      </c>
      <c r="AG497" s="2">
        <f>(Table2[[#This Row],[Close Price]]/Table2[[#This Row],[Current Month Low]])-1</f>
        <v>0.11163299830828932</v>
      </c>
      <c r="AH497" s="2">
        <f>(Table2[[#This Row],[Current Month High]]/Table2[[#This Row],[Close Price]])-1</f>
        <v>5.8115801912128173E-2</v>
      </c>
      <c r="AI497">
        <v>7.3674222078991596</v>
      </c>
      <c r="AJ497">
        <v>35.8085928951783</v>
      </c>
      <c r="AK497" t="str">
        <f>IF(AND(Table2[[#This Row],[20D EMA]]&gt;Table2[[#This Row],[50D EMA]],Table2[[#This Row],[50D EMA]]&gt;Table2[[#This Row],[200D EMA]]),"Uptrend","Downtrend/NoTrend")</f>
        <v>Uptrend</v>
      </c>
      <c r="AL497">
        <v>0.06</v>
      </c>
      <c r="AM497" t="s">
        <v>10347</v>
      </c>
      <c r="AN497">
        <v>2.64</v>
      </c>
      <c r="AO497" t="s">
        <v>10347</v>
      </c>
      <c r="AP497">
        <v>7.5195763893838002E-2</v>
      </c>
      <c r="AQ497">
        <f>(Table2[[#This Row],[Sharpe Ratio]]-AVERAGE(Table2[Sharpe Ratio]))/_xlfn.STDEV.P(Table2[Sharpe Ratio])</f>
        <v>0.13169744494141336</v>
      </c>
      <c r="AR4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-0.55968289301203766</v>
      </c>
      <c r="AS497">
        <f>_xlfn.RANK.AVG(Table2[[#This Row],[1Y Return vs Nifty Z-Score]],Table2[1Y Return vs Nifty Z-Score])</f>
        <v>488</v>
      </c>
      <c r="AT497">
        <f>_xlfn.RANK.AVG(Table2[[#This Row],[6M Return vs Nifty Z-Score]],Table2[6M Return vs Nifty Z-Score])</f>
        <v>585</v>
      </c>
      <c r="AU497">
        <f>_xlfn.RANK.AVG(Table2[[#This Row],[Sharpe Ratio Z-Score]],Table2[Sharpe Ratio Z-Score])</f>
        <v>318</v>
      </c>
      <c r="AV497">
        <f>(Table2[[#This Row],[Rank 1Y]]+Table2[[#This Row],[Rank 6M]]+Table2[[#This Row],[Rank Sharpe]])/3</f>
        <v>463.66666666666669</v>
      </c>
    </row>
    <row r="498" spans="1:48" x14ac:dyDescent="0.3">
      <c r="A498" t="s">
        <v>1886</v>
      </c>
      <c r="B498" t="s">
        <v>1887</v>
      </c>
      <c r="C498" t="s">
        <v>10314</v>
      </c>
      <c r="D498" t="s">
        <v>296</v>
      </c>
      <c r="E498">
        <v>3821.7183238799998</v>
      </c>
      <c r="F498">
        <v>1217.4000000000001</v>
      </c>
      <c r="G498">
        <v>-21.6372275317358</v>
      </c>
      <c r="H498">
        <f>(Table2[[#This Row],[1Y Return vs Nifty]]-AVERAGE(Table2[1Y Return vs Nifty]))/_xlfn.STDEV.P(Table2[1Y Return vs Nifty])</f>
        <v>-0.77613797015796482</v>
      </c>
      <c r="I498">
        <v>15.816720945920199</v>
      </c>
      <c r="J498">
        <f>(Table2[[#This Row],[1M Return vs Nifty]]-AVERAGE(Table2[1M Return vs Nifty]))/_xlfn.STDEV.P(Table2[1M Return vs Nifty])</f>
        <v>1.5045784205034891</v>
      </c>
      <c r="K498">
        <v>26.625035563210702</v>
      </c>
      <c r="L498">
        <f>(Table2[[#This Row],[6M Return vs Nifty]]-AVERAGE(Table2[6M Return vs Nifty]))/_xlfn.STDEV.P(Table2[6M Return vs Nifty])</f>
        <v>0.69330129492414927</v>
      </c>
      <c r="M498">
        <v>-6.6090061530950797</v>
      </c>
      <c r="N498">
        <f>(Table2[[#This Row],[1W Return vs Nifty]]-AVERAGE(Table2[1W Return vs Nifty]))/_xlfn.STDEV.P(Table2[1W Return vs Nifty])</f>
        <v>-1.4389899090893288</v>
      </c>
      <c r="O498">
        <v>1222.03</v>
      </c>
      <c r="P498">
        <v>1125.42540765688</v>
      </c>
      <c r="Q498">
        <v>1048.73384296837</v>
      </c>
      <c r="R498">
        <v>43.302322118651297</v>
      </c>
      <c r="S498" s="2">
        <f>(Table2[[#This Row],[Close Price]]-Table2[[#This Row],[20D EMA]])/Table2[[#This Row],[20D EMA]]</f>
        <v>-3.7887776895819923E-3</v>
      </c>
      <c r="T498" s="2">
        <f>(Table2[[#This Row],[Close Price]]-Table2[[#This Row],[50D EMA]])/Table2[[#This Row],[50D EMA]]</f>
        <v>8.1724289959482888E-2</v>
      </c>
      <c r="U498" s="2">
        <f>(Table2[[#This Row],[Close Price]]-Table2[[#This Row],[200D EMA]])/Table2[[#This Row],[200D EMA]]</f>
        <v>0.16082837238686981</v>
      </c>
      <c r="V498">
        <v>1.78085432399516</v>
      </c>
      <c r="W498">
        <v>1205.05</v>
      </c>
      <c r="X498">
        <v>1256.05</v>
      </c>
      <c r="Y498">
        <v>1205.05</v>
      </c>
      <c r="Z498">
        <v>1373</v>
      </c>
      <c r="AA498">
        <v>1085.05</v>
      </c>
      <c r="AB498">
        <v>1375</v>
      </c>
      <c r="AC498" s="2">
        <f>(Table2[[#This Row],[Close Price]]/Table2[[#This Row],[Day Low]])-1</f>
        <v>1.0248537405087133E-2</v>
      </c>
      <c r="AD498" s="2">
        <f>(Table2[[#This Row],[Day High]]/Table2[[#This Row],[Close Price]])-1</f>
        <v>3.1747987514374687E-2</v>
      </c>
      <c r="AE498" s="2">
        <f>(Table2[[#This Row],[Close Price]]/Table2[[#This Row],[Current Week Low]])-1</f>
        <v>1.0248537405087133E-2</v>
      </c>
      <c r="AF498" s="2">
        <f>(Table2[[#This Row],[Current Week High]]/Table2[[#This Row],[Close Price]])-1</f>
        <v>0.12781337276162308</v>
      </c>
      <c r="AG498" s="2">
        <f>(Table2[[#This Row],[Close Price]]/Table2[[#This Row],[Current Month Low]])-1</f>
        <v>0.1219759458089491</v>
      </c>
      <c r="AH498" s="2">
        <f>(Table2[[#This Row],[Current Month High]]/Table2[[#This Row],[Close Price]])-1</f>
        <v>0.12945621816987019</v>
      </c>
      <c r="AI498">
        <v>12.945621816987</v>
      </c>
      <c r="AJ498">
        <v>61.9636799042107</v>
      </c>
      <c r="AK498" t="str">
        <f>IF(AND(Table2[[#This Row],[20D EMA]]&gt;Table2[[#This Row],[50D EMA]],Table2[[#This Row],[50D EMA]]&gt;Table2[[#This Row],[200D EMA]]),"Uptrend","Downtrend/NoTrend")</f>
        <v>Uptrend</v>
      </c>
      <c r="AL498">
        <v>0.34</v>
      </c>
      <c r="AM498" t="s">
        <v>10347</v>
      </c>
      <c r="AN498">
        <v>2.2000000000000002</v>
      </c>
      <c r="AO498" t="s">
        <v>10347</v>
      </c>
      <c r="AP498">
        <v>-3.5084213911858002E-2</v>
      </c>
      <c r="AQ498">
        <f>(Table2[[#This Row],[Sharpe Ratio]]-AVERAGE(Table2[Sharpe Ratio]))/_xlfn.STDEV.P(Table2[Sharpe Ratio])</f>
        <v>-1.1358424161800602</v>
      </c>
      <c r="AR4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-1.1530905799997153</v>
      </c>
      <c r="AS498">
        <f>_xlfn.RANK.AVG(Table2[[#This Row],[1Y Return vs Nifty Z-Score]],Table2[1Y Return vs Nifty Z-Score])</f>
        <v>591</v>
      </c>
      <c r="AT498">
        <f>_xlfn.RANK.AVG(Table2[[#This Row],[6M Return vs Nifty Z-Score]],Table2[6M Return vs Nifty Z-Score])</f>
        <v>159</v>
      </c>
      <c r="AU498">
        <f>_xlfn.RANK.AVG(Table2[[#This Row],[Sharpe Ratio Z-Score]],Table2[Sharpe Ratio Z-Score])</f>
        <v>644</v>
      </c>
      <c r="AV498">
        <f>(Table2[[#This Row],[Rank 1Y]]+Table2[[#This Row],[Rank 6M]]+Table2[[#This Row],[Rank Sharpe]])/3</f>
        <v>464.66666666666669</v>
      </c>
    </row>
    <row r="499" spans="1:48" x14ac:dyDescent="0.3">
      <c r="A499" t="s">
        <v>1238</v>
      </c>
      <c r="B499" t="s">
        <v>1239</v>
      </c>
      <c r="C499" t="s">
        <v>10306</v>
      </c>
      <c r="D499" t="s">
        <v>46</v>
      </c>
      <c r="E499">
        <v>9391.8294669999996</v>
      </c>
      <c r="F499">
        <v>333.95</v>
      </c>
      <c r="G499">
        <v>-5.4486648538638898</v>
      </c>
      <c r="H499">
        <f>(Table2[[#This Row],[1Y Return vs Nifty]]-AVERAGE(Table2[1Y Return vs Nifty]))/_xlfn.STDEV.P(Table2[1Y Return vs Nifty])</f>
        <v>-0.51654168039360737</v>
      </c>
      <c r="I499">
        <v>-10.731926444996001</v>
      </c>
      <c r="J499">
        <f>(Table2[[#This Row],[1M Return vs Nifty]]-AVERAGE(Table2[1M Return vs Nifty]))/_xlfn.STDEV.P(Table2[1M Return vs Nifty])</f>
        <v>-0.99779110316329911</v>
      </c>
      <c r="K499">
        <v>10.1917106019658</v>
      </c>
      <c r="L499">
        <f>(Table2[[#This Row],[6M Return vs Nifty]]-AVERAGE(Table2[6M Return vs Nifty]))/_xlfn.STDEV.P(Table2[6M Return vs Nifty])</f>
        <v>0.12195620481336686</v>
      </c>
      <c r="M499">
        <v>-1.1031278967010201</v>
      </c>
      <c r="N499">
        <f>(Table2[[#This Row],[1W Return vs Nifty]]-AVERAGE(Table2[1W Return vs Nifty]))/_xlfn.STDEV.P(Table2[1W Return vs Nifty])</f>
        <v>-4.0378460167304842E-2</v>
      </c>
      <c r="O499">
        <v>347.16</v>
      </c>
      <c r="P499">
        <v>347.137950111078</v>
      </c>
      <c r="Q499">
        <v>306.78171050936197</v>
      </c>
      <c r="R499">
        <v>37.595117886532698</v>
      </c>
      <c r="S499" s="2">
        <f>(Table2[[#This Row],[Close Price]]-Table2[[#This Row],[20D EMA]])/Table2[[#This Row],[20D EMA]]</f>
        <v>-3.8051618850098043E-2</v>
      </c>
      <c r="T499" s="2">
        <f>(Table2[[#This Row],[Close Price]]-Table2[[#This Row],[50D EMA]])/Table2[[#This Row],[50D EMA]]</f>
        <v>-3.7990516758130588E-2</v>
      </c>
      <c r="U499" s="2">
        <f>(Table2[[#This Row],[Close Price]]-Table2[[#This Row],[200D EMA]])/Table2[[#This Row],[200D EMA]]</f>
        <v>8.8559026043402059E-2</v>
      </c>
      <c r="V499">
        <v>0.37460304310911202</v>
      </c>
      <c r="W499">
        <v>331.9</v>
      </c>
      <c r="X499">
        <v>338.4</v>
      </c>
      <c r="Y499">
        <v>331.9</v>
      </c>
      <c r="Z499">
        <v>343.2</v>
      </c>
      <c r="AA499">
        <v>329.55</v>
      </c>
      <c r="AB499">
        <v>409.05</v>
      </c>
      <c r="AC499" s="2">
        <f>(Table2[[#This Row],[Close Price]]/Table2[[#This Row],[Day Low]])-1</f>
        <v>6.1765592045797124E-3</v>
      </c>
      <c r="AD499" s="2">
        <f>(Table2[[#This Row],[Day High]]/Table2[[#This Row],[Close Price]])-1</f>
        <v>1.3325348106003831E-2</v>
      </c>
      <c r="AE499" s="2">
        <f>(Table2[[#This Row],[Close Price]]/Table2[[#This Row],[Current Week Low]])-1</f>
        <v>6.1765592045797124E-3</v>
      </c>
      <c r="AF499" s="2">
        <f>(Table2[[#This Row],[Current Week High]]/Table2[[#This Row],[Close Price]])-1</f>
        <v>2.7698757298996846E-2</v>
      </c>
      <c r="AG499" s="2">
        <f>(Table2[[#This Row],[Close Price]]/Table2[[#This Row],[Current Month Low]])-1</f>
        <v>1.3351539978758931E-2</v>
      </c>
      <c r="AH499" s="2">
        <f>(Table2[[#This Row],[Current Month High]]/Table2[[#This Row],[Close Price]])-1</f>
        <v>0.22488396466536908</v>
      </c>
      <c r="AI499">
        <v>24.3898787243599</v>
      </c>
      <c r="AJ499">
        <v>41.055966209081298</v>
      </c>
      <c r="AK499" t="str">
        <f>IF(AND(Table2[[#This Row],[20D EMA]]&gt;Table2[[#This Row],[50D EMA]],Table2[[#This Row],[50D EMA]]&gt;Table2[[#This Row],[200D EMA]]),"Uptrend","Downtrend/NoTrend")</f>
        <v>Uptrend</v>
      </c>
      <c r="AL499">
        <v>-0.17</v>
      </c>
      <c r="AM499" t="s">
        <v>10346</v>
      </c>
      <c r="AN499">
        <v>-7.61</v>
      </c>
      <c r="AO499" t="s">
        <v>10346</v>
      </c>
      <c r="AP499">
        <v>-2.9660058869411001E-2</v>
      </c>
      <c r="AQ499">
        <f>(Table2[[#This Row],[Sharpe Ratio]]-AVERAGE(Table2[Sharpe Ratio]))/_xlfn.STDEV.P(Table2[Sharpe Ratio])</f>
        <v>-1.0734980734806234</v>
      </c>
      <c r="AR4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-2.5062531123914682</v>
      </c>
      <c r="AS499">
        <f>_xlfn.RANK.AVG(Table2[[#This Row],[1Y Return vs Nifty Z-Score]],Table2[1Y Return vs Nifty Z-Score])</f>
        <v>487</v>
      </c>
      <c r="AT499">
        <f>_xlfn.RANK.AVG(Table2[[#This Row],[6M Return vs Nifty Z-Score]],Table2[6M Return vs Nifty Z-Score])</f>
        <v>282</v>
      </c>
      <c r="AU499">
        <f>_xlfn.RANK.AVG(Table2[[#This Row],[Sharpe Ratio Z-Score]],Table2[Sharpe Ratio Z-Score])</f>
        <v>627</v>
      </c>
      <c r="AV499">
        <f>(Table2[[#This Row],[Rank 1Y]]+Table2[[#This Row],[Rank 6M]]+Table2[[#This Row],[Rank Sharpe]])/3</f>
        <v>465.33333333333331</v>
      </c>
    </row>
    <row r="500" spans="1:48" x14ac:dyDescent="0.3">
      <c r="A500" t="s">
        <v>1341</v>
      </c>
      <c r="B500" t="s">
        <v>1342</v>
      </c>
      <c r="C500" t="s">
        <v>10309</v>
      </c>
      <c r="D500" t="s">
        <v>218</v>
      </c>
      <c r="E500">
        <v>8398.3333426499994</v>
      </c>
      <c r="F500">
        <v>212.25</v>
      </c>
      <c r="G500">
        <v>-14.9929799388725</v>
      </c>
      <c r="H500">
        <f>(Table2[[#This Row],[1Y Return vs Nifty]]-AVERAGE(Table2[1Y Return vs Nifty]))/_xlfn.STDEV.P(Table2[1Y Return vs Nifty])</f>
        <v>-0.66959225280773149</v>
      </c>
      <c r="I500">
        <v>9.3786900607868908</v>
      </c>
      <c r="J500">
        <f>(Table2[[#This Row],[1M Return vs Nifty]]-AVERAGE(Table2[1M Return vs Nifty]))/_xlfn.STDEV.P(Table2[1M Return vs Nifty])</f>
        <v>0.89775532921126133</v>
      </c>
      <c r="K500">
        <v>-18.332297357332202</v>
      </c>
      <c r="L500">
        <f>(Table2[[#This Row],[6M Return vs Nifty]]-AVERAGE(Table2[6M Return vs Nifty]))/_xlfn.STDEV.P(Table2[6M Return vs Nifty])</f>
        <v>-0.8697513124577585</v>
      </c>
      <c r="M500">
        <v>-14.477559086107499</v>
      </c>
      <c r="N500">
        <f>(Table2[[#This Row],[1W Return vs Nifty]]-AVERAGE(Table2[1W Return vs Nifty]))/_xlfn.STDEV.P(Table2[1W Return vs Nifty])</f>
        <v>-3.4377715214106352</v>
      </c>
      <c r="O500">
        <v>214.74</v>
      </c>
      <c r="P500">
        <v>206.51538028689399</v>
      </c>
      <c r="Q500">
        <v>198.594208814052</v>
      </c>
      <c r="R500">
        <v>45.194801231845901</v>
      </c>
      <c r="S500" s="2">
        <f>(Table2[[#This Row],[Close Price]]-Table2[[#This Row],[20D EMA]])/Table2[[#This Row],[20D EMA]]</f>
        <v>-1.1595417714445418E-2</v>
      </c>
      <c r="T500" s="2">
        <f>(Table2[[#This Row],[Close Price]]-Table2[[#This Row],[50D EMA]])/Table2[[#This Row],[50D EMA]]</f>
        <v>2.7768487292033173E-2</v>
      </c>
      <c r="U500" s="2">
        <f>(Table2[[#This Row],[Close Price]]-Table2[[#This Row],[200D EMA]])/Table2[[#This Row],[200D EMA]]</f>
        <v>6.8762282986480308E-2</v>
      </c>
      <c r="V500">
        <v>1.88870662808527</v>
      </c>
      <c r="W500">
        <v>203.61</v>
      </c>
      <c r="X500">
        <v>214.8</v>
      </c>
      <c r="Y500">
        <v>203.61</v>
      </c>
      <c r="Z500">
        <v>218.53</v>
      </c>
      <c r="AA500">
        <v>190.1</v>
      </c>
      <c r="AB500">
        <v>247.3</v>
      </c>
      <c r="AC500" s="2">
        <f>(Table2[[#This Row],[Close Price]]/Table2[[#This Row],[Day Low]])-1</f>
        <v>4.2434065124502762E-2</v>
      </c>
      <c r="AD500" s="2">
        <f>(Table2[[#This Row],[Day High]]/Table2[[#This Row],[Close Price]])-1</f>
        <v>1.2014134275618371E-2</v>
      </c>
      <c r="AE500" s="2">
        <f>(Table2[[#This Row],[Close Price]]/Table2[[#This Row],[Current Week Low]])-1</f>
        <v>4.2434065124502762E-2</v>
      </c>
      <c r="AF500" s="2">
        <f>(Table2[[#This Row],[Current Week High]]/Table2[[#This Row],[Close Price]])-1</f>
        <v>2.9587750294464144E-2</v>
      </c>
      <c r="AG500" s="2">
        <f>(Table2[[#This Row],[Close Price]]/Table2[[#This Row],[Current Month Low]])-1</f>
        <v>0.11651762230405049</v>
      </c>
      <c r="AH500" s="2">
        <f>(Table2[[#This Row],[Current Month High]]/Table2[[#This Row],[Close Price]])-1</f>
        <v>0.16513545347467606</v>
      </c>
      <c r="AI500">
        <v>45.111896348645402</v>
      </c>
      <c r="AJ500">
        <v>46.936656282450699</v>
      </c>
      <c r="AK500" t="str">
        <f>IF(AND(Table2[[#This Row],[20D EMA]]&gt;Table2[[#This Row],[50D EMA]],Table2[[#This Row],[50D EMA]]&gt;Table2[[#This Row],[200D EMA]]),"Uptrend","Downtrend/NoTrend")</f>
        <v>Uptrend</v>
      </c>
      <c r="AL500">
        <v>0.06</v>
      </c>
      <c r="AM500" t="s">
        <v>10347</v>
      </c>
      <c r="AN500">
        <v>-6.11</v>
      </c>
      <c r="AO500" t="s">
        <v>10346</v>
      </c>
      <c r="AP500">
        <v>0.10203835696546899</v>
      </c>
      <c r="AQ500">
        <f>(Table2[[#This Row],[Sharpe Ratio]]-AVERAGE(Table2[Sharpe Ratio]))/_xlfn.STDEV.P(Table2[Sharpe Ratio])</f>
        <v>0.44022177883367153</v>
      </c>
      <c r="AR5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-3.6391379786311924</v>
      </c>
      <c r="AS500">
        <f>_xlfn.RANK.AVG(Table2[[#This Row],[1Y Return vs Nifty Z-Score]],Table2[1Y Return vs Nifty Z-Score])</f>
        <v>561</v>
      </c>
      <c r="AT500">
        <f>_xlfn.RANK.AVG(Table2[[#This Row],[6M Return vs Nifty Z-Score]],Table2[6M Return vs Nifty Z-Score])</f>
        <v>607</v>
      </c>
      <c r="AU500">
        <f>_xlfn.RANK.AVG(Table2[[#This Row],[Sharpe Ratio Z-Score]],Table2[Sharpe Ratio Z-Score])</f>
        <v>233</v>
      </c>
      <c r="AV500">
        <f>(Table2[[#This Row],[Rank 1Y]]+Table2[[#This Row],[Rank 6M]]+Table2[[#This Row],[Rank Sharpe]])/3</f>
        <v>467</v>
      </c>
    </row>
    <row r="501" spans="1:48" x14ac:dyDescent="0.3">
      <c r="A501" t="s">
        <v>229</v>
      </c>
      <c r="B501" t="s">
        <v>230</v>
      </c>
      <c r="C501" t="s">
        <v>10305</v>
      </c>
      <c r="D501" t="s">
        <v>231</v>
      </c>
      <c r="E501">
        <v>118575.068090214</v>
      </c>
      <c r="F501">
        <v>1198.45</v>
      </c>
      <c r="G501">
        <v>14.7139195851554</v>
      </c>
      <c r="H501">
        <f>(Table2[[#This Row],[1Y Return vs Nifty]]-AVERAGE(Table2[1Y Return vs Nifty]))/_xlfn.STDEV.P(Table2[1Y Return vs Nifty])</f>
        <v>-0.19321883718749028</v>
      </c>
      <c r="I501">
        <v>-2.4645150375491198</v>
      </c>
      <c r="J501">
        <f>(Table2[[#This Row],[1M Return vs Nifty]]-AVERAGE(Table2[1M Return vs Nifty]))/_xlfn.STDEV.P(Table2[1M Return vs Nifty])</f>
        <v>-0.21853790653194077</v>
      </c>
      <c r="K501">
        <v>-12.458905202324299</v>
      </c>
      <c r="L501">
        <f>(Table2[[#This Row],[6M Return vs Nifty]]-AVERAGE(Table2[6M Return vs Nifty]))/_xlfn.STDEV.P(Table2[6M Return vs Nifty])</f>
        <v>-0.66554834209279212</v>
      </c>
      <c r="M501">
        <v>9.34732117367265E-2</v>
      </c>
      <c r="N501">
        <f>(Table2[[#This Row],[1W Return vs Nifty]]-AVERAGE(Table2[1W Return vs Nifty]))/_xlfn.STDEV.P(Table2[1W Return vs Nifty])</f>
        <v>0.26358394730334034</v>
      </c>
      <c r="O501">
        <v>1190.51</v>
      </c>
      <c r="P501">
        <v>1167.5164201770201</v>
      </c>
      <c r="Q501">
        <v>1084.8780783202201</v>
      </c>
      <c r="R501">
        <v>52.572537017854501</v>
      </c>
      <c r="S501" s="2">
        <f>(Table2[[#This Row],[Close Price]]-Table2[[#This Row],[20D EMA]])/Table2[[#This Row],[20D EMA]]</f>
        <v>6.6694105887393253E-3</v>
      </c>
      <c r="T501" s="2">
        <f>(Table2[[#This Row],[Close Price]]-Table2[[#This Row],[50D EMA]])/Table2[[#This Row],[50D EMA]]</f>
        <v>2.6495198944002648E-2</v>
      </c>
      <c r="U501" s="2">
        <f>(Table2[[#This Row],[Close Price]]-Table2[[#This Row],[200D EMA]])/Table2[[#This Row],[200D EMA]]</f>
        <v>0.10468634582019574</v>
      </c>
      <c r="V501">
        <v>0.54301870182960699</v>
      </c>
      <c r="W501">
        <v>1185.25</v>
      </c>
      <c r="X501">
        <v>1208.9000000000001</v>
      </c>
      <c r="Y501">
        <v>1185.25</v>
      </c>
      <c r="Z501">
        <v>1221.8499999999999</v>
      </c>
      <c r="AA501">
        <v>1151</v>
      </c>
      <c r="AB501">
        <v>1221.8499999999999</v>
      </c>
      <c r="AC501" s="2">
        <f>(Table2[[#This Row],[Close Price]]/Table2[[#This Row],[Day Low]])-1</f>
        <v>1.1136890951276124E-2</v>
      </c>
      <c r="AD501" s="2">
        <f>(Table2[[#This Row],[Day High]]/Table2[[#This Row],[Close Price]])-1</f>
        <v>8.7195961450206028E-3</v>
      </c>
      <c r="AE501" s="2">
        <f>(Table2[[#This Row],[Close Price]]/Table2[[#This Row],[Current Week Low]])-1</f>
        <v>1.1136890951276124E-2</v>
      </c>
      <c r="AF501" s="2">
        <f>(Table2[[#This Row],[Current Week High]]/Table2[[#This Row],[Close Price]])-1</f>
        <v>1.9525220075931271E-2</v>
      </c>
      <c r="AG501" s="2">
        <f>(Table2[[#This Row],[Close Price]]/Table2[[#This Row],[Current Month Low]])-1</f>
        <v>4.1225021720243227E-2</v>
      </c>
      <c r="AH501" s="2">
        <f>(Table2[[#This Row],[Current Month High]]/Table2[[#This Row],[Close Price]])-1</f>
        <v>1.9525220075931271E-2</v>
      </c>
      <c r="AI501">
        <v>4.5867911738616396</v>
      </c>
      <c r="AJ501">
        <v>46.353819105323602</v>
      </c>
      <c r="AK501" t="str">
        <f>IF(AND(Table2[[#This Row],[20D EMA]]&gt;Table2[[#This Row],[50D EMA]],Table2[[#This Row],[50D EMA]]&gt;Table2[[#This Row],[200D EMA]]),"Uptrend","Downtrend/NoTrend")</f>
        <v>Uptrend</v>
      </c>
      <c r="AL501">
        <v>-0.02</v>
      </c>
      <c r="AM501" t="s">
        <v>10346</v>
      </c>
      <c r="AN501">
        <v>2.36</v>
      </c>
      <c r="AO501" t="s">
        <v>10347</v>
      </c>
      <c r="AP501">
        <v>8.7755181785509999E-3</v>
      </c>
      <c r="AQ501">
        <f>(Table2[[#This Row],[Sharpe Ratio]]-AVERAGE(Table2[Sharpe Ratio]))/_xlfn.STDEV.P(Table2[Sharpe Ratio])</f>
        <v>-0.63172589540369661</v>
      </c>
      <c r="AR5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-1.4454470339125796</v>
      </c>
      <c r="AS501">
        <f>_xlfn.RANK.AVG(Table2[[#This Row],[1Y Return vs Nifty Z-Score]],Table2[1Y Return vs Nifty Z-Score])</f>
        <v>357</v>
      </c>
      <c r="AT501">
        <f>_xlfn.RANK.AVG(Table2[[#This Row],[6M Return vs Nifty Z-Score]],Table2[6M Return vs Nifty Z-Score])</f>
        <v>545</v>
      </c>
      <c r="AU501">
        <f>_xlfn.RANK.AVG(Table2[[#This Row],[Sharpe Ratio Z-Score]],Table2[Sharpe Ratio Z-Score])</f>
        <v>500</v>
      </c>
      <c r="AV501">
        <f>(Table2[[#This Row],[Rank 1Y]]+Table2[[#This Row],[Rank 6M]]+Table2[[#This Row],[Rank Sharpe]])/3</f>
        <v>467.33333333333331</v>
      </c>
    </row>
    <row r="502" spans="1:48" x14ac:dyDescent="0.3">
      <c r="A502" t="s">
        <v>1186</v>
      </c>
      <c r="B502" t="s">
        <v>1187</v>
      </c>
      <c r="C502" t="s">
        <v>10303</v>
      </c>
      <c r="D502" t="s">
        <v>532</v>
      </c>
      <c r="E502">
        <v>10189.290590156999</v>
      </c>
      <c r="F502">
        <v>106.61</v>
      </c>
      <c r="G502">
        <v>8.7814738212900103</v>
      </c>
      <c r="H502">
        <f>(Table2[[#This Row],[1Y Return vs Nifty]]-AVERAGE(Table2[1Y Return vs Nifty]))/_xlfn.STDEV.P(Table2[1Y Return vs Nifty])</f>
        <v>-0.28835025435973938</v>
      </c>
      <c r="I502">
        <v>-2.76124326603153</v>
      </c>
      <c r="J502">
        <f>(Table2[[#This Row],[1M Return vs Nifty]]-AVERAGE(Table2[1M Return vs Nifty]))/_xlfn.STDEV.P(Table2[1M Return vs Nifty])</f>
        <v>-0.24650632484089305</v>
      </c>
      <c r="K502">
        <v>-3.7103716658228998</v>
      </c>
      <c r="L502">
        <f>(Table2[[#This Row],[6M Return vs Nifty]]-AVERAGE(Table2[6M Return vs Nifty]))/_xlfn.STDEV.P(Table2[6M Return vs Nifty])</f>
        <v>-0.36138398743312872</v>
      </c>
      <c r="M502">
        <v>8.1439830515636196</v>
      </c>
      <c r="N502">
        <f>(Table2[[#This Row],[1W Return vs Nifty]]-AVERAGE(Table2[1W Return vs Nifty]))/_xlfn.STDEV.P(Table2[1W Return vs Nifty])</f>
        <v>2.3085865258775091</v>
      </c>
      <c r="O502">
        <v>97.84</v>
      </c>
      <c r="P502">
        <v>94.693532724173906</v>
      </c>
      <c r="Q502">
        <v>88.939733098777793</v>
      </c>
      <c r="R502">
        <v>73.3949863111973</v>
      </c>
      <c r="S502" s="2">
        <f>(Table2[[#This Row],[Close Price]]-Table2[[#This Row],[20D EMA]])/Table2[[#This Row],[20D EMA]]</f>
        <v>8.9636140637775918E-2</v>
      </c>
      <c r="T502" s="2">
        <f>(Table2[[#This Row],[Close Price]]-Table2[[#This Row],[50D EMA]])/Table2[[#This Row],[50D EMA]]</f>
        <v>0.1258424618134876</v>
      </c>
      <c r="U502" s="2">
        <f>(Table2[[#This Row],[Close Price]]-Table2[[#This Row],[200D EMA]])/Table2[[#This Row],[200D EMA]]</f>
        <v>0.19867685999908888</v>
      </c>
      <c r="V502">
        <v>2.23426232186885</v>
      </c>
      <c r="W502">
        <v>101.29</v>
      </c>
      <c r="X502">
        <v>113.3</v>
      </c>
      <c r="Y502">
        <v>92.31</v>
      </c>
      <c r="Z502">
        <v>113.3</v>
      </c>
      <c r="AA502">
        <v>89.87</v>
      </c>
      <c r="AB502">
        <v>113.3</v>
      </c>
      <c r="AC502" s="2">
        <f>(Table2[[#This Row],[Close Price]]/Table2[[#This Row],[Day Low]])-1</f>
        <v>5.2522460262612203E-2</v>
      </c>
      <c r="AD502" s="2">
        <f>(Table2[[#This Row],[Day High]]/Table2[[#This Row],[Close Price]])-1</f>
        <v>6.2752087046243243E-2</v>
      </c>
      <c r="AE502" s="2">
        <f>(Table2[[#This Row],[Close Price]]/Table2[[#This Row],[Current Week Low]])-1</f>
        <v>0.15491279384682044</v>
      </c>
      <c r="AF502" s="2">
        <f>(Table2[[#This Row],[Current Week High]]/Table2[[#This Row],[Close Price]])-1</f>
        <v>6.2752087046243243E-2</v>
      </c>
      <c r="AG502" s="2">
        <f>(Table2[[#This Row],[Close Price]]/Table2[[#This Row],[Current Month Low]])-1</f>
        <v>0.18626905530210291</v>
      </c>
      <c r="AH502" s="2">
        <f>(Table2[[#This Row],[Current Month High]]/Table2[[#This Row],[Close Price]])-1</f>
        <v>6.2752087046243243E-2</v>
      </c>
      <c r="AI502">
        <v>7.7291060876090301</v>
      </c>
      <c r="AJ502">
        <v>54.507246376811501</v>
      </c>
      <c r="AK502" t="str">
        <f>IF(AND(Table2[[#This Row],[20D EMA]]&gt;Table2[[#This Row],[50D EMA]],Table2[[#This Row],[50D EMA]]&gt;Table2[[#This Row],[200D EMA]]),"Uptrend","Downtrend/NoTrend")</f>
        <v>Uptrend</v>
      </c>
      <c r="AL502">
        <v>0.28000000000000003</v>
      </c>
      <c r="AM502" t="s">
        <v>10347</v>
      </c>
      <c r="AN502">
        <v>10.92</v>
      </c>
      <c r="AO502" t="s">
        <v>10347</v>
      </c>
      <c r="AP502">
        <v>-2.0371790594329998E-3</v>
      </c>
      <c r="AQ502">
        <f>(Table2[[#This Row],[Sharpe Ratio]]-AVERAGE(Table2[Sharpe Ratio]))/_xlfn.STDEV.P(Table2[Sharpe Ratio])</f>
        <v>-0.75600525261875484</v>
      </c>
      <c r="AR5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0.65634070662499333</v>
      </c>
      <c r="AS502">
        <f>_xlfn.RANK.AVG(Table2[[#This Row],[1Y Return vs Nifty Z-Score]],Table2[1Y Return vs Nifty Z-Score])</f>
        <v>385</v>
      </c>
      <c r="AT502">
        <f>_xlfn.RANK.AVG(Table2[[#This Row],[6M Return vs Nifty Z-Score]],Table2[6M Return vs Nifty Z-Score])</f>
        <v>442</v>
      </c>
      <c r="AU502">
        <f>_xlfn.RANK.AVG(Table2[[#This Row],[Sharpe Ratio Z-Score]],Table2[Sharpe Ratio Z-Score])</f>
        <v>577</v>
      </c>
      <c r="AV502">
        <f>(Table2[[#This Row],[Rank 1Y]]+Table2[[#This Row],[Rank 6M]]+Table2[[#This Row],[Rank Sharpe]])/3</f>
        <v>468</v>
      </c>
    </row>
    <row r="503" spans="1:48" x14ac:dyDescent="0.3">
      <c r="A503" t="s">
        <v>137</v>
      </c>
      <c r="B503" t="s">
        <v>138</v>
      </c>
      <c r="C503" t="s">
        <v>10303</v>
      </c>
      <c r="D503" t="s">
        <v>51</v>
      </c>
      <c r="E503">
        <v>206894.69958222</v>
      </c>
      <c r="F503">
        <v>325.64999999999998</v>
      </c>
      <c r="G503">
        <v>17.821080210809399</v>
      </c>
      <c r="H503">
        <f>(Table2[[#This Row],[1Y Return vs Nifty]]-AVERAGE(Table2[1Y Return vs Nifty]))/_xlfn.STDEV.P(Table2[1Y Return vs Nifty])</f>
        <v>-0.14339308142572479</v>
      </c>
      <c r="I503">
        <v>-4.9339198728568601</v>
      </c>
      <c r="J503">
        <f>(Table2[[#This Row],[1M Return vs Nifty]]-AVERAGE(Table2[1M Return vs Nifty]))/_xlfn.STDEV.P(Table2[1M Return vs Nifty])</f>
        <v>-0.45129414870433127</v>
      </c>
      <c r="K503">
        <v>-9.3681112564838198</v>
      </c>
      <c r="L503">
        <f>(Table2[[#This Row],[6M Return vs Nifty]]-AVERAGE(Table2[6M Return vs Nifty]))/_xlfn.STDEV.P(Table2[6M Return vs Nifty])</f>
        <v>-0.55808926429419237</v>
      </c>
      <c r="M503">
        <v>-4.5567636763531496</v>
      </c>
      <c r="N503">
        <f>(Table2[[#This Row],[1W Return vs Nifty]]-AVERAGE(Table2[1W Return vs Nifty]))/_xlfn.STDEV.P(Table2[1W Return vs Nifty])</f>
        <v>-0.91767619849246929</v>
      </c>
      <c r="O503">
        <v>327.84</v>
      </c>
      <c r="P503">
        <v>334.90533009097697</v>
      </c>
      <c r="Q503">
        <v>304.170662196313</v>
      </c>
      <c r="R503">
        <v>47.7177402327194</v>
      </c>
      <c r="S503" s="2">
        <f>(Table2[[#This Row],[Close Price]]-Table2[[#This Row],[20D EMA]])/Table2[[#This Row],[20D EMA]]</f>
        <v>-6.6800878477305935E-3</v>
      </c>
      <c r="T503" s="2">
        <f>(Table2[[#This Row],[Close Price]]-Table2[[#This Row],[50D EMA]])/Table2[[#This Row],[50D EMA]]</f>
        <v>-2.7635660765574523E-2</v>
      </c>
      <c r="U503" s="2">
        <f>(Table2[[#This Row],[Close Price]]-Table2[[#This Row],[200D EMA]])/Table2[[#This Row],[200D EMA]]</f>
        <v>7.06160733865389E-2</v>
      </c>
      <c r="V503">
        <v>0.992646470813635</v>
      </c>
      <c r="W503">
        <v>323.5</v>
      </c>
      <c r="X503">
        <v>333.1</v>
      </c>
      <c r="Y503">
        <v>320.89999999999998</v>
      </c>
      <c r="Z503">
        <v>334.2</v>
      </c>
      <c r="AA503">
        <v>310</v>
      </c>
      <c r="AB503">
        <v>337.95</v>
      </c>
      <c r="AC503" s="2">
        <f>(Table2[[#This Row],[Close Price]]/Table2[[#This Row],[Day Low]])-1</f>
        <v>6.6460587326120368E-3</v>
      </c>
      <c r="AD503" s="2">
        <f>(Table2[[#This Row],[Day High]]/Table2[[#This Row],[Close Price]])-1</f>
        <v>2.2877322278520129E-2</v>
      </c>
      <c r="AE503" s="2">
        <f>(Table2[[#This Row],[Close Price]]/Table2[[#This Row],[Current Week Low]])-1</f>
        <v>1.4802119040199457E-2</v>
      </c>
      <c r="AF503" s="2">
        <f>(Table2[[#This Row],[Current Week High]]/Table2[[#This Row],[Close Price]])-1</f>
        <v>2.6255181943804828E-2</v>
      </c>
      <c r="AG503" s="2">
        <f>(Table2[[#This Row],[Close Price]]/Table2[[#This Row],[Current Month Low]])-1</f>
        <v>5.0483870967741762E-2</v>
      </c>
      <c r="AH503" s="2">
        <f>(Table2[[#This Row],[Current Month High]]/Table2[[#This Row],[Close Price]])-1</f>
        <v>3.7770612620912081E-2</v>
      </c>
      <c r="AI503">
        <v>21.203746353446899</v>
      </c>
      <c r="AJ503">
        <v>59.4369645042839</v>
      </c>
      <c r="AK503" t="str">
        <f>IF(AND(Table2[[#This Row],[20D EMA]]&gt;Table2[[#This Row],[50D EMA]],Table2[[#This Row],[50D EMA]]&gt;Table2[[#This Row],[200D EMA]]),"Uptrend","Downtrend/NoTrend")</f>
        <v>Downtrend/NoTrend</v>
      </c>
      <c r="AL503">
        <v>-0.13</v>
      </c>
      <c r="AM503" t="s">
        <v>10346</v>
      </c>
      <c r="AN503">
        <v>-1.06</v>
      </c>
      <c r="AO503" t="s">
        <v>10346</v>
      </c>
      <c r="AQ503">
        <f>(Table2[[#This Row],[Sharpe Ratio]]-AVERAGE(Table2[Sharpe Ratio]))/_xlfn.STDEV.P(Table2[Sharpe Ratio])</f>
        <v>-0.73259025278421641</v>
      </c>
      <c r="AR5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3">
        <f>_xlfn.RANK.AVG(Table2[[#This Row],[1Y Return vs Nifty Z-Score]],Table2[1Y Return vs Nifty Z-Score])</f>
        <v>343</v>
      </c>
      <c r="AT503">
        <f>_xlfn.RANK.AVG(Table2[[#This Row],[6M Return vs Nifty Z-Score]],Table2[6M Return vs Nifty Z-Score])</f>
        <v>514</v>
      </c>
      <c r="AU503">
        <f>_xlfn.RANK.AVG(Table2[[#This Row],[Sharpe Ratio Z-Score]],Table2[Sharpe Ratio Z-Score])</f>
        <v>548</v>
      </c>
      <c r="AV503">
        <f>(Table2[[#This Row],[Rank 1Y]]+Table2[[#This Row],[Rank 6M]]+Table2[[#This Row],[Rank Sharpe]])/3</f>
        <v>468.33333333333331</v>
      </c>
    </row>
    <row r="504" spans="1:48" x14ac:dyDescent="0.3">
      <c r="A504" t="s">
        <v>185</v>
      </c>
      <c r="B504" t="s">
        <v>186</v>
      </c>
      <c r="C504" t="s">
        <v>6758</v>
      </c>
      <c r="D504" t="s">
        <v>83</v>
      </c>
      <c r="E504">
        <v>150866.3130275</v>
      </c>
      <c r="F504">
        <v>612.5</v>
      </c>
      <c r="G504">
        <v>8.79229893839487</v>
      </c>
      <c r="H504">
        <f>(Table2[[#This Row],[1Y Return vs Nifty]]-AVERAGE(Table2[1Y Return vs Nifty]))/_xlfn.STDEV.P(Table2[1Y Return vs Nifty])</f>
        <v>-0.28817666512315282</v>
      </c>
      <c r="I504">
        <v>-11.951349161608301</v>
      </c>
      <c r="J504">
        <f>(Table2[[#This Row],[1M Return vs Nifty]]-AVERAGE(Table2[1M Return vs Nifty]))/_xlfn.STDEV.P(Table2[1M Return vs Nifty])</f>
        <v>-1.1127290206242715</v>
      </c>
      <c r="K504">
        <v>-13.3272096917627</v>
      </c>
      <c r="L504">
        <f>(Table2[[#This Row],[6M Return vs Nifty]]-AVERAGE(Table2[6M Return vs Nifty]))/_xlfn.STDEV.P(Table2[6M Return vs Nifty])</f>
        <v>-0.69573709013567142</v>
      </c>
      <c r="M504">
        <v>-3.7168861581342401</v>
      </c>
      <c r="N504">
        <f>(Table2[[#This Row],[1W Return vs Nifty]]-AVERAGE(Table2[1W Return vs Nifty]))/_xlfn.STDEV.P(Table2[1W Return vs Nifty])</f>
        <v>-0.70432925219756537</v>
      </c>
      <c r="O504">
        <v>634.91999999999996</v>
      </c>
      <c r="P504">
        <v>644.70896437012595</v>
      </c>
      <c r="Q504">
        <v>594.32532897870703</v>
      </c>
      <c r="R504">
        <v>27.8510369869797</v>
      </c>
      <c r="S504" s="2">
        <f>(Table2[[#This Row],[Close Price]]-Table2[[#This Row],[20D EMA]])/Table2[[#This Row],[20D EMA]]</f>
        <v>-3.5311535311535247E-2</v>
      </c>
      <c r="T504" s="2">
        <f>(Table2[[#This Row],[Close Price]]-Table2[[#This Row],[50D EMA]])/Table2[[#This Row],[50D EMA]]</f>
        <v>-4.9958921234473271E-2</v>
      </c>
      <c r="U504" s="2">
        <f>(Table2[[#This Row],[Close Price]]-Table2[[#This Row],[200D EMA]])/Table2[[#This Row],[200D EMA]]</f>
        <v>3.0580340657068161E-2</v>
      </c>
      <c r="V504">
        <v>0.88311764602312604</v>
      </c>
      <c r="W504">
        <v>600.70000000000005</v>
      </c>
      <c r="X504">
        <v>619</v>
      </c>
      <c r="Y504">
        <v>600.70000000000005</v>
      </c>
      <c r="Z504">
        <v>639.9</v>
      </c>
      <c r="AA504">
        <v>600.70000000000005</v>
      </c>
      <c r="AB504">
        <v>681</v>
      </c>
      <c r="AC504" s="2">
        <f>(Table2[[#This Row],[Close Price]]/Table2[[#This Row],[Day Low]])-1</f>
        <v>1.9643748959547125E-2</v>
      </c>
      <c r="AD504" s="2">
        <f>(Table2[[#This Row],[Day High]]/Table2[[#This Row],[Close Price]])-1</f>
        <v>1.0612244897959089E-2</v>
      </c>
      <c r="AE504" s="2">
        <f>(Table2[[#This Row],[Close Price]]/Table2[[#This Row],[Current Week Low]])-1</f>
        <v>1.9643748959547125E-2</v>
      </c>
      <c r="AF504" s="2">
        <f>(Table2[[#This Row],[Current Week High]]/Table2[[#This Row],[Close Price]])-1</f>
        <v>4.4734693877551024E-2</v>
      </c>
      <c r="AG504" s="2">
        <f>(Table2[[#This Row],[Close Price]]/Table2[[#This Row],[Current Month Low]])-1</f>
        <v>1.9643748959547125E-2</v>
      </c>
      <c r="AH504" s="2">
        <f>(Table2[[#This Row],[Current Month High]]/Table2[[#This Row],[Close Price]])-1</f>
        <v>0.11183673469387756</v>
      </c>
      <c r="AI504">
        <v>15.4204081632653</v>
      </c>
      <c r="AJ504">
        <v>51.590149733943797</v>
      </c>
      <c r="AK504" t="str">
        <f>IF(AND(Table2[[#This Row],[20D EMA]]&gt;Table2[[#This Row],[50D EMA]],Table2[[#This Row],[50D EMA]]&gt;Table2[[#This Row],[200D EMA]]),"Uptrend","Downtrend/NoTrend")</f>
        <v>Downtrend/NoTrend</v>
      </c>
      <c r="AL504">
        <v>-0.1</v>
      </c>
      <c r="AM504" t="s">
        <v>10346</v>
      </c>
      <c r="AN504">
        <v>-3.61</v>
      </c>
      <c r="AO504" t="s">
        <v>10346</v>
      </c>
      <c r="AP504">
        <v>2.1588985505428E-2</v>
      </c>
      <c r="AQ504">
        <f>(Table2[[#This Row],[Sharpe Ratio]]-AVERAGE(Table2[Sharpe Ratio]))/_xlfn.STDEV.P(Table2[Sharpe Ratio])</f>
        <v>-0.48445001705150387</v>
      </c>
      <c r="AR5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4">
        <f>_xlfn.RANK.AVG(Table2[[#This Row],[1Y Return vs Nifty Z-Score]],Table2[1Y Return vs Nifty Z-Score])</f>
        <v>384</v>
      </c>
      <c r="AT504">
        <f>_xlfn.RANK.AVG(Table2[[#This Row],[6M Return vs Nifty Z-Score]],Table2[6M Return vs Nifty Z-Score])</f>
        <v>552</v>
      </c>
      <c r="AU504">
        <f>_xlfn.RANK.AVG(Table2[[#This Row],[Sharpe Ratio Z-Score]],Table2[Sharpe Ratio Z-Score])</f>
        <v>471</v>
      </c>
      <c r="AV504">
        <f>(Table2[[#This Row],[Rank 1Y]]+Table2[[#This Row],[Rank 6M]]+Table2[[#This Row],[Rank Sharpe]])/3</f>
        <v>469</v>
      </c>
    </row>
    <row r="505" spans="1:48" x14ac:dyDescent="0.3">
      <c r="A505" t="s">
        <v>1302</v>
      </c>
      <c r="B505" t="s">
        <v>1303</v>
      </c>
      <c r="C505" t="s">
        <v>10303</v>
      </c>
      <c r="D505" t="s">
        <v>532</v>
      </c>
      <c r="E505">
        <v>8688.4142627149995</v>
      </c>
      <c r="F505">
        <v>263.05</v>
      </c>
      <c r="G505">
        <v>-16.869509028964501</v>
      </c>
      <c r="H505">
        <f>(Table2[[#This Row],[1Y Return vs Nifty]]-AVERAGE(Table2[1Y Return vs Nifty]))/_xlfn.STDEV.P(Table2[1Y Return vs Nifty])</f>
        <v>-0.69968386743196487</v>
      </c>
      <c r="I505">
        <v>3.6182474605544601</v>
      </c>
      <c r="J505">
        <f>(Table2[[#This Row],[1M Return vs Nifty]]-AVERAGE(Table2[1M Return vs Nifty]))/_xlfn.STDEV.P(Table2[1M Return vs Nifty])</f>
        <v>0.3547990047928048</v>
      </c>
      <c r="K505">
        <v>-3.3077338337226201</v>
      </c>
      <c r="L505">
        <f>(Table2[[#This Row],[6M Return vs Nifty]]-AVERAGE(Table2[6M Return vs Nifty]))/_xlfn.STDEV.P(Table2[6M Return vs Nifty])</f>
        <v>-0.34738528972552152</v>
      </c>
      <c r="M505">
        <v>2.7993044594127001</v>
      </c>
      <c r="N505">
        <f>(Table2[[#This Row],[1W Return vs Nifty]]-AVERAGE(Table2[1W Return vs Nifty]))/_xlfn.STDEV.P(Table2[1W Return vs Nifty])</f>
        <v>0.95092325733179817</v>
      </c>
      <c r="O505">
        <v>253.99</v>
      </c>
      <c r="P505">
        <v>245.36828133945599</v>
      </c>
      <c r="Q505">
        <v>228.01685433150399</v>
      </c>
      <c r="R505">
        <v>57.043564197694103</v>
      </c>
      <c r="S505" s="2">
        <f>(Table2[[#This Row],[Close Price]]-Table2[[#This Row],[20D EMA]])/Table2[[#This Row],[20D EMA]]</f>
        <v>3.5670695696680979E-2</v>
      </c>
      <c r="T505" s="2">
        <f>(Table2[[#This Row],[Close Price]]-Table2[[#This Row],[50D EMA]])/Table2[[#This Row],[50D EMA]]</f>
        <v>7.2061957495158716E-2</v>
      </c>
      <c r="U505" s="2">
        <f>(Table2[[#This Row],[Close Price]]-Table2[[#This Row],[200D EMA]])/Table2[[#This Row],[200D EMA]]</f>
        <v>0.15364279000868428</v>
      </c>
      <c r="V505">
        <v>1.07082085016893</v>
      </c>
      <c r="W505">
        <v>257.5</v>
      </c>
      <c r="X505">
        <v>271</v>
      </c>
      <c r="Y505">
        <v>254.65</v>
      </c>
      <c r="Z505">
        <v>276.8</v>
      </c>
      <c r="AA505">
        <v>233.05</v>
      </c>
      <c r="AB505">
        <v>277.45</v>
      </c>
      <c r="AC505" s="2">
        <f>(Table2[[#This Row],[Close Price]]/Table2[[#This Row],[Day Low]])-1</f>
        <v>2.1553398058252515E-2</v>
      </c>
      <c r="AD505" s="2">
        <f>(Table2[[#This Row],[Day High]]/Table2[[#This Row],[Close Price]])-1</f>
        <v>3.0222391180383834E-2</v>
      </c>
      <c r="AE505" s="2">
        <f>(Table2[[#This Row],[Close Price]]/Table2[[#This Row],[Current Week Low]])-1</f>
        <v>3.2986451992931487E-2</v>
      </c>
      <c r="AF505" s="2">
        <f>(Table2[[#This Row],[Current Week High]]/Table2[[#This Row],[Close Price]])-1</f>
        <v>5.2271431286827541E-2</v>
      </c>
      <c r="AG505" s="2">
        <f>(Table2[[#This Row],[Close Price]]/Table2[[#This Row],[Current Month Low]])-1</f>
        <v>0.12872774082814842</v>
      </c>
      <c r="AH505" s="2">
        <f>(Table2[[#This Row],[Current Month High]]/Table2[[#This Row],[Close Price]])-1</f>
        <v>5.4742444402204882E-2</v>
      </c>
      <c r="AI505">
        <v>6.6717354115187302</v>
      </c>
      <c r="AJ505">
        <v>30.481150793650801</v>
      </c>
      <c r="AK505" t="str">
        <f>IF(AND(Table2[[#This Row],[20D EMA]]&gt;Table2[[#This Row],[50D EMA]],Table2[[#This Row],[50D EMA]]&gt;Table2[[#This Row],[200D EMA]]),"Uptrend","Downtrend/NoTrend")</f>
        <v>Uptrend</v>
      </c>
      <c r="AL505">
        <v>0.13</v>
      </c>
      <c r="AM505" t="s">
        <v>10347</v>
      </c>
      <c r="AN505">
        <v>9.76</v>
      </c>
      <c r="AO505" t="s">
        <v>10347</v>
      </c>
      <c r="AP505">
        <v>4.5567562942569001E-2</v>
      </c>
      <c r="AQ505">
        <f>(Table2[[#This Row],[Sharpe Ratio]]-AVERAGE(Table2[Sharpe Ratio]))/_xlfn.STDEV.P(Table2[Sharpe Ratio])</f>
        <v>-0.20884420610261595</v>
      </c>
      <c r="AR5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4.9808898864500573E-2</v>
      </c>
      <c r="AS505">
        <f>_xlfn.RANK.AVG(Table2[[#This Row],[1Y Return vs Nifty Z-Score]],Table2[1Y Return vs Nifty Z-Score])</f>
        <v>570</v>
      </c>
      <c r="AT505">
        <f>_xlfn.RANK.AVG(Table2[[#This Row],[6M Return vs Nifty Z-Score]],Table2[6M Return vs Nifty Z-Score])</f>
        <v>434</v>
      </c>
      <c r="AU505">
        <f>_xlfn.RANK.AVG(Table2[[#This Row],[Sharpe Ratio Z-Score]],Table2[Sharpe Ratio Z-Score])</f>
        <v>403</v>
      </c>
      <c r="AV505">
        <f>(Table2[[#This Row],[Rank 1Y]]+Table2[[#This Row],[Rank 6M]]+Table2[[#This Row],[Rank Sharpe]])/3</f>
        <v>469</v>
      </c>
    </row>
    <row r="506" spans="1:48" x14ac:dyDescent="0.3">
      <c r="A506" t="s">
        <v>1211</v>
      </c>
      <c r="B506" t="s">
        <v>1212</v>
      </c>
      <c r="C506" t="s">
        <v>10316</v>
      </c>
      <c r="D506" t="s">
        <v>388</v>
      </c>
      <c r="E506">
        <v>9932.4554673849998</v>
      </c>
      <c r="F506">
        <v>675.95</v>
      </c>
      <c r="G506">
        <v>-17.963664333605099</v>
      </c>
      <c r="H506">
        <f>(Table2[[#This Row],[1Y Return vs Nifty]]-AVERAGE(Table2[1Y Return vs Nifty]))/_xlfn.STDEV.P(Table2[1Y Return vs Nifty])</f>
        <v>-0.71722950524815854</v>
      </c>
      <c r="I506">
        <v>-3.10233463447029</v>
      </c>
      <c r="J506">
        <f>(Table2[[#This Row],[1M Return vs Nifty]]-AVERAGE(Table2[1M Return vs Nifty]))/_xlfn.STDEV.P(Table2[1M Return vs Nifty])</f>
        <v>-0.27865623562915398</v>
      </c>
      <c r="K506">
        <v>-8.8899976897656803</v>
      </c>
      <c r="L506">
        <f>(Table2[[#This Row],[6M Return vs Nifty]]-AVERAGE(Table2[6M Return vs Nifty]))/_xlfn.STDEV.P(Table2[6M Return vs Nifty])</f>
        <v>-0.54146646644263263</v>
      </c>
      <c r="M506">
        <v>-0.52892532551943805</v>
      </c>
      <c r="N506">
        <f>(Table2[[#This Row],[1W Return vs Nifty]]-AVERAGE(Table2[1W Return vs Nifty]))/_xlfn.STDEV.P(Table2[1W Return vs Nifty])</f>
        <v>0.10548133778997613</v>
      </c>
      <c r="O506">
        <v>670.83</v>
      </c>
      <c r="P506">
        <v>675.38613109023004</v>
      </c>
      <c r="Q506">
        <v>671.24329773348302</v>
      </c>
      <c r="R506">
        <v>57.806397252793801</v>
      </c>
      <c r="S506" s="2">
        <f>(Table2[[#This Row],[Close Price]]-Table2[[#This Row],[20D EMA]])/Table2[[#This Row],[20D EMA]]</f>
        <v>7.6323360612972051E-3</v>
      </c>
      <c r="T506" s="2">
        <f>(Table2[[#This Row],[Close Price]]-Table2[[#This Row],[50D EMA]])/Table2[[#This Row],[50D EMA]]</f>
        <v>8.3488375584466422E-4</v>
      </c>
      <c r="U506" s="2">
        <f>(Table2[[#This Row],[Close Price]]-Table2[[#This Row],[200D EMA]])/Table2[[#This Row],[200D EMA]]</f>
        <v>7.0119169642507504E-3</v>
      </c>
      <c r="V506">
        <v>0.520708603315304</v>
      </c>
      <c r="W506">
        <v>667.75</v>
      </c>
      <c r="X506">
        <v>679.6</v>
      </c>
      <c r="Y506">
        <v>667.75</v>
      </c>
      <c r="Z506">
        <v>693</v>
      </c>
      <c r="AA506">
        <v>639.20000000000005</v>
      </c>
      <c r="AB506">
        <v>720.5</v>
      </c>
      <c r="AC506" s="2">
        <f>(Table2[[#This Row],[Close Price]]/Table2[[#This Row],[Day Low]])-1</f>
        <v>1.2280044926993749E-2</v>
      </c>
      <c r="AD506" s="2">
        <f>(Table2[[#This Row],[Day High]]/Table2[[#This Row],[Close Price]])-1</f>
        <v>5.3998076780825688E-3</v>
      </c>
      <c r="AE506" s="2">
        <f>(Table2[[#This Row],[Close Price]]/Table2[[#This Row],[Current Week Low]])-1</f>
        <v>1.2280044926993749E-2</v>
      </c>
      <c r="AF506" s="2">
        <f>(Table2[[#This Row],[Current Week High]]/Table2[[#This Row],[Close Price]])-1</f>
        <v>2.5223759153783387E-2</v>
      </c>
      <c r="AG506" s="2">
        <f>(Table2[[#This Row],[Close Price]]/Table2[[#This Row],[Current Month Low]])-1</f>
        <v>5.7493742177722185E-2</v>
      </c>
      <c r="AH506" s="2">
        <f>(Table2[[#This Row],[Current Month High]]/Table2[[#This Row],[Close Price]])-1</f>
        <v>6.590724165988604E-2</v>
      </c>
      <c r="AI506">
        <v>20.556254160810699</v>
      </c>
      <c r="AJ506">
        <v>14.7136190072125</v>
      </c>
      <c r="AK506" t="str">
        <f>IF(AND(Table2[[#This Row],[20D EMA]]&gt;Table2[[#This Row],[50D EMA]],Table2[[#This Row],[50D EMA]]&gt;Table2[[#This Row],[200D EMA]]),"Uptrend","Downtrend/NoTrend")</f>
        <v>Downtrend/NoTrend</v>
      </c>
      <c r="AL506">
        <v>-0.03</v>
      </c>
      <c r="AM506" t="s">
        <v>10346</v>
      </c>
      <c r="AN506">
        <v>0.93</v>
      </c>
      <c r="AO506" t="s">
        <v>10347</v>
      </c>
      <c r="AP506">
        <v>7.0536819819778995E-2</v>
      </c>
      <c r="AQ506">
        <f>(Table2[[#This Row],[Sharpe Ratio]]-AVERAGE(Table2[Sharpe Ratio]))/_xlfn.STDEV.P(Table2[Sharpe Ratio])</f>
        <v>7.8148310800216142E-2</v>
      </c>
      <c r="AR5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6">
        <f>_xlfn.RANK.AVG(Table2[[#This Row],[1Y Return vs Nifty Z-Score]],Table2[1Y Return vs Nifty Z-Score])</f>
        <v>572</v>
      </c>
      <c r="AT506">
        <f>_xlfn.RANK.AVG(Table2[[#This Row],[6M Return vs Nifty Z-Score]],Table2[6M Return vs Nifty Z-Score])</f>
        <v>506</v>
      </c>
      <c r="AU506">
        <f>_xlfn.RANK.AVG(Table2[[#This Row],[Sharpe Ratio Z-Score]],Table2[Sharpe Ratio Z-Score])</f>
        <v>331</v>
      </c>
      <c r="AV506">
        <f>(Table2[[#This Row],[Rank 1Y]]+Table2[[#This Row],[Rank 6M]]+Table2[[#This Row],[Rank Sharpe]])/3</f>
        <v>469.66666666666669</v>
      </c>
    </row>
    <row r="507" spans="1:48" x14ac:dyDescent="0.3">
      <c r="A507" t="s">
        <v>1278</v>
      </c>
      <c r="B507" t="s">
        <v>1279</v>
      </c>
      <c r="C507" t="s">
        <v>10315</v>
      </c>
      <c r="D507" t="s">
        <v>141</v>
      </c>
      <c r="E507">
        <v>8988.2952361499993</v>
      </c>
      <c r="F507">
        <v>579.75</v>
      </c>
      <c r="G507">
        <v>-22.082787779507498</v>
      </c>
      <c r="H507">
        <f>(Table2[[#This Row],[1Y Return vs Nifty]]-AVERAGE(Table2[1Y Return vs Nifty]))/_xlfn.STDEV.P(Table2[1Y Return vs Nifty])</f>
        <v>-0.78328287792337892</v>
      </c>
      <c r="I507">
        <v>-5.0884068962150799</v>
      </c>
      <c r="J507">
        <f>(Table2[[#This Row],[1M Return vs Nifty]]-AVERAGE(Table2[1M Return vs Nifty]))/_xlfn.STDEV.P(Table2[1M Return vs Nifty])</f>
        <v>-0.46585547883016964</v>
      </c>
      <c r="K507">
        <v>-14.174430401325701</v>
      </c>
      <c r="L507">
        <f>(Table2[[#This Row],[6M Return vs Nifty]]-AVERAGE(Table2[6M Return vs Nifty]))/_xlfn.STDEV.P(Table2[6M Return vs Nifty])</f>
        <v>-0.7251928085487469</v>
      </c>
      <c r="M507">
        <v>0.30026781240901701</v>
      </c>
      <c r="N507">
        <f>(Table2[[#This Row],[1W Return vs Nifty]]-AVERAGE(Table2[1W Return vs Nifty]))/_xlfn.STDEV.P(Table2[1W Return vs Nifty])</f>
        <v>0.31611422178582493</v>
      </c>
      <c r="O507">
        <v>585.79999999999995</v>
      </c>
      <c r="P507">
        <v>592.79626987350798</v>
      </c>
      <c r="Q507">
        <v>575.25063174545005</v>
      </c>
      <c r="R507">
        <v>44.963906975176599</v>
      </c>
      <c r="S507" s="2">
        <f>(Table2[[#This Row],[Close Price]]-Table2[[#This Row],[20D EMA]])/Table2[[#This Row],[20D EMA]]</f>
        <v>-1.0327756913622321E-2</v>
      </c>
      <c r="T507" s="2">
        <f>(Table2[[#This Row],[Close Price]]-Table2[[#This Row],[50D EMA]])/Table2[[#This Row],[50D EMA]]</f>
        <v>-2.2008016137300964E-2</v>
      </c>
      <c r="U507" s="2">
        <f>(Table2[[#This Row],[Close Price]]-Table2[[#This Row],[200D EMA]])/Table2[[#This Row],[200D EMA]]</f>
        <v>7.8215789887927187E-3</v>
      </c>
      <c r="V507">
        <v>0.61852823207868102</v>
      </c>
      <c r="W507">
        <v>571.85</v>
      </c>
      <c r="X507">
        <v>590.20000000000005</v>
      </c>
      <c r="Y507">
        <v>571.85</v>
      </c>
      <c r="Z507">
        <v>615</v>
      </c>
      <c r="AA507">
        <v>547</v>
      </c>
      <c r="AB507">
        <v>616</v>
      </c>
      <c r="AC507" s="2">
        <f>(Table2[[#This Row],[Close Price]]/Table2[[#This Row],[Day Low]])-1</f>
        <v>1.3814811576462249E-2</v>
      </c>
      <c r="AD507" s="2">
        <f>(Table2[[#This Row],[Day High]]/Table2[[#This Row],[Close Price]])-1</f>
        <v>1.8025010780508888E-2</v>
      </c>
      <c r="AE507" s="2">
        <f>(Table2[[#This Row],[Close Price]]/Table2[[#This Row],[Current Week Low]])-1</f>
        <v>1.3814811576462249E-2</v>
      </c>
      <c r="AF507" s="2">
        <f>(Table2[[#This Row],[Current Week High]]/Table2[[#This Row],[Close Price]])-1</f>
        <v>6.0802069857697205E-2</v>
      </c>
      <c r="AG507" s="2">
        <f>(Table2[[#This Row],[Close Price]]/Table2[[#This Row],[Current Month Low]])-1</f>
        <v>5.9872029250457093E-2</v>
      </c>
      <c r="AH507" s="2">
        <f>(Table2[[#This Row],[Current Month High]]/Table2[[#This Row],[Close Price]])-1</f>
        <v>6.2526951272100062E-2</v>
      </c>
      <c r="AI507">
        <v>17.084950409659299</v>
      </c>
      <c r="AJ507">
        <v>22.052631578947299</v>
      </c>
      <c r="AK507" t="str">
        <f>IF(AND(Table2[[#This Row],[20D EMA]]&gt;Table2[[#This Row],[50D EMA]],Table2[[#This Row],[50D EMA]]&gt;Table2[[#This Row],[200D EMA]]),"Uptrend","Downtrend/NoTrend")</f>
        <v>Downtrend/NoTrend</v>
      </c>
      <c r="AL507">
        <v>0.03</v>
      </c>
      <c r="AM507" t="s">
        <v>10347</v>
      </c>
      <c r="AN507">
        <v>0.23</v>
      </c>
      <c r="AO507" t="s">
        <v>10347</v>
      </c>
      <c r="AP507">
        <v>8.7476140092947005E-2</v>
      </c>
      <c r="AQ507">
        <f>(Table2[[#This Row],[Sharpe Ratio]]-AVERAGE(Table2[Sharpe Ratio]))/_xlfn.STDEV.P(Table2[Sharpe Ratio])</f>
        <v>0.27284606186772264</v>
      </c>
      <c r="AR5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7">
        <f>_xlfn.RANK.AVG(Table2[[#This Row],[1Y Return vs Nifty Z-Score]],Table2[1Y Return vs Nifty Z-Score])</f>
        <v>595</v>
      </c>
      <c r="AT507">
        <f>_xlfn.RANK.AVG(Table2[[#This Row],[6M Return vs Nifty Z-Score]],Table2[6M Return vs Nifty Z-Score])</f>
        <v>556</v>
      </c>
      <c r="AU507">
        <f>_xlfn.RANK.AVG(Table2[[#This Row],[Sharpe Ratio Z-Score]],Table2[Sharpe Ratio Z-Score])</f>
        <v>258</v>
      </c>
      <c r="AV507">
        <f>(Table2[[#This Row],[Rank 1Y]]+Table2[[#This Row],[Rank 6M]]+Table2[[#This Row],[Rank Sharpe]])/3</f>
        <v>469.66666666666669</v>
      </c>
    </row>
    <row r="508" spans="1:48" x14ac:dyDescent="0.3">
      <c r="A508" t="s">
        <v>582</v>
      </c>
      <c r="B508" t="s">
        <v>583</v>
      </c>
      <c r="C508" t="s">
        <v>10307</v>
      </c>
      <c r="D508" t="s">
        <v>196</v>
      </c>
      <c r="E508">
        <v>34221.022899600001</v>
      </c>
      <c r="F508">
        <v>853.8</v>
      </c>
      <c r="G508">
        <v>-18.934085778037598</v>
      </c>
      <c r="H508">
        <f>(Table2[[#This Row],[1Y Return vs Nifty]]-AVERAGE(Table2[1Y Return vs Nifty]))/_xlfn.STDEV.P(Table2[1Y Return vs Nifty])</f>
        <v>-0.73279097364379253</v>
      </c>
      <c r="I508">
        <v>6.0146307493043398</v>
      </c>
      <c r="J508">
        <f>(Table2[[#This Row],[1M Return vs Nifty]]-AVERAGE(Table2[1M Return vs Nifty]))/_xlfn.STDEV.P(Table2[1M Return vs Nifty])</f>
        <v>0.58067252748096543</v>
      </c>
      <c r="K508">
        <v>6.5097816552399701</v>
      </c>
      <c r="L508">
        <f>(Table2[[#This Row],[6M Return vs Nifty]]-AVERAGE(Table2[6M Return vs Nifty]))/_xlfn.STDEV.P(Table2[6M Return vs Nifty])</f>
        <v>-6.0551398664018515E-3</v>
      </c>
      <c r="M508">
        <v>-0.20907643632992501</v>
      </c>
      <c r="N508">
        <f>(Table2[[#This Row],[1W Return vs Nifty]]-AVERAGE(Table2[1W Return vs Nifty]))/_xlfn.STDEV.P(Table2[1W Return vs Nifty])</f>
        <v>0.18672983212890146</v>
      </c>
      <c r="O508">
        <v>826.09</v>
      </c>
      <c r="P508">
        <v>788.45393121945494</v>
      </c>
      <c r="Q508">
        <v>736.91311532507598</v>
      </c>
      <c r="R508">
        <v>63.011511417138102</v>
      </c>
      <c r="S508" s="2">
        <f>(Table2[[#This Row],[Close Price]]-Table2[[#This Row],[20D EMA]])/Table2[[#This Row],[20D EMA]]</f>
        <v>3.3543560628987064E-2</v>
      </c>
      <c r="T508" s="2">
        <f>(Table2[[#This Row],[Close Price]]-Table2[[#This Row],[50D EMA]])/Table2[[#This Row],[50D EMA]]</f>
        <v>8.2878740523847888E-2</v>
      </c>
      <c r="U508" s="2">
        <f>(Table2[[#This Row],[Close Price]]-Table2[[#This Row],[200D EMA]])/Table2[[#This Row],[200D EMA]]</f>
        <v>0.15861691459156813</v>
      </c>
      <c r="V508">
        <v>0.68569120539829498</v>
      </c>
      <c r="W508">
        <v>836.7</v>
      </c>
      <c r="X508">
        <v>856.3</v>
      </c>
      <c r="Y508">
        <v>823.75</v>
      </c>
      <c r="Z508">
        <v>862.25</v>
      </c>
      <c r="AA508">
        <v>792.35</v>
      </c>
      <c r="AB508">
        <v>874.55</v>
      </c>
      <c r="AC508" s="2">
        <f>(Table2[[#This Row],[Close Price]]/Table2[[#This Row],[Day Low]])-1</f>
        <v>2.0437432771602593E-2</v>
      </c>
      <c r="AD508" s="2">
        <f>(Table2[[#This Row],[Day High]]/Table2[[#This Row],[Close Price]])-1</f>
        <v>2.9280862028577825E-3</v>
      </c>
      <c r="AE508" s="2">
        <f>(Table2[[#This Row],[Close Price]]/Table2[[#This Row],[Current Week Low]])-1</f>
        <v>3.6479514415781455E-2</v>
      </c>
      <c r="AF508" s="2">
        <f>(Table2[[#This Row],[Current Week High]]/Table2[[#This Row],[Close Price]])-1</f>
        <v>9.8969313656593894E-3</v>
      </c>
      <c r="AG508" s="2">
        <f>(Table2[[#This Row],[Close Price]]/Table2[[#This Row],[Current Month Low]])-1</f>
        <v>7.7554111188237407E-2</v>
      </c>
      <c r="AH508" s="2">
        <f>(Table2[[#This Row],[Current Month High]]/Table2[[#This Row],[Close Price]])-1</f>
        <v>2.4303115483719884E-2</v>
      </c>
      <c r="AI508">
        <v>2.4303115483719799</v>
      </c>
      <c r="AJ508">
        <v>40.508516415699802</v>
      </c>
      <c r="AK508" t="str">
        <f>IF(AND(Table2[[#This Row],[20D EMA]]&gt;Table2[[#This Row],[50D EMA]],Table2[[#This Row],[50D EMA]]&gt;Table2[[#This Row],[200D EMA]]),"Uptrend","Downtrend/NoTrend")</f>
        <v>Uptrend</v>
      </c>
      <c r="AL508">
        <v>0.04</v>
      </c>
      <c r="AM508" t="s">
        <v>10347</v>
      </c>
      <c r="AN508">
        <v>3.52</v>
      </c>
      <c r="AO508" t="s">
        <v>10347</v>
      </c>
      <c r="AP508">
        <v>6.1767604612280001E-3</v>
      </c>
      <c r="AQ508">
        <f>(Table2[[#This Row],[Sharpe Ratio]]-AVERAGE(Table2[Sharpe Ratio]))/_xlfn.STDEV.P(Table2[Sharpe Ratio])</f>
        <v>-0.66159558763294024</v>
      </c>
      <c r="AR5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-0.63303934153326769</v>
      </c>
      <c r="AS508">
        <f>_xlfn.RANK.AVG(Table2[[#This Row],[1Y Return vs Nifty Z-Score]],Table2[1Y Return vs Nifty Z-Score])</f>
        <v>577</v>
      </c>
      <c r="AT508">
        <f>_xlfn.RANK.AVG(Table2[[#This Row],[6M Return vs Nifty Z-Score]],Table2[6M Return vs Nifty Z-Score])</f>
        <v>325</v>
      </c>
      <c r="AU508">
        <f>_xlfn.RANK.AVG(Table2[[#This Row],[Sharpe Ratio Z-Score]],Table2[Sharpe Ratio Z-Score])</f>
        <v>508</v>
      </c>
      <c r="AV508">
        <f>(Table2[[#This Row],[Rank 1Y]]+Table2[[#This Row],[Rank 6M]]+Table2[[#This Row],[Rank Sharpe]])/3</f>
        <v>470</v>
      </c>
    </row>
    <row r="509" spans="1:48" x14ac:dyDescent="0.3">
      <c r="A509" t="s">
        <v>869</v>
      </c>
      <c r="B509" t="s">
        <v>870</v>
      </c>
      <c r="C509" t="s">
        <v>10314</v>
      </c>
      <c r="D509" t="s">
        <v>514</v>
      </c>
      <c r="E509">
        <v>18094.70834985</v>
      </c>
      <c r="F509">
        <v>1600.5</v>
      </c>
      <c r="G509">
        <v>3.5584567962284499</v>
      </c>
      <c r="H509">
        <f>(Table2[[#This Row],[1Y Return vs Nifty]]-AVERAGE(Table2[1Y Return vs Nifty]))/_xlfn.STDEV.P(Table2[1Y Return vs Nifty])</f>
        <v>-0.37210542571509359</v>
      </c>
      <c r="I509">
        <v>-10.8576465635405</v>
      </c>
      <c r="J509">
        <f>(Table2[[#This Row],[1M Return vs Nifty]]-AVERAGE(Table2[1M Return vs Nifty]))/_xlfn.STDEV.P(Table2[1M Return vs Nifty])</f>
        <v>-1.009640979675847</v>
      </c>
      <c r="K509">
        <v>-3.6092427453931499</v>
      </c>
      <c r="L509">
        <f>(Table2[[#This Row],[6M Return vs Nifty]]-AVERAGE(Table2[6M Return vs Nifty]))/_xlfn.STDEV.P(Table2[6M Return vs Nifty])</f>
        <v>-0.35786799098736966</v>
      </c>
      <c r="M509">
        <v>-4.5608058368269404</v>
      </c>
      <c r="N509">
        <f>(Table2[[#This Row],[1W Return vs Nifty]]-AVERAGE(Table2[1W Return vs Nifty]))/_xlfn.STDEV.P(Table2[1W Return vs Nifty])</f>
        <v>-0.91870299415589662</v>
      </c>
      <c r="O509">
        <v>1648.67</v>
      </c>
      <c r="P509">
        <v>1684.5542130200199</v>
      </c>
      <c r="Q509">
        <v>1600.08613526616</v>
      </c>
      <c r="R509">
        <v>34.758681199776497</v>
      </c>
      <c r="S509" s="2">
        <f>(Table2[[#This Row],[Close Price]]-Table2[[#This Row],[20D EMA]])/Table2[[#This Row],[20D EMA]]</f>
        <v>-2.9217490462008812E-2</v>
      </c>
      <c r="T509" s="2">
        <f>(Table2[[#This Row],[Close Price]]-Table2[[#This Row],[50D EMA]])/Table2[[#This Row],[50D EMA]]</f>
        <v>-4.9897006798807597E-2</v>
      </c>
      <c r="U509" s="2">
        <f>(Table2[[#This Row],[Close Price]]-Table2[[#This Row],[200D EMA]])/Table2[[#This Row],[200D EMA]]</f>
        <v>2.5865153426328383E-4</v>
      </c>
      <c r="V509">
        <v>0.77267906599050296</v>
      </c>
      <c r="W509">
        <v>1586.55</v>
      </c>
      <c r="X509">
        <v>1611</v>
      </c>
      <c r="Y509">
        <v>1586.55</v>
      </c>
      <c r="Z509">
        <v>1644.9</v>
      </c>
      <c r="AA509">
        <v>1556.3</v>
      </c>
      <c r="AB509">
        <v>1790</v>
      </c>
      <c r="AC509" s="2">
        <f>(Table2[[#This Row],[Close Price]]/Table2[[#This Row],[Day Low]])-1</f>
        <v>8.7926633260848597E-3</v>
      </c>
      <c r="AD509" s="2">
        <f>(Table2[[#This Row],[Day High]]/Table2[[#This Row],[Close Price]])-1</f>
        <v>6.5604498594189486E-3</v>
      </c>
      <c r="AE509" s="2">
        <f>(Table2[[#This Row],[Close Price]]/Table2[[#This Row],[Current Week Low]])-1</f>
        <v>8.7926633260848597E-3</v>
      </c>
      <c r="AF509" s="2">
        <f>(Table2[[#This Row],[Current Week High]]/Table2[[#This Row],[Close Price]])-1</f>
        <v>2.7741330834114342E-2</v>
      </c>
      <c r="AG509" s="2">
        <f>(Table2[[#This Row],[Close Price]]/Table2[[#This Row],[Current Month Low]])-1</f>
        <v>2.8400693953607892E-2</v>
      </c>
      <c r="AH509" s="2">
        <f>(Table2[[#This Row],[Current Month High]]/Table2[[#This Row],[Close Price]])-1</f>
        <v>0.11840049984379886</v>
      </c>
      <c r="AI509">
        <v>18.834739144017401</v>
      </c>
      <c r="AJ509">
        <v>40.789936664320898</v>
      </c>
      <c r="AK509" t="str">
        <f>IF(AND(Table2[[#This Row],[20D EMA]]&gt;Table2[[#This Row],[50D EMA]],Table2[[#This Row],[50D EMA]]&gt;Table2[[#This Row],[200D EMA]]),"Uptrend","Downtrend/NoTrend")</f>
        <v>Downtrend/NoTrend</v>
      </c>
      <c r="AL509">
        <v>-0.16</v>
      </c>
      <c r="AM509" t="s">
        <v>10346</v>
      </c>
      <c r="AN509">
        <v>-1.51</v>
      </c>
      <c r="AO509" t="s">
        <v>10346</v>
      </c>
      <c r="AQ509">
        <f>(Table2[[#This Row],[Sharpe Ratio]]-AVERAGE(Table2[Sharpe Ratio]))/_xlfn.STDEV.P(Table2[Sharpe Ratio])</f>
        <v>-0.73259025278421641</v>
      </c>
      <c r="AR5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9">
        <f>_xlfn.RANK.AVG(Table2[[#This Row],[1Y Return vs Nifty Z-Score]],Table2[1Y Return vs Nifty Z-Score])</f>
        <v>423</v>
      </c>
      <c r="AT509">
        <f>_xlfn.RANK.AVG(Table2[[#This Row],[6M Return vs Nifty Z-Score]],Table2[6M Return vs Nifty Z-Score])</f>
        <v>439</v>
      </c>
      <c r="AU509">
        <f>_xlfn.RANK.AVG(Table2[[#This Row],[Sharpe Ratio Z-Score]],Table2[Sharpe Ratio Z-Score])</f>
        <v>548</v>
      </c>
      <c r="AV509">
        <f>(Table2[[#This Row],[Rank 1Y]]+Table2[[#This Row],[Rank 6M]]+Table2[[#This Row],[Rank Sharpe]])/3</f>
        <v>470</v>
      </c>
    </row>
    <row r="510" spans="1:48" x14ac:dyDescent="0.3">
      <c r="A510" t="s">
        <v>1691</v>
      </c>
      <c r="B510" t="s">
        <v>1692</v>
      </c>
      <c r="C510" t="s">
        <v>10307</v>
      </c>
      <c r="D510" t="s">
        <v>569</v>
      </c>
      <c r="E510">
        <v>4944.3014761249997</v>
      </c>
      <c r="F510">
        <v>442.15</v>
      </c>
      <c r="G510">
        <v>4.5220604641181499</v>
      </c>
      <c r="H510">
        <f>(Table2[[#This Row],[1Y Return vs Nifty]]-AVERAGE(Table2[1Y Return vs Nifty]))/_xlfn.STDEV.P(Table2[1Y Return vs Nifty])</f>
        <v>-0.35665328570951921</v>
      </c>
      <c r="I510">
        <v>12.313401807762499</v>
      </c>
      <c r="J510">
        <f>(Table2[[#This Row],[1M Return vs Nifty]]-AVERAGE(Table2[1M Return vs Nifty]))/_xlfn.STDEV.P(Table2[1M Return vs Nifty])</f>
        <v>1.1743695434213377</v>
      </c>
      <c r="K510">
        <v>0.41274460220231202</v>
      </c>
      <c r="L510">
        <f>(Table2[[#This Row],[6M Return vs Nifty]]-AVERAGE(Table2[6M Return vs Nifty]))/_xlfn.STDEV.P(Table2[6M Return vs Nifty])</f>
        <v>-0.21803367693615672</v>
      </c>
      <c r="M510">
        <v>-1.9789947019774801</v>
      </c>
      <c r="N510">
        <f>(Table2[[#This Row],[1W Return vs Nifty]]-AVERAGE(Table2[1W Return vs Nifty]))/_xlfn.STDEV.P(Table2[1W Return vs Nifty])</f>
        <v>-0.26286745911453113</v>
      </c>
      <c r="O510">
        <v>438.92</v>
      </c>
      <c r="P510">
        <v>415.37323320081498</v>
      </c>
      <c r="Q510">
        <v>377.41223767564998</v>
      </c>
      <c r="R510">
        <v>47.097317105593497</v>
      </c>
      <c r="S510" s="2">
        <f>(Table2[[#This Row],[Close Price]]-Table2[[#This Row],[20D EMA]])/Table2[[#This Row],[20D EMA]]</f>
        <v>7.3589720222363101E-3</v>
      </c>
      <c r="T510" s="2">
        <f>(Table2[[#This Row],[Close Price]]-Table2[[#This Row],[50D EMA]])/Table2[[#This Row],[50D EMA]]</f>
        <v>6.446435316220675E-2</v>
      </c>
      <c r="U510" s="2">
        <f>(Table2[[#This Row],[Close Price]]-Table2[[#This Row],[200D EMA]])/Table2[[#This Row],[200D EMA]]</f>
        <v>0.17153063907796751</v>
      </c>
      <c r="V510">
        <v>1.4962414471261201</v>
      </c>
      <c r="W510">
        <v>440</v>
      </c>
      <c r="X510">
        <v>456.6</v>
      </c>
      <c r="Y510">
        <v>440</v>
      </c>
      <c r="Z510">
        <v>486</v>
      </c>
      <c r="AA510">
        <v>400</v>
      </c>
      <c r="AB510">
        <v>486</v>
      </c>
      <c r="AC510" s="2">
        <f>(Table2[[#This Row],[Close Price]]/Table2[[#This Row],[Day Low]])-1</f>
        <v>4.8863636363636331E-3</v>
      </c>
      <c r="AD510" s="2">
        <f>(Table2[[#This Row],[Day High]]/Table2[[#This Row],[Close Price]])-1</f>
        <v>3.2681216781635269E-2</v>
      </c>
      <c r="AE510" s="2">
        <f>(Table2[[#This Row],[Close Price]]/Table2[[#This Row],[Current Week Low]])-1</f>
        <v>4.8863636363636331E-3</v>
      </c>
      <c r="AF510" s="2">
        <f>(Table2[[#This Row],[Current Week High]]/Table2[[#This Row],[Close Price]])-1</f>
        <v>9.9174488295827201E-2</v>
      </c>
      <c r="AG510" s="2">
        <f>(Table2[[#This Row],[Close Price]]/Table2[[#This Row],[Current Month Low]])-1</f>
        <v>0.105375</v>
      </c>
      <c r="AH510" s="2">
        <f>(Table2[[#This Row],[Current Month High]]/Table2[[#This Row],[Close Price]])-1</f>
        <v>9.9174488295827201E-2</v>
      </c>
      <c r="AI510">
        <v>9.9174488295827192</v>
      </c>
      <c r="AJ510">
        <v>51.889385091033901</v>
      </c>
      <c r="AK510" t="str">
        <f>IF(AND(Table2[[#This Row],[20D EMA]]&gt;Table2[[#This Row],[50D EMA]],Table2[[#This Row],[50D EMA]]&gt;Table2[[#This Row],[200D EMA]]),"Uptrend","Downtrend/NoTrend")</f>
        <v>Uptrend</v>
      </c>
      <c r="AL510">
        <v>0.06</v>
      </c>
      <c r="AM510" t="s">
        <v>10347</v>
      </c>
      <c r="AN510">
        <v>9.4700000000000006</v>
      </c>
      <c r="AO510" t="s">
        <v>10347</v>
      </c>
      <c r="AP510">
        <v>-1.3734043207688E-2</v>
      </c>
      <c r="AQ510">
        <f>(Table2[[#This Row],[Sharpe Ratio]]-AVERAGE(Table2[Sharpe Ratio]))/_xlfn.STDEV.P(Table2[Sharpe Ratio])</f>
        <v>-0.89044707835214831</v>
      </c>
      <c r="AR5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-0.55363195669101772</v>
      </c>
      <c r="AS510">
        <f>_xlfn.RANK.AVG(Table2[[#This Row],[1Y Return vs Nifty Z-Score]],Table2[1Y Return vs Nifty Z-Score])</f>
        <v>414</v>
      </c>
      <c r="AT510">
        <f>_xlfn.RANK.AVG(Table2[[#This Row],[6M Return vs Nifty Z-Score]],Table2[6M Return vs Nifty Z-Score])</f>
        <v>393</v>
      </c>
      <c r="AU510">
        <f>_xlfn.RANK.AVG(Table2[[#This Row],[Sharpe Ratio Z-Score]],Table2[Sharpe Ratio Z-Score])</f>
        <v>604</v>
      </c>
      <c r="AV510">
        <f>(Table2[[#This Row],[Rank 1Y]]+Table2[[#This Row],[Rank 6M]]+Table2[[#This Row],[Rank Sharpe]])/3</f>
        <v>470.33333333333331</v>
      </c>
    </row>
    <row r="511" spans="1:48" x14ac:dyDescent="0.3">
      <c r="A511" t="s">
        <v>436</v>
      </c>
      <c r="B511" t="s">
        <v>437</v>
      </c>
      <c r="C511" t="s">
        <v>10303</v>
      </c>
      <c r="D511" t="s">
        <v>34</v>
      </c>
      <c r="E511">
        <v>53261.661364334002</v>
      </c>
      <c r="F511">
        <v>116.99</v>
      </c>
      <c r="G511">
        <v>5.44986704894876</v>
      </c>
      <c r="H511">
        <f>(Table2[[#This Row],[1Y Return vs Nifty]]-AVERAGE(Table2[1Y Return vs Nifty]))/_xlfn.STDEV.P(Table2[1Y Return vs Nifty])</f>
        <v>-0.34177517998552004</v>
      </c>
      <c r="I511">
        <v>-3.8894088571179601</v>
      </c>
      <c r="J511">
        <f>(Table2[[#This Row],[1M Return vs Nifty]]-AVERAGE(Table2[1M Return vs Nifty]))/_xlfn.STDEV.P(Table2[1M Return vs Nifty])</f>
        <v>-0.35284270993861933</v>
      </c>
      <c r="K511">
        <v>-25.416878726023299</v>
      </c>
      <c r="L511">
        <f>(Table2[[#This Row],[6M Return vs Nifty]]-AVERAGE(Table2[6M Return vs Nifty]))/_xlfn.STDEV.P(Table2[6M Return vs Nifty])</f>
        <v>-1.1160642643428986</v>
      </c>
      <c r="M511">
        <v>-2.9084238466040899</v>
      </c>
      <c r="N511">
        <f>(Table2[[#This Row],[1W Return vs Nifty]]-AVERAGE(Table2[1W Return vs Nifty]))/_xlfn.STDEV.P(Table2[1W Return vs Nifty])</f>
        <v>-0.49896244380239169</v>
      </c>
      <c r="O511">
        <v>119.09</v>
      </c>
      <c r="P511">
        <v>121.374963203421</v>
      </c>
      <c r="Q511">
        <v>120.836464099411</v>
      </c>
      <c r="R511">
        <v>39.340171802188898</v>
      </c>
      <c r="S511" s="2">
        <f>(Table2[[#This Row],[Close Price]]-Table2[[#This Row],[20D EMA]])/Table2[[#This Row],[20D EMA]]</f>
        <v>-1.7633722394827512E-2</v>
      </c>
      <c r="T511" s="2">
        <f>(Table2[[#This Row],[Close Price]]-Table2[[#This Row],[50D EMA]])/Table2[[#This Row],[50D EMA]]</f>
        <v>-3.6127411186703595E-2</v>
      </c>
      <c r="U511" s="2">
        <f>(Table2[[#This Row],[Close Price]]-Table2[[#This Row],[200D EMA]])/Table2[[#This Row],[200D EMA]]</f>
        <v>-3.1831981580051523E-2</v>
      </c>
      <c r="V511">
        <v>0.42208823577553001</v>
      </c>
      <c r="W511">
        <v>116.5</v>
      </c>
      <c r="X511">
        <v>118.15</v>
      </c>
      <c r="Y511">
        <v>116.5</v>
      </c>
      <c r="Z511">
        <v>121.49</v>
      </c>
      <c r="AA511">
        <v>114</v>
      </c>
      <c r="AB511">
        <v>128.19999999999999</v>
      </c>
      <c r="AC511" s="2">
        <f>(Table2[[#This Row],[Close Price]]/Table2[[#This Row],[Day Low]])-1</f>
        <v>4.2060085836910233E-3</v>
      </c>
      <c r="AD511" s="2">
        <f>(Table2[[#This Row],[Day High]]/Table2[[#This Row],[Close Price]])-1</f>
        <v>9.9153773826823333E-3</v>
      </c>
      <c r="AE511" s="2">
        <f>(Table2[[#This Row],[Close Price]]/Table2[[#This Row],[Current Week Low]])-1</f>
        <v>4.2060085836910233E-3</v>
      </c>
      <c r="AF511" s="2">
        <f>(Table2[[#This Row],[Current Week High]]/Table2[[#This Row],[Close Price]])-1</f>
        <v>3.846482605350876E-2</v>
      </c>
      <c r="AG511" s="2">
        <f>(Table2[[#This Row],[Close Price]]/Table2[[#This Row],[Current Month Low]])-1</f>
        <v>2.6228070175438489E-2</v>
      </c>
      <c r="AH511" s="2">
        <f>(Table2[[#This Row],[Current Month High]]/Table2[[#This Row],[Close Price]])-1</f>
        <v>9.5820155568852039E-2</v>
      </c>
      <c r="AI511">
        <v>35.011539447815998</v>
      </c>
      <c r="AJ511">
        <v>37.231671554252202</v>
      </c>
      <c r="AK511" t="str">
        <f>IF(AND(Table2[[#This Row],[20D EMA]]&gt;Table2[[#This Row],[50D EMA]],Table2[[#This Row],[50D EMA]]&gt;Table2[[#This Row],[200D EMA]]),"Uptrend","Downtrend/NoTrend")</f>
        <v>Downtrend/NoTrend</v>
      </c>
      <c r="AL511">
        <v>-0.08</v>
      </c>
      <c r="AM511" t="s">
        <v>10346</v>
      </c>
      <c r="AN511">
        <v>-0.84</v>
      </c>
      <c r="AO511" t="s">
        <v>10346</v>
      </c>
      <c r="AP511">
        <v>6.9500129952691003E-2</v>
      </c>
      <c r="AQ511">
        <f>(Table2[[#This Row],[Sharpe Ratio]]-AVERAGE(Table2[Sharpe Ratio]))/_xlfn.STDEV.P(Table2[Sharpe Ratio])</f>
        <v>6.6232768592998897E-2</v>
      </c>
      <c r="AR5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1">
        <f>_xlfn.RANK.AVG(Table2[[#This Row],[1Y Return vs Nifty Z-Score]],Table2[1Y Return vs Nifty Z-Score])</f>
        <v>408</v>
      </c>
      <c r="AT511">
        <f>_xlfn.RANK.AVG(Table2[[#This Row],[6M Return vs Nifty Z-Score]],Table2[6M Return vs Nifty Z-Score])</f>
        <v>669</v>
      </c>
      <c r="AU511">
        <f>_xlfn.RANK.AVG(Table2[[#This Row],[Sharpe Ratio Z-Score]],Table2[Sharpe Ratio Z-Score])</f>
        <v>335</v>
      </c>
      <c r="AV511">
        <f>(Table2[[#This Row],[Rank 1Y]]+Table2[[#This Row],[Rank 6M]]+Table2[[#This Row],[Rank Sharpe]])/3</f>
        <v>470.66666666666669</v>
      </c>
    </row>
    <row r="512" spans="1:48" x14ac:dyDescent="0.3">
      <c r="A512" t="s">
        <v>1335</v>
      </c>
      <c r="B512" t="s">
        <v>1336</v>
      </c>
      <c r="C512" t="s">
        <v>10311</v>
      </c>
      <c r="D512" t="s">
        <v>330</v>
      </c>
      <c r="E512">
        <v>8436.3861043739998</v>
      </c>
      <c r="F512">
        <v>219.27</v>
      </c>
      <c r="G512">
        <v>13.8443224105288</v>
      </c>
      <c r="H512">
        <f>(Table2[[#This Row],[1Y Return vs Nifty]]-AVERAGE(Table2[1Y Return vs Nifty]))/_xlfn.STDEV.P(Table2[1Y Return vs Nifty])</f>
        <v>-0.20716350939926126</v>
      </c>
      <c r="I512">
        <v>-0.57418552375783305</v>
      </c>
      <c r="J512">
        <f>(Table2[[#This Row],[1M Return vs Nifty]]-AVERAGE(Table2[1M Return vs Nifty]))/_xlfn.STDEV.P(Table2[1M Return vs Nifty])</f>
        <v>-4.0362992558068057E-2</v>
      </c>
      <c r="K512">
        <v>-8.5912087779684203</v>
      </c>
      <c r="L512">
        <f>(Table2[[#This Row],[6M Return vs Nifty]]-AVERAGE(Table2[6M Return vs Nifty]))/_xlfn.STDEV.P(Table2[6M Return vs Nifty])</f>
        <v>-0.53107833268774729</v>
      </c>
      <c r="M512">
        <v>-0.965321833712808</v>
      </c>
      <c r="N512">
        <f>(Table2[[#This Row],[1W Return vs Nifty]]-AVERAGE(Table2[1W Return vs Nifty]))/_xlfn.STDEV.P(Table2[1W Return vs Nifty])</f>
        <v>-5.3727574526917015E-3</v>
      </c>
      <c r="O512">
        <v>223.12</v>
      </c>
      <c r="P512">
        <v>222.680711934502</v>
      </c>
      <c r="Q512">
        <v>203.50855282367499</v>
      </c>
      <c r="R512">
        <v>45.032842879579299</v>
      </c>
      <c r="S512" s="2">
        <f>(Table2[[#This Row],[Close Price]]-Table2[[#This Row],[20D EMA]])/Table2[[#This Row],[20D EMA]]</f>
        <v>-1.7255288633918942E-2</v>
      </c>
      <c r="T512" s="2">
        <f>(Table2[[#This Row],[Close Price]]-Table2[[#This Row],[50D EMA]])/Table2[[#This Row],[50D EMA]]</f>
        <v>-1.5316602434364394E-2</v>
      </c>
      <c r="U512" s="2">
        <f>(Table2[[#This Row],[Close Price]]-Table2[[#This Row],[200D EMA]])/Table2[[#This Row],[200D EMA]]</f>
        <v>7.7448573819799804E-2</v>
      </c>
      <c r="V512">
        <v>3.8780920368283498</v>
      </c>
      <c r="W512">
        <v>217</v>
      </c>
      <c r="X512">
        <v>231.24</v>
      </c>
      <c r="Y512">
        <v>213.21</v>
      </c>
      <c r="Z512">
        <v>237.5</v>
      </c>
      <c r="AA512">
        <v>204</v>
      </c>
      <c r="AB512">
        <v>247.5</v>
      </c>
      <c r="AC512" s="2">
        <f>(Table2[[#This Row],[Close Price]]/Table2[[#This Row],[Day Low]])-1</f>
        <v>1.0460829493087687E-2</v>
      </c>
      <c r="AD512" s="2">
        <f>(Table2[[#This Row],[Day High]]/Table2[[#This Row],[Close Price]])-1</f>
        <v>5.4590231221781416E-2</v>
      </c>
      <c r="AE512" s="2">
        <f>(Table2[[#This Row],[Close Price]]/Table2[[#This Row],[Current Week Low]])-1</f>
        <v>2.8422681862952048E-2</v>
      </c>
      <c r="AF512" s="2">
        <f>(Table2[[#This Row],[Current Week High]]/Table2[[#This Row],[Close Price]])-1</f>
        <v>8.3139508368677895E-2</v>
      </c>
      <c r="AG512" s="2">
        <f>(Table2[[#This Row],[Close Price]]/Table2[[#This Row],[Current Month Low]])-1</f>
        <v>7.4852941176470678E-2</v>
      </c>
      <c r="AH512" s="2">
        <f>(Table2[[#This Row],[Current Month High]]/Table2[[#This Row],[Close Price]])-1</f>
        <v>0.12874538240525379</v>
      </c>
      <c r="AI512">
        <v>19.487389975828801</v>
      </c>
      <c r="AJ512">
        <v>76.120481927710799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-0.08</v>
      </c>
      <c r="AM512" t="s">
        <v>10346</v>
      </c>
      <c r="AN512">
        <v>-4.16</v>
      </c>
      <c r="AO512" t="s">
        <v>10346</v>
      </c>
      <c r="AQ512">
        <f>(Table2[[#This Row],[Sharpe Ratio]]-AVERAGE(Table2[Sharpe Ratio]))/_xlfn.STDEV.P(Table2[Sharpe Ratio])</f>
        <v>-0.73259025278421641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-1.5165678448819846</v>
      </c>
      <c r="AS512">
        <f>_xlfn.RANK.AVG(Table2[[#This Row],[1Y Return vs Nifty Z-Score]],Table2[1Y Return vs Nifty Z-Score])</f>
        <v>360</v>
      </c>
      <c r="AT512">
        <f>_xlfn.RANK.AVG(Table2[[#This Row],[6M Return vs Nifty Z-Score]],Table2[6M Return vs Nifty Z-Score])</f>
        <v>505</v>
      </c>
      <c r="AU512">
        <f>_xlfn.RANK.AVG(Table2[[#This Row],[Sharpe Ratio Z-Score]],Table2[Sharpe Ratio Z-Score])</f>
        <v>548</v>
      </c>
      <c r="AV512">
        <f>(Table2[[#This Row],[Rank 1Y]]+Table2[[#This Row],[Rank 6M]]+Table2[[#This Row],[Rank Sharpe]])/3</f>
        <v>471</v>
      </c>
    </row>
    <row r="513" spans="1:48" x14ac:dyDescent="0.3">
      <c r="A513" t="s">
        <v>1837</v>
      </c>
      <c r="B513" t="s">
        <v>1838</v>
      </c>
      <c r="C513" t="s">
        <v>10311</v>
      </c>
      <c r="D513" t="s">
        <v>130</v>
      </c>
      <c r="E513">
        <v>4030.9132436999998</v>
      </c>
      <c r="F513">
        <v>852.2</v>
      </c>
      <c r="G513">
        <v>34.0876984942959</v>
      </c>
      <c r="H513">
        <f>(Table2[[#This Row],[1Y Return vs Nifty]]-AVERAGE(Table2[1Y Return vs Nifty]))/_xlfn.STDEV.P(Table2[1Y Return vs Nifty])</f>
        <v>0.11745489114803713</v>
      </c>
      <c r="I513">
        <v>-0.69440363894464996</v>
      </c>
      <c r="J513">
        <f>(Table2[[#This Row],[1M Return vs Nifty]]-AVERAGE(Table2[1M Return vs Nifty]))/_xlfn.STDEV.P(Table2[1M Return vs Nifty])</f>
        <v>-5.1694272197537944E-2</v>
      </c>
      <c r="K513">
        <v>-6.4952674281645999</v>
      </c>
      <c r="L513">
        <f>(Table2[[#This Row],[6M Return vs Nifty]]-AVERAGE(Table2[6M Return vs Nifty]))/_xlfn.STDEV.P(Table2[6M Return vs Nifty])</f>
        <v>-0.45820776010461611</v>
      </c>
      <c r="M513">
        <v>-6.6876522582095301</v>
      </c>
      <c r="N513">
        <f>(Table2[[#This Row],[1W Return vs Nifty]]-AVERAGE(Table2[1W Return vs Nifty]))/_xlfn.STDEV.P(Table2[1W Return vs Nifty])</f>
        <v>-1.458967710614173</v>
      </c>
      <c r="O513">
        <v>877.32</v>
      </c>
      <c r="P513">
        <v>859.02198119982302</v>
      </c>
      <c r="Q513">
        <v>773.50701235315103</v>
      </c>
      <c r="R513">
        <v>37.404127421108697</v>
      </c>
      <c r="S513" s="2">
        <f>(Table2[[#This Row],[Close Price]]-Table2[[#This Row],[20D EMA]])/Table2[[#This Row],[20D EMA]]</f>
        <v>-2.8632653991702006E-2</v>
      </c>
      <c r="T513" s="2">
        <f>(Table2[[#This Row],[Close Price]]-Table2[[#This Row],[50D EMA]])/Table2[[#This Row],[50D EMA]]</f>
        <v>-7.9415676771093756E-3</v>
      </c>
      <c r="U513" s="2">
        <f>(Table2[[#This Row],[Close Price]]-Table2[[#This Row],[200D EMA]])/Table2[[#This Row],[200D EMA]]</f>
        <v>0.10173532545936517</v>
      </c>
      <c r="V513">
        <v>0.68519368296357397</v>
      </c>
      <c r="W513">
        <v>845</v>
      </c>
      <c r="X513">
        <v>887.15</v>
      </c>
      <c r="Y513">
        <v>845</v>
      </c>
      <c r="Z513">
        <v>898.45</v>
      </c>
      <c r="AA513">
        <v>817.5</v>
      </c>
      <c r="AB513">
        <v>964.2</v>
      </c>
      <c r="AC513" s="2">
        <f>(Table2[[#This Row],[Close Price]]/Table2[[#This Row],[Day Low]])-1</f>
        <v>8.5207100591715434E-3</v>
      </c>
      <c r="AD513" s="2">
        <f>(Table2[[#This Row],[Day High]]/Table2[[#This Row],[Close Price]])-1</f>
        <v>4.1011499647969796E-2</v>
      </c>
      <c r="AE513" s="2">
        <f>(Table2[[#This Row],[Close Price]]/Table2[[#This Row],[Current Week Low]])-1</f>
        <v>8.5207100591715434E-3</v>
      </c>
      <c r="AF513" s="2">
        <f>(Table2[[#This Row],[Current Week High]]/Table2[[#This Row],[Close Price]])-1</f>
        <v>5.4271297817413799E-2</v>
      </c>
      <c r="AG513" s="2">
        <f>(Table2[[#This Row],[Close Price]]/Table2[[#This Row],[Current Month Low]])-1</f>
        <v>4.2446483180428096E-2</v>
      </c>
      <c r="AH513" s="2">
        <f>(Table2[[#This Row],[Current Month High]]/Table2[[#This Row],[Close Price]])-1</f>
        <v>0.13142454822811556</v>
      </c>
      <c r="AI513">
        <v>14.245482281154599</v>
      </c>
      <c r="AJ513">
        <v>68.369060555171401</v>
      </c>
      <c r="AK513" t="str">
        <f>IF(AND(Table2[[#This Row],[20D EMA]]&gt;Table2[[#This Row],[50D EMA]],Table2[[#This Row],[50D EMA]]&gt;Table2[[#This Row],[200D EMA]]),"Uptrend","Downtrend/NoTrend")</f>
        <v>Uptrend</v>
      </c>
      <c r="AL513">
        <v>-0.14000000000000001</v>
      </c>
      <c r="AM513" t="s">
        <v>10346</v>
      </c>
      <c r="AN513">
        <v>-6.25</v>
      </c>
      <c r="AO513" t="s">
        <v>10346</v>
      </c>
      <c r="AP513">
        <v>-5.6269180215759003E-2</v>
      </c>
      <c r="AQ513">
        <f>(Table2[[#This Row],[Sharpe Ratio]]-AVERAGE(Table2[Sharpe Ratio]))/_xlfn.STDEV.P(Table2[Sharpe Ratio])</f>
        <v>-1.379338921901363</v>
      </c>
      <c r="AR5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-3.2307537736696528</v>
      </c>
      <c r="AS513">
        <f>_xlfn.RANK.AVG(Table2[[#This Row],[1Y Return vs Nifty Z-Score]],Table2[1Y Return vs Nifty Z-Score])</f>
        <v>262</v>
      </c>
      <c r="AT513">
        <f>_xlfn.RANK.AVG(Table2[[#This Row],[6M Return vs Nifty Z-Score]],Table2[6M Return vs Nifty Z-Score])</f>
        <v>482</v>
      </c>
      <c r="AU513">
        <f>_xlfn.RANK.AVG(Table2[[#This Row],[Sharpe Ratio Z-Score]],Table2[Sharpe Ratio Z-Score])</f>
        <v>675</v>
      </c>
      <c r="AV513">
        <f>(Table2[[#This Row],[Rank 1Y]]+Table2[[#This Row],[Rank 6M]]+Table2[[#This Row],[Rank Sharpe]])/3</f>
        <v>473</v>
      </c>
    </row>
    <row r="514" spans="1:48" x14ac:dyDescent="0.3">
      <c r="A514" t="s">
        <v>315</v>
      </c>
      <c r="B514" t="s">
        <v>316</v>
      </c>
      <c r="C514" t="s">
        <v>10305</v>
      </c>
      <c r="D514" t="s">
        <v>184</v>
      </c>
      <c r="E514">
        <v>85546.652784524995</v>
      </c>
      <c r="F514">
        <v>660.75</v>
      </c>
      <c r="G514">
        <v>-12.5669636787099</v>
      </c>
      <c r="H514">
        <f>(Table2[[#This Row],[1Y Return vs Nifty]]-AVERAGE(Table2[1Y Return vs Nifty]))/_xlfn.STDEV.P(Table2[1Y Return vs Nifty])</f>
        <v>-0.63068918076989933</v>
      </c>
      <c r="I514">
        <v>-3.8977029395892799</v>
      </c>
      <c r="J514">
        <f>(Table2[[#This Row],[1M Return vs Nifty]]-AVERAGE(Table2[1M Return vs Nifty]))/_xlfn.STDEV.P(Table2[1M Return vs Nifty])</f>
        <v>-0.35362447704326327</v>
      </c>
      <c r="K514">
        <v>12.0186336788889</v>
      </c>
      <c r="L514">
        <f>(Table2[[#This Row],[6M Return vs Nifty]]-AVERAGE(Table2[6M Return vs Nifty]))/_xlfn.STDEV.P(Table2[6M Return vs Nifty])</f>
        <v>0.18547369336006833</v>
      </c>
      <c r="M514">
        <v>-4.0339106865767898</v>
      </c>
      <c r="N514">
        <f>(Table2[[#This Row],[1W Return vs Nifty]]-AVERAGE(Table2[1W Return vs Nifty]))/_xlfn.STDEV.P(Table2[1W Return vs Nifty])</f>
        <v>-0.78486029818535774</v>
      </c>
      <c r="O514">
        <v>666.23</v>
      </c>
      <c r="P514">
        <v>649.700002378779</v>
      </c>
      <c r="Q514">
        <v>588.75574085411301</v>
      </c>
      <c r="R514">
        <v>43.158142477383798</v>
      </c>
      <c r="S514" s="2">
        <f>(Table2[[#This Row],[Close Price]]-Table2[[#This Row],[20D EMA]])/Table2[[#This Row],[20D EMA]]</f>
        <v>-8.2253876288969543E-3</v>
      </c>
      <c r="T514" s="2">
        <f>(Table2[[#This Row],[Close Price]]-Table2[[#This Row],[50D EMA]])/Table2[[#This Row],[50D EMA]]</f>
        <v>1.7007846053198536E-2</v>
      </c>
      <c r="U514" s="2">
        <f>(Table2[[#This Row],[Close Price]]-Table2[[#This Row],[200D EMA]])/Table2[[#This Row],[200D EMA]]</f>
        <v>0.12228205034815337</v>
      </c>
      <c r="V514">
        <v>0.54846955019173005</v>
      </c>
      <c r="W514">
        <v>651.45000000000005</v>
      </c>
      <c r="X514">
        <v>666</v>
      </c>
      <c r="Y514">
        <v>651.45000000000005</v>
      </c>
      <c r="Z514">
        <v>692.8</v>
      </c>
      <c r="AA514">
        <v>626.25</v>
      </c>
      <c r="AB514">
        <v>692.8</v>
      </c>
      <c r="AC514" s="2">
        <f>(Table2[[#This Row],[Close Price]]/Table2[[#This Row],[Day Low]])-1</f>
        <v>1.4275846189270025E-2</v>
      </c>
      <c r="AD514" s="2">
        <f>(Table2[[#This Row],[Day High]]/Table2[[#This Row],[Close Price]])-1</f>
        <v>7.9455164585697791E-3</v>
      </c>
      <c r="AE514" s="2">
        <f>(Table2[[#This Row],[Close Price]]/Table2[[#This Row],[Current Week Low]])-1</f>
        <v>1.4275846189270025E-2</v>
      </c>
      <c r="AF514" s="2">
        <f>(Table2[[#This Row],[Current Week High]]/Table2[[#This Row],[Close Price]])-1</f>
        <v>4.8505486189935665E-2</v>
      </c>
      <c r="AG514" s="2">
        <f>(Table2[[#This Row],[Close Price]]/Table2[[#This Row],[Current Month Low]])-1</f>
        <v>5.5089820359281338E-2</v>
      </c>
      <c r="AH514" s="2">
        <f>(Table2[[#This Row],[Current Month High]]/Table2[[#This Row],[Close Price]])-1</f>
        <v>4.8505486189935665E-2</v>
      </c>
      <c r="AI514">
        <v>4.8505486189935603</v>
      </c>
      <c r="AJ514">
        <v>35.872917951881497</v>
      </c>
      <c r="AK514" t="str">
        <f>IF(AND(Table2[[#This Row],[20D EMA]]&gt;Table2[[#This Row],[50D EMA]],Table2[[#This Row],[50D EMA]]&gt;Table2[[#This Row],[200D EMA]]),"Uptrend","Downtrend/NoTrend")</f>
        <v>Uptrend</v>
      </c>
      <c r="AL514">
        <v>-7.0000000000000007E-2</v>
      </c>
      <c r="AM514" t="s">
        <v>10346</v>
      </c>
      <c r="AN514">
        <v>2.5</v>
      </c>
      <c r="AO514" t="s">
        <v>10347</v>
      </c>
      <c r="AP514">
        <v>-2.9056865646488999E-2</v>
      </c>
      <c r="AQ514">
        <f>(Table2[[#This Row],[Sharpe Ratio]]-AVERAGE(Table2[Sharpe Ratio]))/_xlfn.STDEV.P(Table2[Sharpe Ratio])</f>
        <v>-1.0665650701447045</v>
      </c>
      <c r="AR5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-2.6502653327831567</v>
      </c>
      <c r="AS514">
        <f>_xlfn.RANK.AVG(Table2[[#This Row],[1Y Return vs Nifty Z-Score]],Table2[1Y Return vs Nifty Z-Score])</f>
        <v>537</v>
      </c>
      <c r="AT514">
        <f>_xlfn.RANK.AVG(Table2[[#This Row],[6M Return vs Nifty Z-Score]],Table2[6M Return vs Nifty Z-Score])</f>
        <v>263</v>
      </c>
      <c r="AU514">
        <f>_xlfn.RANK.AVG(Table2[[#This Row],[Sharpe Ratio Z-Score]],Table2[Sharpe Ratio Z-Score])</f>
        <v>623</v>
      </c>
      <c r="AV514">
        <f>(Table2[[#This Row],[Rank 1Y]]+Table2[[#This Row],[Rank 6M]]+Table2[[#This Row],[Rank Sharpe]])/3</f>
        <v>474.33333333333331</v>
      </c>
    </row>
    <row r="515" spans="1:48" x14ac:dyDescent="0.3">
      <c r="A515" t="s">
        <v>30</v>
      </c>
      <c r="B515" t="s">
        <v>31</v>
      </c>
      <c r="C515" t="s">
        <v>10302</v>
      </c>
      <c r="D515" t="s">
        <v>21</v>
      </c>
      <c r="E515">
        <v>800768.13484740001</v>
      </c>
      <c r="F515">
        <v>1933.35</v>
      </c>
      <c r="G515">
        <v>6.3434726066918898</v>
      </c>
      <c r="H515">
        <f>(Table2[[#This Row],[1Y Return vs Nifty]]-AVERAGE(Table2[1Y Return vs Nifty]))/_xlfn.STDEV.P(Table2[1Y Return vs Nifty])</f>
        <v>-0.32744551453473769</v>
      </c>
      <c r="I515">
        <v>1.0149564094889501</v>
      </c>
      <c r="J515">
        <f>(Table2[[#This Row],[1M Return vs Nifty]]-AVERAGE(Table2[1M Return vs Nifty]))/_xlfn.STDEV.P(Table2[1M Return vs Nifty])</f>
        <v>0.10942318238274265</v>
      </c>
      <c r="K515">
        <v>1.08323281347834</v>
      </c>
      <c r="L515">
        <f>(Table2[[#This Row],[6M Return vs Nifty]]-AVERAGE(Table2[6M Return vs Nifty]))/_xlfn.STDEV.P(Table2[6M Return vs Nifty])</f>
        <v>-0.19472249989845156</v>
      </c>
      <c r="M515">
        <v>1.7166365817723199</v>
      </c>
      <c r="N515">
        <f>(Table2[[#This Row],[1W Return vs Nifty]]-AVERAGE(Table2[1W Return vs Nifty]))/_xlfn.STDEV.P(Table2[1W Return vs Nifty])</f>
        <v>0.67590233995327742</v>
      </c>
      <c r="O515">
        <v>1851.4</v>
      </c>
      <c r="P515">
        <v>1759.72184959895</v>
      </c>
      <c r="Q515">
        <v>1599.7706836294501</v>
      </c>
      <c r="R515">
        <v>75.806916876795995</v>
      </c>
      <c r="S515" s="2">
        <f>(Table2[[#This Row],[Close Price]]-Table2[[#This Row],[20D EMA]])/Table2[[#This Row],[20D EMA]]</f>
        <v>4.4263800367289517E-2</v>
      </c>
      <c r="T515" s="2">
        <f>(Table2[[#This Row],[Close Price]]-Table2[[#This Row],[50D EMA]])/Table2[[#This Row],[50D EMA]]</f>
        <v>9.8667951665554796E-2</v>
      </c>
      <c r="U515" s="2">
        <f>(Table2[[#This Row],[Close Price]]-Table2[[#This Row],[200D EMA]])/Table2[[#This Row],[200D EMA]]</f>
        <v>0.20851695795159086</v>
      </c>
      <c r="V515">
        <v>0.58538856360363001</v>
      </c>
      <c r="W515">
        <v>1920.9</v>
      </c>
      <c r="X515">
        <v>1950.5</v>
      </c>
      <c r="Y515">
        <v>1864</v>
      </c>
      <c r="Z515">
        <v>1951</v>
      </c>
      <c r="AA515">
        <v>1718.55</v>
      </c>
      <c r="AB515">
        <v>1951</v>
      </c>
      <c r="AC515" s="2">
        <f>(Table2[[#This Row],[Close Price]]/Table2[[#This Row],[Day Low]])-1</f>
        <v>6.4813368733405152E-3</v>
      </c>
      <c r="AD515" s="2">
        <f>(Table2[[#This Row],[Day High]]/Table2[[#This Row],[Close Price]])-1</f>
        <v>8.8706131843692138E-3</v>
      </c>
      <c r="AE515" s="2">
        <f>(Table2[[#This Row],[Close Price]]/Table2[[#This Row],[Current Week Low]])-1</f>
        <v>3.7204935622317636E-2</v>
      </c>
      <c r="AF515" s="2">
        <f>(Table2[[#This Row],[Current Week High]]/Table2[[#This Row],[Close Price]])-1</f>
        <v>9.1292316445548138E-3</v>
      </c>
      <c r="AG515" s="2">
        <f>(Table2[[#This Row],[Close Price]]/Table2[[#This Row],[Current Month Low]])-1</f>
        <v>0.1249890896395216</v>
      </c>
      <c r="AH515" s="2">
        <f>(Table2[[#This Row],[Current Month High]]/Table2[[#This Row],[Close Price]])-1</f>
        <v>9.1292316445548138E-3</v>
      </c>
      <c r="AI515">
        <v>0.91292316445548105</v>
      </c>
      <c r="AJ515">
        <v>43.036288980135303</v>
      </c>
      <c r="AK515" t="str">
        <f>IF(AND(Table2[[#This Row],[20D EMA]]&gt;Table2[[#This Row],[50D EMA]],Table2[[#This Row],[50D EMA]]&gt;Table2[[#This Row],[200D EMA]]),"Uptrend","Downtrend/NoTrend")</f>
        <v>Uptrend</v>
      </c>
      <c r="AL515">
        <v>0.05</v>
      </c>
      <c r="AM515" t="s">
        <v>10347</v>
      </c>
      <c r="AN515">
        <v>7.56</v>
      </c>
      <c r="AO515" t="s">
        <v>10347</v>
      </c>
      <c r="AP515">
        <v>-3.1997387480901002E-2</v>
      </c>
      <c r="AQ515">
        <f>(Table2[[#This Row],[Sharpe Ratio]]-AVERAGE(Table2[Sharpe Ratio]))/_xlfn.STDEV.P(Table2[Sharpe Ratio])</f>
        <v>-1.1003629427211961</v>
      </c>
      <c r="AR5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-0.83720543481836518</v>
      </c>
      <c r="AS515">
        <f>_xlfn.RANK.AVG(Table2[[#This Row],[1Y Return vs Nifty Z-Score]],Table2[1Y Return vs Nifty Z-Score])</f>
        <v>403</v>
      </c>
      <c r="AT515">
        <f>_xlfn.RANK.AVG(Table2[[#This Row],[6M Return vs Nifty Z-Score]],Table2[6M Return vs Nifty Z-Score])</f>
        <v>386</v>
      </c>
      <c r="AU515">
        <f>_xlfn.RANK.AVG(Table2[[#This Row],[Sharpe Ratio Z-Score]],Table2[Sharpe Ratio Z-Score])</f>
        <v>635</v>
      </c>
      <c r="AV515">
        <f>(Table2[[#This Row],[Rank 1Y]]+Table2[[#This Row],[Rank 6M]]+Table2[[#This Row],[Rank Sharpe]])/3</f>
        <v>474.66666666666669</v>
      </c>
    </row>
    <row r="516" spans="1:48" x14ac:dyDescent="0.3">
      <c r="A516" t="s">
        <v>1043</v>
      </c>
      <c r="B516" t="s">
        <v>1044</v>
      </c>
      <c r="C516" t="s">
        <v>10313</v>
      </c>
      <c r="D516" t="s">
        <v>330</v>
      </c>
      <c r="E516">
        <v>13118.4308528</v>
      </c>
      <c r="F516">
        <v>946.4</v>
      </c>
      <c r="G516">
        <v>-10.0234857853969</v>
      </c>
      <c r="H516">
        <f>(Table2[[#This Row],[1Y Return vs Nifty]]-AVERAGE(Table2[1Y Return vs Nifty]))/_xlfn.STDEV.P(Table2[1Y Return vs Nifty])</f>
        <v>-0.58990251938801819</v>
      </c>
      <c r="I516">
        <v>2.01410933129833</v>
      </c>
      <c r="J516">
        <f>(Table2[[#This Row],[1M Return vs Nifty]]-AVERAGE(Table2[1M Return vs Nifty]))/_xlfn.STDEV.P(Table2[1M Return vs Nifty])</f>
        <v>0.20359934827938622</v>
      </c>
      <c r="K516">
        <v>12.1160238741636</v>
      </c>
      <c r="L516">
        <f>(Table2[[#This Row],[6M Return vs Nifty]]-AVERAGE(Table2[6M Return vs Nifty]))/_xlfn.STDEV.P(Table2[6M Return vs Nifty])</f>
        <v>0.18885970380082548</v>
      </c>
      <c r="M516">
        <v>-5.80143890998737</v>
      </c>
      <c r="N516">
        <f>(Table2[[#This Row],[1W Return vs Nifty]]-AVERAGE(Table2[1W Return vs Nifty]))/_xlfn.STDEV.P(Table2[1W Return vs Nifty])</f>
        <v>-1.2338504673166808</v>
      </c>
      <c r="O516">
        <v>950.53</v>
      </c>
      <c r="P516">
        <v>903.34096229654904</v>
      </c>
      <c r="Q516">
        <v>807.14980546951597</v>
      </c>
      <c r="R516">
        <v>44.711285532695101</v>
      </c>
      <c r="S516" s="2">
        <f>(Table2[[#This Row],[Close Price]]-Table2[[#This Row],[20D EMA]])/Table2[[#This Row],[20D EMA]]</f>
        <v>-4.344944399440308E-3</v>
      </c>
      <c r="T516" s="2">
        <f>(Table2[[#This Row],[Close Price]]-Table2[[#This Row],[50D EMA]])/Table2[[#This Row],[50D EMA]]</f>
        <v>4.7666428846515105E-2</v>
      </c>
      <c r="U516" s="2">
        <f>(Table2[[#This Row],[Close Price]]-Table2[[#This Row],[200D EMA]])/Table2[[#This Row],[200D EMA]]</f>
        <v>0.17252087975104288</v>
      </c>
      <c r="V516">
        <v>0.45196419261527598</v>
      </c>
      <c r="W516">
        <v>931.35</v>
      </c>
      <c r="X516">
        <v>950.9</v>
      </c>
      <c r="Y516">
        <v>929</v>
      </c>
      <c r="Z516">
        <v>959.85</v>
      </c>
      <c r="AA516">
        <v>926.6</v>
      </c>
      <c r="AB516">
        <v>1025</v>
      </c>
      <c r="AC516" s="2">
        <f>(Table2[[#This Row],[Close Price]]/Table2[[#This Row],[Day Low]])-1</f>
        <v>1.6159338594513351E-2</v>
      </c>
      <c r="AD516" s="2">
        <f>(Table2[[#This Row],[Day High]]/Table2[[#This Row],[Close Price]])-1</f>
        <v>4.7548605240912423E-3</v>
      </c>
      <c r="AE516" s="2">
        <f>(Table2[[#This Row],[Close Price]]/Table2[[#This Row],[Current Week Low]])-1</f>
        <v>1.8729817007534955E-2</v>
      </c>
      <c r="AF516" s="2">
        <f>(Table2[[#This Row],[Current Week High]]/Table2[[#This Row],[Close Price]])-1</f>
        <v>1.4211749788672901E-2</v>
      </c>
      <c r="AG516" s="2">
        <f>(Table2[[#This Row],[Close Price]]/Table2[[#This Row],[Current Month Low]])-1</f>
        <v>2.1368443772933343E-2</v>
      </c>
      <c r="AH516" s="2">
        <f>(Table2[[#This Row],[Current Month High]]/Table2[[#This Row],[Close Price]])-1</f>
        <v>8.3051563820794705E-2</v>
      </c>
      <c r="AI516">
        <v>8.3051563820794705</v>
      </c>
      <c r="AJ516">
        <v>46.241211465657102</v>
      </c>
      <c r="AK516" t="str">
        <f>IF(AND(Table2[[#This Row],[20D EMA]]&gt;Table2[[#This Row],[50D EMA]],Table2[[#This Row],[50D EMA]]&gt;Table2[[#This Row],[200D EMA]]),"Uptrend","Downtrend/NoTrend")</f>
        <v>Uptrend</v>
      </c>
      <c r="AL516">
        <v>0.18</v>
      </c>
      <c r="AM516" t="s">
        <v>10347</v>
      </c>
      <c r="AN516">
        <v>-5.37</v>
      </c>
      <c r="AO516" t="s">
        <v>10346</v>
      </c>
      <c r="AP516">
        <v>-3.3033157766159997E-2</v>
      </c>
      <c r="AQ516">
        <f>(Table2[[#This Row],[Sharpe Ratio]]-AVERAGE(Table2[Sharpe Ratio]))/_xlfn.STDEV.P(Table2[Sharpe Ratio])</f>
        <v>-1.112267915406665</v>
      </c>
      <c r="AR5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-2.5435618500311521</v>
      </c>
      <c r="AS516">
        <f>_xlfn.RANK.AVG(Table2[[#This Row],[1Y Return vs Nifty Z-Score]],Table2[1Y Return vs Nifty Z-Score])</f>
        <v>522</v>
      </c>
      <c r="AT516">
        <f>_xlfn.RANK.AVG(Table2[[#This Row],[6M Return vs Nifty Z-Score]],Table2[6M Return vs Nifty Z-Score])</f>
        <v>262</v>
      </c>
      <c r="AU516">
        <f>_xlfn.RANK.AVG(Table2[[#This Row],[Sharpe Ratio Z-Score]],Table2[Sharpe Ratio Z-Score])</f>
        <v>640</v>
      </c>
      <c r="AV516">
        <f>(Table2[[#This Row],[Rank 1Y]]+Table2[[#This Row],[Rank 6M]]+Table2[[#This Row],[Rank Sharpe]])/3</f>
        <v>474.66666666666669</v>
      </c>
    </row>
    <row r="517" spans="1:48" x14ac:dyDescent="0.3">
      <c r="A517" t="s">
        <v>1294</v>
      </c>
      <c r="B517" t="s">
        <v>1295</v>
      </c>
      <c r="C517" t="s">
        <v>10302</v>
      </c>
      <c r="D517" t="s">
        <v>301</v>
      </c>
      <c r="E517">
        <v>8736.7259570799997</v>
      </c>
      <c r="F517">
        <v>741.4</v>
      </c>
      <c r="G517">
        <v>-5.7210884272009297</v>
      </c>
      <c r="H517">
        <f>(Table2[[#This Row],[1Y Return vs Nifty]]-AVERAGE(Table2[1Y Return vs Nifty]))/_xlfn.STDEV.P(Table2[1Y Return vs Nifty])</f>
        <v>-0.52091020589459636</v>
      </c>
      <c r="I517">
        <v>-9.3757130462911196</v>
      </c>
      <c r="J517">
        <f>(Table2[[#This Row],[1M Return vs Nifty]]-AVERAGE(Table2[1M Return vs Nifty]))/_xlfn.STDEV.P(Table2[1M Return vs Nifty])</f>
        <v>-0.86995984206225929</v>
      </c>
      <c r="K517">
        <v>-23.122322759119299</v>
      </c>
      <c r="L517">
        <f>(Table2[[#This Row],[6M Return vs Nifty]]-AVERAGE(Table2[6M Return vs Nifty]))/_xlfn.STDEV.P(Table2[6M Return vs Nifty])</f>
        <v>-1.036288364531587</v>
      </c>
      <c r="M517">
        <v>2.6791005567016799</v>
      </c>
      <c r="N517">
        <f>(Table2[[#This Row],[1W Return vs Nifty]]-AVERAGE(Table2[1W Return vs Nifty]))/_xlfn.STDEV.P(Table2[1W Return vs Nifty])</f>
        <v>0.92038888175938094</v>
      </c>
      <c r="O517">
        <v>753.09</v>
      </c>
      <c r="P517">
        <v>760.31042677497703</v>
      </c>
      <c r="Q517">
        <v>713.77211311352301</v>
      </c>
      <c r="R517">
        <v>45.594138549454698</v>
      </c>
      <c r="S517" s="2">
        <f>(Table2[[#This Row],[Close Price]]-Table2[[#This Row],[20D EMA]])/Table2[[#This Row],[20D EMA]]</f>
        <v>-1.5522713088741126E-2</v>
      </c>
      <c r="T517" s="2">
        <f>(Table2[[#This Row],[Close Price]]-Table2[[#This Row],[50D EMA]])/Table2[[#This Row],[50D EMA]]</f>
        <v>-2.4871981376330409E-2</v>
      </c>
      <c r="U517" s="2">
        <f>(Table2[[#This Row],[Close Price]]-Table2[[#This Row],[200D EMA]])/Table2[[#This Row],[200D EMA]]</f>
        <v>3.870687349490614E-2</v>
      </c>
      <c r="V517">
        <v>1.02929999383926</v>
      </c>
      <c r="W517">
        <v>727.2</v>
      </c>
      <c r="X517">
        <v>754.6</v>
      </c>
      <c r="Y517">
        <v>727.2</v>
      </c>
      <c r="Z517">
        <v>768.5</v>
      </c>
      <c r="AA517">
        <v>710.05</v>
      </c>
      <c r="AB517">
        <v>836.95</v>
      </c>
      <c r="AC517" s="2">
        <f>(Table2[[#This Row],[Close Price]]/Table2[[#This Row],[Day Low]])-1</f>
        <v>1.9526952695269495E-2</v>
      </c>
      <c r="AD517" s="2">
        <f>(Table2[[#This Row],[Day High]]/Table2[[#This Row],[Close Price]])-1</f>
        <v>1.7804154302670794E-2</v>
      </c>
      <c r="AE517" s="2">
        <f>(Table2[[#This Row],[Close Price]]/Table2[[#This Row],[Current Week Low]])-1</f>
        <v>1.9526952695269495E-2</v>
      </c>
      <c r="AF517" s="2">
        <f>(Table2[[#This Row],[Current Week High]]/Table2[[#This Row],[Close Price]])-1</f>
        <v>3.6552468303210128E-2</v>
      </c>
      <c r="AG517" s="2">
        <f>(Table2[[#This Row],[Close Price]]/Table2[[#This Row],[Current Month Low]])-1</f>
        <v>4.4151820294345612E-2</v>
      </c>
      <c r="AH517" s="2">
        <f>(Table2[[#This Row],[Current Month High]]/Table2[[#This Row],[Close Price]])-1</f>
        <v>0.12887779875910454</v>
      </c>
      <c r="AI517">
        <v>24.318856217966001</v>
      </c>
      <c r="AJ517">
        <v>40.403370892907802</v>
      </c>
      <c r="AK517" t="str">
        <f>IF(AND(Table2[[#This Row],[20D EMA]]&gt;Table2[[#This Row],[50D EMA]],Table2[[#This Row],[50D EMA]]&gt;Table2[[#This Row],[200D EMA]]),"Uptrend","Downtrend/NoTrend")</f>
        <v>Downtrend/NoTrend</v>
      </c>
      <c r="AL517">
        <v>-0.18</v>
      </c>
      <c r="AM517" t="s">
        <v>10346</v>
      </c>
      <c r="AN517">
        <v>-2.82</v>
      </c>
      <c r="AO517" t="s">
        <v>10346</v>
      </c>
      <c r="AP517">
        <v>8.2206355511966006E-2</v>
      </c>
      <c r="AQ517">
        <f>(Table2[[#This Row],[Sharpe Ratio]]-AVERAGE(Table2[Sharpe Ratio]))/_xlfn.STDEV.P(Table2[Sharpe Ratio])</f>
        <v>0.21227602777063806</v>
      </c>
      <c r="AR5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7">
        <f>_xlfn.RANK.AVG(Table2[[#This Row],[1Y Return vs Nifty Z-Score]],Table2[1Y Return vs Nifty Z-Score])</f>
        <v>489</v>
      </c>
      <c r="AT517">
        <f>_xlfn.RANK.AVG(Table2[[#This Row],[6M Return vs Nifty Z-Score]],Table2[6M Return vs Nifty Z-Score])</f>
        <v>654</v>
      </c>
      <c r="AU517">
        <f>_xlfn.RANK.AVG(Table2[[#This Row],[Sharpe Ratio Z-Score]],Table2[Sharpe Ratio Z-Score])</f>
        <v>284</v>
      </c>
      <c r="AV517">
        <f>(Table2[[#This Row],[Rank 1Y]]+Table2[[#This Row],[Rank 6M]]+Table2[[#This Row],[Rank Sharpe]])/3</f>
        <v>475.66666666666669</v>
      </c>
    </row>
    <row r="518" spans="1:48" x14ac:dyDescent="0.3">
      <c r="A518" t="s">
        <v>2030</v>
      </c>
      <c r="B518" t="s">
        <v>2031</v>
      </c>
      <c r="C518" t="s">
        <v>10305</v>
      </c>
      <c r="D518" t="s">
        <v>356</v>
      </c>
      <c r="E518">
        <v>3214.8709485599902</v>
      </c>
      <c r="F518">
        <v>2282.1</v>
      </c>
      <c r="G518">
        <v>-9.7933711183158891</v>
      </c>
      <c r="H518">
        <f>(Table2[[#This Row],[1Y Return vs Nifty]]-AVERAGE(Table2[1Y Return vs Nifty]))/_xlfn.STDEV.P(Table2[1Y Return vs Nifty])</f>
        <v>-0.58621245035698277</v>
      </c>
      <c r="I518">
        <v>18.529087199061401</v>
      </c>
      <c r="J518">
        <f>(Table2[[#This Row],[1M Return vs Nifty]]-AVERAGE(Table2[1M Return vs Nifty]))/_xlfn.STDEV.P(Table2[1M Return vs Nifty])</f>
        <v>1.7602352360445006</v>
      </c>
      <c r="K518">
        <v>14.7053755858615</v>
      </c>
      <c r="L518">
        <f>(Table2[[#This Row],[6M Return vs Nifty]]-AVERAGE(Table2[6M Return vs Nifty]))/_xlfn.STDEV.P(Table2[6M Return vs Nifty])</f>
        <v>0.27888490506335029</v>
      </c>
      <c r="M518">
        <v>-2.0323468365900199</v>
      </c>
      <c r="N518">
        <f>(Table2[[#This Row],[1W Return vs Nifty]]-AVERAGE(Table2[1W Return vs Nifty]))/_xlfn.STDEV.P(Table2[1W Return vs Nifty])</f>
        <v>-0.27642004833258565</v>
      </c>
      <c r="O518">
        <v>2214.56</v>
      </c>
      <c r="P518">
        <v>2078.7736920205898</v>
      </c>
      <c r="Q518">
        <v>1926.44831637365</v>
      </c>
      <c r="R518">
        <v>55.823520469717501</v>
      </c>
      <c r="S518" s="2">
        <f>(Table2[[#This Row],[Close Price]]-Table2[[#This Row],[20D EMA]])/Table2[[#This Row],[20D EMA]]</f>
        <v>3.0498157647568802E-2</v>
      </c>
      <c r="T518" s="2">
        <f>(Table2[[#This Row],[Close Price]]-Table2[[#This Row],[50D EMA]])/Table2[[#This Row],[50D EMA]]</f>
        <v>9.7810699048136787E-2</v>
      </c>
      <c r="U518" s="2">
        <f>(Table2[[#This Row],[Close Price]]-Table2[[#This Row],[200D EMA]])/Table2[[#This Row],[200D EMA]]</f>
        <v>0.18461522201427619</v>
      </c>
      <c r="V518">
        <v>0.61690006606624403</v>
      </c>
      <c r="W518">
        <v>2255.0500000000002</v>
      </c>
      <c r="X518">
        <v>2313.4499999999998</v>
      </c>
      <c r="Y518">
        <v>2242.25</v>
      </c>
      <c r="Z518">
        <v>2405</v>
      </c>
      <c r="AA518">
        <v>1825</v>
      </c>
      <c r="AB518">
        <v>2520</v>
      </c>
      <c r="AC518" s="2">
        <f>(Table2[[#This Row],[Close Price]]/Table2[[#This Row],[Day Low]])-1</f>
        <v>1.1995299439036655E-2</v>
      </c>
      <c r="AD518" s="2">
        <f>(Table2[[#This Row],[Day High]]/Table2[[#This Row],[Close Price]])-1</f>
        <v>1.3737347180228676E-2</v>
      </c>
      <c r="AE518" s="2">
        <f>(Table2[[#This Row],[Close Price]]/Table2[[#This Row],[Current Week Low]])-1</f>
        <v>1.7772326903779723E-2</v>
      </c>
      <c r="AF518" s="2">
        <f>(Table2[[#This Row],[Current Week High]]/Table2[[#This Row],[Close Price]])-1</f>
        <v>5.3853906489636838E-2</v>
      </c>
      <c r="AG518" s="2">
        <f>(Table2[[#This Row],[Close Price]]/Table2[[#This Row],[Current Month Low]])-1</f>
        <v>0.25046575342465749</v>
      </c>
      <c r="AH518" s="2">
        <f>(Table2[[#This Row],[Current Month High]]/Table2[[#This Row],[Close Price]])-1</f>
        <v>0.10424608912843447</v>
      </c>
      <c r="AI518">
        <v>10.4246089128434</v>
      </c>
      <c r="AJ518">
        <v>49.059438275636801</v>
      </c>
      <c r="AK518" t="str">
        <f>IF(AND(Table2[[#This Row],[20D EMA]]&gt;Table2[[#This Row],[50D EMA]],Table2[[#This Row],[50D EMA]]&gt;Table2[[#This Row],[200D EMA]]),"Uptrend","Downtrend/NoTrend")</f>
        <v>Uptrend</v>
      </c>
      <c r="AL518">
        <v>0.15</v>
      </c>
      <c r="AM518" t="s">
        <v>10347</v>
      </c>
      <c r="AN518">
        <v>-5.7</v>
      </c>
      <c r="AO518" t="s">
        <v>10346</v>
      </c>
      <c r="AP518">
        <v>-5.4409746919193001E-2</v>
      </c>
      <c r="AQ518">
        <f>(Table2[[#This Row],[Sharpe Ratio]]-AVERAGE(Table2[Sharpe Ratio]))/_xlfn.STDEV.P(Table2[Sharpe Ratio])</f>
        <v>-1.3579669025249481</v>
      </c>
      <c r="AR5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-0.18147926010666565</v>
      </c>
      <c r="AS518">
        <f>_xlfn.RANK.AVG(Table2[[#This Row],[1Y Return vs Nifty Z-Score]],Table2[1Y Return vs Nifty Z-Score])</f>
        <v>516</v>
      </c>
      <c r="AT518">
        <f>_xlfn.RANK.AVG(Table2[[#This Row],[6M Return vs Nifty Z-Score]],Table2[6M Return vs Nifty Z-Score])</f>
        <v>238</v>
      </c>
      <c r="AU518">
        <f>_xlfn.RANK.AVG(Table2[[#This Row],[Sharpe Ratio Z-Score]],Table2[Sharpe Ratio Z-Score])</f>
        <v>673</v>
      </c>
      <c r="AV518">
        <f>(Table2[[#This Row],[Rank 1Y]]+Table2[[#This Row],[Rank 6M]]+Table2[[#This Row],[Rank Sharpe]])/3</f>
        <v>475.66666666666669</v>
      </c>
    </row>
    <row r="519" spans="1:48" x14ac:dyDescent="0.3">
      <c r="A519" t="s">
        <v>380</v>
      </c>
      <c r="B519" t="s">
        <v>381</v>
      </c>
      <c r="C519" t="s">
        <v>10307</v>
      </c>
      <c r="D519" t="s">
        <v>54</v>
      </c>
      <c r="E519">
        <v>63713.269637739999</v>
      </c>
      <c r="F519">
        <v>29983.7</v>
      </c>
      <c r="G519">
        <v>-1.9799723192010701</v>
      </c>
      <c r="H519">
        <f>(Table2[[#This Row],[1Y Return vs Nifty]]-AVERAGE(Table2[1Y Return vs Nifty]))/_xlfn.STDEV.P(Table2[1Y Return vs Nifty])</f>
        <v>-0.46091847713278739</v>
      </c>
      <c r="I519">
        <v>3.1063201080109701</v>
      </c>
      <c r="J519">
        <f>(Table2[[#This Row],[1M Return vs Nifty]]-AVERAGE(Table2[1M Return vs Nifty]))/_xlfn.STDEV.P(Table2[1M Return vs Nifty])</f>
        <v>0.30654677610206682</v>
      </c>
      <c r="K519">
        <v>-8.9670747717962396</v>
      </c>
      <c r="L519">
        <f>(Table2[[#This Row],[6M Return vs Nifty]]-AVERAGE(Table2[6M Return vs Nifty]))/_xlfn.STDEV.P(Table2[6M Return vs Nifty])</f>
        <v>-0.54414624138057621</v>
      </c>
      <c r="M519">
        <v>3.64187680633448</v>
      </c>
      <c r="N519">
        <f>(Table2[[#This Row],[1W Return vs Nifty]]-AVERAGE(Table2[1W Return vs Nifty]))/_xlfn.STDEV.P(Table2[1W Return vs Nifty])</f>
        <v>1.1649547480538043</v>
      </c>
      <c r="O519">
        <v>28602.32</v>
      </c>
      <c r="P519">
        <v>28039.155320273701</v>
      </c>
      <c r="Q519">
        <v>26459.1568858383</v>
      </c>
      <c r="R519">
        <v>77.707246908879895</v>
      </c>
      <c r="S519" s="2">
        <f>(Table2[[#This Row],[Close Price]]-Table2[[#This Row],[20D EMA]])/Table2[[#This Row],[20D EMA]]</f>
        <v>4.8296082275843394E-2</v>
      </c>
      <c r="T519" s="2">
        <f>(Table2[[#This Row],[Close Price]]-Table2[[#This Row],[50D EMA]])/Table2[[#This Row],[50D EMA]]</f>
        <v>6.9351043478841787E-2</v>
      </c>
      <c r="U519" s="2">
        <f>(Table2[[#This Row],[Close Price]]-Table2[[#This Row],[200D EMA]])/Table2[[#This Row],[200D EMA]]</f>
        <v>0.13320693207908441</v>
      </c>
      <c r="V519">
        <v>1.25390910361597</v>
      </c>
      <c r="W519">
        <v>29817.95</v>
      </c>
      <c r="X519">
        <v>30151.1</v>
      </c>
      <c r="Y519">
        <v>28632.55</v>
      </c>
      <c r="Z519">
        <v>30151.1</v>
      </c>
      <c r="AA519">
        <v>26770</v>
      </c>
      <c r="AB519">
        <v>30151.1</v>
      </c>
      <c r="AC519" s="2">
        <f>(Table2[[#This Row],[Close Price]]/Table2[[#This Row],[Day Low]])-1</f>
        <v>5.5587322401440264E-3</v>
      </c>
      <c r="AD519" s="2">
        <f>(Table2[[#This Row],[Day High]]/Table2[[#This Row],[Close Price]])-1</f>
        <v>5.5830334481734578E-3</v>
      </c>
      <c r="AE519" s="2">
        <f>(Table2[[#This Row],[Close Price]]/Table2[[#This Row],[Current Week Low]])-1</f>
        <v>4.7189300289355973E-2</v>
      </c>
      <c r="AF519" s="2">
        <f>(Table2[[#This Row],[Current Week High]]/Table2[[#This Row],[Close Price]])-1</f>
        <v>5.5830334481734578E-3</v>
      </c>
      <c r="AG519" s="2">
        <f>(Table2[[#This Row],[Close Price]]/Table2[[#This Row],[Current Month Low]])-1</f>
        <v>0.12004856182293611</v>
      </c>
      <c r="AH519" s="2">
        <f>(Table2[[#This Row],[Current Month High]]/Table2[[#This Row],[Close Price]])-1</f>
        <v>5.5830334481734578E-3</v>
      </c>
      <c r="AI519">
        <v>0.558303344817345</v>
      </c>
      <c r="AJ519">
        <v>36.289545454545397</v>
      </c>
      <c r="AK519" t="str">
        <f>IF(AND(Table2[[#This Row],[20D EMA]]&gt;Table2[[#This Row],[50D EMA]],Table2[[#This Row],[50D EMA]]&gt;Table2[[#This Row],[200D EMA]]),"Uptrend","Downtrend/NoTrend")</f>
        <v>Uptrend</v>
      </c>
      <c r="AL519">
        <v>-7.0000000000000007E-2</v>
      </c>
      <c r="AM519" t="s">
        <v>10346</v>
      </c>
      <c r="AN519">
        <v>11.13</v>
      </c>
      <c r="AO519" t="s">
        <v>10347</v>
      </c>
      <c r="AP519">
        <v>2.4755819035924002E-2</v>
      </c>
      <c r="AQ519">
        <f>(Table2[[#This Row],[Sharpe Ratio]]-AVERAGE(Table2[Sharpe Ratio]))/_xlfn.STDEV.P(Table2[Sharpe Ratio])</f>
        <v>-0.44805095519720961</v>
      </c>
      <c r="AR5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1.8385850445297836E-2</v>
      </c>
      <c r="AS519">
        <f>_xlfn.RANK.AVG(Table2[[#This Row],[1Y Return vs Nifty Z-Score]],Table2[1Y Return vs Nifty Z-Score])</f>
        <v>461</v>
      </c>
      <c r="AT519">
        <f>_xlfn.RANK.AVG(Table2[[#This Row],[6M Return vs Nifty Z-Score]],Table2[6M Return vs Nifty Z-Score])</f>
        <v>507</v>
      </c>
      <c r="AU519">
        <f>_xlfn.RANK.AVG(Table2[[#This Row],[Sharpe Ratio Z-Score]],Table2[Sharpe Ratio Z-Score])</f>
        <v>464</v>
      </c>
      <c r="AV519">
        <f>(Table2[[#This Row],[Rank 1Y]]+Table2[[#This Row],[Rank 6M]]+Table2[[#This Row],[Rank Sharpe]])/3</f>
        <v>477.33333333333331</v>
      </c>
    </row>
    <row r="520" spans="1:48" x14ac:dyDescent="0.3">
      <c r="A520" t="s">
        <v>790</v>
      </c>
      <c r="B520" t="s">
        <v>791</v>
      </c>
      <c r="C520" t="s">
        <v>10307</v>
      </c>
      <c r="D520" t="s">
        <v>54</v>
      </c>
      <c r="E520">
        <v>20640.110835619998</v>
      </c>
      <c r="F520">
        <v>1050.05</v>
      </c>
      <c r="G520">
        <v>6.8520429697061003</v>
      </c>
      <c r="H520">
        <f>(Table2[[#This Row],[1Y Return vs Nifty]]-AVERAGE(Table2[1Y Return vs Nifty]))/_xlfn.STDEV.P(Table2[1Y Return vs Nifty])</f>
        <v>-0.31929019018941679</v>
      </c>
      <c r="I520">
        <v>-14.4374480770531</v>
      </c>
      <c r="J520">
        <f>(Table2[[#This Row],[1M Return vs Nifty]]-AVERAGE(Table2[1M Return vs Nifty]))/_xlfn.STDEV.P(Table2[1M Return vs Nifty])</f>
        <v>-1.3470587801493734</v>
      </c>
      <c r="K520">
        <v>-11.4350831617707</v>
      </c>
      <c r="L520">
        <f>(Table2[[#This Row],[6M Return vs Nifty]]-AVERAGE(Table2[6M Return vs Nifty]))/_xlfn.STDEV.P(Table2[6M Return vs Nifty])</f>
        <v>-0.62995264265904916</v>
      </c>
      <c r="M520">
        <v>-5.8221616497636797</v>
      </c>
      <c r="N520">
        <f>(Table2[[#This Row],[1W Return vs Nifty]]-AVERAGE(Table2[1W Return vs Nifty]))/_xlfn.STDEV.P(Table2[1W Return vs Nifty])</f>
        <v>-1.2391144887415133</v>
      </c>
      <c r="O520">
        <v>1098.8699999999999</v>
      </c>
      <c r="P520">
        <v>1070.6080701037899</v>
      </c>
      <c r="Q520">
        <v>952.15991099134203</v>
      </c>
      <c r="R520">
        <v>31.695847880695801</v>
      </c>
      <c r="S520" s="2">
        <f>(Table2[[#This Row],[Close Price]]-Table2[[#This Row],[20D EMA]])/Table2[[#This Row],[20D EMA]]</f>
        <v>-4.4427457297041451E-2</v>
      </c>
      <c r="T520" s="2">
        <f>(Table2[[#This Row],[Close Price]]-Table2[[#This Row],[50D EMA]])/Table2[[#This Row],[50D EMA]]</f>
        <v>-1.920223719385656E-2</v>
      </c>
      <c r="U520" s="2">
        <f>(Table2[[#This Row],[Close Price]]-Table2[[#This Row],[200D EMA]])/Table2[[#This Row],[200D EMA]]</f>
        <v>0.10280845462894944</v>
      </c>
      <c r="V520">
        <v>0.50445929540029999</v>
      </c>
      <c r="W520">
        <v>1025.0999999999999</v>
      </c>
      <c r="X520">
        <v>1072.5</v>
      </c>
      <c r="Y520">
        <v>1025.0999999999999</v>
      </c>
      <c r="Z520">
        <v>1157.9000000000001</v>
      </c>
      <c r="AA520">
        <v>1025.0999999999999</v>
      </c>
      <c r="AB520">
        <v>1284.95</v>
      </c>
      <c r="AC520" s="2">
        <f>(Table2[[#This Row],[Close Price]]/Table2[[#This Row],[Day Low]])-1</f>
        <v>2.4339088869378633E-2</v>
      </c>
      <c r="AD520" s="2">
        <f>(Table2[[#This Row],[Day High]]/Table2[[#This Row],[Close Price]])-1</f>
        <v>2.1379934288843438E-2</v>
      </c>
      <c r="AE520" s="2">
        <f>(Table2[[#This Row],[Close Price]]/Table2[[#This Row],[Current Week Low]])-1</f>
        <v>2.4339088869378633E-2</v>
      </c>
      <c r="AF520" s="2">
        <f>(Table2[[#This Row],[Current Week High]]/Table2[[#This Row],[Close Price]])-1</f>
        <v>0.1027093947907245</v>
      </c>
      <c r="AG520" s="2">
        <f>(Table2[[#This Row],[Close Price]]/Table2[[#This Row],[Current Month Low]])-1</f>
        <v>2.4339088869378633E-2</v>
      </c>
      <c r="AH520" s="2">
        <f>(Table2[[#This Row],[Current Month High]]/Table2[[#This Row],[Close Price]])-1</f>
        <v>0.22370363316032571</v>
      </c>
      <c r="AI520">
        <v>22.370363316032499</v>
      </c>
      <c r="AJ520">
        <v>48.490419288694</v>
      </c>
      <c r="AK520" t="str">
        <f>IF(AND(Table2[[#This Row],[20D EMA]]&gt;Table2[[#This Row],[50D EMA]],Table2[[#This Row],[50D EMA]]&gt;Table2[[#This Row],[200D EMA]]),"Uptrend","Downtrend/NoTrend")</f>
        <v>Uptrend</v>
      </c>
      <c r="AL520">
        <v>0</v>
      </c>
      <c r="AM520" t="s">
        <v>10348</v>
      </c>
      <c r="AN520">
        <v>-5.47</v>
      </c>
      <c r="AO520" t="s">
        <v>10346</v>
      </c>
      <c r="AP520">
        <v>8.4092116728759995E-3</v>
      </c>
      <c r="AQ520">
        <f>(Table2[[#This Row],[Sharpe Ratio]]-AVERAGE(Table2[Sharpe Ratio]))/_xlfn.STDEV.P(Table2[Sharpe Ratio])</f>
        <v>-0.63593616191417113</v>
      </c>
      <c r="AR5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-4.1713522636535245</v>
      </c>
      <c r="AS520">
        <f>_xlfn.RANK.AVG(Table2[[#This Row],[1Y Return vs Nifty Z-Score]],Table2[1Y Return vs Nifty Z-Score])</f>
        <v>398</v>
      </c>
      <c r="AT520">
        <f>_xlfn.RANK.AVG(Table2[[#This Row],[6M Return vs Nifty Z-Score]],Table2[6M Return vs Nifty Z-Score])</f>
        <v>532</v>
      </c>
      <c r="AU520">
        <f>_xlfn.RANK.AVG(Table2[[#This Row],[Sharpe Ratio Z-Score]],Table2[Sharpe Ratio Z-Score])</f>
        <v>503</v>
      </c>
      <c r="AV520">
        <f>(Table2[[#This Row],[Rank 1Y]]+Table2[[#This Row],[Rank 6M]]+Table2[[#This Row],[Rank Sharpe]])/3</f>
        <v>477.66666666666669</v>
      </c>
    </row>
    <row r="521" spans="1:48" x14ac:dyDescent="0.3">
      <c r="A521" t="s">
        <v>410</v>
      </c>
      <c r="B521" t="s">
        <v>411</v>
      </c>
      <c r="C521" t="s">
        <v>10312</v>
      </c>
      <c r="D521" t="s">
        <v>412</v>
      </c>
      <c r="E521">
        <v>58675.045712400002</v>
      </c>
      <c r="F521">
        <v>963</v>
      </c>
      <c r="G521">
        <v>13.7084399583773</v>
      </c>
      <c r="H521">
        <f>(Table2[[#This Row],[1Y Return vs Nifty]]-AVERAGE(Table2[1Y Return vs Nifty]))/_xlfn.STDEV.P(Table2[1Y Return vs Nifty])</f>
        <v>-0.20934249101267091</v>
      </c>
      <c r="I521">
        <v>-8.3599699936771596</v>
      </c>
      <c r="J521">
        <f>(Table2[[#This Row],[1M Return vs Nifty]]-AVERAGE(Table2[1M Return vs Nifty]))/_xlfn.STDEV.P(Table2[1M Return vs Nifty])</f>
        <v>-0.77421995666202881</v>
      </c>
      <c r="K521">
        <v>-15.889794854178801</v>
      </c>
      <c r="L521">
        <f>(Table2[[#This Row],[6M Return vs Nifty]]-AVERAGE(Table2[6M Return vs Nifty]))/_xlfn.STDEV.P(Table2[6M Return vs Nifty])</f>
        <v>-0.7848316862682283</v>
      </c>
      <c r="M521">
        <v>-3.4328070044751602</v>
      </c>
      <c r="N521">
        <f>(Table2[[#This Row],[1W Return vs Nifty]]-AVERAGE(Table2[1W Return vs Nifty]))/_xlfn.STDEV.P(Table2[1W Return vs Nifty])</f>
        <v>-0.63216703970289967</v>
      </c>
      <c r="O521">
        <v>989.25</v>
      </c>
      <c r="P521">
        <v>1009.38040878292</v>
      </c>
      <c r="Q521">
        <v>946.57726870598196</v>
      </c>
      <c r="R521">
        <v>33.441939022604302</v>
      </c>
      <c r="S521" s="2">
        <f>(Table2[[#This Row],[Close Price]]-Table2[[#This Row],[20D EMA]])/Table2[[#This Row],[20D EMA]]</f>
        <v>-2.6535253980288095E-2</v>
      </c>
      <c r="T521" s="2">
        <f>(Table2[[#This Row],[Close Price]]-Table2[[#This Row],[50D EMA]])/Table2[[#This Row],[50D EMA]]</f>
        <v>-4.5949384770449478E-2</v>
      </c>
      <c r="U521" s="2">
        <f>(Table2[[#This Row],[Close Price]]-Table2[[#This Row],[200D EMA]])/Table2[[#This Row],[200D EMA]]</f>
        <v>1.7349593991908049E-2</v>
      </c>
      <c r="V521">
        <v>0.55976679181921896</v>
      </c>
      <c r="W521">
        <v>951.1</v>
      </c>
      <c r="X521">
        <v>974</v>
      </c>
      <c r="Y521">
        <v>951.1</v>
      </c>
      <c r="Z521">
        <v>1001.25</v>
      </c>
      <c r="AA521">
        <v>942.2</v>
      </c>
      <c r="AB521">
        <v>1044.95</v>
      </c>
      <c r="AC521" s="2">
        <f>(Table2[[#This Row],[Close Price]]/Table2[[#This Row],[Day Low]])-1</f>
        <v>1.2511828409210279E-2</v>
      </c>
      <c r="AD521" s="2">
        <f>(Table2[[#This Row],[Day High]]/Table2[[#This Row],[Close Price]])-1</f>
        <v>1.1422637590861928E-2</v>
      </c>
      <c r="AE521" s="2">
        <f>(Table2[[#This Row],[Close Price]]/Table2[[#This Row],[Current Week Low]])-1</f>
        <v>1.2511828409210279E-2</v>
      </c>
      <c r="AF521" s="2">
        <f>(Table2[[#This Row],[Current Week High]]/Table2[[#This Row],[Close Price]])-1</f>
        <v>3.971962616822422E-2</v>
      </c>
      <c r="AG521" s="2">
        <f>(Table2[[#This Row],[Close Price]]/Table2[[#This Row],[Current Month Low]])-1</f>
        <v>2.2075992358310259E-2</v>
      </c>
      <c r="AH521" s="2">
        <f>(Table2[[#This Row],[Current Month High]]/Table2[[#This Row],[Close Price]])-1</f>
        <v>8.5098650051921076E-2</v>
      </c>
      <c r="AI521">
        <v>22.533748701973</v>
      </c>
      <c r="AJ521">
        <v>46.230354566851403</v>
      </c>
      <c r="AK521" t="str">
        <f>IF(AND(Table2[[#This Row],[20D EMA]]&gt;Table2[[#This Row],[50D EMA]],Table2[[#This Row],[50D EMA]]&gt;Table2[[#This Row],[200D EMA]]),"Uptrend","Downtrend/NoTrend")</f>
        <v>Downtrend/NoTrend</v>
      </c>
      <c r="AL521">
        <v>-0.14000000000000001</v>
      </c>
      <c r="AM521" t="s">
        <v>10346</v>
      </c>
      <c r="AN521">
        <v>-1.74</v>
      </c>
      <c r="AO521" t="s">
        <v>10346</v>
      </c>
      <c r="AP521">
        <v>8.3786092366630004E-3</v>
      </c>
      <c r="AQ521">
        <f>(Table2[[#This Row],[Sharpe Ratio]]-AVERAGE(Table2[Sharpe Ratio]))/_xlfn.STDEV.P(Table2[Sharpe Ratio])</f>
        <v>-0.63628790126449764</v>
      </c>
      <c r="AR5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1">
        <f>_xlfn.RANK.AVG(Table2[[#This Row],[1Y Return vs Nifty Z-Score]],Table2[1Y Return vs Nifty Z-Score])</f>
        <v>361</v>
      </c>
      <c r="AT521">
        <f>_xlfn.RANK.AVG(Table2[[#This Row],[6M Return vs Nifty Z-Score]],Table2[6M Return vs Nifty Z-Score])</f>
        <v>578</v>
      </c>
      <c r="AU521">
        <f>_xlfn.RANK.AVG(Table2[[#This Row],[Sharpe Ratio Z-Score]],Table2[Sharpe Ratio Z-Score])</f>
        <v>504</v>
      </c>
      <c r="AV521">
        <f>(Table2[[#This Row],[Rank 1Y]]+Table2[[#This Row],[Rank 6M]]+Table2[[#This Row],[Rank Sharpe]])/3</f>
        <v>481</v>
      </c>
    </row>
    <row r="522" spans="1:48" x14ac:dyDescent="0.3">
      <c r="A522" t="s">
        <v>544</v>
      </c>
      <c r="B522" t="s">
        <v>545</v>
      </c>
      <c r="C522" t="s">
        <v>10301</v>
      </c>
      <c r="D522" t="s">
        <v>180</v>
      </c>
      <c r="E522">
        <v>38034.543468000003</v>
      </c>
      <c r="F522">
        <v>543.35</v>
      </c>
      <c r="G522">
        <v>-12.590638883148101</v>
      </c>
      <c r="H522">
        <f>(Table2[[#This Row],[1Y Return vs Nifty]]-AVERAGE(Table2[1Y Return vs Nifty]))/_xlfn.STDEV.P(Table2[1Y Return vs Nifty])</f>
        <v>-0.63106883122768642</v>
      </c>
      <c r="I522">
        <v>-2.6087338481192499</v>
      </c>
      <c r="J522">
        <f>(Table2[[#This Row],[1M Return vs Nifty]]-AVERAGE(Table2[1M Return vs Nifty]))/_xlfn.STDEV.P(Table2[1M Return vs Nifty])</f>
        <v>-0.23213139590999654</v>
      </c>
      <c r="K522">
        <v>13.1304500035495</v>
      </c>
      <c r="L522">
        <f>(Table2[[#This Row],[6M Return vs Nifty]]-AVERAGE(Table2[6M Return vs Nifty]))/_xlfn.STDEV.P(Table2[6M Return vs Nifty])</f>
        <v>0.22412873119921101</v>
      </c>
      <c r="M522">
        <v>-3.7638836143237002</v>
      </c>
      <c r="N522">
        <f>(Table2[[#This Row],[1W Return vs Nifty]]-AVERAGE(Table2[1W Return vs Nifty]))/_xlfn.STDEV.P(Table2[1W Return vs Nifty])</f>
        <v>-0.71626761647586301</v>
      </c>
      <c r="O522">
        <v>537.91999999999996</v>
      </c>
      <c r="P522">
        <v>523.72440915224195</v>
      </c>
      <c r="Q522">
        <v>475.935872425078</v>
      </c>
      <c r="R522">
        <v>56.174806862869303</v>
      </c>
      <c r="S522" s="2">
        <f>(Table2[[#This Row],[Close Price]]-Table2[[#This Row],[20D EMA]])/Table2[[#This Row],[20D EMA]]</f>
        <v>1.0094437834622367E-2</v>
      </c>
      <c r="T522" s="2">
        <f>(Table2[[#This Row],[Close Price]]-Table2[[#This Row],[50D EMA]])/Table2[[#This Row],[50D EMA]]</f>
        <v>3.7473126141907766E-2</v>
      </c>
      <c r="U522" s="2">
        <f>(Table2[[#This Row],[Close Price]]-Table2[[#This Row],[200D EMA]])/Table2[[#This Row],[200D EMA]]</f>
        <v>0.14164540115755694</v>
      </c>
      <c r="V522">
        <v>0.36334063904381803</v>
      </c>
      <c r="W522">
        <v>537.6</v>
      </c>
      <c r="X522">
        <v>547.20000000000005</v>
      </c>
      <c r="Y522">
        <v>519.95000000000005</v>
      </c>
      <c r="Z522">
        <v>547.20000000000005</v>
      </c>
      <c r="AA522">
        <v>513.29999999999995</v>
      </c>
      <c r="AB522">
        <v>555</v>
      </c>
      <c r="AC522" s="2">
        <f>(Table2[[#This Row],[Close Price]]/Table2[[#This Row],[Day Low]])-1</f>
        <v>1.0695684523809534E-2</v>
      </c>
      <c r="AD522" s="2">
        <f>(Table2[[#This Row],[Day High]]/Table2[[#This Row],[Close Price]])-1</f>
        <v>7.085672218643646E-3</v>
      </c>
      <c r="AE522" s="2">
        <f>(Table2[[#This Row],[Close Price]]/Table2[[#This Row],[Current Week Low]])-1</f>
        <v>4.5004327339167149E-2</v>
      </c>
      <c r="AF522" s="2">
        <f>(Table2[[#This Row],[Current Week High]]/Table2[[#This Row],[Close Price]])-1</f>
        <v>7.085672218643646E-3</v>
      </c>
      <c r="AG522" s="2">
        <f>(Table2[[#This Row],[Close Price]]/Table2[[#This Row],[Current Month Low]])-1</f>
        <v>5.8542762517046709E-2</v>
      </c>
      <c r="AH522" s="2">
        <f>(Table2[[#This Row],[Current Month High]]/Table2[[#This Row],[Close Price]])-1</f>
        <v>2.1441060090181319E-2</v>
      </c>
      <c r="AI522">
        <v>2.9538971197202502</v>
      </c>
      <c r="AJ522">
        <v>44.6233697098749</v>
      </c>
      <c r="AK522" t="str">
        <f>IF(AND(Table2[[#This Row],[20D EMA]]&gt;Table2[[#This Row],[50D EMA]],Table2[[#This Row],[50D EMA]]&gt;Table2[[#This Row],[200D EMA]]),"Uptrend","Downtrend/NoTrend")</f>
        <v>Uptrend</v>
      </c>
      <c r="AL522">
        <v>7.0000000000000007E-2</v>
      </c>
      <c r="AM522" t="s">
        <v>10347</v>
      </c>
      <c r="AN522">
        <v>7.0000000000000007E-2</v>
      </c>
      <c r="AO522" t="s">
        <v>10347</v>
      </c>
      <c r="AP522">
        <v>-4.2934870836532003E-2</v>
      </c>
      <c r="AQ522">
        <f>(Table2[[#This Row],[Sharpe Ratio]]-AVERAGE(Table2[Sharpe Ratio]))/_xlfn.STDEV.P(Table2[Sharpe Ratio])</f>
        <v>-1.2260765709742014</v>
      </c>
      <c r="AR5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-2.5814156833885367</v>
      </c>
      <c r="AS522">
        <f>_xlfn.RANK.AVG(Table2[[#This Row],[1Y Return vs Nifty Z-Score]],Table2[1Y Return vs Nifty Z-Score])</f>
        <v>540</v>
      </c>
      <c r="AT522">
        <f>_xlfn.RANK.AVG(Table2[[#This Row],[6M Return vs Nifty Z-Score]],Table2[6M Return vs Nifty Z-Score])</f>
        <v>254</v>
      </c>
      <c r="AU522">
        <f>_xlfn.RANK.AVG(Table2[[#This Row],[Sharpe Ratio Z-Score]],Table2[Sharpe Ratio Z-Score])</f>
        <v>656</v>
      </c>
      <c r="AV522">
        <f>(Table2[[#This Row],[Rank 1Y]]+Table2[[#This Row],[Rank 6M]]+Table2[[#This Row],[Rank Sharpe]])/3</f>
        <v>483.33333333333331</v>
      </c>
    </row>
    <row r="523" spans="1:48" x14ac:dyDescent="0.3">
      <c r="A523" t="s">
        <v>810</v>
      </c>
      <c r="B523" t="s">
        <v>811</v>
      </c>
      <c r="C523" t="s">
        <v>10307</v>
      </c>
      <c r="D523" t="s">
        <v>283</v>
      </c>
      <c r="E523">
        <v>20024.6044987799</v>
      </c>
      <c r="F523">
        <v>402.15</v>
      </c>
      <c r="G523">
        <v>-6.37126872176042</v>
      </c>
      <c r="H523">
        <f>(Table2[[#This Row],[1Y Return vs Nifty]]-AVERAGE(Table2[1Y Return vs Nifty]))/_xlfn.STDEV.P(Table2[1Y Return vs Nifty])</f>
        <v>-0.53133635647411948</v>
      </c>
      <c r="I523">
        <v>21.581551863970699</v>
      </c>
      <c r="J523">
        <f>(Table2[[#This Row],[1M Return vs Nifty]]-AVERAGE(Table2[1M Return vs Nifty]))/_xlfn.STDEV.P(Table2[1M Return vs Nifty])</f>
        <v>2.0479483702417745</v>
      </c>
      <c r="K523">
        <v>-29.106782612910099</v>
      </c>
      <c r="L523">
        <f>(Table2[[#This Row],[6M Return vs Nifty]]-AVERAGE(Table2[6M Return vs Nifty]))/_xlfn.STDEV.P(Table2[6M Return vs Nifty])</f>
        <v>-1.2443528774948505</v>
      </c>
      <c r="M523">
        <v>2.0726489719869399</v>
      </c>
      <c r="N523">
        <f>(Table2[[#This Row],[1W Return vs Nifty]]-AVERAGE(Table2[1W Return vs Nifty]))/_xlfn.STDEV.P(Table2[1W Return vs Nifty])</f>
        <v>0.76633714103773964</v>
      </c>
      <c r="O523">
        <v>390.31</v>
      </c>
      <c r="P523">
        <v>375.44993089785299</v>
      </c>
      <c r="Q523">
        <v>372.505502911061</v>
      </c>
      <c r="R523">
        <v>58.941016762046502</v>
      </c>
      <c r="S523" s="2">
        <f>(Table2[[#This Row],[Close Price]]-Table2[[#This Row],[20D EMA]])/Table2[[#This Row],[20D EMA]]</f>
        <v>3.0334862032743139E-2</v>
      </c>
      <c r="T523" s="2">
        <f>(Table2[[#This Row],[Close Price]]-Table2[[#This Row],[50D EMA]])/Table2[[#This Row],[50D EMA]]</f>
        <v>7.1114859545442707E-2</v>
      </c>
      <c r="U523" s="2">
        <f>(Table2[[#This Row],[Close Price]]-Table2[[#This Row],[200D EMA]])/Table2[[#This Row],[200D EMA]]</f>
        <v>7.9581366871825418E-2</v>
      </c>
      <c r="V523">
        <v>0.44395896749066099</v>
      </c>
      <c r="W523">
        <v>400.1</v>
      </c>
      <c r="X523">
        <v>412.3</v>
      </c>
      <c r="Y523">
        <v>397.6</v>
      </c>
      <c r="Z523">
        <v>417.5</v>
      </c>
      <c r="AA523">
        <v>354.9</v>
      </c>
      <c r="AB523">
        <v>417.5</v>
      </c>
      <c r="AC523" s="2">
        <f>(Table2[[#This Row],[Close Price]]/Table2[[#This Row],[Day Low]])-1</f>
        <v>5.1237190702322355E-3</v>
      </c>
      <c r="AD523" s="2">
        <f>(Table2[[#This Row],[Day High]]/Table2[[#This Row],[Close Price]])-1</f>
        <v>2.5239338555265611E-2</v>
      </c>
      <c r="AE523" s="2">
        <f>(Table2[[#This Row],[Close Price]]/Table2[[#This Row],[Current Week Low]])-1</f>
        <v>1.1443661971830776E-2</v>
      </c>
      <c r="AF523" s="2">
        <f>(Table2[[#This Row],[Current Week High]]/Table2[[#This Row],[Close Price]])-1</f>
        <v>3.8169837125450856E-2</v>
      </c>
      <c r="AG523" s="2">
        <f>(Table2[[#This Row],[Close Price]]/Table2[[#This Row],[Current Month Low]])-1</f>
        <v>0.13313609467455612</v>
      </c>
      <c r="AH523" s="2">
        <f>(Table2[[#This Row],[Current Month High]]/Table2[[#This Row],[Close Price]])-1</f>
        <v>3.8169837125450856E-2</v>
      </c>
      <c r="AI523">
        <v>38.754196195449403</v>
      </c>
      <c r="AJ523">
        <v>29.2671166827386</v>
      </c>
      <c r="AK523" t="str">
        <f>IF(AND(Table2[[#This Row],[20D EMA]]&gt;Table2[[#This Row],[50D EMA]],Table2[[#This Row],[50D EMA]]&gt;Table2[[#This Row],[200D EMA]]),"Uptrend","Downtrend/NoTrend")</f>
        <v>Uptrend</v>
      </c>
      <c r="AL523">
        <v>-0.04</v>
      </c>
      <c r="AM523" t="s">
        <v>10346</v>
      </c>
      <c r="AN523">
        <v>4.32</v>
      </c>
      <c r="AO523" t="s">
        <v>10347</v>
      </c>
      <c r="AP523">
        <v>8.4845201392546005E-2</v>
      </c>
      <c r="AQ523">
        <f>(Table2[[#This Row],[Sharpe Ratio]]-AVERAGE(Table2[Sharpe Ratio]))/_xlfn.STDEV.P(Table2[Sharpe Ratio])</f>
        <v>0.24260648673105492</v>
      </c>
      <c r="AR5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1.2812027640415988</v>
      </c>
      <c r="AS523">
        <f>_xlfn.RANK.AVG(Table2[[#This Row],[1Y Return vs Nifty Z-Score]],Table2[1Y Return vs Nifty Z-Score])</f>
        <v>493</v>
      </c>
      <c r="AT523">
        <f>_xlfn.RANK.AVG(Table2[[#This Row],[6M Return vs Nifty Z-Score]],Table2[6M Return vs Nifty Z-Score])</f>
        <v>690</v>
      </c>
      <c r="AU523">
        <f>_xlfn.RANK.AVG(Table2[[#This Row],[Sharpe Ratio Z-Score]],Table2[Sharpe Ratio Z-Score])</f>
        <v>270</v>
      </c>
      <c r="AV523">
        <f>(Table2[[#This Row],[Rank 1Y]]+Table2[[#This Row],[Rank 6M]]+Table2[[#This Row],[Rank Sharpe]])/3</f>
        <v>484.33333333333331</v>
      </c>
    </row>
    <row r="524" spans="1:48" x14ac:dyDescent="0.3">
      <c r="A524" t="s">
        <v>1017</v>
      </c>
      <c r="B524" t="s">
        <v>1018</v>
      </c>
      <c r="C524" t="s">
        <v>10302</v>
      </c>
      <c r="D524" t="s">
        <v>301</v>
      </c>
      <c r="E524">
        <v>13698.76178402</v>
      </c>
      <c r="F524">
        <v>993.55</v>
      </c>
      <c r="G524">
        <v>13.315092782599001</v>
      </c>
      <c r="H524">
        <f>(Table2[[#This Row],[1Y Return vs Nifty]]-AVERAGE(Table2[1Y Return vs Nifty]))/_xlfn.STDEV.P(Table2[1Y Return vs Nifty])</f>
        <v>-0.21565012124848615</v>
      </c>
      <c r="I524">
        <v>-1.98457876491463</v>
      </c>
      <c r="J524">
        <f>(Table2[[#This Row],[1M Return vs Nifty]]-AVERAGE(Table2[1M Return vs Nifty]))/_xlfn.STDEV.P(Table2[1M Return vs Nifty])</f>
        <v>-0.17330102932840744</v>
      </c>
      <c r="K524">
        <v>-24.587828763275599</v>
      </c>
      <c r="L524">
        <f>(Table2[[#This Row],[6M Return vs Nifty]]-AVERAGE(Table2[6M Return vs Nifty]))/_xlfn.STDEV.P(Table2[6M Return vs Nifty])</f>
        <v>-1.0872402967776309</v>
      </c>
      <c r="M524">
        <v>-1.9291362080477199</v>
      </c>
      <c r="N524">
        <f>(Table2[[#This Row],[1W Return vs Nifty]]-AVERAGE(Table2[1W Return vs Nifty]))/_xlfn.STDEV.P(Table2[1W Return vs Nifty])</f>
        <v>-0.25020232974026818</v>
      </c>
      <c r="O524">
        <v>977.34</v>
      </c>
      <c r="P524">
        <v>989.61490260682206</v>
      </c>
      <c r="Q524">
        <v>928.776262364525</v>
      </c>
      <c r="R524">
        <v>63.492744528230602</v>
      </c>
      <c r="S524" s="2">
        <f>(Table2[[#This Row],[Close Price]]-Table2[[#This Row],[20D EMA]])/Table2[[#This Row],[20D EMA]]</f>
        <v>1.6585835021589133E-2</v>
      </c>
      <c r="T524" s="2">
        <f>(Table2[[#This Row],[Close Price]]-Table2[[#This Row],[50D EMA]])/Table2[[#This Row],[50D EMA]]</f>
        <v>3.9763926177871309E-3</v>
      </c>
      <c r="U524" s="2">
        <f>(Table2[[#This Row],[Close Price]]-Table2[[#This Row],[200D EMA]])/Table2[[#This Row],[200D EMA]]</f>
        <v>6.9740948665689126E-2</v>
      </c>
      <c r="V524">
        <v>0.62620553472603502</v>
      </c>
      <c r="W524">
        <v>979.45</v>
      </c>
      <c r="X524">
        <v>1013.95</v>
      </c>
      <c r="Y524">
        <v>968</v>
      </c>
      <c r="Z524">
        <v>1039.05</v>
      </c>
      <c r="AA524">
        <v>890.1</v>
      </c>
      <c r="AB524">
        <v>1039.05</v>
      </c>
      <c r="AC524" s="2">
        <f>(Table2[[#This Row],[Close Price]]/Table2[[#This Row],[Day Low]])-1</f>
        <v>1.4395834396855323E-2</v>
      </c>
      <c r="AD524" s="2">
        <f>(Table2[[#This Row],[Day High]]/Table2[[#This Row],[Close Price]])-1</f>
        <v>2.0532434200593919E-2</v>
      </c>
      <c r="AE524" s="2">
        <f>(Table2[[#This Row],[Close Price]]/Table2[[#This Row],[Current Week Low]])-1</f>
        <v>2.6394628099173589E-2</v>
      </c>
      <c r="AF524" s="2">
        <f>(Table2[[#This Row],[Current Week High]]/Table2[[#This Row],[Close Price]])-1</f>
        <v>4.5795380202304781E-2</v>
      </c>
      <c r="AG524" s="2">
        <f>(Table2[[#This Row],[Close Price]]/Table2[[#This Row],[Current Month Low]])-1</f>
        <v>0.11622289630378591</v>
      </c>
      <c r="AH524" s="2">
        <f>(Table2[[#This Row],[Current Month High]]/Table2[[#This Row],[Close Price]])-1</f>
        <v>4.5795380202304781E-2</v>
      </c>
      <c r="AI524">
        <v>20.678375522117602</v>
      </c>
      <c r="AJ524">
        <v>58.967999999999897</v>
      </c>
      <c r="AK524" t="str">
        <f>IF(AND(Table2[[#This Row],[20D EMA]]&gt;Table2[[#This Row],[50D EMA]],Table2[[#This Row],[50D EMA]]&gt;Table2[[#This Row],[200D EMA]]),"Uptrend","Downtrend/NoTrend")</f>
        <v>Downtrend/NoTrend</v>
      </c>
      <c r="AL524">
        <v>-0.2</v>
      </c>
      <c r="AM524" t="s">
        <v>10346</v>
      </c>
      <c r="AN524">
        <v>6.93</v>
      </c>
      <c r="AO524" t="s">
        <v>10347</v>
      </c>
      <c r="AP524">
        <v>3.6223206108891001E-2</v>
      </c>
      <c r="AQ524">
        <f>(Table2[[#This Row],[Sharpe Ratio]]-AVERAGE(Table2[Sharpe Ratio]))/_xlfn.STDEV.P(Table2[Sharpe Ratio])</f>
        <v>-0.31624670108768421</v>
      </c>
      <c r="AR5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4">
        <f>_xlfn.RANK.AVG(Table2[[#This Row],[1Y Return vs Nifty Z-Score]],Table2[1Y Return vs Nifty Z-Score])</f>
        <v>363</v>
      </c>
      <c r="AT524">
        <f>_xlfn.RANK.AVG(Table2[[#This Row],[6M Return vs Nifty Z-Score]],Table2[6M Return vs Nifty Z-Score])</f>
        <v>663</v>
      </c>
      <c r="AU524">
        <f>_xlfn.RANK.AVG(Table2[[#This Row],[Sharpe Ratio Z-Score]],Table2[Sharpe Ratio Z-Score])</f>
        <v>427</v>
      </c>
      <c r="AV524">
        <f>(Table2[[#This Row],[Rank 1Y]]+Table2[[#This Row],[Rank 6M]]+Table2[[#This Row],[Rank Sharpe]])/3</f>
        <v>484.33333333333331</v>
      </c>
    </row>
    <row r="525" spans="1:48" x14ac:dyDescent="0.3">
      <c r="A525" t="s">
        <v>66</v>
      </c>
      <c r="B525" t="s">
        <v>67</v>
      </c>
      <c r="C525" t="s">
        <v>10303</v>
      </c>
      <c r="D525" t="s">
        <v>24</v>
      </c>
      <c r="E525">
        <v>363426.50112695998</v>
      </c>
      <c r="F525">
        <v>1175.4000000000001</v>
      </c>
      <c r="G525">
        <v>-10.1804642395338</v>
      </c>
      <c r="H525">
        <f>(Table2[[#This Row],[1Y Return vs Nifty]]-AVERAGE(Table2[1Y Return vs Nifty]))/_xlfn.STDEV.P(Table2[1Y Return vs Nifty])</f>
        <v>-0.59241979192652383</v>
      </c>
      <c r="I525">
        <v>-1.91659772070249</v>
      </c>
      <c r="J525">
        <f>(Table2[[#This Row],[1M Return vs Nifty]]-AVERAGE(Table2[1M Return vs Nifty]))/_xlfn.STDEV.P(Table2[1M Return vs Nifty])</f>
        <v>-0.16689340747413137</v>
      </c>
      <c r="K525">
        <v>-5.0871336429984702</v>
      </c>
      <c r="L525">
        <f>(Table2[[#This Row],[6M Return vs Nifty]]-AVERAGE(Table2[6M Return vs Nifty]))/_xlfn.STDEV.P(Table2[6M Return vs Nifty])</f>
        <v>-0.40925051461284118</v>
      </c>
      <c r="M525">
        <v>-2.0759831653456899</v>
      </c>
      <c r="N525">
        <f>(Table2[[#This Row],[1W Return vs Nifty]]-AVERAGE(Table2[1W Return vs Nifty]))/_xlfn.STDEV.P(Table2[1W Return vs Nifty])</f>
        <v>-0.28750461398125943</v>
      </c>
      <c r="O525">
        <v>1174.1600000000001</v>
      </c>
      <c r="P525">
        <v>1186.90883367485</v>
      </c>
      <c r="Q525">
        <v>1125.71742404214</v>
      </c>
      <c r="R525">
        <v>54.596638084388204</v>
      </c>
      <c r="S525" s="2">
        <f>(Table2[[#This Row],[Close Price]]-Table2[[#This Row],[20D EMA]])/Table2[[#This Row],[20D EMA]]</f>
        <v>1.0560741295905234E-3</v>
      </c>
      <c r="T525" s="2">
        <f>(Table2[[#This Row],[Close Price]]-Table2[[#This Row],[50D EMA]])/Table2[[#This Row],[50D EMA]]</f>
        <v>-9.6964765517978686E-3</v>
      </c>
      <c r="U525" s="2">
        <f>(Table2[[#This Row],[Close Price]]-Table2[[#This Row],[200D EMA]])/Table2[[#This Row],[200D EMA]]</f>
        <v>4.4134144943287532E-2</v>
      </c>
      <c r="V525">
        <v>0.60180729276604905</v>
      </c>
      <c r="W525">
        <v>1163.4000000000001</v>
      </c>
      <c r="X525">
        <v>1179.9000000000001</v>
      </c>
      <c r="Y525">
        <v>1163.4000000000001</v>
      </c>
      <c r="Z525">
        <v>1184.8499999999999</v>
      </c>
      <c r="AA525">
        <v>1123.0999999999999</v>
      </c>
      <c r="AB525">
        <v>1184.8499999999999</v>
      </c>
      <c r="AC525" s="2">
        <f>(Table2[[#This Row],[Close Price]]/Table2[[#This Row],[Day Low]])-1</f>
        <v>1.0314595152140171E-2</v>
      </c>
      <c r="AD525" s="2">
        <f>(Table2[[#This Row],[Day High]]/Table2[[#This Row],[Close Price]])-1</f>
        <v>3.8284839203674981E-3</v>
      </c>
      <c r="AE525" s="2">
        <f>(Table2[[#This Row],[Close Price]]/Table2[[#This Row],[Current Week Low]])-1</f>
        <v>1.0314595152140171E-2</v>
      </c>
      <c r="AF525" s="2">
        <f>(Table2[[#This Row],[Current Week High]]/Table2[[#This Row],[Close Price]])-1</f>
        <v>8.0398162327717237E-3</v>
      </c>
      <c r="AG525" s="2">
        <f>(Table2[[#This Row],[Close Price]]/Table2[[#This Row],[Current Month Low]])-1</f>
        <v>4.6567536283501187E-2</v>
      </c>
      <c r="AH525" s="2">
        <f>(Table2[[#This Row],[Current Month High]]/Table2[[#This Row],[Close Price]])-1</f>
        <v>8.0398162327717237E-3</v>
      </c>
      <c r="AI525">
        <v>13.973966309341399</v>
      </c>
      <c r="AJ525">
        <v>23.544250578095401</v>
      </c>
      <c r="AK525" t="str">
        <f>IF(AND(Table2[[#This Row],[20D EMA]]&gt;Table2[[#This Row],[50D EMA]],Table2[[#This Row],[50D EMA]]&gt;Table2[[#This Row],[200D EMA]]),"Uptrend","Downtrend/NoTrend")</f>
        <v>Downtrend/NoTrend</v>
      </c>
      <c r="AL525">
        <v>-0.05</v>
      </c>
      <c r="AM525" t="s">
        <v>10346</v>
      </c>
      <c r="AN525">
        <v>0.95</v>
      </c>
      <c r="AO525" t="s">
        <v>10347</v>
      </c>
      <c r="AP525">
        <v>2.4078733002233999E-2</v>
      </c>
      <c r="AQ525">
        <f>(Table2[[#This Row],[Sharpe Ratio]]-AVERAGE(Table2[Sharpe Ratio]))/_xlfn.STDEV.P(Table2[Sharpe Ratio])</f>
        <v>-0.45583327030270276</v>
      </c>
      <c r="AR5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5">
        <f>_xlfn.RANK.AVG(Table2[[#This Row],[1Y Return vs Nifty Z-Score]],Table2[1Y Return vs Nifty Z-Score])</f>
        <v>523</v>
      </c>
      <c r="AT525">
        <f>_xlfn.RANK.AVG(Table2[[#This Row],[6M Return vs Nifty Z-Score]],Table2[6M Return vs Nifty Z-Score])</f>
        <v>466</v>
      </c>
      <c r="AU525">
        <f>_xlfn.RANK.AVG(Table2[[#This Row],[Sharpe Ratio Z-Score]],Table2[Sharpe Ratio Z-Score])</f>
        <v>465</v>
      </c>
      <c r="AV525">
        <f>(Table2[[#This Row],[Rank 1Y]]+Table2[[#This Row],[Rank 6M]]+Table2[[#This Row],[Rank Sharpe]])/3</f>
        <v>484.66666666666669</v>
      </c>
    </row>
    <row r="526" spans="1:48" x14ac:dyDescent="0.3">
      <c r="A526" t="s">
        <v>1847</v>
      </c>
      <c r="B526" t="s">
        <v>1848</v>
      </c>
      <c r="C526" t="s">
        <v>10319</v>
      </c>
      <c r="D526" t="s">
        <v>681</v>
      </c>
      <c r="E526">
        <v>4009.1687155999998</v>
      </c>
      <c r="F526">
        <v>607</v>
      </c>
      <c r="G526">
        <v>-30.623214361098899</v>
      </c>
      <c r="H526">
        <f>(Table2[[#This Row],[1Y Return vs Nifty]]-AVERAGE(Table2[1Y Return vs Nifty]))/_xlfn.STDEV.P(Table2[1Y Return vs Nifty])</f>
        <v>-0.92023531142240222</v>
      </c>
      <c r="I526">
        <v>-1.7376009649381801</v>
      </c>
      <c r="J526">
        <f>(Table2[[#This Row],[1M Return vs Nifty]]-AVERAGE(Table2[1M Return vs Nifty]))/_xlfn.STDEV.P(Table2[1M Return vs Nifty])</f>
        <v>-0.15002188781196227</v>
      </c>
      <c r="K526">
        <v>-16.718123976950199</v>
      </c>
      <c r="L526">
        <f>(Table2[[#This Row],[6M Return vs Nifty]]-AVERAGE(Table2[6M Return vs Nifty]))/_xlfn.STDEV.P(Table2[6M Return vs Nifty])</f>
        <v>-0.81363059205310839</v>
      </c>
      <c r="M526">
        <v>-0.67329988935686802</v>
      </c>
      <c r="N526">
        <f>(Table2[[#This Row],[1W Return vs Nifty]]-AVERAGE(Table2[1W Return vs Nifty]))/_xlfn.STDEV.P(Table2[1W Return vs Nifty])</f>
        <v>6.8807094642362787E-2</v>
      </c>
      <c r="O526">
        <v>614.96</v>
      </c>
      <c r="P526">
        <v>627.88104627803295</v>
      </c>
      <c r="Q526">
        <v>637.26762715854397</v>
      </c>
      <c r="R526">
        <v>44.7785234128798</v>
      </c>
      <c r="S526" s="2">
        <f>(Table2[[#This Row],[Close Price]]-Table2[[#This Row],[20D EMA]])/Table2[[#This Row],[20D EMA]]</f>
        <v>-1.2943931312605756E-2</v>
      </c>
      <c r="T526" s="2">
        <f>(Table2[[#This Row],[Close Price]]-Table2[[#This Row],[50D EMA]])/Table2[[#This Row],[50D EMA]]</f>
        <v>-3.3256373005383866E-2</v>
      </c>
      <c r="U526" s="2">
        <f>(Table2[[#This Row],[Close Price]]-Table2[[#This Row],[200D EMA]])/Table2[[#This Row],[200D EMA]]</f>
        <v>-4.749594341313336E-2</v>
      </c>
      <c r="V526">
        <v>0.49450498989001301</v>
      </c>
      <c r="W526">
        <v>600.95000000000005</v>
      </c>
      <c r="X526">
        <v>623.9</v>
      </c>
      <c r="Y526">
        <v>600.95000000000005</v>
      </c>
      <c r="Z526">
        <v>642.6</v>
      </c>
      <c r="AA526">
        <v>570.15</v>
      </c>
      <c r="AB526">
        <v>643.70000000000005</v>
      </c>
      <c r="AC526" s="2">
        <f>(Table2[[#This Row],[Close Price]]/Table2[[#This Row],[Day Low]])-1</f>
        <v>1.0067393293951232E-2</v>
      </c>
      <c r="AD526" s="2">
        <f>(Table2[[#This Row],[Day High]]/Table2[[#This Row],[Close Price]])-1</f>
        <v>2.784184514003285E-2</v>
      </c>
      <c r="AE526" s="2">
        <f>(Table2[[#This Row],[Close Price]]/Table2[[#This Row],[Current Week Low]])-1</f>
        <v>1.0067393293951232E-2</v>
      </c>
      <c r="AF526" s="2">
        <f>(Table2[[#This Row],[Current Week High]]/Table2[[#This Row],[Close Price]])-1</f>
        <v>5.8649093904448169E-2</v>
      </c>
      <c r="AG526" s="2">
        <f>(Table2[[#This Row],[Close Price]]/Table2[[#This Row],[Current Month Low]])-1</f>
        <v>6.463211435587124E-2</v>
      </c>
      <c r="AH526" s="2">
        <f>(Table2[[#This Row],[Current Month High]]/Table2[[#This Row],[Close Price]])-1</f>
        <v>6.0461285008237331E-2</v>
      </c>
      <c r="AI526">
        <v>34.266886326194303</v>
      </c>
      <c r="AJ526">
        <v>10.0435097897026</v>
      </c>
      <c r="AK526" t="str">
        <f>IF(AND(Table2[[#This Row],[20D EMA]]&gt;Table2[[#This Row],[50D EMA]],Table2[[#This Row],[50D EMA]]&gt;Table2[[#This Row],[200D EMA]]),"Uptrend","Downtrend/NoTrend")</f>
        <v>Downtrend/NoTrend</v>
      </c>
      <c r="AL526">
        <v>-0.1</v>
      </c>
      <c r="AM526" t="s">
        <v>10346</v>
      </c>
      <c r="AN526">
        <v>3.41</v>
      </c>
      <c r="AO526" t="s">
        <v>10347</v>
      </c>
      <c r="AP526">
        <v>0.10272695705877501</v>
      </c>
      <c r="AQ526">
        <f>(Table2[[#This Row],[Sharpe Ratio]]-AVERAGE(Table2[Sharpe Ratio]))/_xlfn.STDEV.P(Table2[Sharpe Ratio])</f>
        <v>0.44813643463977976</v>
      </c>
      <c r="AR5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6">
        <f>_xlfn.RANK.AVG(Table2[[#This Row],[1Y Return vs Nifty Z-Score]],Table2[1Y Return vs Nifty Z-Score])</f>
        <v>644</v>
      </c>
      <c r="AT526">
        <f>_xlfn.RANK.AVG(Table2[[#This Row],[6M Return vs Nifty Z-Score]],Table2[6M Return vs Nifty Z-Score])</f>
        <v>586</v>
      </c>
      <c r="AU526">
        <f>_xlfn.RANK.AVG(Table2[[#This Row],[Sharpe Ratio Z-Score]],Table2[Sharpe Ratio Z-Score])</f>
        <v>229</v>
      </c>
      <c r="AV526">
        <f>(Table2[[#This Row],[Rank 1Y]]+Table2[[#This Row],[Rank 6M]]+Table2[[#This Row],[Rank Sharpe]])/3</f>
        <v>486.33333333333331</v>
      </c>
    </row>
    <row r="527" spans="1:48" x14ac:dyDescent="0.3">
      <c r="A527" t="s">
        <v>1517</v>
      </c>
      <c r="B527" t="s">
        <v>1518</v>
      </c>
      <c r="C527" t="s">
        <v>10303</v>
      </c>
      <c r="D527" t="s">
        <v>24</v>
      </c>
      <c r="E527">
        <v>6700.0005472140001</v>
      </c>
      <c r="F527">
        <v>25.61</v>
      </c>
      <c r="G527">
        <v>-10.3794211128714</v>
      </c>
      <c r="H527">
        <f>(Table2[[#This Row],[1Y Return vs Nifty]]-AVERAGE(Table2[1Y Return vs Nifty]))/_xlfn.STDEV.P(Table2[1Y Return vs Nifty])</f>
        <v>-0.59561022131604324</v>
      </c>
      <c r="I527">
        <v>-6.7249431117124603</v>
      </c>
      <c r="J527">
        <f>(Table2[[#This Row],[1M Return vs Nifty]]-AVERAGE(Table2[1M Return vs Nifty]))/_xlfn.STDEV.P(Table2[1M Return vs Nifty])</f>
        <v>-0.62010884962294432</v>
      </c>
      <c r="K527">
        <v>-35.2511196824697</v>
      </c>
      <c r="L527">
        <f>(Table2[[#This Row],[6M Return vs Nifty]]-AVERAGE(Table2[6M Return vs Nifty]))/_xlfn.STDEV.P(Table2[6M Return vs Nifty])</f>
        <v>-1.4579759163477628</v>
      </c>
      <c r="M527">
        <v>-3.5452302353646599</v>
      </c>
      <c r="N527">
        <f>(Table2[[#This Row],[1W Return vs Nifty]]-AVERAGE(Table2[1W Return vs Nifty]))/_xlfn.STDEV.P(Table2[1W Return vs Nifty])</f>
        <v>-0.66072495735468517</v>
      </c>
      <c r="O527">
        <v>25.76</v>
      </c>
      <c r="P527">
        <v>26.2812590881326</v>
      </c>
      <c r="Q527">
        <v>26.115706161838101</v>
      </c>
      <c r="R527">
        <v>47.883425335766702</v>
      </c>
      <c r="S527" s="2">
        <f>(Table2[[#This Row],[Close Price]]-Table2[[#This Row],[20D EMA]])/Table2[[#This Row],[20D EMA]]</f>
        <v>-5.8229813664597094E-3</v>
      </c>
      <c r="T527" s="2">
        <f>(Table2[[#This Row],[Close Price]]-Table2[[#This Row],[50D EMA]])/Table2[[#This Row],[50D EMA]]</f>
        <v>-2.5541359562781005E-2</v>
      </c>
      <c r="U527" s="2">
        <f>(Table2[[#This Row],[Close Price]]-Table2[[#This Row],[200D EMA]])/Table2[[#This Row],[200D EMA]]</f>
        <v>-1.9364062327254676E-2</v>
      </c>
      <c r="V527">
        <v>0.61449245152465104</v>
      </c>
      <c r="W527">
        <v>25.5</v>
      </c>
      <c r="X527">
        <v>25.78</v>
      </c>
      <c r="Y527">
        <v>25.5</v>
      </c>
      <c r="Z527">
        <v>26.59</v>
      </c>
      <c r="AA527">
        <v>24.01</v>
      </c>
      <c r="AB527">
        <v>27.04</v>
      </c>
      <c r="AC527" s="2">
        <f>(Table2[[#This Row],[Close Price]]/Table2[[#This Row],[Day Low]])-1</f>
        <v>4.3137254901961519E-3</v>
      </c>
      <c r="AD527" s="2">
        <f>(Table2[[#This Row],[Day High]]/Table2[[#This Row],[Close Price]])-1</f>
        <v>6.63803201874269E-3</v>
      </c>
      <c r="AE527" s="2">
        <f>(Table2[[#This Row],[Close Price]]/Table2[[#This Row],[Current Week Low]])-1</f>
        <v>4.3137254901961519E-3</v>
      </c>
      <c r="AF527" s="2">
        <f>(Table2[[#This Row],[Current Week High]]/Table2[[#This Row],[Close Price]])-1</f>
        <v>3.826630222569305E-2</v>
      </c>
      <c r="AG527" s="2">
        <f>(Table2[[#This Row],[Close Price]]/Table2[[#This Row],[Current Month Low]])-1</f>
        <v>6.6638900458142247E-2</v>
      </c>
      <c r="AH527" s="2">
        <f>(Table2[[#This Row],[Current Month High]]/Table2[[#This Row],[Close Price]])-1</f>
        <v>5.5837563451776706E-2</v>
      </c>
      <c r="AI527">
        <v>44.012983472805303</v>
      </c>
      <c r="AJ527">
        <v>25.3008123648256</v>
      </c>
      <c r="AK527" t="str">
        <f>IF(AND(Table2[[#This Row],[20D EMA]]&gt;Table2[[#This Row],[50D EMA]],Table2[[#This Row],[50D EMA]]&gt;Table2[[#This Row],[200D EMA]]),"Uptrend","Downtrend/NoTrend")</f>
        <v>Downtrend/NoTrend</v>
      </c>
      <c r="AL527">
        <v>-0.1</v>
      </c>
      <c r="AM527" t="s">
        <v>10346</v>
      </c>
      <c r="AN527">
        <v>3.1</v>
      </c>
      <c r="AO527" t="s">
        <v>10347</v>
      </c>
      <c r="AP527">
        <v>0.105652963923656</v>
      </c>
      <c r="AQ527">
        <f>(Table2[[#This Row],[Sharpe Ratio]]-AVERAGE(Table2[Sharpe Ratio]))/_xlfn.STDEV.P(Table2[Sharpe Ratio])</f>
        <v>0.48176747455244989</v>
      </c>
      <c r="AR5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7">
        <f>_xlfn.RANK.AVG(Table2[[#This Row],[1Y Return vs Nifty Z-Score]],Table2[1Y Return vs Nifty Z-Score])</f>
        <v>526</v>
      </c>
      <c r="AT527">
        <f>_xlfn.RANK.AVG(Table2[[#This Row],[6M Return vs Nifty Z-Score]],Table2[6M Return vs Nifty Z-Score])</f>
        <v>716</v>
      </c>
      <c r="AU527">
        <f>_xlfn.RANK.AVG(Table2[[#This Row],[Sharpe Ratio Z-Score]],Table2[Sharpe Ratio Z-Score])</f>
        <v>220</v>
      </c>
      <c r="AV527">
        <f>(Table2[[#This Row],[Rank 1Y]]+Table2[[#This Row],[Rank 6M]]+Table2[[#This Row],[Rank Sharpe]])/3</f>
        <v>487.33333333333331</v>
      </c>
    </row>
    <row r="528" spans="1:48" x14ac:dyDescent="0.3">
      <c r="A528" t="s">
        <v>628</v>
      </c>
      <c r="B528" t="s">
        <v>629</v>
      </c>
      <c r="C528" t="s">
        <v>10311</v>
      </c>
      <c r="D528" t="s">
        <v>630</v>
      </c>
      <c r="E528">
        <v>30034.412755550002</v>
      </c>
      <c r="F528">
        <v>1236.5</v>
      </c>
      <c r="G528">
        <v>-29.985082728255499</v>
      </c>
      <c r="H528">
        <f>(Table2[[#This Row],[1Y Return vs Nifty]]-AVERAGE(Table2[1Y Return vs Nifty]))/_xlfn.STDEV.P(Table2[1Y Return vs Nifty])</f>
        <v>-0.91000237057621758</v>
      </c>
      <c r="I528">
        <v>10.328863226145501</v>
      </c>
      <c r="J528">
        <f>(Table2[[#This Row],[1M Return vs Nifty]]-AVERAGE(Table2[1M Return vs Nifty]))/_xlfn.STDEV.P(Table2[1M Return vs Nifty])</f>
        <v>0.98731485878687841</v>
      </c>
      <c r="K528">
        <v>5.7311963462512798</v>
      </c>
      <c r="L528">
        <f>(Table2[[#This Row],[6M Return vs Nifty]]-AVERAGE(Table2[6M Return vs Nifty]))/_xlfn.STDEV.P(Table2[6M Return vs Nifty])</f>
        <v>-3.3124579226492E-2</v>
      </c>
      <c r="M528">
        <v>2.2755145290481398</v>
      </c>
      <c r="N528">
        <f>(Table2[[#This Row],[1W Return vs Nifty]]-AVERAGE(Table2[1W Return vs Nifty]))/_xlfn.STDEV.P(Table2[1W Return vs Nifty])</f>
        <v>0.81786935397184124</v>
      </c>
      <c r="O528">
        <v>1157.5999999999999</v>
      </c>
      <c r="P528">
        <v>1116.76766310011</v>
      </c>
      <c r="Q528">
        <v>1104.9006299473699</v>
      </c>
      <c r="R528">
        <v>91.249331534580705</v>
      </c>
      <c r="S528" s="2">
        <f>(Table2[[#This Row],[Close Price]]-Table2[[#This Row],[20D EMA]])/Table2[[#This Row],[20D EMA]]</f>
        <v>6.8158258465791377E-2</v>
      </c>
      <c r="T528" s="2">
        <f>(Table2[[#This Row],[Close Price]]-Table2[[#This Row],[50D EMA]])/Table2[[#This Row],[50D EMA]]</f>
        <v>0.10721329140881194</v>
      </c>
      <c r="U528" s="2">
        <f>(Table2[[#This Row],[Close Price]]-Table2[[#This Row],[200D EMA]])/Table2[[#This Row],[200D EMA]]</f>
        <v>0.11910516338369596</v>
      </c>
      <c r="V528">
        <v>0.87963283676494497</v>
      </c>
      <c r="W528">
        <v>1227.75</v>
      </c>
      <c r="X528">
        <v>1258.45</v>
      </c>
      <c r="Y528">
        <v>1172.6500000000001</v>
      </c>
      <c r="Z528">
        <v>1258.45</v>
      </c>
      <c r="AA528">
        <v>1084</v>
      </c>
      <c r="AB528">
        <v>1258.45</v>
      </c>
      <c r="AC528" s="2">
        <f>(Table2[[#This Row],[Close Price]]/Table2[[#This Row],[Day Low]])-1</f>
        <v>7.1268580737120502E-3</v>
      </c>
      <c r="AD528" s="2">
        <f>(Table2[[#This Row],[Day High]]/Table2[[#This Row],[Close Price]])-1</f>
        <v>1.7751718560452989E-2</v>
      </c>
      <c r="AE528" s="2">
        <f>(Table2[[#This Row],[Close Price]]/Table2[[#This Row],[Current Week Low]])-1</f>
        <v>5.444932418027526E-2</v>
      </c>
      <c r="AF528" s="2">
        <f>(Table2[[#This Row],[Current Week High]]/Table2[[#This Row],[Close Price]])-1</f>
        <v>1.7751718560452989E-2</v>
      </c>
      <c r="AG528" s="2">
        <f>(Table2[[#This Row],[Close Price]]/Table2[[#This Row],[Current Month Low]])-1</f>
        <v>0.14068265682656822</v>
      </c>
      <c r="AH528" s="2">
        <f>(Table2[[#This Row],[Current Month High]]/Table2[[#This Row],[Close Price]])-1</f>
        <v>1.7751718560452989E-2</v>
      </c>
      <c r="AI528">
        <v>20.331581075616601</v>
      </c>
      <c r="AJ528">
        <v>39.5519440212177</v>
      </c>
      <c r="AK528" t="str">
        <f>IF(AND(Table2[[#This Row],[20D EMA]]&gt;Table2[[#This Row],[50D EMA]],Table2[[#This Row],[50D EMA]]&gt;Table2[[#This Row],[200D EMA]]),"Uptrend","Downtrend/NoTrend")</f>
        <v>Uptrend</v>
      </c>
      <c r="AL528">
        <v>0.03</v>
      </c>
      <c r="AM528" t="s">
        <v>10347</v>
      </c>
      <c r="AN528">
        <v>10.78</v>
      </c>
      <c r="AO528" t="s">
        <v>10347</v>
      </c>
      <c r="AP528">
        <v>1.1264723295435999E-2</v>
      </c>
      <c r="AQ528">
        <f>(Table2[[#This Row],[Sharpe Ratio]]-AVERAGE(Table2[Sharpe Ratio]))/_xlfn.STDEV.P(Table2[Sharpe Ratio])</f>
        <v>-0.60311538268017761</v>
      </c>
      <c r="AR5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0.25894188027583231</v>
      </c>
      <c r="AS528">
        <f>_xlfn.RANK.AVG(Table2[[#This Row],[1Y Return vs Nifty Z-Score]],Table2[1Y Return vs Nifty Z-Score])</f>
        <v>639</v>
      </c>
      <c r="AT528">
        <f>_xlfn.RANK.AVG(Table2[[#This Row],[6M Return vs Nifty Z-Score]],Table2[6M Return vs Nifty Z-Score])</f>
        <v>331</v>
      </c>
      <c r="AU528">
        <f>_xlfn.RANK.AVG(Table2[[#This Row],[Sharpe Ratio Z-Score]],Table2[Sharpe Ratio Z-Score])</f>
        <v>494</v>
      </c>
      <c r="AV528">
        <f>(Table2[[#This Row],[Rank 1Y]]+Table2[[#This Row],[Rank 6M]]+Table2[[#This Row],[Rank Sharpe]])/3</f>
        <v>488</v>
      </c>
    </row>
    <row r="529" spans="1:48" x14ac:dyDescent="0.3">
      <c r="A529" t="s">
        <v>1443</v>
      </c>
      <c r="B529" t="s">
        <v>1444</v>
      </c>
      <c r="C529" t="s">
        <v>630</v>
      </c>
      <c r="D529" t="s">
        <v>630</v>
      </c>
      <c r="E529">
        <v>7361.1038840000001</v>
      </c>
      <c r="F529">
        <v>367.1</v>
      </c>
      <c r="G529">
        <v>-34.7819437859578</v>
      </c>
      <c r="H529">
        <f>(Table2[[#This Row],[1Y Return vs Nifty]]-AVERAGE(Table2[1Y Return vs Nifty]))/_xlfn.STDEV.P(Table2[1Y Return vs Nifty])</f>
        <v>-0.98692379701000299</v>
      </c>
      <c r="I529">
        <v>-2.7432918403832098</v>
      </c>
      <c r="J529">
        <f>(Table2[[#This Row],[1M Return vs Nifty]]-AVERAGE(Table2[1M Return vs Nifty]))/_xlfn.STDEV.P(Table2[1M Return vs Nifty])</f>
        <v>-0.24481429511948069</v>
      </c>
      <c r="K529">
        <v>-28.212435889949301</v>
      </c>
      <c r="L529">
        <f>(Table2[[#This Row],[6M Return vs Nifty]]-AVERAGE(Table2[6M Return vs Nifty]))/_xlfn.STDEV.P(Table2[6M Return vs Nifty])</f>
        <v>-1.2132587069465666</v>
      </c>
      <c r="M529">
        <v>-3.1534164456584199</v>
      </c>
      <c r="N529">
        <f>(Table2[[#This Row],[1W Return vs Nifty]]-AVERAGE(Table2[1W Return vs Nifty]))/_xlfn.STDEV.P(Table2[1W Return vs Nifty])</f>
        <v>-0.56119583109907323</v>
      </c>
      <c r="O529">
        <v>366.24</v>
      </c>
      <c r="P529">
        <v>360.37019793674898</v>
      </c>
      <c r="Q529">
        <v>347.75387567253102</v>
      </c>
      <c r="R529">
        <v>49.258707669434799</v>
      </c>
      <c r="S529" s="2">
        <f>(Table2[[#This Row],[Close Price]]-Table2[[#This Row],[20D EMA]])/Table2[[#This Row],[20D EMA]]</f>
        <v>2.3481869812145414E-3</v>
      </c>
      <c r="T529" s="2">
        <f>(Table2[[#This Row],[Close Price]]-Table2[[#This Row],[50D EMA]])/Table2[[#This Row],[50D EMA]]</f>
        <v>1.8674690920008417E-2</v>
      </c>
      <c r="U529" s="2">
        <f>(Table2[[#This Row],[Close Price]]-Table2[[#This Row],[200D EMA]])/Table2[[#This Row],[200D EMA]]</f>
        <v>5.5631656987445453E-2</v>
      </c>
      <c r="V529">
        <v>0.92429671534886704</v>
      </c>
      <c r="W529">
        <v>364.05</v>
      </c>
      <c r="X529">
        <v>380.8</v>
      </c>
      <c r="Y529">
        <v>364.05</v>
      </c>
      <c r="Z529">
        <v>387.95</v>
      </c>
      <c r="AA529">
        <v>333.8</v>
      </c>
      <c r="AB529">
        <v>387.95</v>
      </c>
      <c r="AC529" s="2">
        <f>(Table2[[#This Row],[Close Price]]/Table2[[#This Row],[Day Low]])-1</f>
        <v>8.3779700590578265E-3</v>
      </c>
      <c r="AD529" s="2">
        <f>(Table2[[#This Row],[Day High]]/Table2[[#This Row],[Close Price]])-1</f>
        <v>3.7319531462816746E-2</v>
      </c>
      <c r="AE529" s="2">
        <f>(Table2[[#This Row],[Close Price]]/Table2[[#This Row],[Current Week Low]])-1</f>
        <v>8.3779700590578265E-3</v>
      </c>
      <c r="AF529" s="2">
        <f>(Table2[[#This Row],[Current Week High]]/Table2[[#This Row],[Close Price]])-1</f>
        <v>5.6796513211658795E-2</v>
      </c>
      <c r="AG529" s="2">
        <f>(Table2[[#This Row],[Close Price]]/Table2[[#This Row],[Current Month Low]])-1</f>
        <v>9.9760335530257649E-2</v>
      </c>
      <c r="AH529" s="2">
        <f>(Table2[[#This Row],[Current Month High]]/Table2[[#This Row],[Close Price]])-1</f>
        <v>5.6796513211658795E-2</v>
      </c>
      <c r="AI529">
        <v>19.027512939253501</v>
      </c>
      <c r="AJ529">
        <v>37.105508870214699</v>
      </c>
      <c r="AK529" t="str">
        <f>IF(AND(Table2[[#This Row],[20D EMA]]&gt;Table2[[#This Row],[50D EMA]],Table2[[#This Row],[50D EMA]]&gt;Table2[[#This Row],[200D EMA]]),"Uptrend","Downtrend/NoTrend")</f>
        <v>Uptrend</v>
      </c>
      <c r="AL529">
        <v>0</v>
      </c>
      <c r="AM529" t="s">
        <v>10348</v>
      </c>
      <c r="AN529">
        <v>3.06</v>
      </c>
      <c r="AO529" t="s">
        <v>10347</v>
      </c>
      <c r="AP529">
        <v>0.152735366815235</v>
      </c>
      <c r="AQ529">
        <f>(Table2[[#This Row],[Sharpe Ratio]]-AVERAGE(Table2[Sharpe Ratio]))/_xlfn.STDEV.P(Table2[Sharpe Ratio])</f>
        <v>1.0229248415552468</v>
      </c>
      <c r="AR5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-1.9832677886198766</v>
      </c>
      <c r="AS529">
        <f>_xlfn.RANK.AVG(Table2[[#This Row],[1Y Return vs Nifty Z-Score]],Table2[1Y Return vs Nifty Z-Score])</f>
        <v>664</v>
      </c>
      <c r="AT529">
        <f>_xlfn.RANK.AVG(Table2[[#This Row],[6M Return vs Nifty Z-Score]],Table2[6M Return vs Nifty Z-Score])</f>
        <v>687</v>
      </c>
      <c r="AU529">
        <f>_xlfn.RANK.AVG(Table2[[#This Row],[Sharpe Ratio Z-Score]],Table2[Sharpe Ratio Z-Score])</f>
        <v>113</v>
      </c>
      <c r="AV529">
        <f>(Table2[[#This Row],[Rank 1Y]]+Table2[[#This Row],[Rank 6M]]+Table2[[#This Row],[Rank Sharpe]])/3</f>
        <v>488</v>
      </c>
    </row>
    <row r="530" spans="1:48" x14ac:dyDescent="0.3">
      <c r="A530" t="s">
        <v>842</v>
      </c>
      <c r="B530" t="s">
        <v>843</v>
      </c>
      <c r="C530" t="s">
        <v>10302</v>
      </c>
      <c r="D530" t="s">
        <v>21</v>
      </c>
      <c r="E530">
        <v>18758.1113076</v>
      </c>
      <c r="F530">
        <v>679</v>
      </c>
      <c r="G530">
        <v>7.4992843801651601</v>
      </c>
      <c r="H530">
        <f>(Table2[[#This Row],[1Y Return vs Nifty]]-AVERAGE(Table2[1Y Return vs Nifty]))/_xlfn.STDEV.P(Table2[1Y Return vs Nifty])</f>
        <v>-0.30891116691969256</v>
      </c>
      <c r="I530">
        <v>-11.1204288960738</v>
      </c>
      <c r="J530">
        <f>(Table2[[#This Row],[1M Return vs Nifty]]-AVERAGE(Table2[1M Return vs Nifty]))/_xlfn.STDEV.P(Table2[1M Return vs Nifty])</f>
        <v>-1.0344097933410734</v>
      </c>
      <c r="K530">
        <v>-26.9277726735775</v>
      </c>
      <c r="L530">
        <f>(Table2[[#This Row],[6M Return vs Nifty]]-AVERAGE(Table2[6M Return vs Nifty]))/_xlfn.STDEV.P(Table2[6M Return vs Nifty])</f>
        <v>-1.1685942204320645</v>
      </c>
      <c r="M530">
        <v>6.6033642233871896</v>
      </c>
      <c r="N530">
        <f>(Table2[[#This Row],[1W Return vs Nifty]]-AVERAGE(Table2[1W Return vs Nifty]))/_xlfn.STDEV.P(Table2[1W Return vs Nifty])</f>
        <v>1.9172362214987175</v>
      </c>
      <c r="O530">
        <v>630.92999999999995</v>
      </c>
      <c r="P530">
        <v>648.54786950450796</v>
      </c>
      <c r="Q530">
        <v>646.47676562539095</v>
      </c>
      <c r="R530">
        <v>75.777186381190802</v>
      </c>
      <c r="S530" s="2">
        <f>(Table2[[#This Row],[Close Price]]-Table2[[#This Row],[20D EMA]])/Table2[[#This Row],[20D EMA]]</f>
        <v>7.6189117651720567E-2</v>
      </c>
      <c r="T530" s="2">
        <f>(Table2[[#This Row],[Close Price]]-Table2[[#This Row],[50D EMA]])/Table2[[#This Row],[50D EMA]]</f>
        <v>4.6954329707007657E-2</v>
      </c>
      <c r="U530" s="2">
        <f>(Table2[[#This Row],[Close Price]]-Table2[[#This Row],[200D EMA]])/Table2[[#This Row],[200D EMA]]</f>
        <v>5.0308435049706085E-2</v>
      </c>
      <c r="V530">
        <v>1.5591437984113601</v>
      </c>
      <c r="W530">
        <v>657</v>
      </c>
      <c r="X530">
        <v>686.45</v>
      </c>
      <c r="Y530">
        <v>609.04999999999995</v>
      </c>
      <c r="Z530">
        <v>686.45</v>
      </c>
      <c r="AA530">
        <v>550.85</v>
      </c>
      <c r="AB530">
        <v>686.45</v>
      </c>
      <c r="AC530" s="2">
        <f>(Table2[[#This Row],[Close Price]]/Table2[[#This Row],[Day Low]])-1</f>
        <v>3.3485540334855513E-2</v>
      </c>
      <c r="AD530" s="2">
        <f>(Table2[[#This Row],[Day High]]/Table2[[#This Row],[Close Price]])-1</f>
        <v>1.0972017673048562E-2</v>
      </c>
      <c r="AE530" s="2">
        <f>(Table2[[#This Row],[Close Price]]/Table2[[#This Row],[Current Week Low]])-1</f>
        <v>0.11485099745505312</v>
      </c>
      <c r="AF530" s="2">
        <f>(Table2[[#This Row],[Current Week High]]/Table2[[#This Row],[Close Price]])-1</f>
        <v>1.0972017673048562E-2</v>
      </c>
      <c r="AG530" s="2">
        <f>(Table2[[#This Row],[Close Price]]/Table2[[#This Row],[Current Month Low]])-1</f>
        <v>0.2326404647363165</v>
      </c>
      <c r="AH530" s="2">
        <f>(Table2[[#This Row],[Current Month High]]/Table2[[#This Row],[Close Price]])-1</f>
        <v>1.0972017673048562E-2</v>
      </c>
      <c r="AI530">
        <v>26.929307805596402</v>
      </c>
      <c r="AJ530">
        <v>43.734123624047399</v>
      </c>
      <c r="AK530" t="str">
        <f>IF(AND(Table2[[#This Row],[20D EMA]]&gt;Table2[[#This Row],[50D EMA]],Table2[[#This Row],[50D EMA]]&gt;Table2[[#This Row],[200D EMA]]),"Uptrend","Downtrend/NoTrend")</f>
        <v>Downtrend/NoTrend</v>
      </c>
      <c r="AL530">
        <v>-0.19</v>
      </c>
      <c r="AM530" t="s">
        <v>10346</v>
      </c>
      <c r="AN530">
        <v>15.61</v>
      </c>
      <c r="AO530" t="s">
        <v>10347</v>
      </c>
      <c r="AP530">
        <v>4.6126138780407E-2</v>
      </c>
      <c r="AQ530">
        <f>(Table2[[#This Row],[Sharpe Ratio]]-AVERAGE(Table2[Sharpe Ratio]))/_xlfn.STDEV.P(Table2[Sharpe Ratio])</f>
        <v>-0.2024240276259168</v>
      </c>
      <c r="AR5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0">
        <f>_xlfn.RANK.AVG(Table2[[#This Row],[1Y Return vs Nifty Z-Score]],Table2[1Y Return vs Nifty Z-Score])</f>
        <v>389</v>
      </c>
      <c r="AT530">
        <f>_xlfn.RANK.AVG(Table2[[#This Row],[6M Return vs Nifty Z-Score]],Table2[6M Return vs Nifty Z-Score])</f>
        <v>681</v>
      </c>
      <c r="AU530">
        <f>_xlfn.RANK.AVG(Table2[[#This Row],[Sharpe Ratio Z-Score]],Table2[Sharpe Ratio Z-Score])</f>
        <v>402</v>
      </c>
      <c r="AV530">
        <f>(Table2[[#This Row],[Rank 1Y]]+Table2[[#This Row],[Rank 6M]]+Table2[[#This Row],[Rank Sharpe]])/3</f>
        <v>490.66666666666669</v>
      </c>
    </row>
    <row r="531" spans="1:48" x14ac:dyDescent="0.3">
      <c r="A531" t="s">
        <v>863</v>
      </c>
      <c r="B531" t="s">
        <v>864</v>
      </c>
      <c r="C531" t="s">
        <v>10302</v>
      </c>
      <c r="D531" t="s">
        <v>21</v>
      </c>
      <c r="E531">
        <v>18236.36354844</v>
      </c>
      <c r="F531">
        <v>656.9</v>
      </c>
      <c r="G531">
        <v>-1.1033064984679299</v>
      </c>
      <c r="H531">
        <f>(Table2[[#This Row],[1Y Return vs Nifty]]-AVERAGE(Table2[1Y Return vs Nifty]))/_xlfn.STDEV.P(Table2[1Y Return vs Nifty])</f>
        <v>-0.44686045364089166</v>
      </c>
      <c r="I531">
        <v>-17.5136903008225</v>
      </c>
      <c r="J531">
        <f>(Table2[[#This Row],[1M Return vs Nifty]]-AVERAGE(Table2[1M Return vs Nifty]))/_xlfn.STDEV.P(Table2[1M Return vs Nifty])</f>
        <v>-1.6370130921272932</v>
      </c>
      <c r="K531">
        <v>-33.412737332233199</v>
      </c>
      <c r="L531">
        <f>(Table2[[#This Row],[6M Return vs Nifty]]-AVERAGE(Table2[6M Return vs Nifty]))/_xlfn.STDEV.P(Table2[6M Return vs Nifty])</f>
        <v>-1.3940600178895377</v>
      </c>
      <c r="M531">
        <v>-0.434696489826497</v>
      </c>
      <c r="N531">
        <f>(Table2[[#This Row],[1W Return vs Nifty]]-AVERAGE(Table2[1W Return vs Nifty]))/_xlfn.STDEV.P(Table2[1W Return vs Nifty])</f>
        <v>0.12941748789748905</v>
      </c>
      <c r="O531">
        <v>633.38</v>
      </c>
      <c r="P531">
        <v>635.07095091046597</v>
      </c>
      <c r="Q531">
        <v>634.54289452461398</v>
      </c>
      <c r="R531">
        <v>64.616123605622903</v>
      </c>
      <c r="S531" s="2">
        <f>(Table2[[#This Row],[Close Price]]-Table2[[#This Row],[20D EMA]])/Table2[[#This Row],[20D EMA]]</f>
        <v>3.7134105907985701E-2</v>
      </c>
      <c r="T531" s="2">
        <f>(Table2[[#This Row],[Close Price]]-Table2[[#This Row],[50D EMA]])/Table2[[#This Row],[50D EMA]]</f>
        <v>3.4372614679098315E-2</v>
      </c>
      <c r="U531" s="2">
        <f>(Table2[[#This Row],[Close Price]]-Table2[[#This Row],[200D EMA]])/Table2[[#This Row],[200D EMA]]</f>
        <v>3.5233402924061519E-2</v>
      </c>
      <c r="V531">
        <v>1.26065081392237</v>
      </c>
      <c r="W531">
        <v>641.4</v>
      </c>
      <c r="X531">
        <v>678.95</v>
      </c>
      <c r="Y531">
        <v>618.4</v>
      </c>
      <c r="Z531">
        <v>678.95</v>
      </c>
      <c r="AA531">
        <v>579.35</v>
      </c>
      <c r="AB531">
        <v>730</v>
      </c>
      <c r="AC531" s="2">
        <f>(Table2[[#This Row],[Close Price]]/Table2[[#This Row],[Day Low]])-1</f>
        <v>2.4165887121920804E-2</v>
      </c>
      <c r="AD531" s="2">
        <f>(Table2[[#This Row],[Day High]]/Table2[[#This Row],[Close Price]])-1</f>
        <v>3.3566752930430876E-2</v>
      </c>
      <c r="AE531" s="2">
        <f>(Table2[[#This Row],[Close Price]]/Table2[[#This Row],[Current Week Low]])-1</f>
        <v>6.2257438551099664E-2</v>
      </c>
      <c r="AF531" s="2">
        <f>(Table2[[#This Row],[Current Week High]]/Table2[[#This Row],[Close Price]])-1</f>
        <v>3.3566752930430876E-2</v>
      </c>
      <c r="AG531" s="2">
        <f>(Table2[[#This Row],[Close Price]]/Table2[[#This Row],[Current Month Low]])-1</f>
        <v>0.13385690860447053</v>
      </c>
      <c r="AH531" s="2">
        <f>(Table2[[#This Row],[Current Month High]]/Table2[[#This Row],[Close Price]])-1</f>
        <v>0.11128025574668898</v>
      </c>
      <c r="AI531">
        <v>32.440249657482099</v>
      </c>
      <c r="AJ531">
        <v>39.885008517887499</v>
      </c>
      <c r="AK531" t="str">
        <f>IF(AND(Table2[[#This Row],[20D EMA]]&gt;Table2[[#This Row],[50D EMA]],Table2[[#This Row],[50D EMA]]&gt;Table2[[#This Row],[200D EMA]]),"Uptrend","Downtrend/NoTrend")</f>
        <v>Downtrend/NoTrend</v>
      </c>
      <c r="AL531">
        <v>-0.09</v>
      </c>
      <c r="AM531" t="s">
        <v>10346</v>
      </c>
      <c r="AN531">
        <v>8.75</v>
      </c>
      <c r="AO531" t="s">
        <v>10347</v>
      </c>
      <c r="AP531">
        <v>7.7343651439756994E-2</v>
      </c>
      <c r="AQ531">
        <f>(Table2[[#This Row],[Sharpe Ratio]]-AVERAGE(Table2[Sharpe Ratio]))/_xlfn.STDEV.P(Table2[Sharpe Ratio])</f>
        <v>0.15638490984511125</v>
      </c>
      <c r="AR5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1">
        <f>_xlfn.RANK.AVG(Table2[[#This Row],[1Y Return vs Nifty Z-Score]],Table2[1Y Return vs Nifty Z-Score])</f>
        <v>456</v>
      </c>
      <c r="AT531">
        <f>_xlfn.RANK.AVG(Table2[[#This Row],[6M Return vs Nifty Z-Score]],Table2[6M Return vs Nifty Z-Score])</f>
        <v>710</v>
      </c>
      <c r="AU531">
        <f>_xlfn.RANK.AVG(Table2[[#This Row],[Sharpe Ratio Z-Score]],Table2[Sharpe Ratio Z-Score])</f>
        <v>308</v>
      </c>
      <c r="AV531">
        <f>(Table2[[#This Row],[Rank 1Y]]+Table2[[#This Row],[Rank 6M]]+Table2[[#This Row],[Rank Sharpe]])/3</f>
        <v>491.33333333333331</v>
      </c>
    </row>
    <row r="532" spans="1:48" x14ac:dyDescent="0.3">
      <c r="A532" t="s">
        <v>694</v>
      </c>
      <c r="B532" t="s">
        <v>695</v>
      </c>
      <c r="C532" t="s">
        <v>10314</v>
      </c>
      <c r="D532" t="s">
        <v>265</v>
      </c>
      <c r="E532">
        <v>25950.728348144999</v>
      </c>
      <c r="F532">
        <v>5249.15</v>
      </c>
      <c r="G532">
        <v>-26.9534897409346</v>
      </c>
      <c r="H532">
        <f>(Table2[[#This Row],[1Y Return vs Nifty]]-AVERAGE(Table2[1Y Return vs Nifty]))/_xlfn.STDEV.P(Table2[1Y Return vs Nifty])</f>
        <v>-0.86138840111863957</v>
      </c>
      <c r="I532">
        <v>-9.39956641379543</v>
      </c>
      <c r="J532">
        <f>(Table2[[#This Row],[1M Return vs Nifty]]-AVERAGE(Table2[1M Return vs Nifty]))/_xlfn.STDEV.P(Table2[1M Return vs Nifty])</f>
        <v>-0.87220816526308775</v>
      </c>
      <c r="K532">
        <v>-3.27515660710359</v>
      </c>
      <c r="L532">
        <f>(Table2[[#This Row],[6M Return vs Nifty]]-AVERAGE(Table2[6M Return vs Nifty]))/_xlfn.STDEV.P(Table2[6M Return vs Nifty])</f>
        <v>-0.34625266206057209</v>
      </c>
      <c r="M532">
        <v>-4.0571927096663902</v>
      </c>
      <c r="N532">
        <f>(Table2[[#This Row],[1W Return vs Nifty]]-AVERAGE(Table2[1W Return vs Nifty]))/_xlfn.STDEV.P(Table2[1W Return vs Nifty])</f>
        <v>-0.79077443259422642</v>
      </c>
      <c r="O532">
        <v>5337.46</v>
      </c>
      <c r="P532">
        <v>5539.0395887744799</v>
      </c>
      <c r="Q532">
        <v>5253.2361296456102</v>
      </c>
      <c r="R532">
        <v>45.008210468805402</v>
      </c>
      <c r="S532" s="2">
        <f>(Table2[[#This Row],[Close Price]]-Table2[[#This Row],[20D EMA]])/Table2[[#This Row],[20D EMA]]</f>
        <v>-1.6545323056285276E-2</v>
      </c>
      <c r="T532" s="2">
        <f>(Table2[[#This Row],[Close Price]]-Table2[[#This Row],[50D EMA]])/Table2[[#This Row],[50D EMA]]</f>
        <v>-5.2335713462307767E-2</v>
      </c>
      <c r="U532" s="2">
        <f>(Table2[[#This Row],[Close Price]]-Table2[[#This Row],[200D EMA]])/Table2[[#This Row],[200D EMA]]</f>
        <v>-7.7783094929832937E-4</v>
      </c>
      <c r="V532">
        <v>1.4619108296588099</v>
      </c>
      <c r="W532">
        <v>5180</v>
      </c>
      <c r="X532">
        <v>5270</v>
      </c>
      <c r="Y532">
        <v>5180</v>
      </c>
      <c r="Z532">
        <v>5312.35</v>
      </c>
      <c r="AA532">
        <v>4930</v>
      </c>
      <c r="AB532">
        <v>5738</v>
      </c>
      <c r="AC532" s="2">
        <f>(Table2[[#This Row],[Close Price]]/Table2[[#This Row],[Day Low]])-1</f>
        <v>1.3349420849420701E-2</v>
      </c>
      <c r="AD532" s="2">
        <f>(Table2[[#This Row],[Day High]]/Table2[[#This Row],[Close Price]])-1</f>
        <v>3.9720716687463575E-3</v>
      </c>
      <c r="AE532" s="2">
        <f>(Table2[[#This Row],[Close Price]]/Table2[[#This Row],[Current Week Low]])-1</f>
        <v>1.3349420849420701E-2</v>
      </c>
      <c r="AF532" s="2">
        <f>(Table2[[#This Row],[Current Week High]]/Table2[[#This Row],[Close Price]])-1</f>
        <v>1.2040044578646159E-2</v>
      </c>
      <c r="AG532" s="2">
        <f>(Table2[[#This Row],[Close Price]]/Table2[[#This Row],[Current Month Low]])-1</f>
        <v>6.4736308316429847E-2</v>
      </c>
      <c r="AH532" s="2">
        <f>(Table2[[#This Row],[Current Month High]]/Table2[[#This Row],[Close Price]])-1</f>
        <v>9.3129363801758513E-2</v>
      </c>
      <c r="AI532">
        <v>40.022670337102198</v>
      </c>
      <c r="AJ532">
        <v>30.429867064231502</v>
      </c>
      <c r="AK532" t="str">
        <f>IF(AND(Table2[[#This Row],[20D EMA]]&gt;Table2[[#This Row],[50D EMA]],Table2[[#This Row],[50D EMA]]&gt;Table2[[#This Row],[200D EMA]]),"Uptrend","Downtrend/NoTrend")</f>
        <v>Downtrend/NoTrend</v>
      </c>
      <c r="AL532">
        <v>-0.18</v>
      </c>
      <c r="AM532" t="s">
        <v>10346</v>
      </c>
      <c r="AN532">
        <v>-0.94</v>
      </c>
      <c r="AO532" t="s">
        <v>10346</v>
      </c>
      <c r="AP532">
        <v>4.0165664410152999E-2</v>
      </c>
      <c r="AQ532">
        <f>(Table2[[#This Row],[Sharpe Ratio]]-AVERAGE(Table2[Sharpe Ratio]))/_xlfn.STDEV.P(Table2[Sharpe Ratio])</f>
        <v>-0.27093273614961072</v>
      </c>
      <c r="AR5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2">
        <f>_xlfn.RANK.AVG(Table2[[#This Row],[1Y Return vs Nifty Z-Score]],Table2[1Y Return vs Nifty Z-Score])</f>
        <v>622</v>
      </c>
      <c r="AT532">
        <f>_xlfn.RANK.AVG(Table2[[#This Row],[6M Return vs Nifty Z-Score]],Table2[6M Return vs Nifty Z-Score])</f>
        <v>433</v>
      </c>
      <c r="AU532">
        <f>_xlfn.RANK.AVG(Table2[[#This Row],[Sharpe Ratio Z-Score]],Table2[Sharpe Ratio Z-Score])</f>
        <v>421</v>
      </c>
      <c r="AV532">
        <f>(Table2[[#This Row],[Rank 1Y]]+Table2[[#This Row],[Rank 6M]]+Table2[[#This Row],[Rank Sharpe]])/3</f>
        <v>492</v>
      </c>
    </row>
    <row r="533" spans="1:48" x14ac:dyDescent="0.3">
      <c r="A533" t="s">
        <v>168</v>
      </c>
      <c r="B533" t="s">
        <v>169</v>
      </c>
      <c r="C533" t="s">
        <v>10303</v>
      </c>
      <c r="D533" t="s">
        <v>37</v>
      </c>
      <c r="E533">
        <v>158503.28966198899</v>
      </c>
      <c r="F533">
        <v>736.9</v>
      </c>
      <c r="G533">
        <v>-13.968108215907399</v>
      </c>
      <c r="H533">
        <f>(Table2[[#This Row],[1Y Return vs Nifty]]-AVERAGE(Table2[1Y Return vs Nifty]))/_xlfn.STDEV.P(Table2[1Y Return vs Nifty])</f>
        <v>-0.65315763152230943</v>
      </c>
      <c r="I533">
        <v>3.45589443920165</v>
      </c>
      <c r="J533">
        <f>(Table2[[#This Row],[1M Return vs Nifty]]-AVERAGE(Table2[1M Return vs Nifty]))/_xlfn.STDEV.P(Table2[1M Return vs Nifty])</f>
        <v>0.33949625709623088</v>
      </c>
      <c r="K533">
        <v>12.198621921656001</v>
      </c>
      <c r="L533">
        <f>(Table2[[#This Row],[6M Return vs Nifty]]-AVERAGE(Table2[6M Return vs Nifty]))/_xlfn.STDEV.P(Table2[6M Return vs Nifty])</f>
        <v>0.19173142872556312</v>
      </c>
      <c r="M533">
        <v>0.36901113474291303</v>
      </c>
      <c r="N533">
        <f>(Table2[[#This Row],[1W Return vs Nifty]]-AVERAGE(Table2[1W Return vs Nifty]))/_xlfn.STDEV.P(Table2[1W Return vs Nifty])</f>
        <v>0.33357650358282415</v>
      </c>
      <c r="O533">
        <v>709.61</v>
      </c>
      <c r="P533">
        <v>672.58768010932602</v>
      </c>
      <c r="Q533">
        <v>627.04126133455202</v>
      </c>
      <c r="R533">
        <v>68.764501167027504</v>
      </c>
      <c r="S533" s="2">
        <f>(Table2[[#This Row],[Close Price]]-Table2[[#This Row],[20D EMA]])/Table2[[#This Row],[20D EMA]]</f>
        <v>3.8457744394808362E-2</v>
      </c>
      <c r="T533" s="2">
        <f>(Table2[[#This Row],[Close Price]]-Table2[[#This Row],[50D EMA]])/Table2[[#This Row],[50D EMA]]</f>
        <v>9.5619235666374813E-2</v>
      </c>
      <c r="U533" s="2">
        <f>(Table2[[#This Row],[Close Price]]-Table2[[#This Row],[200D EMA]])/Table2[[#This Row],[200D EMA]]</f>
        <v>0.17520176970751827</v>
      </c>
      <c r="V533">
        <v>0.72909868978762205</v>
      </c>
      <c r="W533">
        <v>731.85</v>
      </c>
      <c r="X533">
        <v>748.5</v>
      </c>
      <c r="Y533">
        <v>719.25</v>
      </c>
      <c r="Z533">
        <v>748.5</v>
      </c>
      <c r="AA533">
        <v>664.65</v>
      </c>
      <c r="AB533">
        <v>748.5</v>
      </c>
      <c r="AC533" s="2">
        <f>(Table2[[#This Row],[Close Price]]/Table2[[#This Row],[Day Low]])-1</f>
        <v>6.9003211040512547E-3</v>
      </c>
      <c r="AD533" s="2">
        <f>(Table2[[#This Row],[Day High]]/Table2[[#This Row],[Close Price]])-1</f>
        <v>1.5741620301262138E-2</v>
      </c>
      <c r="AE533" s="2">
        <f>(Table2[[#This Row],[Close Price]]/Table2[[#This Row],[Current Week Low]])-1</f>
        <v>2.4539450816823072E-2</v>
      </c>
      <c r="AF533" s="2">
        <f>(Table2[[#This Row],[Current Week High]]/Table2[[#This Row],[Close Price]])-1</f>
        <v>1.5741620301262138E-2</v>
      </c>
      <c r="AG533" s="2">
        <f>(Table2[[#This Row],[Close Price]]/Table2[[#This Row],[Current Month Low]])-1</f>
        <v>0.10870382908297604</v>
      </c>
      <c r="AH533" s="2">
        <f>(Table2[[#This Row],[Current Month High]]/Table2[[#This Row],[Close Price]])-1</f>
        <v>1.5741620301262138E-2</v>
      </c>
      <c r="AI533">
        <v>1.57416203012621</v>
      </c>
      <c r="AJ533">
        <v>44.094642158779799</v>
      </c>
      <c r="AK533" t="str">
        <f>IF(AND(Table2[[#This Row],[20D EMA]]&gt;Table2[[#This Row],[50D EMA]],Table2[[#This Row],[50D EMA]]&gt;Table2[[#This Row],[200D EMA]]),"Uptrend","Downtrend/NoTrend")</f>
        <v>Uptrend</v>
      </c>
      <c r="AL533">
        <v>0.22</v>
      </c>
      <c r="AM533" t="s">
        <v>10347</v>
      </c>
      <c r="AN533">
        <v>4.9000000000000004</v>
      </c>
      <c r="AO533" t="s">
        <v>10347</v>
      </c>
      <c r="AP533">
        <v>-5.3565000335105001E-2</v>
      </c>
      <c r="AQ533">
        <f>(Table2[[#This Row],[Sharpe Ratio]]-AVERAGE(Table2[Sharpe Ratio]))/_xlfn.STDEV.P(Table2[Sharpe Ratio])</f>
        <v>-1.3482575247286965</v>
      </c>
      <c r="AR5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-1.1366109668463877</v>
      </c>
      <c r="AS533">
        <f>_xlfn.RANK.AVG(Table2[[#This Row],[1Y Return vs Nifty Z-Score]],Table2[1Y Return vs Nifty Z-Score])</f>
        <v>549</v>
      </c>
      <c r="AT533">
        <f>_xlfn.RANK.AVG(Table2[[#This Row],[6M Return vs Nifty Z-Score]],Table2[6M Return vs Nifty Z-Score])</f>
        <v>260</v>
      </c>
      <c r="AU533">
        <f>_xlfn.RANK.AVG(Table2[[#This Row],[Sharpe Ratio Z-Score]],Table2[Sharpe Ratio Z-Score])</f>
        <v>670</v>
      </c>
      <c r="AV533">
        <f>(Table2[[#This Row],[Rank 1Y]]+Table2[[#This Row],[Rank 6M]]+Table2[[#This Row],[Rank Sharpe]])/3</f>
        <v>493</v>
      </c>
    </row>
    <row r="534" spans="1:48" x14ac:dyDescent="0.3">
      <c r="A534" t="s">
        <v>580</v>
      </c>
      <c r="B534" t="s">
        <v>581</v>
      </c>
      <c r="C534" t="s">
        <v>6758</v>
      </c>
      <c r="D534" t="s">
        <v>83</v>
      </c>
      <c r="E534">
        <v>34348.055617029997</v>
      </c>
      <c r="F534">
        <v>4445.3</v>
      </c>
      <c r="G534">
        <v>9.1407720590941501</v>
      </c>
      <c r="H534">
        <f>(Table2[[#This Row],[1Y Return vs Nifty]]-AVERAGE(Table2[1Y Return vs Nifty]))/_xlfn.STDEV.P(Table2[1Y Return vs Nifty])</f>
        <v>-0.28258862552901431</v>
      </c>
      <c r="I534">
        <v>-1.04521385639028</v>
      </c>
      <c r="J534">
        <f>(Table2[[#This Row],[1M Return vs Nifty]]-AVERAGE(Table2[1M Return vs Nifty]))/_xlfn.STDEV.P(Table2[1M Return vs Nifty])</f>
        <v>-8.4760242896566029E-2</v>
      </c>
      <c r="K534">
        <v>-15.958060735591999</v>
      </c>
      <c r="L534">
        <f>(Table2[[#This Row],[6M Return vs Nifty]]-AVERAGE(Table2[6M Return vs Nifty]))/_xlfn.STDEV.P(Table2[6M Return vs Nifty])</f>
        <v>-0.7872051180758205</v>
      </c>
      <c r="M534">
        <v>1.3809891795470799</v>
      </c>
      <c r="N534">
        <f>(Table2[[#This Row],[1W Return vs Nifty]]-AVERAGE(Table2[1W Return vs Nifty]))/_xlfn.STDEV.P(Table2[1W Return vs Nifty])</f>
        <v>0.59064068364840216</v>
      </c>
      <c r="O534">
        <v>4354.13</v>
      </c>
      <c r="P534">
        <v>4307.1375107343201</v>
      </c>
      <c r="Q534">
        <v>4046.1817275829999</v>
      </c>
      <c r="R534">
        <v>61.929188106518303</v>
      </c>
      <c r="S534" s="2">
        <f>(Table2[[#This Row],[Close Price]]-Table2[[#This Row],[20D EMA]])/Table2[[#This Row],[20D EMA]]</f>
        <v>2.0938740919540774E-2</v>
      </c>
      <c r="T534" s="2">
        <f>(Table2[[#This Row],[Close Price]]-Table2[[#This Row],[50D EMA]])/Table2[[#This Row],[50D EMA]]</f>
        <v>3.2077566346871721E-2</v>
      </c>
      <c r="U534" s="2">
        <f>(Table2[[#This Row],[Close Price]]-Table2[[#This Row],[200D EMA]])/Table2[[#This Row],[200D EMA]]</f>
        <v>9.8640718407725828E-2</v>
      </c>
      <c r="V534">
        <v>0.76155012683099799</v>
      </c>
      <c r="W534">
        <v>4373.8</v>
      </c>
      <c r="X534">
        <v>4469</v>
      </c>
      <c r="Y534">
        <v>4373.8</v>
      </c>
      <c r="Z534">
        <v>4575</v>
      </c>
      <c r="AA534">
        <v>4085.5</v>
      </c>
      <c r="AB534">
        <v>4575</v>
      </c>
      <c r="AC534" s="2">
        <f>(Table2[[#This Row],[Close Price]]/Table2[[#This Row],[Day Low]])-1</f>
        <v>1.6347340984955938E-2</v>
      </c>
      <c r="AD534" s="2">
        <f>(Table2[[#This Row],[Day High]]/Table2[[#This Row],[Close Price]])-1</f>
        <v>5.3314736913143701E-3</v>
      </c>
      <c r="AE534" s="2">
        <f>(Table2[[#This Row],[Close Price]]/Table2[[#This Row],[Current Week Low]])-1</f>
        <v>1.6347340984955938E-2</v>
      </c>
      <c r="AF534" s="2">
        <f>(Table2[[#This Row],[Current Week High]]/Table2[[#This Row],[Close Price]])-1</f>
        <v>2.9176883449935742E-2</v>
      </c>
      <c r="AG534" s="2">
        <f>(Table2[[#This Row],[Close Price]]/Table2[[#This Row],[Current Month Low]])-1</f>
        <v>8.8067555990698931E-2</v>
      </c>
      <c r="AH534" s="2">
        <f>(Table2[[#This Row],[Current Month High]]/Table2[[#This Row],[Close Price]])-1</f>
        <v>2.9176883449935742E-2</v>
      </c>
      <c r="AI534">
        <v>3.4789553011045302</v>
      </c>
      <c r="AJ534">
        <v>45.6210178042029</v>
      </c>
      <c r="AK534" t="str">
        <f>IF(AND(Table2[[#This Row],[20D EMA]]&gt;Table2[[#This Row],[50D EMA]],Table2[[#This Row],[50D EMA]]&gt;Table2[[#This Row],[200D EMA]]),"Uptrend","Downtrend/NoTrend")</f>
        <v>Uptrend</v>
      </c>
      <c r="AL534">
        <v>-0.01</v>
      </c>
      <c r="AM534" t="s">
        <v>10346</v>
      </c>
      <c r="AN534">
        <v>4.92</v>
      </c>
      <c r="AO534" t="s">
        <v>10347</v>
      </c>
      <c r="AP534">
        <v>2.209502396917E-3</v>
      </c>
      <c r="AQ534">
        <f>(Table2[[#This Row],[Sharpe Ratio]]-AVERAGE(Table2[Sharpe Ratio]))/_xlfn.STDEV.P(Table2[Sharpe Ratio])</f>
        <v>-0.70719459695383335</v>
      </c>
      <c r="AR5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-1.2711078998068321</v>
      </c>
      <c r="AS534">
        <f>_xlfn.RANK.AVG(Table2[[#This Row],[1Y Return vs Nifty Z-Score]],Table2[1Y Return vs Nifty Z-Score])</f>
        <v>382</v>
      </c>
      <c r="AT534">
        <f>_xlfn.RANK.AVG(Table2[[#This Row],[6M Return vs Nifty Z-Score]],Table2[6M Return vs Nifty Z-Score])</f>
        <v>579</v>
      </c>
      <c r="AU534">
        <f>_xlfn.RANK.AVG(Table2[[#This Row],[Sharpe Ratio Z-Score]],Table2[Sharpe Ratio Z-Score])</f>
        <v>518</v>
      </c>
      <c r="AV534">
        <f>(Table2[[#This Row],[Rank 1Y]]+Table2[[#This Row],[Rank 6M]]+Table2[[#This Row],[Rank Sharpe]])/3</f>
        <v>493</v>
      </c>
    </row>
    <row r="535" spans="1:48" x14ac:dyDescent="0.3">
      <c r="A535" t="s">
        <v>655</v>
      </c>
      <c r="B535" t="s">
        <v>656</v>
      </c>
      <c r="C535" t="s">
        <v>10316</v>
      </c>
      <c r="D535" t="s">
        <v>388</v>
      </c>
      <c r="E535">
        <v>28388.12183272</v>
      </c>
      <c r="F535">
        <v>6316.6</v>
      </c>
      <c r="G535">
        <v>3.0959668894327201</v>
      </c>
      <c r="H535">
        <f>(Table2[[#This Row],[1Y Return vs Nifty]]-AVERAGE(Table2[1Y Return vs Nifty]))/_xlfn.STDEV.P(Table2[1Y Return vs Nifty])</f>
        <v>-0.37952181383099132</v>
      </c>
      <c r="I535">
        <v>-5.7304462198316299</v>
      </c>
      <c r="J535">
        <f>(Table2[[#This Row],[1M Return vs Nifty]]-AVERAGE(Table2[1M Return vs Nifty]))/_xlfn.STDEV.P(Table2[1M Return vs Nifty])</f>
        <v>-0.52637154252098539</v>
      </c>
      <c r="K535">
        <v>-2.9998456505672202</v>
      </c>
      <c r="L535">
        <f>(Table2[[#This Row],[6M Return vs Nifty]]-AVERAGE(Table2[6M Return vs Nifty]))/_xlfn.STDEV.P(Table2[6M Return vs Nifty])</f>
        <v>-0.33668079735019141</v>
      </c>
      <c r="M535">
        <v>-1.9153014403837001</v>
      </c>
      <c r="N535">
        <f>(Table2[[#This Row],[1W Return vs Nifty]]-AVERAGE(Table2[1W Return vs Nifty]))/_xlfn.STDEV.P(Table2[1W Return vs Nifty])</f>
        <v>-0.2466880013176222</v>
      </c>
      <c r="O535">
        <v>6411.46</v>
      </c>
      <c r="P535">
        <v>6372.1621817320402</v>
      </c>
      <c r="Q535">
        <v>5825.9666838821704</v>
      </c>
      <c r="R535">
        <v>43.645331861203303</v>
      </c>
      <c r="S535" s="2">
        <f>(Table2[[#This Row],[Close Price]]-Table2[[#This Row],[20D EMA]])/Table2[[#This Row],[20D EMA]]</f>
        <v>-1.4795382019072047E-2</v>
      </c>
      <c r="T535" s="2">
        <f>(Table2[[#This Row],[Close Price]]-Table2[[#This Row],[50D EMA]])/Table2[[#This Row],[50D EMA]]</f>
        <v>-8.7195178257275987E-3</v>
      </c>
      <c r="U535" s="2">
        <f>(Table2[[#This Row],[Close Price]]-Table2[[#This Row],[200D EMA]])/Table2[[#This Row],[200D EMA]]</f>
        <v>8.4214919641609293E-2</v>
      </c>
      <c r="V535">
        <v>1.13971845517378</v>
      </c>
      <c r="W535">
        <v>6300.8</v>
      </c>
      <c r="X535">
        <v>6450.45</v>
      </c>
      <c r="Y535">
        <v>6245</v>
      </c>
      <c r="Z535">
        <v>6475.5</v>
      </c>
      <c r="AA535">
        <v>6044</v>
      </c>
      <c r="AB535">
        <v>7196.85</v>
      </c>
      <c r="AC535" s="2">
        <f>(Table2[[#This Row],[Close Price]]/Table2[[#This Row],[Day Low]])-1</f>
        <v>2.5076180802439119E-3</v>
      </c>
      <c r="AD535" s="2">
        <f>(Table2[[#This Row],[Day High]]/Table2[[#This Row],[Close Price]])-1</f>
        <v>2.1190197258018406E-2</v>
      </c>
      <c r="AE535" s="2">
        <f>(Table2[[#This Row],[Close Price]]/Table2[[#This Row],[Current Week Low]])-1</f>
        <v>1.1465172137710145E-2</v>
      </c>
      <c r="AF535" s="2">
        <f>(Table2[[#This Row],[Current Week High]]/Table2[[#This Row],[Close Price]])-1</f>
        <v>2.5155938321248739E-2</v>
      </c>
      <c r="AG535" s="2">
        <f>(Table2[[#This Row],[Close Price]]/Table2[[#This Row],[Current Month Low]])-1</f>
        <v>4.5102581072137715E-2</v>
      </c>
      <c r="AH535" s="2">
        <f>(Table2[[#This Row],[Current Month High]]/Table2[[#This Row],[Close Price]])-1</f>
        <v>0.13935503277079442</v>
      </c>
      <c r="AI535">
        <v>13.9355032770794</v>
      </c>
      <c r="AJ535">
        <v>35.488299264280002</v>
      </c>
      <c r="AK535" t="str">
        <f>IF(AND(Table2[[#This Row],[20D EMA]]&gt;Table2[[#This Row],[50D EMA]],Table2[[#This Row],[50D EMA]]&gt;Table2[[#This Row],[200D EMA]]),"Uptrend","Downtrend/NoTrend")</f>
        <v>Uptrend</v>
      </c>
      <c r="AL535">
        <v>0.03</v>
      </c>
      <c r="AM535" t="s">
        <v>10347</v>
      </c>
      <c r="AN535">
        <v>-0.83</v>
      </c>
      <c r="AO535" t="s">
        <v>10346</v>
      </c>
      <c r="AP535">
        <v>-2.8045267100009999E-2</v>
      </c>
      <c r="AQ535">
        <f>(Table2[[#This Row],[Sharpe Ratio]]-AVERAGE(Table2[Sharpe Ratio]))/_xlfn.STDEV.P(Table2[Sharpe Ratio])</f>
        <v>-1.054937923434774</v>
      </c>
      <c r="AR5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-2.5442000784545642</v>
      </c>
      <c r="AS535">
        <f>_xlfn.RANK.AVG(Table2[[#This Row],[1Y Return vs Nifty Z-Score]],Table2[1Y Return vs Nifty Z-Score])</f>
        <v>428</v>
      </c>
      <c r="AT535">
        <f>_xlfn.RANK.AVG(Table2[[#This Row],[6M Return vs Nifty Z-Score]],Table2[6M Return vs Nifty Z-Score])</f>
        <v>431</v>
      </c>
      <c r="AU535">
        <f>_xlfn.RANK.AVG(Table2[[#This Row],[Sharpe Ratio Z-Score]],Table2[Sharpe Ratio Z-Score])</f>
        <v>620</v>
      </c>
      <c r="AV535">
        <f>(Table2[[#This Row],[Rank 1Y]]+Table2[[#This Row],[Rank 6M]]+Table2[[#This Row],[Rank Sharpe]])/3</f>
        <v>493</v>
      </c>
    </row>
    <row r="536" spans="1:48" x14ac:dyDescent="0.3">
      <c r="A536" t="s">
        <v>1867</v>
      </c>
      <c r="B536" t="s">
        <v>1868</v>
      </c>
      <c r="C536" t="s">
        <v>10314</v>
      </c>
      <c r="D536" t="s">
        <v>265</v>
      </c>
      <c r="E536">
        <v>3923.12676375</v>
      </c>
      <c r="F536">
        <v>168.75</v>
      </c>
      <c r="G536">
        <v>-13.7345262792153</v>
      </c>
      <c r="H536">
        <f>(Table2[[#This Row],[1Y Return vs Nifty]]-AVERAGE(Table2[1Y Return vs Nifty]))/_xlfn.STDEV.P(Table2[1Y Return vs Nifty])</f>
        <v>-0.64941196210570784</v>
      </c>
      <c r="I536">
        <v>3.1860938141782702</v>
      </c>
      <c r="J536">
        <f>(Table2[[#This Row],[1M Return vs Nifty]]-AVERAGE(Table2[1M Return vs Nifty]))/_xlfn.STDEV.P(Table2[1M Return vs Nifty])</f>
        <v>0.31406592719717319</v>
      </c>
      <c r="K536">
        <v>-2.8462504193737002</v>
      </c>
      <c r="L536">
        <f>(Table2[[#This Row],[6M Return vs Nifty]]-AVERAGE(Table2[6M Return vs Nifty]))/_xlfn.STDEV.P(Table2[6M Return vs Nifty])</f>
        <v>-0.33134068015456575</v>
      </c>
      <c r="M536">
        <v>-3.3118620922139801</v>
      </c>
      <c r="N536">
        <f>(Table2[[#This Row],[1W Return vs Nifty]]-AVERAGE(Table2[1W Return vs Nifty]))/_xlfn.STDEV.P(Table2[1W Return vs Nifty])</f>
        <v>-0.60144443177365348</v>
      </c>
      <c r="O536">
        <v>169.33</v>
      </c>
      <c r="P536">
        <v>160.55488031516001</v>
      </c>
      <c r="Q536">
        <v>147.58174112375801</v>
      </c>
      <c r="R536">
        <v>45.072226670130398</v>
      </c>
      <c r="S536" s="2">
        <f>(Table2[[#This Row],[Close Price]]-Table2[[#This Row],[20D EMA]])/Table2[[#This Row],[20D EMA]]</f>
        <v>-3.425264276855917E-3</v>
      </c>
      <c r="T536" s="2">
        <f>(Table2[[#This Row],[Close Price]]-Table2[[#This Row],[50D EMA]])/Table2[[#This Row],[50D EMA]]</f>
        <v>5.1042482600052057E-2</v>
      </c>
      <c r="U536" s="2">
        <f>(Table2[[#This Row],[Close Price]]-Table2[[#This Row],[200D EMA]])/Table2[[#This Row],[200D EMA]]</f>
        <v>0.14343413158739515</v>
      </c>
      <c r="V536">
        <v>1.05080673987146</v>
      </c>
      <c r="W536">
        <v>167.8</v>
      </c>
      <c r="X536">
        <v>174.85</v>
      </c>
      <c r="Y536">
        <v>167.8</v>
      </c>
      <c r="Z536">
        <v>184.25</v>
      </c>
      <c r="AA536">
        <v>153.11000000000001</v>
      </c>
      <c r="AB536">
        <v>184.25</v>
      </c>
      <c r="AC536" s="2">
        <f>(Table2[[#This Row],[Close Price]]/Table2[[#This Row],[Day Low]])-1</f>
        <v>5.6615017878425267E-3</v>
      </c>
      <c r="AD536" s="2">
        <f>(Table2[[#This Row],[Day High]]/Table2[[#This Row],[Close Price]])-1</f>
        <v>3.614814814814804E-2</v>
      </c>
      <c r="AE536" s="2">
        <f>(Table2[[#This Row],[Close Price]]/Table2[[#This Row],[Current Week Low]])-1</f>
        <v>5.6615017878425267E-3</v>
      </c>
      <c r="AF536" s="2">
        <f>(Table2[[#This Row],[Current Week High]]/Table2[[#This Row],[Close Price]])-1</f>
        <v>9.1851851851851851E-2</v>
      </c>
      <c r="AG536" s="2">
        <f>(Table2[[#This Row],[Close Price]]/Table2[[#This Row],[Current Month Low]])-1</f>
        <v>0.10214878192149435</v>
      </c>
      <c r="AH536" s="2">
        <f>(Table2[[#This Row],[Current Month High]]/Table2[[#This Row],[Close Price]])-1</f>
        <v>9.1851851851851851E-2</v>
      </c>
      <c r="AI536">
        <v>9.1851851851851798</v>
      </c>
      <c r="AJ536">
        <v>50.602409638554199</v>
      </c>
      <c r="AK536" t="str">
        <f>IF(AND(Table2[[#This Row],[20D EMA]]&gt;Table2[[#This Row],[50D EMA]],Table2[[#This Row],[50D EMA]]&gt;Table2[[#This Row],[200D EMA]]),"Uptrend","Downtrend/NoTrend")</f>
        <v>Uptrend</v>
      </c>
      <c r="AL536">
        <v>0.27</v>
      </c>
      <c r="AM536" t="s">
        <v>10347</v>
      </c>
      <c r="AN536">
        <v>-0.59</v>
      </c>
      <c r="AO536" t="s">
        <v>10346</v>
      </c>
      <c r="AP536">
        <v>8.7611776914239999E-3</v>
      </c>
      <c r="AQ536">
        <f>(Table2[[#This Row],[Sharpe Ratio]]-AVERAGE(Table2[Sharpe Ratio]))/_xlfn.STDEV.P(Table2[Sharpe Ratio])</f>
        <v>-0.63189072259556833</v>
      </c>
      <c r="AR5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-1.9000218694323223</v>
      </c>
      <c r="AS536">
        <f>_xlfn.RANK.AVG(Table2[[#This Row],[1Y Return vs Nifty Z-Score]],Table2[1Y Return vs Nifty Z-Score])</f>
        <v>548</v>
      </c>
      <c r="AT536">
        <f>_xlfn.RANK.AVG(Table2[[#This Row],[6M Return vs Nifty Z-Score]],Table2[6M Return vs Nifty Z-Score])</f>
        <v>430</v>
      </c>
      <c r="AU536">
        <f>_xlfn.RANK.AVG(Table2[[#This Row],[Sharpe Ratio Z-Score]],Table2[Sharpe Ratio Z-Score])</f>
        <v>501</v>
      </c>
      <c r="AV536">
        <f>(Table2[[#This Row],[Rank 1Y]]+Table2[[#This Row],[Rank 6M]]+Table2[[#This Row],[Rank Sharpe]])/3</f>
        <v>493</v>
      </c>
    </row>
    <row r="537" spans="1:48" x14ac:dyDescent="0.3">
      <c r="A537" t="s">
        <v>234</v>
      </c>
      <c r="B537" t="s">
        <v>235</v>
      </c>
      <c r="C537" t="s">
        <v>10307</v>
      </c>
      <c r="D537" t="s">
        <v>54</v>
      </c>
      <c r="E537">
        <v>115455.753806355</v>
      </c>
      <c r="F537">
        <v>6931.15</v>
      </c>
      <c r="G537">
        <v>-8.9401260300616698</v>
      </c>
      <c r="H537">
        <f>(Table2[[#This Row],[1Y Return vs Nifty]]-AVERAGE(Table2[1Y Return vs Nifty]))/_xlfn.STDEV.P(Table2[1Y Return vs Nifty])</f>
        <v>-0.57252999666557369</v>
      </c>
      <c r="I537">
        <v>-0.40055568704545602</v>
      </c>
      <c r="J537">
        <f>(Table2[[#This Row],[1M Return vs Nifty]]-AVERAGE(Table2[1M Return vs Nifty]))/_xlfn.STDEV.P(Table2[1M Return vs Nifty])</f>
        <v>-2.3997337261559226E-2</v>
      </c>
      <c r="K537">
        <v>-6.5260831296910498</v>
      </c>
      <c r="L537">
        <f>(Table2[[#This Row],[6M Return vs Nifty]]-AVERAGE(Table2[6M Return vs Nifty]))/_xlfn.STDEV.P(Table2[6M Return vs Nifty])</f>
        <v>-0.45927914400330844</v>
      </c>
      <c r="M537">
        <v>-1.87324413196211</v>
      </c>
      <c r="N537">
        <f>(Table2[[#This Row],[1W Return vs Nifty]]-AVERAGE(Table2[1W Return vs Nifty]))/_xlfn.STDEV.P(Table2[1W Return vs Nifty])</f>
        <v>-0.23600454078142713</v>
      </c>
      <c r="O537">
        <v>6902.51</v>
      </c>
      <c r="P537">
        <v>6701.0616246919199</v>
      </c>
      <c r="Q537">
        <v>6166.49456848911</v>
      </c>
      <c r="R537">
        <v>49.719296424271498</v>
      </c>
      <c r="S537" s="2">
        <f>(Table2[[#This Row],[Close Price]]-Table2[[#This Row],[20D EMA]])/Table2[[#This Row],[20D EMA]]</f>
        <v>4.1492152854540471E-3</v>
      </c>
      <c r="T537" s="2">
        <f>(Table2[[#This Row],[Close Price]]-Table2[[#This Row],[50D EMA]])/Table2[[#This Row],[50D EMA]]</f>
        <v>3.4336107947471391E-2</v>
      </c>
      <c r="U537" s="2">
        <f>(Table2[[#This Row],[Close Price]]-Table2[[#This Row],[200D EMA]])/Table2[[#This Row],[200D EMA]]</f>
        <v>0.12400163869733895</v>
      </c>
      <c r="V537">
        <v>0.66077365099039298</v>
      </c>
      <c r="W537">
        <v>6889.1</v>
      </c>
      <c r="X537">
        <v>7019.95</v>
      </c>
      <c r="Y537">
        <v>6889.1</v>
      </c>
      <c r="Z537">
        <v>7048.25</v>
      </c>
      <c r="AA537">
        <v>6758.15</v>
      </c>
      <c r="AB537">
        <v>7107.45</v>
      </c>
      <c r="AC537" s="2">
        <f>(Table2[[#This Row],[Close Price]]/Table2[[#This Row],[Day Low]])-1</f>
        <v>6.1038452047437186E-3</v>
      </c>
      <c r="AD537" s="2">
        <f>(Table2[[#This Row],[Day High]]/Table2[[#This Row],[Close Price]])-1</f>
        <v>1.2811726769728082E-2</v>
      </c>
      <c r="AE537" s="2">
        <f>(Table2[[#This Row],[Close Price]]/Table2[[#This Row],[Current Week Low]])-1</f>
        <v>6.1038452047437186E-3</v>
      </c>
      <c r="AF537" s="2">
        <f>(Table2[[#This Row],[Current Week High]]/Table2[[#This Row],[Close Price]])-1</f>
        <v>1.6894743296566928E-2</v>
      </c>
      <c r="AG537" s="2">
        <f>(Table2[[#This Row],[Close Price]]/Table2[[#This Row],[Current Month Low]])-1</f>
        <v>2.5598721543617753E-2</v>
      </c>
      <c r="AH537" s="2">
        <f>(Table2[[#This Row],[Current Month High]]/Table2[[#This Row],[Close Price]])-1</f>
        <v>2.5435894476385723E-2</v>
      </c>
      <c r="AI537">
        <v>2.5435894476385701</v>
      </c>
      <c r="AJ537">
        <v>33.149234951157801</v>
      </c>
      <c r="AK537" t="str">
        <f>IF(AND(Table2[[#This Row],[20D EMA]]&gt;Table2[[#This Row],[50D EMA]],Table2[[#This Row],[50D EMA]]&gt;Table2[[#This Row],[200D EMA]]),"Uptrend","Downtrend/NoTrend")</f>
        <v>Uptrend</v>
      </c>
      <c r="AL537">
        <v>-0.02</v>
      </c>
      <c r="AM537" t="s">
        <v>10346</v>
      </c>
      <c r="AN537">
        <v>0.65</v>
      </c>
      <c r="AO537" t="s">
        <v>10347</v>
      </c>
      <c r="AP537">
        <v>9.814474049645E-3</v>
      </c>
      <c r="AQ537">
        <f>(Table2[[#This Row],[Sharpe Ratio]]-AVERAGE(Table2[Sharpe Ratio]))/_xlfn.STDEV.P(Table2[Sharpe Ratio])</f>
        <v>-0.6197843081204808</v>
      </c>
      <c r="AR5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-1.9115953268323491</v>
      </c>
      <c r="AS537">
        <f>_xlfn.RANK.AVG(Table2[[#This Row],[1Y Return vs Nifty Z-Score]],Table2[1Y Return vs Nifty Z-Score])</f>
        <v>505</v>
      </c>
      <c r="AT537">
        <f>_xlfn.RANK.AVG(Table2[[#This Row],[6M Return vs Nifty Z-Score]],Table2[6M Return vs Nifty Z-Score])</f>
        <v>483</v>
      </c>
      <c r="AU537">
        <f>_xlfn.RANK.AVG(Table2[[#This Row],[Sharpe Ratio Z-Score]],Table2[Sharpe Ratio Z-Score])</f>
        <v>497</v>
      </c>
      <c r="AV537">
        <f>(Table2[[#This Row],[Rank 1Y]]+Table2[[#This Row],[Rank 6M]]+Table2[[#This Row],[Rank Sharpe]])/3</f>
        <v>495</v>
      </c>
    </row>
    <row r="538" spans="1:48" x14ac:dyDescent="0.3">
      <c r="A538" t="s">
        <v>1424</v>
      </c>
      <c r="B538" t="s">
        <v>1425</v>
      </c>
      <c r="C538" t="s">
        <v>10314</v>
      </c>
      <c r="D538" t="s">
        <v>228</v>
      </c>
      <c r="E538">
        <v>7711.5750763300002</v>
      </c>
      <c r="F538">
        <v>1998.05</v>
      </c>
      <c r="G538">
        <v>-16.479028316448801</v>
      </c>
      <c r="H538">
        <f>(Table2[[#This Row],[1Y Return vs Nifty]]-AVERAGE(Table2[1Y Return vs Nifty]))/_xlfn.STDEV.P(Table2[1Y Return vs Nifty])</f>
        <v>-0.69342220318105663</v>
      </c>
      <c r="I538">
        <v>-6.2147390389170303</v>
      </c>
      <c r="J538">
        <f>(Table2[[#This Row],[1M Return vs Nifty]]-AVERAGE(Table2[1M Return vs Nifty]))/_xlfn.STDEV.P(Table2[1M Return vs Nifty])</f>
        <v>-0.57201905040210743</v>
      </c>
      <c r="K538">
        <v>9.0151618784022194</v>
      </c>
      <c r="L538">
        <f>(Table2[[#This Row],[6M Return vs Nifty]]-AVERAGE(Table2[6M Return vs Nifty]))/_xlfn.STDEV.P(Table2[6M Return vs Nifty])</f>
        <v>8.1050585404667669E-2</v>
      </c>
      <c r="M538">
        <v>-2.2957354855818699</v>
      </c>
      <c r="N538">
        <f>(Table2[[#This Row],[1W Return vs Nifty]]-AVERAGE(Table2[1W Return vs Nifty]))/_xlfn.STDEV.P(Table2[1W Return vs Nifty])</f>
        <v>-0.34332642781315303</v>
      </c>
      <c r="O538">
        <v>2050.6799999999998</v>
      </c>
      <c r="P538">
        <v>2103.6514362902799</v>
      </c>
      <c r="Q538">
        <v>1997.33296188288</v>
      </c>
      <c r="R538">
        <v>37.2200989439078</v>
      </c>
      <c r="S538" s="2">
        <f>(Table2[[#This Row],[Close Price]]-Table2[[#This Row],[20D EMA]])/Table2[[#This Row],[20D EMA]]</f>
        <v>-2.5664657576998793E-2</v>
      </c>
      <c r="T538" s="2">
        <f>(Table2[[#This Row],[Close Price]]-Table2[[#This Row],[50D EMA]])/Table2[[#This Row],[50D EMA]]</f>
        <v>-5.0199113060528981E-2</v>
      </c>
      <c r="U538" s="2">
        <f>(Table2[[#This Row],[Close Price]]-Table2[[#This Row],[200D EMA]])/Table2[[#This Row],[200D EMA]]</f>
        <v>3.58997788953528E-4</v>
      </c>
      <c r="V538">
        <v>0.61865698499747102</v>
      </c>
      <c r="W538">
        <v>1990</v>
      </c>
      <c r="X538">
        <v>2031</v>
      </c>
      <c r="Y538">
        <v>1990</v>
      </c>
      <c r="Z538">
        <v>2065</v>
      </c>
      <c r="AA538">
        <v>1979.05</v>
      </c>
      <c r="AB538">
        <v>2263.3000000000002</v>
      </c>
      <c r="AC538" s="2">
        <f>(Table2[[#This Row],[Close Price]]/Table2[[#This Row],[Day Low]])-1</f>
        <v>4.0452261306531678E-3</v>
      </c>
      <c r="AD538" s="2">
        <f>(Table2[[#This Row],[Day High]]/Table2[[#This Row],[Close Price]])-1</f>
        <v>1.649107880183176E-2</v>
      </c>
      <c r="AE538" s="2">
        <f>(Table2[[#This Row],[Close Price]]/Table2[[#This Row],[Current Week Low]])-1</f>
        <v>4.0452261306531678E-3</v>
      </c>
      <c r="AF538" s="2">
        <f>(Table2[[#This Row],[Current Week High]]/Table2[[#This Row],[Close Price]])-1</f>
        <v>3.3507669978228849E-2</v>
      </c>
      <c r="AG538" s="2">
        <f>(Table2[[#This Row],[Close Price]]/Table2[[#This Row],[Current Month Low]])-1</f>
        <v>9.6005659280968825E-3</v>
      </c>
      <c r="AH538" s="2">
        <f>(Table2[[#This Row],[Current Month High]]/Table2[[#This Row],[Close Price]])-1</f>
        <v>0.13275443557468547</v>
      </c>
      <c r="AI538">
        <v>37.283851755461498</v>
      </c>
      <c r="AJ538">
        <v>36.674875162459799</v>
      </c>
      <c r="AK538" t="str">
        <f>IF(AND(Table2[[#This Row],[20D EMA]]&gt;Table2[[#This Row],[50D EMA]],Table2[[#This Row],[50D EMA]]&gt;Table2[[#This Row],[200D EMA]]),"Uptrend","Downtrend/NoTrend")</f>
        <v>Downtrend/NoTrend</v>
      </c>
      <c r="AL538">
        <v>-0.14000000000000001</v>
      </c>
      <c r="AM538" t="s">
        <v>10346</v>
      </c>
      <c r="AN538">
        <v>-4.88</v>
      </c>
      <c r="AO538" t="s">
        <v>10346</v>
      </c>
      <c r="AP538">
        <v>-2.8384084064859001E-2</v>
      </c>
      <c r="AQ538">
        <f>(Table2[[#This Row],[Sharpe Ratio]]-AVERAGE(Table2[Sharpe Ratio]))/_xlfn.STDEV.P(Table2[Sharpe Ratio])</f>
        <v>-1.0588322297006583</v>
      </c>
      <c r="AR5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8">
        <f>_xlfn.RANK.AVG(Table2[[#This Row],[1Y Return vs Nifty Z-Score]],Table2[1Y Return vs Nifty Z-Score])</f>
        <v>566</v>
      </c>
      <c r="AT538">
        <f>_xlfn.RANK.AVG(Table2[[#This Row],[6M Return vs Nifty Z-Score]],Table2[6M Return vs Nifty Z-Score])</f>
        <v>298</v>
      </c>
      <c r="AU538">
        <f>_xlfn.RANK.AVG(Table2[[#This Row],[Sharpe Ratio Z-Score]],Table2[Sharpe Ratio Z-Score])</f>
        <v>621</v>
      </c>
      <c r="AV538">
        <f>(Table2[[#This Row],[Rank 1Y]]+Table2[[#This Row],[Rank 6M]]+Table2[[#This Row],[Rank Sharpe]])/3</f>
        <v>495</v>
      </c>
    </row>
    <row r="539" spans="1:48" x14ac:dyDescent="0.3">
      <c r="A539" t="s">
        <v>525</v>
      </c>
      <c r="B539" t="s">
        <v>526</v>
      </c>
      <c r="C539" t="s">
        <v>10317</v>
      </c>
      <c r="D539" t="s">
        <v>527</v>
      </c>
      <c r="E539">
        <v>39608.493048149998</v>
      </c>
      <c r="F539">
        <v>35160.449999999997</v>
      </c>
      <c r="G539">
        <v>-18.699970868125199</v>
      </c>
      <c r="H539">
        <f>(Table2[[#This Row],[1Y Return vs Nifty]]-AVERAGE(Table2[1Y Return vs Nifty]))/_xlfn.STDEV.P(Table2[1Y Return vs Nifty])</f>
        <v>-0.7290367575839044</v>
      </c>
      <c r="I539">
        <v>-10.6986261154763</v>
      </c>
      <c r="J539">
        <f>(Table2[[#This Row],[1M Return vs Nifty]]-AVERAGE(Table2[1M Return vs Nifty]))/_xlfn.STDEV.P(Table2[1M Return vs Nifty])</f>
        <v>-0.99465234703417627</v>
      </c>
      <c r="K539">
        <v>-4.4632966639531402</v>
      </c>
      <c r="L539">
        <f>(Table2[[#This Row],[6M Return vs Nifty]]-AVERAGE(Table2[6M Return vs Nifty]))/_xlfn.STDEV.P(Table2[6M Return vs Nifty])</f>
        <v>-0.38756128277158802</v>
      </c>
      <c r="M539">
        <v>-2.9944456826585801</v>
      </c>
      <c r="N539">
        <f>(Table2[[#This Row],[1W Return vs Nifty]]-AVERAGE(Table2[1W Return vs Nifty]))/_xlfn.STDEV.P(Table2[1W Return vs Nifty])</f>
        <v>-0.52081383955807958</v>
      </c>
      <c r="O539">
        <v>36287.9</v>
      </c>
      <c r="P539">
        <v>36470.429518840101</v>
      </c>
      <c r="Q539">
        <v>33442.108876101498</v>
      </c>
      <c r="R539">
        <v>37.475060532280999</v>
      </c>
      <c r="S539" s="2">
        <f>(Table2[[#This Row],[Close Price]]-Table2[[#This Row],[20D EMA]])/Table2[[#This Row],[20D EMA]]</f>
        <v>-3.1069585178530704E-2</v>
      </c>
      <c r="T539" s="2">
        <f>(Table2[[#This Row],[Close Price]]-Table2[[#This Row],[50D EMA]])/Table2[[#This Row],[50D EMA]]</f>
        <v>-3.5918949574295179E-2</v>
      </c>
      <c r="U539" s="2">
        <f>(Table2[[#This Row],[Close Price]]-Table2[[#This Row],[200D EMA]])/Table2[[#This Row],[200D EMA]]</f>
        <v>5.1382558745464324E-2</v>
      </c>
      <c r="V539">
        <v>0.59289958156303602</v>
      </c>
      <c r="W539">
        <v>34953.35</v>
      </c>
      <c r="X539">
        <v>35578</v>
      </c>
      <c r="Y539">
        <v>34778</v>
      </c>
      <c r="Z539">
        <v>36150</v>
      </c>
      <c r="AA539">
        <v>34778</v>
      </c>
      <c r="AB539">
        <v>39949</v>
      </c>
      <c r="AC539" s="2">
        <f>(Table2[[#This Row],[Close Price]]/Table2[[#This Row],[Day Low]])-1</f>
        <v>5.9250400891472932E-3</v>
      </c>
      <c r="AD539" s="2">
        <f>(Table2[[#This Row],[Day High]]/Table2[[#This Row],[Close Price]])-1</f>
        <v>1.1875559044324024E-2</v>
      </c>
      <c r="AE539" s="2">
        <f>(Table2[[#This Row],[Close Price]]/Table2[[#This Row],[Current Week Low]])-1</f>
        <v>1.0996894588532813E-2</v>
      </c>
      <c r="AF539" s="2">
        <f>(Table2[[#This Row],[Current Week High]]/Table2[[#This Row],[Close Price]])-1</f>
        <v>2.8143837749516898E-2</v>
      </c>
      <c r="AG539" s="2">
        <f>(Table2[[#This Row],[Close Price]]/Table2[[#This Row],[Current Month Low]])-1</f>
        <v>1.0996894588532813E-2</v>
      </c>
      <c r="AH539" s="2">
        <f>(Table2[[#This Row],[Current Month High]]/Table2[[#This Row],[Close Price]])-1</f>
        <v>0.1361913741149503</v>
      </c>
      <c r="AI539">
        <v>16.200162398376602</v>
      </c>
      <c r="AJ539">
        <v>23.374545377987499</v>
      </c>
      <c r="AK539" t="str">
        <f>IF(AND(Table2[[#This Row],[20D EMA]]&gt;Table2[[#This Row],[50D EMA]],Table2[[#This Row],[50D EMA]]&gt;Table2[[#This Row],[200D EMA]]),"Uptrend","Downtrend/NoTrend")</f>
        <v>Downtrend/NoTrend</v>
      </c>
      <c r="AL539">
        <v>0</v>
      </c>
      <c r="AM539">
        <v>0</v>
      </c>
      <c r="AN539">
        <v>-6.78</v>
      </c>
      <c r="AO539" t="s">
        <v>10346</v>
      </c>
      <c r="AP539">
        <v>2.611560129117E-2</v>
      </c>
      <c r="AQ539">
        <f>(Table2[[#This Row],[Sharpe Ratio]]-AVERAGE(Table2[Sharpe Ratio]))/_xlfn.STDEV.P(Table2[Sharpe Ratio])</f>
        <v>-0.43242184241295822</v>
      </c>
      <c r="AR5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9">
        <f>_xlfn.RANK.AVG(Table2[[#This Row],[1Y Return vs Nifty Z-Score]],Table2[1Y Return vs Nifty Z-Score])</f>
        <v>575</v>
      </c>
      <c r="AT539">
        <f>_xlfn.RANK.AVG(Table2[[#This Row],[6M Return vs Nifty Z-Score]],Table2[6M Return vs Nifty Z-Score])</f>
        <v>455</v>
      </c>
      <c r="AU539">
        <f>_xlfn.RANK.AVG(Table2[[#This Row],[Sharpe Ratio Z-Score]],Table2[Sharpe Ratio Z-Score])</f>
        <v>460</v>
      </c>
      <c r="AV539">
        <f>(Table2[[#This Row],[Rank 1Y]]+Table2[[#This Row],[Rank 6M]]+Table2[[#This Row],[Rank Sharpe]])/3</f>
        <v>496.66666666666669</v>
      </c>
    </row>
    <row r="540" spans="1:48" x14ac:dyDescent="0.3">
      <c r="A540" t="s">
        <v>878</v>
      </c>
      <c r="B540" t="s">
        <v>879</v>
      </c>
      <c r="C540" t="s">
        <v>10303</v>
      </c>
      <c r="D540" t="s">
        <v>415</v>
      </c>
      <c r="E540">
        <v>17787.026975011999</v>
      </c>
      <c r="F540">
        <v>111.17</v>
      </c>
      <c r="G540">
        <v>-37.546109546707697</v>
      </c>
      <c r="H540">
        <f>(Table2[[#This Row],[1Y Return vs Nifty]]-AVERAGE(Table2[1Y Return vs Nifty]))/_xlfn.STDEV.P(Table2[1Y Return vs Nifty])</f>
        <v>-1.0312493613026987</v>
      </c>
      <c r="I540">
        <v>-0.424966949912231</v>
      </c>
      <c r="J540">
        <f>(Table2[[#This Row],[1M Return vs Nifty]]-AVERAGE(Table2[1M Return vs Nifty]))/_xlfn.STDEV.P(Table2[1M Return vs Nifty])</f>
        <v>-2.6298245452194106E-2</v>
      </c>
      <c r="K540">
        <v>-18.9506331750699</v>
      </c>
      <c r="L540">
        <f>(Table2[[#This Row],[6M Return vs Nifty]]-AVERAGE(Table2[6M Return vs Nifty]))/_xlfn.STDEV.P(Table2[6M Return vs Nifty])</f>
        <v>-0.8912492828525036</v>
      </c>
      <c r="M540">
        <v>-0.90548529685705503</v>
      </c>
      <c r="N540">
        <f>(Table2[[#This Row],[1W Return vs Nifty]]-AVERAGE(Table2[1W Return vs Nifty]))/_xlfn.STDEV.P(Table2[1W Return vs Nifty])</f>
        <v>9.8270093443878614E-3</v>
      </c>
      <c r="O540">
        <v>110.8</v>
      </c>
      <c r="P540">
        <v>112.608478214527</v>
      </c>
      <c r="Q540">
        <v>114.349827490162</v>
      </c>
      <c r="R540">
        <v>52.9598280102053</v>
      </c>
      <c r="S540" s="2">
        <f>(Table2[[#This Row],[Close Price]]-Table2[[#This Row],[20D EMA]])/Table2[[#This Row],[20D EMA]]</f>
        <v>3.3393501805054561E-3</v>
      </c>
      <c r="T540" s="2">
        <f>(Table2[[#This Row],[Close Price]]-Table2[[#This Row],[50D EMA]])/Table2[[#This Row],[50D EMA]]</f>
        <v>-1.2774155528383875E-2</v>
      </c>
      <c r="U540" s="2">
        <f>(Table2[[#This Row],[Close Price]]-Table2[[#This Row],[200D EMA]])/Table2[[#This Row],[200D EMA]]</f>
        <v>-2.7807890575397429E-2</v>
      </c>
      <c r="V540">
        <v>0.69099994850792801</v>
      </c>
      <c r="W540">
        <v>110.27</v>
      </c>
      <c r="X540">
        <v>112.48</v>
      </c>
      <c r="Y540">
        <v>110.27</v>
      </c>
      <c r="Z540">
        <v>113.4</v>
      </c>
      <c r="AA540">
        <v>104.5</v>
      </c>
      <c r="AB540">
        <v>113.8</v>
      </c>
      <c r="AC540" s="2">
        <f>(Table2[[#This Row],[Close Price]]/Table2[[#This Row],[Day Low]])-1</f>
        <v>8.1617847102566365E-3</v>
      </c>
      <c r="AD540" s="2">
        <f>(Table2[[#This Row],[Day High]]/Table2[[#This Row],[Close Price]])-1</f>
        <v>1.1783754610056763E-2</v>
      </c>
      <c r="AE540" s="2">
        <f>(Table2[[#This Row],[Close Price]]/Table2[[#This Row],[Current Week Low]])-1</f>
        <v>8.1617847102566365E-3</v>
      </c>
      <c r="AF540" s="2">
        <f>(Table2[[#This Row],[Current Week High]]/Table2[[#This Row],[Close Price]])-1</f>
        <v>2.0059368534676603E-2</v>
      </c>
      <c r="AG540" s="2">
        <f>(Table2[[#This Row],[Close Price]]/Table2[[#This Row],[Current Month Low]])-1</f>
        <v>6.3827751196172233E-2</v>
      </c>
      <c r="AH540" s="2">
        <f>(Table2[[#This Row],[Current Month High]]/Table2[[#This Row],[Close Price]])-1</f>
        <v>2.3657461545380842E-2</v>
      </c>
      <c r="AI540">
        <v>23.2346856166231</v>
      </c>
      <c r="AJ540">
        <v>6.3827751196172198</v>
      </c>
      <c r="AK540" t="str">
        <f>IF(AND(Table2[[#This Row],[20D EMA]]&gt;Table2[[#This Row],[50D EMA]],Table2[[#This Row],[50D EMA]]&gt;Table2[[#This Row],[200D EMA]]),"Uptrend","Downtrend/NoTrend")</f>
        <v>Downtrend/NoTrend</v>
      </c>
      <c r="AL540">
        <v>-0.09</v>
      </c>
      <c r="AM540" t="s">
        <v>10346</v>
      </c>
      <c r="AN540">
        <v>3.38</v>
      </c>
      <c r="AO540" t="s">
        <v>10347</v>
      </c>
      <c r="AP540">
        <v>0.112058520766896</v>
      </c>
      <c r="AQ540">
        <f>(Table2[[#This Row],[Sharpe Ratio]]-AVERAGE(Table2[Sharpe Ratio]))/_xlfn.STDEV.P(Table2[Sharpe Ratio])</f>
        <v>0.55539188755144098</v>
      </c>
      <c r="AR5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0">
        <f>_xlfn.RANK.AVG(Table2[[#This Row],[1Y Return vs Nifty Z-Score]],Table2[1Y Return vs Nifty Z-Score])</f>
        <v>677</v>
      </c>
      <c r="AT540">
        <f>_xlfn.RANK.AVG(Table2[[#This Row],[6M Return vs Nifty Z-Score]],Table2[6M Return vs Nifty Z-Score])</f>
        <v>617</v>
      </c>
      <c r="AU540">
        <f>_xlfn.RANK.AVG(Table2[[#This Row],[Sharpe Ratio Z-Score]],Table2[Sharpe Ratio Z-Score])</f>
        <v>203</v>
      </c>
      <c r="AV540">
        <f>(Table2[[#This Row],[Rank 1Y]]+Table2[[#This Row],[Rank 6M]]+Table2[[#This Row],[Rank Sharpe]])/3</f>
        <v>499</v>
      </c>
    </row>
    <row r="541" spans="1:48" x14ac:dyDescent="0.3">
      <c r="A541" t="s">
        <v>1508</v>
      </c>
      <c r="B541" t="s">
        <v>1509</v>
      </c>
      <c r="C541" t="s">
        <v>10314</v>
      </c>
      <c r="D541" t="s">
        <v>1510</v>
      </c>
      <c r="E541">
        <v>6784.0492061499999</v>
      </c>
      <c r="F541">
        <v>519.70000000000005</v>
      </c>
      <c r="G541">
        <v>-9.1169249009839106</v>
      </c>
      <c r="H541">
        <f>(Table2[[#This Row],[1Y Return vs Nifty]]-AVERAGE(Table2[1Y Return vs Nifty]))/_xlfn.STDEV.P(Table2[1Y Return vs Nifty])</f>
        <v>-0.57536510512079664</v>
      </c>
      <c r="I541">
        <v>-4.6316934461270503</v>
      </c>
      <c r="J541">
        <f>(Table2[[#This Row],[1M Return vs Nifty]]-AVERAGE(Table2[1M Return vs Nifty]))/_xlfn.STDEV.P(Table2[1M Return vs Nifty])</f>
        <v>-0.42280749217680674</v>
      </c>
      <c r="K541">
        <v>-17.8538822254244</v>
      </c>
      <c r="L541">
        <f>(Table2[[#This Row],[6M Return vs Nifty]]-AVERAGE(Table2[6M Return vs Nifty]))/_xlfn.STDEV.P(Table2[6M Return vs Nifty])</f>
        <v>-0.85311802994829378</v>
      </c>
      <c r="M541">
        <v>1.01065892107564</v>
      </c>
      <c r="N541">
        <f>(Table2[[#This Row],[1W Return vs Nifty]]-AVERAGE(Table2[1W Return vs Nifty]))/_xlfn.STDEV.P(Table2[1W Return vs Nifty])</f>
        <v>0.49656883620446218</v>
      </c>
      <c r="O541">
        <v>514.4</v>
      </c>
      <c r="P541">
        <v>513.05798724042995</v>
      </c>
      <c r="Q541">
        <v>504.71700942789403</v>
      </c>
      <c r="R541">
        <v>55.046370247687598</v>
      </c>
      <c r="S541" s="2">
        <f>(Table2[[#This Row],[Close Price]]-Table2[[#This Row],[20D EMA]])/Table2[[#This Row],[20D EMA]]</f>
        <v>1.0303265940902155E-2</v>
      </c>
      <c r="T541" s="2">
        <f>(Table2[[#This Row],[Close Price]]-Table2[[#This Row],[50D EMA]])/Table2[[#This Row],[50D EMA]]</f>
        <v>1.29459299431148E-2</v>
      </c>
      <c r="U541" s="2">
        <f>(Table2[[#This Row],[Close Price]]-Table2[[#This Row],[200D EMA]])/Table2[[#This Row],[200D EMA]]</f>
        <v>2.9685923581393686E-2</v>
      </c>
      <c r="V541">
        <v>0.41068876477870297</v>
      </c>
      <c r="W541">
        <v>517.5</v>
      </c>
      <c r="X541">
        <v>536</v>
      </c>
      <c r="Y541">
        <v>506</v>
      </c>
      <c r="Z541">
        <v>538.79999999999995</v>
      </c>
      <c r="AA541">
        <v>486.05</v>
      </c>
      <c r="AB541">
        <v>563</v>
      </c>
      <c r="AC541" s="2">
        <f>(Table2[[#This Row],[Close Price]]/Table2[[#This Row],[Day Low]])-1</f>
        <v>4.2512077294687423E-3</v>
      </c>
      <c r="AD541" s="2">
        <f>(Table2[[#This Row],[Day High]]/Table2[[#This Row],[Close Price]])-1</f>
        <v>3.136424860496434E-2</v>
      </c>
      <c r="AE541" s="2">
        <f>(Table2[[#This Row],[Close Price]]/Table2[[#This Row],[Current Week Low]])-1</f>
        <v>2.7075098814229426E-2</v>
      </c>
      <c r="AF541" s="2">
        <f>(Table2[[#This Row],[Current Week High]]/Table2[[#This Row],[Close Price]])-1</f>
        <v>3.675197229170668E-2</v>
      </c>
      <c r="AG541" s="2">
        <f>(Table2[[#This Row],[Close Price]]/Table2[[#This Row],[Current Month Low]])-1</f>
        <v>6.9231560539039227E-2</v>
      </c>
      <c r="AH541" s="2">
        <f>(Table2[[#This Row],[Current Month High]]/Table2[[#This Row],[Close Price]])-1</f>
        <v>8.3317298441408338E-2</v>
      </c>
      <c r="AI541">
        <v>28.795458918606801</v>
      </c>
      <c r="AJ541">
        <v>32.8986063163278</v>
      </c>
      <c r="AK541" t="str">
        <f>IF(AND(Table2[[#This Row],[20D EMA]]&gt;Table2[[#This Row],[50D EMA]],Table2[[#This Row],[50D EMA]]&gt;Table2[[#This Row],[200D EMA]]),"Uptrend","Downtrend/NoTrend")</f>
        <v>Uptrend</v>
      </c>
      <c r="AL541">
        <v>-0.01</v>
      </c>
      <c r="AM541" t="s">
        <v>10346</v>
      </c>
      <c r="AN541">
        <v>2.35</v>
      </c>
      <c r="AO541" t="s">
        <v>10347</v>
      </c>
      <c r="AP541">
        <v>4.8765459999731003E-2</v>
      </c>
      <c r="AQ541">
        <f>(Table2[[#This Row],[Sharpe Ratio]]-AVERAGE(Table2[Sharpe Ratio]))/_xlfn.STDEV.P(Table2[Sharpe Ratio])</f>
        <v>-0.17208810520043993</v>
      </c>
      <c r="AR5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-1.5268098962418748</v>
      </c>
      <c r="AS541">
        <f>_xlfn.RANK.AVG(Table2[[#This Row],[1Y Return vs Nifty Z-Score]],Table2[1Y Return vs Nifty Z-Score])</f>
        <v>506</v>
      </c>
      <c r="AT541">
        <f>_xlfn.RANK.AVG(Table2[[#This Row],[6M Return vs Nifty Z-Score]],Table2[6M Return vs Nifty Z-Score])</f>
        <v>598</v>
      </c>
      <c r="AU541">
        <f>_xlfn.RANK.AVG(Table2[[#This Row],[Sharpe Ratio Z-Score]],Table2[Sharpe Ratio Z-Score])</f>
        <v>395</v>
      </c>
      <c r="AV541">
        <f>(Table2[[#This Row],[Rank 1Y]]+Table2[[#This Row],[Rank 6M]]+Table2[[#This Row],[Rank Sharpe]])/3</f>
        <v>499.66666666666669</v>
      </c>
    </row>
    <row r="542" spans="1:48" x14ac:dyDescent="0.3">
      <c r="A542" t="s">
        <v>70</v>
      </c>
      <c r="B542" t="s">
        <v>71</v>
      </c>
      <c r="C542" t="s">
        <v>10310</v>
      </c>
      <c r="D542" t="s">
        <v>72</v>
      </c>
      <c r="E542">
        <v>344297.43855881499</v>
      </c>
      <c r="F542">
        <v>3020.15</v>
      </c>
      <c r="G542">
        <v>-9.5385077616426805</v>
      </c>
      <c r="H542">
        <f>(Table2[[#This Row],[1Y Return vs Nifty]]-AVERAGE(Table2[1Y Return vs Nifty]))/_xlfn.STDEV.P(Table2[1Y Return vs Nifty])</f>
        <v>-0.5821255166924092</v>
      </c>
      <c r="I542">
        <v>-3.5486089509899701</v>
      </c>
      <c r="J542">
        <f>(Table2[[#This Row],[1M Return vs Nifty]]-AVERAGE(Table2[1M Return vs Nifty]))/_xlfn.STDEV.P(Table2[1M Return vs Nifty])</f>
        <v>-0.3207202712242847</v>
      </c>
      <c r="K542">
        <v>-22.490096697447399</v>
      </c>
      <c r="L542">
        <f>(Table2[[#This Row],[6M Return vs Nifty]]-AVERAGE(Table2[6M Return vs Nifty]))/_xlfn.STDEV.P(Table2[6M Return vs Nifty])</f>
        <v>-1.0143074655334725</v>
      </c>
      <c r="M542">
        <v>-4.2835221510163599</v>
      </c>
      <c r="N542">
        <f>(Table2[[#This Row],[1W Return vs Nifty]]-AVERAGE(Table2[1W Return vs Nifty]))/_xlfn.STDEV.P(Table2[1W Return vs Nifty])</f>
        <v>-0.84826697659165007</v>
      </c>
      <c r="O542">
        <v>3084.46</v>
      </c>
      <c r="P542">
        <v>3106.00146020485</v>
      </c>
      <c r="Q542">
        <v>3001.63402570976</v>
      </c>
      <c r="R542">
        <v>34.326521922518801</v>
      </c>
      <c r="S542" s="2">
        <f>(Table2[[#This Row],[Close Price]]-Table2[[#This Row],[20D EMA]])/Table2[[#This Row],[20D EMA]]</f>
        <v>-2.0849678711994949E-2</v>
      </c>
      <c r="T542" s="2">
        <f>(Table2[[#This Row],[Close Price]]-Table2[[#This Row],[50D EMA]])/Table2[[#This Row],[50D EMA]]</f>
        <v>-2.7640508642641701E-2</v>
      </c>
      <c r="U542" s="2">
        <f>(Table2[[#This Row],[Close Price]]-Table2[[#This Row],[200D EMA]])/Table2[[#This Row],[200D EMA]]</f>
        <v>6.1686315292424397E-3</v>
      </c>
      <c r="V542">
        <v>0.47717938690756401</v>
      </c>
      <c r="W542">
        <v>2981.3</v>
      </c>
      <c r="X542">
        <v>3041.95</v>
      </c>
      <c r="Y542">
        <v>2981.3</v>
      </c>
      <c r="Z542">
        <v>3095.75</v>
      </c>
      <c r="AA542">
        <v>2981.3</v>
      </c>
      <c r="AB542">
        <v>3258</v>
      </c>
      <c r="AC542" s="2">
        <f>(Table2[[#This Row],[Close Price]]/Table2[[#This Row],[Day Low]])-1</f>
        <v>1.3031227987790439E-2</v>
      </c>
      <c r="AD542" s="2">
        <f>(Table2[[#This Row],[Day High]]/Table2[[#This Row],[Close Price]])-1</f>
        <v>7.218184527258531E-3</v>
      </c>
      <c r="AE542" s="2">
        <f>(Table2[[#This Row],[Close Price]]/Table2[[#This Row],[Current Week Low]])-1</f>
        <v>1.3031227987790439E-2</v>
      </c>
      <c r="AF542" s="2">
        <f>(Table2[[#This Row],[Current Week High]]/Table2[[#This Row],[Close Price]])-1</f>
        <v>2.5031869278016039E-2</v>
      </c>
      <c r="AG542" s="2">
        <f>(Table2[[#This Row],[Close Price]]/Table2[[#This Row],[Current Month Low]])-1</f>
        <v>1.3031227987790439E-2</v>
      </c>
      <c r="AH542" s="2">
        <f>(Table2[[#This Row],[Current Month High]]/Table2[[#This Row],[Close Price]])-1</f>
        <v>7.8754366504974804E-2</v>
      </c>
      <c r="AI542">
        <v>23.964041521116499</v>
      </c>
      <c r="AJ542">
        <v>40.996732026143803</v>
      </c>
      <c r="AK542" t="str">
        <f>IF(AND(Table2[[#This Row],[20D EMA]]&gt;Table2[[#This Row],[50D EMA]],Table2[[#This Row],[50D EMA]]&gt;Table2[[#This Row],[200D EMA]]),"Uptrend","Downtrend/NoTrend")</f>
        <v>Downtrend/NoTrend</v>
      </c>
      <c r="AL542">
        <v>-0.15</v>
      </c>
      <c r="AM542" t="s">
        <v>10346</v>
      </c>
      <c r="AN542">
        <v>-4.18</v>
      </c>
      <c r="AO542" t="s">
        <v>10346</v>
      </c>
      <c r="AP542">
        <v>6.7350504138603995E-2</v>
      </c>
      <c r="AQ542">
        <f>(Table2[[#This Row],[Sharpe Ratio]]-AVERAGE(Table2[Sharpe Ratio]))/_xlfn.STDEV.P(Table2[Sharpe Ratio])</f>
        <v>4.1525324321911562E-2</v>
      </c>
      <c r="AR5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2">
        <f>_xlfn.RANK.AVG(Table2[[#This Row],[1Y Return vs Nifty Z-Score]],Table2[1Y Return vs Nifty Z-Score])</f>
        <v>512</v>
      </c>
      <c r="AT542">
        <f>_xlfn.RANK.AVG(Table2[[#This Row],[6M Return vs Nifty Z-Score]],Table2[6M Return vs Nifty Z-Score])</f>
        <v>649</v>
      </c>
      <c r="AU542">
        <f>_xlfn.RANK.AVG(Table2[[#This Row],[Sharpe Ratio Z-Score]],Table2[Sharpe Ratio Z-Score])</f>
        <v>341</v>
      </c>
      <c r="AV542">
        <f>(Table2[[#This Row],[Rank 1Y]]+Table2[[#This Row],[Rank 6M]]+Table2[[#This Row],[Rank Sharpe]])/3</f>
        <v>500.66666666666669</v>
      </c>
    </row>
    <row r="543" spans="1:48" x14ac:dyDescent="0.3">
      <c r="A543" t="s">
        <v>993</v>
      </c>
      <c r="B543" t="s">
        <v>994</v>
      </c>
      <c r="C543" t="s">
        <v>10306</v>
      </c>
      <c r="D543" t="s">
        <v>46</v>
      </c>
      <c r="E543">
        <v>14429.867852400001</v>
      </c>
      <c r="F543">
        <v>1492.4</v>
      </c>
      <c r="G543">
        <v>-13.997398179610601</v>
      </c>
      <c r="H543">
        <f>(Table2[[#This Row],[1Y Return vs Nifty]]-AVERAGE(Table2[1Y Return vs Nifty]))/_xlfn.STDEV.P(Table2[1Y Return vs Nifty])</f>
        <v>-0.65362731904528371</v>
      </c>
      <c r="I543">
        <v>-13.775342933678401</v>
      </c>
      <c r="J543">
        <f>(Table2[[#This Row],[1M Return vs Nifty]]-AVERAGE(Table2[1M Return vs Nifty]))/_xlfn.STDEV.P(Table2[1M Return vs Nifty])</f>
        <v>-1.2846513923887912</v>
      </c>
      <c r="K543">
        <v>8.6325184254038394</v>
      </c>
      <c r="L543">
        <f>(Table2[[#This Row],[6M Return vs Nifty]]-AVERAGE(Table2[6M Return vs Nifty]))/_xlfn.STDEV.P(Table2[6M Return vs Nifty])</f>
        <v>6.7747041620969575E-2</v>
      </c>
      <c r="M543">
        <v>-4.0228953147979603</v>
      </c>
      <c r="N543">
        <f>(Table2[[#This Row],[1W Return vs Nifty]]-AVERAGE(Table2[1W Return vs Nifty]))/_xlfn.STDEV.P(Table2[1W Return vs Nifty])</f>
        <v>-0.78206215693221393</v>
      </c>
      <c r="O543">
        <v>1586.22</v>
      </c>
      <c r="P543">
        <v>1617.97716877841</v>
      </c>
      <c r="Q543">
        <v>1456.77176528474</v>
      </c>
      <c r="R543">
        <v>16.861271649043001</v>
      </c>
      <c r="S543" s="2">
        <f>(Table2[[#This Row],[Close Price]]-Table2[[#This Row],[20D EMA]])/Table2[[#This Row],[20D EMA]]</f>
        <v>-5.9146902699499397E-2</v>
      </c>
      <c r="T543" s="2">
        <f>(Table2[[#This Row],[Close Price]]-Table2[[#This Row],[50D EMA]])/Table2[[#This Row],[50D EMA]]</f>
        <v>-7.7613684050450507E-2</v>
      </c>
      <c r="U543" s="2">
        <f>(Table2[[#This Row],[Close Price]]-Table2[[#This Row],[200D EMA]])/Table2[[#This Row],[200D EMA]]</f>
        <v>2.4456977794525141E-2</v>
      </c>
      <c r="V543">
        <v>0.46629048274243901</v>
      </c>
      <c r="W543">
        <v>1481</v>
      </c>
      <c r="X543">
        <v>1540</v>
      </c>
      <c r="Y543">
        <v>1481</v>
      </c>
      <c r="Z543">
        <v>1580</v>
      </c>
      <c r="AA543">
        <v>1481</v>
      </c>
      <c r="AB543">
        <v>1810</v>
      </c>
      <c r="AC543" s="2">
        <f>(Table2[[#This Row],[Close Price]]/Table2[[#This Row],[Day Low]])-1</f>
        <v>7.6975016880487246E-3</v>
      </c>
      <c r="AD543" s="2">
        <f>(Table2[[#This Row],[Day High]]/Table2[[#This Row],[Close Price]])-1</f>
        <v>3.1894934333958735E-2</v>
      </c>
      <c r="AE543" s="2">
        <f>(Table2[[#This Row],[Close Price]]/Table2[[#This Row],[Current Week Low]])-1</f>
        <v>7.6975016880487246E-3</v>
      </c>
      <c r="AF543" s="2">
        <f>(Table2[[#This Row],[Current Week High]]/Table2[[#This Row],[Close Price]])-1</f>
        <v>5.8697400160814706E-2</v>
      </c>
      <c r="AG543" s="2">
        <f>(Table2[[#This Row],[Close Price]]/Table2[[#This Row],[Current Month Low]])-1</f>
        <v>7.6975016880487246E-3</v>
      </c>
      <c r="AH543" s="2">
        <f>(Table2[[#This Row],[Current Month High]]/Table2[[#This Row],[Close Price]])-1</f>
        <v>0.21281157866523714</v>
      </c>
      <c r="AI543">
        <v>24.6314660948807</v>
      </c>
      <c r="AJ543">
        <v>45.607102785501702</v>
      </c>
      <c r="AK543" t="str">
        <f>IF(AND(Table2[[#This Row],[20D EMA]]&gt;Table2[[#This Row],[50D EMA]],Table2[[#This Row],[50D EMA]]&gt;Table2[[#This Row],[200D EMA]]),"Uptrend","Downtrend/NoTrend")</f>
        <v>Downtrend/NoTrend</v>
      </c>
      <c r="AL543">
        <v>-0.15</v>
      </c>
      <c r="AM543" t="s">
        <v>10346</v>
      </c>
      <c r="AN543">
        <v>-6.65</v>
      </c>
      <c r="AO543" t="s">
        <v>10346</v>
      </c>
      <c r="AP543">
        <v>-3.9459487481265001E-2</v>
      </c>
      <c r="AQ543">
        <f>(Table2[[#This Row],[Sharpe Ratio]]-AVERAGE(Table2[Sharpe Ratio]))/_xlfn.STDEV.P(Table2[Sharpe Ratio])</f>
        <v>-1.1861310883659206</v>
      </c>
      <c r="AR5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3">
        <f>_xlfn.RANK.AVG(Table2[[#This Row],[1Y Return vs Nifty Z-Score]],Table2[1Y Return vs Nifty Z-Score])</f>
        <v>550</v>
      </c>
      <c r="AT543">
        <f>_xlfn.RANK.AVG(Table2[[#This Row],[6M Return vs Nifty Z-Score]],Table2[6M Return vs Nifty Z-Score])</f>
        <v>301</v>
      </c>
      <c r="AU543">
        <f>_xlfn.RANK.AVG(Table2[[#This Row],[Sharpe Ratio Z-Score]],Table2[Sharpe Ratio Z-Score])</f>
        <v>653</v>
      </c>
      <c r="AV543">
        <f>(Table2[[#This Row],[Rank 1Y]]+Table2[[#This Row],[Rank 6M]]+Table2[[#This Row],[Rank Sharpe]])/3</f>
        <v>501.33333333333331</v>
      </c>
    </row>
    <row r="544" spans="1:48" x14ac:dyDescent="0.3">
      <c r="A544" t="s">
        <v>16</v>
      </c>
      <c r="B544" t="s">
        <v>17</v>
      </c>
      <c r="C544" t="s">
        <v>10301</v>
      </c>
      <c r="D544" t="s">
        <v>18</v>
      </c>
      <c r="E544">
        <v>2058058.4003292599</v>
      </c>
      <c r="F544">
        <v>3041.85</v>
      </c>
      <c r="G544">
        <v>-4.3555259389891496</v>
      </c>
      <c r="H544">
        <f>(Table2[[#This Row],[1Y Return vs Nifty]]-AVERAGE(Table2[1Y Return vs Nifty]))/_xlfn.STDEV.P(Table2[1Y Return vs Nifty])</f>
        <v>-0.4990123411838695</v>
      </c>
      <c r="I544">
        <v>-2.50443362186782</v>
      </c>
      <c r="J544">
        <f>(Table2[[#This Row],[1M Return vs Nifty]]-AVERAGE(Table2[1M Return vs Nifty]))/_xlfn.STDEV.P(Table2[1M Return vs Nifty])</f>
        <v>-0.22230047293904204</v>
      </c>
      <c r="K544">
        <v>-10.300602953477</v>
      </c>
      <c r="L544">
        <f>(Table2[[#This Row],[6M Return vs Nifty]]-AVERAGE(Table2[6M Return vs Nifty]))/_xlfn.STDEV.P(Table2[6M Return vs Nifty])</f>
        <v>-0.5905096389841944</v>
      </c>
      <c r="M544">
        <v>-1.71469145942669</v>
      </c>
      <c r="N544">
        <f>(Table2[[#This Row],[1W Return vs Nifty]]-AVERAGE(Table2[1W Return vs Nifty]))/_xlfn.STDEV.P(Table2[1W Return vs Nifty])</f>
        <v>-0.19572875320699296</v>
      </c>
      <c r="O544">
        <v>2993.82</v>
      </c>
      <c r="P544">
        <v>2994.00669276381</v>
      </c>
      <c r="Q544">
        <v>2840.5522119587699</v>
      </c>
      <c r="R544">
        <v>67.432708774498096</v>
      </c>
      <c r="S544" s="2">
        <f>(Table2[[#This Row],[Close Price]]-Table2[[#This Row],[20D EMA]])/Table2[[#This Row],[20D EMA]]</f>
        <v>1.6043048680281294E-2</v>
      </c>
      <c r="T544" s="2">
        <f>(Table2[[#This Row],[Close Price]]-Table2[[#This Row],[50D EMA]])/Table2[[#This Row],[50D EMA]]</f>
        <v>1.5979692814923244E-2</v>
      </c>
      <c r="U544" s="2">
        <f>(Table2[[#This Row],[Close Price]]-Table2[[#This Row],[200D EMA]])/Table2[[#This Row],[200D EMA]]</f>
        <v>7.086572364125647E-2</v>
      </c>
      <c r="V544">
        <v>0.91256873601495903</v>
      </c>
      <c r="W544">
        <v>2988</v>
      </c>
      <c r="X544">
        <v>3074</v>
      </c>
      <c r="Y544">
        <v>2986</v>
      </c>
      <c r="Z544">
        <v>3074</v>
      </c>
      <c r="AA544">
        <v>2866.5</v>
      </c>
      <c r="AB544">
        <v>3074</v>
      </c>
      <c r="AC544" s="2">
        <f>(Table2[[#This Row],[Close Price]]/Table2[[#This Row],[Day Low]])-1</f>
        <v>1.8022088353413679E-2</v>
      </c>
      <c r="AD544" s="2">
        <f>(Table2[[#This Row],[Day High]]/Table2[[#This Row],[Close Price]])-1</f>
        <v>1.0569225964462525E-2</v>
      </c>
      <c r="AE544" s="2">
        <f>(Table2[[#This Row],[Close Price]]/Table2[[#This Row],[Current Week Low]])-1</f>
        <v>1.8703951774949656E-2</v>
      </c>
      <c r="AF544" s="2">
        <f>(Table2[[#This Row],[Current Week High]]/Table2[[#This Row],[Close Price]])-1</f>
        <v>1.0569225964462525E-2</v>
      </c>
      <c r="AG544" s="2">
        <f>(Table2[[#This Row],[Close Price]]/Table2[[#This Row],[Current Month Low]])-1</f>
        <v>6.1172161172161177E-2</v>
      </c>
      <c r="AH544" s="2">
        <f>(Table2[[#This Row],[Current Month High]]/Table2[[#This Row],[Close Price]])-1</f>
        <v>1.0569225964462525E-2</v>
      </c>
      <c r="AI544">
        <v>5.7777339448033196</v>
      </c>
      <c r="AJ544">
        <v>37.001756519389197</v>
      </c>
      <c r="AK544" t="str">
        <f>IF(AND(Table2[[#This Row],[20D EMA]]&gt;Table2[[#This Row],[50D EMA]],Table2[[#This Row],[50D EMA]]&gt;Table2[[#This Row],[200D EMA]]),"Uptrend","Downtrend/NoTrend")</f>
        <v>Downtrend/NoTrend</v>
      </c>
      <c r="AL544">
        <v>-0.04</v>
      </c>
      <c r="AM544" t="s">
        <v>10346</v>
      </c>
      <c r="AN544">
        <v>4.13</v>
      </c>
      <c r="AO544" t="s">
        <v>10347</v>
      </c>
      <c r="AP544">
        <v>9.5089738918489996E-3</v>
      </c>
      <c r="AQ544">
        <f>(Table2[[#This Row],[Sharpe Ratio]]-AVERAGE(Table2[Sharpe Ratio]))/_xlfn.STDEV.P(Table2[Sharpe Ratio])</f>
        <v>-0.62329567650566131</v>
      </c>
      <c r="AR5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4">
        <f>_xlfn.RANK.AVG(Table2[[#This Row],[1Y Return vs Nifty Z-Score]],Table2[1Y Return vs Nifty Z-Score])</f>
        <v>480</v>
      </c>
      <c r="AT544">
        <f>_xlfn.RANK.AVG(Table2[[#This Row],[6M Return vs Nifty Z-Score]],Table2[6M Return vs Nifty Z-Score])</f>
        <v>526</v>
      </c>
      <c r="AU544">
        <f>_xlfn.RANK.AVG(Table2[[#This Row],[Sharpe Ratio Z-Score]],Table2[Sharpe Ratio Z-Score])</f>
        <v>499</v>
      </c>
      <c r="AV544">
        <f>(Table2[[#This Row],[Rank 1Y]]+Table2[[#This Row],[Rank 6M]]+Table2[[#This Row],[Rank Sharpe]])/3</f>
        <v>501.66666666666669</v>
      </c>
    </row>
    <row r="545" spans="1:48" x14ac:dyDescent="0.3">
      <c r="A545" t="s">
        <v>19</v>
      </c>
      <c r="B545" t="s">
        <v>20</v>
      </c>
      <c r="C545" t="s">
        <v>10302</v>
      </c>
      <c r="D545" t="s">
        <v>21</v>
      </c>
      <c r="E545">
        <v>1632408.7263712401</v>
      </c>
      <c r="F545">
        <v>4511.8</v>
      </c>
      <c r="G545">
        <v>3.6037969016354698</v>
      </c>
      <c r="H545">
        <f>(Table2[[#This Row],[1Y Return vs Nifty]]-AVERAGE(Table2[1Y Return vs Nifty]))/_xlfn.STDEV.P(Table2[1Y Return vs Nifty])</f>
        <v>-0.37137836159115656</v>
      </c>
      <c r="I545">
        <v>0.93291903196653203</v>
      </c>
      <c r="J545">
        <f>(Table2[[#This Row],[1M Return vs Nifty]]-AVERAGE(Table2[1M Return vs Nifty]))/_xlfn.STDEV.P(Table2[1M Return vs Nifty])</f>
        <v>0.1016906666620402</v>
      </c>
      <c r="K545">
        <v>-4.2409226652406096</v>
      </c>
      <c r="L545">
        <f>(Table2[[#This Row],[6M Return vs Nifty]]-AVERAGE(Table2[6M Return vs Nifty]))/_xlfn.STDEV.P(Table2[6M Return vs Nifty])</f>
        <v>-0.3798299020173988</v>
      </c>
      <c r="M545">
        <v>-2.1308729931379902</v>
      </c>
      <c r="N545">
        <f>(Table2[[#This Row],[1W Return vs Nifty]]-AVERAGE(Table2[1W Return vs Nifty]))/_xlfn.STDEV.P(Table2[1W Return vs Nifty])</f>
        <v>-0.30144781032609608</v>
      </c>
      <c r="O545">
        <v>4397</v>
      </c>
      <c r="P545">
        <v>4242.2603111563003</v>
      </c>
      <c r="Q545">
        <v>3945.9828380398199</v>
      </c>
      <c r="R545">
        <v>67.191276754865598</v>
      </c>
      <c r="S545" s="2">
        <f>(Table2[[#This Row],[Close Price]]-Table2[[#This Row],[20D EMA]])/Table2[[#This Row],[20D EMA]]</f>
        <v>2.6108710484421236E-2</v>
      </c>
      <c r="T545" s="2">
        <f>(Table2[[#This Row],[Close Price]]-Table2[[#This Row],[50D EMA]])/Table2[[#This Row],[50D EMA]]</f>
        <v>6.3536810349629921E-2</v>
      </c>
      <c r="U545" s="2">
        <f>(Table2[[#This Row],[Close Price]]-Table2[[#This Row],[200D EMA]])/Table2[[#This Row],[200D EMA]]</f>
        <v>0.14339067988477414</v>
      </c>
      <c r="V545">
        <v>0.77329128923846702</v>
      </c>
      <c r="W545">
        <v>4460</v>
      </c>
      <c r="X545">
        <v>4556</v>
      </c>
      <c r="Y545">
        <v>4457.3</v>
      </c>
      <c r="Z545">
        <v>4562.5</v>
      </c>
      <c r="AA545">
        <v>4110.5</v>
      </c>
      <c r="AB545">
        <v>4565</v>
      </c>
      <c r="AC545" s="2">
        <f>(Table2[[#This Row],[Close Price]]/Table2[[#This Row],[Day Low]])-1</f>
        <v>1.1614349775784794E-2</v>
      </c>
      <c r="AD545" s="2">
        <f>(Table2[[#This Row],[Day High]]/Table2[[#This Row],[Close Price]])-1</f>
        <v>9.7965335342877768E-3</v>
      </c>
      <c r="AE545" s="2">
        <f>(Table2[[#This Row],[Close Price]]/Table2[[#This Row],[Current Week Low]])-1</f>
        <v>1.2227133017746139E-2</v>
      </c>
      <c r="AF545" s="2">
        <f>(Table2[[#This Row],[Current Week High]]/Table2[[#This Row],[Close Price]])-1</f>
        <v>1.1237200230506561E-2</v>
      </c>
      <c r="AG545" s="2">
        <f>(Table2[[#This Row],[Close Price]]/Table2[[#This Row],[Current Month Low]])-1</f>
        <v>9.7628025787617201E-2</v>
      </c>
      <c r="AH545" s="2">
        <f>(Table2[[#This Row],[Current Month High]]/Table2[[#This Row],[Close Price]])-1</f>
        <v>1.1791302805975512E-2</v>
      </c>
      <c r="AI545">
        <v>1.1791302805975501</v>
      </c>
      <c r="AJ545">
        <v>36.266988825128301</v>
      </c>
      <c r="AK545" t="str">
        <f>IF(AND(Table2[[#This Row],[20D EMA]]&gt;Table2[[#This Row],[50D EMA]],Table2[[#This Row],[50D EMA]]&gt;Table2[[#This Row],[200D EMA]]),"Uptrend","Downtrend/NoTrend")</f>
        <v>Uptrend</v>
      </c>
      <c r="AL545">
        <v>-0.05</v>
      </c>
      <c r="AM545" t="s">
        <v>10346</v>
      </c>
      <c r="AN545">
        <v>7.54</v>
      </c>
      <c r="AO545" t="s">
        <v>10347</v>
      </c>
      <c r="AP545">
        <v>-3.0795913986102999E-2</v>
      </c>
      <c r="AQ545">
        <f>(Table2[[#This Row],[Sharpe Ratio]]-AVERAGE(Table2[Sharpe Ratio]))/_xlfn.STDEV.P(Table2[Sharpe Ratio])</f>
        <v>-1.0865534046977061</v>
      </c>
      <c r="AR5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-2.0375188119703171</v>
      </c>
      <c r="AS545">
        <f>_xlfn.RANK.AVG(Table2[[#This Row],[1Y Return vs Nifty Z-Score]],Table2[1Y Return vs Nifty Z-Score])</f>
        <v>422</v>
      </c>
      <c r="AT545">
        <f>_xlfn.RANK.AVG(Table2[[#This Row],[6M Return vs Nifty Z-Score]],Table2[6M Return vs Nifty Z-Score])</f>
        <v>450</v>
      </c>
      <c r="AU545">
        <f>_xlfn.RANK.AVG(Table2[[#This Row],[Sharpe Ratio Z-Score]],Table2[Sharpe Ratio Z-Score])</f>
        <v>633</v>
      </c>
      <c r="AV545">
        <f>(Table2[[#This Row],[Rank 1Y]]+Table2[[#This Row],[Rank 6M]]+Table2[[#This Row],[Rank Sharpe]])/3</f>
        <v>501.66666666666669</v>
      </c>
    </row>
    <row r="546" spans="1:48" x14ac:dyDescent="0.3">
      <c r="A546" t="s">
        <v>1603</v>
      </c>
      <c r="B546" t="s">
        <v>1604</v>
      </c>
      <c r="C546" t="s">
        <v>10313</v>
      </c>
      <c r="D546" t="s">
        <v>330</v>
      </c>
      <c r="E546">
        <v>5736.3421946150002</v>
      </c>
      <c r="F546">
        <v>268.85000000000002</v>
      </c>
      <c r="G546">
        <v>-14.845112778967</v>
      </c>
      <c r="H546">
        <f>(Table2[[#This Row],[1Y Return vs Nifty]]-AVERAGE(Table2[1Y Return vs Nifty]))/_xlfn.STDEV.P(Table2[1Y Return vs Nifty])</f>
        <v>-0.6672210870128874</v>
      </c>
      <c r="I546">
        <v>-4.70946249312437</v>
      </c>
      <c r="J546">
        <f>(Table2[[#This Row],[1M Return vs Nifty]]-AVERAGE(Table2[1M Return vs Nifty]))/_xlfn.STDEV.P(Table2[1M Return vs Nifty])</f>
        <v>-0.43013769210093883</v>
      </c>
      <c r="K546">
        <v>14.404776203521999</v>
      </c>
      <c r="L546">
        <f>(Table2[[#This Row],[6M Return vs Nifty]]-AVERAGE(Table2[6M Return vs Nifty]))/_xlfn.STDEV.P(Table2[6M Return vs Nifty])</f>
        <v>0.26843382583288172</v>
      </c>
      <c r="M546">
        <v>-3.89758202720606</v>
      </c>
      <c r="N546">
        <f>(Table2[[#This Row],[1W Return vs Nifty]]-AVERAGE(Table2[1W Return vs Nifty]))/_xlfn.STDEV.P(Table2[1W Return vs Nifty])</f>
        <v>-0.75022988775253263</v>
      </c>
      <c r="O546">
        <v>268.45999999999998</v>
      </c>
      <c r="P546">
        <v>263.10254839561202</v>
      </c>
      <c r="Q546">
        <v>241.07613787867299</v>
      </c>
      <c r="R546">
        <v>51.0417097959415</v>
      </c>
      <c r="S546" s="2">
        <f>(Table2[[#This Row],[Close Price]]-Table2[[#This Row],[20D EMA]])/Table2[[#This Row],[20D EMA]]</f>
        <v>1.4527303881399212E-3</v>
      </c>
      <c r="T546" s="2">
        <f>(Table2[[#This Row],[Close Price]]-Table2[[#This Row],[50D EMA]])/Table2[[#This Row],[50D EMA]]</f>
        <v>2.1844910432968878E-2</v>
      </c>
      <c r="U546" s="2">
        <f>(Table2[[#This Row],[Close Price]]-Table2[[#This Row],[200D EMA]])/Table2[[#This Row],[200D EMA]]</f>
        <v>0.11520784415131476</v>
      </c>
      <c r="V546">
        <v>0.54816990888269801</v>
      </c>
      <c r="W546">
        <v>268</v>
      </c>
      <c r="X546">
        <v>275</v>
      </c>
      <c r="Y546">
        <v>259.10000000000002</v>
      </c>
      <c r="Z546">
        <v>275</v>
      </c>
      <c r="AA546">
        <v>253.1</v>
      </c>
      <c r="AB546">
        <v>292.3</v>
      </c>
      <c r="AC546" s="2">
        <f>(Table2[[#This Row],[Close Price]]/Table2[[#This Row],[Day Low]])-1</f>
        <v>3.1716417910447881E-3</v>
      </c>
      <c r="AD546" s="2">
        <f>(Table2[[#This Row],[Day High]]/Table2[[#This Row],[Close Price]])-1</f>
        <v>2.2875209224474613E-2</v>
      </c>
      <c r="AE546" s="2">
        <f>(Table2[[#This Row],[Close Price]]/Table2[[#This Row],[Current Week Low]])-1</f>
        <v>3.7630258587417975E-2</v>
      </c>
      <c r="AF546" s="2">
        <f>(Table2[[#This Row],[Current Week High]]/Table2[[#This Row],[Close Price]])-1</f>
        <v>2.2875209224474613E-2</v>
      </c>
      <c r="AG546" s="2">
        <f>(Table2[[#This Row],[Close Price]]/Table2[[#This Row],[Current Month Low]])-1</f>
        <v>6.2228368233899767E-2</v>
      </c>
      <c r="AH546" s="2">
        <f>(Table2[[#This Row],[Current Month High]]/Table2[[#This Row],[Close Price]])-1</f>
        <v>8.722335875023246E-2</v>
      </c>
      <c r="AI546">
        <v>10.507718058396801</v>
      </c>
      <c r="AJ546">
        <v>42.248677248677197</v>
      </c>
      <c r="AK546" t="str">
        <f>IF(AND(Table2[[#This Row],[20D EMA]]&gt;Table2[[#This Row],[50D EMA]],Table2[[#This Row],[50D EMA]]&gt;Table2[[#This Row],[200D EMA]]),"Uptrend","Downtrend/NoTrend")</f>
        <v>Uptrend</v>
      </c>
      <c r="AL546">
        <v>0.02</v>
      </c>
      <c r="AM546" t="s">
        <v>10347</v>
      </c>
      <c r="AN546">
        <v>-2.38</v>
      </c>
      <c r="AO546" t="s">
        <v>10346</v>
      </c>
      <c r="AP546">
        <v>-8.2770539773245999E-2</v>
      </c>
      <c r="AQ546">
        <f>(Table2[[#This Row],[Sharpe Ratio]]-AVERAGE(Table2[Sharpe Ratio]))/_xlfn.STDEV.P(Table2[Sharpe Ratio])</f>
        <v>-1.6839411741090367</v>
      </c>
      <c r="AR5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-3.2630960151425139</v>
      </c>
      <c r="AS546">
        <f>_xlfn.RANK.AVG(Table2[[#This Row],[1Y Return vs Nifty Z-Score]],Table2[1Y Return vs Nifty Z-Score])</f>
        <v>560</v>
      </c>
      <c r="AT546">
        <f>_xlfn.RANK.AVG(Table2[[#This Row],[6M Return vs Nifty Z-Score]],Table2[6M Return vs Nifty Z-Score])</f>
        <v>240</v>
      </c>
      <c r="AU546">
        <f>_xlfn.RANK.AVG(Table2[[#This Row],[Sharpe Ratio Z-Score]],Table2[Sharpe Ratio Z-Score])</f>
        <v>705</v>
      </c>
      <c r="AV546">
        <f>(Table2[[#This Row],[Rank 1Y]]+Table2[[#This Row],[Rank 6M]]+Table2[[#This Row],[Rank Sharpe]])/3</f>
        <v>501.66666666666669</v>
      </c>
    </row>
    <row r="547" spans="1:48" x14ac:dyDescent="0.3">
      <c r="A547" t="s">
        <v>87</v>
      </c>
      <c r="B547" t="s">
        <v>88</v>
      </c>
      <c r="C547" t="s">
        <v>10313</v>
      </c>
      <c r="D547" t="s">
        <v>89</v>
      </c>
      <c r="E547">
        <v>313416.5903792</v>
      </c>
      <c r="F547">
        <v>3533.2</v>
      </c>
      <c r="G547">
        <v>-15.2969933381674</v>
      </c>
      <c r="H547">
        <f>(Table2[[#This Row],[1Y Return vs Nifty]]-AVERAGE(Table2[1Y Return vs Nifty]))/_xlfn.STDEV.P(Table2[1Y Return vs Nifty])</f>
        <v>-0.67446734592538571</v>
      </c>
      <c r="I547">
        <v>-0.31728506918426402</v>
      </c>
      <c r="J547">
        <f>(Table2[[#This Row],[1M Return vs Nifty]]-AVERAGE(Table2[1M Return vs Nifty]))/_xlfn.STDEV.P(Table2[1M Return vs Nifty])</f>
        <v>-1.6148581229489329E-2</v>
      </c>
      <c r="K547">
        <v>-16.9327769097087</v>
      </c>
      <c r="L547">
        <f>(Table2[[#This Row],[6M Return vs Nifty]]-AVERAGE(Table2[6M Return vs Nifty]))/_xlfn.STDEV.P(Table2[6M Return vs Nifty])</f>
        <v>-0.82109353089833159</v>
      </c>
      <c r="M547">
        <v>-2.5626221711706201</v>
      </c>
      <c r="N547">
        <f>(Table2[[#This Row],[1W Return vs Nifty]]-AVERAGE(Table2[1W Return vs Nifty]))/_xlfn.STDEV.P(Table2[1W Return vs Nifty])</f>
        <v>-0.41112138379420721</v>
      </c>
      <c r="O547">
        <v>3479.03</v>
      </c>
      <c r="P547">
        <v>3431.5940641850898</v>
      </c>
      <c r="Q547">
        <v>3402.8825745087101</v>
      </c>
      <c r="R547">
        <v>55.9417281768511</v>
      </c>
      <c r="S547" s="2">
        <f>(Table2[[#This Row],[Close Price]]-Table2[[#This Row],[20D EMA]])/Table2[[#This Row],[20D EMA]]</f>
        <v>1.5570431988226493E-2</v>
      </c>
      <c r="T547" s="2">
        <f>(Table2[[#This Row],[Close Price]]-Table2[[#This Row],[50D EMA]])/Table2[[#This Row],[50D EMA]]</f>
        <v>2.9608961291591077E-2</v>
      </c>
      <c r="U547" s="2">
        <f>(Table2[[#This Row],[Close Price]]-Table2[[#This Row],[200D EMA]])/Table2[[#This Row],[200D EMA]]</f>
        <v>3.8296186435438251E-2</v>
      </c>
      <c r="V547">
        <v>0.70994883874056403</v>
      </c>
      <c r="W547">
        <v>3510</v>
      </c>
      <c r="X547">
        <v>3553.75</v>
      </c>
      <c r="Y547">
        <v>3510</v>
      </c>
      <c r="Z547">
        <v>3658.8</v>
      </c>
      <c r="AA547">
        <v>3283.9</v>
      </c>
      <c r="AB547">
        <v>3658.8</v>
      </c>
      <c r="AC547" s="2">
        <f>(Table2[[#This Row],[Close Price]]/Table2[[#This Row],[Day Low]])-1</f>
        <v>6.609686609686527E-3</v>
      </c>
      <c r="AD547" s="2">
        <f>(Table2[[#This Row],[Day High]]/Table2[[#This Row],[Close Price]])-1</f>
        <v>5.8162572172535398E-3</v>
      </c>
      <c r="AE547" s="2">
        <f>(Table2[[#This Row],[Close Price]]/Table2[[#This Row],[Current Week Low]])-1</f>
        <v>6.609686609686527E-3</v>
      </c>
      <c r="AF547" s="2">
        <f>(Table2[[#This Row],[Current Week High]]/Table2[[#This Row],[Close Price]])-1</f>
        <v>3.5548511264576144E-2</v>
      </c>
      <c r="AG547" s="2">
        <f>(Table2[[#This Row],[Close Price]]/Table2[[#This Row],[Current Month Low]])-1</f>
        <v>7.5915831785376975E-2</v>
      </c>
      <c r="AH547" s="2">
        <f>(Table2[[#This Row],[Current Month High]]/Table2[[#This Row],[Close Price]])-1</f>
        <v>3.5548511264576144E-2</v>
      </c>
      <c r="AI547">
        <v>10.012170270576201</v>
      </c>
      <c r="AJ547">
        <v>16.070959264126099</v>
      </c>
      <c r="AK547" t="str">
        <f>IF(AND(Table2[[#This Row],[20D EMA]]&gt;Table2[[#This Row],[50D EMA]],Table2[[#This Row],[50D EMA]]&gt;Table2[[#This Row],[200D EMA]]),"Uptrend","Downtrend/NoTrend")</f>
        <v>Uptrend</v>
      </c>
      <c r="AL547">
        <v>-0.05</v>
      </c>
      <c r="AM547" t="s">
        <v>10346</v>
      </c>
      <c r="AN547">
        <v>6.39</v>
      </c>
      <c r="AO547" t="s">
        <v>10347</v>
      </c>
      <c r="AP547">
        <v>6.5195387425312001E-2</v>
      </c>
      <c r="AQ547">
        <f>(Table2[[#This Row],[Sharpe Ratio]]-AVERAGE(Table2[Sharpe Ratio]))/_xlfn.STDEV.P(Table2[Sharpe Ratio])</f>
        <v>1.6754768561737961E-2</v>
      </c>
      <c r="AR5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-1.9060760732856759</v>
      </c>
      <c r="AS547">
        <f>_xlfn.RANK.AVG(Table2[[#This Row],[1Y Return vs Nifty Z-Score]],Table2[1Y Return vs Nifty Z-Score])</f>
        <v>564</v>
      </c>
      <c r="AT547">
        <f>_xlfn.RANK.AVG(Table2[[#This Row],[6M Return vs Nifty Z-Score]],Table2[6M Return vs Nifty Z-Score])</f>
        <v>592</v>
      </c>
      <c r="AU547">
        <f>_xlfn.RANK.AVG(Table2[[#This Row],[Sharpe Ratio Z-Score]],Table2[Sharpe Ratio Z-Score])</f>
        <v>350</v>
      </c>
      <c r="AV547">
        <f>(Table2[[#This Row],[Rank 1Y]]+Table2[[#This Row],[Rank 6M]]+Table2[[#This Row],[Rank Sharpe]])/3</f>
        <v>502</v>
      </c>
    </row>
    <row r="548" spans="1:48" x14ac:dyDescent="0.3">
      <c r="A548" t="s">
        <v>1039</v>
      </c>
      <c r="B548" t="s">
        <v>1040</v>
      </c>
      <c r="C548" t="s">
        <v>10311</v>
      </c>
      <c r="D548" t="s">
        <v>492</v>
      </c>
      <c r="E548">
        <v>13198.826601549999</v>
      </c>
      <c r="F548">
        <v>849.25</v>
      </c>
      <c r="G548">
        <v>-35.782478910938998</v>
      </c>
      <c r="H548">
        <f>(Table2[[#This Row],[1Y Return vs Nifty]]-AVERAGE(Table2[1Y Return vs Nifty]))/_xlfn.STDEV.P(Table2[1Y Return vs Nifty])</f>
        <v>-1.0029681618737885</v>
      </c>
      <c r="I548">
        <v>2.2253084994994898</v>
      </c>
      <c r="J548">
        <f>(Table2[[#This Row],[1M Return vs Nifty]]-AVERAGE(Table2[1M Return vs Nifty]))/_xlfn.STDEV.P(Table2[1M Return vs Nifty])</f>
        <v>0.22350613878921791</v>
      </c>
      <c r="K548">
        <v>-1.0017013447109899</v>
      </c>
      <c r="L548">
        <f>(Table2[[#This Row],[6M Return vs Nifty]]-AVERAGE(Table2[6M Return vs Nifty]))/_xlfn.STDEV.P(Table2[6M Return vs Nifty])</f>
        <v>-0.26721038030579491</v>
      </c>
      <c r="M548">
        <v>4.5716536527814204</v>
      </c>
      <c r="N548">
        <f>(Table2[[#This Row],[1W Return vs Nifty]]-AVERAGE(Table2[1W Return vs Nifty]))/_xlfn.STDEV.P(Table2[1W Return vs Nifty])</f>
        <v>1.4011380564793285</v>
      </c>
      <c r="O548">
        <v>835.56</v>
      </c>
      <c r="P548">
        <v>830.54685735350495</v>
      </c>
      <c r="Q548">
        <v>826.50039267744</v>
      </c>
      <c r="R548">
        <v>54.997336251453802</v>
      </c>
      <c r="S548" s="2">
        <f>(Table2[[#This Row],[Close Price]]-Table2[[#This Row],[20D EMA]])/Table2[[#This Row],[20D EMA]]</f>
        <v>1.6384221360524743E-2</v>
      </c>
      <c r="T548" s="2">
        <f>(Table2[[#This Row],[Close Price]]-Table2[[#This Row],[50D EMA]])/Table2[[#This Row],[50D EMA]]</f>
        <v>2.2519069792271154E-2</v>
      </c>
      <c r="U548" s="2">
        <f>(Table2[[#This Row],[Close Price]]-Table2[[#This Row],[200D EMA]])/Table2[[#This Row],[200D EMA]]</f>
        <v>2.7525222642499736E-2</v>
      </c>
      <c r="V548">
        <v>0.80331621380181095</v>
      </c>
      <c r="W548">
        <v>845.35</v>
      </c>
      <c r="X548">
        <v>869.2</v>
      </c>
      <c r="Y548">
        <v>845</v>
      </c>
      <c r="Z548">
        <v>894.5</v>
      </c>
      <c r="AA548">
        <v>770.1</v>
      </c>
      <c r="AB548">
        <v>894.5</v>
      </c>
      <c r="AC548" s="2">
        <f>(Table2[[#This Row],[Close Price]]/Table2[[#This Row],[Day Low]])-1</f>
        <v>4.6134737091145794E-3</v>
      </c>
      <c r="AD548" s="2">
        <f>(Table2[[#This Row],[Day High]]/Table2[[#This Row],[Close Price]])-1</f>
        <v>2.349131586694142E-2</v>
      </c>
      <c r="AE548" s="2">
        <f>(Table2[[#This Row],[Close Price]]/Table2[[#This Row],[Current Week Low]])-1</f>
        <v>5.029585798816516E-3</v>
      </c>
      <c r="AF548" s="2">
        <f>(Table2[[#This Row],[Current Week High]]/Table2[[#This Row],[Close Price]])-1</f>
        <v>5.3282307918751881E-2</v>
      </c>
      <c r="AG548" s="2">
        <f>(Table2[[#This Row],[Close Price]]/Table2[[#This Row],[Current Month Low]])-1</f>
        <v>0.10277885988832614</v>
      </c>
      <c r="AH548" s="2">
        <f>(Table2[[#This Row],[Current Month High]]/Table2[[#This Row],[Close Price]])-1</f>
        <v>5.3282307918751881E-2</v>
      </c>
      <c r="AI548">
        <v>20.6888430968501</v>
      </c>
      <c r="AJ548">
        <v>19.789830030326499</v>
      </c>
      <c r="AK548" t="str">
        <f>IF(AND(Table2[[#This Row],[20D EMA]]&gt;Table2[[#This Row],[50D EMA]],Table2[[#This Row],[50D EMA]]&gt;Table2[[#This Row],[200D EMA]]),"Uptrend","Downtrend/NoTrend")</f>
        <v>Uptrend</v>
      </c>
      <c r="AL548">
        <v>-0.06</v>
      </c>
      <c r="AM548" t="s">
        <v>10346</v>
      </c>
      <c r="AN548">
        <v>8.07</v>
      </c>
      <c r="AO548" t="s">
        <v>10347</v>
      </c>
      <c r="AP548">
        <v>3.5500424381172999E-2</v>
      </c>
      <c r="AQ548">
        <f>(Table2[[#This Row],[Sharpe Ratio]]-AVERAGE(Table2[Sharpe Ratio]))/_xlfn.STDEV.P(Table2[Sharpe Ratio])</f>
        <v>-0.32455423495740443</v>
      </c>
      <c r="AR5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2.9911418131558731E-2</v>
      </c>
      <c r="AS548">
        <f>_xlfn.RANK.AVG(Table2[[#This Row],[1Y Return vs Nifty Z-Score]],Table2[1Y Return vs Nifty Z-Score])</f>
        <v>669</v>
      </c>
      <c r="AT548">
        <f>_xlfn.RANK.AVG(Table2[[#This Row],[6M Return vs Nifty Z-Score]],Table2[6M Return vs Nifty Z-Score])</f>
        <v>410</v>
      </c>
      <c r="AU548">
        <f>_xlfn.RANK.AVG(Table2[[#This Row],[Sharpe Ratio Z-Score]],Table2[Sharpe Ratio Z-Score])</f>
        <v>429</v>
      </c>
      <c r="AV548">
        <f>(Table2[[#This Row],[Rank 1Y]]+Table2[[#This Row],[Rank 6M]]+Table2[[#This Row],[Rank Sharpe]])/3</f>
        <v>502.66666666666669</v>
      </c>
    </row>
    <row r="549" spans="1:48" x14ac:dyDescent="0.3">
      <c r="A549" t="s">
        <v>1947</v>
      </c>
      <c r="B549" t="s">
        <v>1948</v>
      </c>
      <c r="C549" t="s">
        <v>10305</v>
      </c>
      <c r="D549" t="s">
        <v>992</v>
      </c>
      <c r="E549">
        <v>3574.2796204800002</v>
      </c>
      <c r="F549">
        <v>441.6</v>
      </c>
      <c r="G549">
        <v>-9.3614073640950508</v>
      </c>
      <c r="H549">
        <f>(Table2[[#This Row],[1Y Return vs Nifty]]-AVERAGE(Table2[1Y Return vs Nifty]))/_xlfn.STDEV.P(Table2[1Y Return vs Nifty])</f>
        <v>-0.57928557302143713</v>
      </c>
      <c r="I549">
        <v>7.1467539730619896</v>
      </c>
      <c r="J549">
        <f>(Table2[[#This Row],[1M Return vs Nifty]]-AVERAGE(Table2[1M Return vs Nifty]))/_xlfn.STDEV.P(Table2[1M Return vs Nifty])</f>
        <v>0.68738194323582857</v>
      </c>
      <c r="K549">
        <v>0.25501553923744702</v>
      </c>
      <c r="L549">
        <f>(Table2[[#This Row],[6M Return vs Nifty]]-AVERAGE(Table2[6M Return vs Nifty]))/_xlfn.STDEV.P(Table2[6M Return vs Nifty])</f>
        <v>-0.22351751699319186</v>
      </c>
      <c r="M549">
        <v>1.2888377769371699</v>
      </c>
      <c r="N549">
        <f>(Table2[[#This Row],[1W Return vs Nifty]]-AVERAGE(Table2[1W Return vs Nifty]))/_xlfn.STDEV.P(Table2[1W Return vs Nifty])</f>
        <v>0.56723224620706059</v>
      </c>
      <c r="O549">
        <v>417.42</v>
      </c>
      <c r="P549">
        <v>408.61996792488702</v>
      </c>
      <c r="Q549">
        <v>399.089153057099</v>
      </c>
      <c r="R549">
        <v>67.763377627713595</v>
      </c>
      <c r="S549" s="2">
        <f>(Table2[[#This Row],[Close Price]]-Table2[[#This Row],[20D EMA]])/Table2[[#This Row],[20D EMA]]</f>
        <v>5.7927267500359363E-2</v>
      </c>
      <c r="T549" s="2">
        <f>(Table2[[#This Row],[Close Price]]-Table2[[#This Row],[50D EMA]])/Table2[[#This Row],[50D EMA]]</f>
        <v>8.0710769575449204E-2</v>
      </c>
      <c r="U549" s="2">
        <f>(Table2[[#This Row],[Close Price]]-Table2[[#This Row],[200D EMA]])/Table2[[#This Row],[200D EMA]]</f>
        <v>0.10651967515844475</v>
      </c>
      <c r="V549">
        <v>1.62898177201134</v>
      </c>
      <c r="W549">
        <v>433.9</v>
      </c>
      <c r="X549">
        <v>450</v>
      </c>
      <c r="Y549">
        <v>414.1</v>
      </c>
      <c r="Z549">
        <v>450</v>
      </c>
      <c r="AA549">
        <v>376.8</v>
      </c>
      <c r="AB549">
        <v>450</v>
      </c>
      <c r="AC549" s="2">
        <f>(Table2[[#This Row],[Close Price]]/Table2[[#This Row],[Day Low]])-1</f>
        <v>1.7746024429592167E-2</v>
      </c>
      <c r="AD549" s="2">
        <f>(Table2[[#This Row],[Day High]]/Table2[[#This Row],[Close Price]])-1</f>
        <v>1.9021739130434812E-2</v>
      </c>
      <c r="AE549" s="2">
        <f>(Table2[[#This Row],[Close Price]]/Table2[[#This Row],[Current Week Low]])-1</f>
        <v>6.6409079932383541E-2</v>
      </c>
      <c r="AF549" s="2">
        <f>(Table2[[#This Row],[Current Week High]]/Table2[[#This Row],[Close Price]])-1</f>
        <v>1.9021739130434812E-2</v>
      </c>
      <c r="AG549" s="2">
        <f>(Table2[[#This Row],[Close Price]]/Table2[[#This Row],[Current Month Low]])-1</f>
        <v>0.17197452229299359</v>
      </c>
      <c r="AH549" s="2">
        <f>(Table2[[#This Row],[Current Month High]]/Table2[[#This Row],[Close Price]])-1</f>
        <v>1.9021739130434812E-2</v>
      </c>
      <c r="AI549">
        <v>10.9601449275362</v>
      </c>
      <c r="AJ549">
        <v>30.6315633781985</v>
      </c>
      <c r="AK549" t="str">
        <f>IF(AND(Table2[[#This Row],[20D EMA]]&gt;Table2[[#This Row],[50D EMA]],Table2[[#This Row],[50D EMA]]&gt;Table2[[#This Row],[200D EMA]]),"Uptrend","Downtrend/NoTrend")</f>
        <v>Uptrend</v>
      </c>
      <c r="AL549">
        <v>0.05</v>
      </c>
      <c r="AM549" t="s">
        <v>10347</v>
      </c>
      <c r="AN549">
        <v>11.91</v>
      </c>
      <c r="AO549" t="s">
        <v>10347</v>
      </c>
      <c r="AP549">
        <v>-1.3942617603950999E-2</v>
      </c>
      <c r="AQ549">
        <f>(Table2[[#This Row],[Sharpe Ratio]]-AVERAGE(Table2[Sharpe Ratio]))/_xlfn.STDEV.P(Table2[Sharpe Ratio])</f>
        <v>-0.89284439803368221</v>
      </c>
      <c r="AR5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-0.44103329860542184</v>
      </c>
      <c r="AS549">
        <f>_xlfn.RANK.AVG(Table2[[#This Row],[1Y Return vs Nifty Z-Score]],Table2[1Y Return vs Nifty Z-Score])</f>
        <v>509</v>
      </c>
      <c r="AT549">
        <f>_xlfn.RANK.AVG(Table2[[#This Row],[6M Return vs Nifty Z-Score]],Table2[6M Return vs Nifty Z-Score])</f>
        <v>397</v>
      </c>
      <c r="AU549">
        <f>_xlfn.RANK.AVG(Table2[[#This Row],[Sharpe Ratio Z-Score]],Table2[Sharpe Ratio Z-Score])</f>
        <v>605</v>
      </c>
      <c r="AV549">
        <f>(Table2[[#This Row],[Rank 1Y]]+Table2[[#This Row],[Rank 6M]]+Table2[[#This Row],[Rank Sharpe]])/3</f>
        <v>503.66666666666669</v>
      </c>
    </row>
    <row r="550" spans="1:48" x14ac:dyDescent="0.3">
      <c r="A550" t="s">
        <v>934</v>
      </c>
      <c r="B550" t="s">
        <v>935</v>
      </c>
      <c r="C550" t="s">
        <v>10312</v>
      </c>
      <c r="D550" t="s">
        <v>936</v>
      </c>
      <c r="E550">
        <v>15772.299145425</v>
      </c>
      <c r="F550">
        <v>201.75</v>
      </c>
      <c r="G550">
        <v>-0.374247311957631</v>
      </c>
      <c r="H550">
        <f>(Table2[[#This Row],[1Y Return vs Nifty]]-AVERAGE(Table2[1Y Return vs Nifty]))/_xlfn.STDEV.P(Table2[1Y Return vs Nifty])</f>
        <v>-0.43516941821034083</v>
      </c>
      <c r="I550">
        <v>-5.7523417632676397</v>
      </c>
      <c r="J550">
        <f>(Table2[[#This Row],[1M Return vs Nifty]]-AVERAGE(Table2[1M Return vs Nifty]))/_xlfn.STDEV.P(Table2[1M Return vs Nifty])</f>
        <v>-0.52843532904056301</v>
      </c>
      <c r="K550">
        <v>-16.834878038868599</v>
      </c>
      <c r="L550">
        <f>(Table2[[#This Row],[6M Return vs Nifty]]-AVERAGE(Table2[6M Return vs Nifty]))/_xlfn.STDEV.P(Table2[6M Return vs Nifty])</f>
        <v>-0.81768983509642945</v>
      </c>
      <c r="M550">
        <v>-2.4154730347445699</v>
      </c>
      <c r="N550">
        <f>(Table2[[#This Row],[1W Return vs Nifty]]-AVERAGE(Table2[1W Return vs Nifty]))/_xlfn.STDEV.P(Table2[1W Return vs Nifty])</f>
        <v>-0.37374233955808395</v>
      </c>
      <c r="O550">
        <v>203.44</v>
      </c>
      <c r="P550">
        <v>205.506429718817</v>
      </c>
      <c r="Q550">
        <v>198.28971245512199</v>
      </c>
      <c r="R550">
        <v>45.7558588240801</v>
      </c>
      <c r="S550" s="2">
        <f>(Table2[[#This Row],[Close Price]]-Table2[[#This Row],[20D EMA]])/Table2[[#This Row],[20D EMA]]</f>
        <v>-8.3071175776641658E-3</v>
      </c>
      <c r="T550" s="2">
        <f>(Table2[[#This Row],[Close Price]]-Table2[[#This Row],[50D EMA]])/Table2[[#This Row],[50D EMA]]</f>
        <v>-1.8278891438855301E-2</v>
      </c>
      <c r="U550" s="2">
        <f>(Table2[[#This Row],[Close Price]]-Table2[[#This Row],[200D EMA]])/Table2[[#This Row],[200D EMA]]</f>
        <v>1.7450666008006668E-2</v>
      </c>
      <c r="V550">
        <v>0.72817761592652297</v>
      </c>
      <c r="W550">
        <v>199.91</v>
      </c>
      <c r="X550">
        <v>204.97</v>
      </c>
      <c r="Y550">
        <v>199.91</v>
      </c>
      <c r="Z550">
        <v>209.85</v>
      </c>
      <c r="AA550">
        <v>187.55</v>
      </c>
      <c r="AB550">
        <v>212</v>
      </c>
      <c r="AC550" s="2">
        <f>(Table2[[#This Row],[Close Price]]/Table2[[#This Row],[Day Low]])-1</f>
        <v>9.2041418638386663E-3</v>
      </c>
      <c r="AD550" s="2">
        <f>(Table2[[#This Row],[Day High]]/Table2[[#This Row],[Close Price]])-1</f>
        <v>1.5960346964064343E-2</v>
      </c>
      <c r="AE550" s="2">
        <f>(Table2[[#This Row],[Close Price]]/Table2[[#This Row],[Current Week Low]])-1</f>
        <v>9.2041418638386663E-3</v>
      </c>
      <c r="AF550" s="2">
        <f>(Table2[[#This Row],[Current Week High]]/Table2[[#This Row],[Close Price]])-1</f>
        <v>4.014869888475836E-2</v>
      </c>
      <c r="AG550" s="2">
        <f>(Table2[[#This Row],[Close Price]]/Table2[[#This Row],[Current Month Low]])-1</f>
        <v>7.5713143161823426E-2</v>
      </c>
      <c r="AH550" s="2">
        <f>(Table2[[#This Row],[Current Month High]]/Table2[[#This Row],[Close Price]])-1</f>
        <v>5.0805452292441045E-2</v>
      </c>
      <c r="AI550">
        <v>17.744733581164802</v>
      </c>
      <c r="AJ550">
        <v>48.127753303964703</v>
      </c>
      <c r="AK550" t="str">
        <f>IF(AND(Table2[[#This Row],[20D EMA]]&gt;Table2[[#This Row],[50D EMA]],Table2[[#This Row],[50D EMA]]&gt;Table2[[#This Row],[200D EMA]]),"Uptrend","Downtrend/NoTrend")</f>
        <v>Downtrend/NoTrend</v>
      </c>
      <c r="AL550">
        <v>-0.16</v>
      </c>
      <c r="AM550" t="s">
        <v>10346</v>
      </c>
      <c r="AN550">
        <v>1.17</v>
      </c>
      <c r="AO550" t="s">
        <v>10347</v>
      </c>
      <c r="AP550">
        <v>1.9507647272602999E-2</v>
      </c>
      <c r="AQ550">
        <f>(Table2[[#This Row],[Sharpe Ratio]]-AVERAGE(Table2[Sharpe Ratio]))/_xlfn.STDEV.P(Table2[Sharpe Ratio])</f>
        <v>-0.50837257513571077</v>
      </c>
      <c r="AR5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0">
        <f>_xlfn.RANK.AVG(Table2[[#This Row],[1Y Return vs Nifty Z-Score]],Table2[1Y Return vs Nifty Z-Score])</f>
        <v>451</v>
      </c>
      <c r="AT550">
        <f>_xlfn.RANK.AVG(Table2[[#This Row],[6M Return vs Nifty Z-Score]],Table2[6M Return vs Nifty Z-Score])</f>
        <v>589</v>
      </c>
      <c r="AU550">
        <f>_xlfn.RANK.AVG(Table2[[#This Row],[Sharpe Ratio Z-Score]],Table2[Sharpe Ratio Z-Score])</f>
        <v>476</v>
      </c>
      <c r="AV550">
        <f>(Table2[[#This Row],[Rank 1Y]]+Table2[[#This Row],[Rank 6M]]+Table2[[#This Row],[Rank Sharpe]])/3</f>
        <v>505.33333333333331</v>
      </c>
    </row>
    <row r="551" spans="1:48" x14ac:dyDescent="0.3">
      <c r="A551" t="s">
        <v>471</v>
      </c>
      <c r="B551" t="s">
        <v>472</v>
      </c>
      <c r="C551" t="s">
        <v>630</v>
      </c>
      <c r="D551" t="s">
        <v>473</v>
      </c>
      <c r="E551">
        <v>46584.991301549999</v>
      </c>
      <c r="F551">
        <v>41765.75</v>
      </c>
      <c r="G551">
        <v>-24.3794029873299</v>
      </c>
      <c r="H551">
        <f>(Table2[[#This Row],[1Y Return vs Nifty]]-AVERAGE(Table2[1Y Return vs Nifty]))/_xlfn.STDEV.P(Table2[1Y Return vs Nifty])</f>
        <v>-0.82011090267334819</v>
      </c>
      <c r="I551">
        <v>-1.8890273993037501</v>
      </c>
      <c r="J551">
        <f>(Table2[[#This Row],[1M Return vs Nifty]]-AVERAGE(Table2[1M Return vs Nifty]))/_xlfn.STDEV.P(Table2[1M Return vs Nifty])</f>
        <v>-0.16429473903690203</v>
      </c>
      <c r="K551">
        <v>7.3156432807768201</v>
      </c>
      <c r="L551">
        <f>(Table2[[#This Row],[6M Return vs Nifty]]-AVERAGE(Table2[6M Return vs Nifty]))/_xlfn.STDEV.P(Table2[6M Return vs Nifty])</f>
        <v>2.1962627940478652E-2</v>
      </c>
      <c r="M551">
        <v>-1.8216231563590699</v>
      </c>
      <c r="N551">
        <f>(Table2[[#This Row],[1W Return vs Nifty]]-AVERAGE(Table2[1W Return vs Nifty]))/_xlfn.STDEV.P(Table2[1W Return vs Nifty])</f>
        <v>-0.22289170317026269</v>
      </c>
      <c r="O551">
        <v>41299.360000000001</v>
      </c>
      <c r="P551">
        <v>40398.533586883103</v>
      </c>
      <c r="Q551">
        <v>38494.662607211401</v>
      </c>
      <c r="R551">
        <v>56.3108346512496</v>
      </c>
      <c r="S551" s="2">
        <f>(Table2[[#This Row],[Close Price]]-Table2[[#This Row],[20D EMA]])/Table2[[#This Row],[20D EMA]]</f>
        <v>1.1292911076588098E-2</v>
      </c>
      <c r="T551" s="2">
        <f>(Table2[[#This Row],[Close Price]]-Table2[[#This Row],[50D EMA]])/Table2[[#This Row],[50D EMA]]</f>
        <v>3.3843218842993239E-2</v>
      </c>
      <c r="U551" s="2">
        <f>(Table2[[#This Row],[Close Price]]-Table2[[#This Row],[200D EMA]])/Table2[[#This Row],[200D EMA]]</f>
        <v>8.4975089304349674E-2</v>
      </c>
      <c r="V551">
        <v>0.54627685836908602</v>
      </c>
      <c r="W551">
        <v>41425.449999999997</v>
      </c>
      <c r="X551">
        <v>41900</v>
      </c>
      <c r="Y551">
        <v>41108.35</v>
      </c>
      <c r="Z551">
        <v>42345</v>
      </c>
      <c r="AA551">
        <v>39586.5</v>
      </c>
      <c r="AB551">
        <v>42922</v>
      </c>
      <c r="AC551" s="2">
        <f>(Table2[[#This Row],[Close Price]]/Table2[[#This Row],[Day Low]])-1</f>
        <v>8.2147568704746821E-3</v>
      </c>
      <c r="AD551" s="2">
        <f>(Table2[[#This Row],[Day High]]/Table2[[#This Row],[Close Price]])-1</f>
        <v>3.2143562608117904E-3</v>
      </c>
      <c r="AE551" s="2">
        <f>(Table2[[#This Row],[Close Price]]/Table2[[#This Row],[Current Week Low]])-1</f>
        <v>1.5991884860375061E-2</v>
      </c>
      <c r="AF551" s="2">
        <f>(Table2[[#This Row],[Current Week High]]/Table2[[#This Row],[Close Price]])-1</f>
        <v>1.3869019471696387E-2</v>
      </c>
      <c r="AG551" s="2">
        <f>(Table2[[#This Row],[Close Price]]/Table2[[#This Row],[Current Month Low]])-1</f>
        <v>5.5050332815480107E-2</v>
      </c>
      <c r="AH551" s="2">
        <f>(Table2[[#This Row],[Current Month High]]/Table2[[#This Row],[Close Price]])-1</f>
        <v>2.7684167050753272E-2</v>
      </c>
      <c r="AI551">
        <v>2.7684167050753201</v>
      </c>
      <c r="AJ551">
        <v>26.294789394028701</v>
      </c>
      <c r="AK551" t="str">
        <f>IF(AND(Table2[[#This Row],[20D EMA]]&gt;Table2[[#This Row],[50D EMA]],Table2[[#This Row],[50D EMA]]&gt;Table2[[#This Row],[200D EMA]]),"Uptrend","Downtrend/NoTrend")</f>
        <v>Uptrend</v>
      </c>
      <c r="AL551">
        <v>0</v>
      </c>
      <c r="AM551" t="s">
        <v>10348</v>
      </c>
      <c r="AN551">
        <v>2.31</v>
      </c>
      <c r="AO551" t="s">
        <v>10347</v>
      </c>
      <c r="AP551">
        <v>-7.1997937176590003E-3</v>
      </c>
      <c r="AQ551">
        <f>(Table2[[#This Row],[Sharpe Ratio]]-AVERAGE(Table2[Sharpe Ratio]))/_xlfn.STDEV.P(Table2[Sharpe Ratio])</f>
        <v>-0.81534349331409783</v>
      </c>
      <c r="AR5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-2.0006782102541321</v>
      </c>
      <c r="AS551">
        <f>_xlfn.RANK.AVG(Table2[[#This Row],[1Y Return vs Nifty Z-Score]],Table2[1Y Return vs Nifty Z-Score])</f>
        <v>610</v>
      </c>
      <c r="AT551">
        <f>_xlfn.RANK.AVG(Table2[[#This Row],[6M Return vs Nifty Z-Score]],Table2[6M Return vs Nifty Z-Score])</f>
        <v>316</v>
      </c>
      <c r="AU551">
        <f>_xlfn.RANK.AVG(Table2[[#This Row],[Sharpe Ratio Z-Score]],Table2[Sharpe Ratio Z-Score])</f>
        <v>592</v>
      </c>
      <c r="AV551">
        <f>(Table2[[#This Row],[Rank 1Y]]+Table2[[#This Row],[Rank 6M]]+Table2[[#This Row],[Rank Sharpe]])/3</f>
        <v>506</v>
      </c>
    </row>
    <row r="552" spans="1:48" x14ac:dyDescent="0.3">
      <c r="A552" t="s">
        <v>1624</v>
      </c>
      <c r="B552" t="s">
        <v>1625</v>
      </c>
      <c r="C552" t="s">
        <v>10307</v>
      </c>
      <c r="D552" t="s">
        <v>54</v>
      </c>
      <c r="E552">
        <v>5579.4429370750004</v>
      </c>
      <c r="F552">
        <v>1363.25</v>
      </c>
      <c r="G552">
        <v>-26.545434793869699</v>
      </c>
      <c r="H552">
        <f>(Table2[[#This Row],[1Y Return vs Nifty]]-AVERAGE(Table2[1Y Return vs Nifty]))/_xlfn.STDEV.P(Table2[1Y Return vs Nifty])</f>
        <v>-0.85484492024353786</v>
      </c>
      <c r="I552">
        <v>-2.1268409568999398</v>
      </c>
      <c r="J552">
        <f>(Table2[[#This Row],[1M Return vs Nifty]]-AVERAGE(Table2[1M Return vs Nifty]))/_xlfn.STDEV.P(Table2[1M Return vs Nifty])</f>
        <v>-0.1867100956492731</v>
      </c>
      <c r="K552">
        <v>7.8590420539533898</v>
      </c>
      <c r="L552">
        <f>(Table2[[#This Row],[6M Return vs Nifty]]-AVERAGE(Table2[6M Return vs Nifty]))/_xlfn.STDEV.P(Table2[6M Return vs Nifty])</f>
        <v>4.0855227080265663E-2</v>
      </c>
      <c r="M552">
        <v>2.0835612294080201</v>
      </c>
      <c r="N552">
        <f>(Table2[[#This Row],[1W Return vs Nifty]]-AVERAGE(Table2[1W Return vs Nifty]))/_xlfn.STDEV.P(Table2[1W Return vs Nifty])</f>
        <v>0.76910908902714226</v>
      </c>
      <c r="O552">
        <v>1309.1199999999999</v>
      </c>
      <c r="P552">
        <v>1300.86983211757</v>
      </c>
      <c r="Q552">
        <v>1226.8724580098301</v>
      </c>
      <c r="R552">
        <v>65.549747576807704</v>
      </c>
      <c r="S552" s="2">
        <f>(Table2[[#This Row],[Close Price]]-Table2[[#This Row],[20D EMA]])/Table2[[#This Row],[20D EMA]]</f>
        <v>4.1348386702517809E-2</v>
      </c>
      <c r="T552" s="2">
        <f>(Table2[[#This Row],[Close Price]]-Table2[[#This Row],[50D EMA]])/Table2[[#This Row],[50D EMA]]</f>
        <v>4.7952659322483382E-2</v>
      </c>
      <c r="U552" s="2">
        <f>(Table2[[#This Row],[Close Price]]-Table2[[#This Row],[200D EMA]])/Table2[[#This Row],[200D EMA]]</f>
        <v>0.11115869551052975</v>
      </c>
      <c r="V552">
        <v>0.83360857213693595</v>
      </c>
      <c r="W552">
        <v>1345.15</v>
      </c>
      <c r="X552">
        <v>1388.7</v>
      </c>
      <c r="Y552">
        <v>1271</v>
      </c>
      <c r="Z552">
        <v>1388.7</v>
      </c>
      <c r="AA552">
        <v>1215</v>
      </c>
      <c r="AB552">
        <v>1388.7</v>
      </c>
      <c r="AC552" s="2">
        <f>(Table2[[#This Row],[Close Price]]/Table2[[#This Row],[Day Low]])-1</f>
        <v>1.3455748429543002E-2</v>
      </c>
      <c r="AD552" s="2">
        <f>(Table2[[#This Row],[Day High]]/Table2[[#This Row],[Close Price]])-1</f>
        <v>1.8668622776453425E-2</v>
      </c>
      <c r="AE552" s="2">
        <f>(Table2[[#This Row],[Close Price]]/Table2[[#This Row],[Current Week Low]])-1</f>
        <v>7.2580645161290258E-2</v>
      </c>
      <c r="AF552" s="2">
        <f>(Table2[[#This Row],[Current Week High]]/Table2[[#This Row],[Close Price]])-1</f>
        <v>1.8668622776453425E-2</v>
      </c>
      <c r="AG552" s="2">
        <f>(Table2[[#This Row],[Close Price]]/Table2[[#This Row],[Current Month Low]])-1</f>
        <v>0.12201646090534979</v>
      </c>
      <c r="AH552" s="2">
        <f>(Table2[[#This Row],[Current Month High]]/Table2[[#This Row],[Close Price]])-1</f>
        <v>1.8668622776453425E-2</v>
      </c>
      <c r="AI552">
        <v>7.7571978727306101</v>
      </c>
      <c r="AJ552">
        <v>35.7210413659216</v>
      </c>
      <c r="AK552" t="str">
        <f>IF(AND(Table2[[#This Row],[20D EMA]]&gt;Table2[[#This Row],[50D EMA]],Table2[[#This Row],[50D EMA]]&gt;Table2[[#This Row],[200D EMA]]),"Uptrend","Downtrend/NoTrend")</f>
        <v>Uptrend</v>
      </c>
      <c r="AL552">
        <v>-0.04</v>
      </c>
      <c r="AM552" t="s">
        <v>10346</v>
      </c>
      <c r="AN552">
        <v>6.35</v>
      </c>
      <c r="AO552" t="s">
        <v>10347</v>
      </c>
      <c r="AP552">
        <v>-5.8128055873429996E-3</v>
      </c>
      <c r="AQ552">
        <f>(Table2[[#This Row],[Sharpe Ratio]]-AVERAGE(Table2[Sharpe Ratio]))/_xlfn.STDEV.P(Table2[Sharpe Ratio])</f>
        <v>-0.7994016806926314</v>
      </c>
      <c r="AR5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-1.0309923804780348</v>
      </c>
      <c r="AS552">
        <f>_xlfn.RANK.AVG(Table2[[#This Row],[1Y Return vs Nifty Z-Score]],Table2[1Y Return vs Nifty Z-Score])</f>
        <v>620</v>
      </c>
      <c r="AT552">
        <f>_xlfn.RANK.AVG(Table2[[#This Row],[6M Return vs Nifty Z-Score]],Table2[6M Return vs Nifty Z-Score])</f>
        <v>312</v>
      </c>
      <c r="AU552">
        <f>_xlfn.RANK.AVG(Table2[[#This Row],[Sharpe Ratio Z-Score]],Table2[Sharpe Ratio Z-Score])</f>
        <v>588</v>
      </c>
      <c r="AV552">
        <f>(Table2[[#This Row],[Rank 1Y]]+Table2[[#This Row],[Rank 6M]]+Table2[[#This Row],[Rank Sharpe]])/3</f>
        <v>506.66666666666669</v>
      </c>
    </row>
    <row r="553" spans="1:48" x14ac:dyDescent="0.3">
      <c r="A553" t="s">
        <v>612</v>
      </c>
      <c r="B553" t="s">
        <v>613</v>
      </c>
      <c r="C553" t="s">
        <v>10308</v>
      </c>
      <c r="D553" t="s">
        <v>514</v>
      </c>
      <c r="E553">
        <v>31014.07214298</v>
      </c>
      <c r="F553">
        <v>70.150000000000006</v>
      </c>
      <c r="G553">
        <v>-11.4368425178195</v>
      </c>
      <c r="H553">
        <f>(Table2[[#This Row],[1Y Return vs Nifty]]-AVERAGE(Table2[1Y Return vs Nifty]))/_xlfn.STDEV.P(Table2[1Y Return vs Nifty])</f>
        <v>-0.61256680226174731</v>
      </c>
      <c r="I553">
        <v>-8.5177303578575891</v>
      </c>
      <c r="J553">
        <f>(Table2[[#This Row],[1M Return vs Nifty]]-AVERAGE(Table2[1M Return vs Nifty]))/_xlfn.STDEV.P(Table2[1M Return vs Nifty])</f>
        <v>-0.78908981882693729</v>
      </c>
      <c r="K553">
        <v>-14.416498353258</v>
      </c>
      <c r="L553">
        <f>(Table2[[#This Row],[6M Return vs Nifty]]-AVERAGE(Table2[6M Return vs Nifty]))/_xlfn.STDEV.P(Table2[6M Return vs Nifty])</f>
        <v>-0.7336088981797777</v>
      </c>
      <c r="M553">
        <v>-4.6594387983740102</v>
      </c>
      <c r="N553">
        <f>(Table2[[#This Row],[1W Return vs Nifty]]-AVERAGE(Table2[1W Return vs Nifty]))/_xlfn.STDEV.P(Table2[1W Return vs Nifty])</f>
        <v>-0.94375788691539686</v>
      </c>
      <c r="O553">
        <v>71.45</v>
      </c>
      <c r="P553">
        <v>71.743111360624297</v>
      </c>
      <c r="Q553">
        <v>68.154382385537204</v>
      </c>
      <c r="R553">
        <v>40.401804887672199</v>
      </c>
      <c r="S553" s="2">
        <f>(Table2[[#This Row],[Close Price]]-Table2[[#This Row],[20D EMA]])/Table2[[#This Row],[20D EMA]]</f>
        <v>-1.8194541637508707E-2</v>
      </c>
      <c r="T553" s="2">
        <f>(Table2[[#This Row],[Close Price]]-Table2[[#This Row],[50D EMA]])/Table2[[#This Row],[50D EMA]]</f>
        <v>-2.2205774609026223E-2</v>
      </c>
      <c r="U553" s="2">
        <f>(Table2[[#This Row],[Close Price]]-Table2[[#This Row],[200D EMA]])/Table2[[#This Row],[200D EMA]]</f>
        <v>2.9280840712104884E-2</v>
      </c>
      <c r="V553">
        <v>0.55968425052363802</v>
      </c>
      <c r="W553">
        <v>69.709999999999994</v>
      </c>
      <c r="X553">
        <v>70.69</v>
      </c>
      <c r="Y553">
        <v>69.55</v>
      </c>
      <c r="Z553">
        <v>71.95</v>
      </c>
      <c r="AA553">
        <v>68.099999999999994</v>
      </c>
      <c r="AB553">
        <v>74.45</v>
      </c>
      <c r="AC553" s="2">
        <f>(Table2[[#This Row],[Close Price]]/Table2[[#This Row],[Day Low]])-1</f>
        <v>6.311863434227627E-3</v>
      </c>
      <c r="AD553" s="2">
        <f>(Table2[[#This Row],[Day High]]/Table2[[#This Row],[Close Price]])-1</f>
        <v>7.6977904490376226E-3</v>
      </c>
      <c r="AE553" s="2">
        <f>(Table2[[#This Row],[Close Price]]/Table2[[#This Row],[Current Week Low]])-1</f>
        <v>8.6268871315602347E-3</v>
      </c>
      <c r="AF553" s="2">
        <f>(Table2[[#This Row],[Current Week High]]/Table2[[#This Row],[Close Price]])-1</f>
        <v>2.5659301496792519E-2</v>
      </c>
      <c r="AG553" s="2">
        <f>(Table2[[#This Row],[Close Price]]/Table2[[#This Row],[Current Month Low]])-1</f>
        <v>3.0102790014684411E-2</v>
      </c>
      <c r="AH553" s="2">
        <f>(Table2[[#This Row],[Current Month High]]/Table2[[#This Row],[Close Price]])-1</f>
        <v>6.1297220242337858E-2</v>
      </c>
      <c r="AI553">
        <v>14.0413399857448</v>
      </c>
      <c r="AJ553">
        <v>21.2618841832325</v>
      </c>
      <c r="AK553" t="str">
        <f>IF(AND(Table2[[#This Row],[20D EMA]]&gt;Table2[[#This Row],[50D EMA]],Table2[[#This Row],[50D EMA]]&gt;Table2[[#This Row],[200D EMA]]),"Uptrend","Downtrend/NoTrend")</f>
        <v>Downtrend/NoTrend</v>
      </c>
      <c r="AL553">
        <v>7.0000000000000007E-2</v>
      </c>
      <c r="AM553" t="s">
        <v>10347</v>
      </c>
      <c r="AN553">
        <v>-1.83</v>
      </c>
      <c r="AO553" t="s">
        <v>10346</v>
      </c>
      <c r="AP553">
        <v>3.6215369037915002E-2</v>
      </c>
      <c r="AQ553">
        <f>(Table2[[#This Row],[Sharpe Ratio]]-AVERAGE(Table2[Sharpe Ratio]))/_xlfn.STDEV.P(Table2[Sharpe Ratio])</f>
        <v>-0.31633677908782692</v>
      </c>
      <c r="AR5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3">
        <f>_xlfn.RANK.AVG(Table2[[#This Row],[1Y Return vs Nifty Z-Score]],Table2[1Y Return vs Nifty Z-Score])</f>
        <v>532</v>
      </c>
      <c r="AT553">
        <f>_xlfn.RANK.AVG(Table2[[#This Row],[6M Return vs Nifty Z-Score]],Table2[6M Return vs Nifty Z-Score])</f>
        <v>561</v>
      </c>
      <c r="AU553">
        <f>_xlfn.RANK.AVG(Table2[[#This Row],[Sharpe Ratio Z-Score]],Table2[Sharpe Ratio Z-Score])</f>
        <v>428</v>
      </c>
      <c r="AV553">
        <f>(Table2[[#This Row],[Rank 1Y]]+Table2[[#This Row],[Rank 6M]]+Table2[[#This Row],[Rank Sharpe]])/3</f>
        <v>507</v>
      </c>
    </row>
    <row r="554" spans="1:48" x14ac:dyDescent="0.3">
      <c r="A554" t="s">
        <v>154</v>
      </c>
      <c r="B554" t="s">
        <v>155</v>
      </c>
      <c r="C554" t="s">
        <v>10302</v>
      </c>
      <c r="D554" t="s">
        <v>21</v>
      </c>
      <c r="E554">
        <v>181560.90374071</v>
      </c>
      <c r="F554">
        <v>6132.1</v>
      </c>
      <c r="G554">
        <v>-10.6565923349615</v>
      </c>
      <c r="H554">
        <f>(Table2[[#This Row],[1Y Return vs Nifty]]-AVERAGE(Table2[1Y Return vs Nifty]))/_xlfn.STDEV.P(Table2[1Y Return vs Nifty])</f>
        <v>-0.60005487908559263</v>
      </c>
      <c r="I554">
        <v>3.95838441915356</v>
      </c>
      <c r="J554">
        <f>(Table2[[#This Row],[1M Return vs Nifty]]-AVERAGE(Table2[1M Return vs Nifty]))/_xlfn.STDEV.P(Table2[1M Return vs Nifty])</f>
        <v>0.38685895671948289</v>
      </c>
      <c r="K554">
        <v>1.2649489617952301</v>
      </c>
      <c r="L554">
        <f>(Table2[[#This Row],[6M Return vs Nifty]]-AVERAGE(Table2[6M Return vs Nifty]))/_xlfn.STDEV.P(Table2[6M Return vs Nifty])</f>
        <v>-0.18840468963305818</v>
      </c>
      <c r="M554">
        <v>5.7041829606958299</v>
      </c>
      <c r="N554">
        <f>(Table2[[#This Row],[1W Return vs Nifty]]-AVERAGE(Table2[1W Return vs Nifty]))/_xlfn.STDEV.P(Table2[1W Return vs Nifty])</f>
        <v>1.6888248491266855</v>
      </c>
      <c r="O554">
        <v>5697.51</v>
      </c>
      <c r="P554">
        <v>5510.1698594319296</v>
      </c>
      <c r="Q554">
        <v>5281.6205305791</v>
      </c>
      <c r="R554">
        <v>83.221318681270702</v>
      </c>
      <c r="S554" s="2">
        <f>(Table2[[#This Row],[Close Price]]-Table2[[#This Row],[20D EMA]])/Table2[[#This Row],[20D EMA]]</f>
        <v>7.6277180733337918E-2</v>
      </c>
      <c r="T554" s="2">
        <f>(Table2[[#This Row],[Close Price]]-Table2[[#This Row],[50D EMA]])/Table2[[#This Row],[50D EMA]]</f>
        <v>0.11286950428642296</v>
      </c>
      <c r="U554" s="2">
        <f>(Table2[[#This Row],[Close Price]]-Table2[[#This Row],[200D EMA]])/Table2[[#This Row],[200D EMA]]</f>
        <v>0.16102623512932498</v>
      </c>
      <c r="V554">
        <v>1.16260633127159</v>
      </c>
      <c r="W554">
        <v>6055.05</v>
      </c>
      <c r="X554">
        <v>6150</v>
      </c>
      <c r="Y554">
        <v>5649.75</v>
      </c>
      <c r="Z554">
        <v>6198.9</v>
      </c>
      <c r="AA554">
        <v>5257.05</v>
      </c>
      <c r="AB554">
        <v>6198.9</v>
      </c>
      <c r="AC554" s="2">
        <f>(Table2[[#This Row],[Close Price]]/Table2[[#This Row],[Day Low]])-1</f>
        <v>1.2724915566345585E-2</v>
      </c>
      <c r="AD554" s="2">
        <f>(Table2[[#This Row],[Day High]]/Table2[[#This Row],[Close Price]])-1</f>
        <v>2.919065246815844E-3</v>
      </c>
      <c r="AE554" s="2">
        <f>(Table2[[#This Row],[Close Price]]/Table2[[#This Row],[Current Week Low]])-1</f>
        <v>8.5375459091110217E-2</v>
      </c>
      <c r="AF554" s="2">
        <f>(Table2[[#This Row],[Current Week High]]/Table2[[#This Row],[Close Price]])-1</f>
        <v>1.0893494887558752E-2</v>
      </c>
      <c r="AG554" s="2">
        <f>(Table2[[#This Row],[Close Price]]/Table2[[#This Row],[Current Month Low]])-1</f>
        <v>0.16645266832158723</v>
      </c>
      <c r="AH554" s="2">
        <f>(Table2[[#This Row],[Current Month High]]/Table2[[#This Row],[Close Price]])-1</f>
        <v>1.0893494887558752E-2</v>
      </c>
      <c r="AI554">
        <v>5.0537336312193197</v>
      </c>
      <c r="AJ554">
        <v>35.859799935749002</v>
      </c>
      <c r="AK554" t="str">
        <f>IF(AND(Table2[[#This Row],[20D EMA]]&gt;Table2[[#This Row],[50D EMA]],Table2[[#This Row],[50D EMA]]&gt;Table2[[#This Row],[200D EMA]]),"Uptrend","Downtrend/NoTrend")</f>
        <v>Uptrend</v>
      </c>
      <c r="AL554">
        <v>0.01</v>
      </c>
      <c r="AM554" t="s">
        <v>10347</v>
      </c>
      <c r="AN554">
        <v>13.55</v>
      </c>
      <c r="AO554" t="s">
        <v>10347</v>
      </c>
      <c r="AP554">
        <v>-1.9024662197139001E-2</v>
      </c>
      <c r="AQ554">
        <f>(Table2[[#This Row],[Sharpe Ratio]]-AVERAGE(Table2[Sharpe Ratio]))/_xlfn.STDEV.P(Table2[Sharpe Ratio])</f>
        <v>-0.95125657970107758</v>
      </c>
      <c r="AR5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0.33596765742644008</v>
      </c>
      <c r="AS554">
        <f>_xlfn.RANK.AVG(Table2[[#This Row],[1Y Return vs Nifty Z-Score]],Table2[1Y Return vs Nifty Z-Score])</f>
        <v>527</v>
      </c>
      <c r="AT554">
        <f>_xlfn.RANK.AVG(Table2[[#This Row],[6M Return vs Nifty Z-Score]],Table2[6M Return vs Nifty Z-Score])</f>
        <v>385</v>
      </c>
      <c r="AU554">
        <f>_xlfn.RANK.AVG(Table2[[#This Row],[Sharpe Ratio Z-Score]],Table2[Sharpe Ratio Z-Score])</f>
        <v>611</v>
      </c>
      <c r="AV554">
        <f>(Table2[[#This Row],[Rank 1Y]]+Table2[[#This Row],[Rank 6M]]+Table2[[#This Row],[Rank Sharpe]])/3</f>
        <v>507.66666666666669</v>
      </c>
    </row>
    <row r="555" spans="1:48" x14ac:dyDescent="0.3">
      <c r="A555" t="s">
        <v>626</v>
      </c>
      <c r="B555" t="s">
        <v>627</v>
      </c>
      <c r="C555" t="s">
        <v>10307</v>
      </c>
      <c r="D555" t="s">
        <v>283</v>
      </c>
      <c r="E555">
        <v>30171.298367700001</v>
      </c>
      <c r="F555">
        <v>1123.5</v>
      </c>
      <c r="G555">
        <v>30.753489511510601</v>
      </c>
      <c r="H555">
        <f>(Table2[[#This Row],[1Y Return vs Nifty]]-AVERAGE(Table2[1Y Return vs Nifty]))/_xlfn.STDEV.P(Table2[1Y Return vs Nifty])</f>
        <v>6.3988237038393958E-2</v>
      </c>
      <c r="I555">
        <v>-11.897251914415101</v>
      </c>
      <c r="J555">
        <f>(Table2[[#This Row],[1M Return vs Nifty]]-AVERAGE(Table2[1M Return vs Nifty]))/_xlfn.STDEV.P(Table2[1M Return vs Nifty])</f>
        <v>-1.1076300300543469</v>
      </c>
      <c r="K555">
        <v>-32.060538816533096</v>
      </c>
      <c r="L555">
        <f>(Table2[[#This Row],[6M Return vs Nifty]]-AVERAGE(Table2[6M Return vs Nifty]))/_xlfn.STDEV.P(Table2[6M Return vs Nifty])</f>
        <v>-1.347047500056274</v>
      </c>
      <c r="M555">
        <v>-1.12751177806345</v>
      </c>
      <c r="N555">
        <f>(Table2[[#This Row],[1W Return vs Nifty]]-AVERAGE(Table2[1W Return vs Nifty]))/_xlfn.STDEV.P(Table2[1W Return vs Nifty])</f>
        <v>-4.6572490266507616E-2</v>
      </c>
      <c r="O555">
        <v>1118.27</v>
      </c>
      <c r="P555">
        <v>1175.2229148379399</v>
      </c>
      <c r="Q555">
        <v>1137.0724078865301</v>
      </c>
      <c r="R555">
        <v>57.910150424232398</v>
      </c>
      <c r="S555" s="2">
        <f>(Table2[[#This Row],[Close Price]]-Table2[[#This Row],[20D EMA]])/Table2[[#This Row],[20D EMA]]</f>
        <v>4.6768669462652294E-3</v>
      </c>
      <c r="T555" s="2">
        <f>(Table2[[#This Row],[Close Price]]-Table2[[#This Row],[50D EMA]])/Table2[[#This Row],[50D EMA]]</f>
        <v>-4.401115242470606E-2</v>
      </c>
      <c r="U555" s="2">
        <f>(Table2[[#This Row],[Close Price]]-Table2[[#This Row],[200D EMA]])/Table2[[#This Row],[200D EMA]]</f>
        <v>-1.1936274059940501E-2</v>
      </c>
      <c r="V555">
        <v>1.1344222953831999</v>
      </c>
      <c r="W555">
        <v>1070.75</v>
      </c>
      <c r="X555">
        <v>1134.95</v>
      </c>
      <c r="Y555">
        <v>1054</v>
      </c>
      <c r="Z555">
        <v>1134.95</v>
      </c>
      <c r="AA555">
        <v>1054</v>
      </c>
      <c r="AB555">
        <v>1253.8</v>
      </c>
      <c r="AC555" s="2">
        <f>(Table2[[#This Row],[Close Price]]/Table2[[#This Row],[Day Low]])-1</f>
        <v>4.9264534204996435E-2</v>
      </c>
      <c r="AD555" s="2">
        <f>(Table2[[#This Row],[Day High]]/Table2[[#This Row],[Close Price]])-1</f>
        <v>1.0191366266132595E-2</v>
      </c>
      <c r="AE555" s="2">
        <f>(Table2[[#This Row],[Close Price]]/Table2[[#This Row],[Current Week Low]])-1</f>
        <v>6.5939278937381385E-2</v>
      </c>
      <c r="AF555" s="2">
        <f>(Table2[[#This Row],[Current Week High]]/Table2[[#This Row],[Close Price]])-1</f>
        <v>1.0191366266132595E-2</v>
      </c>
      <c r="AG555" s="2">
        <f>(Table2[[#This Row],[Close Price]]/Table2[[#This Row],[Current Month Low]])-1</f>
        <v>6.5939278937381385E-2</v>
      </c>
      <c r="AH555" s="2">
        <f>(Table2[[#This Row],[Current Month High]]/Table2[[#This Row],[Close Price]])-1</f>
        <v>0.11597685803293278</v>
      </c>
      <c r="AI555">
        <v>34.7485536270583</v>
      </c>
      <c r="AJ555">
        <v>66.4444444444444</v>
      </c>
      <c r="AK555" t="str">
        <f>IF(AND(Table2[[#This Row],[20D EMA]]&gt;Table2[[#This Row],[50D EMA]],Table2[[#This Row],[50D EMA]]&gt;Table2[[#This Row],[200D EMA]]),"Uptrend","Downtrend/NoTrend")</f>
        <v>Downtrend/NoTrend</v>
      </c>
      <c r="AL555">
        <v>-0.2</v>
      </c>
      <c r="AM555" t="s">
        <v>10346</v>
      </c>
      <c r="AN555">
        <v>3.86</v>
      </c>
      <c r="AO555" t="s">
        <v>10347</v>
      </c>
      <c r="AQ555">
        <f>(Table2[[#This Row],[Sharpe Ratio]]-AVERAGE(Table2[Sharpe Ratio]))/_xlfn.STDEV.P(Table2[Sharpe Ratio])</f>
        <v>-0.73259025278421641</v>
      </c>
      <c r="AR5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5">
        <f>_xlfn.RANK.AVG(Table2[[#This Row],[1Y Return vs Nifty Z-Score]],Table2[1Y Return vs Nifty Z-Score])</f>
        <v>279</v>
      </c>
      <c r="AT555">
        <f>_xlfn.RANK.AVG(Table2[[#This Row],[6M Return vs Nifty Z-Score]],Table2[6M Return vs Nifty Z-Score])</f>
        <v>701</v>
      </c>
      <c r="AU555">
        <f>_xlfn.RANK.AVG(Table2[[#This Row],[Sharpe Ratio Z-Score]],Table2[Sharpe Ratio Z-Score])</f>
        <v>548</v>
      </c>
      <c r="AV555">
        <f>(Table2[[#This Row],[Rank 1Y]]+Table2[[#This Row],[Rank 6M]]+Table2[[#This Row],[Rank Sharpe]])/3</f>
        <v>509.33333333333331</v>
      </c>
    </row>
    <row r="556" spans="1:48" x14ac:dyDescent="0.3">
      <c r="A556" t="s">
        <v>173</v>
      </c>
      <c r="B556" t="s">
        <v>174</v>
      </c>
      <c r="C556" t="s">
        <v>10316</v>
      </c>
      <c r="D556" t="s">
        <v>175</v>
      </c>
      <c r="E556">
        <v>156696.19168792499</v>
      </c>
      <c r="F556">
        <v>3080.85</v>
      </c>
      <c r="G556">
        <v>-10.7110253375337</v>
      </c>
      <c r="H556">
        <f>(Table2[[#This Row],[1Y Return vs Nifty]]-AVERAGE(Table2[1Y Return vs Nifty]))/_xlfn.STDEV.P(Table2[1Y Return vs Nifty])</f>
        <v>-0.60092775494181627</v>
      </c>
      <c r="I556">
        <v>-3.2679548699493499</v>
      </c>
      <c r="J556">
        <f>(Table2[[#This Row],[1M Return vs Nifty]]-AVERAGE(Table2[1M Return vs Nifty]))/_xlfn.STDEV.P(Table2[1M Return vs Nifty])</f>
        <v>-0.2942669378868939</v>
      </c>
      <c r="K556">
        <v>-1.8123316865913399</v>
      </c>
      <c r="L556">
        <f>(Table2[[#This Row],[6M Return vs Nifty]]-AVERAGE(Table2[6M Return vs Nifty]))/_xlfn.STDEV.P(Table2[6M Return vs Nifty])</f>
        <v>-0.29539394430275961</v>
      </c>
      <c r="M556">
        <v>-0.90944701199177902</v>
      </c>
      <c r="N556">
        <f>(Table2[[#This Row],[1W Return vs Nifty]]-AVERAGE(Table2[1W Return vs Nifty]))/_xlfn.STDEV.P(Table2[1W Return vs Nifty])</f>
        <v>8.8206485265913733E-3</v>
      </c>
      <c r="O556">
        <v>3093.9</v>
      </c>
      <c r="P556">
        <v>3092.5877897647301</v>
      </c>
      <c r="Q556">
        <v>2912.5216564770299</v>
      </c>
      <c r="R556">
        <v>47.069914176592803</v>
      </c>
      <c r="S556" s="2">
        <f>(Table2[[#This Row],[Close Price]]-Table2[[#This Row],[20D EMA]])/Table2[[#This Row],[20D EMA]]</f>
        <v>-4.2179773101910798E-3</v>
      </c>
      <c r="T556" s="2">
        <f>(Table2[[#This Row],[Close Price]]-Table2[[#This Row],[50D EMA]])/Table2[[#This Row],[50D EMA]]</f>
        <v>-3.7954588722033272E-3</v>
      </c>
      <c r="U556" s="2">
        <f>(Table2[[#This Row],[Close Price]]-Table2[[#This Row],[200D EMA]])/Table2[[#This Row],[200D EMA]]</f>
        <v>5.7794709662890228E-2</v>
      </c>
      <c r="V556">
        <v>0.55143608553116297</v>
      </c>
      <c r="W556">
        <v>3047.05</v>
      </c>
      <c r="X556">
        <v>3095</v>
      </c>
      <c r="Y556">
        <v>3047.05</v>
      </c>
      <c r="Z556">
        <v>3115</v>
      </c>
      <c r="AA556">
        <v>2999.45</v>
      </c>
      <c r="AB556">
        <v>3278.95</v>
      </c>
      <c r="AC556" s="2">
        <f>(Table2[[#This Row],[Close Price]]/Table2[[#This Row],[Day Low]])-1</f>
        <v>1.1092696214371145E-2</v>
      </c>
      <c r="AD556" s="2">
        <f>(Table2[[#This Row],[Day High]]/Table2[[#This Row],[Close Price]])-1</f>
        <v>4.5928883262735809E-3</v>
      </c>
      <c r="AE556" s="2">
        <f>(Table2[[#This Row],[Close Price]]/Table2[[#This Row],[Current Week Low]])-1</f>
        <v>1.1092696214371145E-2</v>
      </c>
      <c r="AF556" s="2">
        <f>(Table2[[#This Row],[Current Week High]]/Table2[[#This Row],[Close Price]])-1</f>
        <v>1.1084603275070215E-2</v>
      </c>
      <c r="AG556" s="2">
        <f>(Table2[[#This Row],[Close Price]]/Table2[[#This Row],[Current Month Low]])-1</f>
        <v>2.7138308689926616E-2</v>
      </c>
      <c r="AH556" s="2">
        <f>(Table2[[#This Row],[Current Month High]]/Table2[[#This Row],[Close Price]])-1</f>
        <v>6.4300436567830355E-2</v>
      </c>
      <c r="AI556">
        <v>6.4300436567830301</v>
      </c>
      <c r="AJ556">
        <v>34.3852914876447</v>
      </c>
      <c r="AK556" t="str">
        <f>IF(AND(Table2[[#This Row],[20D EMA]]&gt;Table2[[#This Row],[50D EMA]],Table2[[#This Row],[50D EMA]]&gt;Table2[[#This Row],[200D EMA]]),"Uptrend","Downtrend/NoTrend")</f>
        <v>Uptrend</v>
      </c>
      <c r="AL556">
        <v>-7.0000000000000007E-2</v>
      </c>
      <c r="AM556" t="s">
        <v>10346</v>
      </c>
      <c r="AN556">
        <v>0.95</v>
      </c>
      <c r="AO556" t="s">
        <v>10347</v>
      </c>
      <c r="AP556">
        <v>-4.2681998303170003E-3</v>
      </c>
      <c r="AQ556">
        <f>(Table2[[#This Row],[Sharpe Ratio]]-AVERAGE(Table2[Sharpe Ratio]))/_xlfn.STDEV.P(Table2[Sharpe Ratio])</f>
        <v>-0.78164823708750364</v>
      </c>
      <c r="AR5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-1.9634162256923819</v>
      </c>
      <c r="AS556">
        <f>_xlfn.RANK.AVG(Table2[[#This Row],[1Y Return vs Nifty Z-Score]],Table2[1Y Return vs Nifty Z-Score])</f>
        <v>528</v>
      </c>
      <c r="AT556">
        <f>_xlfn.RANK.AVG(Table2[[#This Row],[6M Return vs Nifty Z-Score]],Table2[6M Return vs Nifty Z-Score])</f>
        <v>417</v>
      </c>
      <c r="AU556">
        <f>_xlfn.RANK.AVG(Table2[[#This Row],[Sharpe Ratio Z-Score]],Table2[Sharpe Ratio Z-Score])</f>
        <v>584</v>
      </c>
      <c r="AV556">
        <f>(Table2[[#This Row],[Rank 1Y]]+Table2[[#This Row],[Rank 6M]]+Table2[[#This Row],[Rank Sharpe]])/3</f>
        <v>509.66666666666669</v>
      </c>
    </row>
    <row r="557" spans="1:48" x14ac:dyDescent="0.3">
      <c r="A557" t="s">
        <v>669</v>
      </c>
      <c r="B557" t="s">
        <v>670</v>
      </c>
      <c r="C557" t="s">
        <v>10316</v>
      </c>
      <c r="D557" t="s">
        <v>175</v>
      </c>
      <c r="E557">
        <v>27342.991317739899</v>
      </c>
      <c r="F557">
        <v>1073.3</v>
      </c>
      <c r="G557">
        <v>-29.433761566672</v>
      </c>
      <c r="H557">
        <f>(Table2[[#This Row],[1Y Return vs Nifty]]-AVERAGE(Table2[1Y Return vs Nifty]))/_xlfn.STDEV.P(Table2[1Y Return vs Nifty])</f>
        <v>-0.90116150367138204</v>
      </c>
      <c r="I557">
        <v>-1.58221017099317</v>
      </c>
      <c r="J557">
        <f>(Table2[[#This Row],[1M Return vs Nifty]]-AVERAGE(Table2[1M Return vs Nifty]))/_xlfn.STDEV.P(Table2[1M Return vs Nifty])</f>
        <v>-0.13537537187836993</v>
      </c>
      <c r="K557">
        <v>-0.138389324297198</v>
      </c>
      <c r="L557">
        <f>(Table2[[#This Row],[6M Return vs Nifty]]-AVERAGE(Table2[6M Return vs Nifty]))/_xlfn.STDEV.P(Table2[6M Return vs Nifty])</f>
        <v>-0.23719520776704936</v>
      </c>
      <c r="M557">
        <v>-0.45742602572680602</v>
      </c>
      <c r="N557">
        <f>(Table2[[#This Row],[1W Return vs Nifty]]-AVERAGE(Table2[1W Return vs Nifty]))/_xlfn.STDEV.P(Table2[1W Return vs Nifty])</f>
        <v>0.12364369711271489</v>
      </c>
      <c r="O557">
        <v>1066.04</v>
      </c>
      <c r="P557">
        <v>1070.1648623242099</v>
      </c>
      <c r="Q557">
        <v>1059.39750182593</v>
      </c>
      <c r="R557">
        <v>54.352315784404702</v>
      </c>
      <c r="S557" s="2">
        <f>(Table2[[#This Row],[Close Price]]-Table2[[#This Row],[20D EMA]])/Table2[[#This Row],[20D EMA]]</f>
        <v>6.8102510224756965E-3</v>
      </c>
      <c r="T557" s="2">
        <f>(Table2[[#This Row],[Close Price]]-Table2[[#This Row],[50D EMA]])/Table2[[#This Row],[50D EMA]]</f>
        <v>2.9295838297111083E-3</v>
      </c>
      <c r="U557" s="2">
        <f>(Table2[[#This Row],[Close Price]]-Table2[[#This Row],[200D EMA]])/Table2[[#This Row],[200D EMA]]</f>
        <v>1.3123023369517307E-2</v>
      </c>
      <c r="V557">
        <v>0.53684021215948896</v>
      </c>
      <c r="W557">
        <v>1057.55</v>
      </c>
      <c r="X557">
        <v>1076.55</v>
      </c>
      <c r="Y557">
        <v>1057.55</v>
      </c>
      <c r="Z557">
        <v>1106</v>
      </c>
      <c r="AA557">
        <v>1011.1</v>
      </c>
      <c r="AB557">
        <v>1133</v>
      </c>
      <c r="AC557" s="2">
        <f>(Table2[[#This Row],[Close Price]]/Table2[[#This Row],[Day Low]])-1</f>
        <v>1.4892912864640007E-2</v>
      </c>
      <c r="AD557" s="2">
        <f>(Table2[[#This Row],[Day High]]/Table2[[#This Row],[Close Price]])-1</f>
        <v>3.0280443492034514E-3</v>
      </c>
      <c r="AE557" s="2">
        <f>(Table2[[#This Row],[Close Price]]/Table2[[#This Row],[Current Week Low]])-1</f>
        <v>1.4892912864640007E-2</v>
      </c>
      <c r="AF557" s="2">
        <f>(Table2[[#This Row],[Current Week High]]/Table2[[#This Row],[Close Price]])-1</f>
        <v>3.0466784682754211E-2</v>
      </c>
      <c r="AG557" s="2">
        <f>(Table2[[#This Row],[Close Price]]/Table2[[#This Row],[Current Month Low]])-1</f>
        <v>6.1517159529225429E-2</v>
      </c>
      <c r="AH557" s="2">
        <f>(Table2[[#This Row],[Current Month High]]/Table2[[#This Row],[Close Price]])-1</f>
        <v>5.5622845429982304E-2</v>
      </c>
      <c r="AI557">
        <v>25.687133140780698</v>
      </c>
      <c r="AJ557">
        <v>15.037513397642</v>
      </c>
      <c r="AK557" t="str">
        <f>IF(AND(Table2[[#This Row],[20D EMA]]&gt;Table2[[#This Row],[50D EMA]],Table2[[#This Row],[50D EMA]]&gt;Table2[[#This Row],[200D EMA]]),"Uptrend","Downtrend/NoTrend")</f>
        <v>Downtrend/NoTrend</v>
      </c>
      <c r="AL557">
        <v>-0.05</v>
      </c>
      <c r="AM557" t="s">
        <v>10346</v>
      </c>
      <c r="AN557">
        <v>2.38</v>
      </c>
      <c r="AO557" t="s">
        <v>10347</v>
      </c>
      <c r="AP557">
        <v>9.9619188930300008E-3</v>
      </c>
      <c r="AQ557">
        <f>(Table2[[#This Row],[Sharpe Ratio]]-AVERAGE(Table2[Sharpe Ratio]))/_xlfn.STDEV.P(Table2[Sharpe Ratio])</f>
        <v>-0.61808960142914848</v>
      </c>
      <c r="AR5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7">
        <f>_xlfn.RANK.AVG(Table2[[#This Row],[1Y Return vs Nifty Z-Score]],Table2[1Y Return vs Nifty Z-Score])</f>
        <v>635</v>
      </c>
      <c r="AT557">
        <f>_xlfn.RANK.AVG(Table2[[#This Row],[6M Return vs Nifty Z-Score]],Table2[6M Return vs Nifty Z-Score])</f>
        <v>402</v>
      </c>
      <c r="AU557">
        <f>_xlfn.RANK.AVG(Table2[[#This Row],[Sharpe Ratio Z-Score]],Table2[Sharpe Ratio Z-Score])</f>
        <v>496</v>
      </c>
      <c r="AV557">
        <f>(Table2[[#This Row],[Rank 1Y]]+Table2[[#This Row],[Rank 6M]]+Table2[[#This Row],[Rank Sharpe]])/3</f>
        <v>511</v>
      </c>
    </row>
    <row r="558" spans="1:48" x14ac:dyDescent="0.3">
      <c r="A558" t="s">
        <v>1765</v>
      </c>
      <c r="B558" t="s">
        <v>1766</v>
      </c>
      <c r="C558" t="s">
        <v>10314</v>
      </c>
      <c r="D558" t="s">
        <v>127</v>
      </c>
      <c r="E558">
        <v>4482.0232058519996</v>
      </c>
      <c r="F558">
        <v>233.88</v>
      </c>
      <c r="G558">
        <v>-13.093630345376599</v>
      </c>
      <c r="H558">
        <f>(Table2[[#This Row],[1Y Return vs Nifty]]-AVERAGE(Table2[1Y Return vs Nifty]))/_xlfn.STDEV.P(Table2[1Y Return vs Nifty])</f>
        <v>-0.63913469352663832</v>
      </c>
      <c r="I558">
        <v>8.5052939283770197</v>
      </c>
      <c r="J558">
        <f>(Table2[[#This Row],[1M Return vs Nifty]]-AVERAGE(Table2[1M Return vs Nifty]))/_xlfn.STDEV.P(Table2[1M Return vs Nifty])</f>
        <v>0.81543249627557257</v>
      </c>
      <c r="K558">
        <v>-24.324048430299602</v>
      </c>
      <c r="L558">
        <f>(Table2[[#This Row],[6M Return vs Nifty]]-AVERAGE(Table2[6M Return vs Nifty]))/_xlfn.STDEV.P(Table2[6M Return vs Nifty])</f>
        <v>-1.0780693226461604</v>
      </c>
      <c r="M558">
        <v>2.6225513237686502</v>
      </c>
      <c r="N558">
        <f>(Table2[[#This Row],[1W Return vs Nifty]]-AVERAGE(Table2[1W Return vs Nifty]))/_xlfn.STDEV.P(Table2[1W Return vs Nifty])</f>
        <v>0.90602416083297022</v>
      </c>
      <c r="O558">
        <v>222.63</v>
      </c>
      <c r="P558">
        <v>219.51745451919999</v>
      </c>
      <c r="Q558">
        <v>217.50534272967499</v>
      </c>
      <c r="R558">
        <v>66.613522053669598</v>
      </c>
      <c r="S558" s="2">
        <f>(Table2[[#This Row],[Close Price]]-Table2[[#This Row],[20D EMA]])/Table2[[#This Row],[20D EMA]]</f>
        <v>5.0532273278533893E-2</v>
      </c>
      <c r="T558" s="2">
        <f>(Table2[[#This Row],[Close Price]]-Table2[[#This Row],[50D EMA]])/Table2[[#This Row],[50D EMA]]</f>
        <v>6.5427806241001196E-2</v>
      </c>
      <c r="U558" s="2">
        <f>(Table2[[#This Row],[Close Price]]-Table2[[#This Row],[200D EMA]])/Table2[[#This Row],[200D EMA]]</f>
        <v>7.528393125807549E-2</v>
      </c>
      <c r="V558">
        <v>1.4716967706536299</v>
      </c>
      <c r="W558">
        <v>231.46</v>
      </c>
      <c r="X558">
        <v>239.4</v>
      </c>
      <c r="Y558">
        <v>231.46</v>
      </c>
      <c r="Z558">
        <v>242.29</v>
      </c>
      <c r="AA558">
        <v>195.9</v>
      </c>
      <c r="AB558">
        <v>242.29</v>
      </c>
      <c r="AC558" s="2">
        <f>(Table2[[#This Row],[Close Price]]/Table2[[#This Row],[Day Low]])-1</f>
        <v>1.0455370258359853E-2</v>
      </c>
      <c r="AD558" s="2">
        <f>(Table2[[#This Row],[Day High]]/Table2[[#This Row],[Close Price]])-1</f>
        <v>2.3601847101077489E-2</v>
      </c>
      <c r="AE558" s="2">
        <f>(Table2[[#This Row],[Close Price]]/Table2[[#This Row],[Current Week Low]])-1</f>
        <v>1.0455370258359853E-2</v>
      </c>
      <c r="AF558" s="2">
        <f>(Table2[[#This Row],[Current Week High]]/Table2[[#This Row],[Close Price]])-1</f>
        <v>3.5958611253634309E-2</v>
      </c>
      <c r="AG558" s="2">
        <f>(Table2[[#This Row],[Close Price]]/Table2[[#This Row],[Current Month Low]])-1</f>
        <v>0.19387442572741187</v>
      </c>
      <c r="AH558" s="2">
        <f>(Table2[[#This Row],[Current Month High]]/Table2[[#This Row],[Close Price]])-1</f>
        <v>3.5958611253634309E-2</v>
      </c>
      <c r="AI558">
        <v>18.864374893107499</v>
      </c>
      <c r="AJ558">
        <v>40.131815458358197</v>
      </c>
      <c r="AK558" t="str">
        <f>IF(AND(Table2[[#This Row],[20D EMA]]&gt;Table2[[#This Row],[50D EMA]],Table2[[#This Row],[50D EMA]]&gt;Table2[[#This Row],[200D EMA]]),"Uptrend","Downtrend/NoTrend")</f>
        <v>Uptrend</v>
      </c>
      <c r="AL558">
        <v>0.11</v>
      </c>
      <c r="AM558" t="s">
        <v>10347</v>
      </c>
      <c r="AN558">
        <v>8.41</v>
      </c>
      <c r="AO558" t="s">
        <v>10347</v>
      </c>
      <c r="AP558">
        <v>7.2455383388233E-2</v>
      </c>
      <c r="AQ558">
        <f>(Table2[[#This Row],[Sharpe Ratio]]-AVERAGE(Table2[Sharpe Ratio]))/_xlfn.STDEV.P(Table2[Sharpe Ratio])</f>
        <v>0.10019996376115191</v>
      </c>
      <c r="AR5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0.10445260469689599</v>
      </c>
      <c r="AS558">
        <f>_xlfn.RANK.AVG(Table2[[#This Row],[1Y Return vs Nifty Z-Score]],Table2[1Y Return vs Nifty Z-Score])</f>
        <v>544</v>
      </c>
      <c r="AT558">
        <f>_xlfn.RANK.AVG(Table2[[#This Row],[6M Return vs Nifty Z-Score]],Table2[6M Return vs Nifty Z-Score])</f>
        <v>662</v>
      </c>
      <c r="AU558">
        <f>_xlfn.RANK.AVG(Table2[[#This Row],[Sharpe Ratio Z-Score]],Table2[Sharpe Ratio Z-Score])</f>
        <v>328</v>
      </c>
      <c r="AV558">
        <f>(Table2[[#This Row],[Rank 1Y]]+Table2[[#This Row],[Rank 6M]]+Table2[[#This Row],[Rank Sharpe]])/3</f>
        <v>511.33333333333331</v>
      </c>
    </row>
    <row r="559" spans="1:48" x14ac:dyDescent="0.3">
      <c r="A559" t="s">
        <v>1190</v>
      </c>
      <c r="B559" t="s">
        <v>1191</v>
      </c>
      <c r="C559" t="s">
        <v>10305</v>
      </c>
      <c r="D559" t="s">
        <v>992</v>
      </c>
      <c r="E559">
        <v>10091.1700137929</v>
      </c>
      <c r="F559">
        <v>47.41</v>
      </c>
      <c r="G559">
        <v>-26.064332099762598</v>
      </c>
      <c r="H559">
        <f>(Table2[[#This Row],[1Y Return vs Nifty]]-AVERAGE(Table2[1Y Return vs Nifty]))/_xlfn.STDEV.P(Table2[1Y Return vs Nifty])</f>
        <v>-0.84713006149597569</v>
      </c>
      <c r="I559">
        <v>-7.9319127788931301</v>
      </c>
      <c r="J559">
        <f>(Table2[[#This Row],[1M Return vs Nifty]]-AVERAGE(Table2[1M Return vs Nifty]))/_xlfn.STDEV.P(Table2[1M Return vs Nifty])</f>
        <v>-0.73387299235575143</v>
      </c>
      <c r="K559">
        <v>-12.678300928365299</v>
      </c>
      <c r="L559">
        <f>(Table2[[#This Row],[6M Return vs Nifty]]-AVERAGE(Table2[6M Return vs Nifty]))/_xlfn.STDEV.P(Table2[6M Return vs Nifty])</f>
        <v>-0.67317617584892087</v>
      </c>
      <c r="M559">
        <v>-1.55956788823297</v>
      </c>
      <c r="N559">
        <f>(Table2[[#This Row],[1W Return vs Nifty]]-AVERAGE(Table2[1W Return vs Nifty]))/_xlfn.STDEV.P(Table2[1W Return vs Nifty])</f>
        <v>-0.15632403109617415</v>
      </c>
      <c r="O559">
        <v>47.48</v>
      </c>
      <c r="P559">
        <v>47.374129343984201</v>
      </c>
      <c r="Q559">
        <v>46.692065465722798</v>
      </c>
      <c r="R559">
        <v>50.354589585511903</v>
      </c>
      <c r="S559" s="2">
        <f>(Table2[[#This Row],[Close Price]]-Table2[[#This Row],[20D EMA]])/Table2[[#This Row],[20D EMA]]</f>
        <v>-1.4743049705139067E-3</v>
      </c>
      <c r="T559" s="2">
        <f>(Table2[[#This Row],[Close Price]]-Table2[[#This Row],[50D EMA]])/Table2[[#This Row],[50D EMA]]</f>
        <v>7.5717815846995749E-4</v>
      </c>
      <c r="U559" s="2">
        <f>(Table2[[#This Row],[Close Price]]-Table2[[#This Row],[200D EMA]])/Table2[[#This Row],[200D EMA]]</f>
        <v>1.5375942938404436E-2</v>
      </c>
      <c r="V559">
        <v>0.409289637032481</v>
      </c>
      <c r="W559">
        <v>47.1</v>
      </c>
      <c r="X559">
        <v>48.35</v>
      </c>
      <c r="Y559">
        <v>46.43</v>
      </c>
      <c r="Z559">
        <v>48.8</v>
      </c>
      <c r="AA559">
        <v>44.18</v>
      </c>
      <c r="AB559">
        <v>51.19</v>
      </c>
      <c r="AC559" s="2">
        <f>(Table2[[#This Row],[Close Price]]/Table2[[#This Row],[Day Low]])-1</f>
        <v>6.5817409766453228E-3</v>
      </c>
      <c r="AD559" s="2">
        <f>(Table2[[#This Row],[Day High]]/Table2[[#This Row],[Close Price]])-1</f>
        <v>1.982704070871133E-2</v>
      </c>
      <c r="AE559" s="2">
        <f>(Table2[[#This Row],[Close Price]]/Table2[[#This Row],[Current Week Low]])-1</f>
        <v>2.1107042860219583E-2</v>
      </c>
      <c r="AF559" s="2">
        <f>(Table2[[#This Row],[Current Week High]]/Table2[[#This Row],[Close Price]])-1</f>
        <v>2.9318709133094201E-2</v>
      </c>
      <c r="AG559" s="2">
        <f>(Table2[[#This Row],[Close Price]]/Table2[[#This Row],[Current Month Low]])-1</f>
        <v>7.3110004526935279E-2</v>
      </c>
      <c r="AH559" s="2">
        <f>(Table2[[#This Row],[Current Month High]]/Table2[[#This Row],[Close Price]])-1</f>
        <v>7.9730014764817669E-2</v>
      </c>
      <c r="AI559">
        <v>20.7551149546509</v>
      </c>
      <c r="AJ559">
        <v>29.7127222982216</v>
      </c>
      <c r="AK559" t="str">
        <f>IF(AND(Table2[[#This Row],[20D EMA]]&gt;Table2[[#This Row],[50D EMA]],Table2[[#This Row],[50D EMA]]&gt;Table2[[#This Row],[200D EMA]]),"Uptrend","Downtrend/NoTrend")</f>
        <v>Uptrend</v>
      </c>
      <c r="AL559">
        <v>0.02</v>
      </c>
      <c r="AM559" t="s">
        <v>10347</v>
      </c>
      <c r="AN559">
        <v>2.71</v>
      </c>
      <c r="AO559" t="s">
        <v>10347</v>
      </c>
      <c r="AP559">
        <v>5.8489555465831997E-2</v>
      </c>
      <c r="AQ559">
        <f>(Table2[[#This Row],[Sharpe Ratio]]-AVERAGE(Table2[Sharpe Ratio]))/_xlfn.STDEV.P(Table2[Sharpe Ratio])</f>
        <v>-6.0320957057280085E-2</v>
      </c>
      <c r="AR5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-2.4708242178541022</v>
      </c>
      <c r="AS559">
        <f>_xlfn.RANK.AVG(Table2[[#This Row],[1Y Return vs Nifty Z-Score]],Table2[1Y Return vs Nifty Z-Score])</f>
        <v>619</v>
      </c>
      <c r="AT559">
        <f>_xlfn.RANK.AVG(Table2[[#This Row],[6M Return vs Nifty Z-Score]],Table2[6M Return vs Nifty Z-Score])</f>
        <v>547</v>
      </c>
      <c r="AU559">
        <f>_xlfn.RANK.AVG(Table2[[#This Row],[Sharpe Ratio Z-Score]],Table2[Sharpe Ratio Z-Score])</f>
        <v>369</v>
      </c>
      <c r="AV559">
        <f>(Table2[[#This Row],[Rank 1Y]]+Table2[[#This Row],[Rank 6M]]+Table2[[#This Row],[Rank Sharpe]])/3</f>
        <v>511.66666666666669</v>
      </c>
    </row>
    <row r="560" spans="1:48" x14ac:dyDescent="0.3">
      <c r="A560" t="s">
        <v>1585</v>
      </c>
      <c r="B560" t="s">
        <v>1586</v>
      </c>
      <c r="C560" t="s">
        <v>10303</v>
      </c>
      <c r="D560" t="s">
        <v>532</v>
      </c>
      <c r="E560">
        <v>6082.6963268999998</v>
      </c>
      <c r="F560">
        <v>290.2</v>
      </c>
      <c r="G560">
        <v>-23.3502982374434</v>
      </c>
      <c r="H560">
        <f>(Table2[[#This Row],[1Y Return vs Nifty]]-AVERAGE(Table2[1Y Return vs Nifty]))/_xlfn.STDEV.P(Table2[1Y Return vs Nifty])</f>
        <v>-0.80360840148375334</v>
      </c>
      <c r="I560">
        <v>-7.0101067768061798</v>
      </c>
      <c r="J560">
        <f>(Table2[[#This Row],[1M Return vs Nifty]]-AVERAGE(Table2[1M Return vs Nifty]))/_xlfn.STDEV.P(Table2[1M Return vs Nifty])</f>
        <v>-0.64698723835139627</v>
      </c>
      <c r="K560">
        <v>-37.2274356870169</v>
      </c>
      <c r="L560">
        <f>(Table2[[#This Row],[6M Return vs Nifty]]-AVERAGE(Table2[6M Return vs Nifty]))/_xlfn.STDEV.P(Table2[6M Return vs Nifty])</f>
        <v>-1.526687418637672</v>
      </c>
      <c r="M560">
        <v>-4.6489257544802003</v>
      </c>
      <c r="N560">
        <f>(Table2[[#This Row],[1W Return vs Nifty]]-AVERAGE(Table2[1W Return vs Nifty]))/_xlfn.STDEV.P(Table2[1W Return vs Nifty])</f>
        <v>-0.94108734774467928</v>
      </c>
      <c r="O560">
        <v>294.25</v>
      </c>
      <c r="P560">
        <v>300.30501102313201</v>
      </c>
      <c r="Q560">
        <v>313.38521803162001</v>
      </c>
      <c r="R560">
        <v>42.6505576451355</v>
      </c>
      <c r="S560" s="2">
        <f>(Table2[[#This Row],[Close Price]]-Table2[[#This Row],[20D EMA]])/Table2[[#This Row],[20D EMA]]</f>
        <v>-1.3763806287170811E-2</v>
      </c>
      <c r="T560" s="2">
        <f>(Table2[[#This Row],[Close Price]]-Table2[[#This Row],[50D EMA]])/Table2[[#This Row],[50D EMA]]</f>
        <v>-3.3649158862532766E-2</v>
      </c>
      <c r="U560" s="2">
        <f>(Table2[[#This Row],[Close Price]]-Table2[[#This Row],[200D EMA]])/Table2[[#This Row],[200D EMA]]</f>
        <v>-7.3983125870604016E-2</v>
      </c>
      <c r="V560">
        <v>0.550590715972196</v>
      </c>
      <c r="W560">
        <v>284.7</v>
      </c>
      <c r="X560">
        <v>293</v>
      </c>
      <c r="Y560">
        <v>284.7</v>
      </c>
      <c r="Z560">
        <v>297</v>
      </c>
      <c r="AA560">
        <v>278.14999999999998</v>
      </c>
      <c r="AB560">
        <v>308.95</v>
      </c>
      <c r="AC560" s="2">
        <f>(Table2[[#This Row],[Close Price]]/Table2[[#This Row],[Day Low]])-1</f>
        <v>1.9318580962416565E-2</v>
      </c>
      <c r="AD560" s="2">
        <f>(Table2[[#This Row],[Day High]]/Table2[[#This Row],[Close Price]])-1</f>
        <v>9.6485182632668476E-3</v>
      </c>
      <c r="AE560" s="2">
        <f>(Table2[[#This Row],[Close Price]]/Table2[[#This Row],[Current Week Low]])-1</f>
        <v>1.9318580962416565E-2</v>
      </c>
      <c r="AF560" s="2">
        <f>(Table2[[#This Row],[Current Week High]]/Table2[[#This Row],[Close Price]])-1</f>
        <v>2.3432115782219265E-2</v>
      </c>
      <c r="AG560" s="2">
        <f>(Table2[[#This Row],[Close Price]]/Table2[[#This Row],[Current Month Low]])-1</f>
        <v>4.3321948588890935E-2</v>
      </c>
      <c r="AH560" s="2">
        <f>(Table2[[#This Row],[Current Month High]]/Table2[[#This Row],[Close Price]])-1</f>
        <v>6.4610613370089665E-2</v>
      </c>
      <c r="AI560">
        <v>39.655410062026199</v>
      </c>
      <c r="AJ560">
        <v>14.005107051659699</v>
      </c>
      <c r="AK560" t="str">
        <f>IF(AND(Table2[[#This Row],[20D EMA]]&gt;Table2[[#This Row],[50D EMA]],Table2[[#This Row],[50D EMA]]&gt;Table2[[#This Row],[200D EMA]]),"Uptrend","Downtrend/NoTrend")</f>
        <v>Downtrend/NoTrend</v>
      </c>
      <c r="AL560">
        <v>-0.1</v>
      </c>
      <c r="AM560" t="s">
        <v>10346</v>
      </c>
      <c r="AN560">
        <v>3.24</v>
      </c>
      <c r="AO560" t="s">
        <v>10347</v>
      </c>
      <c r="AP560">
        <v>0.105779301846583</v>
      </c>
      <c r="AQ560">
        <f>(Table2[[#This Row],[Sharpe Ratio]]-AVERAGE(Table2[Sharpe Ratio]))/_xlfn.STDEV.P(Table2[Sharpe Ratio])</f>
        <v>0.48321958178413082</v>
      </c>
      <c r="AR5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0">
        <f>_xlfn.RANK.AVG(Table2[[#This Row],[1Y Return vs Nifty Z-Score]],Table2[1Y Return vs Nifty Z-Score])</f>
        <v>604</v>
      </c>
      <c r="AT560">
        <f>_xlfn.RANK.AVG(Table2[[#This Row],[6M Return vs Nifty Z-Score]],Table2[6M Return vs Nifty Z-Score])</f>
        <v>722</v>
      </c>
      <c r="AU560">
        <f>_xlfn.RANK.AVG(Table2[[#This Row],[Sharpe Ratio Z-Score]],Table2[Sharpe Ratio Z-Score])</f>
        <v>219</v>
      </c>
      <c r="AV560">
        <f>(Table2[[#This Row],[Rank 1Y]]+Table2[[#This Row],[Rank 6M]]+Table2[[#This Row],[Rank Sharpe]])/3</f>
        <v>515</v>
      </c>
    </row>
    <row r="561" spans="1:48" x14ac:dyDescent="0.3">
      <c r="A561" t="s">
        <v>1182</v>
      </c>
      <c r="B561" t="s">
        <v>1183</v>
      </c>
      <c r="C561" t="s">
        <v>10311</v>
      </c>
      <c r="D561" t="s">
        <v>492</v>
      </c>
      <c r="E561">
        <v>10203.24246933</v>
      </c>
      <c r="F561">
        <v>1599.45</v>
      </c>
      <c r="G561">
        <v>-14.5665497793934</v>
      </c>
      <c r="H561">
        <f>(Table2[[#This Row],[1Y Return vs Nifty]]-AVERAGE(Table2[1Y Return vs Nifty]))/_xlfn.STDEV.P(Table2[1Y Return vs Nifty])</f>
        <v>-0.66275411100063264</v>
      </c>
      <c r="I561">
        <v>0.30204336284793099</v>
      </c>
      <c r="J561">
        <f>(Table2[[#This Row],[1M Return vs Nifty]]-AVERAGE(Table2[1M Return vs Nifty]))/_xlfn.STDEV.P(Table2[1M Return vs Nifty])</f>
        <v>4.2226844480069546E-2</v>
      </c>
      <c r="K561">
        <v>-7.9391159347245699</v>
      </c>
      <c r="L561">
        <f>(Table2[[#This Row],[6M Return vs Nifty]]-AVERAGE(Table2[6M Return vs Nifty]))/_xlfn.STDEV.P(Table2[6M Return vs Nifty])</f>
        <v>-0.50840671600868848</v>
      </c>
      <c r="M561">
        <v>-1.15344382179169</v>
      </c>
      <c r="N561">
        <f>(Table2[[#This Row],[1W Return vs Nifty]]-AVERAGE(Table2[1W Return vs Nifty]))/_xlfn.STDEV.P(Table2[1W Return vs Nifty])</f>
        <v>-5.3159786890827898E-2</v>
      </c>
      <c r="O561">
        <v>1598.19</v>
      </c>
      <c r="P561">
        <v>1573.32838526824</v>
      </c>
      <c r="Q561">
        <v>1487.5843908704901</v>
      </c>
      <c r="R561">
        <v>49.2316003464991</v>
      </c>
      <c r="S561" s="2">
        <f>(Table2[[#This Row],[Close Price]]-Table2[[#This Row],[20D EMA]])/Table2[[#This Row],[20D EMA]]</f>
        <v>7.8839186830100981E-4</v>
      </c>
      <c r="T561" s="2">
        <f>(Table2[[#This Row],[Close Price]]-Table2[[#This Row],[50D EMA]])/Table2[[#This Row],[50D EMA]]</f>
        <v>1.6602773442815938E-2</v>
      </c>
      <c r="U561" s="2">
        <f>(Table2[[#This Row],[Close Price]]-Table2[[#This Row],[200D EMA]])/Table2[[#This Row],[200D EMA]]</f>
        <v>7.5199504522933003E-2</v>
      </c>
      <c r="V561">
        <v>0.53677163802941896</v>
      </c>
      <c r="W561">
        <v>1590.05</v>
      </c>
      <c r="X561">
        <v>1621.1</v>
      </c>
      <c r="Y561">
        <v>1590.05</v>
      </c>
      <c r="Z561">
        <v>1644.9</v>
      </c>
      <c r="AA561">
        <v>1518.05</v>
      </c>
      <c r="AB561">
        <v>1817.2</v>
      </c>
      <c r="AC561" s="2">
        <f>(Table2[[#This Row],[Close Price]]/Table2[[#This Row],[Day Low]])-1</f>
        <v>5.9117637810133239E-3</v>
      </c>
      <c r="AD561" s="2">
        <f>(Table2[[#This Row],[Day High]]/Table2[[#This Row],[Close Price]])-1</f>
        <v>1.3535902966644642E-2</v>
      </c>
      <c r="AE561" s="2">
        <f>(Table2[[#This Row],[Close Price]]/Table2[[#This Row],[Current Week Low]])-1</f>
        <v>5.9117637810133239E-3</v>
      </c>
      <c r="AF561" s="2">
        <f>(Table2[[#This Row],[Current Week High]]/Table2[[#This Row],[Close Price]])-1</f>
        <v>2.8416018006189647E-2</v>
      </c>
      <c r="AG561" s="2">
        <f>(Table2[[#This Row],[Close Price]]/Table2[[#This Row],[Current Month Low]])-1</f>
        <v>5.3621422219294557E-2</v>
      </c>
      <c r="AH561" s="2">
        <f>(Table2[[#This Row],[Current Month High]]/Table2[[#This Row],[Close Price]])-1</f>
        <v>0.13614054831348277</v>
      </c>
      <c r="AI561">
        <v>13.6140548313482</v>
      </c>
      <c r="AJ561">
        <v>31.859027205276099</v>
      </c>
      <c r="AK561" t="str">
        <f>IF(AND(Table2[[#This Row],[20D EMA]]&gt;Table2[[#This Row],[50D EMA]],Table2[[#This Row],[50D EMA]]&gt;Table2[[#This Row],[200D EMA]]),"Uptrend","Downtrend/NoTrend")</f>
        <v>Uptrend</v>
      </c>
      <c r="AL561">
        <v>-0.02</v>
      </c>
      <c r="AM561" t="s">
        <v>10346</v>
      </c>
      <c r="AN561">
        <v>0.31</v>
      </c>
      <c r="AO561" t="s">
        <v>10347</v>
      </c>
      <c r="AP561">
        <v>1.2971649340028001E-2</v>
      </c>
      <c r="AQ561">
        <f>(Table2[[#This Row],[Sharpe Ratio]]-AVERAGE(Table2[Sharpe Ratio]))/_xlfn.STDEV.P(Table2[Sharpe Ratio])</f>
        <v>-0.58349625648377179</v>
      </c>
      <c r="AR5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-1.7655900259038515</v>
      </c>
      <c r="AS561">
        <f>_xlfn.RANK.AVG(Table2[[#This Row],[1Y Return vs Nifty Z-Score]],Table2[1Y Return vs Nifty Z-Score])</f>
        <v>558</v>
      </c>
      <c r="AT561">
        <f>_xlfn.RANK.AVG(Table2[[#This Row],[6M Return vs Nifty Z-Score]],Table2[6M Return vs Nifty Z-Score])</f>
        <v>499</v>
      </c>
      <c r="AU561">
        <f>_xlfn.RANK.AVG(Table2[[#This Row],[Sharpe Ratio Z-Score]],Table2[Sharpe Ratio Z-Score])</f>
        <v>490</v>
      </c>
      <c r="AV561">
        <f>(Table2[[#This Row],[Rank 1Y]]+Table2[[#This Row],[Rank 6M]]+Table2[[#This Row],[Rank Sharpe]])/3</f>
        <v>515.66666666666663</v>
      </c>
    </row>
    <row r="562" spans="1:48" x14ac:dyDescent="0.3">
      <c r="A562" t="s">
        <v>778</v>
      </c>
      <c r="B562" t="s">
        <v>779</v>
      </c>
      <c r="C562" t="s">
        <v>10311</v>
      </c>
      <c r="D562" t="s">
        <v>492</v>
      </c>
      <c r="E562">
        <v>21226.273521166</v>
      </c>
      <c r="F562">
        <v>175.97</v>
      </c>
      <c r="G562">
        <v>-37.9991115169247</v>
      </c>
      <c r="H562">
        <f>(Table2[[#This Row],[1Y Return vs Nifty]]-AVERAGE(Table2[1Y Return vs Nifty]))/_xlfn.STDEV.P(Table2[1Y Return vs Nifty])</f>
        <v>-1.0385136029197151</v>
      </c>
      <c r="I562">
        <v>-0.82232455679451499</v>
      </c>
      <c r="J562">
        <f>(Table2[[#This Row],[1M Return vs Nifty]]-AVERAGE(Table2[1M Return vs Nifty]))/_xlfn.STDEV.P(Table2[1M Return vs Nifty])</f>
        <v>-6.3751587267250734E-2</v>
      </c>
      <c r="K562">
        <v>0.14730373007533001</v>
      </c>
      <c r="L562">
        <f>(Table2[[#This Row],[6M Return vs Nifty]]-AVERAGE(Table2[6M Return vs Nifty]))/_xlfn.STDEV.P(Table2[6M Return vs Nifty])</f>
        <v>-0.22726238380845035</v>
      </c>
      <c r="M562">
        <v>-1.10298207108865</v>
      </c>
      <c r="N562">
        <f>(Table2[[#This Row],[1W Return vs Nifty]]-AVERAGE(Table2[1W Return vs Nifty]))/_xlfn.STDEV.P(Table2[1W Return vs Nifty])</f>
        <v>-4.03414173266336E-2</v>
      </c>
      <c r="O562">
        <v>175.92</v>
      </c>
      <c r="P562">
        <v>172.910188622617</v>
      </c>
      <c r="Q562">
        <v>171.48296062095099</v>
      </c>
      <c r="R562">
        <v>48.5689757166666</v>
      </c>
      <c r="S562" s="2">
        <f>(Table2[[#This Row],[Close Price]]-Table2[[#This Row],[20D EMA]])/Table2[[#This Row],[20D EMA]]</f>
        <v>2.8422010004553985E-4</v>
      </c>
      <c r="T562" s="2">
        <f>(Table2[[#This Row],[Close Price]]-Table2[[#This Row],[50D EMA]])/Table2[[#This Row],[50D EMA]]</f>
        <v>1.7695957663091521E-2</v>
      </c>
      <c r="U562" s="2">
        <f>(Table2[[#This Row],[Close Price]]-Table2[[#This Row],[200D EMA]])/Table2[[#This Row],[200D EMA]]</f>
        <v>2.6166094653376323E-2</v>
      </c>
      <c r="V562">
        <v>1.3133002153330999</v>
      </c>
      <c r="W562">
        <v>175.65</v>
      </c>
      <c r="X562">
        <v>181.9</v>
      </c>
      <c r="Y562">
        <v>175.65</v>
      </c>
      <c r="Z562">
        <v>188.5</v>
      </c>
      <c r="AA562">
        <v>165.66</v>
      </c>
      <c r="AB562">
        <v>191.33</v>
      </c>
      <c r="AC562" s="2">
        <f>(Table2[[#This Row],[Close Price]]/Table2[[#This Row],[Day Low]])-1</f>
        <v>1.8218047253060199E-3</v>
      </c>
      <c r="AD562" s="2">
        <f>(Table2[[#This Row],[Day High]]/Table2[[#This Row],[Close Price]])-1</f>
        <v>3.3698925953287606E-2</v>
      </c>
      <c r="AE562" s="2">
        <f>(Table2[[#This Row],[Close Price]]/Table2[[#This Row],[Current Week Low]])-1</f>
        <v>1.8218047253060199E-3</v>
      </c>
      <c r="AF562" s="2">
        <f>(Table2[[#This Row],[Current Week High]]/Table2[[#This Row],[Close Price]])-1</f>
        <v>7.1205319088480934E-2</v>
      </c>
      <c r="AG562" s="2">
        <f>(Table2[[#This Row],[Close Price]]/Table2[[#This Row],[Current Month Low]])-1</f>
        <v>6.2235904865386882E-2</v>
      </c>
      <c r="AH562" s="2">
        <f>(Table2[[#This Row],[Current Month High]]/Table2[[#This Row],[Close Price]])-1</f>
        <v>8.7287605841904981E-2</v>
      </c>
      <c r="AI562">
        <v>29.283400579644201</v>
      </c>
      <c r="AJ562">
        <v>23.704745166959501</v>
      </c>
      <c r="AK562" t="str">
        <f>IF(AND(Table2[[#This Row],[20D EMA]]&gt;Table2[[#This Row],[50D EMA]],Table2[[#This Row],[50D EMA]]&gt;Table2[[#This Row],[200D EMA]]),"Uptrend","Downtrend/NoTrend")</f>
        <v>Uptrend</v>
      </c>
      <c r="AL562">
        <v>-0.09</v>
      </c>
      <c r="AM562" t="s">
        <v>10346</v>
      </c>
      <c r="AN562">
        <v>2.63</v>
      </c>
      <c r="AO562" t="s">
        <v>10347</v>
      </c>
      <c r="AP562">
        <v>2.0469787721047E-2</v>
      </c>
      <c r="AQ562">
        <f>(Table2[[#This Row],[Sharpe Ratio]]-AVERAGE(Table2[Sharpe Ratio]))/_xlfn.STDEV.P(Table2[Sharpe Ratio])</f>
        <v>-0.4973138916406088</v>
      </c>
      <c r="AR5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-1.8671828829626587</v>
      </c>
      <c r="AS562">
        <f>_xlfn.RANK.AVG(Table2[[#This Row],[1Y Return vs Nifty Z-Score]],Table2[1Y Return vs Nifty Z-Score])</f>
        <v>679</v>
      </c>
      <c r="AT562">
        <f>_xlfn.RANK.AVG(Table2[[#This Row],[6M Return vs Nifty Z-Score]],Table2[6M Return vs Nifty Z-Score])</f>
        <v>399</v>
      </c>
      <c r="AU562">
        <f>_xlfn.RANK.AVG(Table2[[#This Row],[Sharpe Ratio Z-Score]],Table2[Sharpe Ratio Z-Score])</f>
        <v>472</v>
      </c>
      <c r="AV562">
        <f>(Table2[[#This Row],[Rank 1Y]]+Table2[[#This Row],[Rank 6M]]+Table2[[#This Row],[Rank Sharpe]])/3</f>
        <v>516.66666666666663</v>
      </c>
    </row>
    <row r="563" spans="1:48" x14ac:dyDescent="0.3">
      <c r="A563" t="s">
        <v>1763</v>
      </c>
      <c r="B563" t="s">
        <v>1764</v>
      </c>
      <c r="C563" t="s">
        <v>10311</v>
      </c>
      <c r="D563" t="s">
        <v>306</v>
      </c>
      <c r="E563">
        <v>4482.0320900480001</v>
      </c>
      <c r="F563">
        <v>203.68</v>
      </c>
      <c r="G563">
        <v>12.002631858249501</v>
      </c>
      <c r="H563">
        <f>(Table2[[#This Row],[1Y Return vs Nifty]]-AVERAGE(Table2[1Y Return vs Nifty]))/_xlfn.STDEV.P(Table2[1Y Return vs Nifty])</f>
        <v>-0.23669646076617196</v>
      </c>
      <c r="I563">
        <v>9.5062203494929598</v>
      </c>
      <c r="J563">
        <f>(Table2[[#This Row],[1M Return vs Nifty]]-AVERAGE(Table2[1M Return vs Nifty]))/_xlfn.STDEV.P(Table2[1M Return vs Nifty])</f>
        <v>0.90977582513723021</v>
      </c>
      <c r="K563">
        <v>-20.511472995950399</v>
      </c>
      <c r="L563">
        <f>(Table2[[#This Row],[6M Return vs Nifty]]-AVERAGE(Table2[6M Return vs Nifty]))/_xlfn.STDEV.P(Table2[6M Return vs Nifty])</f>
        <v>-0.94551573046505732</v>
      </c>
      <c r="M563">
        <v>-3.46353689890099</v>
      </c>
      <c r="N563">
        <f>(Table2[[#This Row],[1W Return vs Nifty]]-AVERAGE(Table2[1W Return vs Nifty]))/_xlfn.STDEV.P(Table2[1W Return vs Nifty])</f>
        <v>-0.63997309355420273</v>
      </c>
      <c r="O563">
        <v>197.84</v>
      </c>
      <c r="P563">
        <v>192.60030953243901</v>
      </c>
      <c r="Q563">
        <v>185.473530610681</v>
      </c>
      <c r="R563">
        <v>57.703552695818701</v>
      </c>
      <c r="S563" s="2">
        <f>(Table2[[#This Row],[Close Price]]-Table2[[#This Row],[20D EMA]])/Table2[[#This Row],[20D EMA]]</f>
        <v>2.9518803073190474E-2</v>
      </c>
      <c r="T563" s="2">
        <f>(Table2[[#This Row],[Close Price]]-Table2[[#This Row],[50D EMA]])/Table2[[#This Row],[50D EMA]]</f>
        <v>5.752685701522655E-2</v>
      </c>
      <c r="U563" s="2">
        <f>(Table2[[#This Row],[Close Price]]-Table2[[#This Row],[200D EMA]])/Table2[[#This Row],[200D EMA]]</f>
        <v>9.8162089918562984E-2</v>
      </c>
      <c r="V563">
        <v>0.99874159516512995</v>
      </c>
      <c r="W563">
        <v>200.24</v>
      </c>
      <c r="X563">
        <v>205.95</v>
      </c>
      <c r="Y563">
        <v>200.24</v>
      </c>
      <c r="Z563">
        <v>211.65</v>
      </c>
      <c r="AA563">
        <v>175</v>
      </c>
      <c r="AB563">
        <v>213.99</v>
      </c>
      <c r="AC563" s="2">
        <f>(Table2[[#This Row],[Close Price]]/Table2[[#This Row],[Day Low]])-1</f>
        <v>1.717938473831393E-2</v>
      </c>
      <c r="AD563" s="2">
        <f>(Table2[[#This Row],[Day High]]/Table2[[#This Row],[Close Price]])-1</f>
        <v>1.1144933228593779E-2</v>
      </c>
      <c r="AE563" s="2">
        <f>(Table2[[#This Row],[Close Price]]/Table2[[#This Row],[Current Week Low]])-1</f>
        <v>1.717938473831393E-2</v>
      </c>
      <c r="AF563" s="2">
        <f>(Table2[[#This Row],[Current Week High]]/Table2[[#This Row],[Close Price]])-1</f>
        <v>3.9130007855459503E-2</v>
      </c>
      <c r="AG563" s="2">
        <f>(Table2[[#This Row],[Close Price]]/Table2[[#This Row],[Current Month Low]])-1</f>
        <v>0.16388571428571441</v>
      </c>
      <c r="AH563" s="2">
        <f>(Table2[[#This Row],[Current Month High]]/Table2[[#This Row],[Close Price]])-1</f>
        <v>5.0618617439120106E-2</v>
      </c>
      <c r="AI563">
        <v>16.7763157894736</v>
      </c>
      <c r="AJ563">
        <v>60.062868369351598</v>
      </c>
      <c r="AK563" t="str">
        <f>IF(AND(Table2[[#This Row],[20D EMA]]&gt;Table2[[#This Row],[50D EMA]],Table2[[#This Row],[50D EMA]]&gt;Table2[[#This Row],[200D EMA]]),"Uptrend","Downtrend/NoTrend")</f>
        <v>Uptrend</v>
      </c>
      <c r="AL563">
        <v>0</v>
      </c>
      <c r="AM563" t="s">
        <v>10348</v>
      </c>
      <c r="AN563">
        <v>7.84</v>
      </c>
      <c r="AO563" t="s">
        <v>10347</v>
      </c>
      <c r="AQ563">
        <f>(Table2[[#This Row],[Sharpe Ratio]]-AVERAGE(Table2[Sharpe Ratio]))/_xlfn.STDEV.P(Table2[Sharpe Ratio])</f>
        <v>-0.73259025278421641</v>
      </c>
      <c r="AR5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-1.6449997124324183</v>
      </c>
      <c r="AS563">
        <f>_xlfn.RANK.AVG(Table2[[#This Row],[1Y Return vs Nifty Z-Score]],Table2[1Y Return vs Nifty Z-Score])</f>
        <v>369</v>
      </c>
      <c r="AT563">
        <f>_xlfn.RANK.AVG(Table2[[#This Row],[6M Return vs Nifty Z-Score]],Table2[6M Return vs Nifty Z-Score])</f>
        <v>634</v>
      </c>
      <c r="AU563">
        <f>_xlfn.RANK.AVG(Table2[[#This Row],[Sharpe Ratio Z-Score]],Table2[Sharpe Ratio Z-Score])</f>
        <v>548</v>
      </c>
      <c r="AV563">
        <f>(Table2[[#This Row],[Rank 1Y]]+Table2[[#This Row],[Rank 6M]]+Table2[[#This Row],[Rank Sharpe]])/3</f>
        <v>517</v>
      </c>
    </row>
    <row r="564" spans="1:48" x14ac:dyDescent="0.3">
      <c r="A564" t="s">
        <v>416</v>
      </c>
      <c r="B564" t="s">
        <v>417</v>
      </c>
      <c r="C564" t="s">
        <v>10308</v>
      </c>
      <c r="D564" t="s">
        <v>418</v>
      </c>
      <c r="E564">
        <v>57009.91073173</v>
      </c>
      <c r="F564">
        <v>134421.1</v>
      </c>
      <c r="G564">
        <v>-6.4990180535903201</v>
      </c>
      <c r="H564">
        <f>(Table2[[#This Row],[1Y Return vs Nifty]]-AVERAGE(Table2[1Y Return vs Nifty]))/_xlfn.STDEV.P(Table2[1Y Return vs Nifty])</f>
        <v>-0.53338491712912128</v>
      </c>
      <c r="I564">
        <v>-2.8161989136163301</v>
      </c>
      <c r="J564">
        <f>(Table2[[#This Row],[1M Return vs Nifty]]-AVERAGE(Table2[1M Return vs Nifty]))/_xlfn.STDEV.P(Table2[1M Return vs Nifty])</f>
        <v>-0.2516862248050859</v>
      </c>
      <c r="K564">
        <v>-22.398649418878499</v>
      </c>
      <c r="L564">
        <f>(Table2[[#This Row],[6M Return vs Nifty]]-AVERAGE(Table2[6M Return vs Nifty]))/_xlfn.STDEV.P(Table2[6M Return vs Nifty])</f>
        <v>-1.0111280752556344</v>
      </c>
      <c r="M564">
        <v>-2.4182899043866999</v>
      </c>
      <c r="N564">
        <f>(Table2[[#This Row],[1W Return vs Nifty]]-AVERAGE(Table2[1W Return vs Nifty]))/_xlfn.STDEV.P(Table2[1W Return vs Nifty])</f>
        <v>-0.37445788500753679</v>
      </c>
      <c r="O564">
        <v>136825.47</v>
      </c>
      <c r="P564">
        <v>134657.77222244299</v>
      </c>
      <c r="Q564">
        <v>128195.28868065499</v>
      </c>
      <c r="R564">
        <v>36.089205082113601</v>
      </c>
      <c r="S564" s="2">
        <f>(Table2[[#This Row],[Close Price]]-Table2[[#This Row],[20D EMA]])/Table2[[#This Row],[20D EMA]]</f>
        <v>-1.7572532365501797E-2</v>
      </c>
      <c r="T564" s="2">
        <f>(Table2[[#This Row],[Close Price]]-Table2[[#This Row],[50D EMA]])/Table2[[#This Row],[50D EMA]]</f>
        <v>-1.7575830829283374E-3</v>
      </c>
      <c r="U564" s="2">
        <f>(Table2[[#This Row],[Close Price]]-Table2[[#This Row],[200D EMA]])/Table2[[#This Row],[200D EMA]]</f>
        <v>4.8565055575903571E-2</v>
      </c>
      <c r="V564">
        <v>0.70453466658888997</v>
      </c>
      <c r="W564">
        <v>133390</v>
      </c>
      <c r="X564">
        <v>137312.85</v>
      </c>
      <c r="Y564">
        <v>133390</v>
      </c>
      <c r="Z564">
        <v>140500</v>
      </c>
      <c r="AA564">
        <v>132000</v>
      </c>
      <c r="AB564">
        <v>143849.9</v>
      </c>
      <c r="AC564" s="2">
        <f>(Table2[[#This Row],[Close Price]]/Table2[[#This Row],[Day Low]])-1</f>
        <v>7.7299647649748948E-3</v>
      </c>
      <c r="AD564" s="2">
        <f>(Table2[[#This Row],[Day High]]/Table2[[#This Row],[Close Price]])-1</f>
        <v>2.1512619670572608E-2</v>
      </c>
      <c r="AE564" s="2">
        <f>(Table2[[#This Row],[Close Price]]/Table2[[#This Row],[Current Week Low]])-1</f>
        <v>7.7299647649748948E-3</v>
      </c>
      <c r="AF564" s="2">
        <f>(Table2[[#This Row],[Current Week High]]/Table2[[#This Row],[Close Price]])-1</f>
        <v>4.5222811002141761E-2</v>
      </c>
      <c r="AG564" s="2">
        <f>(Table2[[#This Row],[Close Price]]/Table2[[#This Row],[Current Month Low]])-1</f>
        <v>1.8341666666666701E-2</v>
      </c>
      <c r="AH564" s="2">
        <f>(Table2[[#This Row],[Current Month High]]/Table2[[#This Row],[Close Price]])-1</f>
        <v>7.0143749753572848E-2</v>
      </c>
      <c r="AI564">
        <v>12.6646039944621</v>
      </c>
      <c r="AJ564">
        <v>26.3296837554626</v>
      </c>
      <c r="AK564" t="str">
        <f>IF(AND(Table2[[#This Row],[20D EMA]]&gt;Table2[[#This Row],[50D EMA]],Table2[[#This Row],[50D EMA]]&gt;Table2[[#This Row],[200D EMA]]),"Uptrend","Downtrend/NoTrend")</f>
        <v>Uptrend</v>
      </c>
      <c r="AL564">
        <v>0.02</v>
      </c>
      <c r="AM564" t="s">
        <v>10347</v>
      </c>
      <c r="AN564">
        <v>-2.09</v>
      </c>
      <c r="AO564" t="s">
        <v>10346</v>
      </c>
      <c r="AP564">
        <v>4.2076025177372002E-2</v>
      </c>
      <c r="AQ564">
        <f>(Table2[[#This Row],[Sharpe Ratio]]-AVERAGE(Table2[Sharpe Ratio]))/_xlfn.STDEV.P(Table2[Sharpe Ratio])</f>
        <v>-0.24897536483204397</v>
      </c>
      <c r="AR5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-2.4196324670294223</v>
      </c>
      <c r="AS564">
        <f>_xlfn.RANK.AVG(Table2[[#This Row],[1Y Return vs Nifty Z-Score]],Table2[1Y Return vs Nifty Z-Score])</f>
        <v>494</v>
      </c>
      <c r="AT564">
        <f>_xlfn.RANK.AVG(Table2[[#This Row],[6M Return vs Nifty Z-Score]],Table2[6M Return vs Nifty Z-Score])</f>
        <v>648</v>
      </c>
      <c r="AU564">
        <f>_xlfn.RANK.AVG(Table2[[#This Row],[Sharpe Ratio Z-Score]],Table2[Sharpe Ratio Z-Score])</f>
        <v>411</v>
      </c>
      <c r="AV564">
        <f>(Table2[[#This Row],[Rank 1Y]]+Table2[[#This Row],[Rank 6M]]+Table2[[#This Row],[Rank Sharpe]])/3</f>
        <v>517.66666666666663</v>
      </c>
    </row>
    <row r="565" spans="1:48" x14ac:dyDescent="0.3">
      <c r="A565" t="s">
        <v>145</v>
      </c>
      <c r="B565" t="s">
        <v>146</v>
      </c>
      <c r="C565" t="s">
        <v>10310</v>
      </c>
      <c r="D565" t="s">
        <v>127</v>
      </c>
      <c r="E565">
        <v>190960.58198267699</v>
      </c>
      <c r="F565">
        <v>152.97</v>
      </c>
      <c r="G565">
        <v>-2.0787997305711401</v>
      </c>
      <c r="H565">
        <f>(Table2[[#This Row],[1Y Return vs Nifty]]-AVERAGE(Table2[1Y Return vs Nifty]))/_xlfn.STDEV.P(Table2[1Y Return vs Nifty])</f>
        <v>-0.46250325212666338</v>
      </c>
      <c r="I565">
        <v>-7.5693659937175797</v>
      </c>
      <c r="J565">
        <f>(Table2[[#This Row],[1M Return vs Nifty]]-AVERAGE(Table2[1M Return vs Nifty]))/_xlfn.STDEV.P(Table2[1M Return vs Nifty])</f>
        <v>-0.69970077963364186</v>
      </c>
      <c r="K565">
        <v>-5.8115995247169998</v>
      </c>
      <c r="L565">
        <f>(Table2[[#This Row],[6M Return vs Nifty]]-AVERAGE(Table2[6M Return vs Nifty]))/_xlfn.STDEV.P(Table2[6M Return vs Nifty])</f>
        <v>-0.43443835854879559</v>
      </c>
      <c r="M565">
        <v>-0.66450609077176503</v>
      </c>
      <c r="N565">
        <f>(Table2[[#This Row],[1W Return vs Nifty]]-AVERAGE(Table2[1W Return vs Nifty]))/_xlfn.STDEV.P(Table2[1W Return vs Nifty])</f>
        <v>7.1040908542326198E-2</v>
      </c>
      <c r="O565">
        <v>154.78</v>
      </c>
      <c r="P565">
        <v>159.65741428237499</v>
      </c>
      <c r="Q565">
        <v>152.653364576032</v>
      </c>
      <c r="R565">
        <v>45.870770247148499</v>
      </c>
      <c r="S565" s="2">
        <f>(Table2[[#This Row],[Close Price]]-Table2[[#This Row],[20D EMA]])/Table2[[#This Row],[20D EMA]]</f>
        <v>-1.169401731489858E-2</v>
      </c>
      <c r="T565" s="2">
        <f>(Table2[[#This Row],[Close Price]]-Table2[[#This Row],[50D EMA]])/Table2[[#This Row],[50D EMA]]</f>
        <v>-4.188602397473018E-2</v>
      </c>
      <c r="U565" s="2">
        <f>(Table2[[#This Row],[Close Price]]-Table2[[#This Row],[200D EMA]])/Table2[[#This Row],[200D EMA]]</f>
        <v>2.0742118907591338E-3</v>
      </c>
      <c r="V565">
        <v>0.93952738298234895</v>
      </c>
      <c r="W565">
        <v>151.19999999999999</v>
      </c>
      <c r="X565">
        <v>153.56</v>
      </c>
      <c r="Y565">
        <v>151.19999999999999</v>
      </c>
      <c r="Z565">
        <v>156.5</v>
      </c>
      <c r="AA565">
        <v>142.35</v>
      </c>
      <c r="AB565">
        <v>168.95</v>
      </c>
      <c r="AC565" s="2">
        <f>(Table2[[#This Row],[Close Price]]/Table2[[#This Row],[Day Low]])-1</f>
        <v>1.1706349206349165E-2</v>
      </c>
      <c r="AD565" s="2">
        <f>(Table2[[#This Row],[Day High]]/Table2[[#This Row],[Close Price]])-1</f>
        <v>3.8569654180558022E-3</v>
      </c>
      <c r="AE565" s="2">
        <f>(Table2[[#This Row],[Close Price]]/Table2[[#This Row],[Current Week Low]])-1</f>
        <v>1.1706349206349165E-2</v>
      </c>
      <c r="AF565" s="2">
        <f>(Table2[[#This Row],[Current Week High]]/Table2[[#This Row],[Close Price]])-1</f>
        <v>2.3076420213113735E-2</v>
      </c>
      <c r="AG565" s="2">
        <f>(Table2[[#This Row],[Close Price]]/Table2[[#This Row],[Current Month Low]])-1</f>
        <v>7.4604847207586866E-2</v>
      </c>
      <c r="AH565" s="2">
        <f>(Table2[[#This Row],[Current Month High]]/Table2[[#This Row],[Close Price]])-1</f>
        <v>0.10446492776361382</v>
      </c>
      <c r="AI565">
        <v>20.677256978492501</v>
      </c>
      <c r="AJ565">
        <v>33.481675392670098</v>
      </c>
      <c r="AK565" t="str">
        <f>IF(AND(Table2[[#This Row],[20D EMA]]&gt;Table2[[#This Row],[50D EMA]],Table2[[#This Row],[50D EMA]]&gt;Table2[[#This Row],[200D EMA]]),"Uptrend","Downtrend/NoTrend")</f>
        <v>Downtrend/NoTrend</v>
      </c>
      <c r="AL565">
        <v>-0.11</v>
      </c>
      <c r="AM565" t="s">
        <v>10346</v>
      </c>
      <c r="AN565">
        <v>0.6</v>
      </c>
      <c r="AO565" t="s">
        <v>10347</v>
      </c>
      <c r="AP565">
        <v>-2.8396778392801001E-2</v>
      </c>
      <c r="AQ565">
        <f>(Table2[[#This Row],[Sharpe Ratio]]-AVERAGE(Table2[Sharpe Ratio]))/_xlfn.STDEV.P(Table2[Sharpe Ratio])</f>
        <v>-1.058978136210587</v>
      </c>
      <c r="AR5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5">
        <f>_xlfn.RANK.AVG(Table2[[#This Row],[1Y Return vs Nifty Z-Score]],Table2[1Y Return vs Nifty Z-Score])</f>
        <v>463</v>
      </c>
      <c r="AT565">
        <f>_xlfn.RANK.AVG(Table2[[#This Row],[6M Return vs Nifty Z-Score]],Table2[6M Return vs Nifty Z-Score])</f>
        <v>475</v>
      </c>
      <c r="AU565">
        <f>_xlfn.RANK.AVG(Table2[[#This Row],[Sharpe Ratio Z-Score]],Table2[Sharpe Ratio Z-Score])</f>
        <v>622</v>
      </c>
      <c r="AV565">
        <f>(Table2[[#This Row],[Rank 1Y]]+Table2[[#This Row],[Rank 6M]]+Table2[[#This Row],[Rank Sharpe]])/3</f>
        <v>520</v>
      </c>
    </row>
    <row r="566" spans="1:48" x14ac:dyDescent="0.3">
      <c r="A566" t="s">
        <v>736</v>
      </c>
      <c r="B566" t="s">
        <v>737</v>
      </c>
      <c r="C566" t="s">
        <v>10316</v>
      </c>
      <c r="D566" t="s">
        <v>175</v>
      </c>
      <c r="E566">
        <v>23084.544051624998</v>
      </c>
      <c r="F566">
        <v>7840.75</v>
      </c>
      <c r="G566">
        <v>-21.116928372144798</v>
      </c>
      <c r="H566">
        <f>(Table2[[#This Row],[1Y Return vs Nifty]]-AVERAGE(Table2[1Y Return vs Nifty]))/_xlfn.STDEV.P(Table2[1Y Return vs Nifty])</f>
        <v>-0.76779456536749746</v>
      </c>
      <c r="I566">
        <v>1.2879706185308499</v>
      </c>
      <c r="J566">
        <f>(Table2[[#This Row],[1M Return vs Nifty]]-AVERAGE(Table2[1M Return vs Nifty]))/_xlfn.STDEV.P(Table2[1M Return vs Nifty])</f>
        <v>0.13515641188309752</v>
      </c>
      <c r="K566">
        <v>11.686191526521601</v>
      </c>
      <c r="L566">
        <f>(Table2[[#This Row],[6M Return vs Nifty]]-AVERAGE(Table2[6M Return vs Nifty]))/_xlfn.STDEV.P(Table2[6M Return vs Nifty])</f>
        <v>0.17391552166025376</v>
      </c>
      <c r="M566">
        <v>-2.4466606957852299</v>
      </c>
      <c r="N566">
        <f>(Table2[[#This Row],[1W Return vs Nifty]]-AVERAGE(Table2[1W Return vs Nifty]))/_xlfn.STDEV.P(Table2[1W Return vs Nifty])</f>
        <v>-0.38166467597115494</v>
      </c>
      <c r="O566">
        <v>7780.9</v>
      </c>
      <c r="P566">
        <v>7358.01087642111</v>
      </c>
      <c r="Q566">
        <v>6768.2916454693795</v>
      </c>
      <c r="R566">
        <v>49.6266370688191</v>
      </c>
      <c r="S566" s="2">
        <f>(Table2[[#This Row],[Close Price]]-Table2[[#This Row],[20D EMA]])/Table2[[#This Row],[20D EMA]]</f>
        <v>7.6919122466553181E-3</v>
      </c>
      <c r="T566" s="2">
        <f>(Table2[[#This Row],[Close Price]]-Table2[[#This Row],[50D EMA]])/Table2[[#This Row],[50D EMA]]</f>
        <v>6.5607285948140817E-2</v>
      </c>
      <c r="U566" s="2">
        <f>(Table2[[#This Row],[Close Price]]-Table2[[#This Row],[200D EMA]])/Table2[[#This Row],[200D EMA]]</f>
        <v>0.15845333072319842</v>
      </c>
      <c r="V566">
        <v>0.45260594596169901</v>
      </c>
      <c r="W566">
        <v>7762.35</v>
      </c>
      <c r="X566">
        <v>7890</v>
      </c>
      <c r="Y566">
        <v>7762.35</v>
      </c>
      <c r="Z566">
        <v>8007.9</v>
      </c>
      <c r="AA566">
        <v>7590.2</v>
      </c>
      <c r="AB566">
        <v>8135.4</v>
      </c>
      <c r="AC566" s="2">
        <f>(Table2[[#This Row],[Close Price]]/Table2[[#This Row],[Day Low]])-1</f>
        <v>1.0100034139145952E-2</v>
      </c>
      <c r="AD566" s="2">
        <f>(Table2[[#This Row],[Day High]]/Table2[[#This Row],[Close Price]])-1</f>
        <v>6.2812868666899391E-3</v>
      </c>
      <c r="AE566" s="2">
        <f>(Table2[[#This Row],[Close Price]]/Table2[[#This Row],[Current Week Low]])-1</f>
        <v>1.0100034139145952E-2</v>
      </c>
      <c r="AF566" s="2">
        <f>(Table2[[#This Row],[Current Week High]]/Table2[[#This Row],[Close Price]])-1</f>
        <v>2.1318113700857566E-2</v>
      </c>
      <c r="AG566" s="2">
        <f>(Table2[[#This Row],[Close Price]]/Table2[[#This Row],[Current Month Low]])-1</f>
        <v>3.3009670364417376E-2</v>
      </c>
      <c r="AH566" s="2">
        <f>(Table2[[#This Row],[Current Month High]]/Table2[[#This Row],[Close Price]])-1</f>
        <v>3.757931320345631E-2</v>
      </c>
      <c r="AI566">
        <v>3.7579313203456302</v>
      </c>
      <c r="AJ566">
        <v>51.516469076398302</v>
      </c>
      <c r="AK566" t="str">
        <f>IF(AND(Table2[[#This Row],[20D EMA]]&gt;Table2[[#This Row],[50D EMA]],Table2[[#This Row],[50D EMA]]&gt;Table2[[#This Row],[200D EMA]]),"Uptrend","Downtrend/NoTrend")</f>
        <v>Uptrend</v>
      </c>
      <c r="AL566">
        <v>0.26</v>
      </c>
      <c r="AM566" t="s">
        <v>10347</v>
      </c>
      <c r="AN566">
        <v>-0.26</v>
      </c>
      <c r="AO566" t="s">
        <v>10346</v>
      </c>
      <c r="AP566">
        <v>-8.4587312644059998E-2</v>
      </c>
      <c r="AQ566">
        <f>(Table2[[#This Row],[Sharpe Ratio]]-AVERAGE(Table2[Sharpe Ratio]))/_xlfn.STDEV.P(Table2[Sharpe Ratio])</f>
        <v>-1.7048228615937606</v>
      </c>
      <c r="AR5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-2.5452101693890614</v>
      </c>
      <c r="AS566">
        <f>_xlfn.RANK.AVG(Table2[[#This Row],[1Y Return vs Nifty Z-Score]],Table2[1Y Return vs Nifty Z-Score])</f>
        <v>586</v>
      </c>
      <c r="AT566">
        <f>_xlfn.RANK.AVG(Table2[[#This Row],[6M Return vs Nifty Z-Score]],Table2[6M Return vs Nifty Z-Score])</f>
        <v>266</v>
      </c>
      <c r="AU566">
        <f>_xlfn.RANK.AVG(Table2[[#This Row],[Sharpe Ratio Z-Score]],Table2[Sharpe Ratio Z-Score])</f>
        <v>708</v>
      </c>
      <c r="AV566">
        <f>(Table2[[#This Row],[Rank 1Y]]+Table2[[#This Row],[Rank 6M]]+Table2[[#This Row],[Rank Sharpe]])/3</f>
        <v>520</v>
      </c>
    </row>
    <row r="567" spans="1:48" x14ac:dyDescent="0.3">
      <c r="A567" t="s">
        <v>1955</v>
      </c>
      <c r="B567" t="s">
        <v>1956</v>
      </c>
      <c r="C567" t="s">
        <v>10312</v>
      </c>
      <c r="D567" t="s">
        <v>412</v>
      </c>
      <c r="E567">
        <v>3547.3985391349902</v>
      </c>
      <c r="F567">
        <v>492.35</v>
      </c>
      <c r="G567">
        <v>-4.1612028878795204</v>
      </c>
      <c r="H567">
        <f>(Table2[[#This Row],[1Y Return vs Nifty]]-AVERAGE(Table2[1Y Return vs Nifty]))/_xlfn.STDEV.P(Table2[1Y Return vs Nifty])</f>
        <v>-0.49589621876537321</v>
      </c>
      <c r="I567">
        <v>-11.391056210458</v>
      </c>
      <c r="J567">
        <f>(Table2[[#This Row],[1M Return vs Nifty]]-AVERAGE(Table2[1M Return vs Nifty]))/_xlfn.STDEV.P(Table2[1M Return vs Nifty])</f>
        <v>-1.0599180436792253</v>
      </c>
      <c r="K567">
        <v>1.5260425627905101</v>
      </c>
      <c r="L567">
        <f>(Table2[[#This Row],[6M Return vs Nifty]]-AVERAGE(Table2[6M Return vs Nifty]))/_xlfn.STDEV.P(Table2[6M Return vs Nifty])</f>
        <v>-0.17932712636818035</v>
      </c>
      <c r="M567">
        <v>-1.8963395290815399</v>
      </c>
      <c r="N567">
        <f>(Table2[[#This Row],[1W Return vs Nifty]]-AVERAGE(Table2[1W Return vs Nifty]))/_xlfn.STDEV.P(Table2[1W Return vs Nifty])</f>
        <v>-0.24187126818156954</v>
      </c>
      <c r="O567">
        <v>499.27</v>
      </c>
      <c r="P567">
        <v>495.885084609035</v>
      </c>
      <c r="Q567">
        <v>454.69111428110301</v>
      </c>
      <c r="R567">
        <v>43.5694421222396</v>
      </c>
      <c r="S567" s="2">
        <f>(Table2[[#This Row],[Close Price]]-Table2[[#This Row],[20D EMA]])/Table2[[#This Row],[20D EMA]]</f>
        <v>-1.3860235944478858E-2</v>
      </c>
      <c r="T567" s="2">
        <f>(Table2[[#This Row],[Close Price]]-Table2[[#This Row],[50D EMA]])/Table2[[#This Row],[50D EMA]]</f>
        <v>-7.1288383513735008E-3</v>
      </c>
      <c r="U567" s="2">
        <f>(Table2[[#This Row],[Close Price]]-Table2[[#This Row],[200D EMA]])/Table2[[#This Row],[200D EMA]]</f>
        <v>8.2823007831235543E-2</v>
      </c>
      <c r="V567">
        <v>0.34037888511740599</v>
      </c>
      <c r="W567">
        <v>488.05</v>
      </c>
      <c r="X567">
        <v>499.85</v>
      </c>
      <c r="Y567">
        <v>488.05</v>
      </c>
      <c r="Z567">
        <v>515</v>
      </c>
      <c r="AA567">
        <v>470</v>
      </c>
      <c r="AB567">
        <v>524.4</v>
      </c>
      <c r="AC567" s="2">
        <f>(Table2[[#This Row],[Close Price]]/Table2[[#This Row],[Day Low]])-1</f>
        <v>8.8105726872247381E-3</v>
      </c>
      <c r="AD567" s="2">
        <f>(Table2[[#This Row],[Day High]]/Table2[[#This Row],[Close Price]])-1</f>
        <v>1.5233065908398569E-2</v>
      </c>
      <c r="AE567" s="2">
        <f>(Table2[[#This Row],[Close Price]]/Table2[[#This Row],[Current Week Low]])-1</f>
        <v>8.8105726872247381E-3</v>
      </c>
      <c r="AF567" s="2">
        <f>(Table2[[#This Row],[Current Week High]]/Table2[[#This Row],[Close Price]])-1</f>
        <v>4.6003859043363349E-2</v>
      </c>
      <c r="AG567" s="2">
        <f>(Table2[[#This Row],[Close Price]]/Table2[[#This Row],[Current Month Low]])-1</f>
        <v>4.7553191489361657E-2</v>
      </c>
      <c r="AH567" s="2">
        <f>(Table2[[#This Row],[Current Month High]]/Table2[[#This Row],[Close Price]])-1</f>
        <v>6.5095968315222796E-2</v>
      </c>
      <c r="AI567">
        <v>12.663755458515199</v>
      </c>
      <c r="AJ567">
        <v>41.459560407987297</v>
      </c>
      <c r="AK567" t="str">
        <f>IF(AND(Table2[[#This Row],[20D EMA]]&gt;Table2[[#This Row],[50D EMA]],Table2[[#This Row],[50D EMA]]&gt;Table2[[#This Row],[200D EMA]]),"Uptrend","Downtrend/NoTrend")</f>
        <v>Uptrend</v>
      </c>
      <c r="AL567">
        <v>-0.01</v>
      </c>
      <c r="AM567" t="s">
        <v>10346</v>
      </c>
      <c r="AN567">
        <v>-0.56999999999999995</v>
      </c>
      <c r="AO567" t="s">
        <v>10346</v>
      </c>
      <c r="AP567">
        <v>-8.5064257921278003E-2</v>
      </c>
      <c r="AQ567">
        <f>(Table2[[#This Row],[Sharpe Ratio]]-AVERAGE(Table2[Sharpe Ratio]))/_xlfn.STDEV.P(Table2[Sharpe Ratio])</f>
        <v>-1.7103047918813479</v>
      </c>
      <c r="AR5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-3.6873174488756959</v>
      </c>
      <c r="AS567">
        <f>_xlfn.RANK.AVG(Table2[[#This Row],[1Y Return vs Nifty Z-Score]],Table2[1Y Return vs Nifty Z-Score])</f>
        <v>477</v>
      </c>
      <c r="AT567">
        <f>_xlfn.RANK.AVG(Table2[[#This Row],[6M Return vs Nifty Z-Score]],Table2[6M Return vs Nifty Z-Score])</f>
        <v>378</v>
      </c>
      <c r="AU567">
        <f>_xlfn.RANK.AVG(Table2[[#This Row],[Sharpe Ratio Z-Score]],Table2[Sharpe Ratio Z-Score])</f>
        <v>709</v>
      </c>
      <c r="AV567">
        <f>(Table2[[#This Row],[Rank 1Y]]+Table2[[#This Row],[Rank 6M]]+Table2[[#This Row],[Rank Sharpe]])/3</f>
        <v>521.33333333333337</v>
      </c>
    </row>
    <row r="568" spans="1:48" x14ac:dyDescent="0.3">
      <c r="A568" t="s">
        <v>1433</v>
      </c>
      <c r="B568" t="s">
        <v>1434</v>
      </c>
      <c r="C568" t="s">
        <v>10314</v>
      </c>
      <c r="D568" t="s">
        <v>158</v>
      </c>
      <c r="E568">
        <v>7410.2336999999998</v>
      </c>
      <c r="F568">
        <v>395.55</v>
      </c>
      <c r="G568">
        <v>-32.787164457238902</v>
      </c>
      <c r="H568">
        <f>(Table2[[#This Row],[1Y Return vs Nifty]]-AVERAGE(Table2[1Y Return vs Nifty]))/_xlfn.STDEV.P(Table2[1Y Return vs Nifty])</f>
        <v>-0.95493594713486285</v>
      </c>
      <c r="I568">
        <v>-18.522087721249001</v>
      </c>
      <c r="J568">
        <f>(Table2[[#This Row],[1M Return vs Nifty]]-AVERAGE(Table2[1M Return vs Nifty]))/_xlfn.STDEV.P(Table2[1M Return vs Nifty])</f>
        <v>-1.7320606075605229</v>
      </c>
      <c r="K568">
        <v>-16.906329488472998</v>
      </c>
      <c r="L568">
        <f>(Table2[[#This Row],[6M Return vs Nifty]]-AVERAGE(Table2[6M Return vs Nifty]))/_xlfn.STDEV.P(Table2[6M Return vs Nifty])</f>
        <v>-0.82017402104230763</v>
      </c>
      <c r="M568">
        <v>-4.7825641073003702</v>
      </c>
      <c r="N568">
        <f>(Table2[[#This Row],[1W Return vs Nifty]]-AVERAGE(Table2[1W Return vs Nifty]))/_xlfn.STDEV.P(Table2[1W Return vs Nifty])</f>
        <v>-0.97503436247431141</v>
      </c>
      <c r="O568">
        <v>431.86</v>
      </c>
      <c r="P568">
        <v>447.82122526952099</v>
      </c>
      <c r="Q568">
        <v>424.52752708357298</v>
      </c>
      <c r="R568">
        <v>22.803144722700502</v>
      </c>
      <c r="S568" s="2">
        <f>(Table2[[#This Row],[Close Price]]-Table2[[#This Row],[20D EMA]])/Table2[[#This Row],[20D EMA]]</f>
        <v>-8.4078173482146995E-2</v>
      </c>
      <c r="T568" s="2">
        <f>(Table2[[#This Row],[Close Price]]-Table2[[#This Row],[50D EMA]])/Table2[[#This Row],[50D EMA]]</f>
        <v>-0.11672342068659557</v>
      </c>
      <c r="U568" s="2">
        <f>(Table2[[#This Row],[Close Price]]-Table2[[#This Row],[200D EMA]])/Table2[[#This Row],[200D EMA]]</f>
        <v>-6.8258299485650112E-2</v>
      </c>
      <c r="V568">
        <v>0.36176539973901101</v>
      </c>
      <c r="W568">
        <v>394</v>
      </c>
      <c r="X568">
        <v>414.75</v>
      </c>
      <c r="Y568">
        <v>394</v>
      </c>
      <c r="Z568">
        <v>425.65</v>
      </c>
      <c r="AA568">
        <v>394</v>
      </c>
      <c r="AB568">
        <v>493.7</v>
      </c>
      <c r="AC568" s="2">
        <f>(Table2[[#This Row],[Close Price]]/Table2[[#This Row],[Day Low]])-1</f>
        <v>3.9340101522842286E-3</v>
      </c>
      <c r="AD568" s="2">
        <f>(Table2[[#This Row],[Day High]]/Table2[[#This Row],[Close Price]])-1</f>
        <v>4.8540007584376266E-2</v>
      </c>
      <c r="AE568" s="2">
        <f>(Table2[[#This Row],[Close Price]]/Table2[[#This Row],[Current Week Low]])-1</f>
        <v>3.9340101522842286E-3</v>
      </c>
      <c r="AF568" s="2">
        <f>(Table2[[#This Row],[Current Week High]]/Table2[[#This Row],[Close Price]])-1</f>
        <v>7.6096574390089655E-2</v>
      </c>
      <c r="AG568" s="2">
        <f>(Table2[[#This Row],[Close Price]]/Table2[[#This Row],[Current Month Low]])-1</f>
        <v>3.9340101522842286E-3</v>
      </c>
      <c r="AH568" s="2">
        <f>(Table2[[#This Row],[Current Month High]]/Table2[[#This Row],[Close Price]])-1</f>
        <v>0.24813550752117308</v>
      </c>
      <c r="AI568">
        <v>38.414865377322698</v>
      </c>
      <c r="AJ568">
        <v>14.6521739130434</v>
      </c>
      <c r="AK568" t="str">
        <f>IF(AND(Table2[[#This Row],[20D EMA]]&gt;Table2[[#This Row],[50D EMA]],Table2[[#This Row],[50D EMA]]&gt;Table2[[#This Row],[200D EMA]]),"Uptrend","Downtrend/NoTrend")</f>
        <v>Downtrend/NoTrend</v>
      </c>
      <c r="AL568">
        <v>-0.01</v>
      </c>
      <c r="AM568" t="s">
        <v>10346</v>
      </c>
      <c r="AN568">
        <v>-5.98</v>
      </c>
      <c r="AO568" t="s">
        <v>10346</v>
      </c>
      <c r="AP568">
        <v>7.4509178265266998E-2</v>
      </c>
      <c r="AQ568">
        <f>(Table2[[#This Row],[Sharpe Ratio]]-AVERAGE(Table2[Sharpe Ratio]))/_xlfn.STDEV.P(Table2[Sharpe Ratio])</f>
        <v>0.12380594306044417</v>
      </c>
      <c r="AR5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8">
        <f>_xlfn.RANK.AVG(Table2[[#This Row],[1Y Return vs Nifty Z-Score]],Table2[1Y Return vs Nifty Z-Score])</f>
        <v>653</v>
      </c>
      <c r="AT568">
        <f>_xlfn.RANK.AVG(Table2[[#This Row],[6M Return vs Nifty Z-Score]],Table2[6M Return vs Nifty Z-Score])</f>
        <v>591</v>
      </c>
      <c r="AU568">
        <f>_xlfn.RANK.AVG(Table2[[#This Row],[Sharpe Ratio Z-Score]],Table2[Sharpe Ratio Z-Score])</f>
        <v>321</v>
      </c>
      <c r="AV568">
        <f>(Table2[[#This Row],[Rank 1Y]]+Table2[[#This Row],[Rank 6M]]+Table2[[#This Row],[Rank Sharpe]])/3</f>
        <v>521.66666666666663</v>
      </c>
    </row>
    <row r="569" spans="1:48" x14ac:dyDescent="0.3">
      <c r="A569" t="s">
        <v>455</v>
      </c>
      <c r="B569" t="s">
        <v>456</v>
      </c>
      <c r="C569" t="s">
        <v>10302</v>
      </c>
      <c r="D569" t="s">
        <v>301</v>
      </c>
      <c r="E569">
        <v>49338.1982078</v>
      </c>
      <c r="F569">
        <v>7922.45</v>
      </c>
      <c r="G569">
        <v>-22.732066692021402</v>
      </c>
      <c r="H569">
        <f>(Table2[[#This Row],[1Y Return vs Nifty]]-AVERAGE(Table2[1Y Return vs Nifty]))/_xlfn.STDEV.P(Table2[1Y Return vs Nifty])</f>
        <v>-0.79369457413537425</v>
      </c>
      <c r="I569">
        <v>16.516379883293599</v>
      </c>
      <c r="J569">
        <f>(Table2[[#This Row],[1M Return vs Nifty]]-AVERAGE(Table2[1M Return vs Nifty]))/_xlfn.STDEV.P(Table2[1M Return vs Nifty])</f>
        <v>1.5705254789756029</v>
      </c>
      <c r="K569">
        <v>-12.990313653377701</v>
      </c>
      <c r="L569">
        <f>(Table2[[#This Row],[6M Return vs Nifty]]-AVERAGE(Table2[6M Return vs Nifty]))/_xlfn.STDEV.P(Table2[6M Return vs Nifty])</f>
        <v>-0.68402406809886618</v>
      </c>
      <c r="M569">
        <v>16.6703076954438</v>
      </c>
      <c r="N569">
        <f>(Table2[[#This Row],[1W Return vs Nifty]]-AVERAGE(Table2[1W Return vs Nifty]))/_xlfn.STDEV.P(Table2[1W Return vs Nifty])</f>
        <v>4.4744562943033044</v>
      </c>
      <c r="O569">
        <v>7340.29</v>
      </c>
      <c r="P569">
        <v>7172.4045968194696</v>
      </c>
      <c r="Q569">
        <v>7367.2862757674502</v>
      </c>
      <c r="R569">
        <v>60.150979606696097</v>
      </c>
      <c r="S569" s="2">
        <f>(Table2[[#This Row],[Close Price]]-Table2[[#This Row],[20D EMA]])/Table2[[#This Row],[20D EMA]]</f>
        <v>7.9310217988662557E-2</v>
      </c>
      <c r="T569" s="2">
        <f>(Table2[[#This Row],[Close Price]]-Table2[[#This Row],[50D EMA]])/Table2[[#This Row],[50D EMA]]</f>
        <v>0.1045737720252327</v>
      </c>
      <c r="U569" s="2">
        <f>(Table2[[#This Row],[Close Price]]-Table2[[#This Row],[200D EMA]])/Table2[[#This Row],[200D EMA]]</f>
        <v>7.5355253407024453E-2</v>
      </c>
      <c r="V569">
        <v>3.7217141088480199</v>
      </c>
      <c r="W569">
        <v>7861</v>
      </c>
      <c r="X569">
        <v>8227</v>
      </c>
      <c r="Y569">
        <v>7103</v>
      </c>
      <c r="Z569">
        <v>9080</v>
      </c>
      <c r="AA569">
        <v>6666</v>
      </c>
      <c r="AB569">
        <v>9080</v>
      </c>
      <c r="AC569" s="2">
        <f>(Table2[[#This Row],[Close Price]]/Table2[[#This Row],[Day Low]])-1</f>
        <v>7.8170716193868284E-3</v>
      </c>
      <c r="AD569" s="2">
        <f>(Table2[[#This Row],[Day High]]/Table2[[#This Row],[Close Price]])-1</f>
        <v>3.8441391236296862E-2</v>
      </c>
      <c r="AE569" s="2">
        <f>(Table2[[#This Row],[Close Price]]/Table2[[#This Row],[Current Week Low]])-1</f>
        <v>0.11536674644516398</v>
      </c>
      <c r="AF569" s="2">
        <f>(Table2[[#This Row],[Current Week High]]/Table2[[#This Row],[Close Price]])-1</f>
        <v>0.14611010482868303</v>
      </c>
      <c r="AG569" s="2">
        <f>(Table2[[#This Row],[Close Price]]/Table2[[#This Row],[Current Month Low]])-1</f>
        <v>0.18848634863486335</v>
      </c>
      <c r="AH569" s="2">
        <f>(Table2[[#This Row],[Current Month High]]/Table2[[#This Row],[Close Price]])-1</f>
        <v>0.14611010482868303</v>
      </c>
      <c r="AI569">
        <v>16.125693440791601</v>
      </c>
      <c r="AJ569">
        <v>23.572030197154898</v>
      </c>
      <c r="AK569" t="str">
        <f>IF(AND(Table2[[#This Row],[20D EMA]]&gt;Table2[[#This Row],[50D EMA]],Table2[[#This Row],[50D EMA]]&gt;Table2[[#This Row],[200D EMA]]),"Uptrend","Downtrend/NoTrend")</f>
        <v>Downtrend/NoTrend</v>
      </c>
      <c r="AL569">
        <v>-0.1</v>
      </c>
      <c r="AM569" t="s">
        <v>10346</v>
      </c>
      <c r="AN569">
        <v>15.92</v>
      </c>
      <c r="AO569" t="s">
        <v>10347</v>
      </c>
      <c r="AP569">
        <v>4.0772911509433997E-2</v>
      </c>
      <c r="AQ569">
        <f>(Table2[[#This Row],[Sharpe Ratio]]-AVERAGE(Table2[Sharpe Ratio]))/_xlfn.STDEV.P(Table2[Sharpe Ratio])</f>
        <v>-0.2639531382279896</v>
      </c>
      <c r="AR5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9">
        <f>_xlfn.RANK.AVG(Table2[[#This Row],[1Y Return vs Nifty Z-Score]],Table2[1Y Return vs Nifty Z-Score])</f>
        <v>599</v>
      </c>
      <c r="AT569">
        <f>_xlfn.RANK.AVG(Table2[[#This Row],[6M Return vs Nifty Z-Score]],Table2[6M Return vs Nifty Z-Score])</f>
        <v>551</v>
      </c>
      <c r="AU569">
        <f>_xlfn.RANK.AVG(Table2[[#This Row],[Sharpe Ratio Z-Score]],Table2[Sharpe Ratio Z-Score])</f>
        <v>417</v>
      </c>
      <c r="AV569">
        <f>(Table2[[#This Row],[Rank 1Y]]+Table2[[#This Row],[Rank 6M]]+Table2[[#This Row],[Rank Sharpe]])/3</f>
        <v>522.33333333333337</v>
      </c>
    </row>
    <row r="570" spans="1:48" x14ac:dyDescent="0.3">
      <c r="A570" t="s">
        <v>1681</v>
      </c>
      <c r="B570" t="s">
        <v>1682</v>
      </c>
      <c r="C570" t="s">
        <v>10308</v>
      </c>
      <c r="D570" t="s">
        <v>199</v>
      </c>
      <c r="E570">
        <v>5013.9707346799996</v>
      </c>
      <c r="F570">
        <v>125.68</v>
      </c>
      <c r="G570">
        <v>-21.125484764787402</v>
      </c>
      <c r="H570">
        <f>(Table2[[#This Row],[1Y Return vs Nifty]]-AVERAGE(Table2[1Y Return vs Nifty]))/_xlfn.STDEV.P(Table2[1Y Return vs Nifty])</f>
        <v>-0.76793177382929767</v>
      </c>
      <c r="I570">
        <v>-7.1812215122759904</v>
      </c>
      <c r="J570">
        <f>(Table2[[#This Row],[1M Return vs Nifty]]-AVERAGE(Table2[1M Return vs Nifty]))/_xlfn.STDEV.P(Table2[1M Return vs Nifty])</f>
        <v>-0.66311583024479981</v>
      </c>
      <c r="K570">
        <v>-9.5958144500052907</v>
      </c>
      <c r="L570">
        <f>(Table2[[#This Row],[6M Return vs Nifty]]-AVERAGE(Table2[6M Return vs Nifty]))/_xlfn.STDEV.P(Table2[6M Return vs Nifty])</f>
        <v>-0.56600592765524971</v>
      </c>
      <c r="M570">
        <v>-5.2884766974131199E-2</v>
      </c>
      <c r="N570">
        <f>(Table2[[#This Row],[1W Return vs Nifty]]-AVERAGE(Table2[1W Return vs Nifty]))/_xlfn.STDEV.P(Table2[1W Return vs Nifty])</f>
        <v>0.2264058741361081</v>
      </c>
      <c r="O570">
        <v>128.16</v>
      </c>
      <c r="P570">
        <v>128.65794585099701</v>
      </c>
      <c r="Q570">
        <v>124.025098122918</v>
      </c>
      <c r="R570">
        <v>43.853436219389899</v>
      </c>
      <c r="S570" s="2">
        <f>(Table2[[#This Row],[Close Price]]-Table2[[#This Row],[20D EMA]])/Table2[[#This Row],[20D EMA]]</f>
        <v>-1.9350811485642869E-2</v>
      </c>
      <c r="T570" s="2">
        <f>(Table2[[#This Row],[Close Price]]-Table2[[#This Row],[50D EMA]])/Table2[[#This Row],[50D EMA]]</f>
        <v>-2.3146225686253841E-2</v>
      </c>
      <c r="U570" s="2">
        <f>(Table2[[#This Row],[Close Price]]-Table2[[#This Row],[200D EMA]])/Table2[[#This Row],[200D EMA]]</f>
        <v>1.3343282143118175E-2</v>
      </c>
      <c r="V570">
        <v>0.67222099919242495</v>
      </c>
      <c r="W570">
        <v>125.36</v>
      </c>
      <c r="X570">
        <v>130.4</v>
      </c>
      <c r="Y570">
        <v>124.02</v>
      </c>
      <c r="Z570">
        <v>131.43</v>
      </c>
      <c r="AA570">
        <v>124.02</v>
      </c>
      <c r="AB570">
        <v>148.4</v>
      </c>
      <c r="AC570" s="2">
        <f>(Table2[[#This Row],[Close Price]]/Table2[[#This Row],[Day Low]])-1</f>
        <v>2.552648372686761E-3</v>
      </c>
      <c r="AD570" s="2">
        <f>(Table2[[#This Row],[Day High]]/Table2[[#This Row],[Close Price]])-1</f>
        <v>3.755569700827488E-2</v>
      </c>
      <c r="AE570" s="2">
        <f>(Table2[[#This Row],[Close Price]]/Table2[[#This Row],[Current Week Low]])-1</f>
        <v>1.3384937913239803E-2</v>
      </c>
      <c r="AF570" s="2">
        <f>(Table2[[#This Row],[Current Week High]]/Table2[[#This Row],[Close Price]])-1</f>
        <v>4.57511139401654E-2</v>
      </c>
      <c r="AG570" s="2">
        <f>(Table2[[#This Row],[Close Price]]/Table2[[#This Row],[Current Month Low]])-1</f>
        <v>1.3384937913239803E-2</v>
      </c>
      <c r="AH570" s="2">
        <f>(Table2[[#This Row],[Current Month High]]/Table2[[#This Row],[Close Price]])-1</f>
        <v>0.18077657542966263</v>
      </c>
      <c r="AI570">
        <v>19.080203691915901</v>
      </c>
      <c r="AJ570">
        <v>22.794333170493399</v>
      </c>
      <c r="AK570" t="str">
        <f>IF(AND(Table2[[#This Row],[20D EMA]]&gt;Table2[[#This Row],[50D EMA]],Table2[[#This Row],[50D EMA]]&gt;Table2[[#This Row],[200D EMA]]),"Uptrend","Downtrend/NoTrend")</f>
        <v>Downtrend/NoTrend</v>
      </c>
      <c r="AL570">
        <v>-0.06</v>
      </c>
      <c r="AM570" t="s">
        <v>10346</v>
      </c>
      <c r="AN570">
        <v>-2.5099999999999998</v>
      </c>
      <c r="AO570" t="s">
        <v>10346</v>
      </c>
      <c r="AP570">
        <v>2.4941948679757998E-2</v>
      </c>
      <c r="AQ570">
        <f>(Table2[[#This Row],[Sharpe Ratio]]-AVERAGE(Table2[Sharpe Ratio]))/_xlfn.STDEV.P(Table2[Sharpe Ratio])</f>
        <v>-0.44591161179516775</v>
      </c>
      <c r="AR5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0">
        <f>_xlfn.RANK.AVG(Table2[[#This Row],[1Y Return vs Nifty Z-Score]],Table2[1Y Return vs Nifty Z-Score])</f>
        <v>588</v>
      </c>
      <c r="AT570">
        <f>_xlfn.RANK.AVG(Table2[[#This Row],[6M Return vs Nifty Z-Score]],Table2[6M Return vs Nifty Z-Score])</f>
        <v>517</v>
      </c>
      <c r="AU570">
        <f>_xlfn.RANK.AVG(Table2[[#This Row],[Sharpe Ratio Z-Score]],Table2[Sharpe Ratio Z-Score])</f>
        <v>463</v>
      </c>
      <c r="AV570">
        <f>(Table2[[#This Row],[Rank 1Y]]+Table2[[#This Row],[Rank 6M]]+Table2[[#This Row],[Rank Sharpe]])/3</f>
        <v>522.66666666666663</v>
      </c>
    </row>
    <row r="571" spans="1:48" x14ac:dyDescent="0.3">
      <c r="A571" t="s">
        <v>1358</v>
      </c>
      <c r="B571" t="s">
        <v>1359</v>
      </c>
      <c r="C571" t="s">
        <v>10311</v>
      </c>
      <c r="D571" t="s">
        <v>306</v>
      </c>
      <c r="E571">
        <v>8279.9701867999993</v>
      </c>
      <c r="F571">
        <v>410.8</v>
      </c>
      <c r="G571">
        <v>-28.148709710456</v>
      </c>
      <c r="H571">
        <f>(Table2[[#This Row],[1Y Return vs Nifty]]-AVERAGE(Table2[1Y Return vs Nifty]))/_xlfn.STDEV.P(Table2[1Y Return vs Nifty])</f>
        <v>-0.88055469004212361</v>
      </c>
      <c r="I571">
        <v>-16.154821564209001</v>
      </c>
      <c r="J571">
        <f>(Table2[[#This Row],[1M Return vs Nifty]]-AVERAGE(Table2[1M Return vs Nifty]))/_xlfn.STDEV.P(Table2[1M Return vs Nifty])</f>
        <v>-1.5089315494748159</v>
      </c>
      <c r="K571">
        <v>-15.773203840111099</v>
      </c>
      <c r="L571">
        <f>(Table2[[#This Row],[6M Return vs Nifty]]-AVERAGE(Table2[6M Return vs Nifty]))/_xlfn.STDEV.P(Table2[6M Return vs Nifty])</f>
        <v>-0.78077811198574354</v>
      </c>
      <c r="M571">
        <v>-2.8473959197337</v>
      </c>
      <c r="N571">
        <f>(Table2[[#This Row],[1W Return vs Nifty]]-AVERAGE(Table2[1W Return vs Nifty]))/_xlfn.STDEV.P(Table2[1W Return vs Nifty])</f>
        <v>-0.48346003832770107</v>
      </c>
      <c r="O571">
        <v>417.05</v>
      </c>
      <c r="P571">
        <v>426.512334154803</v>
      </c>
      <c r="Q571">
        <v>408.98850254981897</v>
      </c>
      <c r="R571">
        <v>47.243544950112202</v>
      </c>
      <c r="S571" s="2">
        <f>(Table2[[#This Row],[Close Price]]-Table2[[#This Row],[20D EMA]])/Table2[[#This Row],[20D EMA]]</f>
        <v>-1.4986212684330416E-2</v>
      </c>
      <c r="T571" s="2">
        <f>(Table2[[#This Row],[Close Price]]-Table2[[#This Row],[50D EMA]])/Table2[[#This Row],[50D EMA]]</f>
        <v>-3.6839108500670424E-2</v>
      </c>
      <c r="U571" s="2">
        <f>(Table2[[#This Row],[Close Price]]-Table2[[#This Row],[200D EMA]])/Table2[[#This Row],[200D EMA]]</f>
        <v>4.4292136304256565E-3</v>
      </c>
      <c r="V571">
        <v>0.80581794478852198</v>
      </c>
      <c r="W571">
        <v>403.25</v>
      </c>
      <c r="X571">
        <v>414.8</v>
      </c>
      <c r="Y571">
        <v>402</v>
      </c>
      <c r="Z571">
        <v>414.8</v>
      </c>
      <c r="AA571">
        <v>395</v>
      </c>
      <c r="AB571">
        <v>458.75</v>
      </c>
      <c r="AC571" s="2">
        <f>(Table2[[#This Row],[Close Price]]/Table2[[#This Row],[Day Low]])-1</f>
        <v>1.8722876627402352E-2</v>
      </c>
      <c r="AD571" s="2">
        <f>(Table2[[#This Row],[Day High]]/Table2[[#This Row],[Close Price]])-1</f>
        <v>9.7370983446933845E-3</v>
      </c>
      <c r="AE571" s="2">
        <f>(Table2[[#This Row],[Close Price]]/Table2[[#This Row],[Current Week Low]])-1</f>
        <v>2.189054726368167E-2</v>
      </c>
      <c r="AF571" s="2">
        <f>(Table2[[#This Row],[Current Week High]]/Table2[[#This Row],[Close Price]])-1</f>
        <v>9.7370983446933845E-3</v>
      </c>
      <c r="AG571" s="2">
        <f>(Table2[[#This Row],[Close Price]]/Table2[[#This Row],[Current Month Low]])-1</f>
        <v>4.0000000000000036E-2</v>
      </c>
      <c r="AH571" s="2">
        <f>(Table2[[#This Row],[Current Month High]]/Table2[[#This Row],[Close Price]])-1</f>
        <v>0.1167234664070107</v>
      </c>
      <c r="AI571">
        <v>22.930866601752601</v>
      </c>
      <c r="AJ571">
        <v>18.130841121495301</v>
      </c>
      <c r="AK571" t="str">
        <f>IF(AND(Table2[[#This Row],[20D EMA]]&gt;Table2[[#This Row],[50D EMA]],Table2[[#This Row],[50D EMA]]&gt;Table2[[#This Row],[200D EMA]]),"Uptrend","Downtrend/NoTrend")</f>
        <v>Downtrend/NoTrend</v>
      </c>
      <c r="AL571">
        <v>-7.0000000000000007E-2</v>
      </c>
      <c r="AM571" t="s">
        <v>10346</v>
      </c>
      <c r="AN571">
        <v>-5.78</v>
      </c>
      <c r="AO571" t="s">
        <v>10346</v>
      </c>
      <c r="AP571">
        <v>5.9278157941127001E-2</v>
      </c>
      <c r="AQ571">
        <f>(Table2[[#This Row],[Sharpe Ratio]]-AVERAGE(Table2[Sharpe Ratio]))/_xlfn.STDEV.P(Table2[Sharpe Ratio])</f>
        <v>-5.1256890379857784E-2</v>
      </c>
      <c r="AR5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1">
        <f>_xlfn.RANK.AVG(Table2[[#This Row],[1Y Return vs Nifty Z-Score]],Table2[1Y Return vs Nifty Z-Score])</f>
        <v>628</v>
      </c>
      <c r="AT571">
        <f>_xlfn.RANK.AVG(Table2[[#This Row],[6M Return vs Nifty Z-Score]],Table2[6M Return vs Nifty Z-Score])</f>
        <v>576</v>
      </c>
      <c r="AU571">
        <f>_xlfn.RANK.AVG(Table2[[#This Row],[Sharpe Ratio Z-Score]],Table2[Sharpe Ratio Z-Score])</f>
        <v>365</v>
      </c>
      <c r="AV571">
        <f>(Table2[[#This Row],[Rank 1Y]]+Table2[[#This Row],[Rank 6M]]+Table2[[#This Row],[Rank Sharpe]])/3</f>
        <v>523</v>
      </c>
    </row>
    <row r="572" spans="1:48" x14ac:dyDescent="0.3">
      <c r="A572" t="s">
        <v>1614</v>
      </c>
      <c r="B572" t="s">
        <v>1615</v>
      </c>
      <c r="C572" t="s">
        <v>10316</v>
      </c>
      <c r="D572" t="s">
        <v>296</v>
      </c>
      <c r="E572">
        <v>5648.7685017599997</v>
      </c>
      <c r="F572">
        <v>769.2</v>
      </c>
      <c r="G572">
        <v>-18.765006014406001</v>
      </c>
      <c r="H572">
        <f>(Table2[[#This Row],[1Y Return vs Nifty]]-AVERAGE(Table2[1Y Return vs Nifty]))/_xlfn.STDEV.P(Table2[1Y Return vs Nifty])</f>
        <v>-0.73007964712355788</v>
      </c>
      <c r="I572">
        <v>-2.4038607164862702</v>
      </c>
      <c r="J572">
        <f>(Table2[[#This Row],[1M Return vs Nifty]]-AVERAGE(Table2[1M Return vs Nifty]))/_xlfn.STDEV.P(Table2[1M Return vs Nifty])</f>
        <v>-0.21282087235421057</v>
      </c>
      <c r="K572">
        <v>-18.386535806441501</v>
      </c>
      <c r="L572">
        <f>(Table2[[#This Row],[6M Return vs Nifty]]-AVERAGE(Table2[6M Return vs Nifty]))/_xlfn.STDEV.P(Table2[6M Return vs Nifty])</f>
        <v>-0.87163704596980818</v>
      </c>
      <c r="M572">
        <v>-2.2786436035153499</v>
      </c>
      <c r="N572">
        <f>(Table2[[#This Row],[1W Return vs Nifty]]-AVERAGE(Table2[1W Return vs Nifty]))/_xlfn.STDEV.P(Table2[1W Return vs Nifty])</f>
        <v>-0.33898472230702442</v>
      </c>
      <c r="O572">
        <v>765.54</v>
      </c>
      <c r="P572">
        <v>768.13219397596094</v>
      </c>
      <c r="Q572">
        <v>761.49736504198597</v>
      </c>
      <c r="R572">
        <v>51.713302930847803</v>
      </c>
      <c r="S572" s="2">
        <f>(Table2[[#This Row],[Close Price]]-Table2[[#This Row],[20D EMA]])/Table2[[#This Row],[20D EMA]]</f>
        <v>4.7809389450584969E-3</v>
      </c>
      <c r="T572" s="2">
        <f>(Table2[[#This Row],[Close Price]]-Table2[[#This Row],[50D EMA]])/Table2[[#This Row],[50D EMA]]</f>
        <v>1.3901331468897111E-3</v>
      </c>
      <c r="U572" s="2">
        <f>(Table2[[#This Row],[Close Price]]-Table2[[#This Row],[200D EMA]])/Table2[[#This Row],[200D EMA]]</f>
        <v>1.0115117020253091E-2</v>
      </c>
      <c r="V572">
        <v>0.740380399194836</v>
      </c>
      <c r="W572">
        <v>766.5</v>
      </c>
      <c r="X572">
        <v>787.2</v>
      </c>
      <c r="Y572">
        <v>766.05</v>
      </c>
      <c r="Z572">
        <v>799</v>
      </c>
      <c r="AA572">
        <v>709.45</v>
      </c>
      <c r="AB572">
        <v>805.2</v>
      </c>
      <c r="AC572" s="2">
        <f>(Table2[[#This Row],[Close Price]]/Table2[[#This Row],[Day Low]])-1</f>
        <v>3.5225048923679392E-3</v>
      </c>
      <c r="AD572" s="2">
        <f>(Table2[[#This Row],[Day High]]/Table2[[#This Row],[Close Price]])-1</f>
        <v>2.3400936037441422E-2</v>
      </c>
      <c r="AE572" s="2">
        <f>(Table2[[#This Row],[Close Price]]/Table2[[#This Row],[Current Week Low]])-1</f>
        <v>4.1120031329549001E-3</v>
      </c>
      <c r="AF572" s="2">
        <f>(Table2[[#This Row],[Current Week High]]/Table2[[#This Row],[Close Price]])-1</f>
        <v>3.8741549661986507E-2</v>
      </c>
      <c r="AG572" s="2">
        <f>(Table2[[#This Row],[Close Price]]/Table2[[#This Row],[Current Month Low]])-1</f>
        <v>8.4220170554655027E-2</v>
      </c>
      <c r="AH572" s="2">
        <f>(Table2[[#This Row],[Current Month High]]/Table2[[#This Row],[Close Price]])-1</f>
        <v>4.6801872074883066E-2</v>
      </c>
      <c r="AI572">
        <v>12.948517940717601</v>
      </c>
      <c r="AJ572">
        <v>19.2558139534883</v>
      </c>
      <c r="AK572" t="str">
        <f>IF(AND(Table2[[#This Row],[20D EMA]]&gt;Table2[[#This Row],[50D EMA]],Table2[[#This Row],[50D EMA]]&gt;Table2[[#This Row],[200D EMA]]),"Uptrend","Downtrend/NoTrend")</f>
        <v>Downtrend/NoTrend</v>
      </c>
      <c r="AL572">
        <v>-0.02</v>
      </c>
      <c r="AM572" t="s">
        <v>10346</v>
      </c>
      <c r="AN572">
        <v>4.4800000000000004</v>
      </c>
      <c r="AO572" t="s">
        <v>10347</v>
      </c>
      <c r="AP572">
        <v>5.0005933077097997E-2</v>
      </c>
      <c r="AQ572">
        <f>(Table2[[#This Row],[Sharpe Ratio]]-AVERAGE(Table2[Sharpe Ratio]))/_xlfn.STDEV.P(Table2[Sharpe Ratio])</f>
        <v>-0.15783031241251397</v>
      </c>
      <c r="AR5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2">
        <f>_xlfn.RANK.AVG(Table2[[#This Row],[1Y Return vs Nifty Z-Score]],Table2[1Y Return vs Nifty Z-Score])</f>
        <v>576</v>
      </c>
      <c r="AT572">
        <f>_xlfn.RANK.AVG(Table2[[#This Row],[6M Return vs Nifty Z-Score]],Table2[6M Return vs Nifty Z-Score])</f>
        <v>608</v>
      </c>
      <c r="AU572">
        <f>_xlfn.RANK.AVG(Table2[[#This Row],[Sharpe Ratio Z-Score]],Table2[Sharpe Ratio Z-Score])</f>
        <v>389</v>
      </c>
      <c r="AV572">
        <f>(Table2[[#This Row],[Rank 1Y]]+Table2[[#This Row],[Rank 6M]]+Table2[[#This Row],[Rank Sharpe]])/3</f>
        <v>524.33333333333337</v>
      </c>
    </row>
    <row r="573" spans="1:48" x14ac:dyDescent="0.3">
      <c r="A573" t="s">
        <v>1705</v>
      </c>
      <c r="B573" t="s">
        <v>1706</v>
      </c>
      <c r="C573" t="s">
        <v>10313</v>
      </c>
      <c r="D573" t="s">
        <v>898</v>
      </c>
      <c r="E573">
        <v>4829.6799520750001</v>
      </c>
      <c r="F573">
        <v>393.85</v>
      </c>
      <c r="G573">
        <v>-21.966680146446699</v>
      </c>
      <c r="H573">
        <f>(Table2[[#This Row],[1Y Return vs Nifty]]-AVERAGE(Table2[1Y Return vs Nifty]))/_xlfn.STDEV.P(Table2[1Y Return vs Nifty])</f>
        <v>-0.78142100103191758</v>
      </c>
      <c r="I573">
        <v>22.1016436715888</v>
      </c>
      <c r="J573">
        <f>(Table2[[#This Row],[1M Return vs Nifty]]-AVERAGE(Table2[1M Return vs Nifty]))/_xlfn.STDEV.P(Table2[1M Return vs Nifty])</f>
        <v>2.0969701478762017</v>
      </c>
      <c r="K573">
        <v>-12.223971108836601</v>
      </c>
      <c r="L573">
        <f>(Table2[[#This Row],[6M Return vs Nifty]]-AVERAGE(Table2[6M Return vs Nifty]))/_xlfn.STDEV.P(Table2[6M Return vs Nifty])</f>
        <v>-0.65738027865277771</v>
      </c>
      <c r="M573">
        <v>6.1475711800344204</v>
      </c>
      <c r="N573">
        <f>(Table2[[#This Row],[1W Return vs Nifty]]-AVERAGE(Table2[1W Return vs Nifty]))/_xlfn.STDEV.P(Table2[1W Return vs Nifty])</f>
        <v>1.8014549893162073</v>
      </c>
      <c r="O573">
        <v>367.34</v>
      </c>
      <c r="P573">
        <v>347.826021361946</v>
      </c>
      <c r="Q573">
        <v>340.81614782590498</v>
      </c>
      <c r="R573">
        <v>75.782528111424099</v>
      </c>
      <c r="S573" s="2">
        <f>(Table2[[#This Row],[Close Price]]-Table2[[#This Row],[20D EMA]])/Table2[[#This Row],[20D EMA]]</f>
        <v>7.2167474274514212E-2</v>
      </c>
      <c r="T573" s="2">
        <f>(Table2[[#This Row],[Close Price]]-Table2[[#This Row],[50D EMA]])/Table2[[#This Row],[50D EMA]]</f>
        <v>0.13231896353769834</v>
      </c>
      <c r="U573" s="2">
        <f>(Table2[[#This Row],[Close Price]]-Table2[[#This Row],[200D EMA]])/Table2[[#This Row],[200D EMA]]</f>
        <v>0.15560839036648491</v>
      </c>
      <c r="V573">
        <v>0.84594476494845305</v>
      </c>
      <c r="W573">
        <v>387.45</v>
      </c>
      <c r="X573">
        <v>403</v>
      </c>
      <c r="Y573">
        <v>382</v>
      </c>
      <c r="Z573">
        <v>403</v>
      </c>
      <c r="AA573">
        <v>337.55</v>
      </c>
      <c r="AB573">
        <v>403</v>
      </c>
      <c r="AC573" s="2">
        <f>(Table2[[#This Row],[Close Price]]/Table2[[#This Row],[Day Low]])-1</f>
        <v>1.6518260420699482E-2</v>
      </c>
      <c r="AD573" s="2">
        <f>(Table2[[#This Row],[Day High]]/Table2[[#This Row],[Close Price]])-1</f>
        <v>2.323219499809559E-2</v>
      </c>
      <c r="AE573" s="2">
        <f>(Table2[[#This Row],[Close Price]]/Table2[[#This Row],[Current Week Low]])-1</f>
        <v>3.1020942408376939E-2</v>
      </c>
      <c r="AF573" s="2">
        <f>(Table2[[#This Row],[Current Week High]]/Table2[[#This Row],[Close Price]])-1</f>
        <v>2.323219499809559E-2</v>
      </c>
      <c r="AG573" s="2">
        <f>(Table2[[#This Row],[Close Price]]/Table2[[#This Row],[Current Month Low]])-1</f>
        <v>0.16679010516960457</v>
      </c>
      <c r="AH573" s="2">
        <f>(Table2[[#This Row],[Current Month High]]/Table2[[#This Row],[Close Price]])-1</f>
        <v>2.323219499809559E-2</v>
      </c>
      <c r="AI573">
        <v>14.231306334898999</v>
      </c>
      <c r="AJ573">
        <v>46.986378055607403</v>
      </c>
      <c r="AK573" t="str">
        <f>IF(AND(Table2[[#This Row],[20D EMA]]&gt;Table2[[#This Row],[50D EMA]],Table2[[#This Row],[50D EMA]]&gt;Table2[[#This Row],[200D EMA]]),"Uptrend","Downtrend/NoTrend")</f>
        <v>Uptrend</v>
      </c>
      <c r="AL573">
        <v>0.18</v>
      </c>
      <c r="AM573" t="s">
        <v>10347</v>
      </c>
      <c r="AN573">
        <v>11.62</v>
      </c>
      <c r="AO573" t="s">
        <v>10347</v>
      </c>
      <c r="AP573">
        <v>3.3170523226831998E-2</v>
      </c>
      <c r="AQ573">
        <f>(Table2[[#This Row],[Sharpe Ratio]]-AVERAGE(Table2[Sharpe Ratio]))/_xlfn.STDEV.P(Table2[Sharpe Ratio])</f>
        <v>-0.35133373423154757</v>
      </c>
      <c r="AR5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2.1082901232761664</v>
      </c>
      <c r="AS573">
        <f>_xlfn.RANK.AVG(Table2[[#This Row],[1Y Return vs Nifty Z-Score]],Table2[1Y Return vs Nifty Z-Score])</f>
        <v>594</v>
      </c>
      <c r="AT573">
        <f>_xlfn.RANK.AVG(Table2[[#This Row],[6M Return vs Nifty Z-Score]],Table2[6M Return vs Nifty Z-Score])</f>
        <v>542</v>
      </c>
      <c r="AU573">
        <f>_xlfn.RANK.AVG(Table2[[#This Row],[Sharpe Ratio Z-Score]],Table2[Sharpe Ratio Z-Score])</f>
        <v>437</v>
      </c>
      <c r="AV573">
        <f>(Table2[[#This Row],[Rank 1Y]]+Table2[[#This Row],[Rank 6M]]+Table2[[#This Row],[Rank Sharpe]])/3</f>
        <v>524.33333333333337</v>
      </c>
    </row>
    <row r="574" spans="1:48" x14ac:dyDescent="0.3">
      <c r="A574" t="s">
        <v>2002</v>
      </c>
      <c r="B574" t="s">
        <v>2003</v>
      </c>
      <c r="C574" t="s">
        <v>10310</v>
      </c>
      <c r="D574" t="s">
        <v>127</v>
      </c>
      <c r="E574">
        <v>3346.3726725000001</v>
      </c>
      <c r="F574">
        <v>1149.5</v>
      </c>
      <c r="G574">
        <v>-16.547600135089301</v>
      </c>
      <c r="H574">
        <f>(Table2[[#This Row],[1Y Return vs Nifty]]-AVERAGE(Table2[1Y Return vs Nifty]))/_xlfn.STDEV.P(Table2[1Y Return vs Nifty])</f>
        <v>-0.69452180603374225</v>
      </c>
      <c r="I574">
        <v>-1.87608533720989</v>
      </c>
      <c r="J574">
        <f>(Table2[[#This Row],[1M Return vs Nifty]]-AVERAGE(Table2[1M Return vs Nifty]))/_xlfn.STDEV.P(Table2[1M Return vs Nifty])</f>
        <v>-0.16307487192728198</v>
      </c>
      <c r="K574">
        <v>-6.3757069626851397</v>
      </c>
      <c r="L574">
        <f>(Table2[[#This Row],[6M Return vs Nifty]]-AVERAGE(Table2[6M Return vs Nifty]))/_xlfn.STDEV.P(Table2[6M Return vs Nifty])</f>
        <v>-0.45405094551693242</v>
      </c>
      <c r="M574">
        <v>2.54149038294192</v>
      </c>
      <c r="N574">
        <f>(Table2[[#This Row],[1W Return vs Nifty]]-AVERAGE(Table2[1W Return vs Nifty]))/_xlfn.STDEV.P(Table2[1W Return vs Nifty])</f>
        <v>0.88543293912025001</v>
      </c>
      <c r="O574">
        <v>1098.7</v>
      </c>
      <c r="P574">
        <v>1124.4446249077801</v>
      </c>
      <c r="Q574">
        <v>1125.2434947331001</v>
      </c>
      <c r="R574">
        <v>73.205071211755595</v>
      </c>
      <c r="S574" s="2">
        <f>(Table2[[#This Row],[Close Price]]-Table2[[#This Row],[20D EMA]])/Table2[[#This Row],[20D EMA]]</f>
        <v>4.6236461272412807E-2</v>
      </c>
      <c r="T574" s="2">
        <f>(Table2[[#This Row],[Close Price]]-Table2[[#This Row],[50D EMA]])/Table2[[#This Row],[50D EMA]]</f>
        <v>2.2282444628409188E-2</v>
      </c>
      <c r="U574" s="2">
        <f>(Table2[[#This Row],[Close Price]]-Table2[[#This Row],[200D EMA]])/Table2[[#This Row],[200D EMA]]</f>
        <v>2.155667229398504E-2</v>
      </c>
      <c r="V574">
        <v>1.17959372217239</v>
      </c>
      <c r="W574">
        <v>1145.05</v>
      </c>
      <c r="X574">
        <v>1172</v>
      </c>
      <c r="Y574">
        <v>1090.05</v>
      </c>
      <c r="Z574">
        <v>1172</v>
      </c>
      <c r="AA574">
        <v>984.7</v>
      </c>
      <c r="AB574">
        <v>1172</v>
      </c>
      <c r="AC574" s="2">
        <f>(Table2[[#This Row],[Close Price]]/Table2[[#This Row],[Day Low]])-1</f>
        <v>3.8862931749705787E-3</v>
      </c>
      <c r="AD574" s="2">
        <f>(Table2[[#This Row],[Day High]]/Table2[[#This Row],[Close Price]])-1</f>
        <v>1.9573727707699051E-2</v>
      </c>
      <c r="AE574" s="2">
        <f>(Table2[[#This Row],[Close Price]]/Table2[[#This Row],[Current Week Low]])-1</f>
        <v>5.4538782624650395E-2</v>
      </c>
      <c r="AF574" s="2">
        <f>(Table2[[#This Row],[Current Week High]]/Table2[[#This Row],[Close Price]])-1</f>
        <v>1.9573727707699051E-2</v>
      </c>
      <c r="AG574" s="2">
        <f>(Table2[[#This Row],[Close Price]]/Table2[[#This Row],[Current Month Low]])-1</f>
        <v>0.1673606174469382</v>
      </c>
      <c r="AH574" s="2">
        <f>(Table2[[#This Row],[Current Month High]]/Table2[[#This Row],[Close Price]])-1</f>
        <v>1.9573727707699051E-2</v>
      </c>
      <c r="AI574">
        <v>18.225315354501902</v>
      </c>
      <c r="AJ574">
        <v>20.366492146596801</v>
      </c>
      <c r="AK574" t="str">
        <f>IF(AND(Table2[[#This Row],[20D EMA]]&gt;Table2[[#This Row],[50D EMA]],Table2[[#This Row],[50D EMA]]&gt;Table2[[#This Row],[200D EMA]]),"Uptrend","Downtrend/NoTrend")</f>
        <v>Downtrend/NoTrend</v>
      </c>
      <c r="AL574">
        <v>0</v>
      </c>
      <c r="AM574" t="s">
        <v>10348</v>
      </c>
      <c r="AN574">
        <v>13.72</v>
      </c>
      <c r="AO574" t="s">
        <v>10347</v>
      </c>
      <c r="AP574">
        <v>8.7895792507100003E-4</v>
      </c>
      <c r="AQ574">
        <f>(Table2[[#This Row],[Sharpe Ratio]]-AVERAGE(Table2[Sharpe Ratio]))/_xlfn.STDEV.P(Table2[Sharpe Ratio])</f>
        <v>-0.72248765548192917</v>
      </c>
      <c r="AR5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4">
        <f>_xlfn.RANK.AVG(Table2[[#This Row],[1Y Return vs Nifty Z-Score]],Table2[1Y Return vs Nifty Z-Score])</f>
        <v>569</v>
      </c>
      <c r="AT574">
        <f>_xlfn.RANK.AVG(Table2[[#This Row],[6M Return vs Nifty Z-Score]],Table2[6M Return vs Nifty Z-Score])</f>
        <v>481</v>
      </c>
      <c r="AU574">
        <f>_xlfn.RANK.AVG(Table2[[#This Row],[Sharpe Ratio Z-Score]],Table2[Sharpe Ratio Z-Score])</f>
        <v>523</v>
      </c>
      <c r="AV574">
        <f>(Table2[[#This Row],[Rank 1Y]]+Table2[[#This Row],[Rank 6M]]+Table2[[#This Row],[Rank Sharpe]])/3</f>
        <v>524.33333333333337</v>
      </c>
    </row>
    <row r="575" spans="1:48" x14ac:dyDescent="0.3">
      <c r="A575" t="s">
        <v>238</v>
      </c>
      <c r="B575" t="s">
        <v>239</v>
      </c>
      <c r="C575" t="s">
        <v>10305</v>
      </c>
      <c r="D575" t="s">
        <v>184</v>
      </c>
      <c r="E575">
        <v>114163.437607114</v>
      </c>
      <c r="F575">
        <v>644.15</v>
      </c>
      <c r="G575">
        <v>-12.947381140614301</v>
      </c>
      <c r="H575">
        <f>(Table2[[#This Row],[1Y Return vs Nifty]]-AVERAGE(Table2[1Y Return vs Nifty]))/_xlfn.STDEV.P(Table2[1Y Return vs Nifty])</f>
        <v>-0.63678947291053167</v>
      </c>
      <c r="I575">
        <v>0.12873455811388701</v>
      </c>
      <c r="J575">
        <f>(Table2[[#This Row],[1M Return vs Nifty]]-AVERAGE(Table2[1M Return vs Nifty]))/_xlfn.STDEV.P(Table2[1M Return vs Nifty])</f>
        <v>2.5891448376312583E-2</v>
      </c>
      <c r="K575">
        <v>5.2806121178002403</v>
      </c>
      <c r="L575">
        <f>(Table2[[#This Row],[6M Return vs Nifty]]-AVERAGE(Table2[6M Return vs Nifty]))/_xlfn.STDEV.P(Table2[6M Return vs Nifty])</f>
        <v>-4.8790251706892725E-2</v>
      </c>
      <c r="M575">
        <v>-0.202509431514765</v>
      </c>
      <c r="N575">
        <f>(Table2[[#This Row],[1W Return vs Nifty]]-AVERAGE(Table2[1W Return vs Nifty]))/_xlfn.STDEV.P(Table2[1W Return vs Nifty])</f>
        <v>0.18839799253708747</v>
      </c>
      <c r="O575">
        <v>634.54</v>
      </c>
      <c r="P575">
        <v>620.92308081952501</v>
      </c>
      <c r="Q575">
        <v>577.45970800459997</v>
      </c>
      <c r="R575">
        <v>58.796706264827897</v>
      </c>
      <c r="S575" s="2">
        <f>(Table2[[#This Row],[Close Price]]-Table2[[#This Row],[20D EMA]])/Table2[[#This Row],[20D EMA]]</f>
        <v>1.5144829325180468E-2</v>
      </c>
      <c r="T575" s="2">
        <f>(Table2[[#This Row],[Close Price]]-Table2[[#This Row],[50D EMA]])/Table2[[#This Row],[50D EMA]]</f>
        <v>3.7407079713994408E-2</v>
      </c>
      <c r="U575" s="2">
        <f>(Table2[[#This Row],[Close Price]]-Table2[[#This Row],[200D EMA]])/Table2[[#This Row],[200D EMA]]</f>
        <v>0.11548908273764576</v>
      </c>
      <c r="V575">
        <v>0.56726165246778504</v>
      </c>
      <c r="W575">
        <v>638.6</v>
      </c>
      <c r="X575">
        <v>647.9</v>
      </c>
      <c r="Y575">
        <v>638</v>
      </c>
      <c r="Z575">
        <v>655.4</v>
      </c>
      <c r="AA575">
        <v>598.6</v>
      </c>
      <c r="AB575">
        <v>655.85</v>
      </c>
      <c r="AC575" s="2">
        <f>(Table2[[#This Row],[Close Price]]/Table2[[#This Row],[Day Low]])-1</f>
        <v>8.690886313811319E-3</v>
      </c>
      <c r="AD575" s="2">
        <f>(Table2[[#This Row],[Day High]]/Table2[[#This Row],[Close Price]])-1</f>
        <v>5.8216253978111698E-3</v>
      </c>
      <c r="AE575" s="2">
        <f>(Table2[[#This Row],[Close Price]]/Table2[[#This Row],[Current Week Low]])-1</f>
        <v>9.6394984326018118E-3</v>
      </c>
      <c r="AF575" s="2">
        <f>(Table2[[#This Row],[Current Week High]]/Table2[[#This Row],[Close Price]])-1</f>
        <v>1.7464876193433287E-2</v>
      </c>
      <c r="AG575" s="2">
        <f>(Table2[[#This Row],[Close Price]]/Table2[[#This Row],[Current Month Low]])-1</f>
        <v>7.6094219846307931E-2</v>
      </c>
      <c r="AH575" s="2">
        <f>(Table2[[#This Row],[Current Month High]]/Table2[[#This Row],[Close Price]])-1</f>
        <v>1.8163471241170681E-2</v>
      </c>
      <c r="AI575">
        <v>2.8254288597376398</v>
      </c>
      <c r="AJ575">
        <v>31.674161896974599</v>
      </c>
      <c r="AK575" t="str">
        <f>IF(AND(Table2[[#This Row],[20D EMA]]&gt;Table2[[#This Row],[50D EMA]],Table2[[#This Row],[50D EMA]]&gt;Table2[[#This Row],[200D EMA]]),"Uptrend","Downtrend/NoTrend")</f>
        <v>Uptrend</v>
      </c>
      <c r="AL575">
        <v>-0.05</v>
      </c>
      <c r="AM575" t="s">
        <v>10346</v>
      </c>
      <c r="AN575">
        <v>3.84</v>
      </c>
      <c r="AO575" t="s">
        <v>10347</v>
      </c>
      <c r="AP575">
        <v>-7.9567046051206999E-2</v>
      </c>
      <c r="AQ575">
        <f>(Table2[[#This Row],[Sharpe Ratio]]-AVERAGE(Table2[Sharpe Ratio]))/_xlfn.STDEV.P(Table2[Sharpe Ratio])</f>
        <v>-1.6471207460645991</v>
      </c>
      <c r="AR5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-2.1184110297686236</v>
      </c>
      <c r="AS575">
        <f>_xlfn.RANK.AVG(Table2[[#This Row],[1Y Return vs Nifty Z-Score]],Table2[1Y Return vs Nifty Z-Score])</f>
        <v>542</v>
      </c>
      <c r="AT575">
        <f>_xlfn.RANK.AVG(Table2[[#This Row],[6M Return vs Nifty Z-Score]],Table2[6M Return vs Nifty Z-Score])</f>
        <v>339</v>
      </c>
      <c r="AU575">
        <f>_xlfn.RANK.AVG(Table2[[#This Row],[Sharpe Ratio Z-Score]],Table2[Sharpe Ratio Z-Score])</f>
        <v>698</v>
      </c>
      <c r="AV575">
        <f>(Table2[[#This Row],[Rank 1Y]]+Table2[[#This Row],[Rank 6M]]+Table2[[#This Row],[Rank Sharpe]])/3</f>
        <v>526.33333333333337</v>
      </c>
    </row>
    <row r="576" spans="1:48" x14ac:dyDescent="0.3">
      <c r="A576" t="s">
        <v>1949</v>
      </c>
      <c r="B576" t="s">
        <v>1950</v>
      </c>
      <c r="C576" t="s">
        <v>10318</v>
      </c>
      <c r="D576" t="s">
        <v>1611</v>
      </c>
      <c r="E576">
        <v>3571.2274884469998</v>
      </c>
      <c r="F576">
        <v>157.87</v>
      </c>
      <c r="G576">
        <v>-28.737512283137299</v>
      </c>
      <c r="H576">
        <f>(Table2[[#This Row],[1Y Return vs Nifty]]-AVERAGE(Table2[1Y Return vs Nifty]))/_xlfn.STDEV.P(Table2[1Y Return vs Nifty])</f>
        <v>-0.88999660074866871</v>
      </c>
      <c r="I576">
        <v>-1.4685754055924201</v>
      </c>
      <c r="J576">
        <f>(Table2[[#This Row],[1M Return vs Nifty]]-AVERAGE(Table2[1M Return vs Nifty]))/_xlfn.STDEV.P(Table2[1M Return vs Nifty])</f>
        <v>-0.12466461250969656</v>
      </c>
      <c r="K576">
        <v>-10.5204799261438</v>
      </c>
      <c r="L576">
        <f>(Table2[[#This Row],[6M Return vs Nifty]]-AVERAGE(Table2[6M Return vs Nifty]))/_xlfn.STDEV.P(Table2[6M Return vs Nifty])</f>
        <v>-0.59815420446670431</v>
      </c>
      <c r="M576">
        <v>-2.5105823603409498</v>
      </c>
      <c r="N576">
        <f>(Table2[[#This Row],[1W Return vs Nifty]]-AVERAGE(Table2[1W Return vs Nifty]))/_xlfn.STDEV.P(Table2[1W Return vs Nifty])</f>
        <v>-0.39790215303087012</v>
      </c>
      <c r="O576">
        <v>159.16999999999999</v>
      </c>
      <c r="P576">
        <v>157.52395188782501</v>
      </c>
      <c r="Q576">
        <v>150.75740570438299</v>
      </c>
      <c r="R576">
        <v>45.931687236630403</v>
      </c>
      <c r="S576" s="2">
        <f>(Table2[[#This Row],[Close Price]]-Table2[[#This Row],[20D EMA]])/Table2[[#This Row],[20D EMA]]</f>
        <v>-8.1673682226549166E-3</v>
      </c>
      <c r="T576" s="2">
        <f>(Table2[[#This Row],[Close Price]]-Table2[[#This Row],[50D EMA]])/Table2[[#This Row],[50D EMA]]</f>
        <v>2.1967967920295925E-3</v>
      </c>
      <c r="U576" s="2">
        <f>(Table2[[#This Row],[Close Price]]-Table2[[#This Row],[200D EMA]])/Table2[[#This Row],[200D EMA]]</f>
        <v>4.7179070655831996E-2</v>
      </c>
      <c r="V576">
        <v>0.691174683330814</v>
      </c>
      <c r="W576">
        <v>156.69999999999999</v>
      </c>
      <c r="X576">
        <v>162.62</v>
      </c>
      <c r="Y576">
        <v>156.1</v>
      </c>
      <c r="Z576">
        <v>162.62</v>
      </c>
      <c r="AA576">
        <v>152.65</v>
      </c>
      <c r="AB576">
        <v>179.09</v>
      </c>
      <c r="AC576" s="2">
        <f>(Table2[[#This Row],[Close Price]]/Table2[[#This Row],[Day Low]])-1</f>
        <v>7.466496490108554E-3</v>
      </c>
      <c r="AD576" s="2">
        <f>(Table2[[#This Row],[Day High]]/Table2[[#This Row],[Close Price]])-1</f>
        <v>3.0088047127383222E-2</v>
      </c>
      <c r="AE576" s="2">
        <f>(Table2[[#This Row],[Close Price]]/Table2[[#This Row],[Current Week Low]])-1</f>
        <v>1.1338885329916781E-2</v>
      </c>
      <c r="AF576" s="2">
        <f>(Table2[[#This Row],[Current Week High]]/Table2[[#This Row],[Close Price]])-1</f>
        <v>3.0088047127383222E-2</v>
      </c>
      <c r="AG576" s="2">
        <f>(Table2[[#This Row],[Close Price]]/Table2[[#This Row],[Current Month Low]])-1</f>
        <v>3.4195872911889857E-2</v>
      </c>
      <c r="AH576" s="2">
        <f>(Table2[[#This Row],[Current Month High]]/Table2[[#This Row],[Close Price]])-1</f>
        <v>0.13441439158801538</v>
      </c>
      <c r="AI576">
        <v>13.441439158801501</v>
      </c>
      <c r="AJ576">
        <v>22.379844961240298</v>
      </c>
      <c r="AK576" t="str">
        <f>IF(AND(Table2[[#This Row],[20D EMA]]&gt;Table2[[#This Row],[50D EMA]],Table2[[#This Row],[50D EMA]]&gt;Table2[[#This Row],[200D EMA]]),"Uptrend","Downtrend/NoTrend")</f>
        <v>Uptrend</v>
      </c>
      <c r="AL576">
        <v>0</v>
      </c>
      <c r="AM576" t="s">
        <v>10348</v>
      </c>
      <c r="AN576">
        <v>-8.77</v>
      </c>
      <c r="AO576" t="s">
        <v>10346</v>
      </c>
      <c r="AP576">
        <v>3.7612809050403997E-2</v>
      </c>
      <c r="AQ576">
        <f>(Table2[[#This Row],[Sharpe Ratio]]-AVERAGE(Table2[Sharpe Ratio]))/_xlfn.STDEV.P(Table2[Sharpe Ratio])</f>
        <v>-0.30027483425794316</v>
      </c>
      <c r="AR5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-2.310992405013883</v>
      </c>
      <c r="AS576">
        <f>_xlfn.RANK.AVG(Table2[[#This Row],[1Y Return vs Nifty Z-Score]],Table2[1Y Return vs Nifty Z-Score])</f>
        <v>630</v>
      </c>
      <c r="AT576">
        <f>_xlfn.RANK.AVG(Table2[[#This Row],[6M Return vs Nifty Z-Score]],Table2[6M Return vs Nifty Z-Score])</f>
        <v>527</v>
      </c>
      <c r="AU576">
        <f>_xlfn.RANK.AVG(Table2[[#This Row],[Sharpe Ratio Z-Score]],Table2[Sharpe Ratio Z-Score])</f>
        <v>425</v>
      </c>
      <c r="AV576">
        <f>(Table2[[#This Row],[Rank 1Y]]+Table2[[#This Row],[Rank 6M]]+Table2[[#This Row],[Rank Sharpe]])/3</f>
        <v>527.33333333333337</v>
      </c>
    </row>
    <row r="577" spans="1:48" x14ac:dyDescent="0.3">
      <c r="A577" t="s">
        <v>519</v>
      </c>
      <c r="B577" t="s">
        <v>520</v>
      </c>
      <c r="C577" t="s">
        <v>10308</v>
      </c>
      <c r="D577" t="s">
        <v>199</v>
      </c>
      <c r="E577">
        <v>40416.751097029999</v>
      </c>
      <c r="F577">
        <v>689.15</v>
      </c>
      <c r="G577">
        <v>-11.204420930771899</v>
      </c>
      <c r="H577">
        <f>(Table2[[#This Row],[1Y Return vs Nifty]]-AVERAGE(Table2[1Y Return vs Nifty]))/_xlfn.STDEV.P(Table2[1Y Return vs Nifty])</f>
        <v>-0.60883973996107921</v>
      </c>
      <c r="I577">
        <v>-0.66097369708254805</v>
      </c>
      <c r="J577">
        <f>(Table2[[#This Row],[1M Return vs Nifty]]-AVERAGE(Table2[1M Return vs Nifty]))/_xlfn.STDEV.P(Table2[1M Return vs Nifty])</f>
        <v>-4.8543299326419126E-2</v>
      </c>
      <c r="K577">
        <v>-14.4455111914389</v>
      </c>
      <c r="L577">
        <f>(Table2[[#This Row],[6M Return vs Nifty]]-AVERAGE(Table2[6M Return vs Nifty]))/_xlfn.STDEV.P(Table2[6M Return vs Nifty])</f>
        <v>-0.73461760108584973</v>
      </c>
      <c r="M577">
        <v>0.72789777021703395</v>
      </c>
      <c r="N577">
        <f>(Table2[[#This Row],[1W Return vs Nifty]]-AVERAGE(Table2[1W Return vs Nifty]))/_xlfn.STDEV.P(Table2[1W Return vs Nifty])</f>
        <v>0.42474142475707943</v>
      </c>
      <c r="O577">
        <v>687.38</v>
      </c>
      <c r="P577">
        <v>677.31265695776096</v>
      </c>
      <c r="Q577">
        <v>637.76382651654103</v>
      </c>
      <c r="R577">
        <v>49.254083673208598</v>
      </c>
      <c r="S577" s="2">
        <f>(Table2[[#This Row],[Close Price]]-Table2[[#This Row],[20D EMA]])/Table2[[#This Row],[20D EMA]]</f>
        <v>2.5749949082021326E-3</v>
      </c>
      <c r="T577" s="2">
        <f>(Table2[[#This Row],[Close Price]]-Table2[[#This Row],[50D EMA]])/Table2[[#This Row],[50D EMA]]</f>
        <v>1.7476925789941679E-2</v>
      </c>
      <c r="U577" s="2">
        <f>(Table2[[#This Row],[Close Price]]-Table2[[#This Row],[200D EMA]])/Table2[[#This Row],[200D EMA]]</f>
        <v>8.0572417793165943E-2</v>
      </c>
      <c r="V577">
        <v>0.83018805800822004</v>
      </c>
      <c r="W577">
        <v>686</v>
      </c>
      <c r="X577">
        <v>722.3</v>
      </c>
      <c r="Y577">
        <v>686</v>
      </c>
      <c r="Z577">
        <v>736.9</v>
      </c>
      <c r="AA577">
        <v>643.75</v>
      </c>
      <c r="AB577">
        <v>736.9</v>
      </c>
      <c r="AC577" s="2">
        <f>(Table2[[#This Row],[Close Price]]/Table2[[#This Row],[Day Low]])-1</f>
        <v>4.5918367346937661E-3</v>
      </c>
      <c r="AD577" s="2">
        <f>(Table2[[#This Row],[Day High]]/Table2[[#This Row],[Close Price]])-1</f>
        <v>4.8102735253573226E-2</v>
      </c>
      <c r="AE577" s="2">
        <f>(Table2[[#This Row],[Close Price]]/Table2[[#This Row],[Current Week Low]])-1</f>
        <v>4.5918367346937661E-3</v>
      </c>
      <c r="AF577" s="2">
        <f>(Table2[[#This Row],[Current Week High]]/Table2[[#This Row],[Close Price]])-1</f>
        <v>6.9288253645795495E-2</v>
      </c>
      <c r="AG577" s="2">
        <f>(Table2[[#This Row],[Close Price]]/Table2[[#This Row],[Current Month Low]])-1</f>
        <v>7.0524271844660147E-2</v>
      </c>
      <c r="AH577" s="2">
        <f>(Table2[[#This Row],[Current Month High]]/Table2[[#This Row],[Close Price]])-1</f>
        <v>6.9288253645795495E-2</v>
      </c>
      <c r="AI577">
        <v>10.933758978451699</v>
      </c>
      <c r="AJ577">
        <v>41.190329850440399</v>
      </c>
      <c r="AK577" t="str">
        <f>IF(AND(Table2[[#This Row],[20D EMA]]&gt;Table2[[#This Row],[50D EMA]],Table2[[#This Row],[50D EMA]]&gt;Table2[[#This Row],[200D EMA]]),"Uptrend","Downtrend/NoTrend")</f>
        <v>Uptrend</v>
      </c>
      <c r="AL577">
        <v>0</v>
      </c>
      <c r="AM577" t="s">
        <v>10348</v>
      </c>
      <c r="AN577">
        <v>3.53</v>
      </c>
      <c r="AO577" t="s">
        <v>10347</v>
      </c>
      <c r="AP577">
        <v>1.1449348679494001E-2</v>
      </c>
      <c r="AQ577">
        <f>(Table2[[#This Row],[Sharpe Ratio]]-AVERAGE(Table2[Sharpe Ratio]))/_xlfn.STDEV.P(Table2[Sharpe Ratio])</f>
        <v>-0.60099332899169478</v>
      </c>
      <c r="AR5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-1.5682525446079634</v>
      </c>
      <c r="AS577">
        <f>_xlfn.RANK.AVG(Table2[[#This Row],[1Y Return vs Nifty Z-Score]],Table2[1Y Return vs Nifty Z-Score])</f>
        <v>530</v>
      </c>
      <c r="AT577">
        <f>_xlfn.RANK.AVG(Table2[[#This Row],[6M Return vs Nifty Z-Score]],Table2[6M Return vs Nifty Z-Score])</f>
        <v>562</v>
      </c>
      <c r="AU577">
        <f>_xlfn.RANK.AVG(Table2[[#This Row],[Sharpe Ratio Z-Score]],Table2[Sharpe Ratio Z-Score])</f>
        <v>493</v>
      </c>
      <c r="AV577">
        <f>(Table2[[#This Row],[Rank 1Y]]+Table2[[#This Row],[Rank 6M]]+Table2[[#This Row],[Rank Sharpe]])/3</f>
        <v>528.33333333333337</v>
      </c>
    </row>
    <row r="578" spans="1:48" x14ac:dyDescent="0.3">
      <c r="A578" t="s">
        <v>1790</v>
      </c>
      <c r="B578" t="s">
        <v>1791</v>
      </c>
      <c r="C578" t="s">
        <v>10306</v>
      </c>
      <c r="D578" t="s">
        <v>46</v>
      </c>
      <c r="E578">
        <v>4331.0672701049998</v>
      </c>
      <c r="F578">
        <v>53.65</v>
      </c>
      <c r="G578">
        <v>-40.392861757239601</v>
      </c>
      <c r="H578">
        <f>(Table2[[#This Row],[1Y Return vs Nifty]]-AVERAGE(Table2[1Y Return vs Nifty]))/_xlfn.STDEV.P(Table2[1Y Return vs Nifty])</f>
        <v>-1.0768992640419153</v>
      </c>
      <c r="I578">
        <v>-11.388341222734001</v>
      </c>
      <c r="J578">
        <f>(Table2[[#This Row],[1M Return vs Nifty]]-AVERAGE(Table2[1M Return vs Nifty]))/_xlfn.STDEV.P(Table2[1M Return vs Nifty])</f>
        <v>-1.0596621397743058</v>
      </c>
      <c r="K578">
        <v>-35.345017144709701</v>
      </c>
      <c r="L578">
        <f>(Table2[[#This Row],[6M Return vs Nifty]]-AVERAGE(Table2[6M Return vs Nifty]))/_xlfn.STDEV.P(Table2[6M Return vs Nifty])</f>
        <v>-1.4612404933065466</v>
      </c>
      <c r="M578">
        <v>-0.58024911144950297</v>
      </c>
      <c r="N578">
        <f>(Table2[[#This Row],[1W Return vs Nifty]]-AVERAGE(Table2[1W Return vs Nifty]))/_xlfn.STDEV.P(Table2[1W Return vs Nifty])</f>
        <v>9.2443992745077933E-2</v>
      </c>
      <c r="O578">
        <v>55.29</v>
      </c>
      <c r="P578">
        <v>57.922827237067303</v>
      </c>
      <c r="Q578">
        <v>57.422717402034799</v>
      </c>
      <c r="R578">
        <v>41.698191528543099</v>
      </c>
      <c r="S578" s="2">
        <f>(Table2[[#This Row],[Close Price]]-Table2[[#This Row],[20D EMA]])/Table2[[#This Row],[20D EMA]]</f>
        <v>-2.9661783324290116E-2</v>
      </c>
      <c r="T578" s="2">
        <f>(Table2[[#This Row],[Close Price]]-Table2[[#This Row],[50D EMA]])/Table2[[#This Row],[50D EMA]]</f>
        <v>-7.3767587683167143E-2</v>
      </c>
      <c r="U578" s="2">
        <f>(Table2[[#This Row],[Close Price]]-Table2[[#This Row],[200D EMA]])/Table2[[#This Row],[200D EMA]]</f>
        <v>-6.5700781375788955E-2</v>
      </c>
      <c r="V578">
        <v>0.64300052274111996</v>
      </c>
      <c r="W578">
        <v>53.5</v>
      </c>
      <c r="X578">
        <v>54.69</v>
      </c>
      <c r="Y578">
        <v>53.5</v>
      </c>
      <c r="Z578">
        <v>55.4</v>
      </c>
      <c r="AA578">
        <v>50.96</v>
      </c>
      <c r="AB578">
        <v>59.98</v>
      </c>
      <c r="AC578" s="2">
        <f>(Table2[[#This Row],[Close Price]]/Table2[[#This Row],[Day Low]])-1</f>
        <v>2.803738317757043E-3</v>
      </c>
      <c r="AD578" s="2">
        <f>(Table2[[#This Row],[Day High]]/Table2[[#This Row],[Close Price]])-1</f>
        <v>1.9384902143522842E-2</v>
      </c>
      <c r="AE578" s="2">
        <f>(Table2[[#This Row],[Close Price]]/Table2[[#This Row],[Current Week Low]])-1</f>
        <v>2.803738317757043E-3</v>
      </c>
      <c r="AF578" s="2">
        <f>(Table2[[#This Row],[Current Week High]]/Table2[[#This Row],[Close Price]])-1</f>
        <v>3.2618825722273925E-2</v>
      </c>
      <c r="AG578" s="2">
        <f>(Table2[[#This Row],[Close Price]]/Table2[[#This Row],[Current Month Low]])-1</f>
        <v>5.2786499215070615E-2</v>
      </c>
      <c r="AH578" s="2">
        <f>(Table2[[#This Row],[Current Month High]]/Table2[[#This Row],[Close Price]])-1</f>
        <v>0.11798695246971103</v>
      </c>
      <c r="AI578">
        <v>47.250698974836901</v>
      </c>
      <c r="AJ578">
        <v>27.586206896551701</v>
      </c>
      <c r="AK578" t="str">
        <f>IF(AND(Table2[[#This Row],[20D EMA]]&gt;Table2[[#This Row],[50D EMA]],Table2[[#This Row],[50D EMA]]&gt;Table2[[#This Row],[200D EMA]]),"Uptrend","Downtrend/NoTrend")</f>
        <v>Downtrend/NoTrend</v>
      </c>
      <c r="AL578">
        <v>-0.17</v>
      </c>
      <c r="AM578" t="s">
        <v>10346</v>
      </c>
      <c r="AN578">
        <v>-3.3</v>
      </c>
      <c r="AO578" t="s">
        <v>10346</v>
      </c>
      <c r="AP578">
        <v>0.12118698154534099</v>
      </c>
      <c r="AQ578">
        <f>(Table2[[#This Row],[Sharpe Ratio]]-AVERAGE(Table2[Sharpe Ratio]))/_xlfn.STDEV.P(Table2[Sharpe Ratio])</f>
        <v>0.66031290891535133</v>
      </c>
      <c r="AR5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8">
        <f>_xlfn.RANK.AVG(Table2[[#This Row],[1Y Return vs Nifty Z-Score]],Table2[1Y Return vs Nifty Z-Score])</f>
        <v>687</v>
      </c>
      <c r="AT578">
        <f>_xlfn.RANK.AVG(Table2[[#This Row],[6M Return vs Nifty Z-Score]],Table2[6M Return vs Nifty Z-Score])</f>
        <v>717</v>
      </c>
      <c r="AU578">
        <f>_xlfn.RANK.AVG(Table2[[#This Row],[Sharpe Ratio Z-Score]],Table2[Sharpe Ratio Z-Score])</f>
        <v>181</v>
      </c>
      <c r="AV578">
        <f>(Table2[[#This Row],[Rank 1Y]]+Table2[[#This Row],[Rank 6M]]+Table2[[#This Row],[Rank Sharpe]])/3</f>
        <v>528.33333333333337</v>
      </c>
    </row>
    <row r="579" spans="1:48" x14ac:dyDescent="0.3">
      <c r="A579" t="s">
        <v>1354</v>
      </c>
      <c r="B579" t="s">
        <v>1355</v>
      </c>
      <c r="C579" t="s">
        <v>6758</v>
      </c>
      <c r="D579" t="s">
        <v>83</v>
      </c>
      <c r="E579">
        <v>8327.0279029399899</v>
      </c>
      <c r="F579">
        <v>165.43</v>
      </c>
      <c r="G579">
        <v>-0.69039344154554505</v>
      </c>
      <c r="H579">
        <f>(Table2[[#This Row],[1Y Return vs Nifty]]-AVERAGE(Table2[1Y Return vs Nifty]))/_xlfn.STDEV.P(Table2[1Y Return vs Nifty])</f>
        <v>-0.44023906916685013</v>
      </c>
      <c r="I579">
        <v>2.75295384690176</v>
      </c>
      <c r="J579">
        <f>(Table2[[#This Row],[1M Return vs Nifty]]-AVERAGE(Table2[1M Return vs Nifty]))/_xlfn.STDEV.P(Table2[1M Return vs Nifty])</f>
        <v>0.27323988293076645</v>
      </c>
      <c r="K579">
        <v>-19.641362289092999</v>
      </c>
      <c r="L579">
        <f>(Table2[[#This Row],[6M Return vs Nifty]]-AVERAGE(Table2[6M Return vs Nifty]))/_xlfn.STDEV.P(Table2[6M Return vs Nifty])</f>
        <v>-0.91526418481691851</v>
      </c>
      <c r="M579">
        <v>2.0143570867902199</v>
      </c>
      <c r="N579">
        <f>(Table2[[#This Row],[1W Return vs Nifty]]-AVERAGE(Table2[1W Return vs Nifty]))/_xlfn.STDEV.P(Table2[1W Return vs Nifty])</f>
        <v>0.75152974897077895</v>
      </c>
      <c r="O579">
        <v>163.52000000000001</v>
      </c>
      <c r="P579">
        <v>163.06612180949099</v>
      </c>
      <c r="Q579">
        <v>160.35177387025399</v>
      </c>
      <c r="R579">
        <v>53.5943808494591</v>
      </c>
      <c r="S579" s="2">
        <f>(Table2[[#This Row],[Close Price]]-Table2[[#This Row],[20D EMA]])/Table2[[#This Row],[20D EMA]]</f>
        <v>1.1680528375733834E-2</v>
      </c>
      <c r="T579" s="2">
        <f>(Table2[[#This Row],[Close Price]]-Table2[[#This Row],[50D EMA]])/Table2[[#This Row],[50D EMA]]</f>
        <v>1.4496439629996935E-2</v>
      </c>
      <c r="U579" s="2">
        <f>(Table2[[#This Row],[Close Price]]-Table2[[#This Row],[200D EMA]])/Table2[[#This Row],[200D EMA]]</f>
        <v>3.1669285641049268E-2</v>
      </c>
      <c r="V579">
        <v>1.12000972095803</v>
      </c>
      <c r="W579">
        <v>164.76</v>
      </c>
      <c r="X579">
        <v>170.72</v>
      </c>
      <c r="Y579">
        <v>164.76</v>
      </c>
      <c r="Z579">
        <v>175.99</v>
      </c>
      <c r="AA579">
        <v>154.15</v>
      </c>
      <c r="AB579">
        <v>175.99</v>
      </c>
      <c r="AC579" s="2">
        <f>(Table2[[#This Row],[Close Price]]/Table2[[#This Row],[Day Low]])-1</f>
        <v>4.0665210002428509E-3</v>
      </c>
      <c r="AD579" s="2">
        <f>(Table2[[#This Row],[Day High]]/Table2[[#This Row],[Close Price]])-1</f>
        <v>3.1977271353442527E-2</v>
      </c>
      <c r="AE579" s="2">
        <f>(Table2[[#This Row],[Close Price]]/Table2[[#This Row],[Current Week Low]])-1</f>
        <v>4.0665210002428509E-3</v>
      </c>
      <c r="AF579" s="2">
        <f>(Table2[[#This Row],[Current Week High]]/Table2[[#This Row],[Close Price]])-1</f>
        <v>6.3833645650728466E-2</v>
      </c>
      <c r="AG579" s="2">
        <f>(Table2[[#This Row],[Close Price]]/Table2[[#This Row],[Current Month Low]])-1</f>
        <v>7.3175478430100638E-2</v>
      </c>
      <c r="AH579" s="2">
        <f>(Table2[[#This Row],[Current Month High]]/Table2[[#This Row],[Close Price]])-1</f>
        <v>6.3833645650728466E-2</v>
      </c>
      <c r="AI579">
        <v>20.292570875899099</v>
      </c>
      <c r="AJ579">
        <v>37.858333333333299</v>
      </c>
      <c r="AK579" t="str">
        <f>IF(AND(Table2[[#This Row],[20D EMA]]&gt;Table2[[#This Row],[50D EMA]],Table2[[#This Row],[50D EMA]]&gt;Table2[[#This Row],[200D EMA]]),"Uptrend","Downtrend/NoTrend")</f>
        <v>Uptrend</v>
      </c>
      <c r="AL579">
        <v>-0.05</v>
      </c>
      <c r="AM579" t="s">
        <v>10346</v>
      </c>
      <c r="AN579">
        <v>1.98</v>
      </c>
      <c r="AO579" t="s">
        <v>10347</v>
      </c>
      <c r="AP579">
        <v>4.8269101329919996E-3</v>
      </c>
      <c r="AQ579">
        <f>(Table2[[#This Row],[Sharpe Ratio]]-AVERAGE(Table2[Sharpe Ratio]))/_xlfn.STDEV.P(Table2[Sharpe Ratio])</f>
        <v>-0.67711054448758945</v>
      </c>
      <c r="AR5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-1.0078441665698126</v>
      </c>
      <c r="AS579">
        <f>_xlfn.RANK.AVG(Table2[[#This Row],[1Y Return vs Nifty Z-Score]],Table2[1Y Return vs Nifty Z-Score])</f>
        <v>454</v>
      </c>
      <c r="AT579">
        <f>_xlfn.RANK.AVG(Table2[[#This Row],[6M Return vs Nifty Z-Score]],Table2[6M Return vs Nifty Z-Score])</f>
        <v>623</v>
      </c>
      <c r="AU579">
        <f>_xlfn.RANK.AVG(Table2[[#This Row],[Sharpe Ratio Z-Score]],Table2[Sharpe Ratio Z-Score])</f>
        <v>511</v>
      </c>
      <c r="AV579">
        <f>(Table2[[#This Row],[Rank 1Y]]+Table2[[#This Row],[Rank 6M]]+Table2[[#This Row],[Rank Sharpe]])/3</f>
        <v>529.33333333333337</v>
      </c>
    </row>
    <row r="580" spans="1:48" x14ac:dyDescent="0.3">
      <c r="A580" t="s">
        <v>1481</v>
      </c>
      <c r="B580" t="s">
        <v>1482</v>
      </c>
      <c r="C580" t="s">
        <v>10313</v>
      </c>
      <c r="D580" t="s">
        <v>1483</v>
      </c>
      <c r="E580">
        <v>7073.1246723199902</v>
      </c>
      <c r="F580">
        <v>265.3</v>
      </c>
      <c r="G580">
        <v>-20.360211577290599</v>
      </c>
      <c r="H580">
        <f>(Table2[[#This Row],[1Y Return vs Nifty]]-AVERAGE(Table2[1Y Return vs Nifty]))/_xlfn.STDEV.P(Table2[1Y Return vs Nifty])</f>
        <v>-0.75566001851146058</v>
      </c>
      <c r="I580">
        <v>-9.6050708444562591</v>
      </c>
      <c r="J580">
        <f>(Table2[[#This Row],[1M Return vs Nifty]]-AVERAGE(Table2[1M Return vs Nifty]))/_xlfn.STDEV.P(Table2[1M Return vs Nifty])</f>
        <v>-0.89157819254515958</v>
      </c>
      <c r="K580">
        <v>-25.717066725039999</v>
      </c>
      <c r="L580">
        <f>(Table2[[#This Row],[6M Return vs Nifty]]-AVERAGE(Table2[6M Return vs Nifty]))/_xlfn.STDEV.P(Table2[6M Return vs Nifty])</f>
        <v>-1.1265010408170966</v>
      </c>
      <c r="M580">
        <v>-1.01473439303454</v>
      </c>
      <c r="N580">
        <f>(Table2[[#This Row],[1W Return vs Nifty]]-AVERAGE(Table2[1W Return vs Nifty]))/_xlfn.STDEV.P(Table2[1W Return vs Nifty])</f>
        <v>-1.7924609849292703E-2</v>
      </c>
      <c r="O580">
        <v>274.5</v>
      </c>
      <c r="P580">
        <v>284.35859709255999</v>
      </c>
      <c r="Q580">
        <v>285.27922738661499</v>
      </c>
      <c r="R580">
        <v>38.565186416933599</v>
      </c>
      <c r="S580" s="2">
        <f>(Table2[[#This Row],[Close Price]]-Table2[[#This Row],[20D EMA]])/Table2[[#This Row],[20D EMA]]</f>
        <v>-3.3515482695810526E-2</v>
      </c>
      <c r="T580" s="2">
        <f>(Table2[[#This Row],[Close Price]]-Table2[[#This Row],[50D EMA]])/Table2[[#This Row],[50D EMA]]</f>
        <v>-6.7023108453289779E-2</v>
      </c>
      <c r="U580" s="2">
        <f>(Table2[[#This Row],[Close Price]]-Table2[[#This Row],[200D EMA]])/Table2[[#This Row],[200D EMA]]</f>
        <v>-7.0033936819167031E-2</v>
      </c>
      <c r="V580">
        <v>1.1959015952650001</v>
      </c>
      <c r="W580">
        <v>262.5</v>
      </c>
      <c r="X580">
        <v>268.7</v>
      </c>
      <c r="Y580">
        <v>262.5</v>
      </c>
      <c r="Z580">
        <v>271.60000000000002</v>
      </c>
      <c r="AA580">
        <v>262.5</v>
      </c>
      <c r="AB580">
        <v>302.14999999999998</v>
      </c>
      <c r="AC580" s="2">
        <f>(Table2[[#This Row],[Close Price]]/Table2[[#This Row],[Day Low]])-1</f>
        <v>1.0666666666666602E-2</v>
      </c>
      <c r="AD580" s="2">
        <f>(Table2[[#This Row],[Day High]]/Table2[[#This Row],[Close Price]])-1</f>
        <v>1.2815680361854431E-2</v>
      </c>
      <c r="AE580" s="2">
        <f>(Table2[[#This Row],[Close Price]]/Table2[[#This Row],[Current Week Low]])-1</f>
        <v>1.0666666666666602E-2</v>
      </c>
      <c r="AF580" s="2">
        <f>(Table2[[#This Row],[Current Week High]]/Table2[[#This Row],[Close Price]])-1</f>
        <v>2.3746701846965701E-2</v>
      </c>
      <c r="AG580" s="2">
        <f>(Table2[[#This Row],[Close Price]]/Table2[[#This Row],[Current Month Low]])-1</f>
        <v>1.0666666666666602E-2</v>
      </c>
      <c r="AH580" s="2">
        <f>(Table2[[#This Row],[Current Month High]]/Table2[[#This Row],[Close Price]])-1</f>
        <v>0.13889935921598173</v>
      </c>
      <c r="AI580">
        <v>37.561251413494098</v>
      </c>
      <c r="AJ580">
        <v>10.5416666666666</v>
      </c>
      <c r="AK580" t="str">
        <f>IF(AND(Table2[[#This Row],[20D EMA]]&gt;Table2[[#This Row],[50D EMA]],Table2[[#This Row],[50D EMA]]&gt;Table2[[#This Row],[200D EMA]]),"Uptrend","Downtrend/NoTrend")</f>
        <v>Downtrend/NoTrend</v>
      </c>
      <c r="AL580">
        <v>-0.25</v>
      </c>
      <c r="AM580" t="s">
        <v>10346</v>
      </c>
      <c r="AN580">
        <v>-4.38</v>
      </c>
      <c r="AO580" t="s">
        <v>10346</v>
      </c>
      <c r="AP580">
        <v>6.9291751721312994E-2</v>
      </c>
      <c r="AQ580">
        <f>(Table2[[#This Row],[Sharpe Ratio]]-AVERAGE(Table2[Sharpe Ratio]))/_xlfn.STDEV.P(Table2[Sharpe Ratio])</f>
        <v>6.3837703598272552E-2</v>
      </c>
      <c r="AR5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0">
        <f>_xlfn.RANK.AVG(Table2[[#This Row],[1Y Return vs Nifty Z-Score]],Table2[1Y Return vs Nifty Z-Score])</f>
        <v>584</v>
      </c>
      <c r="AT580">
        <f>_xlfn.RANK.AVG(Table2[[#This Row],[6M Return vs Nifty Z-Score]],Table2[6M Return vs Nifty Z-Score])</f>
        <v>670</v>
      </c>
      <c r="AU580">
        <f>_xlfn.RANK.AVG(Table2[[#This Row],[Sharpe Ratio Z-Score]],Table2[Sharpe Ratio Z-Score])</f>
        <v>337</v>
      </c>
      <c r="AV580">
        <f>(Table2[[#This Row],[Rank 1Y]]+Table2[[#This Row],[Rank 6M]]+Table2[[#This Row],[Rank Sharpe]])/3</f>
        <v>530.33333333333337</v>
      </c>
    </row>
    <row r="581" spans="1:48" x14ac:dyDescent="0.3">
      <c r="A581" t="s">
        <v>1648</v>
      </c>
      <c r="B581" t="s">
        <v>1649</v>
      </c>
      <c r="C581" t="s">
        <v>10312</v>
      </c>
      <c r="D581" t="s">
        <v>1100</v>
      </c>
      <c r="E581">
        <v>5318.0141624999997</v>
      </c>
      <c r="F581">
        <v>3172.5</v>
      </c>
      <c r="G581">
        <v>5.7173324274089499</v>
      </c>
      <c r="H581">
        <f>(Table2[[#This Row],[1Y Return vs Nifty]]-AVERAGE(Table2[1Y Return vs Nifty]))/_xlfn.STDEV.P(Table2[1Y Return vs Nifty])</f>
        <v>-0.33748616302519452</v>
      </c>
      <c r="I581">
        <v>-9.1591644117077209</v>
      </c>
      <c r="J581">
        <f>(Table2[[#This Row],[1M Return vs Nifty]]-AVERAGE(Table2[1M Return vs Nifty]))/_xlfn.STDEV.P(Table2[1M Return vs Nifty])</f>
        <v>-0.84954883220574351</v>
      </c>
      <c r="K581">
        <v>-9.1087907252954405</v>
      </c>
      <c r="L581">
        <f>(Table2[[#This Row],[6M Return vs Nifty]]-AVERAGE(Table2[6M Return vs Nifty]))/_xlfn.STDEV.P(Table2[6M Return vs Nifty])</f>
        <v>-0.54907334617605041</v>
      </c>
      <c r="M581">
        <v>-1.0712672236898599</v>
      </c>
      <c r="N581">
        <f>(Table2[[#This Row],[1W Return vs Nifty]]-AVERAGE(Table2[1W Return vs Nifty]))/_xlfn.STDEV.P(Table2[1W Return vs Nifty])</f>
        <v>-3.2285164244529853E-2</v>
      </c>
      <c r="O581">
        <v>3149.37</v>
      </c>
      <c r="P581">
        <v>3107.5006215466801</v>
      </c>
      <c r="Q581">
        <v>2975.95211496105</v>
      </c>
      <c r="R581">
        <v>52.674692634025902</v>
      </c>
      <c r="S581" s="2">
        <f>(Table2[[#This Row],[Close Price]]-Table2[[#This Row],[20D EMA]])/Table2[[#This Row],[20D EMA]]</f>
        <v>7.3443260080587897E-3</v>
      </c>
      <c r="T581" s="2">
        <f>(Table2[[#This Row],[Close Price]]-Table2[[#This Row],[50D EMA]])/Table2[[#This Row],[50D EMA]]</f>
        <v>2.0916931762661427E-2</v>
      </c>
      <c r="U581" s="2">
        <f>(Table2[[#This Row],[Close Price]]-Table2[[#This Row],[200D EMA]])/Table2[[#This Row],[200D EMA]]</f>
        <v>6.6045378906079089E-2</v>
      </c>
      <c r="V581">
        <v>0.62971762134751896</v>
      </c>
      <c r="W581">
        <v>3132.5</v>
      </c>
      <c r="X581">
        <v>3240</v>
      </c>
      <c r="Y581">
        <v>3122.35</v>
      </c>
      <c r="Z581">
        <v>3302.95</v>
      </c>
      <c r="AA581">
        <v>2955.55</v>
      </c>
      <c r="AB581">
        <v>3456</v>
      </c>
      <c r="AC581" s="2">
        <f>(Table2[[#This Row],[Close Price]]/Table2[[#This Row],[Day Low]])-1</f>
        <v>1.2769353551476348E-2</v>
      </c>
      <c r="AD581" s="2">
        <f>(Table2[[#This Row],[Day High]]/Table2[[#This Row],[Close Price]])-1</f>
        <v>2.1276595744680771E-2</v>
      </c>
      <c r="AE581" s="2">
        <f>(Table2[[#This Row],[Close Price]]/Table2[[#This Row],[Current Week Low]])-1</f>
        <v>1.6061620253975395E-2</v>
      </c>
      <c r="AF581" s="2">
        <f>(Table2[[#This Row],[Current Week High]]/Table2[[#This Row],[Close Price]])-1</f>
        <v>4.1118991331757337E-2</v>
      </c>
      <c r="AG581" s="2">
        <f>(Table2[[#This Row],[Close Price]]/Table2[[#This Row],[Current Month Low]])-1</f>
        <v>7.340427331630317E-2</v>
      </c>
      <c r="AH581" s="2">
        <f>(Table2[[#This Row],[Current Month High]]/Table2[[#This Row],[Close Price]])-1</f>
        <v>8.9361702127659592E-2</v>
      </c>
      <c r="AI581">
        <v>16.627265563435699</v>
      </c>
      <c r="AJ581">
        <v>37.934782608695599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0</v>
      </c>
      <c r="AM581">
        <v>0</v>
      </c>
      <c r="AN581">
        <v>2.52</v>
      </c>
      <c r="AO581" t="s">
        <v>10347</v>
      </c>
      <c r="AP581">
        <v>-5.7976020970827997E-2</v>
      </c>
      <c r="AQ581">
        <f>(Table2[[#This Row],[Sharpe Ratio]]-AVERAGE(Table2[Sharpe Ratio]))/_xlfn.STDEV.P(Table2[Sharpe Ratio])</f>
        <v>-1.3989570677940699</v>
      </c>
      <c r="AR5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-3.1673505734455882</v>
      </c>
      <c r="AS581">
        <f>_xlfn.RANK.AVG(Table2[[#This Row],[1Y Return vs Nifty Z-Score]],Table2[1Y Return vs Nifty Z-Score])</f>
        <v>406</v>
      </c>
      <c r="AT581">
        <f>_xlfn.RANK.AVG(Table2[[#This Row],[6M Return vs Nifty Z-Score]],Table2[6M Return vs Nifty Z-Score])</f>
        <v>508</v>
      </c>
      <c r="AU581">
        <f>_xlfn.RANK.AVG(Table2[[#This Row],[Sharpe Ratio Z-Score]],Table2[Sharpe Ratio Z-Score])</f>
        <v>677</v>
      </c>
      <c r="AV581">
        <f>(Table2[[#This Row],[Rank 1Y]]+Table2[[#This Row],[Rank 6M]]+Table2[[#This Row],[Rank Sharpe]])/3</f>
        <v>530.33333333333337</v>
      </c>
    </row>
    <row r="582" spans="1:48" x14ac:dyDescent="0.3">
      <c r="A582" t="s">
        <v>1591</v>
      </c>
      <c r="B582" t="s">
        <v>1592</v>
      </c>
      <c r="C582" t="s">
        <v>10314</v>
      </c>
      <c r="D582" t="s">
        <v>265</v>
      </c>
      <c r="E582">
        <v>5974.1303209199996</v>
      </c>
      <c r="F582">
        <v>753.3</v>
      </c>
      <c r="G582">
        <v>5.2816202384207003</v>
      </c>
      <c r="H582">
        <f>(Table2[[#This Row],[1Y Return vs Nifty]]-AVERAGE(Table2[1Y Return vs Nifty]))/_xlfn.STDEV.P(Table2[1Y Return vs Nifty])</f>
        <v>-0.34447314944994151</v>
      </c>
      <c r="I582">
        <v>-0.42997568404299003</v>
      </c>
      <c r="J582">
        <f>(Table2[[#This Row],[1M Return vs Nifty]]-AVERAGE(Table2[1M Return vs Nifty]))/_xlfn.STDEV.P(Table2[1M Return vs Nifty])</f>
        <v>-2.6770348737020944E-2</v>
      </c>
      <c r="K582">
        <v>-20.617469589716698</v>
      </c>
      <c r="L582">
        <f>(Table2[[#This Row],[6M Return vs Nifty]]-AVERAGE(Table2[6M Return vs Nifty]))/_xlfn.STDEV.P(Table2[6M Return vs Nifty])</f>
        <v>-0.949200963584932</v>
      </c>
      <c r="M582">
        <v>-3.74738287267169</v>
      </c>
      <c r="N582">
        <f>(Table2[[#This Row],[1W Return vs Nifty]]-AVERAGE(Table2[1W Return vs Nifty]))/_xlfn.STDEV.P(Table2[1W Return vs Nifty])</f>
        <v>-0.71207607334404655</v>
      </c>
      <c r="O582">
        <v>778.33</v>
      </c>
      <c r="P582">
        <v>762.79693235340505</v>
      </c>
      <c r="Q582">
        <v>703.768276420966</v>
      </c>
      <c r="R582">
        <v>35.360240916522002</v>
      </c>
      <c r="S582" s="2">
        <f>(Table2[[#This Row],[Close Price]]-Table2[[#This Row],[20D EMA]])/Table2[[#This Row],[20D EMA]]</f>
        <v>-3.2158595968291195E-2</v>
      </c>
      <c r="T582" s="2">
        <f>(Table2[[#This Row],[Close Price]]-Table2[[#This Row],[50D EMA]])/Table2[[#This Row],[50D EMA]]</f>
        <v>-1.2450144921407676E-2</v>
      </c>
      <c r="U582" s="2">
        <f>(Table2[[#This Row],[Close Price]]-Table2[[#This Row],[200D EMA]])/Table2[[#This Row],[200D EMA]]</f>
        <v>7.0380727916479799E-2</v>
      </c>
      <c r="V582">
        <v>0.93371298846961803</v>
      </c>
      <c r="W582">
        <v>746</v>
      </c>
      <c r="X582">
        <v>777.25</v>
      </c>
      <c r="Y582">
        <v>746</v>
      </c>
      <c r="Z582">
        <v>814.85</v>
      </c>
      <c r="AA582">
        <v>741.55</v>
      </c>
      <c r="AB582">
        <v>840.8</v>
      </c>
      <c r="AC582" s="2">
        <f>(Table2[[#This Row],[Close Price]]/Table2[[#This Row],[Day Low]])-1</f>
        <v>9.785522788203771E-3</v>
      </c>
      <c r="AD582" s="2">
        <f>(Table2[[#This Row],[Day High]]/Table2[[#This Row],[Close Price]])-1</f>
        <v>3.1793442187707521E-2</v>
      </c>
      <c r="AE582" s="2">
        <f>(Table2[[#This Row],[Close Price]]/Table2[[#This Row],[Current Week Low]])-1</f>
        <v>9.785522788203771E-3</v>
      </c>
      <c r="AF582" s="2">
        <f>(Table2[[#This Row],[Current Week High]]/Table2[[#This Row],[Close Price]])-1</f>
        <v>8.1707155183857738E-2</v>
      </c>
      <c r="AG582" s="2">
        <f>(Table2[[#This Row],[Close Price]]/Table2[[#This Row],[Current Month Low]])-1</f>
        <v>1.5845189130874626E-2</v>
      </c>
      <c r="AH582" s="2">
        <f>(Table2[[#This Row],[Current Month High]]/Table2[[#This Row],[Close Price]])-1</f>
        <v>0.116155582105403</v>
      </c>
      <c r="AI582">
        <v>17.323775388291502</v>
      </c>
      <c r="AJ582">
        <v>37.463503649635001</v>
      </c>
      <c r="AK582" t="str">
        <f>IF(AND(Table2[[#This Row],[20D EMA]]&gt;Table2[[#This Row],[50D EMA]],Table2[[#This Row],[50D EMA]]&gt;Table2[[#This Row],[200D EMA]]),"Uptrend","Downtrend/NoTrend")</f>
        <v>Uptrend</v>
      </c>
      <c r="AL582">
        <v>0.02</v>
      </c>
      <c r="AM582" t="s">
        <v>10347</v>
      </c>
      <c r="AN582">
        <v>-3.39</v>
      </c>
      <c r="AO582" t="s">
        <v>10346</v>
      </c>
      <c r="AQ582">
        <f>(Table2[[#This Row],[Sharpe Ratio]]-AVERAGE(Table2[Sharpe Ratio]))/_xlfn.STDEV.P(Table2[Sharpe Ratio])</f>
        <v>-0.73259025278421641</v>
      </c>
      <c r="AR5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-2.7651107879001575</v>
      </c>
      <c r="AS582">
        <f>_xlfn.RANK.AVG(Table2[[#This Row],[1Y Return vs Nifty Z-Score]],Table2[1Y Return vs Nifty Z-Score])</f>
        <v>410</v>
      </c>
      <c r="AT582">
        <f>_xlfn.RANK.AVG(Table2[[#This Row],[6M Return vs Nifty Z-Score]],Table2[6M Return vs Nifty Z-Score])</f>
        <v>635</v>
      </c>
      <c r="AU582">
        <f>_xlfn.RANK.AVG(Table2[[#This Row],[Sharpe Ratio Z-Score]],Table2[Sharpe Ratio Z-Score])</f>
        <v>548</v>
      </c>
      <c r="AV582">
        <f>(Table2[[#This Row],[Rank 1Y]]+Table2[[#This Row],[Rank 6M]]+Table2[[#This Row],[Rank Sharpe]])/3</f>
        <v>531</v>
      </c>
    </row>
    <row r="583" spans="1:48" x14ac:dyDescent="0.3">
      <c r="A583" t="s">
        <v>1266</v>
      </c>
      <c r="B583" t="s">
        <v>1267</v>
      </c>
      <c r="C583" t="s">
        <v>10302</v>
      </c>
      <c r="D583" t="s">
        <v>21</v>
      </c>
      <c r="E583">
        <v>9057.0401979449998</v>
      </c>
      <c r="F583">
        <v>2935.15</v>
      </c>
      <c r="G583">
        <v>0.32188671988658801</v>
      </c>
      <c r="H583">
        <f>(Table2[[#This Row],[1Y Return vs Nifty]]-AVERAGE(Table2[1Y Return vs Nifty]))/_xlfn.STDEV.P(Table2[1Y Return vs Nifty])</f>
        <v>-0.42400636343880882</v>
      </c>
      <c r="I583">
        <v>5.4626262559511103</v>
      </c>
      <c r="J583">
        <f>(Table2[[#This Row],[1M Return vs Nifty]]-AVERAGE(Table2[1M Return vs Nifty]))/_xlfn.STDEV.P(Table2[1M Return vs Nifty])</f>
        <v>0.52864278748122162</v>
      </c>
      <c r="K583">
        <v>-14.3124773444247</v>
      </c>
      <c r="L583">
        <f>(Table2[[#This Row],[6M Return vs Nifty]]-AVERAGE(Table2[6M Return vs Nifty]))/_xlfn.STDEV.P(Table2[6M Return vs Nifty])</f>
        <v>-0.72999235114468675</v>
      </c>
      <c r="M583">
        <v>-3.56746877384332</v>
      </c>
      <c r="N583">
        <f>(Table2[[#This Row],[1W Return vs Nifty]]-AVERAGE(Table2[1W Return vs Nifty]))/_xlfn.STDEV.P(Table2[1W Return vs Nifty])</f>
        <v>-0.66637402423832481</v>
      </c>
      <c r="O583">
        <v>2886.44</v>
      </c>
      <c r="P583">
        <v>2809.3578457714898</v>
      </c>
      <c r="Q583">
        <v>2638.6355355523901</v>
      </c>
      <c r="R583">
        <v>53.656046779694698</v>
      </c>
      <c r="S583" s="2">
        <f>(Table2[[#This Row],[Close Price]]-Table2[[#This Row],[20D EMA]])/Table2[[#This Row],[20D EMA]]</f>
        <v>1.6875459042973363E-2</v>
      </c>
      <c r="T583" s="2">
        <f>(Table2[[#This Row],[Close Price]]-Table2[[#This Row],[50D EMA]])/Table2[[#This Row],[50D EMA]]</f>
        <v>4.4776123631899221E-2</v>
      </c>
      <c r="U583" s="2">
        <f>(Table2[[#This Row],[Close Price]]-Table2[[#This Row],[200D EMA]])/Table2[[#This Row],[200D EMA]]</f>
        <v>0.11237416477283042</v>
      </c>
      <c r="V583">
        <v>1.2101583913601399</v>
      </c>
      <c r="W583">
        <v>2906</v>
      </c>
      <c r="X583">
        <v>2989.95</v>
      </c>
      <c r="Y583">
        <v>2906</v>
      </c>
      <c r="Z583">
        <v>3082.1</v>
      </c>
      <c r="AA583">
        <v>2655.05</v>
      </c>
      <c r="AB583">
        <v>3082.1</v>
      </c>
      <c r="AC583" s="2">
        <f>(Table2[[#This Row],[Close Price]]/Table2[[#This Row],[Day Low]])-1</f>
        <v>1.0030970406056383E-2</v>
      </c>
      <c r="AD583" s="2">
        <f>(Table2[[#This Row],[Day High]]/Table2[[#This Row],[Close Price]])-1</f>
        <v>1.8670255353218757E-2</v>
      </c>
      <c r="AE583" s="2">
        <f>(Table2[[#This Row],[Close Price]]/Table2[[#This Row],[Current Week Low]])-1</f>
        <v>1.0030970406056383E-2</v>
      </c>
      <c r="AF583" s="2">
        <f>(Table2[[#This Row],[Current Week High]]/Table2[[#This Row],[Close Price]])-1</f>
        <v>5.0065584382399386E-2</v>
      </c>
      <c r="AG583" s="2">
        <f>(Table2[[#This Row],[Close Price]]/Table2[[#This Row],[Current Month Low]])-1</f>
        <v>0.10549707161823685</v>
      </c>
      <c r="AH583" s="2">
        <f>(Table2[[#This Row],[Current Month High]]/Table2[[#This Row],[Close Price]])-1</f>
        <v>5.0065584382399386E-2</v>
      </c>
      <c r="AI583">
        <v>7.14954942677545</v>
      </c>
      <c r="AJ583">
        <v>39.566344119255298</v>
      </c>
      <c r="AK583" t="str">
        <f>IF(AND(Table2[[#This Row],[20D EMA]]&gt;Table2[[#This Row],[50D EMA]],Table2[[#This Row],[50D EMA]]&gt;Table2[[#This Row],[200D EMA]]),"Uptrend","Downtrend/NoTrend")</f>
        <v>Uptrend</v>
      </c>
      <c r="AL583">
        <v>-0.15</v>
      </c>
      <c r="AM583" t="s">
        <v>10346</v>
      </c>
      <c r="AN583">
        <v>3.9</v>
      </c>
      <c r="AO583" t="s">
        <v>10347</v>
      </c>
      <c r="AP583">
        <v>-1.2475184616344E-2</v>
      </c>
      <c r="AQ583">
        <f>(Table2[[#This Row],[Sharpe Ratio]]-AVERAGE(Table2[Sharpe Ratio]))/_xlfn.STDEV.P(Table2[Sharpe Ratio])</f>
        <v>-0.87597796550144447</v>
      </c>
      <c r="AR5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-2.1677079168420432</v>
      </c>
      <c r="AS583">
        <f>_xlfn.RANK.AVG(Table2[[#This Row],[1Y Return vs Nifty Z-Score]],Table2[1Y Return vs Nifty Z-Score])</f>
        <v>447</v>
      </c>
      <c r="AT583">
        <f>_xlfn.RANK.AVG(Table2[[#This Row],[6M Return vs Nifty Z-Score]],Table2[6M Return vs Nifty Z-Score])</f>
        <v>558</v>
      </c>
      <c r="AU583">
        <f>_xlfn.RANK.AVG(Table2[[#This Row],[Sharpe Ratio Z-Score]],Table2[Sharpe Ratio Z-Score])</f>
        <v>598</v>
      </c>
      <c r="AV583">
        <f>(Table2[[#This Row],[Rank 1Y]]+Table2[[#This Row],[Rank 6M]]+Table2[[#This Row],[Rank Sharpe]])/3</f>
        <v>534.33333333333337</v>
      </c>
    </row>
    <row r="584" spans="1:48" x14ac:dyDescent="0.3">
      <c r="A584" t="s">
        <v>564</v>
      </c>
      <c r="B584" t="s">
        <v>565</v>
      </c>
      <c r="C584" t="s">
        <v>10303</v>
      </c>
      <c r="D584" t="s">
        <v>566</v>
      </c>
      <c r="E584">
        <v>35287.517586150003</v>
      </c>
      <c r="F584">
        <v>554.5</v>
      </c>
      <c r="G584">
        <v>-65.020146935832699</v>
      </c>
      <c r="H584">
        <f>(Table2[[#This Row],[1Y Return vs Nifty]]-AVERAGE(Table2[1Y Return vs Nifty]))/_xlfn.STDEV.P(Table2[1Y Return vs Nifty])</f>
        <v>-1.4718170826614954</v>
      </c>
      <c r="I584">
        <v>3.3975231892661699</v>
      </c>
      <c r="J584">
        <f>(Table2[[#This Row],[1M Return vs Nifty]]-AVERAGE(Table2[1M Return vs Nifty]))/_xlfn.STDEV.P(Table2[1M Return vs Nifty])</f>
        <v>0.33399441608918734</v>
      </c>
      <c r="K584">
        <v>23.074203357627098</v>
      </c>
      <c r="L584">
        <f>(Table2[[#This Row],[6M Return vs Nifty]]-AVERAGE(Table2[6M Return vs Nifty]))/_xlfn.STDEV.P(Table2[6M Return vs Nifty])</f>
        <v>0.56984785192026033</v>
      </c>
      <c r="M584">
        <v>-9.1462095788773503</v>
      </c>
      <c r="N584">
        <f>(Table2[[#This Row],[1W Return vs Nifty]]-AVERAGE(Table2[1W Return vs Nifty]))/_xlfn.STDEV.P(Table2[1W Return vs Nifty])</f>
        <v>-2.0834941269990268</v>
      </c>
      <c r="O584">
        <v>531.36</v>
      </c>
      <c r="P584">
        <v>490.74006299360201</v>
      </c>
      <c r="Q584">
        <v>518.23217386160695</v>
      </c>
      <c r="R584">
        <v>58.643586320233602</v>
      </c>
      <c r="S584" s="2">
        <f>(Table2[[#This Row],[Close Price]]-Table2[[#This Row],[20D EMA]])/Table2[[#This Row],[20D EMA]]</f>
        <v>4.3548629930743724E-2</v>
      </c>
      <c r="T584" s="2">
        <f>(Table2[[#This Row],[Close Price]]-Table2[[#This Row],[50D EMA]])/Table2[[#This Row],[50D EMA]]</f>
        <v>0.12992608880850484</v>
      </c>
      <c r="U584" s="2">
        <f>(Table2[[#This Row],[Close Price]]-Table2[[#This Row],[200D EMA]])/Table2[[#This Row],[200D EMA]]</f>
        <v>6.9983740816675563E-2</v>
      </c>
      <c r="V584">
        <v>1.5297319001783101</v>
      </c>
      <c r="W584">
        <v>540.1</v>
      </c>
      <c r="X584">
        <v>564.79999999999995</v>
      </c>
      <c r="Y584">
        <v>505.55</v>
      </c>
      <c r="Z584">
        <v>565.45000000000005</v>
      </c>
      <c r="AA584">
        <v>481.65</v>
      </c>
      <c r="AB584">
        <v>604.70000000000005</v>
      </c>
      <c r="AC584" s="2">
        <f>(Table2[[#This Row],[Close Price]]/Table2[[#This Row],[Day Low]])-1</f>
        <v>2.666172930938715E-2</v>
      </c>
      <c r="AD584" s="2">
        <f>(Table2[[#This Row],[Day High]]/Table2[[#This Row],[Close Price]])-1</f>
        <v>1.857529305680794E-2</v>
      </c>
      <c r="AE584" s="2">
        <f>(Table2[[#This Row],[Close Price]]/Table2[[#This Row],[Current Week Low]])-1</f>
        <v>9.6825239837800448E-2</v>
      </c>
      <c r="AF584" s="2">
        <f>(Table2[[#This Row],[Current Week High]]/Table2[[#This Row],[Close Price]])-1</f>
        <v>1.9747520288548426E-2</v>
      </c>
      <c r="AG584" s="2">
        <f>(Table2[[#This Row],[Close Price]]/Table2[[#This Row],[Current Month Low]])-1</f>
        <v>0.15125090833592858</v>
      </c>
      <c r="AH584" s="2">
        <f>(Table2[[#This Row],[Current Month High]]/Table2[[#This Row],[Close Price]])-1</f>
        <v>9.0532010820559172E-2</v>
      </c>
      <c r="AI584">
        <v>80.036068530207302</v>
      </c>
      <c r="AJ584">
        <v>78.870967741935402</v>
      </c>
      <c r="AK584" t="str">
        <f>IF(AND(Table2[[#This Row],[20D EMA]]&gt;Table2[[#This Row],[50D EMA]],Table2[[#This Row],[50D EMA]]&gt;Table2[[#This Row],[200D EMA]]),"Uptrend","Downtrend/NoTrend")</f>
        <v>Downtrend/NoTrend</v>
      </c>
      <c r="AL584">
        <v>0.16</v>
      </c>
      <c r="AM584" t="s">
        <v>10347</v>
      </c>
      <c r="AN584">
        <v>7.75</v>
      </c>
      <c r="AO584" t="s">
        <v>10347</v>
      </c>
      <c r="AP584">
        <v>-7.5222246403936002E-2</v>
      </c>
      <c r="AQ584">
        <f>(Table2[[#This Row],[Sharpe Ratio]]-AVERAGE(Table2[Sharpe Ratio]))/_xlfn.STDEV.P(Table2[Sharpe Ratio])</f>
        <v>-1.5971823361094779</v>
      </c>
      <c r="AR5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4">
        <f>_xlfn.RANK.AVG(Table2[[#This Row],[1Y Return vs Nifty Z-Score]],Table2[1Y Return vs Nifty Z-Score])</f>
        <v>734</v>
      </c>
      <c r="AT584">
        <f>_xlfn.RANK.AVG(Table2[[#This Row],[6M Return vs Nifty Z-Score]],Table2[6M Return vs Nifty Z-Score])</f>
        <v>184</v>
      </c>
      <c r="AU584">
        <f>_xlfn.RANK.AVG(Table2[[#This Row],[Sharpe Ratio Z-Score]],Table2[Sharpe Ratio Z-Score])</f>
        <v>694</v>
      </c>
      <c r="AV584">
        <f>(Table2[[#This Row],[Rank 1Y]]+Table2[[#This Row],[Rank 6M]]+Table2[[#This Row],[Rank Sharpe]])/3</f>
        <v>537.33333333333337</v>
      </c>
    </row>
    <row r="585" spans="1:48" x14ac:dyDescent="0.3">
      <c r="A585" t="s">
        <v>1720</v>
      </c>
      <c r="B585" t="s">
        <v>1721</v>
      </c>
      <c r="C585" t="s">
        <v>10316</v>
      </c>
      <c r="D585" t="s">
        <v>296</v>
      </c>
      <c r="E585">
        <v>4732.7566434749997</v>
      </c>
      <c r="F585">
        <v>283.95</v>
      </c>
      <c r="G585">
        <v>-5.8753443812314901</v>
      </c>
      <c r="H585">
        <f>(Table2[[#This Row],[1Y Return vs Nifty]]-AVERAGE(Table2[1Y Return vs Nifty]))/_xlfn.STDEV.P(Table2[1Y Return vs Nifty])</f>
        <v>-0.52338382101023173</v>
      </c>
      <c r="I585">
        <v>-9.3715764805271107</v>
      </c>
      <c r="J585">
        <f>(Table2[[#This Row],[1M Return vs Nifty]]-AVERAGE(Table2[1M Return vs Nifty]))/_xlfn.STDEV.P(Table2[1M Return vs Nifty])</f>
        <v>-0.86956994588607817</v>
      </c>
      <c r="K585">
        <v>-6.20384591423361</v>
      </c>
      <c r="L585">
        <f>(Table2[[#This Row],[6M Return vs Nifty]]-AVERAGE(Table2[6M Return vs Nifty]))/_xlfn.STDEV.P(Table2[6M Return vs Nifty])</f>
        <v>-0.4480757721149799</v>
      </c>
      <c r="M585">
        <v>-4.3143228514427303</v>
      </c>
      <c r="N585">
        <f>(Table2[[#This Row],[1W Return vs Nifty]]-AVERAGE(Table2[1W Return vs Nifty]))/_xlfn.STDEV.P(Table2[1W Return vs Nifty])</f>
        <v>-0.8560910166893605</v>
      </c>
      <c r="O585">
        <v>291.58</v>
      </c>
      <c r="P585">
        <v>289.95862803193103</v>
      </c>
      <c r="Q585">
        <v>269.86697058729402</v>
      </c>
      <c r="R585">
        <v>39.4091090158228</v>
      </c>
      <c r="S585" s="2">
        <f>(Table2[[#This Row],[Close Price]]-Table2[[#This Row],[20D EMA]])/Table2[[#This Row],[20D EMA]]</f>
        <v>-2.6167775567597213E-2</v>
      </c>
      <c r="T585" s="2">
        <f>(Table2[[#This Row],[Close Price]]-Table2[[#This Row],[50D EMA]])/Table2[[#This Row],[50D EMA]]</f>
        <v>-2.0722363299599256E-2</v>
      </c>
      <c r="U585" s="2">
        <f>(Table2[[#This Row],[Close Price]]-Table2[[#This Row],[200D EMA]])/Table2[[#This Row],[200D EMA]]</f>
        <v>5.2185079863823217E-2</v>
      </c>
      <c r="V585">
        <v>0.36931612935007901</v>
      </c>
      <c r="W585">
        <v>279.5</v>
      </c>
      <c r="X585">
        <v>285.89999999999998</v>
      </c>
      <c r="Y585">
        <v>279.5</v>
      </c>
      <c r="Z585">
        <v>295.8</v>
      </c>
      <c r="AA585">
        <v>277</v>
      </c>
      <c r="AB585">
        <v>336</v>
      </c>
      <c r="AC585" s="2">
        <f>(Table2[[#This Row],[Close Price]]/Table2[[#This Row],[Day Low]])-1</f>
        <v>1.5921288014311141E-2</v>
      </c>
      <c r="AD585" s="2">
        <f>(Table2[[#This Row],[Day High]]/Table2[[#This Row],[Close Price]])-1</f>
        <v>6.8674062334916908E-3</v>
      </c>
      <c r="AE585" s="2">
        <f>(Table2[[#This Row],[Close Price]]/Table2[[#This Row],[Current Week Low]])-1</f>
        <v>1.5921288014311141E-2</v>
      </c>
      <c r="AF585" s="2">
        <f>(Table2[[#This Row],[Current Week High]]/Table2[[#This Row],[Close Price]])-1</f>
        <v>4.1732699418911778E-2</v>
      </c>
      <c r="AG585" s="2">
        <f>(Table2[[#This Row],[Close Price]]/Table2[[#This Row],[Current Month Low]])-1</f>
        <v>2.509025270758114E-2</v>
      </c>
      <c r="AH585" s="2">
        <f>(Table2[[#This Row],[Current Month High]]/Table2[[#This Row],[Close Price]])-1</f>
        <v>0.18330692023243533</v>
      </c>
      <c r="AI585">
        <v>18.3306920232435</v>
      </c>
      <c r="AJ585">
        <v>35.021398002852997</v>
      </c>
      <c r="AK585" t="str">
        <f>IF(AND(Table2[[#This Row],[20D EMA]]&gt;Table2[[#This Row],[50D EMA]],Table2[[#This Row],[50D EMA]]&gt;Table2[[#This Row],[200D EMA]]),"Uptrend","Downtrend/NoTrend")</f>
        <v>Uptrend</v>
      </c>
      <c r="AL585">
        <v>0.03</v>
      </c>
      <c r="AM585" t="s">
        <v>10347</v>
      </c>
      <c r="AN585">
        <v>-3.97</v>
      </c>
      <c r="AO585" t="s">
        <v>10346</v>
      </c>
      <c r="AP585">
        <v>-3.5056049555532001E-2</v>
      </c>
      <c r="AQ585">
        <f>(Table2[[#This Row],[Sharpe Ratio]]-AVERAGE(Table2[Sharpe Ratio]))/_xlfn.STDEV.P(Table2[Sharpe Ratio])</f>
        <v>-1.1355186997175042</v>
      </c>
      <c r="AR5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-3.8326392554181545</v>
      </c>
      <c r="AS585">
        <f>_xlfn.RANK.AVG(Table2[[#This Row],[1Y Return vs Nifty Z-Score]],Table2[1Y Return vs Nifty Z-Score])</f>
        <v>490</v>
      </c>
      <c r="AT585">
        <f>_xlfn.RANK.AVG(Table2[[#This Row],[6M Return vs Nifty Z-Score]],Table2[6M Return vs Nifty Z-Score])</f>
        <v>479</v>
      </c>
      <c r="AU585">
        <f>_xlfn.RANK.AVG(Table2[[#This Row],[Sharpe Ratio Z-Score]],Table2[Sharpe Ratio Z-Score])</f>
        <v>643</v>
      </c>
      <c r="AV585">
        <f>(Table2[[#This Row],[Rank 1Y]]+Table2[[#This Row],[Rank 6M]]+Table2[[#This Row],[Rank Sharpe]])/3</f>
        <v>537.33333333333337</v>
      </c>
    </row>
    <row r="586" spans="1:48" x14ac:dyDescent="0.3">
      <c r="A586" t="s">
        <v>1636</v>
      </c>
      <c r="B586" t="s">
        <v>1637</v>
      </c>
      <c r="C586" t="s">
        <v>10307</v>
      </c>
      <c r="D586" t="s">
        <v>54</v>
      </c>
      <c r="E586">
        <v>5371.7620500000003</v>
      </c>
      <c r="F586">
        <v>584.29999999999995</v>
      </c>
      <c r="G586">
        <v>-24.449965726656</v>
      </c>
      <c r="H586">
        <f>(Table2[[#This Row],[1Y Return vs Nifty]]-AVERAGE(Table2[1Y Return vs Nifty]))/_xlfn.STDEV.P(Table2[1Y Return vs Nifty])</f>
        <v>-0.82124243149954246</v>
      </c>
      <c r="I586">
        <v>12.868887488877</v>
      </c>
      <c r="J586">
        <f>(Table2[[#This Row],[1M Return vs Nifty]]-AVERAGE(Table2[1M Return vs Nifty]))/_xlfn.STDEV.P(Table2[1M Return vs Nifty])</f>
        <v>1.2267274062829245</v>
      </c>
      <c r="K586">
        <v>3.0071350872564402</v>
      </c>
      <c r="L586">
        <f>(Table2[[#This Row],[6M Return vs Nifty]]-AVERAGE(Table2[6M Return vs Nifty]))/_xlfn.STDEV.P(Table2[6M Return vs Nifty])</f>
        <v>-0.12783329028515747</v>
      </c>
      <c r="M586">
        <v>-0.92525701541426997</v>
      </c>
      <c r="N586">
        <f>(Table2[[#This Row],[1W Return vs Nifty]]-AVERAGE(Table2[1W Return vs Nifty]))/_xlfn.STDEV.P(Table2[1W Return vs Nifty])</f>
        <v>4.8045677553696046E-3</v>
      </c>
      <c r="O586">
        <v>546.21</v>
      </c>
      <c r="P586">
        <v>528.70489654130904</v>
      </c>
      <c r="Q586">
        <v>508.305746270062</v>
      </c>
      <c r="R586">
        <v>70.655033273616198</v>
      </c>
      <c r="S586" s="2">
        <f>(Table2[[#This Row],[Close Price]]-Table2[[#This Row],[20D EMA]])/Table2[[#This Row],[20D EMA]]</f>
        <v>6.9735083575913875E-2</v>
      </c>
      <c r="T586" s="2">
        <f>(Table2[[#This Row],[Close Price]]-Table2[[#This Row],[50D EMA]])/Table2[[#This Row],[50D EMA]]</f>
        <v>0.10515337350265515</v>
      </c>
      <c r="U586" s="2">
        <f>(Table2[[#This Row],[Close Price]]-Table2[[#This Row],[200D EMA]])/Table2[[#This Row],[200D EMA]]</f>
        <v>0.14950500616525064</v>
      </c>
      <c r="V586">
        <v>3.4341827674614702</v>
      </c>
      <c r="W586">
        <v>582.04999999999995</v>
      </c>
      <c r="X586">
        <v>604.35</v>
      </c>
      <c r="Y586">
        <v>556.1</v>
      </c>
      <c r="Z586">
        <v>635</v>
      </c>
      <c r="AA586">
        <v>492.05</v>
      </c>
      <c r="AB586">
        <v>635</v>
      </c>
      <c r="AC586" s="2">
        <f>(Table2[[#This Row],[Close Price]]/Table2[[#This Row],[Day Low]])-1</f>
        <v>3.865647281161344E-3</v>
      </c>
      <c r="AD586" s="2">
        <f>(Table2[[#This Row],[Day High]]/Table2[[#This Row],[Close Price]])-1</f>
        <v>3.4314564436077388E-2</v>
      </c>
      <c r="AE586" s="2">
        <f>(Table2[[#This Row],[Close Price]]/Table2[[#This Row],[Current Week Low]])-1</f>
        <v>5.071030390217568E-2</v>
      </c>
      <c r="AF586" s="2">
        <f>(Table2[[#This Row],[Current Week High]]/Table2[[#This Row],[Close Price]])-1</f>
        <v>8.6770494608933824E-2</v>
      </c>
      <c r="AG586" s="2">
        <f>(Table2[[#This Row],[Close Price]]/Table2[[#This Row],[Current Month Low]])-1</f>
        <v>0.18748094705822571</v>
      </c>
      <c r="AH586" s="2">
        <f>(Table2[[#This Row],[Current Month High]]/Table2[[#This Row],[Close Price]])-1</f>
        <v>8.6770494608933824E-2</v>
      </c>
      <c r="AI586">
        <v>8.6770494608933806</v>
      </c>
      <c r="AJ586">
        <v>35.5527201020763</v>
      </c>
      <c r="AK586" t="str">
        <f>IF(AND(Table2[[#This Row],[20D EMA]]&gt;Table2[[#This Row],[50D EMA]],Table2[[#This Row],[50D EMA]]&gt;Table2[[#This Row],[200D EMA]]),"Uptrend","Downtrend/NoTrend")</f>
        <v>Uptrend</v>
      </c>
      <c r="AL586">
        <v>-0.01</v>
      </c>
      <c r="AM586" t="s">
        <v>10346</v>
      </c>
      <c r="AN586">
        <v>14.52</v>
      </c>
      <c r="AO586" t="s">
        <v>10347</v>
      </c>
      <c r="AP586">
        <v>-3.2259743552350999E-2</v>
      </c>
      <c r="AQ586">
        <f>(Table2[[#This Row],[Sharpe Ratio]]-AVERAGE(Table2[Sharpe Ratio]))/_xlfn.STDEV.P(Table2[Sharpe Ratio])</f>
        <v>-1.1033784200996557</v>
      </c>
      <c r="AR5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-0.82092216784606153</v>
      </c>
      <c r="AS586">
        <f>_xlfn.RANK.AVG(Table2[[#This Row],[1Y Return vs Nifty Z-Score]],Table2[1Y Return vs Nifty Z-Score])</f>
        <v>612</v>
      </c>
      <c r="AT586">
        <f>_xlfn.RANK.AVG(Table2[[#This Row],[6M Return vs Nifty Z-Score]],Table2[6M Return vs Nifty Z-Score])</f>
        <v>364</v>
      </c>
      <c r="AU586">
        <f>_xlfn.RANK.AVG(Table2[[#This Row],[Sharpe Ratio Z-Score]],Table2[Sharpe Ratio Z-Score])</f>
        <v>637</v>
      </c>
      <c r="AV586">
        <f>(Table2[[#This Row],[Rank 1Y]]+Table2[[#This Row],[Rank 6M]]+Table2[[#This Row],[Rank Sharpe]])/3</f>
        <v>537.66666666666663</v>
      </c>
    </row>
    <row r="587" spans="1:48" x14ac:dyDescent="0.3">
      <c r="A587" t="s">
        <v>1060</v>
      </c>
      <c r="B587" t="s">
        <v>1061</v>
      </c>
      <c r="C587" t="s">
        <v>10314</v>
      </c>
      <c r="D587" t="s">
        <v>83</v>
      </c>
      <c r="E587">
        <v>12589.359436089901</v>
      </c>
      <c r="F587">
        <v>609.65</v>
      </c>
      <c r="G587">
        <v>-46.416842524775902</v>
      </c>
      <c r="H587">
        <f>(Table2[[#This Row],[1Y Return vs Nifty]]-AVERAGE(Table2[1Y Return vs Nifty]))/_xlfn.STDEV.P(Table2[1Y Return vs Nifty])</f>
        <v>-1.1734985167354128</v>
      </c>
      <c r="I587">
        <v>-0.89132472277812702</v>
      </c>
      <c r="J587">
        <f>(Table2[[#This Row],[1M Return vs Nifty]]-AVERAGE(Table2[1M Return vs Nifty]))/_xlfn.STDEV.P(Table2[1M Return vs Nifty])</f>
        <v>-7.0255267471479102E-2</v>
      </c>
      <c r="K587">
        <v>-7.5634618095720798</v>
      </c>
      <c r="L587">
        <f>(Table2[[#This Row],[6M Return vs Nifty]]-AVERAGE(Table2[6M Return vs Nifty]))/_xlfn.STDEV.P(Table2[6M Return vs Nifty])</f>
        <v>-0.49534617345312537</v>
      </c>
      <c r="M587">
        <v>-3.7570338201277198</v>
      </c>
      <c r="N587">
        <f>(Table2[[#This Row],[1W Return vs Nifty]]-AVERAGE(Table2[1W Return vs Nifty]))/_xlfn.STDEV.P(Table2[1W Return vs Nifty])</f>
        <v>-0.71452762148521232</v>
      </c>
      <c r="O587">
        <v>615.37</v>
      </c>
      <c r="P587">
        <v>618.20189247714495</v>
      </c>
      <c r="Q587">
        <v>645.44939142468502</v>
      </c>
      <c r="R587">
        <v>40.633935074364999</v>
      </c>
      <c r="S587" s="2">
        <f>(Table2[[#This Row],[Close Price]]-Table2[[#This Row],[20D EMA]])/Table2[[#This Row],[20D EMA]]</f>
        <v>-9.2952207614931306E-3</v>
      </c>
      <c r="T587" s="2">
        <f>(Table2[[#This Row],[Close Price]]-Table2[[#This Row],[50D EMA]])/Table2[[#This Row],[50D EMA]]</f>
        <v>-1.3833494496235532E-2</v>
      </c>
      <c r="U587" s="2">
        <f>(Table2[[#This Row],[Close Price]]-Table2[[#This Row],[200D EMA]])/Table2[[#This Row],[200D EMA]]</f>
        <v>-5.5464288758047937E-2</v>
      </c>
      <c r="V587">
        <v>2.40573872978822</v>
      </c>
      <c r="W587">
        <v>605.6</v>
      </c>
      <c r="X587">
        <v>625</v>
      </c>
      <c r="Y587">
        <v>605.6</v>
      </c>
      <c r="Z587">
        <v>638.5</v>
      </c>
      <c r="AA587">
        <v>570.20000000000005</v>
      </c>
      <c r="AB587">
        <v>672</v>
      </c>
      <c r="AC587" s="2">
        <f>(Table2[[#This Row],[Close Price]]/Table2[[#This Row],[Day Low]])-1</f>
        <v>6.687582562747707E-3</v>
      </c>
      <c r="AD587" s="2">
        <f>(Table2[[#This Row],[Day High]]/Table2[[#This Row],[Close Price]])-1</f>
        <v>2.5178381038300612E-2</v>
      </c>
      <c r="AE587" s="2">
        <f>(Table2[[#This Row],[Close Price]]/Table2[[#This Row],[Current Week Low]])-1</f>
        <v>6.687582562747707E-3</v>
      </c>
      <c r="AF587" s="2">
        <f>(Table2[[#This Row],[Current Week High]]/Table2[[#This Row],[Close Price]])-1</f>
        <v>4.7322234068728042E-2</v>
      </c>
      <c r="AG587" s="2">
        <f>(Table2[[#This Row],[Close Price]]/Table2[[#This Row],[Current Month Low]])-1</f>
        <v>6.918625043844262E-2</v>
      </c>
      <c r="AH587" s="2">
        <f>(Table2[[#This Row],[Current Month High]]/Table2[[#This Row],[Close Price]])-1</f>
        <v>0.10227179529238084</v>
      </c>
      <c r="AI587">
        <v>35.1595177560895</v>
      </c>
      <c r="AJ587">
        <v>20.902330193356399</v>
      </c>
      <c r="AK587" t="str">
        <f>IF(AND(Table2[[#This Row],[20D EMA]]&gt;Table2[[#This Row],[50D EMA]],Table2[[#This Row],[50D EMA]]&gt;Table2[[#This Row],[200D EMA]]),"Uptrend","Downtrend/NoTrend")</f>
        <v>Downtrend/NoTrend</v>
      </c>
      <c r="AL587">
        <v>-0.15</v>
      </c>
      <c r="AM587" t="s">
        <v>10346</v>
      </c>
      <c r="AN587">
        <v>2.89</v>
      </c>
      <c r="AO587" t="s">
        <v>10347</v>
      </c>
      <c r="AP587">
        <v>4.1435305937959001E-2</v>
      </c>
      <c r="AQ587">
        <f>(Table2[[#This Row],[Sharpe Ratio]]-AVERAGE(Table2[Sharpe Ratio]))/_xlfn.STDEV.P(Table2[Sharpe Ratio])</f>
        <v>-0.25633968600713819</v>
      </c>
      <c r="AR5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7">
        <f>_xlfn.RANK.AVG(Table2[[#This Row],[1Y Return vs Nifty Z-Score]],Table2[1Y Return vs Nifty Z-Score])</f>
        <v>705</v>
      </c>
      <c r="AT587">
        <f>_xlfn.RANK.AVG(Table2[[#This Row],[6M Return vs Nifty Z-Score]],Table2[6M Return vs Nifty Z-Score])</f>
        <v>493</v>
      </c>
      <c r="AU587">
        <f>_xlfn.RANK.AVG(Table2[[#This Row],[Sharpe Ratio Z-Score]],Table2[Sharpe Ratio Z-Score])</f>
        <v>416</v>
      </c>
      <c r="AV587">
        <f>(Table2[[#This Row],[Rank 1Y]]+Table2[[#This Row],[Rank 6M]]+Table2[[#This Row],[Rank Sharpe]])/3</f>
        <v>538</v>
      </c>
    </row>
    <row r="588" spans="1:48" x14ac:dyDescent="0.3">
      <c r="A588" t="s">
        <v>507</v>
      </c>
      <c r="B588" t="s">
        <v>508</v>
      </c>
      <c r="C588" t="s">
        <v>10301</v>
      </c>
      <c r="D588" t="s">
        <v>180</v>
      </c>
      <c r="E588">
        <v>41530.576241249997</v>
      </c>
      <c r="F588">
        <v>603.29999999999995</v>
      </c>
      <c r="G588">
        <v>1.4472457579250499</v>
      </c>
      <c r="H588">
        <f>(Table2[[#This Row],[1Y Return vs Nifty]]-AVERAGE(Table2[1Y Return vs Nifty]))/_xlfn.STDEV.P(Table2[1Y Return vs Nifty])</f>
        <v>-0.40596034930273639</v>
      </c>
      <c r="I588">
        <v>-8.8486605880460001</v>
      </c>
      <c r="J588">
        <f>(Table2[[#This Row],[1M Return vs Nifty]]-AVERAGE(Table2[1M Return vs Nifty]))/_xlfn.STDEV.P(Table2[1M Return vs Nifty])</f>
        <v>-0.82028198128591279</v>
      </c>
      <c r="K588">
        <v>-7.7038424763675897</v>
      </c>
      <c r="L588">
        <f>(Table2[[#This Row],[6M Return vs Nifty]]-AVERAGE(Table2[6M Return vs Nifty]))/_xlfn.STDEV.P(Table2[6M Return vs Nifty])</f>
        <v>-0.50022685371163922</v>
      </c>
      <c r="M588">
        <v>-1.4719214858079299</v>
      </c>
      <c r="N588">
        <f>(Table2[[#This Row],[1W Return vs Nifty]]-AVERAGE(Table2[1W Return vs Nifty]))/_xlfn.STDEV.P(Table2[1W Return vs Nifty])</f>
        <v>-0.13405996055554237</v>
      </c>
      <c r="O588">
        <v>609.87</v>
      </c>
      <c r="P588">
        <v>613.57689226588104</v>
      </c>
      <c r="Q588">
        <v>564.93179172663099</v>
      </c>
      <c r="R588">
        <v>47.312043010650001</v>
      </c>
      <c r="S588" s="2">
        <f>(Table2[[#This Row],[Close Price]]-Table2[[#This Row],[20D EMA]])/Table2[[#This Row],[20D EMA]]</f>
        <v>-1.077278764326832E-2</v>
      </c>
      <c r="T588" s="2">
        <f>(Table2[[#This Row],[Close Price]]-Table2[[#This Row],[50D EMA]])/Table2[[#This Row],[50D EMA]]</f>
        <v>-1.6749151402898343E-2</v>
      </c>
      <c r="U588" s="2">
        <f>(Table2[[#This Row],[Close Price]]-Table2[[#This Row],[200D EMA]])/Table2[[#This Row],[200D EMA]]</f>
        <v>6.7916532288087694E-2</v>
      </c>
      <c r="V588">
        <v>0.91356023499722305</v>
      </c>
      <c r="W588">
        <v>599.9</v>
      </c>
      <c r="X588">
        <v>614</v>
      </c>
      <c r="Y588">
        <v>588.6</v>
      </c>
      <c r="Z588">
        <v>614</v>
      </c>
      <c r="AA588">
        <v>584</v>
      </c>
      <c r="AB588">
        <v>682.75</v>
      </c>
      <c r="AC588" s="2">
        <f>(Table2[[#This Row],[Close Price]]/Table2[[#This Row],[Day Low]])-1</f>
        <v>5.6676112685447588E-3</v>
      </c>
      <c r="AD588" s="2">
        <f>(Table2[[#This Row],[Day High]]/Table2[[#This Row],[Close Price]])-1</f>
        <v>1.773578650754204E-2</v>
      </c>
      <c r="AE588" s="2">
        <f>(Table2[[#This Row],[Close Price]]/Table2[[#This Row],[Current Week Low]])-1</f>
        <v>2.4974515800203712E-2</v>
      </c>
      <c r="AF588" s="2">
        <f>(Table2[[#This Row],[Current Week High]]/Table2[[#This Row],[Close Price]])-1</f>
        <v>1.773578650754204E-2</v>
      </c>
      <c r="AG588" s="2">
        <f>(Table2[[#This Row],[Close Price]]/Table2[[#This Row],[Current Month Low]])-1</f>
        <v>3.3047945205479268E-2</v>
      </c>
      <c r="AH588" s="2">
        <f>(Table2[[#This Row],[Current Month High]]/Table2[[#This Row],[Close Price]])-1</f>
        <v>0.13169235869385054</v>
      </c>
      <c r="AI588">
        <v>13.923421183490699</v>
      </c>
      <c r="AJ588">
        <v>51.945598791084201</v>
      </c>
      <c r="AK588" t="str">
        <f>IF(AND(Table2[[#This Row],[20D EMA]]&gt;Table2[[#This Row],[50D EMA]],Table2[[#This Row],[50D EMA]]&gt;Table2[[#This Row],[200D EMA]]),"Uptrend","Downtrend/NoTrend")</f>
        <v>Downtrend/NoTrend</v>
      </c>
      <c r="AL588">
        <v>-0.05</v>
      </c>
      <c r="AM588" t="s">
        <v>10346</v>
      </c>
      <c r="AN588">
        <v>-2.52</v>
      </c>
      <c r="AO588" t="s">
        <v>10346</v>
      </c>
      <c r="AP588">
        <v>-6.3270696044387995E-2</v>
      </c>
      <c r="AQ588">
        <f>(Table2[[#This Row],[Sharpe Ratio]]-AVERAGE(Table2[Sharpe Ratio]))/_xlfn.STDEV.P(Table2[Sharpe Ratio])</f>
        <v>-1.459813189104215</v>
      </c>
      <c r="AR5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8">
        <f>_xlfn.RANK.AVG(Table2[[#This Row],[1Y Return vs Nifty Z-Score]],Table2[1Y Return vs Nifty Z-Score])</f>
        <v>441</v>
      </c>
      <c r="AT588">
        <f>_xlfn.RANK.AVG(Table2[[#This Row],[6M Return vs Nifty Z-Score]],Table2[6M Return vs Nifty Z-Score])</f>
        <v>495</v>
      </c>
      <c r="AU588">
        <f>_xlfn.RANK.AVG(Table2[[#This Row],[Sharpe Ratio Z-Score]],Table2[Sharpe Ratio Z-Score])</f>
        <v>682</v>
      </c>
      <c r="AV588">
        <f>(Table2[[#This Row],[Rank 1Y]]+Table2[[#This Row],[Rank 6M]]+Table2[[#This Row],[Rank Sharpe]])/3</f>
        <v>539.33333333333337</v>
      </c>
    </row>
    <row r="589" spans="1:48" x14ac:dyDescent="0.3">
      <c r="A589" t="s">
        <v>423</v>
      </c>
      <c r="B589" t="s">
        <v>424</v>
      </c>
      <c r="C589" t="s">
        <v>10304</v>
      </c>
      <c r="D589" t="s">
        <v>27</v>
      </c>
      <c r="E589">
        <v>55089.074999999997</v>
      </c>
      <c r="F589">
        <v>1932.95</v>
      </c>
      <c r="G589">
        <v>-21.9328529839315</v>
      </c>
      <c r="H589">
        <f>(Table2[[#This Row],[1Y Return vs Nifty]]-AVERAGE(Table2[1Y Return vs Nifty]))/_xlfn.STDEV.P(Table2[1Y Return vs Nifty])</f>
        <v>-0.78087855597012068</v>
      </c>
      <c r="I589">
        <v>0.54980419954232795</v>
      </c>
      <c r="J589">
        <f>(Table2[[#This Row],[1M Return vs Nifty]]-AVERAGE(Table2[1M Return vs Nifty]))/_xlfn.STDEV.P(Table2[1M Return vs Nifty])</f>
        <v>6.557979191174837E-2</v>
      </c>
      <c r="K589">
        <v>-13.9095307991814</v>
      </c>
      <c r="L589">
        <f>(Table2[[#This Row],[6M Return vs Nifty]]-AVERAGE(Table2[6M Return vs Nifty]))/_xlfn.STDEV.P(Table2[6M Return vs Nifty])</f>
        <v>-0.71598292026293875</v>
      </c>
      <c r="M589">
        <v>0.395664045690785</v>
      </c>
      <c r="N589">
        <f>(Table2[[#This Row],[1W Return vs Nifty]]-AVERAGE(Table2[1W Return vs Nifty]))/_xlfn.STDEV.P(Table2[1W Return vs Nifty])</f>
        <v>0.34034691597897598</v>
      </c>
      <c r="O589">
        <v>1899.21</v>
      </c>
      <c r="P589">
        <v>1876.3505793818699</v>
      </c>
      <c r="Q589">
        <v>1804.9261431882201</v>
      </c>
      <c r="R589">
        <v>60.769248891189797</v>
      </c>
      <c r="S589" s="2">
        <f>(Table2[[#This Row],[Close Price]]-Table2[[#This Row],[20D EMA]])/Table2[[#This Row],[20D EMA]]</f>
        <v>1.776528135382607E-2</v>
      </c>
      <c r="T589" s="2">
        <f>(Table2[[#This Row],[Close Price]]-Table2[[#This Row],[50D EMA]])/Table2[[#This Row],[50D EMA]]</f>
        <v>3.0164629808559437E-2</v>
      </c>
      <c r="U589" s="2">
        <f>(Table2[[#This Row],[Close Price]]-Table2[[#This Row],[200D EMA]])/Table2[[#This Row],[200D EMA]]</f>
        <v>7.0930246810896505E-2</v>
      </c>
      <c r="V589">
        <v>0.57548579025241497</v>
      </c>
      <c r="W589">
        <v>1908.15</v>
      </c>
      <c r="X589">
        <v>1949</v>
      </c>
      <c r="Y589">
        <v>1908.15</v>
      </c>
      <c r="Z589">
        <v>1974.8</v>
      </c>
      <c r="AA589">
        <v>1814.9</v>
      </c>
      <c r="AB589">
        <v>2005.85</v>
      </c>
      <c r="AC589" s="2">
        <f>(Table2[[#This Row],[Close Price]]/Table2[[#This Row],[Day Low]])-1</f>
        <v>1.2996881796504489E-2</v>
      </c>
      <c r="AD589" s="2">
        <f>(Table2[[#This Row],[Day High]]/Table2[[#This Row],[Close Price]])-1</f>
        <v>8.3033704958741517E-3</v>
      </c>
      <c r="AE589" s="2">
        <f>(Table2[[#This Row],[Close Price]]/Table2[[#This Row],[Current Week Low]])-1</f>
        <v>1.2996881796504489E-2</v>
      </c>
      <c r="AF589" s="2">
        <f>(Table2[[#This Row],[Current Week High]]/Table2[[#This Row],[Close Price]])-1</f>
        <v>2.1650844564008231E-2</v>
      </c>
      <c r="AG589" s="2">
        <f>(Table2[[#This Row],[Close Price]]/Table2[[#This Row],[Current Month Low]])-1</f>
        <v>6.5044906055430118E-2</v>
      </c>
      <c r="AH589" s="2">
        <f>(Table2[[#This Row],[Current Month High]]/Table2[[#This Row],[Close Price]])-1</f>
        <v>3.7714374401820905E-2</v>
      </c>
      <c r="AI589">
        <v>7.8481078144804597</v>
      </c>
      <c r="AJ589">
        <v>25.239730465206598</v>
      </c>
      <c r="AK589" t="str">
        <f>IF(AND(Table2[[#This Row],[20D EMA]]&gt;Table2[[#This Row],[50D EMA]],Table2[[#This Row],[50D EMA]]&gt;Table2[[#This Row],[200D EMA]]),"Uptrend","Downtrend/NoTrend")</f>
        <v>Uptrend</v>
      </c>
      <c r="AL589">
        <v>-0.05</v>
      </c>
      <c r="AM589" t="s">
        <v>10346</v>
      </c>
      <c r="AN589">
        <v>2.4500000000000002</v>
      </c>
      <c r="AO589" t="s">
        <v>10347</v>
      </c>
      <c r="AP589">
        <v>1.9578633158052E-2</v>
      </c>
      <c r="AQ589">
        <f>(Table2[[#This Row],[Sharpe Ratio]]-AVERAGE(Table2[Sharpe Ratio]))/_xlfn.STDEV.P(Table2[Sharpe Ratio])</f>
        <v>-0.50755667508591074</v>
      </c>
      <c r="AR5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-1.5984914434282458</v>
      </c>
      <c r="AS589">
        <f>_xlfn.RANK.AVG(Table2[[#This Row],[1Y Return vs Nifty Z-Score]],Table2[1Y Return vs Nifty Z-Score])</f>
        <v>593</v>
      </c>
      <c r="AT589">
        <f>_xlfn.RANK.AVG(Table2[[#This Row],[6M Return vs Nifty Z-Score]],Table2[6M Return vs Nifty Z-Score])</f>
        <v>553</v>
      </c>
      <c r="AU589">
        <f>_xlfn.RANK.AVG(Table2[[#This Row],[Sharpe Ratio Z-Score]],Table2[Sharpe Ratio Z-Score])</f>
        <v>475</v>
      </c>
      <c r="AV589">
        <f>(Table2[[#This Row],[Rank 1Y]]+Table2[[#This Row],[Rank 6M]]+Table2[[#This Row],[Rank Sharpe]])/3</f>
        <v>540.33333333333337</v>
      </c>
    </row>
    <row r="590" spans="1:48" x14ac:dyDescent="0.3">
      <c r="A590" t="s">
        <v>1296</v>
      </c>
      <c r="B590" t="s">
        <v>1297</v>
      </c>
      <c r="C590" t="s">
        <v>10307</v>
      </c>
      <c r="D590" t="s">
        <v>283</v>
      </c>
      <c r="E590">
        <v>8736.3446013899993</v>
      </c>
      <c r="F590">
        <v>1332.45</v>
      </c>
      <c r="G590">
        <v>-4.5379863613879596</v>
      </c>
      <c r="H590">
        <f>(Table2[[#This Row],[1Y Return vs Nifty]]-AVERAGE(Table2[1Y Return vs Nifty]))/_xlfn.STDEV.P(Table2[1Y Return vs Nifty])</f>
        <v>-0.50193823705406393</v>
      </c>
      <c r="I590">
        <v>-3.7497049877998001</v>
      </c>
      <c r="J590">
        <f>(Table2[[#This Row],[1M Return vs Nifty]]-AVERAGE(Table2[1M Return vs Nifty]))/_xlfn.STDEV.P(Table2[1M Return vs Nifty])</f>
        <v>-0.33967478089980485</v>
      </c>
      <c r="K590">
        <v>-17.984437560784599</v>
      </c>
      <c r="L590">
        <f>(Table2[[#This Row],[6M Return vs Nifty]]-AVERAGE(Table2[6M Return vs Nifty]))/_xlfn.STDEV.P(Table2[6M Return vs Nifty])</f>
        <v>-0.85765710831628861</v>
      </c>
      <c r="M590">
        <v>-2.24545932402278</v>
      </c>
      <c r="N590">
        <f>(Table2[[#This Row],[1W Return vs Nifty]]-AVERAGE(Table2[1W Return vs Nifty]))/_xlfn.STDEV.P(Table2[1W Return vs Nifty])</f>
        <v>-0.33055520188153414</v>
      </c>
      <c r="O590">
        <v>1324.2</v>
      </c>
      <c r="P590">
        <v>1303.62221795445</v>
      </c>
      <c r="Q590">
        <v>1210.55496098464</v>
      </c>
      <c r="R590">
        <v>53.323018989940799</v>
      </c>
      <c r="S590" s="2">
        <f>(Table2[[#This Row],[Close Price]]-Table2[[#This Row],[20D EMA]])/Table2[[#This Row],[20D EMA]]</f>
        <v>6.2301767104666964E-3</v>
      </c>
      <c r="T590" s="2">
        <f>(Table2[[#This Row],[Close Price]]-Table2[[#This Row],[50D EMA]])/Table2[[#This Row],[50D EMA]]</f>
        <v>2.2113601355141479E-2</v>
      </c>
      <c r="U590" s="2">
        <f>(Table2[[#This Row],[Close Price]]-Table2[[#This Row],[200D EMA]])/Table2[[#This Row],[200D EMA]]</f>
        <v>0.10069351904205417</v>
      </c>
      <c r="V590">
        <v>0.37475351697911202</v>
      </c>
      <c r="W590">
        <v>1291.7</v>
      </c>
      <c r="X590">
        <v>1344.95</v>
      </c>
      <c r="Y590">
        <v>1291.7</v>
      </c>
      <c r="Z590">
        <v>1344.95</v>
      </c>
      <c r="AA590">
        <v>1266</v>
      </c>
      <c r="AB590">
        <v>1373.75</v>
      </c>
      <c r="AC590" s="2">
        <f>(Table2[[#This Row],[Close Price]]/Table2[[#This Row],[Day Low]])-1</f>
        <v>3.1547572965858972E-2</v>
      </c>
      <c r="AD590" s="2">
        <f>(Table2[[#This Row],[Day High]]/Table2[[#This Row],[Close Price]])-1</f>
        <v>9.3812150549739126E-3</v>
      </c>
      <c r="AE590" s="2">
        <f>(Table2[[#This Row],[Close Price]]/Table2[[#This Row],[Current Week Low]])-1</f>
        <v>3.1547572965858972E-2</v>
      </c>
      <c r="AF590" s="2">
        <f>(Table2[[#This Row],[Current Week High]]/Table2[[#This Row],[Close Price]])-1</f>
        <v>9.3812150549739126E-3</v>
      </c>
      <c r="AG590" s="2">
        <f>(Table2[[#This Row],[Close Price]]/Table2[[#This Row],[Current Month Low]])-1</f>
        <v>5.2488151658767856E-2</v>
      </c>
      <c r="AH590" s="2">
        <f>(Table2[[#This Row],[Current Month High]]/Table2[[#This Row],[Close Price]])-1</f>
        <v>3.0995534541633729E-2</v>
      </c>
      <c r="AI590">
        <v>24.128485121392899</v>
      </c>
      <c r="AJ590">
        <v>36.395741631692097</v>
      </c>
      <c r="AK590" t="str">
        <f>IF(AND(Table2[[#This Row],[20D EMA]]&gt;Table2[[#This Row],[50D EMA]],Table2[[#This Row],[50D EMA]]&gt;Table2[[#This Row],[200D EMA]]),"Uptrend","Downtrend/NoTrend")</f>
        <v>Uptrend</v>
      </c>
      <c r="AL590">
        <v>-0.06</v>
      </c>
      <c r="AM590" t="s">
        <v>10346</v>
      </c>
      <c r="AN590">
        <v>1.67</v>
      </c>
      <c r="AO590" t="s">
        <v>10347</v>
      </c>
      <c r="AQ590">
        <f>(Table2[[#This Row],[Sharpe Ratio]]-AVERAGE(Table2[Sharpe Ratio]))/_xlfn.STDEV.P(Table2[Sharpe Ratio])</f>
        <v>-0.73259025278421641</v>
      </c>
      <c r="AR5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-2.7624155809359077</v>
      </c>
      <c r="AS590">
        <f>_xlfn.RANK.AVG(Table2[[#This Row],[1Y Return vs Nifty Z-Score]],Table2[1Y Return vs Nifty Z-Score])</f>
        <v>481</v>
      </c>
      <c r="AT590">
        <f>_xlfn.RANK.AVG(Table2[[#This Row],[6M Return vs Nifty Z-Score]],Table2[6M Return vs Nifty Z-Score])</f>
        <v>602</v>
      </c>
      <c r="AU590">
        <f>_xlfn.RANK.AVG(Table2[[#This Row],[Sharpe Ratio Z-Score]],Table2[Sharpe Ratio Z-Score])</f>
        <v>548</v>
      </c>
      <c r="AV590">
        <f>(Table2[[#This Row],[Rank 1Y]]+Table2[[#This Row],[Rank 6M]]+Table2[[#This Row],[Rank Sharpe]])/3</f>
        <v>543.66666666666663</v>
      </c>
    </row>
    <row r="591" spans="1:48" x14ac:dyDescent="0.3">
      <c r="A591" t="s">
        <v>2193</v>
      </c>
      <c r="B591" t="s">
        <v>2194</v>
      </c>
      <c r="C591" t="s">
        <v>10302</v>
      </c>
      <c r="D591" t="s">
        <v>301</v>
      </c>
      <c r="E591">
        <v>2640.530202205</v>
      </c>
      <c r="F591">
        <v>1769.05</v>
      </c>
      <c r="G591">
        <v>-14.337609940550101</v>
      </c>
      <c r="H591">
        <f>(Table2[[#This Row],[1Y Return vs Nifty]]-AVERAGE(Table2[1Y Return vs Nifty]))/_xlfn.STDEV.P(Table2[1Y Return vs Nifty])</f>
        <v>-0.6590828812611198</v>
      </c>
      <c r="I591">
        <v>-4.2792157109555502</v>
      </c>
      <c r="J591">
        <f>(Table2[[#This Row],[1M Return vs Nifty]]-AVERAGE(Table2[1M Return vs Nifty]))/_xlfn.STDEV.P(Table2[1M Return vs Nifty])</f>
        <v>-0.38958434791349306</v>
      </c>
      <c r="K591">
        <v>-17.813085383974698</v>
      </c>
      <c r="L591">
        <f>(Table2[[#This Row],[6M Return vs Nifty]]-AVERAGE(Table2[6M Return vs Nifty]))/_xlfn.STDEV.P(Table2[6M Return vs Nifty])</f>
        <v>-0.85169962709255476</v>
      </c>
      <c r="M591">
        <v>-0.23200747497967</v>
      </c>
      <c r="N591">
        <f>(Table2[[#This Row],[1W Return vs Nifty]]-AVERAGE(Table2[1W Return vs Nifty]))/_xlfn.STDEV.P(Table2[1W Return vs Nifty])</f>
        <v>0.18090485531362924</v>
      </c>
      <c r="O591">
        <v>1774.65</v>
      </c>
      <c r="P591">
        <v>1770.57230418784</v>
      </c>
      <c r="Q591">
        <v>1689.1474028064999</v>
      </c>
      <c r="R591">
        <v>48.173349531346098</v>
      </c>
      <c r="S591" s="2">
        <f>(Table2[[#This Row],[Close Price]]-Table2[[#This Row],[20D EMA]])/Table2[[#This Row],[20D EMA]]</f>
        <v>-3.1555517989463478E-3</v>
      </c>
      <c r="T591" s="2">
        <f>(Table2[[#This Row],[Close Price]]-Table2[[#This Row],[50D EMA]])/Table2[[#This Row],[50D EMA]]</f>
        <v>-8.5978086533909908E-4</v>
      </c>
      <c r="U591" s="2">
        <f>(Table2[[#This Row],[Close Price]]-Table2[[#This Row],[200D EMA]])/Table2[[#This Row],[200D EMA]]</f>
        <v>4.7303507710897655E-2</v>
      </c>
      <c r="V591">
        <v>0.52504532857186603</v>
      </c>
      <c r="W591">
        <v>1760</v>
      </c>
      <c r="X591">
        <v>1795.95</v>
      </c>
      <c r="Y591">
        <v>1741</v>
      </c>
      <c r="Z591">
        <v>1840.45</v>
      </c>
      <c r="AA591">
        <v>1652.4</v>
      </c>
      <c r="AB591">
        <v>1851.4</v>
      </c>
      <c r="AC591" s="2">
        <f>(Table2[[#This Row],[Close Price]]/Table2[[#This Row],[Day Low]])-1</f>
        <v>5.1420454545454408E-3</v>
      </c>
      <c r="AD591" s="2">
        <f>(Table2[[#This Row],[Day High]]/Table2[[#This Row],[Close Price]])-1</f>
        <v>1.5205901472541861E-2</v>
      </c>
      <c r="AE591" s="2">
        <f>(Table2[[#This Row],[Close Price]]/Table2[[#This Row],[Current Week Low]])-1</f>
        <v>1.6111430212521594E-2</v>
      </c>
      <c r="AF591" s="2">
        <f>(Table2[[#This Row],[Current Week High]]/Table2[[#This Row],[Close Price]])-1</f>
        <v>4.0360645544218698E-2</v>
      </c>
      <c r="AG591" s="2">
        <f>(Table2[[#This Row],[Close Price]]/Table2[[#This Row],[Current Month Low]])-1</f>
        <v>7.0594287097554886E-2</v>
      </c>
      <c r="AH591" s="2">
        <f>(Table2[[#This Row],[Current Month High]]/Table2[[#This Row],[Close Price]])-1</f>
        <v>4.6550408411294208E-2</v>
      </c>
      <c r="AI591">
        <v>20.256634917045801</v>
      </c>
      <c r="AJ591">
        <v>35.041984732824403</v>
      </c>
      <c r="AK591" t="str">
        <f>IF(AND(Table2[[#This Row],[20D EMA]]&gt;Table2[[#This Row],[50D EMA]],Table2[[#This Row],[50D EMA]]&gt;Table2[[#This Row],[200D EMA]]),"Uptrend","Downtrend/NoTrend")</f>
        <v>Uptrend</v>
      </c>
      <c r="AL591">
        <v>-0.14000000000000001</v>
      </c>
      <c r="AM591" t="s">
        <v>10346</v>
      </c>
      <c r="AN591">
        <v>0.34</v>
      </c>
      <c r="AO591" t="s">
        <v>10347</v>
      </c>
      <c r="AP591">
        <v>1.7307512529157999E-2</v>
      </c>
      <c r="AQ591">
        <f>(Table2[[#This Row],[Sharpe Ratio]]-AVERAGE(Table2[Sharpe Ratio]))/_xlfn.STDEV.P(Table2[Sharpe Ratio])</f>
        <v>-0.53366056070339341</v>
      </c>
      <c r="AR5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-2.2531225616569315</v>
      </c>
      <c r="AS591">
        <f>_xlfn.RANK.AVG(Table2[[#This Row],[1Y Return vs Nifty Z-Score]],Table2[1Y Return vs Nifty Z-Score])</f>
        <v>557</v>
      </c>
      <c r="AT591">
        <f>_xlfn.RANK.AVG(Table2[[#This Row],[6M Return vs Nifty Z-Score]],Table2[6M Return vs Nifty Z-Score])</f>
        <v>597</v>
      </c>
      <c r="AU591">
        <f>_xlfn.RANK.AVG(Table2[[#This Row],[Sharpe Ratio Z-Score]],Table2[Sharpe Ratio Z-Score])</f>
        <v>480</v>
      </c>
      <c r="AV591">
        <f>(Table2[[#This Row],[Rank 1Y]]+Table2[[#This Row],[Rank 6M]]+Table2[[#This Row],[Rank Sharpe]])/3</f>
        <v>544.66666666666663</v>
      </c>
    </row>
    <row r="592" spans="1:48" x14ac:dyDescent="0.3">
      <c r="A592" t="s">
        <v>590</v>
      </c>
      <c r="B592" t="s">
        <v>591</v>
      </c>
      <c r="C592" t="s">
        <v>10303</v>
      </c>
      <c r="D592" t="s">
        <v>543</v>
      </c>
      <c r="E592">
        <v>32883.478418999999</v>
      </c>
      <c r="F592">
        <v>4496.6000000000004</v>
      </c>
      <c r="G592">
        <v>-14.028264265195</v>
      </c>
      <c r="H592">
        <f>(Table2[[#This Row],[1Y Return vs Nifty]]-AVERAGE(Table2[1Y Return vs Nifty]))/_xlfn.STDEV.P(Table2[1Y Return vs Nifty])</f>
        <v>-0.65412228091785385</v>
      </c>
      <c r="I592">
        <v>4.8070376174418197</v>
      </c>
      <c r="J592">
        <f>(Table2[[#This Row],[1M Return vs Nifty]]-AVERAGE(Table2[1M Return vs Nifty]))/_xlfn.STDEV.P(Table2[1M Return vs Nifty])</f>
        <v>0.46684961945605252</v>
      </c>
      <c r="K592">
        <v>-24.791910688946501</v>
      </c>
      <c r="L592">
        <f>(Table2[[#This Row],[6M Return vs Nifty]]-AVERAGE(Table2[6M Return vs Nifty]))/_xlfn.STDEV.P(Table2[6M Return vs Nifty])</f>
        <v>-1.0943357084783918</v>
      </c>
      <c r="M592">
        <v>-2.71674042839981</v>
      </c>
      <c r="N592">
        <f>(Table2[[#This Row],[1W Return vs Nifty]]-AVERAGE(Table2[1W Return vs Nifty]))/_xlfn.STDEV.P(Table2[1W Return vs Nifty])</f>
        <v>-0.45027073454462224</v>
      </c>
      <c r="O592">
        <v>4469.26</v>
      </c>
      <c r="P592">
        <v>4396.7558203773597</v>
      </c>
      <c r="Q592">
        <v>4307.68257778937</v>
      </c>
      <c r="R592">
        <v>50.205051260439603</v>
      </c>
      <c r="S592" s="2">
        <f>(Table2[[#This Row],[Close Price]]-Table2[[#This Row],[20D EMA]])/Table2[[#This Row],[20D EMA]]</f>
        <v>6.1173438108322502E-3</v>
      </c>
      <c r="T592" s="2">
        <f>(Table2[[#This Row],[Close Price]]-Table2[[#This Row],[50D EMA]])/Table2[[#This Row],[50D EMA]]</f>
        <v>2.27086023653848E-2</v>
      </c>
      <c r="U592" s="2">
        <f>(Table2[[#This Row],[Close Price]]-Table2[[#This Row],[200D EMA]])/Table2[[#This Row],[200D EMA]]</f>
        <v>4.385592921463112E-2</v>
      </c>
      <c r="V592">
        <v>0.52472431140604103</v>
      </c>
      <c r="W592">
        <v>4470</v>
      </c>
      <c r="X592">
        <v>4542</v>
      </c>
      <c r="Y592">
        <v>4470</v>
      </c>
      <c r="Z592">
        <v>4650</v>
      </c>
      <c r="AA592">
        <v>4147.7</v>
      </c>
      <c r="AB592">
        <v>4682.8</v>
      </c>
      <c r="AC592" s="2">
        <f>(Table2[[#This Row],[Close Price]]/Table2[[#This Row],[Day Low]])-1</f>
        <v>5.9507829977629711E-3</v>
      </c>
      <c r="AD592" s="2">
        <f>(Table2[[#This Row],[Day High]]/Table2[[#This Row],[Close Price]])-1</f>
        <v>1.0096517368678448E-2</v>
      </c>
      <c r="AE592" s="2">
        <f>(Table2[[#This Row],[Close Price]]/Table2[[#This Row],[Current Week Low]])-1</f>
        <v>5.9507829977629711E-3</v>
      </c>
      <c r="AF592" s="2">
        <f>(Table2[[#This Row],[Current Week High]]/Table2[[#This Row],[Close Price]])-1</f>
        <v>3.4114664413112061E-2</v>
      </c>
      <c r="AG592" s="2">
        <f>(Table2[[#This Row],[Close Price]]/Table2[[#This Row],[Current Month Low]])-1</f>
        <v>8.4118909275020082E-2</v>
      </c>
      <c r="AH592" s="2">
        <f>(Table2[[#This Row],[Current Month High]]/Table2[[#This Row],[Close Price]])-1</f>
        <v>4.1409064626606762E-2</v>
      </c>
      <c r="AI592">
        <v>17.166303429257599</v>
      </c>
      <c r="AJ592">
        <v>22.8344305733876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0.03</v>
      </c>
      <c r="AM592" t="s">
        <v>10347</v>
      </c>
      <c r="AN592">
        <v>0.83</v>
      </c>
      <c r="AO592" t="s">
        <v>10347</v>
      </c>
      <c r="AP592">
        <v>3.8798781821367999E-2</v>
      </c>
      <c r="AQ592">
        <f>(Table2[[#This Row],[Sharpe Ratio]]-AVERAGE(Table2[Sharpe Ratio]))/_xlfn.STDEV.P(Table2[Sharpe Ratio])</f>
        <v>-0.28664345899551619</v>
      </c>
      <c r="AR5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-2.0185225634803317</v>
      </c>
      <c r="AS592">
        <f>_xlfn.RANK.AVG(Table2[[#This Row],[1Y Return vs Nifty Z-Score]],Table2[1Y Return vs Nifty Z-Score])</f>
        <v>551</v>
      </c>
      <c r="AT592">
        <f>_xlfn.RANK.AVG(Table2[[#This Row],[6M Return vs Nifty Z-Score]],Table2[6M Return vs Nifty Z-Score])</f>
        <v>666</v>
      </c>
      <c r="AU592">
        <f>_xlfn.RANK.AVG(Table2[[#This Row],[Sharpe Ratio Z-Score]],Table2[Sharpe Ratio Z-Score])</f>
        <v>422</v>
      </c>
      <c r="AV592">
        <f>(Table2[[#This Row],[Rank 1Y]]+Table2[[#This Row],[Rank 6M]]+Table2[[#This Row],[Rank Sharpe]])/3</f>
        <v>546.33333333333337</v>
      </c>
    </row>
    <row r="593" spans="1:48" x14ac:dyDescent="0.3">
      <c r="A593" t="s">
        <v>1687</v>
      </c>
      <c r="B593" t="s">
        <v>1688</v>
      </c>
      <c r="C593" t="s">
        <v>10316</v>
      </c>
      <c r="D593" t="s">
        <v>569</v>
      </c>
      <c r="E593">
        <v>4964.1467478099903</v>
      </c>
      <c r="F593">
        <v>897.85</v>
      </c>
      <c r="G593">
        <v>-19.7190953902224</v>
      </c>
      <c r="H593">
        <f>(Table2[[#This Row],[1Y Return vs Nifty]]-AVERAGE(Table2[1Y Return vs Nifty]))/_xlfn.STDEV.P(Table2[1Y Return vs Nifty])</f>
        <v>-0.74537921799924034</v>
      </c>
      <c r="I593">
        <v>5.6651940706401298</v>
      </c>
      <c r="J593">
        <f>(Table2[[#This Row],[1M Return vs Nifty]]-AVERAGE(Table2[1M Return vs Nifty]))/_xlfn.STDEV.P(Table2[1M Return vs Nifty])</f>
        <v>0.54773602106445207</v>
      </c>
      <c r="K593">
        <v>6.0275287444681904</v>
      </c>
      <c r="L593">
        <f>(Table2[[#This Row],[6M Return vs Nifty]]-AVERAGE(Table2[6M Return vs Nifty]))/_xlfn.STDEV.P(Table2[6M Return vs Nifty])</f>
        <v>-2.2821852227466043E-2</v>
      </c>
      <c r="M593">
        <v>-3.4673840759325301</v>
      </c>
      <c r="N593">
        <f>(Table2[[#This Row],[1W Return vs Nifty]]-AVERAGE(Table2[1W Return vs Nifty]))/_xlfn.STDEV.P(Table2[1W Return vs Nifty])</f>
        <v>-0.6409503592313166</v>
      </c>
      <c r="O593">
        <v>897.76</v>
      </c>
      <c r="P593">
        <v>854.90417552618601</v>
      </c>
      <c r="Q593">
        <v>792.365284539963</v>
      </c>
      <c r="R593">
        <v>45.556215460797702</v>
      </c>
      <c r="S593" s="2">
        <f>(Table2[[#This Row],[Close Price]]-Table2[[#This Row],[20D EMA]])/Table2[[#This Row],[20D EMA]]</f>
        <v>1.0024950989132043E-4</v>
      </c>
      <c r="T593" s="2">
        <f>(Table2[[#This Row],[Close Price]]-Table2[[#This Row],[50D EMA]])/Table2[[#This Row],[50D EMA]]</f>
        <v>5.0234664542819947E-2</v>
      </c>
      <c r="U593" s="2">
        <f>(Table2[[#This Row],[Close Price]]-Table2[[#This Row],[200D EMA]])/Table2[[#This Row],[200D EMA]]</f>
        <v>0.1331263717860634</v>
      </c>
      <c r="V593">
        <v>0.88404512276576797</v>
      </c>
      <c r="W593">
        <v>896</v>
      </c>
      <c r="X593">
        <v>911.35</v>
      </c>
      <c r="Y593">
        <v>896</v>
      </c>
      <c r="Z593">
        <v>966</v>
      </c>
      <c r="AA593">
        <v>828.05</v>
      </c>
      <c r="AB593">
        <v>966</v>
      </c>
      <c r="AC593" s="2">
        <f>(Table2[[#This Row],[Close Price]]/Table2[[#This Row],[Day Low]])-1</f>
        <v>2.0647321428570731E-3</v>
      </c>
      <c r="AD593" s="2">
        <f>(Table2[[#This Row],[Day High]]/Table2[[#This Row],[Close Price]])-1</f>
        <v>1.5035919140168108E-2</v>
      </c>
      <c r="AE593" s="2">
        <f>(Table2[[#This Row],[Close Price]]/Table2[[#This Row],[Current Week Low]])-1</f>
        <v>2.0647321428570731E-3</v>
      </c>
      <c r="AF593" s="2">
        <f>(Table2[[#This Row],[Current Week High]]/Table2[[#This Row],[Close Price]])-1</f>
        <v>7.5903547363145307E-2</v>
      </c>
      <c r="AG593" s="2">
        <f>(Table2[[#This Row],[Close Price]]/Table2[[#This Row],[Current Month Low]])-1</f>
        <v>8.4294426665056488E-2</v>
      </c>
      <c r="AH593" s="2">
        <f>(Table2[[#This Row],[Current Month High]]/Table2[[#This Row],[Close Price]])-1</f>
        <v>7.5903547363145307E-2</v>
      </c>
      <c r="AI593">
        <v>7.5903547363145298</v>
      </c>
      <c r="AJ593">
        <v>36.669457340741197</v>
      </c>
      <c r="AK593" t="str">
        <f>IF(AND(Table2[[#This Row],[20D EMA]]&gt;Table2[[#This Row],[50D EMA]],Table2[[#This Row],[50D EMA]]&gt;Table2[[#This Row],[200D EMA]]),"Uptrend","Downtrend/NoTrend")</f>
        <v>Uptrend</v>
      </c>
      <c r="AL593">
        <v>0.22</v>
      </c>
      <c r="AM593" t="s">
        <v>10347</v>
      </c>
      <c r="AN593">
        <v>-1.66</v>
      </c>
      <c r="AO593" t="s">
        <v>10346</v>
      </c>
      <c r="AP593">
        <v>-0.12932681979636701</v>
      </c>
      <c r="AQ593">
        <f>(Table2[[#This Row],[Sharpe Ratio]]-AVERAGE(Table2[Sharpe Ratio]))/_xlfn.STDEV.P(Table2[Sharpe Ratio])</f>
        <v>-2.2190513717082174</v>
      </c>
      <c r="AR5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-3.080466780101788</v>
      </c>
      <c r="AS593">
        <f>_xlfn.RANK.AVG(Table2[[#This Row],[1Y Return vs Nifty Z-Score]],Table2[1Y Return vs Nifty Z-Score])</f>
        <v>580</v>
      </c>
      <c r="AT593">
        <f>_xlfn.RANK.AVG(Table2[[#This Row],[6M Return vs Nifty Z-Score]],Table2[6M Return vs Nifty Z-Score])</f>
        <v>328</v>
      </c>
      <c r="AU593">
        <f>_xlfn.RANK.AVG(Table2[[#This Row],[Sharpe Ratio Z-Score]],Table2[Sharpe Ratio Z-Score])</f>
        <v>733</v>
      </c>
      <c r="AV593">
        <f>(Table2[[#This Row],[Rank 1Y]]+Table2[[#This Row],[Rank 6M]]+Table2[[#This Row],[Rank Sharpe]])/3</f>
        <v>547</v>
      </c>
    </row>
    <row r="594" spans="1:48" x14ac:dyDescent="0.3">
      <c r="A594" t="s">
        <v>618</v>
      </c>
      <c r="B594" t="s">
        <v>619</v>
      </c>
      <c r="C594" t="s">
        <v>10303</v>
      </c>
      <c r="D594" t="s">
        <v>51</v>
      </c>
      <c r="E594">
        <v>30510.753927434998</v>
      </c>
      <c r="F594">
        <v>392.55</v>
      </c>
      <c r="G594">
        <v>-34.429636190481297</v>
      </c>
      <c r="H594">
        <f>(Table2[[#This Row],[1Y Return vs Nifty]]-AVERAGE(Table2[1Y Return vs Nifty]))/_xlfn.STDEV.P(Table2[1Y Return vs Nifty])</f>
        <v>-0.98127426860767508</v>
      </c>
      <c r="I594">
        <v>3.9955787912210199</v>
      </c>
      <c r="J594">
        <f>(Table2[[#This Row],[1M Return vs Nifty]]-AVERAGE(Table2[1M Return vs Nifty]))/_xlfn.STDEV.P(Table2[1M Return vs Nifty])</f>
        <v>0.39036474975455027</v>
      </c>
      <c r="K594">
        <v>-30.3586825074335</v>
      </c>
      <c r="L594">
        <f>(Table2[[#This Row],[6M Return vs Nifty]]-AVERAGE(Table2[6M Return vs Nifty]))/_xlfn.STDEV.P(Table2[6M Return vs Nifty])</f>
        <v>-1.2878782662845802</v>
      </c>
      <c r="M594">
        <v>-2.1540747382965302</v>
      </c>
      <c r="N594">
        <f>(Table2[[#This Row],[1W Return vs Nifty]]-AVERAGE(Table2[1W Return vs Nifty]))/_xlfn.STDEV.P(Table2[1W Return vs Nifty])</f>
        <v>-0.30734155241456679</v>
      </c>
      <c r="O594">
        <v>386.9</v>
      </c>
      <c r="P594">
        <v>396.83130499403097</v>
      </c>
      <c r="Q594">
        <v>418.64590111584602</v>
      </c>
      <c r="R594">
        <v>54.320276551230997</v>
      </c>
      <c r="S594" s="2">
        <f>(Table2[[#This Row],[Close Price]]-Table2[[#This Row],[20D EMA]])/Table2[[#This Row],[20D EMA]]</f>
        <v>1.4603256655466617E-2</v>
      </c>
      <c r="T594" s="2">
        <f>(Table2[[#This Row],[Close Price]]-Table2[[#This Row],[50D EMA]])/Table2[[#This Row],[50D EMA]]</f>
        <v>-1.078872795606526E-2</v>
      </c>
      <c r="U594" s="2">
        <f>(Table2[[#This Row],[Close Price]]-Table2[[#This Row],[200D EMA]])/Table2[[#This Row],[200D EMA]]</f>
        <v>-6.2334065725451478E-2</v>
      </c>
      <c r="V594">
        <v>0.96400923806300798</v>
      </c>
      <c r="W594">
        <v>390.1</v>
      </c>
      <c r="X594">
        <v>402.65</v>
      </c>
      <c r="Y594">
        <v>390.1</v>
      </c>
      <c r="Z594">
        <v>414</v>
      </c>
      <c r="AA594">
        <v>341</v>
      </c>
      <c r="AB594">
        <v>414</v>
      </c>
      <c r="AC594" s="2">
        <f>(Table2[[#This Row],[Close Price]]/Table2[[#This Row],[Day Low]])-1</f>
        <v>6.2804409125865046E-3</v>
      </c>
      <c r="AD594" s="2">
        <f>(Table2[[#This Row],[Day High]]/Table2[[#This Row],[Close Price]])-1</f>
        <v>2.5729206470513244E-2</v>
      </c>
      <c r="AE594" s="2">
        <f>(Table2[[#This Row],[Close Price]]/Table2[[#This Row],[Current Week Low]])-1</f>
        <v>6.2804409125865046E-3</v>
      </c>
      <c r="AF594" s="2">
        <f>(Table2[[#This Row],[Current Week High]]/Table2[[#This Row],[Close Price]])-1</f>
        <v>5.4642720672525735E-2</v>
      </c>
      <c r="AG594" s="2">
        <f>(Table2[[#This Row],[Close Price]]/Table2[[#This Row],[Current Month Low]])-1</f>
        <v>0.15117302052785919</v>
      </c>
      <c r="AH594" s="2">
        <f>(Table2[[#This Row],[Current Month High]]/Table2[[#This Row],[Close Price]])-1</f>
        <v>5.4642720672525735E-2</v>
      </c>
      <c r="AI594">
        <v>32.390778244809503</v>
      </c>
      <c r="AJ594">
        <v>16.726137377341601</v>
      </c>
      <c r="AK594" t="str">
        <f>IF(AND(Table2[[#This Row],[20D EMA]]&gt;Table2[[#This Row],[50D EMA]],Table2[[#This Row],[50D EMA]]&gt;Table2[[#This Row],[200D EMA]]),"Uptrend","Downtrend/NoTrend")</f>
        <v>Downtrend/NoTrend</v>
      </c>
      <c r="AL594">
        <v>-0.13</v>
      </c>
      <c r="AM594" t="s">
        <v>10346</v>
      </c>
      <c r="AN594">
        <v>8.08</v>
      </c>
      <c r="AO594" t="s">
        <v>10347</v>
      </c>
      <c r="AP594">
        <v>8.2301191714167998E-2</v>
      </c>
      <c r="AQ594">
        <f>(Table2[[#This Row],[Sharpe Ratio]]-AVERAGE(Table2[Sharpe Ratio]))/_xlfn.STDEV.P(Table2[Sharpe Ratio])</f>
        <v>0.21336605942425516</v>
      </c>
      <c r="AR5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4">
        <f>_xlfn.RANK.AVG(Table2[[#This Row],[1Y Return vs Nifty Z-Score]],Table2[1Y Return vs Nifty Z-Score])</f>
        <v>662</v>
      </c>
      <c r="AT594">
        <f>_xlfn.RANK.AVG(Table2[[#This Row],[6M Return vs Nifty Z-Score]],Table2[6M Return vs Nifty Z-Score])</f>
        <v>697</v>
      </c>
      <c r="AU594">
        <f>_xlfn.RANK.AVG(Table2[[#This Row],[Sharpe Ratio Z-Score]],Table2[Sharpe Ratio Z-Score])</f>
        <v>283</v>
      </c>
      <c r="AV594">
        <f>(Table2[[#This Row],[Rank 1Y]]+Table2[[#This Row],[Rank 6M]]+Table2[[#This Row],[Rank Sharpe]])/3</f>
        <v>547.33333333333337</v>
      </c>
    </row>
    <row r="595" spans="1:48" x14ac:dyDescent="0.3">
      <c r="A595" t="s">
        <v>1664</v>
      </c>
      <c r="B595" t="s">
        <v>1665</v>
      </c>
      <c r="C595" t="s">
        <v>6758</v>
      </c>
      <c r="D595" t="s">
        <v>83</v>
      </c>
      <c r="E595">
        <v>5186.0411596599997</v>
      </c>
      <c r="F595">
        <v>228.85</v>
      </c>
      <c r="G595">
        <v>-7.2600251951620702</v>
      </c>
      <c r="H595">
        <f>(Table2[[#This Row],[1Y Return vs Nifty]]-AVERAGE(Table2[1Y Return vs Nifty]))/_xlfn.STDEV.P(Table2[1Y Return vs Nifty])</f>
        <v>-0.54558826305718455</v>
      </c>
      <c r="I595">
        <v>-5.3134146811086396</v>
      </c>
      <c r="J595">
        <f>(Table2[[#This Row],[1M Return vs Nifty]]-AVERAGE(Table2[1M Return vs Nifty]))/_xlfn.STDEV.P(Table2[1M Return vs Nifty])</f>
        <v>-0.48706381442688512</v>
      </c>
      <c r="K595">
        <v>-3.40509888685005</v>
      </c>
      <c r="L595">
        <f>(Table2[[#This Row],[6M Return vs Nifty]]-AVERAGE(Table2[6M Return vs Nifty]))/_xlfn.STDEV.P(Table2[6M Return vs Nifty])</f>
        <v>-0.35077042603749264</v>
      </c>
      <c r="M595">
        <v>0.13896513041667399</v>
      </c>
      <c r="N595">
        <f>(Table2[[#This Row],[1W Return vs Nifty]]-AVERAGE(Table2[1W Return vs Nifty]))/_xlfn.STDEV.P(Table2[1W Return vs Nifty])</f>
        <v>0.27513987268641887</v>
      </c>
      <c r="O595">
        <v>226.84</v>
      </c>
      <c r="P595">
        <v>223.804162618558</v>
      </c>
      <c r="Q595">
        <v>211.575714437226</v>
      </c>
      <c r="R595">
        <v>55.379761766720698</v>
      </c>
      <c r="S595" s="2">
        <f>(Table2[[#This Row],[Close Price]]-Table2[[#This Row],[20D EMA]])/Table2[[#This Row],[20D EMA]]</f>
        <v>8.8608710985716398E-3</v>
      </c>
      <c r="T595" s="2">
        <f>(Table2[[#This Row],[Close Price]]-Table2[[#This Row],[50D EMA]])/Table2[[#This Row],[50D EMA]]</f>
        <v>2.25457709204538E-2</v>
      </c>
      <c r="U595" s="2">
        <f>(Table2[[#This Row],[Close Price]]-Table2[[#This Row],[200D EMA]])/Table2[[#This Row],[200D EMA]]</f>
        <v>8.1645880807833623E-2</v>
      </c>
      <c r="V595">
        <v>0.65001494128515602</v>
      </c>
      <c r="W595">
        <v>226.42</v>
      </c>
      <c r="X595">
        <v>230.9</v>
      </c>
      <c r="Y595">
        <v>226.42</v>
      </c>
      <c r="Z595">
        <v>232.8</v>
      </c>
      <c r="AA595">
        <v>216.46</v>
      </c>
      <c r="AB595">
        <v>233.69</v>
      </c>
      <c r="AC595" s="2">
        <f>(Table2[[#This Row],[Close Price]]/Table2[[#This Row],[Day Low]])-1</f>
        <v>1.0732267467538303E-2</v>
      </c>
      <c r="AD595" s="2">
        <f>(Table2[[#This Row],[Day High]]/Table2[[#This Row],[Close Price]])-1</f>
        <v>8.9578326414683218E-3</v>
      </c>
      <c r="AE595" s="2">
        <f>(Table2[[#This Row],[Close Price]]/Table2[[#This Row],[Current Week Low]])-1</f>
        <v>1.0732267467538303E-2</v>
      </c>
      <c r="AF595" s="2">
        <f>(Table2[[#This Row],[Current Week High]]/Table2[[#This Row],[Close Price]])-1</f>
        <v>1.7260214114048544E-2</v>
      </c>
      <c r="AG595" s="2">
        <f>(Table2[[#This Row],[Close Price]]/Table2[[#This Row],[Current Month Low]])-1</f>
        <v>5.7239212787582039E-2</v>
      </c>
      <c r="AH595" s="2">
        <f>(Table2[[#This Row],[Current Month High]]/Table2[[#This Row],[Close Price]])-1</f>
        <v>2.1149224382783549E-2</v>
      </c>
      <c r="AI595">
        <v>7.9309591435437996</v>
      </c>
      <c r="AJ595">
        <v>29.917683792222501</v>
      </c>
      <c r="AK595" t="str">
        <f>IF(AND(Table2[[#This Row],[20D EMA]]&gt;Table2[[#This Row],[50D EMA]],Table2[[#This Row],[50D EMA]]&gt;Table2[[#This Row],[200D EMA]]),"Uptrend","Downtrend/NoTrend")</f>
        <v>Uptrend</v>
      </c>
      <c r="AL595">
        <v>-0.02</v>
      </c>
      <c r="AM595" t="s">
        <v>10346</v>
      </c>
      <c r="AN595">
        <v>2.87</v>
      </c>
      <c r="AO595" t="s">
        <v>10347</v>
      </c>
      <c r="AP595">
        <v>-8.6147634751066002E-2</v>
      </c>
      <c r="AQ595">
        <f>(Table2[[#This Row],[Sharpe Ratio]]-AVERAGE(Table2[Sharpe Ratio]))/_xlfn.STDEV.P(Table2[Sharpe Ratio])</f>
        <v>-1.7227569463312806</v>
      </c>
      <c r="AR5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-2.8310395771664241</v>
      </c>
      <c r="AS595">
        <f>_xlfn.RANK.AVG(Table2[[#This Row],[1Y Return vs Nifty Z-Score]],Table2[1Y Return vs Nifty Z-Score])</f>
        <v>497</v>
      </c>
      <c r="AT595">
        <f>_xlfn.RANK.AVG(Table2[[#This Row],[6M Return vs Nifty Z-Score]],Table2[6M Return vs Nifty Z-Score])</f>
        <v>436</v>
      </c>
      <c r="AU595">
        <f>_xlfn.RANK.AVG(Table2[[#This Row],[Sharpe Ratio Z-Score]],Table2[Sharpe Ratio Z-Score])</f>
        <v>710</v>
      </c>
      <c r="AV595">
        <f>(Table2[[#This Row],[Rank 1Y]]+Table2[[#This Row],[Rank 6M]]+Table2[[#This Row],[Rank Sharpe]])/3</f>
        <v>547.66666666666663</v>
      </c>
    </row>
    <row r="596" spans="1:48" x14ac:dyDescent="0.3">
      <c r="A596" t="s">
        <v>682</v>
      </c>
      <c r="B596" t="s">
        <v>683</v>
      </c>
      <c r="C596" t="s">
        <v>10303</v>
      </c>
      <c r="D596" t="s">
        <v>532</v>
      </c>
      <c r="E596">
        <v>26483.025887250002</v>
      </c>
      <c r="F596">
        <v>817.5</v>
      </c>
      <c r="G596">
        <v>1.73619557338543</v>
      </c>
      <c r="H596">
        <f>(Table2[[#This Row],[1Y Return vs Nifty]]-AVERAGE(Table2[1Y Return vs Nifty]))/_xlfn.STDEV.P(Table2[1Y Return vs Nifty])</f>
        <v>-0.4013268125574303</v>
      </c>
      <c r="I596">
        <v>4.1047443857050103</v>
      </c>
      <c r="J596">
        <f>(Table2[[#This Row],[1M Return vs Nifty]]-AVERAGE(Table2[1M Return vs Nifty]))/_xlfn.STDEV.P(Table2[1M Return vs Nifty])</f>
        <v>0.40065426291306894</v>
      </c>
      <c r="K596">
        <v>-14.343049950760699</v>
      </c>
      <c r="L596">
        <f>(Table2[[#This Row],[6M Return vs Nifty]]-AVERAGE(Table2[6M Return vs Nifty]))/_xlfn.STDEV.P(Table2[6M Return vs Nifty])</f>
        <v>-0.73105528323926627</v>
      </c>
      <c r="M596">
        <v>3.1603058659777399</v>
      </c>
      <c r="N596">
        <f>(Table2[[#This Row],[1W Return vs Nifty]]-AVERAGE(Table2[1W Return vs Nifty]))/_xlfn.STDEV.P(Table2[1W Return vs Nifty])</f>
        <v>1.0426253758289643</v>
      </c>
      <c r="O596">
        <v>794.97</v>
      </c>
      <c r="P596">
        <v>776.36510945545001</v>
      </c>
      <c r="Q596">
        <v>733.35516270018502</v>
      </c>
      <c r="R596">
        <v>59.518837301541403</v>
      </c>
      <c r="S596" s="2">
        <f>(Table2[[#This Row],[Close Price]]-Table2[[#This Row],[20D EMA]])/Table2[[#This Row],[20D EMA]]</f>
        <v>2.8340692101588703E-2</v>
      </c>
      <c r="T596" s="2">
        <f>(Table2[[#This Row],[Close Price]]-Table2[[#This Row],[50D EMA]])/Table2[[#This Row],[50D EMA]]</f>
        <v>5.2983950519623943E-2</v>
      </c>
      <c r="U596" s="2">
        <f>(Table2[[#This Row],[Close Price]]-Table2[[#This Row],[200D EMA]])/Table2[[#This Row],[200D EMA]]</f>
        <v>0.11473954446573606</v>
      </c>
      <c r="V596">
        <v>2.0774523104601399</v>
      </c>
      <c r="W596">
        <v>815.5</v>
      </c>
      <c r="X596">
        <v>828.4</v>
      </c>
      <c r="Y596">
        <v>803.45</v>
      </c>
      <c r="Z596">
        <v>832</v>
      </c>
      <c r="AA596">
        <v>723</v>
      </c>
      <c r="AB596">
        <v>882.9</v>
      </c>
      <c r="AC596" s="2">
        <f>(Table2[[#This Row],[Close Price]]/Table2[[#This Row],[Day Low]])-1</f>
        <v>2.4524831391783408E-3</v>
      </c>
      <c r="AD596" s="2">
        <f>(Table2[[#This Row],[Day High]]/Table2[[#This Row],[Close Price]])-1</f>
        <v>1.3333333333333197E-2</v>
      </c>
      <c r="AE596" s="2">
        <f>(Table2[[#This Row],[Close Price]]/Table2[[#This Row],[Current Week Low]])-1</f>
        <v>1.7487086937581608E-2</v>
      </c>
      <c r="AF596" s="2">
        <f>(Table2[[#This Row],[Current Week High]]/Table2[[#This Row],[Close Price]])-1</f>
        <v>1.7737003058103884E-2</v>
      </c>
      <c r="AG596" s="2">
        <f>(Table2[[#This Row],[Close Price]]/Table2[[#This Row],[Current Month Low]])-1</f>
        <v>0.13070539419087135</v>
      </c>
      <c r="AH596" s="2">
        <f>(Table2[[#This Row],[Current Month High]]/Table2[[#This Row],[Close Price]])-1</f>
        <v>8.0000000000000071E-2</v>
      </c>
      <c r="AI596">
        <v>8</v>
      </c>
      <c r="AJ596">
        <v>34.490417043678498</v>
      </c>
      <c r="AK596" t="str">
        <f>IF(AND(Table2[[#This Row],[20D EMA]]&gt;Table2[[#This Row],[50D EMA]],Table2[[#This Row],[50D EMA]]&gt;Table2[[#This Row],[200D EMA]]),"Uptrend","Downtrend/NoTrend")</f>
        <v>Uptrend</v>
      </c>
      <c r="AL596">
        <v>0.06</v>
      </c>
      <c r="AM596" t="s">
        <v>10347</v>
      </c>
      <c r="AN596">
        <v>7.93</v>
      </c>
      <c r="AO596" t="s">
        <v>10347</v>
      </c>
      <c r="AP596">
        <v>-3.6660618929660001E-2</v>
      </c>
      <c r="AQ596">
        <f>(Table2[[#This Row],[Sharpe Ratio]]-AVERAGE(Table2[Sharpe Ratio]))/_xlfn.STDEV.P(Table2[Sharpe Ratio])</f>
        <v>-1.1539613552394836</v>
      </c>
      <c r="AR5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-0.84306381229414695</v>
      </c>
      <c r="AS596">
        <f>_xlfn.RANK.AVG(Table2[[#This Row],[1Y Return vs Nifty Z-Score]],Table2[1Y Return vs Nifty Z-Score])</f>
        <v>437</v>
      </c>
      <c r="AT596">
        <f>_xlfn.RANK.AVG(Table2[[#This Row],[6M Return vs Nifty Z-Score]],Table2[6M Return vs Nifty Z-Score])</f>
        <v>559</v>
      </c>
      <c r="AU596">
        <f>_xlfn.RANK.AVG(Table2[[#This Row],[Sharpe Ratio Z-Score]],Table2[Sharpe Ratio Z-Score])</f>
        <v>648</v>
      </c>
      <c r="AV596">
        <f>(Table2[[#This Row],[Rank 1Y]]+Table2[[#This Row],[Rank 6M]]+Table2[[#This Row],[Rank Sharpe]])/3</f>
        <v>548</v>
      </c>
    </row>
    <row r="597" spans="1:48" x14ac:dyDescent="0.3">
      <c r="A597" t="s">
        <v>2207</v>
      </c>
      <c r="B597" t="s">
        <v>2208</v>
      </c>
      <c r="C597" t="s">
        <v>10305</v>
      </c>
      <c r="D597" t="s">
        <v>259</v>
      </c>
      <c r="E597">
        <v>2600.4271542500001</v>
      </c>
      <c r="F597">
        <v>900.1</v>
      </c>
      <c r="G597">
        <v>-30.2166078890417</v>
      </c>
      <c r="H597">
        <f>(Table2[[#This Row],[1Y Return vs Nifty]]-AVERAGE(Table2[1Y Return vs Nifty]))/_xlfn.STDEV.P(Table2[1Y Return vs Nifty])</f>
        <v>-0.91371505797924113</v>
      </c>
      <c r="I597">
        <v>-0.67811471600759798</v>
      </c>
      <c r="J597">
        <f>(Table2[[#This Row],[1M Return vs Nifty]]-AVERAGE(Table2[1M Return vs Nifty]))/_xlfn.STDEV.P(Table2[1M Return vs Nifty])</f>
        <v>-5.0158943345154208E-2</v>
      </c>
      <c r="K597">
        <v>0.72997727677908797</v>
      </c>
      <c r="L597">
        <f>(Table2[[#This Row],[6M Return vs Nifty]]-AVERAGE(Table2[6M Return vs Nifty]))/_xlfn.STDEV.P(Table2[6M Return vs Nifty])</f>
        <v>-0.20700430025982389</v>
      </c>
      <c r="M597">
        <v>-4.1426377839731297</v>
      </c>
      <c r="N597">
        <f>(Table2[[#This Row],[1W Return vs Nifty]]-AVERAGE(Table2[1W Return vs Nifty]))/_xlfn.STDEV.P(Table2[1W Return vs Nifty])</f>
        <v>-0.81247931846608834</v>
      </c>
      <c r="O597">
        <v>897.59</v>
      </c>
      <c r="P597">
        <v>871.14703108371896</v>
      </c>
      <c r="Q597">
        <v>840.91199910725004</v>
      </c>
      <c r="R597">
        <v>50.592587592867098</v>
      </c>
      <c r="S597" s="2">
        <f>(Table2[[#This Row],[Close Price]]-Table2[[#This Row],[20D EMA]])/Table2[[#This Row],[20D EMA]]</f>
        <v>2.7963769649840026E-3</v>
      </c>
      <c r="T597" s="2">
        <f>(Table2[[#This Row],[Close Price]]-Table2[[#This Row],[50D EMA]])/Table2[[#This Row],[50D EMA]]</f>
        <v>3.3235456109243888E-2</v>
      </c>
      <c r="U597" s="2">
        <f>(Table2[[#This Row],[Close Price]]-Table2[[#This Row],[200D EMA]])/Table2[[#This Row],[200D EMA]]</f>
        <v>7.0385487370362917E-2</v>
      </c>
      <c r="V597">
        <v>0.64708848103988503</v>
      </c>
      <c r="W597">
        <v>879.6</v>
      </c>
      <c r="X597">
        <v>905.45</v>
      </c>
      <c r="Y597">
        <v>879.6</v>
      </c>
      <c r="Z597">
        <v>929.85</v>
      </c>
      <c r="AA597">
        <v>841.95</v>
      </c>
      <c r="AB597">
        <v>999</v>
      </c>
      <c r="AC597" s="2">
        <f>(Table2[[#This Row],[Close Price]]/Table2[[#This Row],[Day Low]])-1</f>
        <v>2.3306048203729057E-2</v>
      </c>
      <c r="AD597" s="2">
        <f>(Table2[[#This Row],[Day High]]/Table2[[#This Row],[Close Price]])-1</f>
        <v>5.9437840239973116E-3</v>
      </c>
      <c r="AE597" s="2">
        <f>(Table2[[#This Row],[Close Price]]/Table2[[#This Row],[Current Week Low]])-1</f>
        <v>2.3306048203729057E-2</v>
      </c>
      <c r="AF597" s="2">
        <f>(Table2[[#This Row],[Current Week High]]/Table2[[#This Row],[Close Price]])-1</f>
        <v>3.3051883124097348E-2</v>
      </c>
      <c r="AG597" s="2">
        <f>(Table2[[#This Row],[Close Price]]/Table2[[#This Row],[Current Month Low]])-1</f>
        <v>6.9065859017756415E-2</v>
      </c>
      <c r="AH597" s="2">
        <f>(Table2[[#This Row],[Current Month High]]/Table2[[#This Row],[Close Price]])-1</f>
        <v>0.10987668036884779</v>
      </c>
      <c r="AI597">
        <v>10.987668036884701</v>
      </c>
      <c r="AJ597">
        <v>36.110691063057601</v>
      </c>
      <c r="AK597" t="str">
        <f>IF(AND(Table2[[#This Row],[20D EMA]]&gt;Table2[[#This Row],[50D EMA]],Table2[[#This Row],[50D EMA]]&gt;Table2[[#This Row],[200D EMA]]),"Uptrend","Downtrend/NoTrend")</f>
        <v>Uptrend</v>
      </c>
      <c r="AL597">
        <v>0.08</v>
      </c>
      <c r="AM597" t="s">
        <v>10347</v>
      </c>
      <c r="AN597">
        <v>-4.66</v>
      </c>
      <c r="AO597" t="s">
        <v>10346</v>
      </c>
      <c r="AP597">
        <v>-2.0967092731204E-2</v>
      </c>
      <c r="AQ597">
        <f>(Table2[[#This Row],[Sharpe Ratio]]-AVERAGE(Table2[Sharpe Ratio]))/_xlfn.STDEV.P(Table2[Sharpe Ratio])</f>
        <v>-0.97358255562505602</v>
      </c>
      <c r="AR5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-2.9569401756753635</v>
      </c>
      <c r="AS597">
        <f>_xlfn.RANK.AVG(Table2[[#This Row],[1Y Return vs Nifty Z-Score]],Table2[1Y Return vs Nifty Z-Score])</f>
        <v>641</v>
      </c>
      <c r="AT597">
        <f>_xlfn.RANK.AVG(Table2[[#This Row],[6M Return vs Nifty Z-Score]],Table2[6M Return vs Nifty Z-Score])</f>
        <v>390</v>
      </c>
      <c r="AU597">
        <f>_xlfn.RANK.AVG(Table2[[#This Row],[Sharpe Ratio Z-Score]],Table2[Sharpe Ratio Z-Score])</f>
        <v>613</v>
      </c>
      <c r="AV597">
        <f>(Table2[[#This Row],[Rank 1Y]]+Table2[[#This Row],[Rank 6M]]+Table2[[#This Row],[Rank Sharpe]])/3</f>
        <v>548</v>
      </c>
    </row>
    <row r="598" spans="1:48" x14ac:dyDescent="0.3">
      <c r="A598" t="s">
        <v>1890</v>
      </c>
      <c r="B598" t="s">
        <v>1891</v>
      </c>
      <c r="C598" t="s">
        <v>10305</v>
      </c>
      <c r="D598" t="s">
        <v>184</v>
      </c>
      <c r="E598">
        <v>3792.6034076800001</v>
      </c>
      <c r="F598">
        <v>265.60000000000002</v>
      </c>
      <c r="G598">
        <v>-24.4482596437268</v>
      </c>
      <c r="H598">
        <f>(Table2[[#This Row],[1Y Return vs Nifty]]-AVERAGE(Table2[1Y Return vs Nifty]))/_xlfn.STDEV.P(Table2[1Y Return vs Nifty])</f>
        <v>-0.82121507312268938</v>
      </c>
      <c r="I598">
        <v>-4.5034005467075202</v>
      </c>
      <c r="J598">
        <f>(Table2[[#This Row],[1M Return vs Nifty]]-AVERAGE(Table2[1M Return vs Nifty]))/_xlfn.STDEV.P(Table2[1M Return vs Nifty])</f>
        <v>-0.4107151156092485</v>
      </c>
      <c r="K598">
        <v>-1.22664111907943</v>
      </c>
      <c r="L598">
        <f>(Table2[[#This Row],[6M Return vs Nifty]]-AVERAGE(Table2[6M Return vs Nifty]))/_xlfn.STDEV.P(Table2[6M Return vs Nifty])</f>
        <v>-0.27503096658149523</v>
      </c>
      <c r="M598">
        <v>-6.4478360964557897</v>
      </c>
      <c r="N598">
        <f>(Table2[[#This Row],[1W Return vs Nifty]]-AVERAGE(Table2[1W Return vs Nifty]))/_xlfn.STDEV.P(Table2[1W Return vs Nifty])</f>
        <v>-1.3980492496809329</v>
      </c>
      <c r="O598">
        <v>271.29000000000002</v>
      </c>
      <c r="P598">
        <v>266.93786688939099</v>
      </c>
      <c r="Q598">
        <v>243.37973092362401</v>
      </c>
      <c r="R598">
        <v>34.173280537953403</v>
      </c>
      <c r="S598" s="2">
        <f>(Table2[[#This Row],[Close Price]]-Table2[[#This Row],[20D EMA]])/Table2[[#This Row],[20D EMA]]</f>
        <v>-2.0973865605072053E-2</v>
      </c>
      <c r="T598" s="2">
        <f>(Table2[[#This Row],[Close Price]]-Table2[[#This Row],[50D EMA]])/Table2[[#This Row],[50D EMA]]</f>
        <v>-5.0119037249418338E-3</v>
      </c>
      <c r="U598" s="2">
        <f>(Table2[[#This Row],[Close Price]]-Table2[[#This Row],[200D EMA]])/Table2[[#This Row],[200D EMA]]</f>
        <v>9.129876589167997E-2</v>
      </c>
      <c r="V598">
        <v>0.69666170602298605</v>
      </c>
      <c r="W598">
        <v>262.2</v>
      </c>
      <c r="X598">
        <v>270.39999999999998</v>
      </c>
      <c r="Y598">
        <v>262.2</v>
      </c>
      <c r="Z598">
        <v>275.89999999999998</v>
      </c>
      <c r="AA598">
        <v>255.15</v>
      </c>
      <c r="AB598">
        <v>286</v>
      </c>
      <c r="AC598" s="2">
        <f>(Table2[[#This Row],[Close Price]]/Table2[[#This Row],[Day Low]])-1</f>
        <v>1.2967200610221274E-2</v>
      </c>
      <c r="AD598" s="2">
        <f>(Table2[[#This Row],[Day High]]/Table2[[#This Row],[Close Price]])-1</f>
        <v>1.8072289156626287E-2</v>
      </c>
      <c r="AE598" s="2">
        <f>(Table2[[#This Row],[Close Price]]/Table2[[#This Row],[Current Week Low]])-1</f>
        <v>1.2967200610221274E-2</v>
      </c>
      <c r="AF598" s="2">
        <f>(Table2[[#This Row],[Current Week High]]/Table2[[#This Row],[Close Price]])-1</f>
        <v>3.8780120481927582E-2</v>
      </c>
      <c r="AG598" s="2">
        <f>(Table2[[#This Row],[Close Price]]/Table2[[#This Row],[Current Month Low]])-1</f>
        <v>4.0956300215559516E-2</v>
      </c>
      <c r="AH598" s="2">
        <f>(Table2[[#This Row],[Current Month High]]/Table2[[#This Row],[Close Price]])-1</f>
        <v>7.6807228915662495E-2</v>
      </c>
      <c r="AI598">
        <v>8.0195783132529908</v>
      </c>
      <c r="AJ598">
        <v>32.9662077596996</v>
      </c>
      <c r="AK598" t="str">
        <f>IF(AND(Table2[[#This Row],[20D EMA]]&gt;Table2[[#This Row],[50D EMA]],Table2[[#This Row],[50D EMA]]&gt;Table2[[#This Row],[200D EMA]]),"Uptrend","Downtrend/NoTrend")</f>
        <v>Uptrend</v>
      </c>
      <c r="AL598">
        <v>-0.05</v>
      </c>
      <c r="AM598" t="s">
        <v>10346</v>
      </c>
      <c r="AN598">
        <v>-2.5299999999999998</v>
      </c>
      <c r="AO598" t="s">
        <v>10346</v>
      </c>
      <c r="AP598">
        <v>-2.9076896783057998E-2</v>
      </c>
      <c r="AQ598">
        <f>(Table2[[#This Row],[Sharpe Ratio]]-AVERAGE(Table2[Sharpe Ratio]))/_xlfn.STDEV.P(Table2[Sharpe Ratio])</f>
        <v>-1.0667953047219139</v>
      </c>
      <c r="AR5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-3.9718057097162802</v>
      </c>
      <c r="AS598">
        <f>_xlfn.RANK.AVG(Table2[[#This Row],[1Y Return vs Nifty Z-Score]],Table2[1Y Return vs Nifty Z-Score])</f>
        <v>611</v>
      </c>
      <c r="AT598">
        <f>_xlfn.RANK.AVG(Table2[[#This Row],[6M Return vs Nifty Z-Score]],Table2[6M Return vs Nifty Z-Score])</f>
        <v>412</v>
      </c>
      <c r="AU598">
        <f>_xlfn.RANK.AVG(Table2[[#This Row],[Sharpe Ratio Z-Score]],Table2[Sharpe Ratio Z-Score])</f>
        <v>624</v>
      </c>
      <c r="AV598">
        <f>(Table2[[#This Row],[Rank 1Y]]+Table2[[#This Row],[Rank 6M]]+Table2[[#This Row],[Rank Sharpe]])/3</f>
        <v>549</v>
      </c>
    </row>
    <row r="599" spans="1:48" x14ac:dyDescent="0.3">
      <c r="A599" t="s">
        <v>502</v>
      </c>
      <c r="B599" t="s">
        <v>503</v>
      </c>
      <c r="C599" t="s">
        <v>10314</v>
      </c>
      <c r="D599" t="s">
        <v>446</v>
      </c>
      <c r="E599">
        <v>41718.880083299999</v>
      </c>
      <c r="F599">
        <v>1503.25</v>
      </c>
      <c r="G599">
        <v>-37.531630468445996</v>
      </c>
      <c r="H599">
        <f>(Table2[[#This Row],[1Y Return vs Nifty]]-AVERAGE(Table2[1Y Return vs Nifty]))/_xlfn.STDEV.P(Table2[1Y Return vs Nifty])</f>
        <v>-1.0310171779352968</v>
      </c>
      <c r="I599">
        <v>-2.2581160926165902</v>
      </c>
      <c r="J599">
        <f>(Table2[[#This Row],[1M Return vs Nifty]]-AVERAGE(Table2[1M Return vs Nifty]))/_xlfn.STDEV.P(Table2[1M Return vs Nifty])</f>
        <v>-0.19908356590542503</v>
      </c>
      <c r="K599">
        <v>-17.279087607240101</v>
      </c>
      <c r="L599">
        <f>(Table2[[#This Row],[6M Return vs Nifty]]-AVERAGE(Table2[6M Return vs Nifty]))/_xlfn.STDEV.P(Table2[6M Return vs Nifty])</f>
        <v>-0.83313387679023299</v>
      </c>
      <c r="M599">
        <v>6.6196572979940704</v>
      </c>
      <c r="N599">
        <f>(Table2[[#This Row],[1W Return vs Nifty]]-AVERAGE(Table2[1W Return vs Nifty]))/_xlfn.STDEV.P(Table2[1W Return vs Nifty])</f>
        <v>1.9213750127364027</v>
      </c>
      <c r="O599">
        <v>1440.36</v>
      </c>
      <c r="P599">
        <v>1479.09245014405</v>
      </c>
      <c r="Q599">
        <v>1510.19811323726</v>
      </c>
      <c r="R599">
        <v>74.123362423856193</v>
      </c>
      <c r="S599" s="2">
        <f>(Table2[[#This Row],[Close Price]]-Table2[[#This Row],[20D EMA]])/Table2[[#This Row],[20D EMA]]</f>
        <v>4.3662695437251868E-2</v>
      </c>
      <c r="T599" s="2">
        <f>(Table2[[#This Row],[Close Price]]-Table2[[#This Row],[50D EMA]])/Table2[[#This Row],[50D EMA]]</f>
        <v>1.6332684176433538E-2</v>
      </c>
      <c r="U599" s="2">
        <f>(Table2[[#This Row],[Close Price]]-Table2[[#This Row],[200D EMA]])/Table2[[#This Row],[200D EMA]]</f>
        <v>-4.600795866686695E-3</v>
      </c>
      <c r="V599">
        <v>1.0259977030435401</v>
      </c>
      <c r="W599">
        <v>1466</v>
      </c>
      <c r="X599">
        <v>1507.75</v>
      </c>
      <c r="Y599">
        <v>1414</v>
      </c>
      <c r="Z599">
        <v>1507.75</v>
      </c>
      <c r="AA599">
        <v>1341.95</v>
      </c>
      <c r="AB599">
        <v>1507.75</v>
      </c>
      <c r="AC599" s="2">
        <f>(Table2[[#This Row],[Close Price]]/Table2[[#This Row],[Day Low]])-1</f>
        <v>2.5409276944065473E-2</v>
      </c>
      <c r="AD599" s="2">
        <f>(Table2[[#This Row],[Day High]]/Table2[[#This Row],[Close Price]])-1</f>
        <v>2.9935140528853932E-3</v>
      </c>
      <c r="AE599" s="2">
        <f>(Table2[[#This Row],[Close Price]]/Table2[[#This Row],[Current Week Low]])-1</f>
        <v>6.3118811881188064E-2</v>
      </c>
      <c r="AF599" s="2">
        <f>(Table2[[#This Row],[Current Week High]]/Table2[[#This Row],[Close Price]])-1</f>
        <v>2.9935140528853932E-3</v>
      </c>
      <c r="AG599" s="2">
        <f>(Table2[[#This Row],[Close Price]]/Table2[[#This Row],[Current Month Low]])-1</f>
        <v>0.12019821900965</v>
      </c>
      <c r="AH599" s="2">
        <f>(Table2[[#This Row],[Current Month High]]/Table2[[#This Row],[Close Price]])-1</f>
        <v>2.9935140528853932E-3</v>
      </c>
      <c r="AI599">
        <v>19.740562115416498</v>
      </c>
      <c r="AJ599">
        <v>15.191570881225999</v>
      </c>
      <c r="AK599" t="str">
        <f>IF(AND(Table2[[#This Row],[20D EMA]]&gt;Table2[[#This Row],[50D EMA]],Table2[[#This Row],[50D EMA]]&gt;Table2[[#This Row],[200D EMA]]),"Uptrend","Downtrend/NoTrend")</f>
        <v>Downtrend/NoTrend</v>
      </c>
      <c r="AL599">
        <v>-0.04</v>
      </c>
      <c r="AM599" t="s">
        <v>10346</v>
      </c>
      <c r="AN599">
        <v>4.91</v>
      </c>
      <c r="AO599" t="s">
        <v>10347</v>
      </c>
      <c r="AP599">
        <v>5.4684716770488001E-2</v>
      </c>
      <c r="AQ599">
        <f>(Table2[[#This Row],[Sharpe Ratio]]-AVERAGE(Table2[Sharpe Ratio]))/_xlfn.STDEV.P(Table2[Sharpe Ratio])</f>
        <v>-0.10405314496162729</v>
      </c>
      <c r="AR5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9">
        <f>_xlfn.RANK.AVG(Table2[[#This Row],[1Y Return vs Nifty Z-Score]],Table2[1Y Return vs Nifty Z-Score])</f>
        <v>676</v>
      </c>
      <c r="AT599">
        <f>_xlfn.RANK.AVG(Table2[[#This Row],[6M Return vs Nifty Z-Score]],Table2[6M Return vs Nifty Z-Score])</f>
        <v>594</v>
      </c>
      <c r="AU599">
        <f>_xlfn.RANK.AVG(Table2[[#This Row],[Sharpe Ratio Z-Score]],Table2[Sharpe Ratio Z-Score])</f>
        <v>378</v>
      </c>
      <c r="AV599">
        <f>(Table2[[#This Row],[Rank 1Y]]+Table2[[#This Row],[Rank 6M]]+Table2[[#This Row],[Rank Sharpe]])/3</f>
        <v>549.33333333333337</v>
      </c>
    </row>
    <row r="600" spans="1:48" x14ac:dyDescent="0.3">
      <c r="A600" t="s">
        <v>567</v>
      </c>
      <c r="B600" t="s">
        <v>568</v>
      </c>
      <c r="C600" t="s">
        <v>10316</v>
      </c>
      <c r="D600" t="s">
        <v>569</v>
      </c>
      <c r="E600">
        <v>35228.34575</v>
      </c>
      <c r="F600">
        <v>3206.95</v>
      </c>
      <c r="G600">
        <v>-23.897706730013699</v>
      </c>
      <c r="H600">
        <f>(Table2[[#This Row],[1Y Return vs Nifty]]-AVERAGE(Table2[1Y Return vs Nifty]))/_xlfn.STDEV.P(Table2[1Y Return vs Nifty])</f>
        <v>-0.81238652567454339</v>
      </c>
      <c r="I600">
        <v>-1.92839507860852</v>
      </c>
      <c r="J600">
        <f>(Table2[[#This Row],[1M Return vs Nifty]]-AVERAGE(Table2[1M Return vs Nifty]))/_xlfn.STDEV.P(Table2[1M Return vs Nifty])</f>
        <v>-0.16800537933654497</v>
      </c>
      <c r="K600">
        <v>-27.783149261612099</v>
      </c>
      <c r="L600">
        <f>(Table2[[#This Row],[6M Return vs Nifty]]-AVERAGE(Table2[6M Return vs Nifty]))/_xlfn.STDEV.P(Table2[6M Return vs Nifty])</f>
        <v>-1.1983334980841422</v>
      </c>
      <c r="M600">
        <v>0.473314218310533</v>
      </c>
      <c r="N600">
        <f>(Table2[[#This Row],[1W Return vs Nifty]]-AVERAGE(Table2[1W Return vs Nifty]))/_xlfn.STDEV.P(Table2[1W Return vs Nifty])</f>
        <v>0.36007172923844638</v>
      </c>
      <c r="O600">
        <v>3276.5</v>
      </c>
      <c r="P600">
        <v>3276.9804152169399</v>
      </c>
      <c r="Q600">
        <v>3262.9763873811798</v>
      </c>
      <c r="R600">
        <v>38.643899132031301</v>
      </c>
      <c r="S600" s="2">
        <f>(Table2[[#This Row],[Close Price]]-Table2[[#This Row],[20D EMA]])/Table2[[#This Row],[20D EMA]]</f>
        <v>-2.122691896841147E-2</v>
      </c>
      <c r="T600" s="2">
        <f>(Table2[[#This Row],[Close Price]]-Table2[[#This Row],[50D EMA]])/Table2[[#This Row],[50D EMA]]</f>
        <v>-2.1370410055472983E-2</v>
      </c>
      <c r="U600" s="2">
        <f>(Table2[[#This Row],[Close Price]]-Table2[[#This Row],[200D EMA]])/Table2[[#This Row],[200D EMA]]</f>
        <v>-1.7170331847281936E-2</v>
      </c>
      <c r="V600">
        <v>1.20609752709422</v>
      </c>
      <c r="W600">
        <v>3200</v>
      </c>
      <c r="X600">
        <v>3305.85</v>
      </c>
      <c r="Y600">
        <v>3200</v>
      </c>
      <c r="Z600">
        <v>3440</v>
      </c>
      <c r="AA600">
        <v>3153.6</v>
      </c>
      <c r="AB600">
        <v>3499</v>
      </c>
      <c r="AC600" s="2">
        <f>(Table2[[#This Row],[Close Price]]/Table2[[#This Row],[Day Low]])-1</f>
        <v>2.1718749999999343E-3</v>
      </c>
      <c r="AD600" s="2">
        <f>(Table2[[#This Row],[Day High]]/Table2[[#This Row],[Close Price]])-1</f>
        <v>3.0839270958387344E-2</v>
      </c>
      <c r="AE600" s="2">
        <f>(Table2[[#This Row],[Close Price]]/Table2[[#This Row],[Current Week Low]])-1</f>
        <v>2.1718749999999343E-3</v>
      </c>
      <c r="AF600" s="2">
        <f>(Table2[[#This Row],[Current Week High]]/Table2[[#This Row],[Close Price]])-1</f>
        <v>7.2670294204774111E-2</v>
      </c>
      <c r="AG600" s="2">
        <f>(Table2[[#This Row],[Close Price]]/Table2[[#This Row],[Current Month Low]])-1</f>
        <v>1.6917174023338477E-2</v>
      </c>
      <c r="AH600" s="2">
        <f>(Table2[[#This Row],[Current Month High]]/Table2[[#This Row],[Close Price]])-1</f>
        <v>9.1067837041425737E-2</v>
      </c>
      <c r="AI600">
        <v>22.2345218977533</v>
      </c>
      <c r="AJ600">
        <v>29.521405492730199</v>
      </c>
      <c r="AK600" t="str">
        <f>IF(AND(Table2[[#This Row],[20D EMA]]&gt;Table2[[#This Row],[50D EMA]],Table2[[#This Row],[50D EMA]]&gt;Table2[[#This Row],[200D EMA]]),"Uptrend","Downtrend/NoTrend")</f>
        <v>Downtrend/NoTrend</v>
      </c>
      <c r="AL600">
        <v>0</v>
      </c>
      <c r="AM600" t="s">
        <v>10348</v>
      </c>
      <c r="AN600">
        <v>-5.49</v>
      </c>
      <c r="AO600" t="s">
        <v>10346</v>
      </c>
      <c r="AP600">
        <v>6.3707549836813995E-2</v>
      </c>
      <c r="AQ600">
        <f>(Table2[[#This Row],[Sharpe Ratio]]-AVERAGE(Table2[Sharpe Ratio]))/_xlfn.STDEV.P(Table2[Sharpe Ratio])</f>
        <v>-3.461910849791938E-4</v>
      </c>
      <c r="AR6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0">
        <f>_xlfn.RANK.AVG(Table2[[#This Row],[1Y Return vs Nifty Z-Score]],Table2[1Y Return vs Nifty Z-Score])</f>
        <v>608</v>
      </c>
      <c r="AT600">
        <f>_xlfn.RANK.AVG(Table2[[#This Row],[6M Return vs Nifty Z-Score]],Table2[6M Return vs Nifty Z-Score])</f>
        <v>684</v>
      </c>
      <c r="AU600">
        <f>_xlfn.RANK.AVG(Table2[[#This Row],[Sharpe Ratio Z-Score]],Table2[Sharpe Ratio Z-Score])</f>
        <v>359</v>
      </c>
      <c r="AV600">
        <f>(Table2[[#This Row],[Rank 1Y]]+Table2[[#This Row],[Rank 6M]]+Table2[[#This Row],[Rank Sharpe]])/3</f>
        <v>550.33333333333337</v>
      </c>
    </row>
    <row r="601" spans="1:48" x14ac:dyDescent="0.3">
      <c r="A601" t="s">
        <v>107</v>
      </c>
      <c r="B601" t="s">
        <v>108</v>
      </c>
      <c r="C601" t="s">
        <v>10303</v>
      </c>
      <c r="D601" t="s">
        <v>37</v>
      </c>
      <c r="E601">
        <v>279791.572230755</v>
      </c>
      <c r="F601">
        <v>1755.65</v>
      </c>
      <c r="G601">
        <v>-13.258878940275</v>
      </c>
      <c r="H601">
        <f>(Table2[[#This Row],[1Y Return vs Nifty]]-AVERAGE(Table2[1Y Return vs Nifty]))/_xlfn.STDEV.P(Table2[1Y Return vs Nifty])</f>
        <v>-0.64178458425369067</v>
      </c>
      <c r="I601">
        <v>6.7537321648321704</v>
      </c>
      <c r="J601">
        <f>(Table2[[#This Row],[1M Return vs Nifty]]-AVERAGE(Table2[1M Return vs Nifty]))/_xlfn.STDEV.P(Table2[1M Return vs Nifty])</f>
        <v>0.65033727649370221</v>
      </c>
      <c r="K601">
        <v>-4.2615228230785496</v>
      </c>
      <c r="L601">
        <f>(Table2[[#This Row],[6M Return vs Nifty]]-AVERAGE(Table2[6M Return vs Nifty]))/_xlfn.STDEV.P(Table2[6M Return vs Nifty])</f>
        <v>-0.38054611733377403</v>
      </c>
      <c r="M601">
        <v>4.1909392829822396</v>
      </c>
      <c r="N601">
        <f>(Table2[[#This Row],[1W Return vs Nifty]]-AVERAGE(Table2[1W Return vs Nifty]))/_xlfn.STDEV.P(Table2[1W Return vs Nifty])</f>
        <v>1.3044284215083954</v>
      </c>
      <c r="O601">
        <v>1633.34</v>
      </c>
      <c r="P601">
        <v>1609.6102325450599</v>
      </c>
      <c r="Q601">
        <v>1594.8297741254601</v>
      </c>
      <c r="R601">
        <v>85.448781651559301</v>
      </c>
      <c r="S601" s="2">
        <f>(Table2[[#This Row],[Close Price]]-Table2[[#This Row],[20D EMA]])/Table2[[#This Row],[20D EMA]]</f>
        <v>7.4883367822988586E-2</v>
      </c>
      <c r="T601" s="2">
        <f>(Table2[[#This Row],[Close Price]]-Table2[[#This Row],[50D EMA]])/Table2[[#This Row],[50D EMA]]</f>
        <v>9.0729895040507491E-2</v>
      </c>
      <c r="U601" s="2">
        <f>(Table2[[#This Row],[Close Price]]-Table2[[#This Row],[200D EMA]])/Table2[[#This Row],[200D EMA]]</f>
        <v>0.1008384897772098</v>
      </c>
      <c r="V601">
        <v>1.1897148061507301</v>
      </c>
      <c r="W601">
        <v>1711.55</v>
      </c>
      <c r="X601">
        <v>1772</v>
      </c>
      <c r="Y601">
        <v>1638.75</v>
      </c>
      <c r="Z601">
        <v>1772</v>
      </c>
      <c r="AA601">
        <v>1523.25</v>
      </c>
      <c r="AB601">
        <v>1772</v>
      </c>
      <c r="AC601" s="2">
        <f>(Table2[[#This Row],[Close Price]]/Table2[[#This Row],[Day Low]])-1</f>
        <v>2.5766118430662344E-2</v>
      </c>
      <c r="AD601" s="2">
        <f>(Table2[[#This Row],[Day High]]/Table2[[#This Row],[Close Price]])-1</f>
        <v>9.3127901347078712E-3</v>
      </c>
      <c r="AE601" s="2">
        <f>(Table2[[#This Row],[Close Price]]/Table2[[#This Row],[Current Week Low]])-1</f>
        <v>7.1334858886346275E-2</v>
      </c>
      <c r="AF601" s="2">
        <f>(Table2[[#This Row],[Current Week High]]/Table2[[#This Row],[Close Price]])-1</f>
        <v>9.3127901347078712E-3</v>
      </c>
      <c r="AG601" s="2">
        <f>(Table2[[#This Row],[Close Price]]/Table2[[#This Row],[Current Month Low]])-1</f>
        <v>0.15256852125389808</v>
      </c>
      <c r="AH601" s="2">
        <f>(Table2[[#This Row],[Current Month High]]/Table2[[#This Row],[Close Price]])-1</f>
        <v>9.3127901347078712E-3</v>
      </c>
      <c r="AI601">
        <v>0.93127901347078701</v>
      </c>
      <c r="AJ601">
        <v>23.720094429371699</v>
      </c>
      <c r="AK601" t="str">
        <f>IF(AND(Table2[[#This Row],[20D EMA]]&gt;Table2[[#This Row],[50D EMA]],Table2[[#This Row],[50D EMA]]&gt;Table2[[#This Row],[200D EMA]]),"Uptrend","Downtrend/NoTrend")</f>
        <v>Uptrend</v>
      </c>
      <c r="AL601">
        <v>0.05</v>
      </c>
      <c r="AM601" t="s">
        <v>10347</v>
      </c>
      <c r="AN601">
        <v>12.61</v>
      </c>
      <c r="AO601" t="s">
        <v>10347</v>
      </c>
      <c r="AP601">
        <v>-4.4442293350784999E-2</v>
      </c>
      <c r="AQ601">
        <f>(Table2[[#This Row],[Sharpe Ratio]]-AVERAGE(Table2[Sharpe Ratio]))/_xlfn.STDEV.P(Table2[Sharpe Ratio])</f>
        <v>-1.2434026365246873</v>
      </c>
      <c r="AR6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-0.31096764011005451</v>
      </c>
      <c r="AS601">
        <f>_xlfn.RANK.AVG(Table2[[#This Row],[1Y Return vs Nifty Z-Score]],Table2[1Y Return vs Nifty Z-Score])</f>
        <v>545</v>
      </c>
      <c r="AT601">
        <f>_xlfn.RANK.AVG(Table2[[#This Row],[6M Return vs Nifty Z-Score]],Table2[6M Return vs Nifty Z-Score])</f>
        <v>451</v>
      </c>
      <c r="AU601">
        <f>_xlfn.RANK.AVG(Table2[[#This Row],[Sharpe Ratio Z-Score]],Table2[Sharpe Ratio Z-Score])</f>
        <v>659</v>
      </c>
      <c r="AV601">
        <f>(Table2[[#This Row],[Rank 1Y]]+Table2[[#This Row],[Rank 6M]]+Table2[[#This Row],[Rank Sharpe]])/3</f>
        <v>551.66666666666663</v>
      </c>
    </row>
    <row r="602" spans="1:48" x14ac:dyDescent="0.3">
      <c r="A602" t="s">
        <v>1824</v>
      </c>
      <c r="B602" t="s">
        <v>1825</v>
      </c>
      <c r="C602" t="s">
        <v>10307</v>
      </c>
      <c r="D602" t="s">
        <v>54</v>
      </c>
      <c r="E602">
        <v>4054.1286599999999</v>
      </c>
      <c r="F602">
        <v>328.8</v>
      </c>
      <c r="G602">
        <v>-18.9713097914161</v>
      </c>
      <c r="H602">
        <f>(Table2[[#This Row],[1Y Return vs Nifty]]-AVERAGE(Table2[1Y Return vs Nifty]))/_xlfn.STDEV.P(Table2[1Y Return vs Nifty])</f>
        <v>-0.73338788987134673</v>
      </c>
      <c r="I602">
        <v>-9.2890874481594494</v>
      </c>
      <c r="J602">
        <f>(Table2[[#This Row],[1M Return vs Nifty]]-AVERAGE(Table2[1M Return vs Nifty]))/_xlfn.STDEV.P(Table2[1M Return vs Nifty])</f>
        <v>-0.86179485898262165</v>
      </c>
      <c r="K602">
        <v>2.7192337450676098</v>
      </c>
      <c r="L602">
        <f>(Table2[[#This Row],[6M Return vs Nifty]]-AVERAGE(Table2[6M Return vs Nifty]))/_xlfn.STDEV.P(Table2[6M Return vs Nifty])</f>
        <v>-0.1378428908184528</v>
      </c>
      <c r="M602">
        <v>-1.2807939709502201</v>
      </c>
      <c r="N602">
        <f>(Table2[[#This Row],[1W Return vs Nifty]]-AVERAGE(Table2[1W Return vs Nifty]))/_xlfn.STDEV.P(Table2[1W Return vs Nifty])</f>
        <v>-8.5509462699260783E-2</v>
      </c>
      <c r="O602">
        <v>328.4</v>
      </c>
      <c r="P602">
        <v>327.70544533533399</v>
      </c>
      <c r="Q602">
        <v>310.33096138771799</v>
      </c>
      <c r="R602">
        <v>53.246168056802802</v>
      </c>
      <c r="S602" s="2">
        <f>(Table2[[#This Row],[Close Price]]-Table2[[#This Row],[20D EMA]])/Table2[[#This Row],[20D EMA]]</f>
        <v>1.218026796589629E-3</v>
      </c>
      <c r="T602" s="2">
        <f>(Table2[[#This Row],[Close Price]]-Table2[[#This Row],[50D EMA]])/Table2[[#This Row],[50D EMA]]</f>
        <v>3.3400563837014856E-3</v>
      </c>
      <c r="U602" s="2">
        <f>(Table2[[#This Row],[Close Price]]-Table2[[#This Row],[200D EMA]])/Table2[[#This Row],[200D EMA]]</f>
        <v>5.9514005723738821E-2</v>
      </c>
      <c r="V602">
        <v>0.30803277091169301</v>
      </c>
      <c r="W602">
        <v>325</v>
      </c>
      <c r="X602">
        <v>330.7</v>
      </c>
      <c r="Y602">
        <v>322.95</v>
      </c>
      <c r="Z602">
        <v>334.6</v>
      </c>
      <c r="AA602">
        <v>309.14999999999998</v>
      </c>
      <c r="AB602">
        <v>365</v>
      </c>
      <c r="AC602" s="2">
        <f>(Table2[[#This Row],[Close Price]]/Table2[[#This Row],[Day Low]])-1</f>
        <v>1.1692307692307669E-2</v>
      </c>
      <c r="AD602" s="2">
        <f>(Table2[[#This Row],[Day High]]/Table2[[#This Row],[Close Price]])-1</f>
        <v>5.7785888077859227E-3</v>
      </c>
      <c r="AE602" s="2">
        <f>(Table2[[#This Row],[Close Price]]/Table2[[#This Row],[Current Week Low]])-1</f>
        <v>1.8114259173246605E-2</v>
      </c>
      <c r="AF602" s="2">
        <f>(Table2[[#This Row],[Current Week High]]/Table2[[#This Row],[Close Price]])-1</f>
        <v>1.7639902676399144E-2</v>
      </c>
      <c r="AG602" s="2">
        <f>(Table2[[#This Row],[Close Price]]/Table2[[#This Row],[Current Month Low]])-1</f>
        <v>6.3561377971858457E-2</v>
      </c>
      <c r="AH602" s="2">
        <f>(Table2[[#This Row],[Current Month High]]/Table2[[#This Row],[Close Price]])-1</f>
        <v>0.11009732360097324</v>
      </c>
      <c r="AI602">
        <v>14.9482968369829</v>
      </c>
      <c r="AJ602">
        <v>31.467413034785999</v>
      </c>
      <c r="AK602" t="str">
        <f>IF(AND(Table2[[#This Row],[20D EMA]]&gt;Table2[[#This Row],[50D EMA]],Table2[[#This Row],[50D EMA]]&gt;Table2[[#This Row],[200D EMA]]),"Uptrend","Downtrend/NoTrend")</f>
        <v>Uptrend</v>
      </c>
      <c r="AL602">
        <v>-0.05</v>
      </c>
      <c r="AM602" t="s">
        <v>10346</v>
      </c>
      <c r="AN602">
        <v>1.1399999999999999</v>
      </c>
      <c r="AO602" t="s">
        <v>10347</v>
      </c>
      <c r="AP602">
        <v>-8.3417940047655001E-2</v>
      </c>
      <c r="AQ602">
        <f>(Table2[[#This Row],[Sharpe Ratio]]-AVERAGE(Table2[Sharpe Ratio]))/_xlfn.STDEV.P(Table2[Sharpe Ratio])</f>
        <v>-1.6913822859975451</v>
      </c>
      <c r="AR6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-3.5099173883692272</v>
      </c>
      <c r="AS602">
        <f>_xlfn.RANK.AVG(Table2[[#This Row],[1Y Return vs Nifty Z-Score]],Table2[1Y Return vs Nifty Z-Score])</f>
        <v>578</v>
      </c>
      <c r="AT602">
        <f>_xlfn.RANK.AVG(Table2[[#This Row],[6M Return vs Nifty Z-Score]],Table2[6M Return vs Nifty Z-Score])</f>
        <v>372</v>
      </c>
      <c r="AU602">
        <f>_xlfn.RANK.AVG(Table2[[#This Row],[Sharpe Ratio Z-Score]],Table2[Sharpe Ratio Z-Score])</f>
        <v>706</v>
      </c>
      <c r="AV602">
        <f>(Table2[[#This Row],[Rank 1Y]]+Table2[[#This Row],[Rank 6M]]+Table2[[#This Row],[Rank Sharpe]])/3</f>
        <v>552</v>
      </c>
    </row>
    <row r="603" spans="1:48" x14ac:dyDescent="0.3">
      <c r="A603" t="s">
        <v>38</v>
      </c>
      <c r="B603" t="s">
        <v>39</v>
      </c>
      <c r="C603" t="s">
        <v>10305</v>
      </c>
      <c r="D603" t="s">
        <v>40</v>
      </c>
      <c r="E603">
        <v>654419.90624855005</v>
      </c>
      <c r="F603">
        <v>2785.25</v>
      </c>
      <c r="G603">
        <v>-19.7769155818036</v>
      </c>
      <c r="H603">
        <f>(Table2[[#This Row],[1Y Return vs Nifty]]-AVERAGE(Table2[1Y Return vs Nifty]))/_xlfn.STDEV.P(Table2[1Y Return vs Nifty])</f>
        <v>-0.74630641008581522</v>
      </c>
      <c r="I603">
        <v>0.55719386250951797</v>
      </c>
      <c r="J603">
        <f>(Table2[[#This Row],[1M Return vs Nifty]]-AVERAGE(Table2[1M Return vs Nifty]))/_xlfn.STDEV.P(Table2[1M Return vs Nifty])</f>
        <v>6.6276312044280333E-2</v>
      </c>
      <c r="K603">
        <v>1.04385069122235</v>
      </c>
      <c r="L603">
        <f>(Table2[[#This Row],[6M Return vs Nifty]]-AVERAGE(Table2[6M Return vs Nifty]))/_xlfn.STDEV.P(Table2[6M Return vs Nifty])</f>
        <v>-0.19609171655072166</v>
      </c>
      <c r="M603">
        <v>-2.6100881028809302</v>
      </c>
      <c r="N603">
        <f>(Table2[[#This Row],[1W Return vs Nifty]]-AVERAGE(Table2[1W Return vs Nifty]))/_xlfn.STDEV.P(Table2[1W Return vs Nifty])</f>
        <v>-0.42317875092663426</v>
      </c>
      <c r="O603">
        <v>2752.84</v>
      </c>
      <c r="P603">
        <v>2668.5678824194902</v>
      </c>
      <c r="Q603">
        <v>2525.23987753747</v>
      </c>
      <c r="R603">
        <v>57.6196049107241</v>
      </c>
      <c r="S603" s="2">
        <f>(Table2[[#This Row],[Close Price]]-Table2[[#This Row],[20D EMA]])/Table2[[#This Row],[20D EMA]]</f>
        <v>1.1773295941645666E-2</v>
      </c>
      <c r="T603" s="2">
        <f>(Table2[[#This Row],[Close Price]]-Table2[[#This Row],[50D EMA]])/Table2[[#This Row],[50D EMA]]</f>
        <v>4.3724620366306199E-2</v>
      </c>
      <c r="U603" s="2">
        <f>(Table2[[#This Row],[Close Price]]-Table2[[#This Row],[200D EMA]])/Table2[[#This Row],[200D EMA]]</f>
        <v>0.10296452419248316</v>
      </c>
      <c r="V603">
        <v>0.65119936754028396</v>
      </c>
      <c r="W603">
        <v>2745</v>
      </c>
      <c r="X603">
        <v>2810</v>
      </c>
      <c r="Y603">
        <v>2745</v>
      </c>
      <c r="Z603">
        <v>2834.95</v>
      </c>
      <c r="AA603">
        <v>2666.2</v>
      </c>
      <c r="AB603">
        <v>2834.95</v>
      </c>
      <c r="AC603" s="2">
        <f>(Table2[[#This Row],[Close Price]]/Table2[[#This Row],[Day Low]])-1</f>
        <v>1.4663023679417186E-2</v>
      </c>
      <c r="AD603" s="2">
        <f>(Table2[[#This Row],[Day High]]/Table2[[#This Row],[Close Price]])-1</f>
        <v>8.8860964006822751E-3</v>
      </c>
      <c r="AE603" s="2">
        <f>(Table2[[#This Row],[Close Price]]/Table2[[#This Row],[Current Week Low]])-1</f>
        <v>1.4663023679417186E-2</v>
      </c>
      <c r="AF603" s="2">
        <f>(Table2[[#This Row],[Current Week High]]/Table2[[#This Row],[Close Price]])-1</f>
        <v>1.7843999640965835E-2</v>
      </c>
      <c r="AG603" s="2">
        <f>(Table2[[#This Row],[Close Price]]/Table2[[#This Row],[Current Month Low]])-1</f>
        <v>4.4651564023704182E-2</v>
      </c>
      <c r="AH603" s="2">
        <f>(Table2[[#This Row],[Current Month High]]/Table2[[#This Row],[Close Price]])-1</f>
        <v>1.7843999640965835E-2</v>
      </c>
      <c r="AI603">
        <v>1.78439996409658</v>
      </c>
      <c r="AJ603">
        <v>28.231394304919299</v>
      </c>
      <c r="AK603" t="str">
        <f>IF(AND(Table2[[#This Row],[20D EMA]]&gt;Table2[[#This Row],[50D EMA]],Table2[[#This Row],[50D EMA]]&gt;Table2[[#This Row],[200D EMA]]),"Uptrend","Downtrend/NoTrend")</f>
        <v>Uptrend</v>
      </c>
      <c r="AL603">
        <v>0</v>
      </c>
      <c r="AM603" t="s">
        <v>10348</v>
      </c>
      <c r="AN603">
        <v>1.33</v>
      </c>
      <c r="AO603" t="s">
        <v>10347</v>
      </c>
      <c r="AP603">
        <v>-7.0605436112299996E-2</v>
      </c>
      <c r="AQ603">
        <f>(Table2[[#This Row],[Sharpe Ratio]]-AVERAGE(Table2[Sharpe Ratio]))/_xlfn.STDEV.P(Table2[Sharpe Ratio])</f>
        <v>-1.5441174807084803</v>
      </c>
      <c r="AR6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-2.8434180462273715</v>
      </c>
      <c r="AS603">
        <f>_xlfn.RANK.AVG(Table2[[#This Row],[1Y Return vs Nifty Z-Score]],Table2[1Y Return vs Nifty Z-Score])</f>
        <v>581</v>
      </c>
      <c r="AT603">
        <f>_xlfn.RANK.AVG(Table2[[#This Row],[6M Return vs Nifty Z-Score]],Table2[6M Return vs Nifty Z-Score])</f>
        <v>388</v>
      </c>
      <c r="AU603">
        <f>_xlfn.RANK.AVG(Table2[[#This Row],[Sharpe Ratio Z-Score]],Table2[Sharpe Ratio Z-Score])</f>
        <v>689</v>
      </c>
      <c r="AV603">
        <f>(Table2[[#This Row],[Rank 1Y]]+Table2[[#This Row],[Rank 6M]]+Table2[[#This Row],[Rank Sharpe]])/3</f>
        <v>552.66666666666663</v>
      </c>
    </row>
    <row r="604" spans="1:48" x14ac:dyDescent="0.3">
      <c r="A604" t="s">
        <v>1029</v>
      </c>
      <c r="B604" t="s">
        <v>1030</v>
      </c>
      <c r="C604" t="s">
        <v>10303</v>
      </c>
      <c r="D604" t="s">
        <v>548</v>
      </c>
      <c r="E604">
        <v>13538.354382699999</v>
      </c>
      <c r="F604">
        <v>1710.65</v>
      </c>
      <c r="G604">
        <v>-23.191459337944199</v>
      </c>
      <c r="H604">
        <f>(Table2[[#This Row],[1Y Return vs Nifty]]-AVERAGE(Table2[1Y Return vs Nifty]))/_xlfn.STDEV.P(Table2[1Y Return vs Nifty])</f>
        <v>-0.80106129524580372</v>
      </c>
      <c r="I604">
        <v>-3.53878296566839</v>
      </c>
      <c r="J604">
        <f>(Table2[[#This Row],[1M Return vs Nifty]]-AVERAGE(Table2[1M Return vs Nifty]))/_xlfn.STDEV.P(Table2[1M Return vs Nifty])</f>
        <v>-0.31979411307216987</v>
      </c>
      <c r="K604">
        <v>3.1620293806068598</v>
      </c>
      <c r="L604">
        <f>(Table2[[#This Row],[6M Return vs Nifty]]-AVERAGE(Table2[6M Return vs Nifty]))/_xlfn.STDEV.P(Table2[6M Return vs Nifty])</f>
        <v>-0.1224480079883217</v>
      </c>
      <c r="M604">
        <v>-0.69318783027009501</v>
      </c>
      <c r="N604">
        <f>(Table2[[#This Row],[1W Return vs Nifty]]-AVERAGE(Table2[1W Return vs Nifty]))/_xlfn.STDEV.P(Table2[1W Return vs Nifty])</f>
        <v>6.3755130076233596E-2</v>
      </c>
      <c r="O604">
        <v>1696.64</v>
      </c>
      <c r="P604">
        <v>1706.77693018368</v>
      </c>
      <c r="Q604">
        <v>1638.0623164506301</v>
      </c>
      <c r="R604">
        <v>58.717730295160401</v>
      </c>
      <c r="S604" s="2">
        <f>(Table2[[#This Row],[Close Price]]-Table2[[#This Row],[20D EMA]])/Table2[[#This Row],[20D EMA]]</f>
        <v>8.2574971708789073E-3</v>
      </c>
      <c r="T604" s="2">
        <f>(Table2[[#This Row],[Close Price]]-Table2[[#This Row],[50D EMA]])/Table2[[#This Row],[50D EMA]]</f>
        <v>2.2692302361406579E-3</v>
      </c>
      <c r="U604" s="2">
        <f>(Table2[[#This Row],[Close Price]]-Table2[[#This Row],[200D EMA]])/Table2[[#This Row],[200D EMA]]</f>
        <v>4.4313139262402261E-2</v>
      </c>
      <c r="V604">
        <v>0.838188868138803</v>
      </c>
      <c r="W604">
        <v>1703.05</v>
      </c>
      <c r="X604">
        <v>1747.95</v>
      </c>
      <c r="Y604">
        <v>1680</v>
      </c>
      <c r="Z604">
        <v>1764.45</v>
      </c>
      <c r="AA604">
        <v>1603.3</v>
      </c>
      <c r="AB604">
        <v>1779.3</v>
      </c>
      <c r="AC604" s="2">
        <f>(Table2[[#This Row],[Close Price]]/Table2[[#This Row],[Day Low]])-1</f>
        <v>4.4625818384662619E-3</v>
      </c>
      <c r="AD604" s="2">
        <f>(Table2[[#This Row],[Day High]]/Table2[[#This Row],[Close Price]])-1</f>
        <v>2.180457720749418E-2</v>
      </c>
      <c r="AE604" s="2">
        <f>(Table2[[#This Row],[Close Price]]/Table2[[#This Row],[Current Week Low]])-1</f>
        <v>1.8244047619047743E-2</v>
      </c>
      <c r="AF604" s="2">
        <f>(Table2[[#This Row],[Current Week High]]/Table2[[#This Row],[Close Price]])-1</f>
        <v>3.1450033612954176E-2</v>
      </c>
      <c r="AG604" s="2">
        <f>(Table2[[#This Row],[Close Price]]/Table2[[#This Row],[Current Month Low]])-1</f>
        <v>6.6955653963699957E-2</v>
      </c>
      <c r="AH604" s="2">
        <f>(Table2[[#This Row],[Current Month High]]/Table2[[#This Row],[Close Price]])-1</f>
        <v>4.0130944377867905E-2</v>
      </c>
      <c r="AI604">
        <v>15.6840966883933</v>
      </c>
      <c r="AJ604">
        <v>30.8837031369548</v>
      </c>
      <c r="AK604" t="str">
        <f>IF(AND(Table2[[#This Row],[20D EMA]]&gt;Table2[[#This Row],[50D EMA]],Table2[[#This Row],[50D EMA]]&gt;Table2[[#This Row],[200D EMA]]),"Uptrend","Downtrend/NoTrend")</f>
        <v>Downtrend/NoTrend</v>
      </c>
      <c r="AL604">
        <v>-7.0000000000000007E-2</v>
      </c>
      <c r="AM604" t="s">
        <v>10346</v>
      </c>
      <c r="AN604">
        <v>-0.33</v>
      </c>
      <c r="AO604" t="s">
        <v>10346</v>
      </c>
      <c r="AP604">
        <v>-8.1287296129253006E-2</v>
      </c>
      <c r="AQ604">
        <f>(Table2[[#This Row],[Sharpe Ratio]]-AVERAGE(Table2[Sharpe Ratio]))/_xlfn.STDEV.P(Table2[Sharpe Ratio])</f>
        <v>-1.6668930165021436</v>
      </c>
      <c r="AR6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4">
        <f>_xlfn.RANK.AVG(Table2[[#This Row],[1Y Return vs Nifty Z-Score]],Table2[1Y Return vs Nifty Z-Score])</f>
        <v>602</v>
      </c>
      <c r="AT604">
        <f>_xlfn.RANK.AVG(Table2[[#This Row],[6M Return vs Nifty Z-Score]],Table2[6M Return vs Nifty Z-Score])</f>
        <v>360</v>
      </c>
      <c r="AU604">
        <f>_xlfn.RANK.AVG(Table2[[#This Row],[Sharpe Ratio Z-Score]],Table2[Sharpe Ratio Z-Score])</f>
        <v>702</v>
      </c>
      <c r="AV604">
        <f>(Table2[[#This Row],[Rank 1Y]]+Table2[[#This Row],[Rank 6M]]+Table2[[#This Row],[Rank Sharpe]])/3</f>
        <v>554.66666666666663</v>
      </c>
    </row>
    <row r="605" spans="1:48" x14ac:dyDescent="0.3">
      <c r="A605" t="s">
        <v>824</v>
      </c>
      <c r="B605" t="s">
        <v>825</v>
      </c>
      <c r="C605" t="s">
        <v>10313</v>
      </c>
      <c r="D605" t="s">
        <v>40</v>
      </c>
      <c r="E605">
        <v>19327.440474999999</v>
      </c>
      <c r="F605">
        <v>875</v>
      </c>
      <c r="G605">
        <v>-19.5119680995764</v>
      </c>
      <c r="H605">
        <f>(Table2[[#This Row],[1Y Return vs Nifty]]-AVERAGE(Table2[1Y Return vs Nifty]))/_xlfn.STDEV.P(Table2[1Y Return vs Nifty])</f>
        <v>-0.74205776956489955</v>
      </c>
      <c r="I605">
        <v>-10.1491158382166</v>
      </c>
      <c r="J605">
        <f>(Table2[[#This Row],[1M Return vs Nifty]]-AVERAGE(Table2[1M Return vs Nifty]))/_xlfn.STDEV.P(Table2[1M Return vs Nifty])</f>
        <v>-0.94285770188676088</v>
      </c>
      <c r="K605">
        <v>-11.885446091715901</v>
      </c>
      <c r="L605">
        <f>(Table2[[#This Row],[6M Return vs Nifty]]-AVERAGE(Table2[6M Return vs Nifty]))/_xlfn.STDEV.P(Table2[6M Return vs Nifty])</f>
        <v>-0.6456106211508591</v>
      </c>
      <c r="M605">
        <v>-5.07384236571421</v>
      </c>
      <c r="N605">
        <f>(Table2[[#This Row],[1W Return vs Nifty]]-AVERAGE(Table2[1W Return vs Nifty]))/_xlfn.STDEV.P(Table2[1W Return vs Nifty])</f>
        <v>-1.049025302351444</v>
      </c>
      <c r="O605">
        <v>908.45</v>
      </c>
      <c r="P605">
        <v>913.65451319045201</v>
      </c>
      <c r="Q605">
        <v>859.31390894125695</v>
      </c>
      <c r="R605">
        <v>27.289080826922099</v>
      </c>
      <c r="S605" s="2">
        <f>(Table2[[#This Row],[Close Price]]-Table2[[#This Row],[20D EMA]])/Table2[[#This Row],[20D EMA]]</f>
        <v>-3.6820958775937086E-2</v>
      </c>
      <c r="T605" s="2">
        <f>(Table2[[#This Row],[Close Price]]-Table2[[#This Row],[50D EMA]])/Table2[[#This Row],[50D EMA]]</f>
        <v>-4.2307581949627436E-2</v>
      </c>
      <c r="U605" s="2">
        <f>(Table2[[#This Row],[Close Price]]-Table2[[#This Row],[200D EMA]])/Table2[[#This Row],[200D EMA]]</f>
        <v>1.8254203610028327E-2</v>
      </c>
      <c r="V605">
        <v>0.40413575872644503</v>
      </c>
      <c r="W605">
        <v>868.9</v>
      </c>
      <c r="X605">
        <v>890</v>
      </c>
      <c r="Y605">
        <v>868.9</v>
      </c>
      <c r="Z605">
        <v>921.55</v>
      </c>
      <c r="AA605">
        <v>868.9</v>
      </c>
      <c r="AB605">
        <v>961</v>
      </c>
      <c r="AC605" s="2">
        <f>(Table2[[#This Row],[Close Price]]/Table2[[#This Row],[Day Low]])-1</f>
        <v>7.0203705834963603E-3</v>
      </c>
      <c r="AD605" s="2">
        <f>(Table2[[#This Row],[Day High]]/Table2[[#This Row],[Close Price]])-1</f>
        <v>1.7142857142857126E-2</v>
      </c>
      <c r="AE605" s="2">
        <f>(Table2[[#This Row],[Close Price]]/Table2[[#This Row],[Current Week Low]])-1</f>
        <v>7.0203705834963603E-3</v>
      </c>
      <c r="AF605" s="2">
        <f>(Table2[[#This Row],[Current Week High]]/Table2[[#This Row],[Close Price]])-1</f>
        <v>5.3199999999999914E-2</v>
      </c>
      <c r="AG605" s="2">
        <f>(Table2[[#This Row],[Close Price]]/Table2[[#This Row],[Current Month Low]])-1</f>
        <v>7.0203705834963603E-3</v>
      </c>
      <c r="AH605" s="2">
        <f>(Table2[[#This Row],[Current Month High]]/Table2[[#This Row],[Close Price]])-1</f>
        <v>9.828571428571431E-2</v>
      </c>
      <c r="AI605">
        <v>17.1428571428571</v>
      </c>
      <c r="AJ605">
        <v>23.031496062992101</v>
      </c>
      <c r="AK605" t="str">
        <f>IF(AND(Table2[[#This Row],[20D EMA]]&gt;Table2[[#This Row],[50D EMA]],Table2[[#This Row],[50D EMA]]&gt;Table2[[#This Row],[200D EMA]]),"Uptrend","Downtrend/NoTrend")</f>
        <v>Downtrend/NoTrend</v>
      </c>
      <c r="AL605">
        <v>-7.0000000000000007E-2</v>
      </c>
      <c r="AM605" t="s">
        <v>10346</v>
      </c>
      <c r="AN605">
        <v>-3.77</v>
      </c>
      <c r="AO605" t="s">
        <v>10346</v>
      </c>
      <c r="AQ605">
        <f>(Table2[[#This Row],[Sharpe Ratio]]-AVERAGE(Table2[Sharpe Ratio]))/_xlfn.STDEV.P(Table2[Sharpe Ratio])</f>
        <v>-0.73259025278421641</v>
      </c>
      <c r="AR6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5">
        <f>_xlfn.RANK.AVG(Table2[[#This Row],[1Y Return vs Nifty Z-Score]],Table2[1Y Return vs Nifty Z-Score])</f>
        <v>579</v>
      </c>
      <c r="AT605">
        <f>_xlfn.RANK.AVG(Table2[[#This Row],[6M Return vs Nifty Z-Score]],Table2[6M Return vs Nifty Z-Score])</f>
        <v>539</v>
      </c>
      <c r="AU605">
        <f>_xlfn.RANK.AVG(Table2[[#This Row],[Sharpe Ratio Z-Score]],Table2[Sharpe Ratio Z-Score])</f>
        <v>548</v>
      </c>
      <c r="AV605">
        <f>(Table2[[#This Row],[Rank 1Y]]+Table2[[#This Row],[Rank 6M]]+Table2[[#This Row],[Rank Sharpe]])/3</f>
        <v>555.33333333333337</v>
      </c>
    </row>
    <row r="606" spans="1:48" x14ac:dyDescent="0.3">
      <c r="A606" t="s">
        <v>710</v>
      </c>
      <c r="B606" t="s">
        <v>711</v>
      </c>
      <c r="C606" t="s">
        <v>10307</v>
      </c>
      <c r="D606" t="s">
        <v>54</v>
      </c>
      <c r="E606">
        <v>24682.71339492</v>
      </c>
      <c r="F606">
        <v>457.8</v>
      </c>
      <c r="G606">
        <v>-12.964201883543099</v>
      </c>
      <c r="H606">
        <f>(Table2[[#This Row],[1Y Return vs Nifty]]-AVERAGE(Table2[1Y Return vs Nifty]))/_xlfn.STDEV.P(Table2[1Y Return vs Nifty])</f>
        <v>-0.63705920670606897</v>
      </c>
      <c r="I606">
        <v>0.20145699485846799</v>
      </c>
      <c r="J606">
        <f>(Table2[[#This Row],[1M Return vs Nifty]]-AVERAGE(Table2[1M Return vs Nifty]))/_xlfn.STDEV.P(Table2[1M Return vs Nifty])</f>
        <v>3.2745974963557488E-2</v>
      </c>
      <c r="K606">
        <v>-1.6717624832912501</v>
      </c>
      <c r="L606">
        <f>(Table2[[#This Row],[6M Return vs Nifty]]-AVERAGE(Table2[6M Return vs Nifty]))/_xlfn.STDEV.P(Table2[6M Return vs Nifty])</f>
        <v>-0.29050670910746612</v>
      </c>
      <c r="M606">
        <v>0.76856089855631804</v>
      </c>
      <c r="N606">
        <f>(Table2[[#This Row],[1W Return vs Nifty]]-AVERAGE(Table2[1W Return vs Nifty]))/_xlfn.STDEV.P(Table2[1W Return vs Nifty])</f>
        <v>0.43507073357865794</v>
      </c>
      <c r="O606">
        <v>444.3</v>
      </c>
      <c r="P606">
        <v>442.10592001008303</v>
      </c>
      <c r="Q606">
        <v>423.48356555384902</v>
      </c>
      <c r="R606">
        <v>72.084315412861201</v>
      </c>
      <c r="S606" s="2">
        <f>(Table2[[#This Row],[Close Price]]-Table2[[#This Row],[20D EMA]])/Table2[[#This Row],[20D EMA]]</f>
        <v>3.0384875084402432E-2</v>
      </c>
      <c r="T606" s="2">
        <f>(Table2[[#This Row],[Close Price]]-Table2[[#This Row],[50D EMA]])/Table2[[#This Row],[50D EMA]]</f>
        <v>3.5498461521526456E-2</v>
      </c>
      <c r="U606" s="2">
        <f>(Table2[[#This Row],[Close Price]]-Table2[[#This Row],[200D EMA]])/Table2[[#This Row],[200D EMA]]</f>
        <v>8.1033686398834778E-2</v>
      </c>
      <c r="V606">
        <v>0.86286933375694796</v>
      </c>
      <c r="W606">
        <v>452</v>
      </c>
      <c r="X606">
        <v>465</v>
      </c>
      <c r="Y606">
        <v>444</v>
      </c>
      <c r="Z606">
        <v>465</v>
      </c>
      <c r="AA606">
        <v>417.7</v>
      </c>
      <c r="AB606">
        <v>466.1</v>
      </c>
      <c r="AC606" s="2">
        <f>(Table2[[#This Row],[Close Price]]/Table2[[#This Row],[Day Low]])-1</f>
        <v>1.2831858407079677E-2</v>
      </c>
      <c r="AD606" s="2">
        <f>(Table2[[#This Row],[Day High]]/Table2[[#This Row],[Close Price]])-1</f>
        <v>1.5727391874180929E-2</v>
      </c>
      <c r="AE606" s="2">
        <f>(Table2[[#This Row],[Close Price]]/Table2[[#This Row],[Current Week Low]])-1</f>
        <v>3.1081081081081097E-2</v>
      </c>
      <c r="AF606" s="2">
        <f>(Table2[[#This Row],[Current Week High]]/Table2[[#This Row],[Close Price]])-1</f>
        <v>1.5727391874180929E-2</v>
      </c>
      <c r="AG606" s="2">
        <f>(Table2[[#This Row],[Close Price]]/Table2[[#This Row],[Current Month Low]])-1</f>
        <v>9.6001915250179648E-2</v>
      </c>
      <c r="AH606" s="2">
        <f>(Table2[[#This Row],[Current Month High]]/Table2[[#This Row],[Close Price]])-1</f>
        <v>1.8130187854958457E-2</v>
      </c>
      <c r="AI606">
        <v>5.7885539536915704</v>
      </c>
      <c r="AJ606">
        <v>31.024613623354298</v>
      </c>
      <c r="AK606" t="str">
        <f>IF(AND(Table2[[#This Row],[20D EMA]]&gt;Table2[[#This Row],[50D EMA]],Table2[[#This Row],[50D EMA]]&gt;Table2[[#This Row],[200D EMA]]),"Uptrend","Downtrend/NoTrend")</f>
        <v>Uptrend</v>
      </c>
      <c r="AL606">
        <v>-0.11</v>
      </c>
      <c r="AM606" t="s">
        <v>10346</v>
      </c>
      <c r="AN606">
        <v>7.41</v>
      </c>
      <c r="AO606" t="s">
        <v>10347</v>
      </c>
      <c r="AP606">
        <v>-8.6453118402358003E-2</v>
      </c>
      <c r="AQ606">
        <f>(Table2[[#This Row],[Sharpe Ratio]]-AVERAGE(Table2[Sharpe Ratio]))/_xlfn.STDEV.P(Table2[Sharpe Ratio])</f>
        <v>-1.7262681249934291</v>
      </c>
      <c r="AR6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-2.1860173322647487</v>
      </c>
      <c r="AS606">
        <f>_xlfn.RANK.AVG(Table2[[#This Row],[1Y Return vs Nifty Z-Score]],Table2[1Y Return vs Nifty Z-Score])</f>
        <v>543</v>
      </c>
      <c r="AT606">
        <f>_xlfn.RANK.AVG(Table2[[#This Row],[6M Return vs Nifty Z-Score]],Table2[6M Return vs Nifty Z-Score])</f>
        <v>415</v>
      </c>
      <c r="AU606">
        <f>_xlfn.RANK.AVG(Table2[[#This Row],[Sharpe Ratio Z-Score]],Table2[Sharpe Ratio Z-Score])</f>
        <v>711</v>
      </c>
      <c r="AV606">
        <f>(Table2[[#This Row],[Rank 1Y]]+Table2[[#This Row],[Rank 6M]]+Table2[[#This Row],[Rank Sharpe]])/3</f>
        <v>556.33333333333337</v>
      </c>
    </row>
    <row r="607" spans="1:48" x14ac:dyDescent="0.3">
      <c r="A607" t="s">
        <v>1545</v>
      </c>
      <c r="B607" t="s">
        <v>1546</v>
      </c>
      <c r="C607" t="s">
        <v>10311</v>
      </c>
      <c r="D607" t="s">
        <v>1547</v>
      </c>
      <c r="E607">
        <v>6437.3650113900003</v>
      </c>
      <c r="F607">
        <v>472.9</v>
      </c>
      <c r="G607">
        <v>-2.32636596514442</v>
      </c>
      <c r="H607">
        <f>(Table2[[#This Row],[1Y Return vs Nifty]]-AVERAGE(Table2[1Y Return vs Nifty]))/_xlfn.STDEV.P(Table2[1Y Return vs Nifty])</f>
        <v>-0.46647317071949818</v>
      </c>
      <c r="I607">
        <v>-3.4465384096322098</v>
      </c>
      <c r="J607">
        <f>(Table2[[#This Row],[1M Return vs Nifty]]-AVERAGE(Table2[1M Return vs Nifty]))/_xlfn.STDEV.P(Table2[1M Return vs Nifty])</f>
        <v>-0.31109950945074055</v>
      </c>
      <c r="K607">
        <v>-23.377899835595102</v>
      </c>
      <c r="L607">
        <f>(Table2[[#This Row],[6M Return vs Nifty]]-AVERAGE(Table2[6M Return vs Nifty]))/_xlfn.STDEV.P(Table2[6M Return vs Nifty])</f>
        <v>-1.0451741322099897</v>
      </c>
      <c r="M607">
        <v>-0.51951440174706798</v>
      </c>
      <c r="N607">
        <f>(Table2[[#This Row],[1W Return vs Nifty]]-AVERAGE(Table2[1W Return vs Nifty]))/_xlfn.STDEV.P(Table2[1W Return vs Nifty])</f>
        <v>0.10787191475518305</v>
      </c>
      <c r="O607">
        <v>471.6</v>
      </c>
      <c r="P607">
        <v>467.92846299381898</v>
      </c>
      <c r="Q607">
        <v>450.59230408834998</v>
      </c>
      <c r="R607">
        <v>49.887202814027098</v>
      </c>
      <c r="S607" s="2">
        <f>(Table2[[#This Row],[Close Price]]-Table2[[#This Row],[20D EMA]])/Table2[[#This Row],[20D EMA]]</f>
        <v>2.7565733672602938E-3</v>
      </c>
      <c r="T607" s="2">
        <f>(Table2[[#This Row],[Close Price]]-Table2[[#This Row],[50D EMA]])/Table2[[#This Row],[50D EMA]]</f>
        <v>1.0624566358654412E-2</v>
      </c>
      <c r="U607" s="2">
        <f>(Table2[[#This Row],[Close Price]]-Table2[[#This Row],[200D EMA]])/Table2[[#This Row],[200D EMA]]</f>
        <v>4.9507494267536388E-2</v>
      </c>
      <c r="V607">
        <v>1.0631530171688801</v>
      </c>
      <c r="W607">
        <v>468.3</v>
      </c>
      <c r="X607">
        <v>490.5</v>
      </c>
      <c r="Y607">
        <v>468.3</v>
      </c>
      <c r="Z607">
        <v>508.9</v>
      </c>
      <c r="AA607">
        <v>446.05</v>
      </c>
      <c r="AB607">
        <v>508.9</v>
      </c>
      <c r="AC607" s="2">
        <f>(Table2[[#This Row],[Close Price]]/Table2[[#This Row],[Day Low]])-1</f>
        <v>9.8227631859917341E-3</v>
      </c>
      <c r="AD607" s="2">
        <f>(Table2[[#This Row],[Day High]]/Table2[[#This Row],[Close Price]])-1</f>
        <v>3.7217170649185949E-2</v>
      </c>
      <c r="AE607" s="2">
        <f>(Table2[[#This Row],[Close Price]]/Table2[[#This Row],[Current Week Low]])-1</f>
        <v>9.8227631859917341E-3</v>
      </c>
      <c r="AF607" s="2">
        <f>(Table2[[#This Row],[Current Week High]]/Table2[[#This Row],[Close Price]])-1</f>
        <v>7.6126030873334694E-2</v>
      </c>
      <c r="AG607" s="2">
        <f>(Table2[[#This Row],[Close Price]]/Table2[[#This Row],[Current Month Low]])-1</f>
        <v>6.0195045398497848E-2</v>
      </c>
      <c r="AH607" s="2">
        <f>(Table2[[#This Row],[Current Month High]]/Table2[[#This Row],[Close Price]])-1</f>
        <v>7.6126030873334694E-2</v>
      </c>
      <c r="AI607">
        <v>21.991964474518898</v>
      </c>
      <c r="AJ607">
        <v>38.153666374525201</v>
      </c>
      <c r="AK607" t="str">
        <f>IF(AND(Table2[[#This Row],[20D EMA]]&gt;Table2[[#This Row],[50D EMA]],Table2[[#This Row],[50D EMA]]&gt;Table2[[#This Row],[200D EMA]]),"Uptrend","Downtrend/NoTrend")</f>
        <v>Uptrend</v>
      </c>
      <c r="AL607">
        <v>-0.13</v>
      </c>
      <c r="AM607" t="s">
        <v>10346</v>
      </c>
      <c r="AN607">
        <v>1.46</v>
      </c>
      <c r="AO607" t="s">
        <v>10347</v>
      </c>
      <c r="AQ607">
        <f>(Table2[[#This Row],[Sharpe Ratio]]-AVERAGE(Table2[Sharpe Ratio]))/_xlfn.STDEV.P(Table2[Sharpe Ratio])</f>
        <v>-0.73259025278421641</v>
      </c>
      <c r="AR6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-2.4474651504092617</v>
      </c>
      <c r="AS607">
        <f>_xlfn.RANK.AVG(Table2[[#This Row],[1Y Return vs Nifty Z-Score]],Table2[1Y Return vs Nifty Z-Score])</f>
        <v>465</v>
      </c>
      <c r="AT607">
        <f>_xlfn.RANK.AVG(Table2[[#This Row],[6M Return vs Nifty Z-Score]],Table2[6M Return vs Nifty Z-Score])</f>
        <v>658</v>
      </c>
      <c r="AU607">
        <f>_xlfn.RANK.AVG(Table2[[#This Row],[Sharpe Ratio Z-Score]],Table2[Sharpe Ratio Z-Score])</f>
        <v>548</v>
      </c>
      <c r="AV607">
        <f>(Table2[[#This Row],[Rank 1Y]]+Table2[[#This Row],[Rank 6M]]+Table2[[#This Row],[Rank Sharpe]])/3</f>
        <v>557</v>
      </c>
    </row>
    <row r="608" spans="1:48" x14ac:dyDescent="0.3">
      <c r="A608" t="s">
        <v>1996</v>
      </c>
      <c r="B608" t="s">
        <v>1997</v>
      </c>
      <c r="C608" t="s">
        <v>10315</v>
      </c>
      <c r="D608" t="s">
        <v>141</v>
      </c>
      <c r="E608">
        <v>3365.8552525649998</v>
      </c>
      <c r="F608">
        <v>442.85</v>
      </c>
      <c r="G608">
        <v>-27.8531965659581</v>
      </c>
      <c r="H608">
        <f>(Table2[[#This Row],[1Y Return vs Nifty]]-AVERAGE(Table2[1Y Return vs Nifty]))/_xlfn.STDEV.P(Table2[1Y Return vs Nifty])</f>
        <v>-0.87581590517191932</v>
      </c>
      <c r="I608">
        <v>10.978870761383099</v>
      </c>
      <c r="J608">
        <f>(Table2[[#This Row],[1M Return vs Nifty]]-AVERAGE(Table2[1M Return vs Nifty]))/_xlfn.STDEV.P(Table2[1M Return vs Nifty])</f>
        <v>1.0485819742968336</v>
      </c>
      <c r="K608">
        <v>-19.7499741976359</v>
      </c>
      <c r="L608">
        <f>(Table2[[#This Row],[6M Return vs Nifty]]-AVERAGE(Table2[6M Return vs Nifty]))/_xlfn.STDEV.P(Table2[6M Return vs Nifty])</f>
        <v>-0.91904034580806881</v>
      </c>
      <c r="M608">
        <v>14.866201210033701</v>
      </c>
      <c r="N608">
        <f>(Table2[[#This Row],[1W Return vs Nifty]]-AVERAGE(Table2[1W Return vs Nifty]))/_xlfn.STDEV.P(Table2[1W Return vs Nifty])</f>
        <v>4.0161744602219276</v>
      </c>
      <c r="O608">
        <v>405.43</v>
      </c>
      <c r="P608">
        <v>413.60077835332402</v>
      </c>
      <c r="Q608">
        <v>445.65195951906401</v>
      </c>
      <c r="R608">
        <v>69.956484321593294</v>
      </c>
      <c r="S608" s="2">
        <f>(Table2[[#This Row],[Close Price]]-Table2[[#This Row],[20D EMA]])/Table2[[#This Row],[20D EMA]]</f>
        <v>9.2297067311249828E-2</v>
      </c>
      <c r="T608" s="2">
        <f>(Table2[[#This Row],[Close Price]]-Table2[[#This Row],[50D EMA]])/Table2[[#This Row],[50D EMA]]</f>
        <v>7.071848791756738E-2</v>
      </c>
      <c r="U608" s="2">
        <f>(Table2[[#This Row],[Close Price]]-Table2[[#This Row],[200D EMA]])/Table2[[#This Row],[200D EMA]]</f>
        <v>-6.2873268235772743E-3</v>
      </c>
      <c r="V608">
        <v>2.26713509209383</v>
      </c>
      <c r="W608">
        <v>439.35</v>
      </c>
      <c r="X608">
        <v>458.95</v>
      </c>
      <c r="Y608">
        <v>399.9</v>
      </c>
      <c r="Z608">
        <v>464.3</v>
      </c>
      <c r="AA608">
        <v>345</v>
      </c>
      <c r="AB608">
        <v>464.3</v>
      </c>
      <c r="AC608" s="2">
        <f>(Table2[[#This Row],[Close Price]]/Table2[[#This Row],[Day Low]])-1</f>
        <v>7.9663138727665839E-3</v>
      </c>
      <c r="AD608" s="2">
        <f>(Table2[[#This Row],[Day High]]/Table2[[#This Row],[Close Price]])-1</f>
        <v>3.6355425087501336E-2</v>
      </c>
      <c r="AE608" s="2">
        <f>(Table2[[#This Row],[Close Price]]/Table2[[#This Row],[Current Week Low]])-1</f>
        <v>0.10740185046261574</v>
      </c>
      <c r="AF608" s="2">
        <f>(Table2[[#This Row],[Current Week High]]/Table2[[#This Row],[Close Price]])-1</f>
        <v>4.8436265101049925E-2</v>
      </c>
      <c r="AG608" s="2">
        <f>(Table2[[#This Row],[Close Price]]/Table2[[#This Row],[Current Month Low]])-1</f>
        <v>0.28362318840579714</v>
      </c>
      <c r="AH608" s="2">
        <f>(Table2[[#This Row],[Current Month High]]/Table2[[#This Row],[Close Price]])-1</f>
        <v>4.8436265101049925E-2</v>
      </c>
      <c r="AI608">
        <v>32.098904821045402</v>
      </c>
      <c r="AJ608">
        <v>28.3623188405797</v>
      </c>
      <c r="AK608" t="str">
        <f>IF(AND(Table2[[#This Row],[20D EMA]]&gt;Table2[[#This Row],[50D EMA]],Table2[[#This Row],[50D EMA]]&gt;Table2[[#This Row],[200D EMA]]),"Uptrend","Downtrend/NoTrend")</f>
        <v>Downtrend/NoTrend</v>
      </c>
      <c r="AL608">
        <v>0.03</v>
      </c>
      <c r="AM608" t="s">
        <v>10347</v>
      </c>
      <c r="AN608">
        <v>20.91</v>
      </c>
      <c r="AO608" t="s">
        <v>10347</v>
      </c>
      <c r="AP608">
        <v>4.0196557541309998E-2</v>
      </c>
      <c r="AQ608">
        <f>(Table2[[#This Row],[Sharpe Ratio]]-AVERAGE(Table2[Sharpe Ratio]))/_xlfn.STDEV.P(Table2[Sharpe Ratio])</f>
        <v>-0.27057765559958247</v>
      </c>
      <c r="AR6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8">
        <f>_xlfn.RANK.AVG(Table2[[#This Row],[1Y Return vs Nifty Z-Score]],Table2[1Y Return vs Nifty Z-Score])</f>
        <v>627</v>
      </c>
      <c r="AT608">
        <f>_xlfn.RANK.AVG(Table2[[#This Row],[6M Return vs Nifty Z-Score]],Table2[6M Return vs Nifty Z-Score])</f>
        <v>624</v>
      </c>
      <c r="AU608">
        <f>_xlfn.RANK.AVG(Table2[[#This Row],[Sharpe Ratio Z-Score]],Table2[Sharpe Ratio Z-Score])</f>
        <v>420</v>
      </c>
      <c r="AV608">
        <f>(Table2[[#This Row],[Rank 1Y]]+Table2[[#This Row],[Rank 6M]]+Table2[[#This Row],[Rank Sharpe]])/3</f>
        <v>557</v>
      </c>
    </row>
    <row r="609" spans="1:48" x14ac:dyDescent="0.3">
      <c r="A609" t="s">
        <v>1174</v>
      </c>
      <c r="B609" t="s">
        <v>1175</v>
      </c>
      <c r="C609" t="s">
        <v>10316</v>
      </c>
      <c r="D609" t="s">
        <v>569</v>
      </c>
      <c r="E609">
        <v>10279.39624736</v>
      </c>
      <c r="F609">
        <v>2899.3</v>
      </c>
      <c r="G609">
        <v>-21.121325918337298</v>
      </c>
      <c r="H609">
        <f>(Table2[[#This Row],[1Y Return vs Nifty]]-AVERAGE(Table2[1Y Return vs Nifty]))/_xlfn.STDEV.P(Table2[1Y Return vs Nifty])</f>
        <v>-0.76786508346711868</v>
      </c>
      <c r="I609">
        <v>-2.4696947516665002</v>
      </c>
      <c r="J609">
        <f>(Table2[[#This Row],[1M Return vs Nifty]]-AVERAGE(Table2[1M Return vs Nifty]))/_xlfn.STDEV.P(Table2[1M Return vs Nifty])</f>
        <v>-0.21902612570777247</v>
      </c>
      <c r="K609">
        <v>-9.5296507904892594E-2</v>
      </c>
      <c r="L609">
        <f>(Table2[[#This Row],[6M Return vs Nifty]]-AVERAGE(Table2[6M Return vs Nifty]))/_xlfn.STDEV.P(Table2[6M Return vs Nifty])</f>
        <v>-0.23569697967730774</v>
      </c>
      <c r="M609">
        <v>-0.89151217787753401</v>
      </c>
      <c r="N609">
        <f>(Table2[[#This Row],[1W Return vs Nifty]]-AVERAGE(Table2[1W Return vs Nifty]))/_xlfn.STDEV.P(Table2[1W Return vs Nifty])</f>
        <v>1.3376481975609264E-2</v>
      </c>
      <c r="O609">
        <v>2873.57</v>
      </c>
      <c r="P609">
        <v>2824.9674285973201</v>
      </c>
      <c r="Q609">
        <v>2698.4614769517498</v>
      </c>
      <c r="R609">
        <v>53.064363691833101</v>
      </c>
      <c r="S609" s="2">
        <f>(Table2[[#This Row],[Close Price]]-Table2[[#This Row],[20D EMA]])/Table2[[#This Row],[20D EMA]]</f>
        <v>8.9540188685154759E-3</v>
      </c>
      <c r="T609" s="2">
        <f>(Table2[[#This Row],[Close Price]]-Table2[[#This Row],[50D EMA]])/Table2[[#This Row],[50D EMA]]</f>
        <v>2.6312718033562738E-2</v>
      </c>
      <c r="U609" s="2">
        <f>(Table2[[#This Row],[Close Price]]-Table2[[#This Row],[200D EMA]])/Table2[[#This Row],[200D EMA]]</f>
        <v>7.4427048436178783E-2</v>
      </c>
      <c r="V609">
        <v>0.53829183803209701</v>
      </c>
      <c r="W609">
        <v>2846.7</v>
      </c>
      <c r="X609">
        <v>2904.4</v>
      </c>
      <c r="Y609">
        <v>2845</v>
      </c>
      <c r="Z609">
        <v>2994.05</v>
      </c>
      <c r="AA609">
        <v>2744</v>
      </c>
      <c r="AB609">
        <v>3040</v>
      </c>
      <c r="AC609" s="2">
        <f>(Table2[[#This Row],[Close Price]]/Table2[[#This Row],[Day Low]])-1</f>
        <v>1.8477535391857369E-2</v>
      </c>
      <c r="AD609" s="2">
        <f>(Table2[[#This Row],[Day High]]/Table2[[#This Row],[Close Price]])-1</f>
        <v>1.7590452867932704E-3</v>
      </c>
      <c r="AE609" s="2">
        <f>(Table2[[#This Row],[Close Price]]/Table2[[#This Row],[Current Week Low]])-1</f>
        <v>1.9086115992970276E-2</v>
      </c>
      <c r="AF609" s="2">
        <f>(Table2[[#This Row],[Current Week High]]/Table2[[#This Row],[Close Price]])-1</f>
        <v>3.2680302141896211E-2</v>
      </c>
      <c r="AG609" s="2">
        <f>(Table2[[#This Row],[Close Price]]/Table2[[#This Row],[Current Month Low]])-1</f>
        <v>5.6596209912536555E-2</v>
      </c>
      <c r="AH609" s="2">
        <f>(Table2[[#This Row],[Current Month High]]/Table2[[#This Row],[Close Price]])-1</f>
        <v>4.8528955265063844E-2</v>
      </c>
      <c r="AI609">
        <v>10.649122201910799</v>
      </c>
      <c r="AJ609">
        <v>29.029817534490402</v>
      </c>
      <c r="AK609" t="str">
        <f>IF(AND(Table2[[#This Row],[20D EMA]]&gt;Table2[[#This Row],[50D EMA]],Table2[[#This Row],[50D EMA]]&gt;Table2[[#This Row],[200D EMA]]),"Uptrend","Downtrend/NoTrend")</f>
        <v>Uptrend</v>
      </c>
      <c r="AL609">
        <v>0.01</v>
      </c>
      <c r="AM609" t="s">
        <v>10347</v>
      </c>
      <c r="AN609">
        <v>-0.11</v>
      </c>
      <c r="AO609" t="s">
        <v>10346</v>
      </c>
      <c r="AP609">
        <v>-6.9637791351779998E-2</v>
      </c>
      <c r="AQ609">
        <f>(Table2[[#This Row],[Sharpe Ratio]]-AVERAGE(Table2[Sharpe Ratio]))/_xlfn.STDEV.P(Table2[Sharpe Ratio])</f>
        <v>-1.5329955315589665</v>
      </c>
      <c r="AR6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-2.7422072384355562</v>
      </c>
      <c r="AS609">
        <f>_xlfn.RANK.AVG(Table2[[#This Row],[1Y Return vs Nifty Z-Score]],Table2[1Y Return vs Nifty Z-Score])</f>
        <v>587</v>
      </c>
      <c r="AT609">
        <f>_xlfn.RANK.AVG(Table2[[#This Row],[6M Return vs Nifty Z-Score]],Table2[6M Return vs Nifty Z-Score])</f>
        <v>400</v>
      </c>
      <c r="AU609">
        <f>_xlfn.RANK.AVG(Table2[[#This Row],[Sharpe Ratio Z-Score]],Table2[Sharpe Ratio Z-Score])</f>
        <v>685</v>
      </c>
      <c r="AV609">
        <f>(Table2[[#This Row],[Rank 1Y]]+Table2[[#This Row],[Rank 6M]]+Table2[[#This Row],[Rank Sharpe]])/3</f>
        <v>557.33333333333337</v>
      </c>
    </row>
    <row r="610" spans="1:48" x14ac:dyDescent="0.3">
      <c r="A610" t="s">
        <v>892</v>
      </c>
      <c r="B610" t="s">
        <v>893</v>
      </c>
      <c r="C610" t="s">
        <v>10303</v>
      </c>
      <c r="D610" t="s">
        <v>51</v>
      </c>
      <c r="E610">
        <v>17521.725005279899</v>
      </c>
      <c r="F610">
        <v>212.4</v>
      </c>
      <c r="G610">
        <v>-24.124879410447701</v>
      </c>
      <c r="H610">
        <f>(Table2[[#This Row],[1Y Return vs Nifty]]-AVERAGE(Table2[1Y Return vs Nifty]))/_xlfn.STDEV.P(Table2[1Y Return vs Nifty])</f>
        <v>-0.81602941764401404</v>
      </c>
      <c r="I610">
        <v>6.9876217899545998E-2</v>
      </c>
      <c r="J610">
        <f>(Table2[[#This Row],[1M Return vs Nifty]]-AVERAGE(Table2[1M Return vs Nifty]))/_xlfn.STDEV.P(Table2[1M Return vs Nifty])</f>
        <v>2.0343696183996635E-2</v>
      </c>
      <c r="K610">
        <v>-26.3567968607206</v>
      </c>
      <c r="L610">
        <f>(Table2[[#This Row],[6M Return vs Nifty]]-AVERAGE(Table2[6M Return vs Nifty]))/_xlfn.STDEV.P(Table2[6M Return vs Nifty])</f>
        <v>-1.1487428374637885</v>
      </c>
      <c r="M610">
        <v>-1.6008400906542899</v>
      </c>
      <c r="N610">
        <f>(Table2[[#This Row],[1W Return vs Nifty]]-AVERAGE(Table2[1W Return vs Nifty]))/_xlfn.STDEV.P(Table2[1W Return vs Nifty])</f>
        <v>-0.16680805782917535</v>
      </c>
      <c r="O610">
        <v>210.67</v>
      </c>
      <c r="P610">
        <v>212.49883732785401</v>
      </c>
      <c r="Q610">
        <v>212.04032051362401</v>
      </c>
      <c r="R610">
        <v>56.119519700122297</v>
      </c>
      <c r="S610" s="2">
        <f>(Table2[[#This Row],[Close Price]]-Table2[[#This Row],[20D EMA]])/Table2[[#This Row],[20D EMA]]</f>
        <v>8.2118953814022799E-3</v>
      </c>
      <c r="T610" s="2">
        <f>(Table2[[#This Row],[Close Price]]-Table2[[#This Row],[50D EMA]])/Table2[[#This Row],[50D EMA]]</f>
        <v>-4.651193818134088E-4</v>
      </c>
      <c r="U610" s="2">
        <f>(Table2[[#This Row],[Close Price]]-Table2[[#This Row],[200D EMA]])/Table2[[#This Row],[200D EMA]]</f>
        <v>1.6962787337085035E-3</v>
      </c>
      <c r="V610">
        <v>2.4466534804722602</v>
      </c>
      <c r="W610">
        <v>211.01</v>
      </c>
      <c r="X610">
        <v>219</v>
      </c>
      <c r="Y610">
        <v>207.9</v>
      </c>
      <c r="Z610">
        <v>219</v>
      </c>
      <c r="AA610">
        <v>199.23</v>
      </c>
      <c r="AB610">
        <v>228.5</v>
      </c>
      <c r="AC610" s="2">
        <f>(Table2[[#This Row],[Close Price]]/Table2[[#This Row],[Day Low]])-1</f>
        <v>6.5873655277002285E-3</v>
      </c>
      <c r="AD610" s="2">
        <f>(Table2[[#This Row],[Day High]]/Table2[[#This Row],[Close Price]])-1</f>
        <v>3.1073446327683607E-2</v>
      </c>
      <c r="AE610" s="2">
        <f>(Table2[[#This Row],[Close Price]]/Table2[[#This Row],[Current Week Low]])-1</f>
        <v>2.1645021645021689E-2</v>
      </c>
      <c r="AF610" s="2">
        <f>(Table2[[#This Row],[Current Week High]]/Table2[[#This Row],[Close Price]])-1</f>
        <v>3.1073446327683607E-2</v>
      </c>
      <c r="AG610" s="2">
        <f>(Table2[[#This Row],[Close Price]]/Table2[[#This Row],[Current Month Low]])-1</f>
        <v>6.6104502333985904E-2</v>
      </c>
      <c r="AH610" s="2">
        <f>(Table2[[#This Row],[Current Month High]]/Table2[[#This Row],[Close Price]])-1</f>
        <v>7.5800376647834344E-2</v>
      </c>
      <c r="AI610">
        <v>36.181732580037597</v>
      </c>
      <c r="AJ610">
        <v>16.049719983608799</v>
      </c>
      <c r="AK610" t="str">
        <f>IF(AND(Table2[[#This Row],[20D EMA]]&gt;Table2[[#This Row],[50D EMA]],Table2[[#This Row],[50D EMA]]&gt;Table2[[#This Row],[200D EMA]]),"Uptrend","Downtrend/NoTrend")</f>
        <v>Downtrend/NoTrend</v>
      </c>
      <c r="AL610">
        <v>-7.0000000000000007E-2</v>
      </c>
      <c r="AM610" t="s">
        <v>10346</v>
      </c>
      <c r="AN610">
        <v>3.31</v>
      </c>
      <c r="AO610" t="s">
        <v>10347</v>
      </c>
      <c r="AP610">
        <v>4.8368205903533003E-2</v>
      </c>
      <c r="AQ610">
        <f>(Table2[[#This Row],[Sharpe Ratio]]-AVERAGE(Table2[Sharpe Ratio]))/_xlfn.STDEV.P(Table2[Sharpe Ratio])</f>
        <v>-0.17665407820790585</v>
      </c>
      <c r="AR6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0">
        <f>_xlfn.RANK.AVG(Table2[[#This Row],[1Y Return vs Nifty Z-Score]],Table2[1Y Return vs Nifty Z-Score])</f>
        <v>609</v>
      </c>
      <c r="AT610">
        <f>_xlfn.RANK.AVG(Table2[[#This Row],[6M Return vs Nifty Z-Score]],Table2[6M Return vs Nifty Z-Score])</f>
        <v>677</v>
      </c>
      <c r="AU610">
        <f>_xlfn.RANK.AVG(Table2[[#This Row],[Sharpe Ratio Z-Score]],Table2[Sharpe Ratio Z-Score])</f>
        <v>396</v>
      </c>
      <c r="AV610">
        <f>(Table2[[#This Row],[Rank 1Y]]+Table2[[#This Row],[Rank 6M]]+Table2[[#This Row],[Rank Sharpe]])/3</f>
        <v>560.66666666666663</v>
      </c>
    </row>
    <row r="611" spans="1:48" x14ac:dyDescent="0.3">
      <c r="A611" t="s">
        <v>1252</v>
      </c>
      <c r="B611" t="s">
        <v>1253</v>
      </c>
      <c r="C611" t="s">
        <v>10316</v>
      </c>
      <c r="D611" t="s">
        <v>296</v>
      </c>
      <c r="E611">
        <v>9236.2631296500003</v>
      </c>
      <c r="F611">
        <v>748.5</v>
      </c>
      <c r="G611">
        <v>-14.657907802024001</v>
      </c>
      <c r="H611">
        <f>(Table2[[#This Row],[1Y Return vs Nifty]]-AVERAGE(Table2[1Y Return vs Nifty]))/_xlfn.STDEV.P(Table2[1Y Return vs Nifty])</f>
        <v>-0.66421910849219679</v>
      </c>
      <c r="I611">
        <v>3.2254729937076601</v>
      </c>
      <c r="J611">
        <f>(Table2[[#This Row],[1M Return vs Nifty]]-AVERAGE(Table2[1M Return vs Nifty]))/_xlfn.STDEV.P(Table2[1M Return vs Nifty])</f>
        <v>0.31777765146208115</v>
      </c>
      <c r="K611">
        <v>-15.591570970105099</v>
      </c>
      <c r="L611">
        <f>(Table2[[#This Row],[6M Return vs Nifty]]-AVERAGE(Table2[6M Return vs Nifty]))/_xlfn.STDEV.P(Table2[6M Return vs Nifty])</f>
        <v>-0.7744631970963104</v>
      </c>
      <c r="M611">
        <v>-1.16990172182177</v>
      </c>
      <c r="N611">
        <f>(Table2[[#This Row],[1W Return vs Nifty]]-AVERAGE(Table2[1W Return vs Nifty]))/_xlfn.STDEV.P(Table2[1W Return vs Nifty])</f>
        <v>-5.7340447329614852E-2</v>
      </c>
      <c r="O611">
        <v>755.58</v>
      </c>
      <c r="P611">
        <v>727.25650573712903</v>
      </c>
      <c r="Q611">
        <v>667.60103206499298</v>
      </c>
      <c r="R611">
        <v>44.368708440730202</v>
      </c>
      <c r="S611" s="2">
        <f>(Table2[[#This Row],[Close Price]]-Table2[[#This Row],[20D EMA]])/Table2[[#This Row],[20D EMA]]</f>
        <v>-9.3702850790122038E-3</v>
      </c>
      <c r="T611" s="2">
        <f>(Table2[[#This Row],[Close Price]]-Table2[[#This Row],[50D EMA]])/Table2[[#This Row],[50D EMA]]</f>
        <v>2.9210456139321973E-2</v>
      </c>
      <c r="U611" s="2">
        <f>(Table2[[#This Row],[Close Price]]-Table2[[#This Row],[200D EMA]])/Table2[[#This Row],[200D EMA]]</f>
        <v>0.12117861424625728</v>
      </c>
      <c r="V611">
        <v>0.59818072768163699</v>
      </c>
      <c r="W611">
        <v>745</v>
      </c>
      <c r="X611">
        <v>778</v>
      </c>
      <c r="Y611">
        <v>745</v>
      </c>
      <c r="Z611">
        <v>814.3</v>
      </c>
      <c r="AA611">
        <v>674</v>
      </c>
      <c r="AB611">
        <v>832</v>
      </c>
      <c r="AC611" s="2">
        <f>(Table2[[#This Row],[Close Price]]/Table2[[#This Row],[Day Low]])-1</f>
        <v>4.6979865771812346E-3</v>
      </c>
      <c r="AD611" s="2">
        <f>(Table2[[#This Row],[Day High]]/Table2[[#This Row],[Close Price]])-1</f>
        <v>3.9412157648630597E-2</v>
      </c>
      <c r="AE611" s="2">
        <f>(Table2[[#This Row],[Close Price]]/Table2[[#This Row],[Current Week Low]])-1</f>
        <v>4.6979865771812346E-3</v>
      </c>
      <c r="AF611" s="2">
        <f>(Table2[[#This Row],[Current Week High]]/Table2[[#This Row],[Close Price]])-1</f>
        <v>8.7909151636606397E-2</v>
      </c>
      <c r="AG611" s="2">
        <f>(Table2[[#This Row],[Close Price]]/Table2[[#This Row],[Current Month Low]])-1</f>
        <v>0.11053412462908008</v>
      </c>
      <c r="AH611" s="2">
        <f>(Table2[[#This Row],[Current Month High]]/Table2[[#This Row],[Close Price]])-1</f>
        <v>0.11155644622578498</v>
      </c>
      <c r="AI611">
        <v>11.917167668670601</v>
      </c>
      <c r="AJ611">
        <v>46.750318596215998</v>
      </c>
      <c r="AK611" t="str">
        <f>IF(AND(Table2[[#This Row],[20D EMA]]&gt;Table2[[#This Row],[50D EMA]],Table2[[#This Row],[50D EMA]]&gt;Table2[[#This Row],[200D EMA]]),"Uptrend","Downtrend/NoTrend")</f>
        <v>Uptrend</v>
      </c>
      <c r="AL611">
        <v>0.18</v>
      </c>
      <c r="AM611" t="s">
        <v>10347</v>
      </c>
      <c r="AN611">
        <v>1.82</v>
      </c>
      <c r="AO611" t="s">
        <v>10347</v>
      </c>
      <c r="AQ611">
        <f>(Table2[[#This Row],[Sharpe Ratio]]-AVERAGE(Table2[Sharpe Ratio]))/_xlfn.STDEV.P(Table2[Sharpe Ratio])</f>
        <v>-0.73259025278421641</v>
      </c>
      <c r="AR6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-1.9108353542402574</v>
      </c>
      <c r="AS611">
        <f>_xlfn.RANK.AVG(Table2[[#This Row],[1Y Return vs Nifty Z-Score]],Table2[1Y Return vs Nifty Z-Score])</f>
        <v>559</v>
      </c>
      <c r="AT611">
        <f>_xlfn.RANK.AVG(Table2[[#This Row],[6M Return vs Nifty Z-Score]],Table2[6M Return vs Nifty Z-Score])</f>
        <v>575</v>
      </c>
      <c r="AU611">
        <f>_xlfn.RANK.AVG(Table2[[#This Row],[Sharpe Ratio Z-Score]],Table2[Sharpe Ratio Z-Score])</f>
        <v>548</v>
      </c>
      <c r="AV611">
        <f>(Table2[[#This Row],[Rank 1Y]]+Table2[[#This Row],[Rank 6M]]+Table2[[#This Row],[Rank Sharpe]])/3</f>
        <v>560.66666666666663</v>
      </c>
    </row>
    <row r="612" spans="1:48" x14ac:dyDescent="0.3">
      <c r="A612" t="s">
        <v>1685</v>
      </c>
      <c r="B612" t="s">
        <v>1686</v>
      </c>
      <c r="C612" t="s">
        <v>10312</v>
      </c>
      <c r="D612" t="s">
        <v>412</v>
      </c>
      <c r="E612">
        <v>4994.9394284919999</v>
      </c>
      <c r="F612">
        <v>99.97</v>
      </c>
      <c r="G612">
        <v>-14.126383968564999</v>
      </c>
      <c r="H612">
        <f>(Table2[[#This Row],[1Y Return vs Nifty]]-AVERAGE(Table2[1Y Return vs Nifty]))/_xlfn.STDEV.P(Table2[1Y Return vs Nifty])</f>
        <v>-0.65569570725930715</v>
      </c>
      <c r="I612">
        <v>-12.1397623118315</v>
      </c>
      <c r="J612">
        <f>(Table2[[#This Row],[1M Return vs Nifty]]-AVERAGE(Table2[1M Return vs Nifty]))/_xlfn.STDEV.P(Table2[1M Return vs Nifty])</f>
        <v>-1.1304880920388816</v>
      </c>
      <c r="K612">
        <v>-21.937312414312501</v>
      </c>
      <c r="L612">
        <f>(Table2[[#This Row],[6M Return vs Nifty]]-AVERAGE(Table2[6M Return vs Nifty]))/_xlfn.STDEV.P(Table2[6M Return vs Nifty])</f>
        <v>-0.99508855598203583</v>
      </c>
      <c r="M612">
        <v>-3.625667107455</v>
      </c>
      <c r="N612">
        <f>(Table2[[#This Row],[1W Return vs Nifty]]-AVERAGE(Table2[1W Return vs Nifty]))/_xlfn.STDEV.P(Table2[1W Return vs Nifty])</f>
        <v>-0.68115765219140423</v>
      </c>
      <c r="O612">
        <v>101.93</v>
      </c>
      <c r="P612">
        <v>103.722799638862</v>
      </c>
      <c r="Q612">
        <v>101.153990520601</v>
      </c>
      <c r="R612">
        <v>42.452389392591598</v>
      </c>
      <c r="S612" s="2">
        <f>(Table2[[#This Row],[Close Price]]-Table2[[#This Row],[20D EMA]])/Table2[[#This Row],[20D EMA]]</f>
        <v>-1.9228882566467261E-2</v>
      </c>
      <c r="T612" s="2">
        <f>(Table2[[#This Row],[Close Price]]-Table2[[#This Row],[50D EMA]])/Table2[[#This Row],[50D EMA]]</f>
        <v>-3.6181048447673538E-2</v>
      </c>
      <c r="U612" s="2">
        <f>(Table2[[#This Row],[Close Price]]-Table2[[#This Row],[200D EMA]])/Table2[[#This Row],[200D EMA]]</f>
        <v>-1.1704832547954389E-2</v>
      </c>
      <c r="V612">
        <v>0.67718939051056903</v>
      </c>
      <c r="W612">
        <v>99.6</v>
      </c>
      <c r="X612">
        <v>101.5</v>
      </c>
      <c r="Y612">
        <v>98.76</v>
      </c>
      <c r="Z612">
        <v>103.53</v>
      </c>
      <c r="AA612">
        <v>95.4</v>
      </c>
      <c r="AB612">
        <v>111.46</v>
      </c>
      <c r="AC612" s="2">
        <f>(Table2[[#This Row],[Close Price]]/Table2[[#This Row],[Day Low]])-1</f>
        <v>3.7148594377509614E-3</v>
      </c>
      <c r="AD612" s="2">
        <f>(Table2[[#This Row],[Day High]]/Table2[[#This Row],[Close Price]])-1</f>
        <v>1.5304591377413246E-2</v>
      </c>
      <c r="AE612" s="2">
        <f>(Table2[[#This Row],[Close Price]]/Table2[[#This Row],[Current Week Low]])-1</f>
        <v>1.2251923855812086E-2</v>
      </c>
      <c r="AF612" s="2">
        <f>(Table2[[#This Row],[Current Week High]]/Table2[[#This Row],[Close Price]])-1</f>
        <v>3.5610683204961413E-2</v>
      </c>
      <c r="AG612" s="2">
        <f>(Table2[[#This Row],[Close Price]]/Table2[[#This Row],[Current Month Low]])-1</f>
        <v>4.7903563941299687E-2</v>
      </c>
      <c r="AH612" s="2">
        <f>(Table2[[#This Row],[Current Month High]]/Table2[[#This Row],[Close Price]])-1</f>
        <v>0.11493448034410325</v>
      </c>
      <c r="AI612">
        <v>21.586475942782801</v>
      </c>
      <c r="AJ612">
        <v>23.725247524752401</v>
      </c>
      <c r="AK612" t="str">
        <f>IF(AND(Table2[[#This Row],[20D EMA]]&gt;Table2[[#This Row],[50D EMA]],Table2[[#This Row],[50D EMA]]&gt;Table2[[#This Row],[200D EMA]]),"Uptrend","Downtrend/NoTrend")</f>
        <v>Downtrend/NoTrend</v>
      </c>
      <c r="AL612">
        <v>-0.06</v>
      </c>
      <c r="AM612" t="s">
        <v>10346</v>
      </c>
      <c r="AN612">
        <v>1.6</v>
      </c>
      <c r="AO612" t="s">
        <v>10347</v>
      </c>
      <c r="AP612">
        <v>1.6054217714323998E-2</v>
      </c>
      <c r="AQ612">
        <f>(Table2[[#This Row],[Sharpe Ratio]]-AVERAGE(Table2[Sharpe Ratio]))/_xlfn.STDEV.P(Table2[Sharpe Ratio])</f>
        <v>-0.54806572442529711</v>
      </c>
      <c r="AR6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2">
        <f>_xlfn.RANK.AVG(Table2[[#This Row],[1Y Return vs Nifty Z-Score]],Table2[1Y Return vs Nifty Z-Score])</f>
        <v>554</v>
      </c>
      <c r="AT612">
        <f>_xlfn.RANK.AVG(Table2[[#This Row],[6M Return vs Nifty Z-Score]],Table2[6M Return vs Nifty Z-Score])</f>
        <v>643</v>
      </c>
      <c r="AU612">
        <f>_xlfn.RANK.AVG(Table2[[#This Row],[Sharpe Ratio Z-Score]],Table2[Sharpe Ratio Z-Score])</f>
        <v>485</v>
      </c>
      <c r="AV612">
        <f>(Table2[[#This Row],[Rank 1Y]]+Table2[[#This Row],[Rank 6M]]+Table2[[#This Row],[Rank Sharpe]])/3</f>
        <v>560.66666666666663</v>
      </c>
    </row>
    <row r="613" spans="1:48" x14ac:dyDescent="0.3">
      <c r="A613" t="s">
        <v>2331</v>
      </c>
      <c r="B613" t="s">
        <v>2332</v>
      </c>
      <c r="C613" t="s">
        <v>10307</v>
      </c>
      <c r="D613" t="s">
        <v>283</v>
      </c>
      <c r="E613">
        <v>2303.5516924200001</v>
      </c>
      <c r="F613">
        <v>713.4</v>
      </c>
      <c r="G613">
        <v>-15.0803593173392</v>
      </c>
      <c r="H613">
        <f>(Table2[[#This Row],[1Y Return vs Nifty]]-AVERAGE(Table2[1Y Return vs Nifty]))/_xlfn.STDEV.P(Table2[1Y Return vs Nifty])</f>
        <v>-0.67099344962200314</v>
      </c>
      <c r="I613">
        <v>1.7139767745913499</v>
      </c>
      <c r="J613">
        <f>(Table2[[#This Row],[1M Return vs Nifty]]-AVERAGE(Table2[1M Return vs Nifty]))/_xlfn.STDEV.P(Table2[1M Return vs Nifty])</f>
        <v>0.17531005158170529</v>
      </c>
      <c r="K613">
        <v>-4.9657465889131096</v>
      </c>
      <c r="L613">
        <f>(Table2[[#This Row],[6M Return vs Nifty]]-AVERAGE(Table2[6M Return vs Nifty]))/_xlfn.STDEV.P(Table2[6M Return vs Nifty])</f>
        <v>-0.40503019416532116</v>
      </c>
      <c r="M613">
        <v>-1.96508585934861</v>
      </c>
      <c r="N613">
        <f>(Table2[[#This Row],[1W Return vs Nifty]]-AVERAGE(Table2[1W Return vs Nifty]))/_xlfn.STDEV.P(Table2[1W Return vs Nifty])</f>
        <v>-0.25933431405826313</v>
      </c>
      <c r="O613">
        <v>700.43</v>
      </c>
      <c r="P613">
        <v>674.07856934208996</v>
      </c>
      <c r="Q613">
        <v>639.78003101167894</v>
      </c>
      <c r="R613">
        <v>53.736928668947101</v>
      </c>
      <c r="S613" s="2">
        <f>(Table2[[#This Row],[Close Price]]-Table2[[#This Row],[20D EMA]])/Table2[[#This Row],[20D EMA]]</f>
        <v>1.8517196579244218E-2</v>
      </c>
      <c r="T613" s="2">
        <f>(Table2[[#This Row],[Close Price]]-Table2[[#This Row],[50D EMA]])/Table2[[#This Row],[50D EMA]]</f>
        <v>5.8333601521093119E-2</v>
      </c>
      <c r="U613" s="2">
        <f>(Table2[[#This Row],[Close Price]]-Table2[[#This Row],[200D EMA]])/Table2[[#This Row],[200D EMA]]</f>
        <v>0.11507075153925385</v>
      </c>
      <c r="V613">
        <v>0.83081597651122796</v>
      </c>
      <c r="W613">
        <v>706.05</v>
      </c>
      <c r="X613">
        <v>730.15</v>
      </c>
      <c r="Y613">
        <v>706.05</v>
      </c>
      <c r="Z613">
        <v>753.95</v>
      </c>
      <c r="AA613">
        <v>636.1</v>
      </c>
      <c r="AB613">
        <v>753.95</v>
      </c>
      <c r="AC613" s="2">
        <f>(Table2[[#This Row],[Close Price]]/Table2[[#This Row],[Day Low]])-1</f>
        <v>1.0410027618440676E-2</v>
      </c>
      <c r="AD613" s="2">
        <f>(Table2[[#This Row],[Day High]]/Table2[[#This Row],[Close Price]])-1</f>
        <v>2.3479114101485843E-2</v>
      </c>
      <c r="AE613" s="2">
        <f>(Table2[[#This Row],[Close Price]]/Table2[[#This Row],[Current Week Low]])-1</f>
        <v>1.0410027618440676E-2</v>
      </c>
      <c r="AF613" s="2">
        <f>(Table2[[#This Row],[Current Week High]]/Table2[[#This Row],[Close Price]])-1</f>
        <v>5.684048219792559E-2</v>
      </c>
      <c r="AG613" s="2">
        <f>(Table2[[#This Row],[Close Price]]/Table2[[#This Row],[Current Month Low]])-1</f>
        <v>0.12152177330608382</v>
      </c>
      <c r="AH613" s="2">
        <f>(Table2[[#This Row],[Current Month High]]/Table2[[#This Row],[Close Price]])-1</f>
        <v>5.684048219792559E-2</v>
      </c>
      <c r="AI613">
        <v>7.6394729464535898</v>
      </c>
      <c r="AJ613">
        <v>35.100842723226897</v>
      </c>
      <c r="AK613" t="str">
        <f>IF(AND(Table2[[#This Row],[20D EMA]]&gt;Table2[[#This Row],[50D EMA]],Table2[[#This Row],[50D EMA]]&gt;Table2[[#This Row],[200D EMA]]),"Uptrend","Downtrend/NoTrend")</f>
        <v>Uptrend</v>
      </c>
      <c r="AL613">
        <v>0.03</v>
      </c>
      <c r="AM613" t="s">
        <v>10347</v>
      </c>
      <c r="AN613">
        <v>3.59</v>
      </c>
      <c r="AO613" t="s">
        <v>10347</v>
      </c>
      <c r="AP613">
        <v>-4.6328482707142002E-2</v>
      </c>
      <c r="AQ613">
        <f>(Table2[[#This Row],[Sharpe Ratio]]-AVERAGE(Table2[Sharpe Ratio]))/_xlfn.STDEV.P(Table2[Sharpe Ratio])</f>
        <v>-1.2650821856357506</v>
      </c>
      <c r="AR6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-2.425130091899633</v>
      </c>
      <c r="AS613">
        <f>_xlfn.RANK.AVG(Table2[[#This Row],[1Y Return vs Nifty Z-Score]],Table2[1Y Return vs Nifty Z-Score])</f>
        <v>562</v>
      </c>
      <c r="AT613">
        <f>_xlfn.RANK.AVG(Table2[[#This Row],[6M Return vs Nifty Z-Score]],Table2[6M Return vs Nifty Z-Score])</f>
        <v>462</v>
      </c>
      <c r="AU613">
        <f>_xlfn.RANK.AVG(Table2[[#This Row],[Sharpe Ratio Z-Score]],Table2[Sharpe Ratio Z-Score])</f>
        <v>660</v>
      </c>
      <c r="AV613">
        <f>(Table2[[#This Row],[Rank 1Y]]+Table2[[#This Row],[Rank 6M]]+Table2[[#This Row],[Rank Sharpe]])/3</f>
        <v>561.33333333333337</v>
      </c>
    </row>
    <row r="614" spans="1:48" x14ac:dyDescent="0.3">
      <c r="A614" t="s">
        <v>2095</v>
      </c>
      <c r="B614" t="s">
        <v>2096</v>
      </c>
      <c r="C614" t="s">
        <v>10303</v>
      </c>
      <c r="D614" t="s">
        <v>543</v>
      </c>
      <c r="E614">
        <v>2940.0421225099999</v>
      </c>
      <c r="F614">
        <v>983.3</v>
      </c>
      <c r="G614">
        <v>-9.6049714353950293</v>
      </c>
      <c r="H614">
        <f>(Table2[[#This Row],[1Y Return vs Nifty]]-AVERAGE(Table2[1Y Return vs Nifty]))/_xlfn.STDEV.P(Table2[1Y Return vs Nifty])</f>
        <v>-0.58319131378962785</v>
      </c>
      <c r="I614">
        <v>-4.3392521882266504</v>
      </c>
      <c r="J614">
        <f>(Table2[[#This Row],[1M Return vs Nifty]]-AVERAGE(Table2[1M Return vs Nifty]))/_xlfn.STDEV.P(Table2[1M Return vs Nifty])</f>
        <v>-0.39524314660178023</v>
      </c>
      <c r="K614">
        <v>-29.704027967731399</v>
      </c>
      <c r="L614">
        <f>(Table2[[#This Row],[6M Return vs Nifty]]-AVERAGE(Table2[6M Return vs Nifty]))/_xlfn.STDEV.P(Table2[6M Return vs Nifty])</f>
        <v>-1.2651175859073818</v>
      </c>
      <c r="M614">
        <v>-2.3071459806944401</v>
      </c>
      <c r="N614">
        <f>(Table2[[#This Row],[1W Return vs Nifty]]-AVERAGE(Table2[1W Return vs Nifty]))/_xlfn.STDEV.P(Table2[1W Return vs Nifty])</f>
        <v>-0.34622493888788963</v>
      </c>
      <c r="O614">
        <v>991.12</v>
      </c>
      <c r="P614">
        <v>1016.10821827071</v>
      </c>
      <c r="Q614">
        <v>1008.15252667305</v>
      </c>
      <c r="R614">
        <v>44.211801041080399</v>
      </c>
      <c r="S614" s="2">
        <f>(Table2[[#This Row],[Close Price]]-Table2[[#This Row],[20D EMA]])/Table2[[#This Row],[20D EMA]]</f>
        <v>-7.8900637662442999E-3</v>
      </c>
      <c r="T614" s="2">
        <f>(Table2[[#This Row],[Close Price]]-Table2[[#This Row],[50D EMA]])/Table2[[#This Row],[50D EMA]]</f>
        <v>-3.228811427836456E-2</v>
      </c>
      <c r="U614" s="2">
        <f>(Table2[[#This Row],[Close Price]]-Table2[[#This Row],[200D EMA]])/Table2[[#This Row],[200D EMA]]</f>
        <v>-2.4651554219741498E-2</v>
      </c>
      <c r="V614">
        <v>0.83313410422113798</v>
      </c>
      <c r="W614">
        <v>975.1</v>
      </c>
      <c r="X614">
        <v>995.65</v>
      </c>
      <c r="Y614">
        <v>975.1</v>
      </c>
      <c r="Z614">
        <v>1006.95</v>
      </c>
      <c r="AA614">
        <v>921.8</v>
      </c>
      <c r="AB614">
        <v>1017</v>
      </c>
      <c r="AC614" s="2">
        <f>(Table2[[#This Row],[Close Price]]/Table2[[#This Row],[Day Low]])-1</f>
        <v>8.4093939083169644E-3</v>
      </c>
      <c r="AD614" s="2">
        <f>(Table2[[#This Row],[Day High]]/Table2[[#This Row],[Close Price]])-1</f>
        <v>1.2559747788060571E-2</v>
      </c>
      <c r="AE614" s="2">
        <f>(Table2[[#This Row],[Close Price]]/Table2[[#This Row],[Current Week Low]])-1</f>
        <v>8.4093939083169644E-3</v>
      </c>
      <c r="AF614" s="2">
        <f>(Table2[[#This Row],[Current Week High]]/Table2[[#This Row],[Close Price]])-1</f>
        <v>2.4051662768229454E-2</v>
      </c>
      <c r="AG614" s="2">
        <f>(Table2[[#This Row],[Close Price]]/Table2[[#This Row],[Current Month Low]])-1</f>
        <v>6.6717292254285132E-2</v>
      </c>
      <c r="AH614" s="2">
        <f>(Table2[[#This Row],[Current Month High]]/Table2[[#This Row],[Close Price]])-1</f>
        <v>3.4272348215193871E-2</v>
      </c>
      <c r="AI614">
        <v>28.5416454795077</v>
      </c>
      <c r="AJ614">
        <v>22.766714526499701</v>
      </c>
      <c r="AK614" t="str">
        <f>IF(AND(Table2[[#This Row],[20D EMA]]&gt;Table2[[#This Row],[50D EMA]],Table2[[#This Row],[50D EMA]]&gt;Table2[[#This Row],[200D EMA]]),"Uptrend","Downtrend/NoTrend")</f>
        <v>Downtrend/NoTrend</v>
      </c>
      <c r="AL614">
        <v>-0.13</v>
      </c>
      <c r="AM614" t="s">
        <v>10346</v>
      </c>
      <c r="AN614">
        <v>1.1399999999999999</v>
      </c>
      <c r="AO614" t="s">
        <v>10347</v>
      </c>
      <c r="AP614">
        <v>1.8854997979734001E-2</v>
      </c>
      <c r="AQ614">
        <f>(Table2[[#This Row],[Sharpe Ratio]]-AVERAGE(Table2[Sharpe Ratio]))/_xlfn.STDEV.P(Table2[Sharpe Ratio])</f>
        <v>-0.51587401837594937</v>
      </c>
      <c r="AR6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4">
        <f>_xlfn.RANK.AVG(Table2[[#This Row],[1Y Return vs Nifty Z-Score]],Table2[1Y Return vs Nifty Z-Score])</f>
        <v>513</v>
      </c>
      <c r="AT614">
        <f>_xlfn.RANK.AVG(Table2[[#This Row],[6M Return vs Nifty Z-Score]],Table2[6M Return vs Nifty Z-Score])</f>
        <v>693</v>
      </c>
      <c r="AU614">
        <f>_xlfn.RANK.AVG(Table2[[#This Row],[Sharpe Ratio Z-Score]],Table2[Sharpe Ratio Z-Score])</f>
        <v>479</v>
      </c>
      <c r="AV614">
        <f>(Table2[[#This Row],[Rank 1Y]]+Table2[[#This Row],[Rank 6M]]+Table2[[#This Row],[Rank Sharpe]])/3</f>
        <v>561.66666666666663</v>
      </c>
    </row>
    <row r="615" spans="1:48" x14ac:dyDescent="0.3">
      <c r="A615" t="s">
        <v>482</v>
      </c>
      <c r="B615" t="s">
        <v>483</v>
      </c>
      <c r="C615" t="s">
        <v>10316</v>
      </c>
      <c r="D615" t="s">
        <v>388</v>
      </c>
      <c r="E615">
        <v>43370.109496979901</v>
      </c>
      <c r="F615">
        <v>577.79999999999995</v>
      </c>
      <c r="G615">
        <v>-33.346883357424801</v>
      </c>
      <c r="H615">
        <f>(Table2[[#This Row],[1Y Return vs Nifty]]-AVERAGE(Table2[1Y Return vs Nifty]))/_xlfn.STDEV.P(Table2[1Y Return vs Nifty])</f>
        <v>-0.96391147835962421</v>
      </c>
      <c r="I615">
        <v>4.2118391312128196</v>
      </c>
      <c r="J615">
        <f>(Table2[[#This Row],[1M Return vs Nifty]]-AVERAGE(Table2[1M Return vs Nifty]))/_xlfn.STDEV.P(Table2[1M Return vs Nifty])</f>
        <v>0.41074858611370352</v>
      </c>
      <c r="K615">
        <v>8.5981918745469592</v>
      </c>
      <c r="L615">
        <f>(Table2[[#This Row],[6M Return vs Nifty]]-AVERAGE(Table2[6M Return vs Nifty]))/_xlfn.STDEV.P(Table2[6M Return vs Nifty])</f>
        <v>6.6553594382582404E-2</v>
      </c>
      <c r="M615">
        <v>4.0134721059938899E-2</v>
      </c>
      <c r="N615">
        <f>(Table2[[#This Row],[1W Return vs Nifty]]-AVERAGE(Table2[1W Return vs Nifty]))/_xlfn.STDEV.P(Table2[1W Return vs Nifty])</f>
        <v>0.25003482393830012</v>
      </c>
      <c r="O615">
        <v>565.16999999999996</v>
      </c>
      <c r="P615">
        <v>554.42232616216097</v>
      </c>
      <c r="Q615">
        <v>550.83570871122197</v>
      </c>
      <c r="R615">
        <v>61.945892868683302</v>
      </c>
      <c r="S615" s="2">
        <f>(Table2[[#This Row],[Close Price]]-Table2[[#This Row],[20D EMA]])/Table2[[#This Row],[20D EMA]]</f>
        <v>2.2347258347046015E-2</v>
      </c>
      <c r="T615" s="2">
        <f>(Table2[[#This Row],[Close Price]]-Table2[[#This Row],[50D EMA]])/Table2[[#This Row],[50D EMA]]</f>
        <v>4.2165823298756067E-2</v>
      </c>
      <c r="U615" s="2">
        <f>(Table2[[#This Row],[Close Price]]-Table2[[#This Row],[200D EMA]])/Table2[[#This Row],[200D EMA]]</f>
        <v>4.8951603649417967E-2</v>
      </c>
      <c r="V615">
        <v>0.72333631028730805</v>
      </c>
      <c r="W615">
        <v>571</v>
      </c>
      <c r="X615">
        <v>581.9</v>
      </c>
      <c r="Y615">
        <v>571</v>
      </c>
      <c r="Z615">
        <v>587.75</v>
      </c>
      <c r="AA615">
        <v>520</v>
      </c>
      <c r="AB615">
        <v>587.9</v>
      </c>
      <c r="AC615" s="2">
        <f>(Table2[[#This Row],[Close Price]]/Table2[[#This Row],[Day Low]])-1</f>
        <v>1.1908931698773939E-2</v>
      </c>
      <c r="AD615" s="2">
        <f>(Table2[[#This Row],[Day High]]/Table2[[#This Row],[Close Price]])-1</f>
        <v>7.0958809276566726E-3</v>
      </c>
      <c r="AE615" s="2">
        <f>(Table2[[#This Row],[Close Price]]/Table2[[#This Row],[Current Week Low]])-1</f>
        <v>1.1908931698773939E-2</v>
      </c>
      <c r="AF615" s="2">
        <f>(Table2[[#This Row],[Current Week High]]/Table2[[#This Row],[Close Price]])-1</f>
        <v>1.7220491519557068E-2</v>
      </c>
      <c r="AG615" s="2">
        <f>(Table2[[#This Row],[Close Price]]/Table2[[#This Row],[Current Month Low]])-1</f>
        <v>0.11115384615384616</v>
      </c>
      <c r="AH615" s="2">
        <f>(Table2[[#This Row],[Current Month High]]/Table2[[#This Row],[Close Price]])-1</f>
        <v>1.7480096919349375E-2</v>
      </c>
      <c r="AI615">
        <v>10.600553824852801</v>
      </c>
      <c r="AJ615">
        <v>29.030817329164702</v>
      </c>
      <c r="AK615" t="str">
        <f>IF(AND(Table2[[#This Row],[20D EMA]]&gt;Table2[[#This Row],[50D EMA]],Table2[[#This Row],[50D EMA]]&gt;Table2[[#This Row],[200D EMA]]),"Uptrend","Downtrend/NoTrend")</f>
        <v>Uptrend</v>
      </c>
      <c r="AL615">
        <v>0.01</v>
      </c>
      <c r="AM615" t="s">
        <v>10347</v>
      </c>
      <c r="AN615">
        <v>2.25</v>
      </c>
      <c r="AO615" t="s">
        <v>10347</v>
      </c>
      <c r="AP615">
        <v>-0.10902301920494201</v>
      </c>
      <c r="AQ615">
        <f>(Table2[[#This Row],[Sharpe Ratio]]-AVERAGE(Table2[Sharpe Ratio]))/_xlfn.STDEV.P(Table2[Sharpe Ratio])</f>
        <v>-1.9856828392331984</v>
      </c>
      <c r="AR6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-2.2222573131582362</v>
      </c>
      <c r="AS615">
        <f>_xlfn.RANK.AVG(Table2[[#This Row],[1Y Return vs Nifty Z-Score]],Table2[1Y Return vs Nifty Z-Score])</f>
        <v>656</v>
      </c>
      <c r="AT615">
        <f>_xlfn.RANK.AVG(Table2[[#This Row],[6M Return vs Nifty Z-Score]],Table2[6M Return vs Nifty Z-Score])</f>
        <v>302</v>
      </c>
      <c r="AU615">
        <f>_xlfn.RANK.AVG(Table2[[#This Row],[Sharpe Ratio Z-Score]],Table2[Sharpe Ratio Z-Score])</f>
        <v>729</v>
      </c>
      <c r="AV615">
        <f>(Table2[[#This Row],[Rank 1Y]]+Table2[[#This Row],[Rank 6M]]+Table2[[#This Row],[Rank Sharpe]])/3</f>
        <v>562.33333333333337</v>
      </c>
    </row>
    <row r="616" spans="1:48" x14ac:dyDescent="0.3">
      <c r="A616" t="s">
        <v>1343</v>
      </c>
      <c r="B616" t="s">
        <v>1344</v>
      </c>
      <c r="C616" t="s">
        <v>10303</v>
      </c>
      <c r="D616" t="s">
        <v>24</v>
      </c>
      <c r="E616">
        <v>8379.9755155759995</v>
      </c>
      <c r="F616">
        <v>43.33</v>
      </c>
      <c r="G616">
        <v>-41.785157840285002</v>
      </c>
      <c r="H616">
        <f>(Table2[[#This Row],[1Y Return vs Nifty]]-AVERAGE(Table2[1Y Return vs Nifty]))/_xlfn.STDEV.P(Table2[1Y Return vs Nifty])</f>
        <v>-1.0992258228973275</v>
      </c>
      <c r="I616">
        <v>-1.1113709590037999</v>
      </c>
      <c r="J616">
        <f>(Table2[[#This Row],[1M Return vs Nifty]]-AVERAGE(Table2[1M Return vs Nifty]))/_xlfn.STDEV.P(Table2[1M Return vs Nifty])</f>
        <v>-9.0995947296738697E-2</v>
      </c>
      <c r="K616">
        <v>-32.892509642063203</v>
      </c>
      <c r="L616">
        <f>(Table2[[#This Row],[6M Return vs Nifty]]-AVERAGE(Table2[6M Return vs Nifty]))/_xlfn.STDEV.P(Table2[6M Return vs Nifty])</f>
        <v>-1.3759730186231527</v>
      </c>
      <c r="M616">
        <v>-1.2576509039827399</v>
      </c>
      <c r="N616">
        <f>(Table2[[#This Row],[1W Return vs Nifty]]-AVERAGE(Table2[1W Return vs Nifty]))/_xlfn.STDEV.P(Table2[1W Return vs Nifty])</f>
        <v>-7.9630626132851573E-2</v>
      </c>
      <c r="O616">
        <v>43.37</v>
      </c>
      <c r="P616">
        <v>44.718661121764001</v>
      </c>
      <c r="Q616">
        <v>47.974495957887797</v>
      </c>
      <c r="R616">
        <v>50.511255179227099</v>
      </c>
      <c r="S616" s="2">
        <f>(Table2[[#This Row],[Close Price]]-Table2[[#This Row],[20D EMA]])/Table2[[#This Row],[20D EMA]]</f>
        <v>-9.2229651833062372E-4</v>
      </c>
      <c r="T616" s="2">
        <f>(Table2[[#This Row],[Close Price]]-Table2[[#This Row],[50D EMA]])/Table2[[#This Row],[50D EMA]]</f>
        <v>-3.1053280373999362E-2</v>
      </c>
      <c r="U616" s="2">
        <f>(Table2[[#This Row],[Close Price]]-Table2[[#This Row],[200D EMA]])/Table2[[#This Row],[200D EMA]]</f>
        <v>-9.6811771862381948E-2</v>
      </c>
      <c r="V616">
        <v>0.84841449518563194</v>
      </c>
      <c r="W616">
        <v>43</v>
      </c>
      <c r="X616">
        <v>43.85</v>
      </c>
      <c r="Y616">
        <v>43</v>
      </c>
      <c r="Z616">
        <v>44.48</v>
      </c>
      <c r="AA616">
        <v>41</v>
      </c>
      <c r="AB616">
        <v>45.7</v>
      </c>
      <c r="AC616" s="2">
        <f>(Table2[[#This Row],[Close Price]]/Table2[[#This Row],[Day Low]])-1</f>
        <v>7.6744186046511231E-3</v>
      </c>
      <c r="AD616" s="2">
        <f>(Table2[[#This Row],[Day High]]/Table2[[#This Row],[Close Price]])-1</f>
        <v>1.200092314793455E-2</v>
      </c>
      <c r="AE616" s="2">
        <f>(Table2[[#This Row],[Close Price]]/Table2[[#This Row],[Current Week Low]])-1</f>
        <v>7.6744186046511231E-3</v>
      </c>
      <c r="AF616" s="2">
        <f>(Table2[[#This Row],[Current Week High]]/Table2[[#This Row],[Close Price]])-1</f>
        <v>2.6540503115624281E-2</v>
      </c>
      <c r="AG616" s="2">
        <f>(Table2[[#This Row],[Close Price]]/Table2[[#This Row],[Current Month Low]])-1</f>
        <v>5.6829268292682977E-2</v>
      </c>
      <c r="AH616" s="2">
        <f>(Table2[[#This Row],[Current Month High]]/Table2[[#This Row],[Close Price]])-1</f>
        <v>5.4696515116547495E-2</v>
      </c>
      <c r="AI616">
        <v>45.3957996768982</v>
      </c>
      <c r="AJ616">
        <v>8.3249999999999993</v>
      </c>
      <c r="AK616" t="str">
        <f>IF(AND(Table2[[#This Row],[20D EMA]]&gt;Table2[[#This Row],[50D EMA]],Table2[[#This Row],[50D EMA]]&gt;Table2[[#This Row],[200D EMA]]),"Uptrend","Downtrend/NoTrend")</f>
        <v>Downtrend/NoTrend</v>
      </c>
      <c r="AL616">
        <v>-0.16</v>
      </c>
      <c r="AM616" t="s">
        <v>10346</v>
      </c>
      <c r="AN616">
        <v>3.39</v>
      </c>
      <c r="AO616" t="s">
        <v>10347</v>
      </c>
      <c r="AP616">
        <v>8.0648421112102006E-2</v>
      </c>
      <c r="AQ616">
        <f>(Table2[[#This Row],[Sharpe Ratio]]-AVERAGE(Table2[Sharpe Ratio]))/_xlfn.STDEV.P(Table2[Sharpe Ratio])</f>
        <v>0.19436938694487263</v>
      </c>
      <c r="AR6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6">
        <f>_xlfn.RANK.AVG(Table2[[#This Row],[1Y Return vs Nifty Z-Score]],Table2[1Y Return vs Nifty Z-Score])</f>
        <v>690</v>
      </c>
      <c r="AT616">
        <f>_xlfn.RANK.AVG(Table2[[#This Row],[6M Return vs Nifty Z-Score]],Table2[6M Return vs Nifty Z-Score])</f>
        <v>706</v>
      </c>
      <c r="AU616">
        <f>_xlfn.RANK.AVG(Table2[[#This Row],[Sharpe Ratio Z-Score]],Table2[Sharpe Ratio Z-Score])</f>
        <v>294</v>
      </c>
      <c r="AV616">
        <f>(Table2[[#This Row],[Rank 1Y]]+Table2[[#This Row],[Rank 6M]]+Table2[[#This Row],[Rank Sharpe]])/3</f>
        <v>563.33333333333337</v>
      </c>
    </row>
    <row r="617" spans="1:48" x14ac:dyDescent="0.3">
      <c r="A617" t="s">
        <v>105</v>
      </c>
      <c r="B617" t="s">
        <v>106</v>
      </c>
      <c r="C617" t="s">
        <v>10302</v>
      </c>
      <c r="D617" t="s">
        <v>21</v>
      </c>
      <c r="E617">
        <v>281475.68465360999</v>
      </c>
      <c r="F617">
        <v>538.70000000000005</v>
      </c>
      <c r="G617">
        <v>1.9683299584704299</v>
      </c>
      <c r="H617">
        <f>(Table2[[#This Row],[1Y Return vs Nifty]]-AVERAGE(Table2[1Y Return vs Nifty]))/_xlfn.STDEV.P(Table2[1Y Return vs Nifty])</f>
        <v>-0.39760435576531694</v>
      </c>
      <c r="I617">
        <v>7.0348673936933004E-3</v>
      </c>
      <c r="J617">
        <f>(Table2[[#This Row],[1M Return vs Nifty]]-AVERAGE(Table2[1M Return vs Nifty]))/_xlfn.STDEV.P(Table2[1M Return vs Nifty])</f>
        <v>1.4420521341359899E-2</v>
      </c>
      <c r="K617">
        <v>-10.5406788391816</v>
      </c>
      <c r="L617">
        <f>(Table2[[#This Row],[6M Return vs Nifty]]-AVERAGE(Table2[6M Return vs Nifty]))/_xlfn.STDEV.P(Table2[6M Return vs Nifty])</f>
        <v>-0.5988564695175651</v>
      </c>
      <c r="M617">
        <v>-6.4584866424971896E-2</v>
      </c>
      <c r="N617">
        <f>(Table2[[#This Row],[1W Return vs Nifty]]-AVERAGE(Table2[1W Return vs Nifty]))/_xlfn.STDEV.P(Table2[1W Return vs Nifty])</f>
        <v>0.22343379733319871</v>
      </c>
      <c r="O617">
        <v>517.01</v>
      </c>
      <c r="P617">
        <v>510.09718561637197</v>
      </c>
      <c r="Q617">
        <v>479.60831891701901</v>
      </c>
      <c r="R617">
        <v>70.691934615738504</v>
      </c>
      <c r="S617" s="2">
        <f>(Table2[[#This Row],[Close Price]]-Table2[[#This Row],[20D EMA]])/Table2[[#This Row],[20D EMA]]</f>
        <v>4.1952766871047091E-2</v>
      </c>
      <c r="T617" s="2">
        <f>(Table2[[#This Row],[Close Price]]-Table2[[#This Row],[50D EMA]])/Table2[[#This Row],[50D EMA]]</f>
        <v>5.6073264448746336E-2</v>
      </c>
      <c r="U617" s="2">
        <f>(Table2[[#This Row],[Close Price]]-Table2[[#This Row],[200D EMA]])/Table2[[#This Row],[200D EMA]]</f>
        <v>0.12320820709785266</v>
      </c>
      <c r="V617">
        <v>0.854226359690757</v>
      </c>
      <c r="W617">
        <v>534.04999999999995</v>
      </c>
      <c r="X617">
        <v>541.95000000000005</v>
      </c>
      <c r="Y617">
        <v>515.95000000000005</v>
      </c>
      <c r="Z617">
        <v>541.95000000000005</v>
      </c>
      <c r="AA617">
        <v>480.25</v>
      </c>
      <c r="AB617">
        <v>541.95000000000005</v>
      </c>
      <c r="AC617" s="2">
        <f>(Table2[[#This Row],[Close Price]]/Table2[[#This Row],[Day Low]])-1</f>
        <v>8.7070499016947966E-3</v>
      </c>
      <c r="AD617" s="2">
        <f>(Table2[[#This Row],[Day High]]/Table2[[#This Row],[Close Price]])-1</f>
        <v>6.0330425097456786E-3</v>
      </c>
      <c r="AE617" s="2">
        <f>(Table2[[#This Row],[Close Price]]/Table2[[#This Row],[Current Week Low]])-1</f>
        <v>4.4093419905029574E-2</v>
      </c>
      <c r="AF617" s="2">
        <f>(Table2[[#This Row],[Current Week High]]/Table2[[#This Row],[Close Price]])-1</f>
        <v>6.0330425097456786E-3</v>
      </c>
      <c r="AG617" s="2">
        <f>(Table2[[#This Row],[Close Price]]/Table2[[#This Row],[Current Month Low]])-1</f>
        <v>0.12170744403956291</v>
      </c>
      <c r="AH617" s="2">
        <f>(Table2[[#This Row],[Current Month High]]/Table2[[#This Row],[Close Price]])-1</f>
        <v>6.0330425097456786E-3</v>
      </c>
      <c r="AI617">
        <v>7.6480415815852698</v>
      </c>
      <c r="AJ617">
        <v>43.634182109052098</v>
      </c>
      <c r="AK617" t="str">
        <f>IF(AND(Table2[[#This Row],[20D EMA]]&gt;Table2[[#This Row],[50D EMA]],Table2[[#This Row],[50D EMA]]&gt;Table2[[#This Row],[200D EMA]]),"Uptrend","Downtrend/NoTrend")</f>
        <v>Uptrend</v>
      </c>
      <c r="AL617">
        <v>-0.08</v>
      </c>
      <c r="AM617" t="s">
        <v>10346</v>
      </c>
      <c r="AN617">
        <v>10.15</v>
      </c>
      <c r="AO617" t="s">
        <v>10347</v>
      </c>
      <c r="AP617">
        <v>-0.10689519622530901</v>
      </c>
      <c r="AQ617">
        <f>(Table2[[#This Row],[Sharpe Ratio]]-AVERAGE(Table2[Sharpe Ratio]))/_xlfn.STDEV.P(Table2[Sharpe Ratio])</f>
        <v>-1.961225993142359</v>
      </c>
      <c r="AR6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-2.7198324997506829</v>
      </c>
      <c r="AS617">
        <f>_xlfn.RANK.AVG(Table2[[#This Row],[1Y Return vs Nifty Z-Score]],Table2[1Y Return vs Nifty Z-Score])</f>
        <v>436</v>
      </c>
      <c r="AT617">
        <f>_xlfn.RANK.AVG(Table2[[#This Row],[6M Return vs Nifty Z-Score]],Table2[6M Return vs Nifty Z-Score])</f>
        <v>528</v>
      </c>
      <c r="AU617">
        <f>_xlfn.RANK.AVG(Table2[[#This Row],[Sharpe Ratio Z-Score]],Table2[Sharpe Ratio Z-Score])</f>
        <v>727</v>
      </c>
      <c r="AV617">
        <f>(Table2[[#This Row],[Rank 1Y]]+Table2[[#This Row],[Rank 6M]]+Table2[[#This Row],[Rank Sharpe]])/3</f>
        <v>563.66666666666663</v>
      </c>
    </row>
    <row r="618" spans="1:48" x14ac:dyDescent="0.3">
      <c r="A618" t="s">
        <v>1900</v>
      </c>
      <c r="B618" t="s">
        <v>1901</v>
      </c>
      <c r="C618" t="s">
        <v>10314</v>
      </c>
      <c r="D618" t="s">
        <v>514</v>
      </c>
      <c r="E618">
        <v>3768.2028254100001</v>
      </c>
      <c r="F618">
        <v>338.3</v>
      </c>
      <c r="G618">
        <v>-29.513648173336801</v>
      </c>
      <c r="H618">
        <f>(Table2[[#This Row],[1Y Return vs Nifty]]-AVERAGE(Table2[1Y Return vs Nifty]))/_xlfn.STDEV.P(Table2[1Y Return vs Nifty])</f>
        <v>-0.90244254801761015</v>
      </c>
      <c r="I618">
        <v>-13.702117257958299</v>
      </c>
      <c r="J618">
        <f>(Table2[[#This Row],[1M Return vs Nifty]]-AVERAGE(Table2[1M Return vs Nifty]))/_xlfn.STDEV.P(Table2[1M Return vs Nifty])</f>
        <v>-1.2777494325045906</v>
      </c>
      <c r="K618">
        <v>-9.1091053571490495</v>
      </c>
      <c r="L618">
        <f>(Table2[[#This Row],[6M Return vs Nifty]]-AVERAGE(Table2[6M Return vs Nifty]))/_xlfn.STDEV.P(Table2[6M Return vs Nifty])</f>
        <v>-0.5490842851287685</v>
      </c>
      <c r="M618">
        <v>-2.0326859002808799</v>
      </c>
      <c r="N618">
        <f>(Table2[[#This Row],[1W Return vs Nifty]]-AVERAGE(Table2[1W Return vs Nifty]))/_xlfn.STDEV.P(Table2[1W Return vs Nifty])</f>
        <v>-0.27650617779965114</v>
      </c>
      <c r="O618">
        <v>349.8</v>
      </c>
      <c r="P618">
        <v>357.64903003804102</v>
      </c>
      <c r="Q618">
        <v>332.743687340294</v>
      </c>
      <c r="R618">
        <v>44.547249656321</v>
      </c>
      <c r="S618" s="2">
        <f>(Table2[[#This Row],[Close Price]]-Table2[[#This Row],[20D EMA]])/Table2[[#This Row],[20D EMA]]</f>
        <v>-3.2875929102344194E-2</v>
      </c>
      <c r="T618" s="2">
        <f>(Table2[[#This Row],[Close Price]]-Table2[[#This Row],[50D EMA]])/Table2[[#This Row],[50D EMA]]</f>
        <v>-5.4100608174396464E-2</v>
      </c>
      <c r="U618" s="2">
        <f>(Table2[[#This Row],[Close Price]]-Table2[[#This Row],[200D EMA]])/Table2[[#This Row],[200D EMA]]</f>
        <v>1.6698476548478041E-2</v>
      </c>
      <c r="V618">
        <v>0.55590770823307101</v>
      </c>
      <c r="W618">
        <v>335.1</v>
      </c>
      <c r="X618">
        <v>352.4</v>
      </c>
      <c r="Y618">
        <v>327.5</v>
      </c>
      <c r="Z618">
        <v>352.4</v>
      </c>
      <c r="AA618">
        <v>314.25</v>
      </c>
      <c r="AB618">
        <v>388</v>
      </c>
      <c r="AC618" s="2">
        <f>(Table2[[#This Row],[Close Price]]/Table2[[#This Row],[Day Low]])-1</f>
        <v>9.5493882423156595E-3</v>
      </c>
      <c r="AD618" s="2">
        <f>(Table2[[#This Row],[Day High]]/Table2[[#This Row],[Close Price]])-1</f>
        <v>4.1678983151049342E-2</v>
      </c>
      <c r="AE618" s="2">
        <f>(Table2[[#This Row],[Close Price]]/Table2[[#This Row],[Current Week Low]])-1</f>
        <v>3.2977099236641161E-2</v>
      </c>
      <c r="AF618" s="2">
        <f>(Table2[[#This Row],[Current Week High]]/Table2[[#This Row],[Close Price]])-1</f>
        <v>4.1678983151049342E-2</v>
      </c>
      <c r="AG618" s="2">
        <f>(Table2[[#This Row],[Close Price]]/Table2[[#This Row],[Current Month Low]])-1</f>
        <v>7.653142402545754E-2</v>
      </c>
      <c r="AH618" s="2">
        <f>(Table2[[#This Row],[Current Month High]]/Table2[[#This Row],[Close Price]])-1</f>
        <v>0.14691102571681935</v>
      </c>
      <c r="AI618">
        <v>33.579663020987198</v>
      </c>
      <c r="AJ618">
        <v>43.7739056523586</v>
      </c>
      <c r="AK618" t="str">
        <f>IF(AND(Table2[[#This Row],[20D EMA]]&gt;Table2[[#This Row],[50D EMA]],Table2[[#This Row],[50D EMA]]&gt;Table2[[#This Row],[200D EMA]]),"Uptrend","Downtrend/NoTrend")</f>
        <v>Downtrend/NoTrend</v>
      </c>
      <c r="AL618">
        <v>0.06</v>
      </c>
      <c r="AM618" t="s">
        <v>10347</v>
      </c>
      <c r="AN618">
        <v>-7.68</v>
      </c>
      <c r="AO618" t="s">
        <v>10346</v>
      </c>
      <c r="AQ618">
        <f>(Table2[[#This Row],[Sharpe Ratio]]-AVERAGE(Table2[Sharpe Ratio]))/_xlfn.STDEV.P(Table2[Sharpe Ratio])</f>
        <v>-0.73259025278421641</v>
      </c>
      <c r="AR6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8">
        <f>_xlfn.RANK.AVG(Table2[[#This Row],[1Y Return vs Nifty Z-Score]],Table2[1Y Return vs Nifty Z-Score])</f>
        <v>636</v>
      </c>
      <c r="AT618">
        <f>_xlfn.RANK.AVG(Table2[[#This Row],[6M Return vs Nifty Z-Score]],Table2[6M Return vs Nifty Z-Score])</f>
        <v>509</v>
      </c>
      <c r="AU618">
        <f>_xlfn.RANK.AVG(Table2[[#This Row],[Sharpe Ratio Z-Score]],Table2[Sharpe Ratio Z-Score])</f>
        <v>548</v>
      </c>
      <c r="AV618">
        <f>(Table2[[#This Row],[Rank 1Y]]+Table2[[#This Row],[Rank 6M]]+Table2[[#This Row],[Rank Sharpe]])/3</f>
        <v>564.33333333333337</v>
      </c>
    </row>
    <row r="619" spans="1:48" x14ac:dyDescent="0.3">
      <c r="A619" t="s">
        <v>2233</v>
      </c>
      <c r="B619" t="s">
        <v>2234</v>
      </c>
      <c r="C619" t="s">
        <v>10318</v>
      </c>
      <c r="D619" t="s">
        <v>1904</v>
      </c>
      <c r="E619">
        <v>2549.744108072</v>
      </c>
      <c r="F619">
        <v>53.48</v>
      </c>
      <c r="G619">
        <v>-3.9015548736785499</v>
      </c>
      <c r="H619">
        <f>(Table2[[#This Row],[1Y Return vs Nifty]]-AVERAGE(Table2[1Y Return vs Nifty]))/_xlfn.STDEV.P(Table2[1Y Return vs Nifty])</f>
        <v>-0.49173255936753241</v>
      </c>
      <c r="I619">
        <v>-6.5339501548010901</v>
      </c>
      <c r="J619">
        <f>(Table2[[#This Row],[1M Return vs Nifty]]-AVERAGE(Table2[1M Return vs Nifty]))/_xlfn.STDEV.P(Table2[1M Return vs Nifty])</f>
        <v>-0.60210661592822345</v>
      </c>
      <c r="K619">
        <v>-19.7616310966208</v>
      </c>
      <c r="L619">
        <f>(Table2[[#This Row],[6M Return vs Nifty]]-AVERAGE(Table2[6M Return vs Nifty]))/_xlfn.STDEV.P(Table2[6M Return vs Nifty])</f>
        <v>-0.91944562666368657</v>
      </c>
      <c r="M619">
        <v>-3.4512252455914001</v>
      </c>
      <c r="N619">
        <f>(Table2[[#This Row],[1W Return vs Nifty]]-AVERAGE(Table2[1W Return vs Nifty]))/_xlfn.STDEV.P(Table2[1W Return vs Nifty])</f>
        <v>-0.63684566892327221</v>
      </c>
      <c r="O619">
        <v>52.8</v>
      </c>
      <c r="P619">
        <v>53.018282100590497</v>
      </c>
      <c r="Q619">
        <v>51.865238666005503</v>
      </c>
      <c r="R619">
        <v>58.726968655463601</v>
      </c>
      <c r="S619" s="2">
        <f>(Table2[[#This Row],[Close Price]]-Table2[[#This Row],[20D EMA]])/Table2[[#This Row],[20D EMA]]</f>
        <v>1.2878787878787873E-2</v>
      </c>
      <c r="T619" s="2">
        <f>(Table2[[#This Row],[Close Price]]-Table2[[#This Row],[50D EMA]])/Table2[[#This Row],[50D EMA]]</f>
        <v>8.7086544700466159E-3</v>
      </c>
      <c r="U619" s="2">
        <f>(Table2[[#This Row],[Close Price]]-Table2[[#This Row],[200D EMA]])/Table2[[#This Row],[200D EMA]]</f>
        <v>3.1133787784010939E-2</v>
      </c>
      <c r="V619">
        <v>0.82256274174011101</v>
      </c>
      <c r="W619">
        <v>52.94</v>
      </c>
      <c r="X619">
        <v>55.67</v>
      </c>
      <c r="Y619">
        <v>52.26</v>
      </c>
      <c r="Z619">
        <v>55.67</v>
      </c>
      <c r="AA619">
        <v>49.34</v>
      </c>
      <c r="AB619">
        <v>58.14</v>
      </c>
      <c r="AC619" s="2">
        <f>(Table2[[#This Row],[Close Price]]/Table2[[#This Row],[Day Low]])-1</f>
        <v>1.0200226671703838E-2</v>
      </c>
      <c r="AD619" s="2">
        <f>(Table2[[#This Row],[Day High]]/Table2[[#This Row],[Close Price]])-1</f>
        <v>4.0949887808526597E-2</v>
      </c>
      <c r="AE619" s="2">
        <f>(Table2[[#This Row],[Close Price]]/Table2[[#This Row],[Current Week Low]])-1</f>
        <v>2.3344814389590463E-2</v>
      </c>
      <c r="AF619" s="2">
        <f>(Table2[[#This Row],[Current Week High]]/Table2[[#This Row],[Close Price]])-1</f>
        <v>4.0949887808526597E-2</v>
      </c>
      <c r="AG619" s="2">
        <f>(Table2[[#This Row],[Close Price]]/Table2[[#This Row],[Current Month Low]])-1</f>
        <v>8.3907580056749032E-2</v>
      </c>
      <c r="AH619" s="2">
        <f>(Table2[[#This Row],[Current Month High]]/Table2[[#This Row],[Close Price]])-1</f>
        <v>8.7135377711293982E-2</v>
      </c>
      <c r="AI619">
        <v>29.768137621540699</v>
      </c>
      <c r="AJ619">
        <v>31.400491400491301</v>
      </c>
      <c r="AK619" t="str">
        <f>IF(AND(Table2[[#This Row],[20D EMA]]&gt;Table2[[#This Row],[50D EMA]],Table2[[#This Row],[50D EMA]]&gt;Table2[[#This Row],[200D EMA]]),"Uptrend","Downtrend/NoTrend")</f>
        <v>Downtrend/NoTrend</v>
      </c>
      <c r="AL619">
        <v>0.01</v>
      </c>
      <c r="AM619" t="s">
        <v>10347</v>
      </c>
      <c r="AN619">
        <v>3.12</v>
      </c>
      <c r="AO619" t="s">
        <v>10347</v>
      </c>
      <c r="AP619">
        <v>-1.1203250081462999E-2</v>
      </c>
      <c r="AQ619">
        <f>(Table2[[#This Row],[Sharpe Ratio]]-AVERAGE(Table2[Sharpe Ratio]))/_xlfn.STDEV.P(Table2[Sharpe Ratio])</f>
        <v>-0.86135855991415566</v>
      </c>
      <c r="AR6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9">
        <f>_xlfn.RANK.AVG(Table2[[#This Row],[1Y Return vs Nifty Z-Score]],Table2[1Y Return vs Nifty Z-Score])</f>
        <v>474</v>
      </c>
      <c r="AT619">
        <f>_xlfn.RANK.AVG(Table2[[#This Row],[6M Return vs Nifty Z-Score]],Table2[6M Return vs Nifty Z-Score])</f>
        <v>625</v>
      </c>
      <c r="AU619">
        <f>_xlfn.RANK.AVG(Table2[[#This Row],[Sharpe Ratio Z-Score]],Table2[Sharpe Ratio Z-Score])</f>
        <v>595</v>
      </c>
      <c r="AV619">
        <f>(Table2[[#This Row],[Rank 1Y]]+Table2[[#This Row],[Rank 6M]]+Table2[[#This Row],[Rank Sharpe]])/3</f>
        <v>564.66666666666663</v>
      </c>
    </row>
    <row r="620" spans="1:48" x14ac:dyDescent="0.3">
      <c r="A620" t="s">
        <v>500</v>
      </c>
      <c r="B620" t="s">
        <v>501</v>
      </c>
      <c r="C620" t="s">
        <v>10302</v>
      </c>
      <c r="D620" t="s">
        <v>21</v>
      </c>
      <c r="E620">
        <v>41898.698684050003</v>
      </c>
      <c r="F620">
        <v>6282.25</v>
      </c>
      <c r="G620">
        <v>-9.8129858260870098</v>
      </c>
      <c r="H620">
        <f>(Table2[[#This Row],[1Y Return vs Nifty]]-AVERAGE(Table2[1Y Return vs Nifty]))/_xlfn.STDEV.P(Table2[1Y Return vs Nifty])</f>
        <v>-0.58652698756843991</v>
      </c>
      <c r="I620">
        <v>-2.6838619230660998</v>
      </c>
      <c r="J620">
        <f>(Table2[[#This Row],[1M Return vs Nifty]]-AVERAGE(Table2[1M Return vs Nifty]))/_xlfn.STDEV.P(Table2[1M Return vs Nifty])</f>
        <v>-0.23921266835113328</v>
      </c>
      <c r="K620">
        <v>-18.563552464837802</v>
      </c>
      <c r="L620">
        <f>(Table2[[#This Row],[6M Return vs Nifty]]-AVERAGE(Table2[6M Return vs Nifty]))/_xlfn.STDEV.P(Table2[6M Return vs Nifty])</f>
        <v>-0.87779146687252008</v>
      </c>
      <c r="M620">
        <v>0.82606016546054095</v>
      </c>
      <c r="N620">
        <f>(Table2[[#This Row],[1W Return vs Nifty]]-AVERAGE(Table2[1W Return vs Nifty]))/_xlfn.STDEV.P(Table2[1W Return vs Nifty])</f>
        <v>0.44967678355869112</v>
      </c>
      <c r="O620">
        <v>6064.32</v>
      </c>
      <c r="P620">
        <v>5891.9158434915798</v>
      </c>
      <c r="Q620">
        <v>5600.0592640867999</v>
      </c>
      <c r="R620">
        <v>73.559586551396904</v>
      </c>
      <c r="S620" s="2">
        <f>(Table2[[#This Row],[Close Price]]-Table2[[#This Row],[20D EMA]])/Table2[[#This Row],[20D EMA]]</f>
        <v>3.5936428156825545E-2</v>
      </c>
      <c r="T620" s="2">
        <f>(Table2[[#This Row],[Close Price]]-Table2[[#This Row],[50D EMA]])/Table2[[#This Row],[50D EMA]]</f>
        <v>6.6249105872684386E-2</v>
      </c>
      <c r="U620" s="2">
        <f>(Table2[[#This Row],[Close Price]]-Table2[[#This Row],[200D EMA]])/Table2[[#This Row],[200D EMA]]</f>
        <v>0.12181848508070116</v>
      </c>
      <c r="V620">
        <v>0.64364246361032496</v>
      </c>
      <c r="W620">
        <v>6185.15</v>
      </c>
      <c r="X620">
        <v>6348.85</v>
      </c>
      <c r="Y620">
        <v>6012.25</v>
      </c>
      <c r="Z620">
        <v>6348.85</v>
      </c>
      <c r="AA620">
        <v>5749</v>
      </c>
      <c r="AB620">
        <v>6357</v>
      </c>
      <c r="AC620" s="2">
        <f>(Table2[[#This Row],[Close Price]]/Table2[[#This Row],[Day Low]])-1</f>
        <v>1.5698891700282269E-2</v>
      </c>
      <c r="AD620" s="2">
        <f>(Table2[[#This Row],[Day High]]/Table2[[#This Row],[Close Price]])-1</f>
        <v>1.0601297305901536E-2</v>
      </c>
      <c r="AE620" s="2">
        <f>(Table2[[#This Row],[Close Price]]/Table2[[#This Row],[Current Week Low]])-1</f>
        <v>4.4908312195933275E-2</v>
      </c>
      <c r="AF620" s="2">
        <f>(Table2[[#This Row],[Current Week High]]/Table2[[#This Row],[Close Price]])-1</f>
        <v>1.0601297305901536E-2</v>
      </c>
      <c r="AG620" s="2">
        <f>(Table2[[#This Row],[Close Price]]/Table2[[#This Row],[Current Month Low]])-1</f>
        <v>9.2755261784658094E-2</v>
      </c>
      <c r="AH620" s="2">
        <f>(Table2[[#This Row],[Current Month High]]/Table2[[#This Row],[Close Price]])-1</f>
        <v>1.189860320744951E-2</v>
      </c>
      <c r="AI620">
        <v>8.9967766325758909</v>
      </c>
      <c r="AJ620">
        <v>46.533325558341602</v>
      </c>
      <c r="AK620" t="str">
        <f>IF(AND(Table2[[#This Row],[20D EMA]]&gt;Table2[[#This Row],[50D EMA]],Table2[[#This Row],[50D EMA]]&gt;Table2[[#This Row],[200D EMA]]),"Uptrend","Downtrend/NoTrend")</f>
        <v>Uptrend</v>
      </c>
      <c r="AL620">
        <v>-0.02</v>
      </c>
      <c r="AM620" t="s">
        <v>10346</v>
      </c>
      <c r="AN620">
        <v>6.94</v>
      </c>
      <c r="AO620" t="s">
        <v>10347</v>
      </c>
      <c r="AP620">
        <v>-1.8051208624679999E-3</v>
      </c>
      <c r="AQ620">
        <f>(Table2[[#This Row],[Sharpe Ratio]]-AVERAGE(Table2[Sharpe Ratio]))/_xlfn.STDEV.P(Table2[Sharpe Ratio])</f>
        <v>-0.75333801400839373</v>
      </c>
      <c r="AR6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-2.0071923532417961</v>
      </c>
      <c r="AS620">
        <f>_xlfn.RANK.AVG(Table2[[#This Row],[1Y Return vs Nifty Z-Score]],Table2[1Y Return vs Nifty Z-Score])</f>
        <v>517</v>
      </c>
      <c r="AT620">
        <f>_xlfn.RANK.AVG(Table2[[#This Row],[6M Return vs Nifty Z-Score]],Table2[6M Return vs Nifty Z-Score])</f>
        <v>609</v>
      </c>
      <c r="AU620">
        <f>_xlfn.RANK.AVG(Table2[[#This Row],[Sharpe Ratio Z-Score]],Table2[Sharpe Ratio Z-Score])</f>
        <v>575</v>
      </c>
      <c r="AV620">
        <f>(Table2[[#This Row],[Rank 1Y]]+Table2[[#This Row],[Rank 6M]]+Table2[[#This Row],[Rank Sharpe]])/3</f>
        <v>567</v>
      </c>
    </row>
    <row r="621" spans="1:48" x14ac:dyDescent="0.3">
      <c r="A621" t="s">
        <v>1331</v>
      </c>
      <c r="B621" t="s">
        <v>1332</v>
      </c>
      <c r="C621" t="s">
        <v>10312</v>
      </c>
      <c r="D621" t="s">
        <v>412</v>
      </c>
      <c r="E621">
        <v>8469.3056689099994</v>
      </c>
      <c r="F621">
        <v>192.31</v>
      </c>
      <c r="G621">
        <v>-33.8786303453766</v>
      </c>
      <c r="H621">
        <f>(Table2[[#This Row],[1Y Return vs Nifty]]-AVERAGE(Table2[1Y Return vs Nifty]))/_xlfn.STDEV.P(Table2[1Y Return vs Nifty])</f>
        <v>-0.97243845804969564</v>
      </c>
      <c r="I621">
        <v>-0.28840245264036901</v>
      </c>
      <c r="J621">
        <f>(Table2[[#This Row],[1M Return vs Nifty]]-AVERAGE(Table2[1M Return vs Nifty]))/_xlfn.STDEV.P(Table2[1M Return vs Nifty])</f>
        <v>-1.3426221090421513E-2</v>
      </c>
      <c r="K621">
        <v>-7.8440406087304204</v>
      </c>
      <c r="L621">
        <f>(Table2[[#This Row],[6M Return vs Nifty]]-AVERAGE(Table2[6M Return vs Nifty]))/_xlfn.STDEV.P(Table2[6M Return vs Nifty])</f>
        <v>-0.50510118771021295</v>
      </c>
      <c r="M621">
        <v>0.252854019305563</v>
      </c>
      <c r="N621">
        <f>(Table2[[#This Row],[1W Return vs Nifty]]-AVERAGE(Table2[1W Return vs Nifty]))/_xlfn.STDEV.P(Table2[1W Return vs Nifty])</f>
        <v>0.30407009898047593</v>
      </c>
      <c r="O621">
        <v>191.58</v>
      </c>
      <c r="P621">
        <v>187.67534144218001</v>
      </c>
      <c r="Q621">
        <v>190.98572971950199</v>
      </c>
      <c r="R621">
        <v>49.400900111107099</v>
      </c>
      <c r="S621" s="2">
        <f>(Table2[[#This Row],[Close Price]]-Table2[[#This Row],[20D EMA]])/Table2[[#This Row],[20D EMA]]</f>
        <v>3.8104186240734404E-3</v>
      </c>
      <c r="T621" s="2">
        <f>(Table2[[#This Row],[Close Price]]-Table2[[#This Row],[50D EMA]])/Table2[[#This Row],[50D EMA]]</f>
        <v>2.4695085258432094E-2</v>
      </c>
      <c r="U621" s="2">
        <f>(Table2[[#This Row],[Close Price]]-Table2[[#This Row],[200D EMA]])/Table2[[#This Row],[200D EMA]]</f>
        <v>6.9338703077080656E-3</v>
      </c>
      <c r="V621">
        <v>0.79916049251656596</v>
      </c>
      <c r="W621">
        <v>189.8</v>
      </c>
      <c r="X621">
        <v>196.3</v>
      </c>
      <c r="Y621">
        <v>189.8</v>
      </c>
      <c r="Z621">
        <v>202.62</v>
      </c>
      <c r="AA621">
        <v>176.35</v>
      </c>
      <c r="AB621">
        <v>202.62</v>
      </c>
      <c r="AC621" s="2">
        <f>(Table2[[#This Row],[Close Price]]/Table2[[#This Row],[Day Low]])-1</f>
        <v>1.3224446786090471E-2</v>
      </c>
      <c r="AD621" s="2">
        <f>(Table2[[#This Row],[Day High]]/Table2[[#This Row],[Close Price]])-1</f>
        <v>2.0747751026987782E-2</v>
      </c>
      <c r="AE621" s="2">
        <f>(Table2[[#This Row],[Close Price]]/Table2[[#This Row],[Current Week Low]])-1</f>
        <v>1.3224446786090471E-2</v>
      </c>
      <c r="AF621" s="2">
        <f>(Table2[[#This Row],[Current Week High]]/Table2[[#This Row],[Close Price]])-1</f>
        <v>5.3611356663719967E-2</v>
      </c>
      <c r="AG621" s="2">
        <f>(Table2[[#This Row],[Close Price]]/Table2[[#This Row],[Current Month Low]])-1</f>
        <v>9.0501842925999387E-2</v>
      </c>
      <c r="AH621" s="2">
        <f>(Table2[[#This Row],[Current Month High]]/Table2[[#This Row],[Close Price]])-1</f>
        <v>5.3611356663719967E-2</v>
      </c>
      <c r="AI621">
        <v>34.158390099318801</v>
      </c>
      <c r="AJ621">
        <v>32.627586206896503</v>
      </c>
      <c r="AK621" t="str">
        <f>IF(AND(Table2[[#This Row],[20D EMA]]&gt;Table2[[#This Row],[50D EMA]],Table2[[#This Row],[50D EMA]]&gt;Table2[[#This Row],[200D EMA]]),"Uptrend","Downtrend/NoTrend")</f>
        <v>Downtrend/NoTrend</v>
      </c>
      <c r="AL621">
        <v>7.0000000000000007E-2</v>
      </c>
      <c r="AM621" t="s">
        <v>10347</v>
      </c>
      <c r="AN621">
        <v>1.2</v>
      </c>
      <c r="AO621" t="s">
        <v>10347</v>
      </c>
      <c r="AQ621">
        <f>(Table2[[#This Row],[Sharpe Ratio]]-AVERAGE(Table2[Sharpe Ratio]))/_xlfn.STDEV.P(Table2[Sharpe Ratio])</f>
        <v>-0.73259025278421641</v>
      </c>
      <c r="AR6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1">
        <f>_xlfn.RANK.AVG(Table2[[#This Row],[1Y Return vs Nifty Z-Score]],Table2[1Y Return vs Nifty Z-Score])</f>
        <v>661</v>
      </c>
      <c r="AT621">
        <f>_xlfn.RANK.AVG(Table2[[#This Row],[6M Return vs Nifty Z-Score]],Table2[6M Return vs Nifty Z-Score])</f>
        <v>497</v>
      </c>
      <c r="AU621">
        <f>_xlfn.RANK.AVG(Table2[[#This Row],[Sharpe Ratio Z-Score]],Table2[Sharpe Ratio Z-Score])</f>
        <v>548</v>
      </c>
      <c r="AV621">
        <f>(Table2[[#This Row],[Rank 1Y]]+Table2[[#This Row],[Rank 6M]]+Table2[[#This Row],[Rank Sharpe]])/3</f>
        <v>568.66666666666663</v>
      </c>
    </row>
    <row r="622" spans="1:48" x14ac:dyDescent="0.3">
      <c r="A622" t="s">
        <v>340</v>
      </c>
      <c r="B622" t="s">
        <v>341</v>
      </c>
      <c r="C622" t="s">
        <v>10316</v>
      </c>
      <c r="D622" t="s">
        <v>175</v>
      </c>
      <c r="E622">
        <v>75302.280418875001</v>
      </c>
      <c r="F622">
        <v>2540.35</v>
      </c>
      <c r="G622">
        <v>-23.042243228902599</v>
      </c>
      <c r="H622">
        <f>(Table2[[#This Row],[1Y Return vs Nifty]]-AVERAGE(Table2[1Y Return vs Nifty]))/_xlfn.STDEV.P(Table2[1Y Return vs Nifty])</f>
        <v>-0.79866849799437012</v>
      </c>
      <c r="I622">
        <v>1.4822082598200099</v>
      </c>
      <c r="J622">
        <f>(Table2[[#This Row],[1M Return vs Nifty]]-AVERAGE(Table2[1M Return vs Nifty]))/_xlfn.STDEV.P(Table2[1M Return vs Nifty])</f>
        <v>0.15346447657483103</v>
      </c>
      <c r="K622">
        <v>-8.1101354967727506</v>
      </c>
      <c r="L622">
        <f>(Table2[[#This Row],[6M Return vs Nifty]]-AVERAGE(Table2[6M Return vs Nifty]))/_xlfn.STDEV.P(Table2[6M Return vs Nifty])</f>
        <v>-0.51435263305953238</v>
      </c>
      <c r="M622">
        <v>0.39338508142981599</v>
      </c>
      <c r="N622">
        <f>(Table2[[#This Row],[1W Return vs Nifty]]-AVERAGE(Table2[1W Return vs Nifty]))/_xlfn.STDEV.P(Table2[1W Return vs Nifty])</f>
        <v>0.33976801006085589</v>
      </c>
      <c r="O622">
        <v>2511.25</v>
      </c>
      <c r="P622">
        <v>2472.8576261077901</v>
      </c>
      <c r="Q622">
        <v>2417.23111522505</v>
      </c>
      <c r="R622">
        <v>56.258669488012202</v>
      </c>
      <c r="S622" s="2">
        <f>(Table2[[#This Row],[Close Price]]-Table2[[#This Row],[20D EMA]])/Table2[[#This Row],[20D EMA]]</f>
        <v>1.1587854654056708E-2</v>
      </c>
      <c r="T622" s="2">
        <f>(Table2[[#This Row],[Close Price]]-Table2[[#This Row],[50D EMA]])/Table2[[#This Row],[50D EMA]]</f>
        <v>2.7293271225825054E-2</v>
      </c>
      <c r="U622" s="2">
        <f>(Table2[[#This Row],[Close Price]]-Table2[[#This Row],[200D EMA]])/Table2[[#This Row],[200D EMA]]</f>
        <v>5.0933849063699188E-2</v>
      </c>
      <c r="V622">
        <v>0.73170024873529704</v>
      </c>
      <c r="W622">
        <v>2503.9499999999998</v>
      </c>
      <c r="X622">
        <v>2549.25</v>
      </c>
      <c r="Y622">
        <v>2486.65</v>
      </c>
      <c r="Z622">
        <v>2592</v>
      </c>
      <c r="AA622">
        <v>2418</v>
      </c>
      <c r="AB622">
        <v>2653.55</v>
      </c>
      <c r="AC622" s="2">
        <f>(Table2[[#This Row],[Close Price]]/Table2[[#This Row],[Day Low]])-1</f>
        <v>1.4537031490245544E-2</v>
      </c>
      <c r="AD622" s="2">
        <f>(Table2[[#This Row],[Day High]]/Table2[[#This Row],[Close Price]])-1</f>
        <v>3.5034542484304598E-3</v>
      </c>
      <c r="AE622" s="2">
        <f>(Table2[[#This Row],[Close Price]]/Table2[[#This Row],[Current Week Low]])-1</f>
        <v>2.1595319003478552E-2</v>
      </c>
      <c r="AF622" s="2">
        <f>(Table2[[#This Row],[Current Week High]]/Table2[[#This Row],[Close Price]])-1</f>
        <v>2.0331844037239089E-2</v>
      </c>
      <c r="AG622" s="2">
        <f>(Table2[[#This Row],[Close Price]]/Table2[[#This Row],[Current Month Low]])-1</f>
        <v>5.0599669148056137E-2</v>
      </c>
      <c r="AH622" s="2">
        <f>(Table2[[#This Row],[Current Month High]]/Table2[[#This Row],[Close Price]])-1</f>
        <v>4.4560788867675782E-2</v>
      </c>
      <c r="AI622">
        <v>6.0464109276280702</v>
      </c>
      <c r="AJ622">
        <v>22.000240124864899</v>
      </c>
      <c r="AK622" t="str">
        <f>IF(AND(Table2[[#This Row],[20D EMA]]&gt;Table2[[#This Row],[50D EMA]],Table2[[#This Row],[50D EMA]]&gt;Table2[[#This Row],[200D EMA]]),"Uptrend","Downtrend/NoTrend")</f>
        <v>Uptrend</v>
      </c>
      <c r="AL622">
        <v>0.04</v>
      </c>
      <c r="AM622" t="s">
        <v>10347</v>
      </c>
      <c r="AN622">
        <v>-1.1000000000000001</v>
      </c>
      <c r="AO622" t="s">
        <v>10346</v>
      </c>
      <c r="AP622">
        <v>-1.4663825356315E-2</v>
      </c>
      <c r="AQ622">
        <f>(Table2[[#This Row],[Sharpe Ratio]]-AVERAGE(Table2[Sharpe Ratio]))/_xlfn.STDEV.P(Table2[Sharpe Ratio])</f>
        <v>-0.90113384089049753</v>
      </c>
      <c r="AR6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-1.7209224853087131</v>
      </c>
      <c r="AS622">
        <f>_xlfn.RANK.AVG(Table2[[#This Row],[1Y Return vs Nifty Z-Score]],Table2[1Y Return vs Nifty Z-Score])</f>
        <v>600</v>
      </c>
      <c r="AT622">
        <f>_xlfn.RANK.AVG(Table2[[#This Row],[6M Return vs Nifty Z-Score]],Table2[6M Return vs Nifty Z-Score])</f>
        <v>501</v>
      </c>
      <c r="AU622">
        <f>_xlfn.RANK.AVG(Table2[[#This Row],[Sharpe Ratio Z-Score]],Table2[Sharpe Ratio Z-Score])</f>
        <v>606</v>
      </c>
      <c r="AV622">
        <f>(Table2[[#This Row],[Rank 1Y]]+Table2[[#This Row],[Rank 6M]]+Table2[[#This Row],[Rank Sharpe]])/3</f>
        <v>569</v>
      </c>
    </row>
    <row r="623" spans="1:48" x14ac:dyDescent="0.3">
      <c r="A623" t="s">
        <v>247</v>
      </c>
      <c r="B623" t="s">
        <v>248</v>
      </c>
      <c r="C623" t="s">
        <v>10303</v>
      </c>
      <c r="D623" t="s">
        <v>24</v>
      </c>
      <c r="E623">
        <v>110395.07025438501</v>
      </c>
      <c r="F623">
        <v>1417.45</v>
      </c>
      <c r="G623">
        <v>-28.798048443437501</v>
      </c>
      <c r="H623">
        <f>(Table2[[#This Row],[1Y Return vs Nifty]]-AVERAGE(Table2[1Y Return vs Nifty]))/_xlfn.STDEV.P(Table2[1Y Return vs Nifty])</f>
        <v>-0.89096734552219914</v>
      </c>
      <c r="I623">
        <v>-2.3097635141985502</v>
      </c>
      <c r="J623">
        <f>(Table2[[#This Row],[1M Return vs Nifty]]-AVERAGE(Table2[1M Return vs Nifty]))/_xlfn.STDEV.P(Table2[1M Return vs Nifty])</f>
        <v>-0.20395164569267957</v>
      </c>
      <c r="K623">
        <v>-18.3116776874501</v>
      </c>
      <c r="L623">
        <f>(Table2[[#This Row],[6M Return vs Nifty]]-AVERAGE(Table2[6M Return vs Nifty]))/_xlfn.STDEV.P(Table2[6M Return vs Nifty])</f>
        <v>-0.8690344187570237</v>
      </c>
      <c r="M623">
        <v>0.297512906199636</v>
      </c>
      <c r="N623">
        <f>(Table2[[#This Row],[1W Return vs Nifty]]-AVERAGE(Table2[1W Return vs Nifty]))/_xlfn.STDEV.P(Table2[1W Return vs Nifty])</f>
        <v>0.31541441638045259</v>
      </c>
      <c r="O623">
        <v>1388.51</v>
      </c>
      <c r="P623">
        <v>1410.3729872660499</v>
      </c>
      <c r="Q623">
        <v>1441.04357007059</v>
      </c>
      <c r="R623">
        <v>71.155103434069204</v>
      </c>
      <c r="S623" s="2">
        <f>(Table2[[#This Row],[Close Price]]-Table2[[#This Row],[20D EMA]])/Table2[[#This Row],[20D EMA]]</f>
        <v>2.08424858301345E-2</v>
      </c>
      <c r="T623" s="2">
        <f>(Table2[[#This Row],[Close Price]]-Table2[[#This Row],[50D EMA]])/Table2[[#This Row],[50D EMA]]</f>
        <v>5.0178306007325341E-3</v>
      </c>
      <c r="U623" s="2">
        <f>(Table2[[#This Row],[Close Price]]-Table2[[#This Row],[200D EMA]])/Table2[[#This Row],[200D EMA]]</f>
        <v>-1.6372558443485674E-2</v>
      </c>
      <c r="V623">
        <v>0.98565520457232103</v>
      </c>
      <c r="W623">
        <v>1405.25</v>
      </c>
      <c r="X623">
        <v>1423.05</v>
      </c>
      <c r="Y623">
        <v>1377.55</v>
      </c>
      <c r="Z623">
        <v>1423.05</v>
      </c>
      <c r="AA623">
        <v>1329.2</v>
      </c>
      <c r="AB623">
        <v>1440</v>
      </c>
      <c r="AC623" s="2">
        <f>(Table2[[#This Row],[Close Price]]/Table2[[#This Row],[Day Low]])-1</f>
        <v>8.681729229674362E-3</v>
      </c>
      <c r="AD623" s="2">
        <f>(Table2[[#This Row],[Day High]]/Table2[[#This Row],[Close Price]])-1</f>
        <v>3.9507566404457517E-3</v>
      </c>
      <c r="AE623" s="2">
        <f>(Table2[[#This Row],[Close Price]]/Table2[[#This Row],[Current Week Low]])-1</f>
        <v>2.8964465899604441E-2</v>
      </c>
      <c r="AF623" s="2">
        <f>(Table2[[#This Row],[Current Week High]]/Table2[[#This Row],[Close Price]])-1</f>
        <v>3.9507566404457517E-3</v>
      </c>
      <c r="AG623" s="2">
        <f>(Table2[[#This Row],[Close Price]]/Table2[[#This Row],[Current Month Low]])-1</f>
        <v>6.6393319289798303E-2</v>
      </c>
      <c r="AH623" s="2">
        <f>(Table2[[#This Row],[Current Month High]]/Table2[[#This Row],[Close Price]])-1</f>
        <v>1.5908850400366825E-2</v>
      </c>
      <c r="AI623">
        <v>19.545662986348699</v>
      </c>
      <c r="AJ623">
        <v>6.6393319289798303</v>
      </c>
      <c r="AK623" t="str">
        <f>IF(AND(Table2[[#This Row],[20D EMA]]&gt;Table2[[#This Row],[50D EMA]],Table2[[#This Row],[50D EMA]]&gt;Table2[[#This Row],[200D EMA]]),"Uptrend","Downtrend/NoTrend")</f>
        <v>Downtrend/NoTrend</v>
      </c>
      <c r="AL623">
        <v>-7.0000000000000007E-2</v>
      </c>
      <c r="AM623" t="s">
        <v>10346</v>
      </c>
      <c r="AN623">
        <v>4.93</v>
      </c>
      <c r="AO623" t="s">
        <v>10347</v>
      </c>
      <c r="AP623">
        <v>2.0291892222269001E-2</v>
      </c>
      <c r="AQ623">
        <f>(Table2[[#This Row],[Sharpe Ratio]]-AVERAGE(Table2[Sharpe Ratio]))/_xlfn.STDEV.P(Table2[Sharpe Ratio])</f>
        <v>-0.49935859313857694</v>
      </c>
      <c r="AR6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3">
        <f>_xlfn.RANK.AVG(Table2[[#This Row],[1Y Return vs Nifty Z-Score]],Table2[1Y Return vs Nifty Z-Score])</f>
        <v>631</v>
      </c>
      <c r="AT623">
        <f>_xlfn.RANK.AVG(Table2[[#This Row],[6M Return vs Nifty Z-Score]],Table2[6M Return vs Nifty Z-Score])</f>
        <v>606</v>
      </c>
      <c r="AU623">
        <f>_xlfn.RANK.AVG(Table2[[#This Row],[Sharpe Ratio Z-Score]],Table2[Sharpe Ratio Z-Score])</f>
        <v>473</v>
      </c>
      <c r="AV623">
        <f>(Table2[[#This Row],[Rank 1Y]]+Table2[[#This Row],[Rank 6M]]+Table2[[#This Row],[Rank Sharpe]])/3</f>
        <v>570</v>
      </c>
    </row>
    <row r="624" spans="1:48" x14ac:dyDescent="0.3">
      <c r="A624" t="s">
        <v>22</v>
      </c>
      <c r="B624" t="s">
        <v>23</v>
      </c>
      <c r="C624" t="s">
        <v>10303</v>
      </c>
      <c r="D624" t="s">
        <v>24</v>
      </c>
      <c r="E624">
        <v>1248471.3078526601</v>
      </c>
      <c r="F624">
        <v>1638.55</v>
      </c>
      <c r="G624">
        <v>-26.999611606773801</v>
      </c>
      <c r="H624">
        <f>(Table2[[#This Row],[1Y Return vs Nifty]]-AVERAGE(Table2[1Y Return vs Nifty]))/_xlfn.STDEV.P(Table2[1Y Return vs Nifty])</f>
        <v>-0.86212800138378431</v>
      </c>
      <c r="I624">
        <v>9.3545297458844198E-2</v>
      </c>
      <c r="J624">
        <f>(Table2[[#This Row],[1M Return vs Nifty]]-AVERAGE(Table2[1M Return vs Nifty]))/_xlfn.STDEV.P(Table2[1M Return vs Nifty])</f>
        <v>2.2574649138786259E-2</v>
      </c>
      <c r="K624">
        <v>2.3392377162873701</v>
      </c>
      <c r="L624">
        <f>(Table2[[#This Row],[6M Return vs Nifty]]-AVERAGE(Table2[6M Return vs Nifty]))/_xlfn.STDEV.P(Table2[6M Return vs Nifty])</f>
        <v>-0.15105439036691293</v>
      </c>
      <c r="M624">
        <v>-1.0565725869017399</v>
      </c>
      <c r="N624">
        <f>(Table2[[#This Row],[1W Return vs Nifty]]-AVERAGE(Table2[1W Return vs Nifty]))/_xlfn.STDEV.P(Table2[1W Return vs Nifty])</f>
        <v>-2.8552410577892214E-2</v>
      </c>
      <c r="O624">
        <v>1631.82</v>
      </c>
      <c r="P624">
        <v>1619.9627721895199</v>
      </c>
      <c r="Q624">
        <v>1571.8405246140301</v>
      </c>
      <c r="R624">
        <v>54.886469771096998</v>
      </c>
      <c r="S624" s="2">
        <f>(Table2[[#This Row],[Close Price]]-Table2[[#This Row],[20D EMA]])/Table2[[#This Row],[20D EMA]]</f>
        <v>4.1242293880452618E-3</v>
      </c>
      <c r="T624" s="2">
        <f>(Table2[[#This Row],[Close Price]]-Table2[[#This Row],[50D EMA]])/Table2[[#This Row],[50D EMA]]</f>
        <v>1.147386108469505E-2</v>
      </c>
      <c r="U624" s="2">
        <f>(Table2[[#This Row],[Close Price]]-Table2[[#This Row],[200D EMA]])/Table2[[#This Row],[200D EMA]]</f>
        <v>4.2440358510511478E-2</v>
      </c>
      <c r="V624">
        <v>0.69450020891327502</v>
      </c>
      <c r="W624">
        <v>1631.15</v>
      </c>
      <c r="X624">
        <v>1644.4</v>
      </c>
      <c r="Y624">
        <v>1630.2</v>
      </c>
      <c r="Z624">
        <v>1647.95</v>
      </c>
      <c r="AA624">
        <v>1593.3</v>
      </c>
      <c r="AB624">
        <v>1675.95</v>
      </c>
      <c r="AC624" s="2">
        <f>(Table2[[#This Row],[Close Price]]/Table2[[#This Row],[Day Low]])-1</f>
        <v>4.5366765778744877E-3</v>
      </c>
      <c r="AD624" s="2">
        <f>(Table2[[#This Row],[Day High]]/Table2[[#This Row],[Close Price]])-1</f>
        <v>3.5702297763267055E-3</v>
      </c>
      <c r="AE624" s="2">
        <f>(Table2[[#This Row],[Close Price]]/Table2[[#This Row],[Current Week Low]])-1</f>
        <v>5.1220709115444851E-3</v>
      </c>
      <c r="AF624" s="2">
        <f>(Table2[[#This Row],[Current Week High]]/Table2[[#This Row],[Close Price]])-1</f>
        <v>5.7367794696530083E-3</v>
      </c>
      <c r="AG624" s="2">
        <f>(Table2[[#This Row],[Close Price]]/Table2[[#This Row],[Current Month Low]])-1</f>
        <v>2.840017573589404E-2</v>
      </c>
      <c r="AH624" s="2">
        <f>(Table2[[#This Row],[Current Month High]]/Table2[[#This Row],[Close Price]])-1</f>
        <v>2.2825058740959969E-2</v>
      </c>
      <c r="AI624">
        <v>9.4870464740166494</v>
      </c>
      <c r="AJ624">
        <v>20.167943969784702</v>
      </c>
      <c r="AK624" t="str">
        <f>IF(AND(Table2[[#This Row],[20D EMA]]&gt;Table2[[#This Row],[50D EMA]],Table2[[#This Row],[50D EMA]]&gt;Table2[[#This Row],[200D EMA]]),"Uptrend","Downtrend/NoTrend")</f>
        <v>Uptrend</v>
      </c>
      <c r="AL624">
        <v>0.02</v>
      </c>
      <c r="AM624" t="s">
        <v>10347</v>
      </c>
      <c r="AN624">
        <v>-1.3</v>
      </c>
      <c r="AO624" t="s">
        <v>10346</v>
      </c>
      <c r="AP624">
        <v>-8.7762133455709004E-2</v>
      </c>
      <c r="AQ624">
        <f>(Table2[[#This Row],[Sharpe Ratio]]-AVERAGE(Table2[Sharpe Ratio]))/_xlfn.STDEV.P(Table2[Sharpe Ratio])</f>
        <v>-1.7413137279391773</v>
      </c>
      <c r="AR6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-2.7604738811289802</v>
      </c>
      <c r="AS624">
        <f>_xlfn.RANK.AVG(Table2[[#This Row],[1Y Return vs Nifty Z-Score]],Table2[1Y Return vs Nifty Z-Score])</f>
        <v>623</v>
      </c>
      <c r="AT624">
        <f>_xlfn.RANK.AVG(Table2[[#This Row],[6M Return vs Nifty Z-Score]],Table2[6M Return vs Nifty Z-Score])</f>
        <v>375</v>
      </c>
      <c r="AU624">
        <f>_xlfn.RANK.AVG(Table2[[#This Row],[Sharpe Ratio Z-Score]],Table2[Sharpe Ratio Z-Score])</f>
        <v>713</v>
      </c>
      <c r="AV624">
        <f>(Table2[[#This Row],[Rank 1Y]]+Table2[[#This Row],[Rank 6M]]+Table2[[#This Row],[Rank Sharpe]])/3</f>
        <v>570.33333333333337</v>
      </c>
    </row>
    <row r="625" spans="1:48" x14ac:dyDescent="0.3">
      <c r="A625" t="s">
        <v>764</v>
      </c>
      <c r="B625" t="s">
        <v>765</v>
      </c>
      <c r="C625" t="s">
        <v>10303</v>
      </c>
      <c r="D625" t="s">
        <v>51</v>
      </c>
      <c r="E625">
        <v>21664.489691625</v>
      </c>
      <c r="F625">
        <v>740.75</v>
      </c>
      <c r="G625">
        <v>-31.810465192555601</v>
      </c>
      <c r="H625">
        <f>(Table2[[#This Row],[1Y Return vs Nifty]]-AVERAGE(Table2[1Y Return vs Nifty]))/_xlfn.STDEV.P(Table2[1Y Return vs Nifty])</f>
        <v>-0.93927380897148327</v>
      </c>
      <c r="I625">
        <v>-3.9029719658944999</v>
      </c>
      <c r="J625">
        <f>(Table2[[#This Row],[1M Return vs Nifty]]-AVERAGE(Table2[1M Return vs Nifty]))/_xlfn.STDEV.P(Table2[1M Return vs Nifty])</f>
        <v>-0.35412111442939587</v>
      </c>
      <c r="K625">
        <v>-9.5389675589779408</v>
      </c>
      <c r="L625">
        <f>(Table2[[#This Row],[6M Return vs Nifty]]-AVERAGE(Table2[6M Return vs Nifty]))/_xlfn.STDEV.P(Table2[6M Return vs Nifty])</f>
        <v>-0.56402950522381012</v>
      </c>
      <c r="M625">
        <v>3.0941461541370101</v>
      </c>
      <c r="N625">
        <f>(Table2[[#This Row],[1W Return vs Nifty]]-AVERAGE(Table2[1W Return vs Nifty]))/_xlfn.STDEV.P(Table2[1W Return vs Nifty])</f>
        <v>1.0258193866427037</v>
      </c>
      <c r="O625">
        <v>733.56</v>
      </c>
      <c r="P625">
        <v>746.40865145246903</v>
      </c>
      <c r="Q625">
        <v>732.39843327724896</v>
      </c>
      <c r="R625">
        <v>59.717732815604002</v>
      </c>
      <c r="S625" s="2">
        <f>(Table2[[#This Row],[Close Price]]-Table2[[#This Row],[20D EMA]])/Table2[[#This Row],[20D EMA]]</f>
        <v>9.8015158950870481E-3</v>
      </c>
      <c r="T625" s="2">
        <f>(Table2[[#This Row],[Close Price]]-Table2[[#This Row],[50D EMA]])/Table2[[#This Row],[50D EMA]]</f>
        <v>-7.5811707721468854E-3</v>
      </c>
      <c r="U625" s="2">
        <f>(Table2[[#This Row],[Close Price]]-Table2[[#This Row],[200D EMA]])/Table2[[#This Row],[200D EMA]]</f>
        <v>1.1403037395069857E-2</v>
      </c>
      <c r="V625">
        <v>0.58240181402209201</v>
      </c>
      <c r="W625">
        <v>731.2</v>
      </c>
      <c r="X625">
        <v>748.95</v>
      </c>
      <c r="Y625">
        <v>726.3</v>
      </c>
      <c r="Z625">
        <v>748.95</v>
      </c>
      <c r="AA625">
        <v>687.05</v>
      </c>
      <c r="AB625">
        <v>785</v>
      </c>
      <c r="AC625" s="2">
        <f>(Table2[[#This Row],[Close Price]]/Table2[[#This Row],[Day Low]])-1</f>
        <v>1.3060722100656452E-2</v>
      </c>
      <c r="AD625" s="2">
        <f>(Table2[[#This Row],[Day High]]/Table2[[#This Row],[Close Price]])-1</f>
        <v>1.1069861626729738E-2</v>
      </c>
      <c r="AE625" s="2">
        <f>(Table2[[#This Row],[Close Price]]/Table2[[#This Row],[Current Week Low]])-1</f>
        <v>1.9895360044059007E-2</v>
      </c>
      <c r="AF625" s="2">
        <f>(Table2[[#This Row],[Current Week High]]/Table2[[#This Row],[Close Price]])-1</f>
        <v>1.1069861626729738E-2</v>
      </c>
      <c r="AG625" s="2">
        <f>(Table2[[#This Row],[Close Price]]/Table2[[#This Row],[Current Month Low]])-1</f>
        <v>7.8160250345680859E-2</v>
      </c>
      <c r="AH625" s="2">
        <f>(Table2[[#This Row],[Current Month High]]/Table2[[#This Row],[Close Price]])-1</f>
        <v>5.9736753290583922E-2</v>
      </c>
      <c r="AI625">
        <v>16.469794127573401</v>
      </c>
      <c r="AJ625">
        <v>23.448045996166901</v>
      </c>
      <c r="AK625" t="str">
        <f>IF(AND(Table2[[#This Row],[20D EMA]]&gt;Table2[[#This Row],[50D EMA]],Table2[[#This Row],[50D EMA]]&gt;Table2[[#This Row],[200D EMA]]),"Uptrend","Downtrend/NoTrend")</f>
        <v>Downtrend/NoTrend</v>
      </c>
      <c r="AL625">
        <v>-0.14000000000000001</v>
      </c>
      <c r="AM625" t="s">
        <v>10346</v>
      </c>
      <c r="AN625">
        <v>6.87</v>
      </c>
      <c r="AO625" t="s">
        <v>10347</v>
      </c>
      <c r="AQ625">
        <f>(Table2[[#This Row],[Sharpe Ratio]]-AVERAGE(Table2[Sharpe Ratio]))/_xlfn.STDEV.P(Table2[Sharpe Ratio])</f>
        <v>-0.73259025278421641</v>
      </c>
      <c r="AR6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5">
        <f>_xlfn.RANK.AVG(Table2[[#This Row],[1Y Return vs Nifty Z-Score]],Table2[1Y Return vs Nifty Z-Score])</f>
        <v>648</v>
      </c>
      <c r="AT625">
        <f>_xlfn.RANK.AVG(Table2[[#This Row],[6M Return vs Nifty Z-Score]],Table2[6M Return vs Nifty Z-Score])</f>
        <v>515</v>
      </c>
      <c r="AU625">
        <f>_xlfn.RANK.AVG(Table2[[#This Row],[Sharpe Ratio Z-Score]],Table2[Sharpe Ratio Z-Score])</f>
        <v>548</v>
      </c>
      <c r="AV625">
        <f>(Table2[[#This Row],[Rank 1Y]]+Table2[[#This Row],[Rank 6M]]+Table2[[#This Row],[Rank Sharpe]])/3</f>
        <v>570.33333333333337</v>
      </c>
    </row>
    <row r="626" spans="1:48" x14ac:dyDescent="0.3">
      <c r="A626" t="s">
        <v>1484</v>
      </c>
      <c r="B626" t="s">
        <v>1485</v>
      </c>
      <c r="C626" t="s">
        <v>10312</v>
      </c>
      <c r="D626" t="s">
        <v>412</v>
      </c>
      <c r="E626">
        <v>7012.15025496</v>
      </c>
      <c r="F626">
        <v>71.349999999999994</v>
      </c>
      <c r="G626">
        <v>-25.261236806463199</v>
      </c>
      <c r="H626">
        <f>(Table2[[#This Row],[1Y Return vs Nifty]]-AVERAGE(Table2[1Y Return vs Nifty]))/_xlfn.STDEV.P(Table2[1Y Return vs Nifty])</f>
        <v>-0.83425179906982994</v>
      </c>
      <c r="I626">
        <v>6.1557706296740999</v>
      </c>
      <c r="J626">
        <f>(Table2[[#This Row],[1M Return vs Nifty]]-AVERAGE(Table2[1M Return vs Nifty]))/_xlfn.STDEV.P(Table2[1M Return vs Nifty])</f>
        <v>0.59397580918909909</v>
      </c>
      <c r="K626">
        <v>-30.721483690501401</v>
      </c>
      <c r="L626">
        <f>(Table2[[#This Row],[6M Return vs Nifty]]-AVERAGE(Table2[6M Return vs Nifty]))/_xlfn.STDEV.P(Table2[6M Return vs Nifty])</f>
        <v>-1.30049194459503</v>
      </c>
      <c r="M626">
        <v>1.6770879922343001</v>
      </c>
      <c r="N626">
        <f>(Table2[[#This Row],[1W Return vs Nifty]]-AVERAGE(Table2[1W Return vs Nifty]))/_xlfn.STDEV.P(Table2[1W Return vs Nifty])</f>
        <v>0.66585614794887615</v>
      </c>
      <c r="O626">
        <v>66.31</v>
      </c>
      <c r="P626">
        <v>65.323946071082503</v>
      </c>
      <c r="Q626">
        <v>68.876428989073801</v>
      </c>
      <c r="R626">
        <v>73.374492334836503</v>
      </c>
      <c r="S626" s="2">
        <f>(Table2[[#This Row],[Close Price]]-Table2[[#This Row],[20D EMA]])/Table2[[#This Row],[20D EMA]]</f>
        <v>7.600663549992448E-2</v>
      </c>
      <c r="T626" s="2">
        <f>(Table2[[#This Row],[Close Price]]-Table2[[#This Row],[50D EMA]])/Table2[[#This Row],[50D EMA]]</f>
        <v>9.2248773862500869E-2</v>
      </c>
      <c r="U626" s="2">
        <f>(Table2[[#This Row],[Close Price]]-Table2[[#This Row],[200D EMA]])/Table2[[#This Row],[200D EMA]]</f>
        <v>3.5913171562924485E-2</v>
      </c>
      <c r="V626">
        <v>2.7603735201172999</v>
      </c>
      <c r="W626">
        <v>69.11</v>
      </c>
      <c r="X626">
        <v>74.489999999999995</v>
      </c>
      <c r="Y626">
        <v>68.709999999999994</v>
      </c>
      <c r="Z626">
        <v>74.489999999999995</v>
      </c>
      <c r="AA626">
        <v>58.63</v>
      </c>
      <c r="AB626">
        <v>74.489999999999995</v>
      </c>
      <c r="AC626" s="2">
        <f>(Table2[[#This Row],[Close Price]]/Table2[[#This Row],[Day Low]])-1</f>
        <v>3.2412096657502554E-2</v>
      </c>
      <c r="AD626" s="2">
        <f>(Table2[[#This Row],[Day High]]/Table2[[#This Row],[Close Price]])-1</f>
        <v>4.4008409250175129E-2</v>
      </c>
      <c r="AE626" s="2">
        <f>(Table2[[#This Row],[Close Price]]/Table2[[#This Row],[Current Week Low]])-1</f>
        <v>3.8422354824625193E-2</v>
      </c>
      <c r="AF626" s="2">
        <f>(Table2[[#This Row],[Current Week High]]/Table2[[#This Row],[Close Price]])-1</f>
        <v>4.4008409250175129E-2</v>
      </c>
      <c r="AG626" s="2">
        <f>(Table2[[#This Row],[Close Price]]/Table2[[#This Row],[Current Month Low]])-1</f>
        <v>0.21695377792938753</v>
      </c>
      <c r="AH626" s="2">
        <f>(Table2[[#This Row],[Current Month High]]/Table2[[#This Row],[Close Price]])-1</f>
        <v>4.4008409250175129E-2</v>
      </c>
      <c r="AI626">
        <v>37.3510861948143</v>
      </c>
      <c r="AJ626">
        <v>21.6953777929387</v>
      </c>
      <c r="AK626" t="str">
        <f>IF(AND(Table2[[#This Row],[20D EMA]]&gt;Table2[[#This Row],[50D EMA]],Table2[[#This Row],[50D EMA]]&gt;Table2[[#This Row],[200D EMA]]),"Uptrend","Downtrend/NoTrend")</f>
        <v>Downtrend/NoTrend</v>
      </c>
      <c r="AL626">
        <v>0.03</v>
      </c>
      <c r="AM626" t="s">
        <v>10347</v>
      </c>
      <c r="AN626">
        <v>17.55</v>
      </c>
      <c r="AO626" t="s">
        <v>10347</v>
      </c>
      <c r="AP626">
        <v>4.7146655083389E-2</v>
      </c>
      <c r="AQ626">
        <f>(Table2[[#This Row],[Sharpe Ratio]]-AVERAGE(Table2[Sharpe Ratio]))/_xlfn.STDEV.P(Table2[Sharpe Ratio])</f>
        <v>-0.19069438169478395</v>
      </c>
      <c r="AR6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6">
        <f>_xlfn.RANK.AVG(Table2[[#This Row],[1Y Return vs Nifty Z-Score]],Table2[1Y Return vs Nifty Z-Score])</f>
        <v>615</v>
      </c>
      <c r="AT626">
        <f>_xlfn.RANK.AVG(Table2[[#This Row],[6M Return vs Nifty Z-Score]],Table2[6M Return vs Nifty Z-Score])</f>
        <v>700</v>
      </c>
      <c r="AU626">
        <f>_xlfn.RANK.AVG(Table2[[#This Row],[Sharpe Ratio Z-Score]],Table2[Sharpe Ratio Z-Score])</f>
        <v>399</v>
      </c>
      <c r="AV626">
        <f>(Table2[[#This Row],[Rank 1Y]]+Table2[[#This Row],[Rank 6M]]+Table2[[#This Row],[Rank Sharpe]])/3</f>
        <v>571.33333333333337</v>
      </c>
    </row>
    <row r="627" spans="1:48" x14ac:dyDescent="0.3">
      <c r="A627" t="s">
        <v>725</v>
      </c>
      <c r="B627" t="s">
        <v>726</v>
      </c>
      <c r="C627" t="s">
        <v>10303</v>
      </c>
      <c r="D627" t="s">
        <v>415</v>
      </c>
      <c r="E627">
        <v>23686.7453339399</v>
      </c>
      <c r="F627">
        <v>1055.7</v>
      </c>
      <c r="G627">
        <v>-30.4486855288499</v>
      </c>
      <c r="H627">
        <f>(Table2[[#This Row],[1Y Return vs Nifty]]-AVERAGE(Table2[1Y Return vs Nifty]))/_xlfn.STDEV.P(Table2[1Y Return vs Nifty])</f>
        <v>-0.91743660481636891</v>
      </c>
      <c r="I627">
        <v>5.2598726879689304</v>
      </c>
      <c r="J627">
        <f>(Table2[[#This Row],[1M Return vs Nifty]]-AVERAGE(Table2[1M Return vs Nifty]))/_xlfn.STDEV.P(Table2[1M Return vs Nifty])</f>
        <v>0.50953204553408549</v>
      </c>
      <c r="K627">
        <v>0.99208322640857205</v>
      </c>
      <c r="L627">
        <f>(Table2[[#This Row],[6M Return vs Nifty]]-AVERAGE(Table2[6M Return vs Nifty]))/_xlfn.STDEV.P(Table2[6M Return vs Nifty])</f>
        <v>-0.1978915401967937</v>
      </c>
      <c r="M627">
        <v>4.76755076302915</v>
      </c>
      <c r="N627">
        <f>(Table2[[#This Row],[1W Return vs Nifty]]-AVERAGE(Table2[1W Return vs Nifty]))/_xlfn.STDEV.P(Table2[1W Return vs Nifty])</f>
        <v>1.4509001341070045</v>
      </c>
      <c r="O627">
        <v>1012.6</v>
      </c>
      <c r="P627">
        <v>969.11428427754697</v>
      </c>
      <c r="Q627">
        <v>927.98762274807905</v>
      </c>
      <c r="R627">
        <v>60.752615936857602</v>
      </c>
      <c r="S627" s="2">
        <f>(Table2[[#This Row],[Close Price]]-Table2[[#This Row],[20D EMA]])/Table2[[#This Row],[20D EMA]]</f>
        <v>4.2563697412601249E-2</v>
      </c>
      <c r="T627" s="2">
        <f>(Table2[[#This Row],[Close Price]]-Table2[[#This Row],[50D EMA]])/Table2[[#This Row],[50D EMA]]</f>
        <v>8.9345206367483054E-2</v>
      </c>
      <c r="U627" s="2">
        <f>(Table2[[#This Row],[Close Price]]-Table2[[#This Row],[200D EMA]])/Table2[[#This Row],[200D EMA]]</f>
        <v>0.13762293173019086</v>
      </c>
      <c r="V627">
        <v>1.41897564999491</v>
      </c>
      <c r="W627">
        <v>1039.95</v>
      </c>
      <c r="X627">
        <v>1075.4000000000001</v>
      </c>
      <c r="Y627">
        <v>1017.2</v>
      </c>
      <c r="Z627">
        <v>1093.1500000000001</v>
      </c>
      <c r="AA627">
        <v>875.1</v>
      </c>
      <c r="AB627">
        <v>1093.1500000000001</v>
      </c>
      <c r="AC627" s="2">
        <f>(Table2[[#This Row],[Close Price]]/Table2[[#This Row],[Day Low]])-1</f>
        <v>1.5144958892254534E-2</v>
      </c>
      <c r="AD627" s="2">
        <f>(Table2[[#This Row],[Day High]]/Table2[[#This Row],[Close Price]])-1</f>
        <v>1.8660604338353703E-2</v>
      </c>
      <c r="AE627" s="2">
        <f>(Table2[[#This Row],[Close Price]]/Table2[[#This Row],[Current Week Low]])-1</f>
        <v>3.7848997247345695E-2</v>
      </c>
      <c r="AF627" s="2">
        <f>(Table2[[#This Row],[Current Week High]]/Table2[[#This Row],[Close Price]])-1</f>
        <v>3.5474093018850184E-2</v>
      </c>
      <c r="AG627" s="2">
        <f>(Table2[[#This Row],[Close Price]]/Table2[[#This Row],[Current Month Low]])-1</f>
        <v>0.20637641412410002</v>
      </c>
      <c r="AH627" s="2">
        <f>(Table2[[#This Row],[Current Month High]]/Table2[[#This Row],[Close Price]])-1</f>
        <v>3.5474093018850184E-2</v>
      </c>
      <c r="AI627">
        <v>7.9804868807426397</v>
      </c>
      <c r="AJ627">
        <v>43.320662503393898</v>
      </c>
      <c r="AK627" t="str">
        <f>IF(AND(Table2[[#This Row],[20D EMA]]&gt;Table2[[#This Row],[50D EMA]],Table2[[#This Row],[50D EMA]]&gt;Table2[[#This Row],[200D EMA]]),"Uptrend","Downtrend/NoTrend")</f>
        <v>Uptrend</v>
      </c>
      <c r="AL627">
        <v>0.21</v>
      </c>
      <c r="AM627" t="s">
        <v>10347</v>
      </c>
      <c r="AN627">
        <v>6.74</v>
      </c>
      <c r="AO627" t="s">
        <v>10347</v>
      </c>
      <c r="AP627">
        <v>-7.1993123556436001E-2</v>
      </c>
      <c r="AQ627">
        <f>(Table2[[#This Row],[Sharpe Ratio]]-AVERAGE(Table2[Sharpe Ratio]))/_xlfn.STDEV.P(Table2[Sharpe Ratio])</f>
        <v>-1.5600673311275588</v>
      </c>
      <c r="AR6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-0.71496329649963153</v>
      </c>
      <c r="AS627">
        <f>_xlfn.RANK.AVG(Table2[[#This Row],[1Y Return vs Nifty Z-Score]],Table2[1Y Return vs Nifty Z-Score])</f>
        <v>643</v>
      </c>
      <c r="AT627">
        <f>_xlfn.RANK.AVG(Table2[[#This Row],[6M Return vs Nifty Z-Score]],Table2[6M Return vs Nifty Z-Score])</f>
        <v>389</v>
      </c>
      <c r="AU627">
        <f>_xlfn.RANK.AVG(Table2[[#This Row],[Sharpe Ratio Z-Score]],Table2[Sharpe Ratio Z-Score])</f>
        <v>692</v>
      </c>
      <c r="AV627">
        <f>(Table2[[#This Row],[Rank 1Y]]+Table2[[#This Row],[Rank 6M]]+Table2[[#This Row],[Rank Sharpe]])/3</f>
        <v>574.66666666666663</v>
      </c>
    </row>
    <row r="628" spans="1:48" x14ac:dyDescent="0.3">
      <c r="A628" t="s">
        <v>2038</v>
      </c>
      <c r="B628" t="s">
        <v>2039</v>
      </c>
      <c r="C628" t="s">
        <v>10307</v>
      </c>
      <c r="D628" t="s">
        <v>196</v>
      </c>
      <c r="E628">
        <v>3139.11112809</v>
      </c>
      <c r="F628">
        <v>200.22</v>
      </c>
      <c r="G628">
        <v>-4.7002970120433201</v>
      </c>
      <c r="H628">
        <f>(Table2[[#This Row],[1Y Return vs Nifty]]-AVERAGE(Table2[1Y Return vs Nifty]))/_xlfn.STDEV.P(Table2[1Y Return vs Nifty])</f>
        <v>-0.50454101554266706</v>
      </c>
      <c r="I628">
        <v>17.961300836959602</v>
      </c>
      <c r="J628">
        <f>(Table2[[#This Row],[1M Return vs Nifty]]-AVERAGE(Table2[1M Return vs Nifty]))/_xlfn.STDEV.P(Table2[1M Return vs Nifty])</f>
        <v>1.7067179600960725</v>
      </c>
      <c r="K628">
        <v>-35.852637258496301</v>
      </c>
      <c r="L628">
        <f>(Table2[[#This Row],[6M Return vs Nifty]]-AVERAGE(Table2[6M Return vs Nifty]))/_xlfn.STDEV.P(Table2[6M Return vs Nifty])</f>
        <v>-1.4788891590718392</v>
      </c>
      <c r="M628">
        <v>5.7347489262958602</v>
      </c>
      <c r="N628">
        <f>(Table2[[#This Row],[1W Return vs Nifty]]-AVERAGE(Table2[1W Return vs Nifty]))/_xlfn.STDEV.P(Table2[1W Return vs Nifty])</f>
        <v>1.6965892615319023</v>
      </c>
      <c r="O628">
        <v>188.48</v>
      </c>
      <c r="P628">
        <v>184.17606719064901</v>
      </c>
      <c r="Q628">
        <v>184.574199865248</v>
      </c>
      <c r="R628">
        <v>65.467355129929302</v>
      </c>
      <c r="S628" s="2">
        <f>(Table2[[#This Row],[Close Price]]-Table2[[#This Row],[20D EMA]])/Table2[[#This Row],[20D EMA]]</f>
        <v>6.228777589134131E-2</v>
      </c>
      <c r="T628" s="2">
        <f>(Table2[[#This Row],[Close Price]]-Table2[[#This Row],[50D EMA]])/Table2[[#This Row],[50D EMA]]</f>
        <v>8.7111930741485474E-2</v>
      </c>
      <c r="U628" s="2">
        <f>(Table2[[#This Row],[Close Price]]-Table2[[#This Row],[200D EMA]])/Table2[[#This Row],[200D EMA]]</f>
        <v>8.4766994228741149E-2</v>
      </c>
      <c r="V628">
        <v>1.35528836225334</v>
      </c>
      <c r="W628">
        <v>196.6</v>
      </c>
      <c r="X628">
        <v>207.48</v>
      </c>
      <c r="Y628">
        <v>191</v>
      </c>
      <c r="Z628">
        <v>213.99</v>
      </c>
      <c r="AA628">
        <v>169.1</v>
      </c>
      <c r="AB628">
        <v>213.99</v>
      </c>
      <c r="AC628" s="2">
        <f>(Table2[[#This Row],[Close Price]]/Table2[[#This Row],[Day Low]])-1</f>
        <v>1.8413021363173909E-2</v>
      </c>
      <c r="AD628" s="2">
        <f>(Table2[[#This Row],[Day High]]/Table2[[#This Row],[Close Price]])-1</f>
        <v>3.626011387473782E-2</v>
      </c>
      <c r="AE628" s="2">
        <f>(Table2[[#This Row],[Close Price]]/Table2[[#This Row],[Current Week Low]])-1</f>
        <v>4.8272251308900449E-2</v>
      </c>
      <c r="AF628" s="2">
        <f>(Table2[[#This Row],[Current Week High]]/Table2[[#This Row],[Close Price]])-1</f>
        <v>6.8774348216961378E-2</v>
      </c>
      <c r="AG628" s="2">
        <f>(Table2[[#This Row],[Close Price]]/Table2[[#This Row],[Current Month Low]])-1</f>
        <v>0.18403311649911291</v>
      </c>
      <c r="AH628" s="2">
        <f>(Table2[[#This Row],[Current Month High]]/Table2[[#This Row],[Close Price]])-1</f>
        <v>6.8774348216961378E-2</v>
      </c>
      <c r="AI628">
        <v>41.344521026870403</v>
      </c>
      <c r="AJ628">
        <v>50.541353383458599</v>
      </c>
      <c r="AK628" t="str">
        <f>IF(AND(Table2[[#This Row],[20D EMA]]&gt;Table2[[#This Row],[50D EMA]],Table2[[#This Row],[50D EMA]]&gt;Table2[[#This Row],[200D EMA]]),"Uptrend","Downtrend/NoTrend")</f>
        <v>Downtrend/NoTrend</v>
      </c>
      <c r="AL628">
        <v>0.06</v>
      </c>
      <c r="AM628" t="s">
        <v>10347</v>
      </c>
      <c r="AN628">
        <v>3.92</v>
      </c>
      <c r="AO628" t="s">
        <v>10347</v>
      </c>
      <c r="AP628">
        <v>1.1715998622050001E-3</v>
      </c>
      <c r="AQ628">
        <f>(Table2[[#This Row],[Sharpe Ratio]]-AVERAGE(Table2[Sharpe Ratio]))/_xlfn.STDEV.P(Table2[Sharpe Ratio])</f>
        <v>-0.71912407736254746</v>
      </c>
      <c r="AR6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8">
        <f>_xlfn.RANK.AVG(Table2[[#This Row],[1Y Return vs Nifty Z-Score]],Table2[1Y Return vs Nifty Z-Score])</f>
        <v>483</v>
      </c>
      <c r="AT628">
        <f>_xlfn.RANK.AVG(Table2[[#This Row],[6M Return vs Nifty Z-Score]],Table2[6M Return vs Nifty Z-Score])</f>
        <v>719</v>
      </c>
      <c r="AU628">
        <f>_xlfn.RANK.AVG(Table2[[#This Row],[Sharpe Ratio Z-Score]],Table2[Sharpe Ratio Z-Score])</f>
        <v>522</v>
      </c>
      <c r="AV628">
        <f>(Table2[[#This Row],[Rank 1Y]]+Table2[[#This Row],[Rank 6M]]+Table2[[#This Row],[Rank Sharpe]])/3</f>
        <v>574.66666666666663</v>
      </c>
    </row>
    <row r="629" spans="1:48" x14ac:dyDescent="0.3">
      <c r="A629" t="s">
        <v>555</v>
      </c>
      <c r="B629" t="s">
        <v>556</v>
      </c>
      <c r="C629" t="s">
        <v>10303</v>
      </c>
      <c r="D629" t="s">
        <v>37</v>
      </c>
      <c r="E629">
        <v>35819.462082090002</v>
      </c>
      <c r="F629">
        <v>1037.9000000000001</v>
      </c>
      <c r="G629">
        <v>-18.425479369517699</v>
      </c>
      <c r="H629">
        <f>(Table2[[#This Row],[1Y Return vs Nifty]]-AVERAGE(Table2[1Y Return vs Nifty]))/_xlfn.STDEV.P(Table2[1Y Return vs Nifty])</f>
        <v>-0.72463507128053861</v>
      </c>
      <c r="I629">
        <v>-5.8884933043493</v>
      </c>
      <c r="J629">
        <f>(Table2[[#This Row],[1M Return vs Nifty]]-AVERAGE(Table2[1M Return vs Nifty]))/_xlfn.STDEV.P(Table2[1M Return vs Nifty])</f>
        <v>-0.54126842980032475</v>
      </c>
      <c r="K629">
        <v>-7.3833953317049401</v>
      </c>
      <c r="L629">
        <f>(Table2[[#This Row],[6M Return vs Nifty]]-AVERAGE(Table2[6M Return vs Nifty]))/_xlfn.STDEV.P(Table2[6M Return vs Nifty])</f>
        <v>-0.48908571805133927</v>
      </c>
      <c r="M629">
        <v>1.03933727289408</v>
      </c>
      <c r="N629">
        <f>(Table2[[#This Row],[1W Return vs Nifty]]-AVERAGE(Table2[1W Return vs Nifty]))/_xlfn.STDEV.P(Table2[1W Return vs Nifty])</f>
        <v>0.50385375412703037</v>
      </c>
      <c r="O629">
        <v>1056.76</v>
      </c>
      <c r="P629">
        <v>1040.9929658804499</v>
      </c>
      <c r="Q629">
        <v>978.73782648489396</v>
      </c>
      <c r="R629">
        <v>41.792405613502702</v>
      </c>
      <c r="S629" s="2">
        <f>(Table2[[#This Row],[Close Price]]-Table2[[#This Row],[20D EMA]])/Table2[[#This Row],[20D EMA]]</f>
        <v>-1.7847004050115352E-2</v>
      </c>
      <c r="T629" s="2">
        <f>(Table2[[#This Row],[Close Price]]-Table2[[#This Row],[50D EMA]])/Table2[[#This Row],[50D EMA]]</f>
        <v>-2.9711688568748828E-3</v>
      </c>
      <c r="U629" s="2">
        <f>(Table2[[#This Row],[Close Price]]-Table2[[#This Row],[200D EMA]])/Table2[[#This Row],[200D EMA]]</f>
        <v>6.0447416983550349E-2</v>
      </c>
      <c r="V629">
        <v>1.2751400460218401</v>
      </c>
      <c r="W629">
        <v>1031.1500000000001</v>
      </c>
      <c r="X629">
        <v>1069.95</v>
      </c>
      <c r="Y629">
        <v>1031.1500000000001</v>
      </c>
      <c r="Z629">
        <v>1090.75</v>
      </c>
      <c r="AA629">
        <v>985.05</v>
      </c>
      <c r="AB629">
        <v>1131.95</v>
      </c>
      <c r="AC629" s="2">
        <f>(Table2[[#This Row],[Close Price]]/Table2[[#This Row],[Day Low]])-1</f>
        <v>6.5460893177520241E-3</v>
      </c>
      <c r="AD629" s="2">
        <f>(Table2[[#This Row],[Day High]]/Table2[[#This Row],[Close Price]])-1</f>
        <v>3.0879660853646795E-2</v>
      </c>
      <c r="AE629" s="2">
        <f>(Table2[[#This Row],[Close Price]]/Table2[[#This Row],[Current Week Low]])-1</f>
        <v>6.5460893177520241E-3</v>
      </c>
      <c r="AF629" s="2">
        <f>(Table2[[#This Row],[Current Week High]]/Table2[[#This Row],[Close Price]])-1</f>
        <v>5.0920127179882257E-2</v>
      </c>
      <c r="AG629" s="2">
        <f>(Table2[[#This Row],[Close Price]]/Table2[[#This Row],[Current Month Low]])-1</f>
        <v>5.3652098878229637E-2</v>
      </c>
      <c r="AH629" s="2">
        <f>(Table2[[#This Row],[Current Month High]]/Table2[[#This Row],[Close Price]])-1</f>
        <v>9.0615666249156845E-2</v>
      </c>
      <c r="AI629">
        <v>9.1145582426052503</v>
      </c>
      <c r="AJ629">
        <v>21.498390400936501</v>
      </c>
      <c r="AK629" t="str">
        <f>IF(AND(Table2[[#This Row],[20D EMA]]&gt;Table2[[#This Row],[50D EMA]],Table2[[#This Row],[50D EMA]]&gt;Table2[[#This Row],[200D EMA]]),"Uptrend","Downtrend/NoTrend")</f>
        <v>Uptrend</v>
      </c>
      <c r="AL629">
        <v>0.02</v>
      </c>
      <c r="AM629" t="s">
        <v>10347</v>
      </c>
      <c r="AN629">
        <v>-3.62</v>
      </c>
      <c r="AO629" t="s">
        <v>10346</v>
      </c>
      <c r="AP629">
        <v>-4.8006232521480001E-2</v>
      </c>
      <c r="AQ629">
        <f>(Table2[[#This Row],[Sharpe Ratio]]-AVERAGE(Table2[Sharpe Ratio]))/_xlfn.STDEV.P(Table2[Sharpe Ratio])</f>
        <v>-1.2843659650577004</v>
      </c>
      <c r="AR6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-2.5355014300628724</v>
      </c>
      <c r="AS629">
        <f>_xlfn.RANK.AVG(Table2[[#This Row],[1Y Return vs Nifty Z-Score]],Table2[1Y Return vs Nifty Z-Score])</f>
        <v>573</v>
      </c>
      <c r="AT629">
        <f>_xlfn.RANK.AVG(Table2[[#This Row],[6M Return vs Nifty Z-Score]],Table2[6M Return vs Nifty Z-Score])</f>
        <v>489</v>
      </c>
      <c r="AU629">
        <f>_xlfn.RANK.AVG(Table2[[#This Row],[Sharpe Ratio Z-Score]],Table2[Sharpe Ratio Z-Score])</f>
        <v>663</v>
      </c>
      <c r="AV629">
        <f>(Table2[[#This Row],[Rank 1Y]]+Table2[[#This Row],[Rank 6M]]+Table2[[#This Row],[Rank Sharpe]])/3</f>
        <v>575</v>
      </c>
    </row>
    <row r="630" spans="1:48" x14ac:dyDescent="0.3">
      <c r="A630" t="s">
        <v>1888</v>
      </c>
      <c r="B630" t="s">
        <v>1889</v>
      </c>
      <c r="C630" t="s">
        <v>10303</v>
      </c>
      <c r="D630" t="s">
        <v>24</v>
      </c>
      <c r="E630">
        <v>3809.277093315</v>
      </c>
      <c r="F630">
        <v>121.53</v>
      </c>
      <c r="G630">
        <v>-26.028495557186599</v>
      </c>
      <c r="H630">
        <f>(Table2[[#This Row],[1Y Return vs Nifty]]-AVERAGE(Table2[1Y Return vs Nifty]))/_xlfn.STDEV.P(Table2[1Y Return vs Nifty])</f>
        <v>-0.84655539445012185</v>
      </c>
      <c r="I630">
        <v>-3.94946262960634</v>
      </c>
      <c r="J630">
        <f>(Table2[[#This Row],[1M Return vs Nifty]]-AVERAGE(Table2[1M Return vs Nifty]))/_xlfn.STDEV.P(Table2[1M Return vs Nifty])</f>
        <v>-0.35850313880504658</v>
      </c>
      <c r="K630">
        <v>-19.4340833473963</v>
      </c>
      <c r="L630">
        <f>(Table2[[#This Row],[6M Return vs Nifty]]-AVERAGE(Table2[6M Return vs Nifty]))/_xlfn.STDEV.P(Table2[6M Return vs Nifty])</f>
        <v>-0.90805762096565523</v>
      </c>
      <c r="M630">
        <v>-1.52611680727467</v>
      </c>
      <c r="N630">
        <f>(Table2[[#This Row],[1W Return vs Nifty]]-AVERAGE(Table2[1W Return vs Nifty]))/_xlfn.STDEV.P(Table2[1W Return vs Nifty])</f>
        <v>-0.14782673736237908</v>
      </c>
      <c r="O630">
        <v>122.95</v>
      </c>
      <c r="P630">
        <v>126.365232214828</v>
      </c>
      <c r="Q630">
        <v>127.62775069647201</v>
      </c>
      <c r="R630">
        <v>43.405782214601203</v>
      </c>
      <c r="S630" s="2">
        <f>(Table2[[#This Row],[Close Price]]-Table2[[#This Row],[20D EMA]])/Table2[[#This Row],[20D EMA]]</f>
        <v>-1.154941032940221E-2</v>
      </c>
      <c r="T630" s="2">
        <f>(Table2[[#This Row],[Close Price]]-Table2[[#This Row],[50D EMA]])/Table2[[#This Row],[50D EMA]]</f>
        <v>-3.8263944362542934E-2</v>
      </c>
      <c r="U630" s="2">
        <f>(Table2[[#This Row],[Close Price]]-Table2[[#This Row],[200D EMA]])/Table2[[#This Row],[200D EMA]]</f>
        <v>-4.7777624091909693E-2</v>
      </c>
      <c r="V630">
        <v>0.53420332166044204</v>
      </c>
      <c r="W630">
        <v>121.02</v>
      </c>
      <c r="X630">
        <v>123.7</v>
      </c>
      <c r="Y630">
        <v>121.02</v>
      </c>
      <c r="Z630">
        <v>124.72</v>
      </c>
      <c r="AA630">
        <v>115.31</v>
      </c>
      <c r="AB630">
        <v>127.1</v>
      </c>
      <c r="AC630" s="2">
        <f>(Table2[[#This Row],[Close Price]]/Table2[[#This Row],[Day Low]])-1</f>
        <v>4.2141794744670058E-3</v>
      </c>
      <c r="AD630" s="2">
        <f>(Table2[[#This Row],[Day High]]/Table2[[#This Row],[Close Price]])-1</f>
        <v>1.7855673496256053E-2</v>
      </c>
      <c r="AE630" s="2">
        <f>(Table2[[#This Row],[Close Price]]/Table2[[#This Row],[Current Week Low]])-1</f>
        <v>4.2141794744670058E-3</v>
      </c>
      <c r="AF630" s="2">
        <f>(Table2[[#This Row],[Current Week High]]/Table2[[#This Row],[Close Price]])-1</f>
        <v>2.6248662881592999E-2</v>
      </c>
      <c r="AG630" s="2">
        <f>(Table2[[#This Row],[Close Price]]/Table2[[#This Row],[Current Month Low]])-1</f>
        <v>5.3941548868268185E-2</v>
      </c>
      <c r="AH630" s="2">
        <f>(Table2[[#This Row],[Current Month High]]/Table2[[#This Row],[Close Price]])-1</f>
        <v>4.5832304780712541E-2</v>
      </c>
      <c r="AI630">
        <v>34.493540689541597</v>
      </c>
      <c r="AJ630">
        <v>10.582347588717001</v>
      </c>
      <c r="AK630" t="str">
        <f>IF(AND(Table2[[#This Row],[20D EMA]]&gt;Table2[[#This Row],[50D EMA]],Table2[[#This Row],[50D EMA]]&gt;Table2[[#This Row],[200D EMA]]),"Uptrend","Downtrend/NoTrend")</f>
        <v>Downtrend/NoTrend</v>
      </c>
      <c r="AL630">
        <v>-0.11</v>
      </c>
      <c r="AM630" t="s">
        <v>10346</v>
      </c>
      <c r="AN630">
        <v>2.62</v>
      </c>
      <c r="AO630" t="s">
        <v>10347</v>
      </c>
      <c r="AP630">
        <v>1.3639370998399E-2</v>
      </c>
      <c r="AQ630">
        <f>(Table2[[#This Row],[Sharpe Ratio]]-AVERAGE(Table2[Sharpe Ratio]))/_xlfn.STDEV.P(Table2[Sharpe Ratio])</f>
        <v>-0.57582157396242972</v>
      </c>
      <c r="AR6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0">
        <f>_xlfn.RANK.AVG(Table2[[#This Row],[1Y Return vs Nifty Z-Score]],Table2[1Y Return vs Nifty Z-Score])</f>
        <v>618</v>
      </c>
      <c r="AT630">
        <f>_xlfn.RANK.AVG(Table2[[#This Row],[6M Return vs Nifty Z-Score]],Table2[6M Return vs Nifty Z-Score])</f>
        <v>619</v>
      </c>
      <c r="AU630">
        <f>_xlfn.RANK.AVG(Table2[[#This Row],[Sharpe Ratio Z-Score]],Table2[Sharpe Ratio Z-Score])</f>
        <v>488</v>
      </c>
      <c r="AV630">
        <f>(Table2[[#This Row],[Rank 1Y]]+Table2[[#This Row],[Rank 6M]]+Table2[[#This Row],[Rank Sharpe]])/3</f>
        <v>575</v>
      </c>
    </row>
    <row r="631" spans="1:48" x14ac:dyDescent="0.3">
      <c r="A631" t="s">
        <v>2211</v>
      </c>
      <c r="B631" t="s">
        <v>2212</v>
      </c>
      <c r="C631" t="s">
        <v>10307</v>
      </c>
      <c r="D631" t="s">
        <v>296</v>
      </c>
      <c r="E631">
        <v>2593.02202334</v>
      </c>
      <c r="F631">
        <v>441.7</v>
      </c>
      <c r="G631">
        <v>-23.8940172251075</v>
      </c>
      <c r="H631">
        <f>(Table2[[#This Row],[1Y Return vs Nifty]]-AVERAGE(Table2[1Y Return vs Nifty]))/_xlfn.STDEV.P(Table2[1Y Return vs Nifty])</f>
        <v>-0.81232736157185104</v>
      </c>
      <c r="I631">
        <v>4.6909061670379799</v>
      </c>
      <c r="J631">
        <f>(Table2[[#This Row],[1M Return vs Nifty]]-AVERAGE(Table2[1M Return vs Nifty]))/_xlfn.STDEV.P(Table2[1M Return vs Nifty])</f>
        <v>0.45590353252549115</v>
      </c>
      <c r="K631">
        <v>-5.2739236065320299</v>
      </c>
      <c r="L631">
        <f>(Table2[[#This Row],[6M Return vs Nifty]]-AVERAGE(Table2[6M Return vs Nifty]))/_xlfn.STDEV.P(Table2[6M Return vs Nifty])</f>
        <v>-0.41574472858344996</v>
      </c>
      <c r="M631">
        <v>-1.0433850692331501</v>
      </c>
      <c r="N631">
        <f>(Table2[[#This Row],[1W Return vs Nifty]]-AVERAGE(Table2[1W Return vs Nifty]))/_xlfn.STDEV.P(Table2[1W Return vs Nifty])</f>
        <v>-2.5202497569421372E-2</v>
      </c>
      <c r="O631">
        <v>429.21</v>
      </c>
      <c r="P631">
        <v>417.45422810459002</v>
      </c>
      <c r="Q631">
        <v>409.91538576357999</v>
      </c>
      <c r="R631">
        <v>57.403233945288697</v>
      </c>
      <c r="S631" s="2">
        <f>(Table2[[#This Row],[Close Price]]-Table2[[#This Row],[20D EMA]])/Table2[[#This Row],[20D EMA]]</f>
        <v>2.9099974371519791E-2</v>
      </c>
      <c r="T631" s="2">
        <f>(Table2[[#This Row],[Close Price]]-Table2[[#This Row],[50D EMA]])/Table2[[#This Row],[50D EMA]]</f>
        <v>5.8080072647714032E-2</v>
      </c>
      <c r="U631" s="2">
        <f>(Table2[[#This Row],[Close Price]]-Table2[[#This Row],[200D EMA]])/Table2[[#This Row],[200D EMA]]</f>
        <v>7.7539451653448971E-2</v>
      </c>
      <c r="V631">
        <v>2.1070876223828101</v>
      </c>
      <c r="W631">
        <v>436</v>
      </c>
      <c r="X631">
        <v>451.3</v>
      </c>
      <c r="Y631">
        <v>436</v>
      </c>
      <c r="Z631">
        <v>461</v>
      </c>
      <c r="AA631">
        <v>379.1</v>
      </c>
      <c r="AB631">
        <v>470</v>
      </c>
      <c r="AC631" s="2">
        <f>(Table2[[#This Row],[Close Price]]/Table2[[#This Row],[Day Low]])-1</f>
        <v>1.3073394495412893E-2</v>
      </c>
      <c r="AD631" s="2">
        <f>(Table2[[#This Row],[Day High]]/Table2[[#This Row],[Close Price]])-1</f>
        <v>2.1734208738963146E-2</v>
      </c>
      <c r="AE631" s="2">
        <f>(Table2[[#This Row],[Close Price]]/Table2[[#This Row],[Current Week Low]])-1</f>
        <v>1.3073394495412893E-2</v>
      </c>
      <c r="AF631" s="2">
        <f>(Table2[[#This Row],[Current Week High]]/Table2[[#This Row],[Close Price]])-1</f>
        <v>4.3694815485623817E-2</v>
      </c>
      <c r="AG631" s="2">
        <f>(Table2[[#This Row],[Close Price]]/Table2[[#This Row],[Current Month Low]])-1</f>
        <v>0.16512793458190433</v>
      </c>
      <c r="AH631" s="2">
        <f>(Table2[[#This Row],[Current Month High]]/Table2[[#This Row],[Close Price]])-1</f>
        <v>6.4070636178401585E-2</v>
      </c>
      <c r="AI631">
        <v>21.326692325107501</v>
      </c>
      <c r="AJ631">
        <v>33.504609339579801</v>
      </c>
      <c r="AK631" t="str">
        <f>IF(AND(Table2[[#This Row],[20D EMA]]&gt;Table2[[#This Row],[50D EMA]],Table2[[#This Row],[50D EMA]]&gt;Table2[[#This Row],[200D EMA]]),"Uptrend","Downtrend/NoTrend")</f>
        <v>Uptrend</v>
      </c>
      <c r="AL631">
        <v>0</v>
      </c>
      <c r="AM631" t="s">
        <v>10348</v>
      </c>
      <c r="AN631">
        <v>9.0299999999999994</v>
      </c>
      <c r="AO631" t="s">
        <v>10347</v>
      </c>
      <c r="AP631">
        <v>-3.6769071513595E-2</v>
      </c>
      <c r="AQ631">
        <f>(Table2[[#This Row],[Sharpe Ratio]]-AVERAGE(Table2[Sharpe Ratio]))/_xlfn.STDEV.P(Table2[Sharpe Ratio])</f>
        <v>-1.1552078913371007</v>
      </c>
      <c r="AR6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-1.9525789465363319</v>
      </c>
      <c r="AS631">
        <f>_xlfn.RANK.AVG(Table2[[#This Row],[1Y Return vs Nifty Z-Score]],Table2[1Y Return vs Nifty Z-Score])</f>
        <v>607</v>
      </c>
      <c r="AT631">
        <f>_xlfn.RANK.AVG(Table2[[#This Row],[6M Return vs Nifty Z-Score]],Table2[6M Return vs Nifty Z-Score])</f>
        <v>470</v>
      </c>
      <c r="AU631">
        <f>_xlfn.RANK.AVG(Table2[[#This Row],[Sharpe Ratio Z-Score]],Table2[Sharpe Ratio Z-Score])</f>
        <v>649</v>
      </c>
      <c r="AV631">
        <f>(Table2[[#This Row],[Rank 1Y]]+Table2[[#This Row],[Rank 6M]]+Table2[[#This Row],[Rank Sharpe]])/3</f>
        <v>575.33333333333337</v>
      </c>
    </row>
    <row r="632" spans="1:48" x14ac:dyDescent="0.3">
      <c r="A632" t="s">
        <v>1282</v>
      </c>
      <c r="B632" t="s">
        <v>1283</v>
      </c>
      <c r="C632" t="s">
        <v>10318</v>
      </c>
      <c r="D632" t="s">
        <v>598</v>
      </c>
      <c r="E632">
        <v>8844.3840654399992</v>
      </c>
      <c r="F632">
        <v>51.59</v>
      </c>
      <c r="G632">
        <v>-23.552722192641799</v>
      </c>
      <c r="H632">
        <f>(Table2[[#This Row],[1Y Return vs Nifty]]-AVERAGE(Table2[1Y Return vs Nifty]))/_xlfn.STDEV.P(Table2[1Y Return vs Nifty])</f>
        <v>-0.80685442824811571</v>
      </c>
      <c r="I632">
        <v>6.5608080661896802</v>
      </c>
      <c r="J632">
        <f>(Table2[[#This Row],[1M Return vs Nifty]]-AVERAGE(Table2[1M Return vs Nifty]))/_xlfn.STDEV.P(Table2[1M Return vs Nifty])</f>
        <v>0.63215302108832006</v>
      </c>
      <c r="K632">
        <v>-27.7834169090934</v>
      </c>
      <c r="L632">
        <f>(Table2[[#This Row],[6M Return vs Nifty]]-AVERAGE(Table2[6M Return vs Nifty]))/_xlfn.STDEV.P(Table2[6M Return vs Nifty])</f>
        <v>-1.198342803509227</v>
      </c>
      <c r="M632">
        <v>-5.2638210057696702</v>
      </c>
      <c r="N632">
        <f>(Table2[[#This Row],[1W Return vs Nifty]]-AVERAGE(Table2[1W Return vs Nifty]))/_xlfn.STDEV.P(Table2[1W Return vs Nifty])</f>
        <v>-1.0972839613081025</v>
      </c>
      <c r="O632">
        <v>47.44</v>
      </c>
      <c r="P632">
        <v>45.900128020243898</v>
      </c>
      <c r="Q632">
        <v>46.470655247618502</v>
      </c>
      <c r="R632">
        <v>71.825170008184102</v>
      </c>
      <c r="S632" s="2">
        <f>(Table2[[#This Row],[Close Price]]-Table2[[#This Row],[20D EMA]])/Table2[[#This Row],[20D EMA]]</f>
        <v>8.7478920741990013E-2</v>
      </c>
      <c r="T632" s="2">
        <f>(Table2[[#This Row],[Close Price]]-Table2[[#This Row],[50D EMA]])/Table2[[#This Row],[50D EMA]]</f>
        <v>0.12396200675620407</v>
      </c>
      <c r="U632" s="2">
        <f>(Table2[[#This Row],[Close Price]]-Table2[[#This Row],[200D EMA]])/Table2[[#This Row],[200D EMA]]</f>
        <v>0.11016295606556686</v>
      </c>
      <c r="V632">
        <v>1.9625778535830201</v>
      </c>
      <c r="W632">
        <v>49.65</v>
      </c>
      <c r="X632">
        <v>54.29</v>
      </c>
      <c r="Y632">
        <v>47.5</v>
      </c>
      <c r="Z632">
        <v>54.29</v>
      </c>
      <c r="AA632">
        <v>42.5</v>
      </c>
      <c r="AB632">
        <v>54.29</v>
      </c>
      <c r="AC632" s="2">
        <f>(Table2[[#This Row],[Close Price]]/Table2[[#This Row],[Day Low]])-1</f>
        <v>3.9073514602215642E-2</v>
      </c>
      <c r="AD632" s="2">
        <f>(Table2[[#This Row],[Day High]]/Table2[[#This Row],[Close Price]])-1</f>
        <v>5.2335723977514848E-2</v>
      </c>
      <c r="AE632" s="2">
        <f>(Table2[[#This Row],[Close Price]]/Table2[[#This Row],[Current Week Low]])-1</f>
        <v>8.6105263157894907E-2</v>
      </c>
      <c r="AF632" s="2">
        <f>(Table2[[#This Row],[Current Week High]]/Table2[[#This Row],[Close Price]])-1</f>
        <v>5.2335723977514848E-2</v>
      </c>
      <c r="AG632" s="2">
        <f>(Table2[[#This Row],[Close Price]]/Table2[[#This Row],[Current Month Low]])-1</f>
        <v>0.21388235294117663</v>
      </c>
      <c r="AH632" s="2">
        <f>(Table2[[#This Row],[Current Month High]]/Table2[[#This Row],[Close Price]])-1</f>
        <v>5.2335723977514848E-2</v>
      </c>
      <c r="AI632">
        <v>33.165342120565903</v>
      </c>
      <c r="AJ632">
        <v>33.479948253557502</v>
      </c>
      <c r="AK632" t="str">
        <f>IF(AND(Table2[[#This Row],[20D EMA]]&gt;Table2[[#This Row],[50D EMA]],Table2[[#This Row],[50D EMA]]&gt;Table2[[#This Row],[200D EMA]]),"Uptrend","Downtrend/NoTrend")</f>
        <v>Downtrend/NoTrend</v>
      </c>
      <c r="AL632">
        <v>0.14000000000000001</v>
      </c>
      <c r="AM632" t="s">
        <v>10347</v>
      </c>
      <c r="AN632">
        <v>11.43</v>
      </c>
      <c r="AO632" t="s">
        <v>10347</v>
      </c>
      <c r="AP632">
        <v>3.3340054901536E-2</v>
      </c>
      <c r="AQ632">
        <f>(Table2[[#This Row],[Sharpe Ratio]]-AVERAGE(Table2[Sharpe Ratio]))/_xlfn.STDEV.P(Table2[Sharpe Ratio])</f>
        <v>-0.34938516514688001</v>
      </c>
      <c r="AR6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2">
        <f>_xlfn.RANK.AVG(Table2[[#This Row],[1Y Return vs Nifty Z-Score]],Table2[1Y Return vs Nifty Z-Score])</f>
        <v>606</v>
      </c>
      <c r="AT632">
        <f>_xlfn.RANK.AVG(Table2[[#This Row],[6M Return vs Nifty Z-Score]],Table2[6M Return vs Nifty Z-Score])</f>
        <v>685</v>
      </c>
      <c r="AU632">
        <f>_xlfn.RANK.AVG(Table2[[#This Row],[Sharpe Ratio Z-Score]],Table2[Sharpe Ratio Z-Score])</f>
        <v>436</v>
      </c>
      <c r="AV632">
        <f>(Table2[[#This Row],[Rank 1Y]]+Table2[[#This Row],[Rank 6M]]+Table2[[#This Row],[Rank Sharpe]])/3</f>
        <v>575.66666666666663</v>
      </c>
    </row>
    <row r="633" spans="1:48" x14ac:dyDescent="0.3">
      <c r="A633" t="s">
        <v>1365</v>
      </c>
      <c r="B633" t="s">
        <v>1366</v>
      </c>
      <c r="C633" t="s">
        <v>10316</v>
      </c>
      <c r="D633" t="s">
        <v>569</v>
      </c>
      <c r="E633">
        <v>8194.5914088899899</v>
      </c>
      <c r="F633">
        <v>296.3</v>
      </c>
      <c r="G633">
        <v>-29.7119780684171</v>
      </c>
      <c r="H633">
        <f>(Table2[[#This Row],[1Y Return vs Nifty]]-AVERAGE(Table2[1Y Return vs Nifty]))/_xlfn.STDEV.P(Table2[1Y Return vs Nifty])</f>
        <v>-0.9056229233194012</v>
      </c>
      <c r="I633">
        <v>12.407507771895901</v>
      </c>
      <c r="J633">
        <f>(Table2[[#This Row],[1M Return vs Nifty]]-AVERAGE(Table2[1M Return vs Nifty]))/_xlfn.STDEV.P(Table2[1M Return vs Nifty])</f>
        <v>1.1832395959394664</v>
      </c>
      <c r="K633">
        <v>2.7676028925398999</v>
      </c>
      <c r="L633">
        <f>(Table2[[#This Row],[6M Return vs Nifty]]-AVERAGE(Table2[6M Return vs Nifty]))/_xlfn.STDEV.P(Table2[6M Return vs Nifty])</f>
        <v>-0.13616121805981687</v>
      </c>
      <c r="M633">
        <v>8.5731094937581105</v>
      </c>
      <c r="N633">
        <f>(Table2[[#This Row],[1W Return vs Nifty]]-AVERAGE(Table2[1W Return vs Nifty]))/_xlfn.STDEV.P(Table2[1W Return vs Nifty])</f>
        <v>2.4175938680560964</v>
      </c>
      <c r="O633">
        <v>277.64</v>
      </c>
      <c r="P633">
        <v>267.39599549969302</v>
      </c>
      <c r="Q633">
        <v>262.63451658772101</v>
      </c>
      <c r="R633">
        <v>69.632846932280202</v>
      </c>
      <c r="S633" s="2">
        <f>(Table2[[#This Row],[Close Price]]-Table2[[#This Row],[20D EMA]])/Table2[[#This Row],[20D EMA]]</f>
        <v>6.7209335830572051E-2</v>
      </c>
      <c r="T633" s="2">
        <f>(Table2[[#This Row],[Close Price]]-Table2[[#This Row],[50D EMA]])/Table2[[#This Row],[50D EMA]]</f>
        <v>0.10809438056951073</v>
      </c>
      <c r="U633" s="2">
        <f>(Table2[[#This Row],[Close Price]]-Table2[[#This Row],[200D EMA]])/Table2[[#This Row],[200D EMA]]</f>
        <v>0.12818377359411018</v>
      </c>
      <c r="V633">
        <v>1.9388554237500599</v>
      </c>
      <c r="W633">
        <v>292.14999999999998</v>
      </c>
      <c r="X633">
        <v>304</v>
      </c>
      <c r="Y633">
        <v>282</v>
      </c>
      <c r="Z633">
        <v>310</v>
      </c>
      <c r="AA633">
        <v>240.05</v>
      </c>
      <c r="AB633">
        <v>310</v>
      </c>
      <c r="AC633" s="2">
        <f>(Table2[[#This Row],[Close Price]]/Table2[[#This Row],[Day Low]])-1</f>
        <v>1.4205031661817635E-2</v>
      </c>
      <c r="AD633" s="2">
        <f>(Table2[[#This Row],[Day High]]/Table2[[#This Row],[Close Price]])-1</f>
        <v>2.5987175160310461E-2</v>
      </c>
      <c r="AE633" s="2">
        <f>(Table2[[#This Row],[Close Price]]/Table2[[#This Row],[Current Week Low]])-1</f>
        <v>5.0709219858156018E-2</v>
      </c>
      <c r="AF633" s="2">
        <f>(Table2[[#This Row],[Current Week High]]/Table2[[#This Row],[Close Price]])-1</f>
        <v>4.6236922038474404E-2</v>
      </c>
      <c r="AG633" s="2">
        <f>(Table2[[#This Row],[Close Price]]/Table2[[#This Row],[Current Month Low]])-1</f>
        <v>0.23432618204540723</v>
      </c>
      <c r="AH633" s="2">
        <f>(Table2[[#This Row],[Current Month High]]/Table2[[#This Row],[Close Price]])-1</f>
        <v>4.6236922038474404E-2</v>
      </c>
      <c r="AI633">
        <v>8.3192710091123807</v>
      </c>
      <c r="AJ633">
        <v>34.681818181818102</v>
      </c>
      <c r="AK633" t="str">
        <f>IF(AND(Table2[[#This Row],[20D EMA]]&gt;Table2[[#This Row],[50D EMA]],Table2[[#This Row],[50D EMA]]&gt;Table2[[#This Row],[200D EMA]]),"Uptrend","Downtrend/NoTrend")</f>
        <v>Uptrend</v>
      </c>
      <c r="AL633">
        <v>0.16</v>
      </c>
      <c r="AM633" t="s">
        <v>10347</v>
      </c>
      <c r="AN633">
        <v>6.11</v>
      </c>
      <c r="AO633" t="s">
        <v>10347</v>
      </c>
      <c r="AP633">
        <v>-9.7371237447163E-2</v>
      </c>
      <c r="AQ633">
        <f>(Table2[[#This Row],[Sharpe Ratio]]-AVERAGE(Table2[Sharpe Ratio]))/_xlfn.STDEV.P(Table2[Sharpe Ratio])</f>
        <v>-1.8517591830542428</v>
      </c>
      <c r="AR6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0.70729013956210207</v>
      </c>
      <c r="AS633">
        <f>_xlfn.RANK.AVG(Table2[[#This Row],[1Y Return vs Nifty Z-Score]],Table2[1Y Return vs Nifty Z-Score])</f>
        <v>637</v>
      </c>
      <c r="AT633">
        <f>_xlfn.RANK.AVG(Table2[[#This Row],[6M Return vs Nifty Z-Score]],Table2[6M Return vs Nifty Z-Score])</f>
        <v>368</v>
      </c>
      <c r="AU633">
        <f>_xlfn.RANK.AVG(Table2[[#This Row],[Sharpe Ratio Z-Score]],Table2[Sharpe Ratio Z-Score])</f>
        <v>722</v>
      </c>
      <c r="AV633">
        <f>(Table2[[#This Row],[Rank 1Y]]+Table2[[#This Row],[Rank 6M]]+Table2[[#This Row],[Rank Sharpe]])/3</f>
        <v>575.66666666666663</v>
      </c>
    </row>
    <row r="634" spans="1:48" x14ac:dyDescent="0.3">
      <c r="A634" t="s">
        <v>465</v>
      </c>
      <c r="B634" t="s">
        <v>466</v>
      </c>
      <c r="C634" t="s">
        <v>10303</v>
      </c>
      <c r="D634" t="s">
        <v>51</v>
      </c>
      <c r="E634">
        <v>47595.311419275</v>
      </c>
      <c r="F634">
        <v>640.35</v>
      </c>
      <c r="G634">
        <v>-42.488343586199598</v>
      </c>
      <c r="H634">
        <f>(Table2[[#This Row],[1Y Return vs Nifty]]-AVERAGE(Table2[1Y Return vs Nifty]))/_xlfn.STDEV.P(Table2[1Y Return vs Nifty])</f>
        <v>-1.1105019574305144</v>
      </c>
      <c r="I634">
        <v>-3.7838743686400802</v>
      </c>
      <c r="J634">
        <f>(Table2[[#This Row],[1M Return vs Nifty]]-AVERAGE(Table2[1M Return vs Nifty]))/_xlfn.STDEV.P(Table2[1M Return vs Nifty])</f>
        <v>-0.34289545033724433</v>
      </c>
      <c r="K634">
        <v>-2.0448215962166798</v>
      </c>
      <c r="L634">
        <f>(Table2[[#This Row],[6M Return vs Nifty]]-AVERAGE(Table2[6M Return vs Nifty]))/_xlfn.STDEV.P(Table2[6M Return vs Nifty])</f>
        <v>-0.3034770296599833</v>
      </c>
      <c r="M634">
        <v>-1.0549625693868501</v>
      </c>
      <c r="N634">
        <f>(Table2[[#This Row],[1W Return vs Nifty]]-AVERAGE(Table2[1W Return vs Nifty]))/_xlfn.STDEV.P(Table2[1W Return vs Nifty])</f>
        <v>-2.8143431515074226E-2</v>
      </c>
      <c r="O634">
        <v>630.63</v>
      </c>
      <c r="P634">
        <v>636.35843547488798</v>
      </c>
      <c r="Q634">
        <v>651.40865202611496</v>
      </c>
      <c r="R634">
        <v>63.988266518604902</v>
      </c>
      <c r="S634" s="2">
        <f>(Table2[[#This Row],[Close Price]]-Table2[[#This Row],[20D EMA]])/Table2[[#This Row],[20D EMA]]</f>
        <v>1.541315827030117E-2</v>
      </c>
      <c r="T634" s="2">
        <f>(Table2[[#This Row],[Close Price]]-Table2[[#This Row],[50D EMA]])/Table2[[#This Row],[50D EMA]]</f>
        <v>6.272509803587816E-3</v>
      </c>
      <c r="U634" s="2">
        <f>(Table2[[#This Row],[Close Price]]-Table2[[#This Row],[200D EMA]])/Table2[[#This Row],[200D EMA]]</f>
        <v>-1.6976520025821826E-2</v>
      </c>
      <c r="V634">
        <v>0.556148111436919</v>
      </c>
      <c r="W634">
        <v>630.20000000000005</v>
      </c>
      <c r="X634">
        <v>649.4</v>
      </c>
      <c r="Y634">
        <v>625.85</v>
      </c>
      <c r="Z634">
        <v>649.4</v>
      </c>
      <c r="AA634">
        <v>600.25</v>
      </c>
      <c r="AB634">
        <v>659.85</v>
      </c>
      <c r="AC634" s="2">
        <f>(Table2[[#This Row],[Close Price]]/Table2[[#This Row],[Day Low]])-1</f>
        <v>1.6105998095842455E-2</v>
      </c>
      <c r="AD634" s="2">
        <f>(Table2[[#This Row],[Day High]]/Table2[[#This Row],[Close Price]])-1</f>
        <v>1.4132896072460266E-2</v>
      </c>
      <c r="AE634" s="2">
        <f>(Table2[[#This Row],[Close Price]]/Table2[[#This Row],[Current Week Low]])-1</f>
        <v>2.3168490852440771E-2</v>
      </c>
      <c r="AF634" s="2">
        <f>(Table2[[#This Row],[Current Week High]]/Table2[[#This Row],[Close Price]])-1</f>
        <v>1.4132896072460266E-2</v>
      </c>
      <c r="AG634" s="2">
        <f>(Table2[[#This Row],[Close Price]]/Table2[[#This Row],[Current Month Low]])-1</f>
        <v>6.6805497709287787E-2</v>
      </c>
      <c r="AH634" s="2">
        <f>(Table2[[#This Row],[Current Month High]]/Table2[[#This Row],[Close Price]])-1</f>
        <v>3.0452096509721249E-2</v>
      </c>
      <c r="AI634">
        <v>27.024283594909001</v>
      </c>
      <c r="AJ634">
        <v>15.649268556980299</v>
      </c>
      <c r="AK634" t="str">
        <f>IF(AND(Table2[[#This Row],[20D EMA]]&gt;Table2[[#This Row],[50D EMA]],Table2[[#This Row],[50D EMA]]&gt;Table2[[#This Row],[200D EMA]]),"Uptrend","Downtrend/NoTrend")</f>
        <v>Downtrend/NoTrend</v>
      </c>
      <c r="AL634">
        <v>-7.0000000000000007E-2</v>
      </c>
      <c r="AM634" t="s">
        <v>10346</v>
      </c>
      <c r="AN634">
        <v>5.0199999999999996</v>
      </c>
      <c r="AO634" t="s">
        <v>10347</v>
      </c>
      <c r="AP634">
        <v>-2.2382281586948001E-2</v>
      </c>
      <c r="AQ634">
        <f>(Table2[[#This Row],[Sharpe Ratio]]-AVERAGE(Table2[Sharpe Ratio]))/_xlfn.STDEV.P(Table2[Sharpe Ratio])</f>
        <v>-0.98984850272953373</v>
      </c>
      <c r="AR6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4">
        <f>_xlfn.RANK.AVG(Table2[[#This Row],[1Y Return vs Nifty Z-Score]],Table2[1Y Return vs Nifty Z-Score])</f>
        <v>691</v>
      </c>
      <c r="AT634">
        <f>_xlfn.RANK.AVG(Table2[[#This Row],[6M Return vs Nifty Z-Score]],Table2[6M Return vs Nifty Z-Score])</f>
        <v>422</v>
      </c>
      <c r="AU634">
        <f>_xlfn.RANK.AVG(Table2[[#This Row],[Sharpe Ratio Z-Score]],Table2[Sharpe Ratio Z-Score])</f>
        <v>616</v>
      </c>
      <c r="AV634">
        <f>(Table2[[#This Row],[Rank 1Y]]+Table2[[#This Row],[Rank 6M]]+Table2[[#This Row],[Rank Sharpe]])/3</f>
        <v>576.33333333333337</v>
      </c>
    </row>
    <row r="635" spans="1:48" x14ac:dyDescent="0.3">
      <c r="A635" t="s">
        <v>1988</v>
      </c>
      <c r="B635" t="s">
        <v>1989</v>
      </c>
      <c r="C635" t="s">
        <v>10314</v>
      </c>
      <c r="D635" t="s">
        <v>133</v>
      </c>
      <c r="E635">
        <v>3414.2941060650001</v>
      </c>
      <c r="F635">
        <v>518.54999999999995</v>
      </c>
      <c r="G635">
        <v>-22.394813531676601</v>
      </c>
      <c r="H635">
        <f>(Table2[[#This Row],[1Y Return vs Nifty]]-AVERAGE(Table2[1Y Return vs Nifty]))/_xlfn.STDEV.P(Table2[1Y Return vs Nifty])</f>
        <v>-0.78828645539877473</v>
      </c>
      <c r="I635">
        <v>-5.7316258751018499E-2</v>
      </c>
      <c r="J635">
        <f>(Table2[[#This Row],[1M Return vs Nifty]]-AVERAGE(Table2[1M Return vs Nifty]))/_xlfn.STDEV.P(Table2[1M Return vs Nifty])</f>
        <v>8.3550410738694545E-3</v>
      </c>
      <c r="K635">
        <v>-16.7519348350359</v>
      </c>
      <c r="L635">
        <f>(Table2[[#This Row],[6M Return vs Nifty]]-AVERAGE(Table2[6M Return vs Nifty]))/_xlfn.STDEV.P(Table2[6M Return vs Nifty])</f>
        <v>-0.81480610995987734</v>
      </c>
      <c r="M635">
        <v>1.2047770962286299</v>
      </c>
      <c r="N635">
        <f>(Table2[[#This Row],[1W Return vs Nifty]]-AVERAGE(Table2[1W Return vs Nifty]))/_xlfn.STDEV.P(Table2[1W Return vs Nifty])</f>
        <v>0.54587902607245098</v>
      </c>
      <c r="O635">
        <v>508.89</v>
      </c>
      <c r="P635">
        <v>510.81108980079398</v>
      </c>
      <c r="Q635">
        <v>511.57762007226302</v>
      </c>
      <c r="R635">
        <v>55.964771614346901</v>
      </c>
      <c r="S635" s="2">
        <f>(Table2[[#This Row],[Close Price]]-Table2[[#This Row],[20D EMA]])/Table2[[#This Row],[20D EMA]]</f>
        <v>1.8982491304604075E-2</v>
      </c>
      <c r="T635" s="2">
        <f>(Table2[[#This Row],[Close Price]]-Table2[[#This Row],[50D EMA]])/Table2[[#This Row],[50D EMA]]</f>
        <v>1.5150239205307767E-2</v>
      </c>
      <c r="U635" s="2">
        <f>(Table2[[#This Row],[Close Price]]-Table2[[#This Row],[200D EMA]])/Table2[[#This Row],[200D EMA]]</f>
        <v>1.3629173079838897E-2</v>
      </c>
      <c r="V635">
        <v>1.2909630639474601</v>
      </c>
      <c r="W635">
        <v>512.20000000000005</v>
      </c>
      <c r="X635">
        <v>532.15</v>
      </c>
      <c r="Y635">
        <v>495.1</v>
      </c>
      <c r="Z635">
        <v>548.79999999999995</v>
      </c>
      <c r="AA635">
        <v>425</v>
      </c>
      <c r="AB635">
        <v>548.79999999999995</v>
      </c>
      <c r="AC635" s="2">
        <f>(Table2[[#This Row],[Close Price]]/Table2[[#This Row],[Day Low]])-1</f>
        <v>1.2397500976180975E-2</v>
      </c>
      <c r="AD635" s="2">
        <f>(Table2[[#This Row],[Day High]]/Table2[[#This Row],[Close Price]])-1</f>
        <v>2.6226979076270363E-2</v>
      </c>
      <c r="AE635" s="2">
        <f>(Table2[[#This Row],[Close Price]]/Table2[[#This Row],[Current Week Low]])-1</f>
        <v>4.7364168854776567E-2</v>
      </c>
      <c r="AF635" s="2">
        <f>(Table2[[#This Row],[Current Week High]]/Table2[[#This Row],[Close Price]])-1</f>
        <v>5.833574390126306E-2</v>
      </c>
      <c r="AG635" s="2">
        <f>(Table2[[#This Row],[Close Price]]/Table2[[#This Row],[Current Month Low]])-1</f>
        <v>0.22011764705882353</v>
      </c>
      <c r="AH635" s="2">
        <f>(Table2[[#This Row],[Current Month High]]/Table2[[#This Row],[Close Price]])-1</f>
        <v>5.833574390126306E-2</v>
      </c>
      <c r="AI635">
        <v>19.564169318291299</v>
      </c>
      <c r="AJ635">
        <v>22.0117647058823</v>
      </c>
      <c r="AK635" t="str">
        <f>IF(AND(Table2[[#This Row],[20D EMA]]&gt;Table2[[#This Row],[50D EMA]],Table2[[#This Row],[50D EMA]]&gt;Table2[[#This Row],[200D EMA]]),"Uptrend","Downtrend/NoTrend")</f>
        <v>Downtrend/NoTrend</v>
      </c>
      <c r="AL635">
        <v>-0.02</v>
      </c>
      <c r="AM635" t="s">
        <v>10346</v>
      </c>
      <c r="AN635">
        <v>10.33</v>
      </c>
      <c r="AO635" t="s">
        <v>10347</v>
      </c>
      <c r="AQ635">
        <f>(Table2[[#This Row],[Sharpe Ratio]]-AVERAGE(Table2[Sharpe Ratio]))/_xlfn.STDEV.P(Table2[Sharpe Ratio])</f>
        <v>-0.73259025278421641</v>
      </c>
      <c r="AR6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5">
        <f>_xlfn.RANK.AVG(Table2[[#This Row],[1Y Return vs Nifty Z-Score]],Table2[1Y Return vs Nifty Z-Score])</f>
        <v>598</v>
      </c>
      <c r="AT635">
        <f>_xlfn.RANK.AVG(Table2[[#This Row],[6M Return vs Nifty Z-Score]],Table2[6M Return vs Nifty Z-Score])</f>
        <v>588</v>
      </c>
      <c r="AU635">
        <f>_xlfn.RANK.AVG(Table2[[#This Row],[Sharpe Ratio Z-Score]],Table2[Sharpe Ratio Z-Score])</f>
        <v>548</v>
      </c>
      <c r="AV635">
        <f>(Table2[[#This Row],[Rank 1Y]]+Table2[[#This Row],[Rank 6M]]+Table2[[#This Row],[Rank Sharpe]])/3</f>
        <v>578</v>
      </c>
    </row>
    <row r="636" spans="1:48" x14ac:dyDescent="0.3">
      <c r="A636" t="s">
        <v>846</v>
      </c>
      <c r="B636" t="s">
        <v>847</v>
      </c>
      <c r="C636" t="s">
        <v>630</v>
      </c>
      <c r="D636" t="s">
        <v>630</v>
      </c>
      <c r="E636">
        <v>18644.185515149999</v>
      </c>
      <c r="F636">
        <v>37.049999999999997</v>
      </c>
      <c r="G636">
        <v>-29.762994350789299</v>
      </c>
      <c r="H636">
        <f>(Table2[[#This Row],[1Y Return vs Nifty]]-AVERAGE(Table2[1Y Return vs Nifty]))/_xlfn.STDEV.P(Table2[1Y Return vs Nifty])</f>
        <v>-0.90644100938948169</v>
      </c>
      <c r="I636">
        <v>-3.1565542650496399</v>
      </c>
      <c r="J636">
        <f>(Table2[[#This Row],[1M Return vs Nifty]]-AVERAGE(Table2[1M Return vs Nifty]))/_xlfn.STDEV.P(Table2[1M Return vs Nifty])</f>
        <v>-0.28376676156851544</v>
      </c>
      <c r="K636">
        <v>-26.827845870988501</v>
      </c>
      <c r="L636">
        <f>(Table2[[#This Row],[6M Return vs Nifty]]-AVERAGE(Table2[6M Return vs Nifty]))/_xlfn.STDEV.P(Table2[6M Return vs Nifty])</f>
        <v>-1.1651200185791626</v>
      </c>
      <c r="M636">
        <v>-3.53868213313506</v>
      </c>
      <c r="N636">
        <f>(Table2[[#This Row],[1W Return vs Nifty]]-AVERAGE(Table2[1W Return vs Nifty]))/_xlfn.STDEV.P(Table2[1W Return vs Nifty])</f>
        <v>-0.65906159860962132</v>
      </c>
      <c r="O636">
        <v>37.6</v>
      </c>
      <c r="P636">
        <v>37.880995130445598</v>
      </c>
      <c r="Q636">
        <v>38.3388739090271</v>
      </c>
      <c r="R636">
        <v>39.294988531879298</v>
      </c>
      <c r="S636" s="2">
        <f>(Table2[[#This Row],[Close Price]]-Table2[[#This Row],[20D EMA]])/Table2[[#This Row],[20D EMA]]</f>
        <v>-1.4627659574468198E-2</v>
      </c>
      <c r="T636" s="2">
        <f>(Table2[[#This Row],[Close Price]]-Table2[[#This Row],[50D EMA]])/Table2[[#This Row],[50D EMA]]</f>
        <v>-2.1936993143501549E-2</v>
      </c>
      <c r="U636" s="2">
        <f>(Table2[[#This Row],[Close Price]]-Table2[[#This Row],[200D EMA]])/Table2[[#This Row],[200D EMA]]</f>
        <v>-3.3617938598964184E-2</v>
      </c>
      <c r="V636">
        <v>0.47520246230809798</v>
      </c>
      <c r="W636">
        <v>36.909999999999997</v>
      </c>
      <c r="X636">
        <v>37.65</v>
      </c>
      <c r="Y636">
        <v>36.909999999999997</v>
      </c>
      <c r="Z636">
        <v>38.25</v>
      </c>
      <c r="AA636">
        <v>36.4</v>
      </c>
      <c r="AB636">
        <v>39.75</v>
      </c>
      <c r="AC636" s="2">
        <f>(Table2[[#This Row],[Close Price]]/Table2[[#This Row],[Day Low]])-1</f>
        <v>3.7930100243837028E-3</v>
      </c>
      <c r="AD636" s="2">
        <f>(Table2[[#This Row],[Day High]]/Table2[[#This Row],[Close Price]])-1</f>
        <v>1.6194331983805599E-2</v>
      </c>
      <c r="AE636" s="2">
        <f>(Table2[[#This Row],[Close Price]]/Table2[[#This Row],[Current Week Low]])-1</f>
        <v>3.7930100243837028E-3</v>
      </c>
      <c r="AF636" s="2">
        <f>(Table2[[#This Row],[Current Week High]]/Table2[[#This Row],[Close Price]])-1</f>
        <v>3.238866396761142E-2</v>
      </c>
      <c r="AG636" s="2">
        <f>(Table2[[#This Row],[Close Price]]/Table2[[#This Row],[Current Month Low]])-1</f>
        <v>1.7857142857142794E-2</v>
      </c>
      <c r="AH636" s="2">
        <f>(Table2[[#This Row],[Current Month High]]/Table2[[#This Row],[Close Price]])-1</f>
        <v>7.2874493927125528E-2</v>
      </c>
      <c r="AI636">
        <v>42.780026990553303</v>
      </c>
      <c r="AJ636">
        <v>14.3518518518518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-0.08</v>
      </c>
      <c r="AM636" t="s">
        <v>10346</v>
      </c>
      <c r="AN636">
        <v>-1.0900000000000001</v>
      </c>
      <c r="AO636" t="s">
        <v>10346</v>
      </c>
      <c r="AP636">
        <v>4.0433299301273998E-2</v>
      </c>
      <c r="AQ636">
        <f>(Table2[[#This Row],[Sharpe Ratio]]-AVERAGE(Table2[Sharpe Ratio]))/_xlfn.STDEV.P(Table2[Sharpe Ratio])</f>
        <v>-0.26785658488922071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6">
        <f>_xlfn.RANK.AVG(Table2[[#This Row],[1Y Return vs Nifty Z-Score]],Table2[1Y Return vs Nifty Z-Score])</f>
        <v>638</v>
      </c>
      <c r="AT636">
        <f>_xlfn.RANK.AVG(Table2[[#This Row],[6M Return vs Nifty Z-Score]],Table2[6M Return vs Nifty Z-Score])</f>
        <v>680</v>
      </c>
      <c r="AU636">
        <f>_xlfn.RANK.AVG(Table2[[#This Row],[Sharpe Ratio Z-Score]],Table2[Sharpe Ratio Z-Score])</f>
        <v>419</v>
      </c>
      <c r="AV636">
        <f>(Table2[[#This Row],[Rank 1Y]]+Table2[[#This Row],[Rank 6M]]+Table2[[#This Row],[Rank Sharpe]])/3</f>
        <v>579</v>
      </c>
    </row>
    <row r="637" spans="1:48" x14ac:dyDescent="0.3">
      <c r="A637" t="s">
        <v>867</v>
      </c>
      <c r="B637" t="s">
        <v>868</v>
      </c>
      <c r="C637" t="s">
        <v>10311</v>
      </c>
      <c r="D637" t="s">
        <v>130</v>
      </c>
      <c r="E637">
        <v>18097.5832443</v>
      </c>
      <c r="F637">
        <v>3020.25</v>
      </c>
      <c r="G637">
        <v>-30.013760492910301</v>
      </c>
      <c r="H637">
        <f>(Table2[[#This Row],[1Y Return vs Nifty]]-AVERAGE(Table2[1Y Return vs Nifty]))/_xlfn.STDEV.P(Table2[1Y Return vs Nifty])</f>
        <v>-0.91046224100766093</v>
      </c>
      <c r="I637">
        <v>-1.7213042922247701</v>
      </c>
      <c r="J637">
        <f>(Table2[[#This Row],[1M Return vs Nifty]]-AVERAGE(Table2[1M Return vs Nifty]))/_xlfn.STDEV.P(Table2[1M Return vs Nifty])</f>
        <v>-0.14848582849659533</v>
      </c>
      <c r="K637">
        <v>-0.64658084845519703</v>
      </c>
      <c r="L637">
        <f>(Table2[[#This Row],[6M Return vs Nifty]]-AVERAGE(Table2[6M Return vs Nifty]))/_xlfn.STDEV.P(Table2[6M Return vs Nifty])</f>
        <v>-0.25486374002381013</v>
      </c>
      <c r="M637">
        <v>2.5797147226172701</v>
      </c>
      <c r="N637">
        <f>(Table2[[#This Row],[1W Return vs Nifty]]-AVERAGE(Table2[1W Return vs Nifty]))/_xlfn.STDEV.P(Table2[1W Return vs Nifty])</f>
        <v>0.89514274318926368</v>
      </c>
      <c r="O637">
        <v>2889.57</v>
      </c>
      <c r="P637">
        <v>2814.6161987055998</v>
      </c>
      <c r="Q637">
        <v>2718.21699430332</v>
      </c>
      <c r="R637">
        <v>69.3680911101617</v>
      </c>
      <c r="S637" s="2">
        <f>(Table2[[#This Row],[Close Price]]-Table2[[#This Row],[20D EMA]])/Table2[[#This Row],[20D EMA]]</f>
        <v>4.5224722017462748E-2</v>
      </c>
      <c r="T637" s="2">
        <f>(Table2[[#This Row],[Close Price]]-Table2[[#This Row],[50D EMA]])/Table2[[#This Row],[50D EMA]]</f>
        <v>7.3059268751799314E-2</v>
      </c>
      <c r="U637" s="2">
        <f>(Table2[[#This Row],[Close Price]]-Table2[[#This Row],[200D EMA]])/Table2[[#This Row],[200D EMA]]</f>
        <v>0.11111438355718586</v>
      </c>
      <c r="V637">
        <v>1.0872003960540599</v>
      </c>
      <c r="W637">
        <v>2968</v>
      </c>
      <c r="X637">
        <v>3050</v>
      </c>
      <c r="Y637">
        <v>2898</v>
      </c>
      <c r="Z637">
        <v>3067.55</v>
      </c>
      <c r="AA637">
        <v>2626.25</v>
      </c>
      <c r="AB637">
        <v>3067.55</v>
      </c>
      <c r="AC637" s="2">
        <f>(Table2[[#This Row],[Close Price]]/Table2[[#This Row],[Day Low]])-1</f>
        <v>1.7604447439353077E-2</v>
      </c>
      <c r="AD637" s="2">
        <f>(Table2[[#This Row],[Day High]]/Table2[[#This Row],[Close Price]])-1</f>
        <v>9.8501779654001087E-3</v>
      </c>
      <c r="AE637" s="2">
        <f>(Table2[[#This Row],[Close Price]]/Table2[[#This Row],[Current Week Low]])-1</f>
        <v>4.2184265010351885E-2</v>
      </c>
      <c r="AF637" s="2">
        <f>(Table2[[#This Row],[Current Week High]]/Table2[[#This Row],[Close Price]])-1</f>
        <v>1.5660955218938843E-2</v>
      </c>
      <c r="AG637" s="2">
        <f>(Table2[[#This Row],[Close Price]]/Table2[[#This Row],[Current Month Low]])-1</f>
        <v>0.15002379819133749</v>
      </c>
      <c r="AH637" s="2">
        <f>(Table2[[#This Row],[Current Month High]]/Table2[[#This Row],[Close Price]])-1</f>
        <v>1.5660955218938843E-2</v>
      </c>
      <c r="AI637">
        <v>8.9975995364622197</v>
      </c>
      <c r="AJ637">
        <v>35.437219730941599</v>
      </c>
      <c r="AK637" t="str">
        <f>IF(AND(Table2[[#This Row],[20D EMA]]&gt;Table2[[#This Row],[50D EMA]],Table2[[#This Row],[50D EMA]]&gt;Table2[[#This Row],[200D EMA]]),"Uptrend","Downtrend/NoTrend")</f>
        <v>Uptrend</v>
      </c>
      <c r="AL637">
        <v>-0.04</v>
      </c>
      <c r="AM637" t="s">
        <v>10346</v>
      </c>
      <c r="AN637">
        <v>9.5399999999999991</v>
      </c>
      <c r="AO637" t="s">
        <v>10347</v>
      </c>
      <c r="AP637">
        <v>-7.7180082582352996E-2</v>
      </c>
      <c r="AQ637">
        <f>(Table2[[#This Row],[Sharpe Ratio]]-AVERAGE(Table2[Sharpe Ratio]))/_xlfn.STDEV.P(Table2[Sharpe Ratio])</f>
        <v>-1.6196853819666479</v>
      </c>
      <c r="AR6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-2.0383544483054505</v>
      </c>
      <c r="AS637">
        <f>_xlfn.RANK.AVG(Table2[[#This Row],[1Y Return vs Nifty Z-Score]],Table2[1Y Return vs Nifty Z-Score])</f>
        <v>640</v>
      </c>
      <c r="AT637">
        <f>_xlfn.RANK.AVG(Table2[[#This Row],[6M Return vs Nifty Z-Score]],Table2[6M Return vs Nifty Z-Score])</f>
        <v>405</v>
      </c>
      <c r="AU637">
        <f>_xlfn.RANK.AVG(Table2[[#This Row],[Sharpe Ratio Z-Score]],Table2[Sharpe Ratio Z-Score])</f>
        <v>696</v>
      </c>
      <c r="AV637">
        <f>(Table2[[#This Row],[Rank 1Y]]+Table2[[#This Row],[Rank 6M]]+Table2[[#This Row],[Rank Sharpe]])/3</f>
        <v>580.33333333333337</v>
      </c>
    </row>
    <row r="638" spans="1:48" x14ac:dyDescent="0.3">
      <c r="A638" t="s">
        <v>2173</v>
      </c>
      <c r="B638" t="s">
        <v>2174</v>
      </c>
      <c r="C638" t="s">
        <v>10306</v>
      </c>
      <c r="D638" t="s">
        <v>46</v>
      </c>
      <c r="E638">
        <v>2691.6776089</v>
      </c>
      <c r="F638">
        <v>679</v>
      </c>
      <c r="G638">
        <v>-45.089613331552897</v>
      </c>
      <c r="H638">
        <f>(Table2[[#This Row],[1Y Return vs Nifty]]-AVERAGE(Table2[1Y Return vs Nifty]))/_xlfn.STDEV.P(Table2[1Y Return vs Nifty])</f>
        <v>-1.1522153564522215</v>
      </c>
      <c r="I638">
        <v>-1.26449060917352</v>
      </c>
      <c r="J638">
        <f>(Table2[[#This Row],[1M Return vs Nifty]]-AVERAGE(Table2[1M Return vs Nifty]))/_xlfn.STDEV.P(Table2[1M Return vs Nifty])</f>
        <v>-0.10542839428423868</v>
      </c>
      <c r="K638">
        <v>-16.3305467461796</v>
      </c>
      <c r="L638">
        <f>(Table2[[#This Row],[6M Return vs Nifty]]-AVERAGE(Table2[6M Return vs Nifty]))/_xlfn.STDEV.P(Table2[6M Return vs Nifty])</f>
        <v>-0.80015551331148171</v>
      </c>
      <c r="M638">
        <v>-1.2778542566065301</v>
      </c>
      <c r="N638">
        <f>(Table2[[#This Row],[1W Return vs Nifty]]-AVERAGE(Table2[1W Return vs Nifty]))/_xlfn.STDEV.P(Table2[1W Return vs Nifty])</f>
        <v>-8.4762712054552949E-2</v>
      </c>
      <c r="O638">
        <v>683.68</v>
      </c>
      <c r="P638">
        <v>681.294840527308</v>
      </c>
      <c r="Q638">
        <v>695.13635327489806</v>
      </c>
      <c r="R638">
        <v>45.882054823877397</v>
      </c>
      <c r="S638" s="2">
        <f>(Table2[[#This Row],[Close Price]]-Table2[[#This Row],[20D EMA]])/Table2[[#This Row],[20D EMA]]</f>
        <v>-6.8453077463139925E-3</v>
      </c>
      <c r="T638" s="2">
        <f>(Table2[[#This Row],[Close Price]]-Table2[[#This Row],[50D EMA]])/Table2[[#This Row],[50D EMA]]</f>
        <v>-3.3683515429704975E-3</v>
      </c>
      <c r="U638" s="2">
        <f>(Table2[[#This Row],[Close Price]]-Table2[[#This Row],[200D EMA]])/Table2[[#This Row],[200D EMA]]</f>
        <v>-2.3213220253662646E-2</v>
      </c>
      <c r="V638">
        <v>0.79030218233705996</v>
      </c>
      <c r="W638">
        <v>676.1</v>
      </c>
      <c r="X638">
        <v>692.75</v>
      </c>
      <c r="Y638">
        <v>672</v>
      </c>
      <c r="Z638">
        <v>708.5</v>
      </c>
      <c r="AA638">
        <v>655.1</v>
      </c>
      <c r="AB638">
        <v>745.75</v>
      </c>
      <c r="AC638" s="2">
        <f>(Table2[[#This Row],[Close Price]]/Table2[[#This Row],[Day Low]])-1</f>
        <v>4.2893063156337341E-3</v>
      </c>
      <c r="AD638" s="2">
        <f>(Table2[[#This Row],[Day High]]/Table2[[#This Row],[Close Price]])-1</f>
        <v>2.0250368188512446E-2</v>
      </c>
      <c r="AE638" s="2">
        <f>(Table2[[#This Row],[Close Price]]/Table2[[#This Row],[Current Week Low]])-1</f>
        <v>1.0416666666666741E-2</v>
      </c>
      <c r="AF638" s="2">
        <f>(Table2[[#This Row],[Current Week High]]/Table2[[#This Row],[Close Price]])-1</f>
        <v>4.344624447717238E-2</v>
      </c>
      <c r="AG638" s="2">
        <f>(Table2[[#This Row],[Close Price]]/Table2[[#This Row],[Current Month Low]])-1</f>
        <v>3.6482979697755935E-2</v>
      </c>
      <c r="AH638" s="2">
        <f>(Table2[[#This Row],[Current Month High]]/Table2[[#This Row],[Close Price]])-1</f>
        <v>9.8306332842415411E-2</v>
      </c>
      <c r="AI638">
        <v>23.564064801178201</v>
      </c>
      <c r="AJ638">
        <v>13.1855309218203</v>
      </c>
      <c r="AK638" t="str">
        <f>IF(AND(Table2[[#This Row],[20D EMA]]&gt;Table2[[#This Row],[50D EMA]],Table2[[#This Row],[50D EMA]]&gt;Table2[[#This Row],[200D EMA]]),"Uptrend","Downtrend/NoTrend")</f>
        <v>Downtrend/NoTrend</v>
      </c>
      <c r="AL638">
        <v>0.06</v>
      </c>
      <c r="AM638" t="s">
        <v>10347</v>
      </c>
      <c r="AN638">
        <v>-3.68</v>
      </c>
      <c r="AO638" t="s">
        <v>10346</v>
      </c>
      <c r="AP638">
        <v>2.7460593005633999E-2</v>
      </c>
      <c r="AQ638">
        <f>(Table2[[#This Row],[Sharpe Ratio]]-AVERAGE(Table2[Sharpe Ratio]))/_xlfn.STDEV.P(Table2[Sharpe Ratio])</f>
        <v>-0.41696272966299924</v>
      </c>
      <c r="AR6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8">
        <f>_xlfn.RANK.AVG(Table2[[#This Row],[1Y Return vs Nifty Z-Score]],Table2[1Y Return vs Nifty Z-Score])</f>
        <v>701</v>
      </c>
      <c r="AT638">
        <f>_xlfn.RANK.AVG(Table2[[#This Row],[6M Return vs Nifty Z-Score]],Table2[6M Return vs Nifty Z-Score])</f>
        <v>583</v>
      </c>
      <c r="AU638">
        <f>_xlfn.RANK.AVG(Table2[[#This Row],[Sharpe Ratio Z-Score]],Table2[Sharpe Ratio Z-Score])</f>
        <v>458</v>
      </c>
      <c r="AV638">
        <f>(Table2[[#This Row],[Rank 1Y]]+Table2[[#This Row],[Rank 6M]]+Table2[[#This Row],[Rank Sharpe]])/3</f>
        <v>580.66666666666663</v>
      </c>
    </row>
    <row r="639" spans="1:48" x14ac:dyDescent="0.3">
      <c r="A639" t="s">
        <v>748</v>
      </c>
      <c r="B639" t="s">
        <v>749</v>
      </c>
      <c r="C639" t="s">
        <v>10316</v>
      </c>
      <c r="D639" t="s">
        <v>569</v>
      </c>
      <c r="E639">
        <v>22791.457181310001</v>
      </c>
      <c r="F639">
        <v>628.70000000000005</v>
      </c>
      <c r="G639">
        <v>0.59175922453815799</v>
      </c>
      <c r="H639">
        <f>(Table2[[#This Row],[1Y Return vs Nifty]]-AVERAGE(Table2[1Y Return vs Nifty]))/_xlfn.STDEV.P(Table2[1Y Return vs Nifty])</f>
        <v>-0.41967874632350283</v>
      </c>
      <c r="I639">
        <v>-11.1458496146463</v>
      </c>
      <c r="J639">
        <f>(Table2[[#This Row],[1M Return vs Nifty]]-AVERAGE(Table2[1M Return vs Nifty]))/_xlfn.STDEV.P(Table2[1M Return vs Nifty])</f>
        <v>-1.0368058487968892</v>
      </c>
      <c r="K639">
        <v>-18.5707784050912</v>
      </c>
      <c r="L639">
        <f>(Table2[[#This Row],[6M Return vs Nifty]]-AVERAGE(Table2[6M Return vs Nifty]))/_xlfn.STDEV.P(Table2[6M Return vs Nifty])</f>
        <v>-0.87804269451482309</v>
      </c>
      <c r="M639">
        <v>0.81268776462093395</v>
      </c>
      <c r="N639">
        <f>(Table2[[#This Row],[1W Return vs Nifty]]-AVERAGE(Table2[1W Return vs Nifty]))/_xlfn.STDEV.P(Table2[1W Return vs Nifty])</f>
        <v>0.44627990624994768</v>
      </c>
      <c r="O639">
        <v>654.89</v>
      </c>
      <c r="P639">
        <v>673.72972414020296</v>
      </c>
      <c r="Q639">
        <v>649.93646980439598</v>
      </c>
      <c r="R639">
        <v>38.773738917844</v>
      </c>
      <c r="S639" s="2">
        <f>(Table2[[#This Row],[Close Price]]-Table2[[#This Row],[20D EMA]])/Table2[[#This Row],[20D EMA]]</f>
        <v>-3.9991448945624369E-2</v>
      </c>
      <c r="T639" s="2">
        <f>(Table2[[#This Row],[Close Price]]-Table2[[#This Row],[50D EMA]])/Table2[[#This Row],[50D EMA]]</f>
        <v>-6.6836481346683532E-2</v>
      </c>
      <c r="U639" s="2">
        <f>(Table2[[#This Row],[Close Price]]-Table2[[#This Row],[200D EMA]])/Table2[[#This Row],[200D EMA]]</f>
        <v>-3.2674685590096578E-2</v>
      </c>
      <c r="V639">
        <v>1.5273933024230499</v>
      </c>
      <c r="W639">
        <v>622.29999999999995</v>
      </c>
      <c r="X639">
        <v>640.85</v>
      </c>
      <c r="Y639">
        <v>618.15</v>
      </c>
      <c r="Z639">
        <v>648.9</v>
      </c>
      <c r="AA639">
        <v>593.04999999999995</v>
      </c>
      <c r="AB639">
        <v>765.5</v>
      </c>
      <c r="AC639" s="2">
        <f>(Table2[[#This Row],[Close Price]]/Table2[[#This Row],[Day Low]])-1</f>
        <v>1.0284428732122874E-2</v>
      </c>
      <c r="AD639" s="2">
        <f>(Table2[[#This Row],[Day High]]/Table2[[#This Row],[Close Price]])-1</f>
        <v>1.9325592492444699E-2</v>
      </c>
      <c r="AE639" s="2">
        <f>(Table2[[#This Row],[Close Price]]/Table2[[#This Row],[Current Week Low]])-1</f>
        <v>1.7067054921944713E-2</v>
      </c>
      <c r="AF639" s="2">
        <f>(Table2[[#This Row],[Current Week High]]/Table2[[#This Row],[Close Price]])-1</f>
        <v>3.212979163352947E-2</v>
      </c>
      <c r="AG639" s="2">
        <f>(Table2[[#This Row],[Close Price]]/Table2[[#This Row],[Current Month Low]])-1</f>
        <v>6.0112975297192728E-2</v>
      </c>
      <c r="AH639" s="2">
        <f>(Table2[[#This Row],[Current Month High]]/Table2[[#This Row],[Close Price]])-1</f>
        <v>0.21759185621122934</v>
      </c>
      <c r="AI639">
        <v>22.355654525210699</v>
      </c>
      <c r="AJ639">
        <v>43.538812785388103</v>
      </c>
      <c r="AK639" t="str">
        <f>IF(AND(Table2[[#This Row],[20D EMA]]&gt;Table2[[#This Row],[50D EMA]],Table2[[#This Row],[50D EMA]]&gt;Table2[[#This Row],[200D EMA]]),"Uptrend","Downtrend/NoTrend")</f>
        <v>Downtrend/NoTrend</v>
      </c>
      <c r="AL639">
        <v>-0.09</v>
      </c>
      <c r="AM639" t="s">
        <v>10346</v>
      </c>
      <c r="AN639">
        <v>-14.42</v>
      </c>
      <c r="AO639" t="s">
        <v>10346</v>
      </c>
      <c r="AP639">
        <v>-6.9835037160930993E-2</v>
      </c>
      <c r="AQ639">
        <f>(Table2[[#This Row],[Sharpe Ratio]]-AVERAGE(Table2[Sharpe Ratio]))/_xlfn.STDEV.P(Table2[Sharpe Ratio])</f>
        <v>-1.5352626423302307</v>
      </c>
      <c r="AR6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9">
        <f>_xlfn.RANK.AVG(Table2[[#This Row],[1Y Return vs Nifty Z-Score]],Table2[1Y Return vs Nifty Z-Score])</f>
        <v>446</v>
      </c>
      <c r="AT639">
        <f>_xlfn.RANK.AVG(Table2[[#This Row],[6M Return vs Nifty Z-Score]],Table2[6M Return vs Nifty Z-Score])</f>
        <v>611</v>
      </c>
      <c r="AU639">
        <f>_xlfn.RANK.AVG(Table2[[#This Row],[Sharpe Ratio Z-Score]],Table2[Sharpe Ratio Z-Score])</f>
        <v>686</v>
      </c>
      <c r="AV639">
        <f>(Table2[[#This Row],[Rank 1Y]]+Table2[[#This Row],[Rank 6M]]+Table2[[#This Row],[Rank Sharpe]])/3</f>
        <v>581</v>
      </c>
    </row>
    <row r="640" spans="1:48" x14ac:dyDescent="0.3">
      <c r="A640" t="s">
        <v>1535</v>
      </c>
      <c r="B640" t="s">
        <v>1536</v>
      </c>
      <c r="C640" t="s">
        <v>10305</v>
      </c>
      <c r="D640" t="s">
        <v>967</v>
      </c>
      <c r="E640">
        <v>6545.6889888599999</v>
      </c>
      <c r="F640">
        <v>142.71</v>
      </c>
      <c r="G640">
        <v>-23.194775769295699</v>
      </c>
      <c r="H640">
        <f>(Table2[[#This Row],[1Y Return vs Nifty]]-AVERAGE(Table2[1Y Return vs Nifty]))/_xlfn.STDEV.P(Table2[1Y Return vs Nifty])</f>
        <v>-0.80111447682166304</v>
      </c>
      <c r="I640">
        <v>-1.2155064012614101</v>
      </c>
      <c r="J640">
        <f>(Table2[[#This Row],[1M Return vs Nifty]]-AVERAGE(Table2[1M Return vs Nifty]))/_xlfn.STDEV.P(Table2[1M Return vs Nifty])</f>
        <v>-0.10081133838623607</v>
      </c>
      <c r="K640">
        <v>-41.716549295693</v>
      </c>
      <c r="L640">
        <f>(Table2[[#This Row],[6M Return vs Nifty]]-AVERAGE(Table2[6M Return vs Nifty]))/_xlfn.STDEV.P(Table2[6M Return vs Nifty])</f>
        <v>-1.6827625297497137</v>
      </c>
      <c r="M640">
        <v>0.67086477199372896</v>
      </c>
      <c r="N640">
        <f>(Table2[[#This Row],[1W Return vs Nifty]]-AVERAGE(Table2[1W Return vs Nifty]))/_xlfn.STDEV.P(Table2[1W Return vs Nifty])</f>
        <v>0.41025381704638786</v>
      </c>
      <c r="O640">
        <v>136.71</v>
      </c>
      <c r="P640">
        <v>138.72163431293399</v>
      </c>
      <c r="Q640">
        <v>152.16420115612499</v>
      </c>
      <c r="R640">
        <v>65.053640219957003</v>
      </c>
      <c r="S640" s="2">
        <f>(Table2[[#This Row],[Close Price]]-Table2[[#This Row],[20D EMA]])/Table2[[#This Row],[20D EMA]]</f>
        <v>4.3888523151195957E-2</v>
      </c>
      <c r="T640" s="2">
        <f>(Table2[[#This Row],[Close Price]]-Table2[[#This Row],[50D EMA]])/Table2[[#This Row],[50D EMA]]</f>
        <v>2.8750855674529483E-2</v>
      </c>
      <c r="U640" s="2">
        <f>(Table2[[#This Row],[Close Price]]-Table2[[#This Row],[200D EMA]])/Table2[[#This Row],[200D EMA]]</f>
        <v>-6.213157289489326E-2</v>
      </c>
      <c r="V640">
        <v>1.9976337150596699</v>
      </c>
      <c r="W640">
        <v>140.69</v>
      </c>
      <c r="X640">
        <v>145.99</v>
      </c>
      <c r="Y640">
        <v>134.86000000000001</v>
      </c>
      <c r="Z640">
        <v>149.69999999999999</v>
      </c>
      <c r="AA640">
        <v>126.32</v>
      </c>
      <c r="AB640">
        <v>149.69999999999999</v>
      </c>
      <c r="AC640" s="2">
        <f>(Table2[[#This Row],[Close Price]]/Table2[[#This Row],[Day Low]])-1</f>
        <v>1.4357807946549173E-2</v>
      </c>
      <c r="AD640" s="2">
        <f>(Table2[[#This Row],[Day High]]/Table2[[#This Row],[Close Price]])-1</f>
        <v>2.2983673183378794E-2</v>
      </c>
      <c r="AE640" s="2">
        <f>(Table2[[#This Row],[Close Price]]/Table2[[#This Row],[Current Week Low]])-1</f>
        <v>5.8208512531514156E-2</v>
      </c>
      <c r="AF640" s="2">
        <f>(Table2[[#This Row],[Current Week High]]/Table2[[#This Row],[Close Price]])-1</f>
        <v>4.8980449863359032E-2</v>
      </c>
      <c r="AG640" s="2">
        <f>(Table2[[#This Row],[Close Price]]/Table2[[#This Row],[Current Month Low]])-1</f>
        <v>0.12974984167194448</v>
      </c>
      <c r="AH640" s="2">
        <f>(Table2[[#This Row],[Current Month High]]/Table2[[#This Row],[Close Price]])-1</f>
        <v>4.8980449863359032E-2</v>
      </c>
      <c r="AI640">
        <v>47.571999159133902</v>
      </c>
      <c r="AJ640">
        <v>14.167999999999999</v>
      </c>
      <c r="AK640" t="str">
        <f>IF(AND(Table2[[#This Row],[20D EMA]]&gt;Table2[[#This Row],[50D EMA]],Table2[[#This Row],[50D EMA]]&gt;Table2[[#This Row],[200D EMA]]),"Uptrend","Downtrend/NoTrend")</f>
        <v>Downtrend/NoTrend</v>
      </c>
      <c r="AL640">
        <v>-0.15</v>
      </c>
      <c r="AM640" t="s">
        <v>10346</v>
      </c>
      <c r="AN640">
        <v>10.27</v>
      </c>
      <c r="AO640" t="s">
        <v>10347</v>
      </c>
      <c r="AP640">
        <v>4.0680214427307002E-2</v>
      </c>
      <c r="AQ640">
        <f>(Table2[[#This Row],[Sharpe Ratio]]-AVERAGE(Table2[Sharpe Ratio]))/_xlfn.STDEV.P(Table2[Sharpe Ratio])</f>
        <v>-0.26501858318856658</v>
      </c>
      <c r="AR6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0">
        <f>_xlfn.RANK.AVG(Table2[[#This Row],[1Y Return vs Nifty Z-Score]],Table2[1Y Return vs Nifty Z-Score])</f>
        <v>603</v>
      </c>
      <c r="AT640">
        <f>_xlfn.RANK.AVG(Table2[[#This Row],[6M Return vs Nifty Z-Score]],Table2[6M Return vs Nifty Z-Score])</f>
        <v>726</v>
      </c>
      <c r="AU640">
        <f>_xlfn.RANK.AVG(Table2[[#This Row],[Sharpe Ratio Z-Score]],Table2[Sharpe Ratio Z-Score])</f>
        <v>418</v>
      </c>
      <c r="AV640">
        <f>(Table2[[#This Row],[Rank 1Y]]+Table2[[#This Row],[Rank 6M]]+Table2[[#This Row],[Rank Sharpe]])/3</f>
        <v>582.33333333333337</v>
      </c>
    </row>
    <row r="641" spans="1:48" x14ac:dyDescent="0.3">
      <c r="A641" t="s">
        <v>976</v>
      </c>
      <c r="B641" t="s">
        <v>977</v>
      </c>
      <c r="C641" t="s">
        <v>10318</v>
      </c>
      <c r="D641" t="s">
        <v>978</v>
      </c>
      <c r="E641">
        <v>14811.6205972799</v>
      </c>
      <c r="F641">
        <v>1509.3</v>
      </c>
      <c r="G641">
        <v>-43.790380152525003</v>
      </c>
      <c r="H641">
        <f>(Table2[[#This Row],[1Y Return vs Nifty]]-AVERAGE(Table2[1Y Return vs Nifty]))/_xlfn.STDEV.P(Table2[1Y Return vs Nifty])</f>
        <v>-1.1313811341975544</v>
      </c>
      <c r="I641">
        <v>0.40831603640049002</v>
      </c>
      <c r="J641">
        <f>(Table2[[#This Row],[1M Return vs Nifty]]-AVERAGE(Table2[1M Return vs Nifty]))/_xlfn.STDEV.P(Table2[1M Return vs Nifty])</f>
        <v>5.2243682459826815E-2</v>
      </c>
      <c r="K641">
        <v>-4.33298571695736</v>
      </c>
      <c r="L641">
        <f>(Table2[[#This Row],[6M Return vs Nifty]]-AVERAGE(Table2[6M Return vs Nifty]))/_xlfn.STDEV.P(Table2[6M Return vs Nifty])</f>
        <v>-0.38303070116808974</v>
      </c>
      <c r="M641">
        <v>-1.7557651157480501</v>
      </c>
      <c r="N641">
        <f>(Table2[[#This Row],[1W Return vs Nifty]]-AVERAGE(Table2[1W Return vs Nifty]))/_xlfn.STDEV.P(Table2[1W Return vs Nifty])</f>
        <v>-0.20616234496202854</v>
      </c>
      <c r="O641">
        <v>1492.21</v>
      </c>
      <c r="P641">
        <v>1462.77973253301</v>
      </c>
      <c r="Q641">
        <v>1467.00659398985</v>
      </c>
      <c r="R641">
        <v>54.4248011089675</v>
      </c>
      <c r="S641" s="2">
        <f>(Table2[[#This Row],[Close Price]]-Table2[[#This Row],[20D EMA]])/Table2[[#This Row],[20D EMA]]</f>
        <v>1.1452811601584172E-2</v>
      </c>
      <c r="T641" s="2">
        <f>(Table2[[#This Row],[Close Price]]-Table2[[#This Row],[50D EMA]])/Table2[[#This Row],[50D EMA]]</f>
        <v>3.1802646996231969E-2</v>
      </c>
      <c r="U641" s="2">
        <f>(Table2[[#This Row],[Close Price]]-Table2[[#This Row],[200D EMA]])/Table2[[#This Row],[200D EMA]]</f>
        <v>2.8829731361413764E-2</v>
      </c>
      <c r="V641">
        <v>0.92556302800438695</v>
      </c>
      <c r="W641">
        <v>1496.1</v>
      </c>
      <c r="X641">
        <v>1524.6</v>
      </c>
      <c r="Y641">
        <v>1489</v>
      </c>
      <c r="Z641">
        <v>1552</v>
      </c>
      <c r="AA641">
        <v>1401.1</v>
      </c>
      <c r="AB641">
        <v>1562.4</v>
      </c>
      <c r="AC641" s="2">
        <f>(Table2[[#This Row],[Close Price]]/Table2[[#This Row],[Day Low]])-1</f>
        <v>8.8229396430721252E-3</v>
      </c>
      <c r="AD641" s="2">
        <f>(Table2[[#This Row],[Day High]]/Table2[[#This Row],[Close Price]])-1</f>
        <v>1.0137149672033274E-2</v>
      </c>
      <c r="AE641" s="2">
        <f>(Table2[[#This Row],[Close Price]]/Table2[[#This Row],[Current Week Low]])-1</f>
        <v>1.3633310946944199E-2</v>
      </c>
      <c r="AF641" s="2">
        <f>(Table2[[#This Row],[Current Week High]]/Table2[[#This Row],[Close Price]])-1</f>
        <v>2.8291260849400368E-2</v>
      </c>
      <c r="AG641" s="2">
        <f>(Table2[[#This Row],[Close Price]]/Table2[[#This Row],[Current Month Low]])-1</f>
        <v>7.7225037470558977E-2</v>
      </c>
      <c r="AH641" s="2">
        <f>(Table2[[#This Row],[Current Month High]]/Table2[[#This Row],[Close Price]])-1</f>
        <v>3.5181872391174762E-2</v>
      </c>
      <c r="AI641">
        <v>24.259590538660301</v>
      </c>
      <c r="AJ641">
        <v>25.336322869955101</v>
      </c>
      <c r="AK641" t="str">
        <f>IF(AND(Table2[[#This Row],[20D EMA]]&gt;Table2[[#This Row],[50D EMA]],Table2[[#This Row],[50D EMA]]&gt;Table2[[#This Row],[200D EMA]]),"Uptrend","Downtrend/NoTrend")</f>
        <v>Downtrend/NoTrend</v>
      </c>
      <c r="AL641">
        <v>7.0000000000000007E-2</v>
      </c>
      <c r="AM641" t="s">
        <v>10347</v>
      </c>
      <c r="AN641">
        <v>2.3199999999999998</v>
      </c>
      <c r="AO641" t="s">
        <v>10347</v>
      </c>
      <c r="AP641">
        <v>-1.7008858986571E-2</v>
      </c>
      <c r="AQ641">
        <f>(Table2[[#This Row],[Sharpe Ratio]]-AVERAGE(Table2[Sharpe Ratio]))/_xlfn.STDEV.P(Table2[Sharpe Ratio])</f>
        <v>-0.9280872703449089</v>
      </c>
      <c r="AR6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1">
        <f>_xlfn.RANK.AVG(Table2[[#This Row],[1Y Return vs Nifty Z-Score]],Table2[1Y Return vs Nifty Z-Score])</f>
        <v>697</v>
      </c>
      <c r="AT641">
        <f>_xlfn.RANK.AVG(Table2[[#This Row],[6M Return vs Nifty Z-Score]],Table2[6M Return vs Nifty Z-Score])</f>
        <v>453</v>
      </c>
      <c r="AU641">
        <f>_xlfn.RANK.AVG(Table2[[#This Row],[Sharpe Ratio Z-Score]],Table2[Sharpe Ratio Z-Score])</f>
        <v>609</v>
      </c>
      <c r="AV641">
        <f>(Table2[[#This Row],[Rank 1Y]]+Table2[[#This Row],[Rank 6M]]+Table2[[#This Row],[Rank Sharpe]])/3</f>
        <v>586.33333333333337</v>
      </c>
    </row>
    <row r="642" spans="1:48" x14ac:dyDescent="0.3">
      <c r="A642" t="s">
        <v>1902</v>
      </c>
      <c r="B642" t="s">
        <v>1903</v>
      </c>
      <c r="C642" t="s">
        <v>10318</v>
      </c>
      <c r="D642" t="s">
        <v>1904</v>
      </c>
      <c r="E642">
        <v>3766.7823760000001</v>
      </c>
      <c r="F642">
        <v>21.28</v>
      </c>
      <c r="G642">
        <v>-2.2258225375688299</v>
      </c>
      <c r="H642">
        <f>(Table2[[#This Row],[1Y Return vs Nifty]]-AVERAGE(Table2[1Y Return vs Nifty]))/_xlfn.STDEV.P(Table2[1Y Return vs Nifty])</f>
        <v>-0.46486087806089849</v>
      </c>
      <c r="I642">
        <v>-12.9557291951146</v>
      </c>
      <c r="J642">
        <f>(Table2[[#This Row],[1M Return vs Nifty]]-AVERAGE(Table2[1M Return vs Nifty]))/_xlfn.STDEV.P(Table2[1M Return vs Nifty])</f>
        <v>-1.2073978732033879</v>
      </c>
      <c r="K642">
        <v>-20.878036814796399</v>
      </c>
      <c r="L642">
        <f>(Table2[[#This Row],[6M Return vs Nifty]]-AVERAGE(Table2[6M Return vs Nifty]))/_xlfn.STDEV.P(Table2[6M Return vs Nifty])</f>
        <v>-0.95826022609231676</v>
      </c>
      <c r="M642">
        <v>-3.4919616488971998</v>
      </c>
      <c r="N642">
        <f>(Table2[[#This Row],[1W Return vs Nifty]]-AVERAGE(Table2[1W Return vs Nifty]))/_xlfn.STDEV.P(Table2[1W Return vs Nifty])</f>
        <v>-0.6471935911616965</v>
      </c>
      <c r="O642">
        <v>21.64</v>
      </c>
      <c r="P642">
        <v>22.009007229733001</v>
      </c>
      <c r="Q642">
        <v>21.352945299613499</v>
      </c>
      <c r="R642">
        <v>42.870605873231703</v>
      </c>
      <c r="S642" s="2">
        <f>(Table2[[#This Row],[Close Price]]-Table2[[#This Row],[20D EMA]])/Table2[[#This Row],[20D EMA]]</f>
        <v>-1.6635859519408477E-2</v>
      </c>
      <c r="T642" s="2">
        <f>(Table2[[#This Row],[Close Price]]-Table2[[#This Row],[50D EMA]])/Table2[[#This Row],[50D EMA]]</f>
        <v>-3.312313100375331E-2</v>
      </c>
      <c r="U642" s="2">
        <f>(Table2[[#This Row],[Close Price]]-Table2[[#This Row],[200D EMA]])/Table2[[#This Row],[200D EMA]]</f>
        <v>-3.4161703966345915E-3</v>
      </c>
      <c r="V642">
        <v>0.72738734267892702</v>
      </c>
      <c r="W642">
        <v>21.14</v>
      </c>
      <c r="X642">
        <v>22.15</v>
      </c>
      <c r="Y642">
        <v>21.14</v>
      </c>
      <c r="Z642">
        <v>22.15</v>
      </c>
      <c r="AA642">
        <v>20.62</v>
      </c>
      <c r="AB642">
        <v>24.28</v>
      </c>
      <c r="AC642" s="2">
        <f>(Table2[[#This Row],[Close Price]]/Table2[[#This Row],[Day Low]])-1</f>
        <v>6.6225165562914245E-3</v>
      </c>
      <c r="AD642" s="2">
        <f>(Table2[[#This Row],[Day High]]/Table2[[#This Row],[Close Price]])-1</f>
        <v>4.0883458646616466E-2</v>
      </c>
      <c r="AE642" s="2">
        <f>(Table2[[#This Row],[Close Price]]/Table2[[#This Row],[Current Week Low]])-1</f>
        <v>6.6225165562914245E-3</v>
      </c>
      <c r="AF642" s="2">
        <f>(Table2[[#This Row],[Current Week High]]/Table2[[#This Row],[Close Price]])-1</f>
        <v>4.0883458646616466E-2</v>
      </c>
      <c r="AG642" s="2">
        <f>(Table2[[#This Row],[Close Price]]/Table2[[#This Row],[Current Month Low]])-1</f>
        <v>3.2007759456837981E-2</v>
      </c>
      <c r="AH642" s="2">
        <f>(Table2[[#This Row],[Current Month High]]/Table2[[#This Row],[Close Price]])-1</f>
        <v>0.14097744360902253</v>
      </c>
      <c r="AI642">
        <v>31.343984962406001</v>
      </c>
      <c r="AJ642">
        <v>29.756097560975601</v>
      </c>
      <c r="AK642" t="str">
        <f>IF(AND(Table2[[#This Row],[20D EMA]]&gt;Table2[[#This Row],[50D EMA]],Table2[[#This Row],[50D EMA]]&gt;Table2[[#This Row],[200D EMA]]),"Uptrend","Downtrend/NoTrend")</f>
        <v>Downtrend/NoTrend</v>
      </c>
      <c r="AL642">
        <v>-0.08</v>
      </c>
      <c r="AM642" t="s">
        <v>10346</v>
      </c>
      <c r="AN642">
        <v>-0.33</v>
      </c>
      <c r="AO642" t="s">
        <v>10346</v>
      </c>
      <c r="AP642">
        <v>-4.6758876855982998E-2</v>
      </c>
      <c r="AQ642">
        <f>(Table2[[#This Row],[Sharpe Ratio]]-AVERAGE(Table2[Sharpe Ratio]))/_xlfn.STDEV.P(Table2[Sharpe Ratio])</f>
        <v>-1.2700290649379085</v>
      </c>
      <c r="AR6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2">
        <f>_xlfn.RANK.AVG(Table2[[#This Row],[1Y Return vs Nifty Z-Score]],Table2[1Y Return vs Nifty Z-Score])</f>
        <v>464</v>
      </c>
      <c r="AT642">
        <f>_xlfn.RANK.AVG(Table2[[#This Row],[6M Return vs Nifty Z-Score]],Table2[6M Return vs Nifty Z-Score])</f>
        <v>636</v>
      </c>
      <c r="AU642">
        <f>_xlfn.RANK.AVG(Table2[[#This Row],[Sharpe Ratio Z-Score]],Table2[Sharpe Ratio Z-Score])</f>
        <v>662</v>
      </c>
      <c r="AV642">
        <f>(Table2[[#This Row],[Rank 1Y]]+Table2[[#This Row],[Rank 6M]]+Table2[[#This Row],[Rank Sharpe]])/3</f>
        <v>587.33333333333337</v>
      </c>
    </row>
    <row r="643" spans="1:48" x14ac:dyDescent="0.3">
      <c r="A643" t="s">
        <v>432</v>
      </c>
      <c r="B643" t="s">
        <v>433</v>
      </c>
      <c r="C643" t="s">
        <v>10305</v>
      </c>
      <c r="D643" t="s">
        <v>184</v>
      </c>
      <c r="E643">
        <v>53705.8008009599</v>
      </c>
      <c r="F643">
        <v>16544.849999999999</v>
      </c>
      <c r="G643">
        <v>-25.917071603471001</v>
      </c>
      <c r="H643">
        <f>(Table2[[#This Row],[1Y Return vs Nifty]]-AVERAGE(Table2[1Y Return vs Nifty]))/_xlfn.STDEV.P(Table2[1Y Return vs Nifty])</f>
        <v>-0.84476862402763198</v>
      </c>
      <c r="I643">
        <v>-3.8868356346009501</v>
      </c>
      <c r="J643">
        <f>(Table2[[#This Row],[1M Return vs Nifty]]-AVERAGE(Table2[1M Return vs Nifty]))/_xlfn.STDEV.P(Table2[1M Return vs Nifty])</f>
        <v>-0.35260016825619889</v>
      </c>
      <c r="K643">
        <v>-9.3251261504796794</v>
      </c>
      <c r="L643">
        <f>(Table2[[#This Row],[6M Return vs Nifty]]-AVERAGE(Table2[6M Return vs Nifty]))/_xlfn.STDEV.P(Table2[6M Return vs Nifty])</f>
        <v>-0.55659478102186144</v>
      </c>
      <c r="M643">
        <v>-1.8225647705966299</v>
      </c>
      <c r="N643">
        <f>(Table2[[#This Row],[1W Return vs Nifty]]-AVERAGE(Table2[1W Return vs Nifty]))/_xlfn.STDEV.P(Table2[1W Return vs Nifty])</f>
        <v>-0.223130893430525</v>
      </c>
      <c r="O643">
        <v>16945.04</v>
      </c>
      <c r="P643">
        <v>16819.350102785102</v>
      </c>
      <c r="Q643">
        <v>16483.663041117499</v>
      </c>
      <c r="R643">
        <v>27.5086468466383</v>
      </c>
      <c r="S643" s="2">
        <f>(Table2[[#This Row],[Close Price]]-Table2[[#This Row],[20D EMA]])/Table2[[#This Row],[20D EMA]]</f>
        <v>-2.3616940414422291E-2</v>
      </c>
      <c r="T643" s="2">
        <f>(Table2[[#This Row],[Close Price]]-Table2[[#This Row],[50D EMA]])/Table2[[#This Row],[50D EMA]]</f>
        <v>-1.6320494020732039E-2</v>
      </c>
      <c r="U643" s="2">
        <f>(Table2[[#This Row],[Close Price]]-Table2[[#This Row],[200D EMA]])/Table2[[#This Row],[200D EMA]]</f>
        <v>3.7119758350963707E-3</v>
      </c>
      <c r="V643">
        <v>0.95601473790542102</v>
      </c>
      <c r="W643">
        <v>16357.25</v>
      </c>
      <c r="X643">
        <v>16885.95</v>
      </c>
      <c r="Y643">
        <v>16357.25</v>
      </c>
      <c r="Z643">
        <v>17433.900000000001</v>
      </c>
      <c r="AA643">
        <v>16357.25</v>
      </c>
      <c r="AB643">
        <v>17498</v>
      </c>
      <c r="AC643" s="2">
        <f>(Table2[[#This Row],[Close Price]]/Table2[[#This Row],[Day Low]])-1</f>
        <v>1.1468920509254188E-2</v>
      </c>
      <c r="AD643" s="2">
        <f>(Table2[[#This Row],[Day High]]/Table2[[#This Row],[Close Price]])-1</f>
        <v>2.061668736797273E-2</v>
      </c>
      <c r="AE643" s="2">
        <f>(Table2[[#This Row],[Close Price]]/Table2[[#This Row],[Current Week Low]])-1</f>
        <v>1.1468920509254188E-2</v>
      </c>
      <c r="AF643" s="2">
        <f>(Table2[[#This Row],[Current Week High]]/Table2[[#This Row],[Close Price]])-1</f>
        <v>5.3735754630595212E-2</v>
      </c>
      <c r="AG643" s="2">
        <f>(Table2[[#This Row],[Close Price]]/Table2[[#This Row],[Current Month Low]])-1</f>
        <v>1.1468920509254188E-2</v>
      </c>
      <c r="AH643" s="2">
        <f>(Table2[[#This Row],[Current Month High]]/Table2[[#This Row],[Close Price]])-1</f>
        <v>5.7610072016367697E-2</v>
      </c>
      <c r="AI643">
        <v>16.350405110955901</v>
      </c>
      <c r="AJ643">
        <v>7.8163488732779696</v>
      </c>
      <c r="AK643" t="str">
        <f>IF(AND(Table2[[#This Row],[20D EMA]]&gt;Table2[[#This Row],[50D EMA]],Table2[[#This Row],[50D EMA]]&gt;Table2[[#This Row],[200D EMA]]),"Uptrend","Downtrend/NoTrend")</f>
        <v>Uptrend</v>
      </c>
      <c r="AL643">
        <v>-0.1</v>
      </c>
      <c r="AM643" t="s">
        <v>10346</v>
      </c>
      <c r="AN643">
        <v>-3.08</v>
      </c>
      <c r="AO643" t="s">
        <v>10346</v>
      </c>
      <c r="AP643">
        <v>-3.2585549318874002E-2</v>
      </c>
      <c r="AQ643">
        <f>(Table2[[#This Row],[Sharpe Ratio]]-AVERAGE(Table2[Sharpe Ratio]))/_xlfn.STDEV.P(Table2[Sharpe Ratio])</f>
        <v>-1.107123177799723</v>
      </c>
      <c r="AR6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-3.0842176445359404</v>
      </c>
      <c r="AS643">
        <f>_xlfn.RANK.AVG(Table2[[#This Row],[1Y Return vs Nifty Z-Score]],Table2[1Y Return vs Nifty Z-Score])</f>
        <v>617</v>
      </c>
      <c r="AT643">
        <f>_xlfn.RANK.AVG(Table2[[#This Row],[6M Return vs Nifty Z-Score]],Table2[6M Return vs Nifty Z-Score])</f>
        <v>513</v>
      </c>
      <c r="AU643">
        <f>_xlfn.RANK.AVG(Table2[[#This Row],[Sharpe Ratio Z-Score]],Table2[Sharpe Ratio Z-Score])</f>
        <v>639</v>
      </c>
      <c r="AV643">
        <f>(Table2[[#This Row],[Rank 1Y]]+Table2[[#This Row],[Rank 6M]]+Table2[[#This Row],[Rank Sharpe]])/3</f>
        <v>589.66666666666663</v>
      </c>
    </row>
    <row r="644" spans="1:48" x14ac:dyDescent="0.3">
      <c r="A644" t="s">
        <v>1274</v>
      </c>
      <c r="B644" t="s">
        <v>1275</v>
      </c>
      <c r="C644" t="s">
        <v>10303</v>
      </c>
      <c r="D644" t="s">
        <v>124</v>
      </c>
      <c r="E644">
        <v>9023.6731329249997</v>
      </c>
      <c r="F644">
        <v>83.95</v>
      </c>
      <c r="G644">
        <v>-32.530726744912002</v>
      </c>
      <c r="H644">
        <f>(Table2[[#This Row],[1Y Return vs Nifty]]-AVERAGE(Table2[1Y Return vs Nifty]))/_xlfn.STDEV.P(Table2[1Y Return vs Nifty])</f>
        <v>-0.95082376744353558</v>
      </c>
      <c r="I644">
        <v>1.68404399750795</v>
      </c>
      <c r="J644">
        <f>(Table2[[#This Row],[1M Return vs Nifty]]-AVERAGE(Table2[1M Return vs Nifty]))/_xlfn.STDEV.P(Table2[1M Return vs Nifty])</f>
        <v>0.17248870750231388</v>
      </c>
      <c r="K644">
        <v>-15.1848198662603</v>
      </c>
      <c r="L644">
        <f>(Table2[[#This Row],[6M Return vs Nifty]]-AVERAGE(Table2[6M Return vs Nifty]))/_xlfn.STDEV.P(Table2[6M Return vs Nifty])</f>
        <v>-0.76032149134735638</v>
      </c>
      <c r="M644">
        <v>-0.81787346337341804</v>
      </c>
      <c r="N644">
        <f>(Table2[[#This Row],[1W Return vs Nifty]]-AVERAGE(Table2[1W Return vs Nifty]))/_xlfn.STDEV.P(Table2[1W Return vs Nifty])</f>
        <v>3.2082298630699807E-2</v>
      </c>
      <c r="O644">
        <v>84.23</v>
      </c>
      <c r="P644">
        <v>83.590539845957494</v>
      </c>
      <c r="Q644">
        <v>84.885746903020902</v>
      </c>
      <c r="R644">
        <v>45.557604444664399</v>
      </c>
      <c r="S644" s="2">
        <f>(Table2[[#This Row],[Close Price]]-Table2[[#This Row],[20D EMA]])/Table2[[#This Row],[20D EMA]]</f>
        <v>-3.3242312715184748E-3</v>
      </c>
      <c r="T644" s="2">
        <f>(Table2[[#This Row],[Close Price]]-Table2[[#This Row],[50D EMA]])/Table2[[#This Row],[50D EMA]]</f>
        <v>4.3002492232366253E-3</v>
      </c>
      <c r="U644" s="2">
        <f>(Table2[[#This Row],[Close Price]]-Table2[[#This Row],[200D EMA]])/Table2[[#This Row],[200D EMA]]</f>
        <v>-1.102360451737508E-2</v>
      </c>
      <c r="V644">
        <v>1.5052835026252001</v>
      </c>
      <c r="W644">
        <v>83.01</v>
      </c>
      <c r="X644">
        <v>87.27</v>
      </c>
      <c r="Y644">
        <v>83.01</v>
      </c>
      <c r="Z644">
        <v>89.19</v>
      </c>
      <c r="AA644">
        <v>79.989999999999995</v>
      </c>
      <c r="AB644">
        <v>89.7</v>
      </c>
      <c r="AC644" s="2">
        <f>(Table2[[#This Row],[Close Price]]/Table2[[#This Row],[Day Low]])-1</f>
        <v>1.1323936875075269E-2</v>
      </c>
      <c r="AD644" s="2">
        <f>(Table2[[#This Row],[Day High]]/Table2[[#This Row],[Close Price]])-1</f>
        <v>3.9547349612864657E-2</v>
      </c>
      <c r="AE644" s="2">
        <f>(Table2[[#This Row],[Close Price]]/Table2[[#This Row],[Current Week Low]])-1</f>
        <v>1.1323936875075269E-2</v>
      </c>
      <c r="AF644" s="2">
        <f>(Table2[[#This Row],[Current Week High]]/Table2[[#This Row],[Close Price]])-1</f>
        <v>6.2418106015485364E-2</v>
      </c>
      <c r="AG644" s="2">
        <f>(Table2[[#This Row],[Close Price]]/Table2[[#This Row],[Current Month Low]])-1</f>
        <v>4.9506188273534368E-2</v>
      </c>
      <c r="AH644" s="2">
        <f>(Table2[[#This Row],[Current Month High]]/Table2[[#This Row],[Close Price]])-1</f>
        <v>6.8493150684931559E-2</v>
      </c>
      <c r="AI644">
        <v>16.7361524717093</v>
      </c>
      <c r="AJ644">
        <v>15.953038674033101</v>
      </c>
      <c r="AK644" t="str">
        <f>IF(AND(Table2[[#This Row],[20D EMA]]&gt;Table2[[#This Row],[50D EMA]],Table2[[#This Row],[50D EMA]]&gt;Table2[[#This Row],[200D EMA]]),"Uptrend","Downtrend/NoTrend")</f>
        <v>Downtrend/NoTrend</v>
      </c>
      <c r="AL644">
        <v>-7.0000000000000007E-2</v>
      </c>
      <c r="AM644" t="s">
        <v>10346</v>
      </c>
      <c r="AN644">
        <v>2.91</v>
      </c>
      <c r="AO644" t="s">
        <v>10347</v>
      </c>
      <c r="AQ644">
        <f>(Table2[[#This Row],[Sharpe Ratio]]-AVERAGE(Table2[Sharpe Ratio]))/_xlfn.STDEV.P(Table2[Sharpe Ratio])</f>
        <v>-0.73259025278421641</v>
      </c>
      <c r="AR6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4">
        <f>_xlfn.RANK.AVG(Table2[[#This Row],[1Y Return vs Nifty Z-Score]],Table2[1Y Return vs Nifty Z-Score])</f>
        <v>652</v>
      </c>
      <c r="AT644">
        <f>_xlfn.RANK.AVG(Table2[[#This Row],[6M Return vs Nifty Z-Score]],Table2[6M Return vs Nifty Z-Score])</f>
        <v>571</v>
      </c>
      <c r="AU644">
        <f>_xlfn.RANK.AVG(Table2[[#This Row],[Sharpe Ratio Z-Score]],Table2[Sharpe Ratio Z-Score])</f>
        <v>548</v>
      </c>
      <c r="AV644">
        <f>(Table2[[#This Row],[Rank 1Y]]+Table2[[#This Row],[Rank 6M]]+Table2[[#This Row],[Rank Sharpe]])/3</f>
        <v>590.33333333333337</v>
      </c>
    </row>
    <row r="645" spans="1:48" x14ac:dyDescent="0.3">
      <c r="A645" t="s">
        <v>307</v>
      </c>
      <c r="B645" t="s">
        <v>308</v>
      </c>
      <c r="C645" t="s">
        <v>10301</v>
      </c>
      <c r="D645" t="s">
        <v>180</v>
      </c>
      <c r="E645">
        <v>92109.094451249999</v>
      </c>
      <c r="F645">
        <v>837.5</v>
      </c>
      <c r="G645">
        <v>-2.52145007741075</v>
      </c>
      <c r="H645">
        <f>(Table2[[#This Row],[1Y Return vs Nifty]]-AVERAGE(Table2[1Y Return vs Nifty]))/_xlfn.STDEV.P(Table2[1Y Return vs Nifty])</f>
        <v>-0.46960149735009754</v>
      </c>
      <c r="I645">
        <v>-7.0705278113282404</v>
      </c>
      <c r="J645">
        <f>(Table2[[#This Row],[1M Return vs Nifty]]-AVERAGE(Table2[1M Return vs Nifty]))/_xlfn.STDEV.P(Table2[1M Return vs Nifty])</f>
        <v>-0.65268228387104699</v>
      </c>
      <c r="K645">
        <v>-32.760962839193702</v>
      </c>
      <c r="L645">
        <f>(Table2[[#This Row],[6M Return vs Nifty]]-AVERAGE(Table2[6M Return vs Nifty]))/_xlfn.STDEV.P(Table2[6M Return vs Nifty])</f>
        <v>-1.3713994694408354</v>
      </c>
      <c r="M645">
        <v>-2.7661980253040999</v>
      </c>
      <c r="N645">
        <f>(Table2[[#This Row],[1W Return vs Nifty]]-AVERAGE(Table2[1W Return vs Nifty]))/_xlfn.STDEV.P(Table2[1W Return vs Nifty])</f>
        <v>-0.46283402745546343</v>
      </c>
      <c r="O645">
        <v>861.36</v>
      </c>
      <c r="P645">
        <v>882.60993727310597</v>
      </c>
      <c r="Q645">
        <v>936.27519601723998</v>
      </c>
      <c r="R645">
        <v>28.237844254287602</v>
      </c>
      <c r="S645" s="2">
        <f>(Table2[[#This Row],[Close Price]]-Table2[[#This Row],[20D EMA]])/Table2[[#This Row],[20D EMA]]</f>
        <v>-2.7700380793164312E-2</v>
      </c>
      <c r="T645" s="2">
        <f>(Table2[[#This Row],[Close Price]]-Table2[[#This Row],[50D EMA]])/Table2[[#This Row],[50D EMA]]</f>
        <v>-5.1109709247639711E-2</v>
      </c>
      <c r="U645" s="2">
        <f>(Table2[[#This Row],[Close Price]]-Table2[[#This Row],[200D EMA]])/Table2[[#This Row],[200D EMA]]</f>
        <v>-0.1054980377963801</v>
      </c>
      <c r="V645">
        <v>1.4505735529544701</v>
      </c>
      <c r="W645">
        <v>833.2</v>
      </c>
      <c r="X645">
        <v>847.55</v>
      </c>
      <c r="Y645">
        <v>833.2</v>
      </c>
      <c r="Z645">
        <v>865</v>
      </c>
      <c r="AA645">
        <v>752.35</v>
      </c>
      <c r="AB645">
        <v>941.9</v>
      </c>
      <c r="AC645" s="2">
        <f>(Table2[[#This Row],[Close Price]]/Table2[[#This Row],[Day Low]])-1</f>
        <v>5.1608257321171802E-3</v>
      </c>
      <c r="AD645" s="2">
        <f>(Table2[[#This Row],[Day High]]/Table2[[#This Row],[Close Price]])-1</f>
        <v>1.2000000000000011E-2</v>
      </c>
      <c r="AE645" s="2">
        <f>(Table2[[#This Row],[Close Price]]/Table2[[#This Row],[Current Week Low]])-1</f>
        <v>5.1608257321171802E-3</v>
      </c>
      <c r="AF645" s="2">
        <f>(Table2[[#This Row],[Current Week High]]/Table2[[#This Row],[Close Price]])-1</f>
        <v>3.2835820895522394E-2</v>
      </c>
      <c r="AG645" s="2">
        <f>(Table2[[#This Row],[Close Price]]/Table2[[#This Row],[Current Month Low]])-1</f>
        <v>0.11317870671894736</v>
      </c>
      <c r="AH645" s="2">
        <f>(Table2[[#This Row],[Current Month High]]/Table2[[#This Row],[Close Price]])-1</f>
        <v>0.12465671641791043</v>
      </c>
      <c r="AI645">
        <v>50.376119402984997</v>
      </c>
      <c r="AJ645">
        <v>60.440613026819904</v>
      </c>
      <c r="AK645" t="str">
        <f>IF(AND(Table2[[#This Row],[20D EMA]]&gt;Table2[[#This Row],[50D EMA]],Table2[[#This Row],[50D EMA]]&gt;Table2[[#This Row],[200D EMA]]),"Uptrend","Downtrend/NoTrend")</f>
        <v>Downtrend/NoTrend</v>
      </c>
      <c r="AL645">
        <v>-0.2</v>
      </c>
      <c r="AM645" t="s">
        <v>10346</v>
      </c>
      <c r="AN645">
        <v>0.39</v>
      </c>
      <c r="AO645" t="s">
        <v>10347</v>
      </c>
      <c r="AP645">
        <v>-1.6306571679881001E-2</v>
      </c>
      <c r="AQ645">
        <f>(Table2[[#This Row],[Sharpe Ratio]]-AVERAGE(Table2[Sharpe Ratio]))/_xlfn.STDEV.P(Table2[Sharpe Ratio])</f>
        <v>-0.92001529596749632</v>
      </c>
      <c r="AR6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5">
        <f>_xlfn.RANK.AVG(Table2[[#This Row],[1Y Return vs Nifty Z-Score]],Table2[1Y Return vs Nifty Z-Score])</f>
        <v>466</v>
      </c>
      <c r="AT645">
        <f>_xlfn.RANK.AVG(Table2[[#This Row],[6M Return vs Nifty Z-Score]],Table2[6M Return vs Nifty Z-Score])</f>
        <v>703</v>
      </c>
      <c r="AU645">
        <f>_xlfn.RANK.AVG(Table2[[#This Row],[Sharpe Ratio Z-Score]],Table2[Sharpe Ratio Z-Score])</f>
        <v>608</v>
      </c>
      <c r="AV645">
        <f>(Table2[[#This Row],[Rank 1Y]]+Table2[[#This Row],[Rank 6M]]+Table2[[#This Row],[Rank Sharpe]])/3</f>
        <v>592.33333333333337</v>
      </c>
    </row>
    <row r="646" spans="1:48" x14ac:dyDescent="0.3">
      <c r="A646" t="s">
        <v>428</v>
      </c>
      <c r="B646" t="s">
        <v>429</v>
      </c>
      <c r="C646" t="s">
        <v>10303</v>
      </c>
      <c r="D646" t="s">
        <v>24</v>
      </c>
      <c r="E646">
        <v>54778.471506950998</v>
      </c>
      <c r="F646">
        <v>73.23</v>
      </c>
      <c r="G646">
        <v>-48.9372848304264</v>
      </c>
      <c r="H646">
        <f>(Table2[[#This Row],[1Y Return vs Nifty]]-AVERAGE(Table2[1Y Return vs Nifty]))/_xlfn.STDEV.P(Table2[1Y Return vs Nifty])</f>
        <v>-1.2139157844157826</v>
      </c>
      <c r="I646">
        <v>-0.59229736979938097</v>
      </c>
      <c r="J646">
        <f>(Table2[[#This Row],[1M Return vs Nifty]]-AVERAGE(Table2[1M Return vs Nifty]))/_xlfn.STDEV.P(Table2[1M Return vs Nifty])</f>
        <v>-4.2070142865364764E-2</v>
      </c>
      <c r="K646">
        <v>-24.0648635599205</v>
      </c>
      <c r="L646">
        <f>(Table2[[#This Row],[6M Return vs Nifty]]-AVERAGE(Table2[6M Return vs Nifty]))/_xlfn.STDEV.P(Table2[6M Return vs Nifty])</f>
        <v>-1.0690581211107846</v>
      </c>
      <c r="M646">
        <v>-1.7084386898685</v>
      </c>
      <c r="N646">
        <f>(Table2[[#This Row],[1W Return vs Nifty]]-AVERAGE(Table2[1W Return vs Nifty]))/_xlfn.STDEV.P(Table2[1W Return vs Nifty])</f>
        <v>-0.19414041530987369</v>
      </c>
      <c r="O646">
        <v>73.88</v>
      </c>
      <c r="P646">
        <v>75.521818434862197</v>
      </c>
      <c r="Q646">
        <v>78.5883851323008</v>
      </c>
      <c r="R646">
        <v>45.3884841830791</v>
      </c>
      <c r="S646" s="2">
        <f>(Table2[[#This Row],[Close Price]]-Table2[[#This Row],[20D EMA]])/Table2[[#This Row],[20D EMA]]</f>
        <v>-8.7980508933404381E-3</v>
      </c>
      <c r="T646" s="2">
        <f>(Table2[[#This Row],[Close Price]]-Table2[[#This Row],[50D EMA]])/Table2[[#This Row],[50D EMA]]</f>
        <v>-3.0346441364344185E-2</v>
      </c>
      <c r="U646" s="2">
        <f>(Table2[[#This Row],[Close Price]]-Table2[[#This Row],[200D EMA]])/Table2[[#This Row],[200D EMA]]</f>
        <v>-6.8182914348986073E-2</v>
      </c>
      <c r="V646">
        <v>0.68995208943431996</v>
      </c>
      <c r="W646">
        <v>72.94</v>
      </c>
      <c r="X646">
        <v>74.209999999999994</v>
      </c>
      <c r="Y646">
        <v>72.94</v>
      </c>
      <c r="Z646">
        <v>75.05</v>
      </c>
      <c r="AA646">
        <v>70.430000000000007</v>
      </c>
      <c r="AB646">
        <v>76.459999999999994</v>
      </c>
      <c r="AC646" s="2">
        <f>(Table2[[#This Row],[Close Price]]/Table2[[#This Row],[Day Low]])-1</f>
        <v>3.9758705785577497E-3</v>
      </c>
      <c r="AD646" s="2">
        <f>(Table2[[#This Row],[Day High]]/Table2[[#This Row],[Close Price]])-1</f>
        <v>1.3382493513587113E-2</v>
      </c>
      <c r="AE646" s="2">
        <f>(Table2[[#This Row],[Close Price]]/Table2[[#This Row],[Current Week Low]])-1</f>
        <v>3.9758705785577497E-3</v>
      </c>
      <c r="AF646" s="2">
        <f>(Table2[[#This Row],[Current Week High]]/Table2[[#This Row],[Close Price]])-1</f>
        <v>2.4853202239519145E-2</v>
      </c>
      <c r="AG646" s="2">
        <f>(Table2[[#This Row],[Close Price]]/Table2[[#This Row],[Current Month Low]])-1</f>
        <v>3.9755785886695927E-2</v>
      </c>
      <c r="AH646" s="2">
        <f>(Table2[[#This Row],[Current Month High]]/Table2[[#This Row],[Close Price]])-1</f>
        <v>4.4107606172333558E-2</v>
      </c>
      <c r="AI646">
        <v>37.511948654922797</v>
      </c>
      <c r="AJ646">
        <v>3.97557858866959</v>
      </c>
      <c r="AK646" t="str">
        <f>IF(AND(Table2[[#This Row],[20D EMA]]&gt;Table2[[#This Row],[50D EMA]],Table2[[#This Row],[50D EMA]]&gt;Table2[[#This Row],[200D EMA]]),"Uptrend","Downtrend/NoTrend")</f>
        <v>Downtrend/NoTrend</v>
      </c>
      <c r="AL646">
        <v>-0.08</v>
      </c>
      <c r="AM646" t="s">
        <v>10346</v>
      </c>
      <c r="AN646">
        <v>2.0099999999999998</v>
      </c>
      <c r="AO646" t="s">
        <v>10347</v>
      </c>
      <c r="AP646">
        <v>4.2715394500758001E-2</v>
      </c>
      <c r="AQ646">
        <f>(Table2[[#This Row],[Sharpe Ratio]]-AVERAGE(Table2[Sharpe Ratio]))/_xlfn.STDEV.P(Table2[Sharpe Ratio])</f>
        <v>-0.24162655936893512</v>
      </c>
      <c r="AR6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6">
        <f>_xlfn.RANK.AVG(Table2[[#This Row],[1Y Return vs Nifty Z-Score]],Table2[1Y Return vs Nifty Z-Score])</f>
        <v>708</v>
      </c>
      <c r="AT646">
        <f>_xlfn.RANK.AVG(Table2[[#This Row],[6M Return vs Nifty Z-Score]],Table2[6M Return vs Nifty Z-Score])</f>
        <v>661</v>
      </c>
      <c r="AU646">
        <f>_xlfn.RANK.AVG(Table2[[#This Row],[Sharpe Ratio Z-Score]],Table2[Sharpe Ratio Z-Score])</f>
        <v>409</v>
      </c>
      <c r="AV646">
        <f>(Table2[[#This Row],[Rank 1Y]]+Table2[[#This Row],[Rank 6M]]+Table2[[#This Row],[Rank Sharpe]])/3</f>
        <v>592.66666666666663</v>
      </c>
    </row>
    <row r="647" spans="1:48" x14ac:dyDescent="0.3">
      <c r="A647" t="s">
        <v>768</v>
      </c>
      <c r="B647" t="s">
        <v>769</v>
      </c>
      <c r="C647" t="s">
        <v>10313</v>
      </c>
      <c r="D647" t="s">
        <v>770</v>
      </c>
      <c r="E647">
        <v>21577.907067</v>
      </c>
      <c r="F647">
        <v>1354.9</v>
      </c>
      <c r="G647">
        <v>-36.064077340556402</v>
      </c>
      <c r="H647">
        <f>(Table2[[#This Row],[1Y Return vs Nifty]]-AVERAGE(Table2[1Y Return vs Nifty]))/_xlfn.STDEV.P(Table2[1Y Return vs Nifty])</f>
        <v>-1.0074838133857087</v>
      </c>
      <c r="I647">
        <v>-10.689337727076399</v>
      </c>
      <c r="J647">
        <f>(Table2[[#This Row],[1M Return vs Nifty]]-AVERAGE(Table2[1M Return vs Nifty]))/_xlfn.STDEV.P(Table2[1M Return vs Nifty])</f>
        <v>-0.99377686062186865</v>
      </c>
      <c r="K647">
        <v>-8.2622303233288896</v>
      </c>
      <c r="L647">
        <f>(Table2[[#This Row],[6M Return vs Nifty]]-AVERAGE(Table2[6M Return vs Nifty]))/_xlfn.STDEV.P(Table2[6M Return vs Nifty])</f>
        <v>-0.51964058498581844</v>
      </c>
      <c r="M647">
        <v>-4.3467014238056203</v>
      </c>
      <c r="N647">
        <f>(Table2[[#This Row],[1W Return vs Nifty]]-AVERAGE(Table2[1W Return vs Nifty]))/_xlfn.STDEV.P(Table2[1W Return vs Nifty])</f>
        <v>-0.86431587018187961</v>
      </c>
      <c r="O647">
        <v>1381.99</v>
      </c>
      <c r="P647">
        <v>1381.21911547123</v>
      </c>
      <c r="Q647">
        <v>1320.9242211978001</v>
      </c>
      <c r="R647">
        <v>39.779056026847599</v>
      </c>
      <c r="S647" s="2">
        <f>(Table2[[#This Row],[Close Price]]-Table2[[#This Row],[20D EMA]])/Table2[[#This Row],[20D EMA]]</f>
        <v>-1.9602167888334878E-2</v>
      </c>
      <c r="T647" s="2">
        <f>(Table2[[#This Row],[Close Price]]-Table2[[#This Row],[50D EMA]])/Table2[[#This Row],[50D EMA]]</f>
        <v>-1.9054989303598384E-2</v>
      </c>
      <c r="U647" s="2">
        <f>(Table2[[#This Row],[Close Price]]-Table2[[#This Row],[200D EMA]])/Table2[[#This Row],[200D EMA]]</f>
        <v>2.5721217203051313E-2</v>
      </c>
      <c r="V647">
        <v>0.41369931113671599</v>
      </c>
      <c r="W647">
        <v>1341.7</v>
      </c>
      <c r="X647">
        <v>1360</v>
      </c>
      <c r="Y647">
        <v>1328</v>
      </c>
      <c r="Z647">
        <v>1365</v>
      </c>
      <c r="AA647">
        <v>1328</v>
      </c>
      <c r="AB647">
        <v>1499.15</v>
      </c>
      <c r="AC647" s="2">
        <f>(Table2[[#This Row],[Close Price]]/Table2[[#This Row],[Day Low]])-1</f>
        <v>9.838264887829018E-3</v>
      </c>
      <c r="AD647" s="2">
        <f>(Table2[[#This Row],[Day High]]/Table2[[#This Row],[Close Price]])-1</f>
        <v>3.7641154328731385E-3</v>
      </c>
      <c r="AE647" s="2">
        <f>(Table2[[#This Row],[Close Price]]/Table2[[#This Row],[Current Week Low]])-1</f>
        <v>2.0256024096385605E-2</v>
      </c>
      <c r="AF647" s="2">
        <f>(Table2[[#This Row],[Current Week High]]/Table2[[#This Row],[Close Price]])-1</f>
        <v>7.4544246807881631E-3</v>
      </c>
      <c r="AG647" s="2">
        <f>(Table2[[#This Row],[Close Price]]/Table2[[#This Row],[Current Month Low]])-1</f>
        <v>2.0256024096385605E-2</v>
      </c>
      <c r="AH647" s="2">
        <f>(Table2[[#This Row],[Current Month High]]/Table2[[#This Row],[Close Price]])-1</f>
        <v>0.10646542180234708</v>
      </c>
      <c r="AI647">
        <v>14.0305557605727</v>
      </c>
      <c r="AJ647">
        <v>22.0245868419867</v>
      </c>
      <c r="AK647" t="str">
        <f>IF(AND(Table2[[#This Row],[20D EMA]]&gt;Table2[[#This Row],[50D EMA]],Table2[[#This Row],[50D EMA]]&gt;Table2[[#This Row],[200D EMA]]),"Uptrend","Downtrend/NoTrend")</f>
        <v>Uptrend</v>
      </c>
      <c r="AL647">
        <v>0.03</v>
      </c>
      <c r="AM647" t="s">
        <v>10347</v>
      </c>
      <c r="AN647">
        <v>-4.21</v>
      </c>
      <c r="AO647" t="s">
        <v>10346</v>
      </c>
      <c r="AP647">
        <v>-1.8601858914423001E-2</v>
      </c>
      <c r="AQ647">
        <f>(Table2[[#This Row],[Sharpe Ratio]]-AVERAGE(Table2[Sharpe Ratio]))/_xlfn.STDEV.P(Table2[Sharpe Ratio])</f>
        <v>-0.94639694856114576</v>
      </c>
      <c r="AR6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-4.3316140777364209</v>
      </c>
      <c r="AS647">
        <f>_xlfn.RANK.AVG(Table2[[#This Row],[1Y Return vs Nifty Z-Score]],Table2[1Y Return vs Nifty Z-Score])</f>
        <v>671</v>
      </c>
      <c r="AT647">
        <f>_xlfn.RANK.AVG(Table2[[#This Row],[6M Return vs Nifty Z-Score]],Table2[6M Return vs Nifty Z-Score])</f>
        <v>503</v>
      </c>
      <c r="AU647">
        <f>_xlfn.RANK.AVG(Table2[[#This Row],[Sharpe Ratio Z-Score]],Table2[Sharpe Ratio Z-Score])</f>
        <v>610</v>
      </c>
      <c r="AV647">
        <f>(Table2[[#This Row],[Rank 1Y]]+Table2[[#This Row],[Rank 6M]]+Table2[[#This Row],[Rank Sharpe]])/3</f>
        <v>594.66666666666663</v>
      </c>
    </row>
    <row r="648" spans="1:48" x14ac:dyDescent="0.3">
      <c r="A648" t="s">
        <v>620</v>
      </c>
      <c r="B648" t="s">
        <v>621</v>
      </c>
      <c r="C648" t="s">
        <v>10307</v>
      </c>
      <c r="D648" t="s">
        <v>54</v>
      </c>
      <c r="E648">
        <v>30462.593582699999</v>
      </c>
      <c r="F648">
        <v>1849</v>
      </c>
      <c r="G648">
        <v>-12.5734137205315</v>
      </c>
      <c r="H648">
        <f>(Table2[[#This Row],[1Y Return vs Nifty]]-AVERAGE(Table2[1Y Return vs Nifty]))/_xlfn.STDEV.P(Table2[1Y Return vs Nifty])</f>
        <v>-0.63079261224550531</v>
      </c>
      <c r="I648">
        <v>-10.1671048645612</v>
      </c>
      <c r="J648">
        <f>(Table2[[#This Row],[1M Return vs Nifty]]-AVERAGE(Table2[1M Return vs Nifty]))/_xlfn.STDEV.P(Table2[1M Return vs Nifty])</f>
        <v>-0.94455327569970648</v>
      </c>
      <c r="K648">
        <v>-9.7136471966567406</v>
      </c>
      <c r="L648">
        <f>(Table2[[#This Row],[6M Return vs Nifty]]-AVERAGE(Table2[6M Return vs Nifty]))/_xlfn.STDEV.P(Table2[6M Return vs Nifty])</f>
        <v>-0.57010267383487812</v>
      </c>
      <c r="M648">
        <v>-5.9326489962211797</v>
      </c>
      <c r="N648">
        <f>(Table2[[#This Row],[1W Return vs Nifty]]-AVERAGE(Table2[1W Return vs Nifty]))/_xlfn.STDEV.P(Table2[1W Return vs Nifty])</f>
        <v>-1.2671806501276677</v>
      </c>
      <c r="O648">
        <v>1935.76</v>
      </c>
      <c r="P648">
        <v>1937.6929695874101</v>
      </c>
      <c r="Q648">
        <v>1833.9915120119599</v>
      </c>
      <c r="R648">
        <v>22.745625740935601</v>
      </c>
      <c r="S648" s="2">
        <f>(Table2[[#This Row],[Close Price]]-Table2[[#This Row],[20D EMA]])/Table2[[#This Row],[20D EMA]]</f>
        <v>-4.481960573624829E-2</v>
      </c>
      <c r="T648" s="2">
        <f>(Table2[[#This Row],[Close Price]]-Table2[[#This Row],[50D EMA]])/Table2[[#This Row],[50D EMA]]</f>
        <v>-4.5772457752321472E-2</v>
      </c>
      <c r="U648" s="2">
        <f>(Table2[[#This Row],[Close Price]]-Table2[[#This Row],[200D EMA]])/Table2[[#This Row],[200D EMA]]</f>
        <v>8.1835100597467837E-3</v>
      </c>
      <c r="V648">
        <v>1.05167556378742</v>
      </c>
      <c r="W648">
        <v>1839.6</v>
      </c>
      <c r="X648">
        <v>1867.55</v>
      </c>
      <c r="Y648">
        <v>1839.6</v>
      </c>
      <c r="Z648">
        <v>1918</v>
      </c>
      <c r="AA648">
        <v>1839.6</v>
      </c>
      <c r="AB648">
        <v>2220.9499999999998</v>
      </c>
      <c r="AC648" s="2">
        <f>(Table2[[#This Row],[Close Price]]/Table2[[#This Row],[Day Low]])-1</f>
        <v>5.1098064796695208E-3</v>
      </c>
      <c r="AD648" s="2">
        <f>(Table2[[#This Row],[Day High]]/Table2[[#This Row],[Close Price]])-1</f>
        <v>1.0032449972958268E-2</v>
      </c>
      <c r="AE648" s="2">
        <f>(Table2[[#This Row],[Close Price]]/Table2[[#This Row],[Current Week Low]])-1</f>
        <v>5.1098064796695208E-3</v>
      </c>
      <c r="AF648" s="2">
        <f>(Table2[[#This Row],[Current Week High]]/Table2[[#This Row],[Close Price]])-1</f>
        <v>3.7317468902109185E-2</v>
      </c>
      <c r="AG648" s="2">
        <f>(Table2[[#This Row],[Close Price]]/Table2[[#This Row],[Current Month Low]])-1</f>
        <v>5.1098064796695208E-3</v>
      </c>
      <c r="AH648" s="2">
        <f>(Table2[[#This Row],[Current Month High]]/Table2[[#This Row],[Close Price]])-1</f>
        <v>0.20116279069767429</v>
      </c>
      <c r="AI648">
        <v>20.116279069767401</v>
      </c>
      <c r="AJ648">
        <v>25.3516829937968</v>
      </c>
      <c r="AK648" t="str">
        <f>IF(AND(Table2[[#This Row],[20D EMA]]&gt;Table2[[#This Row],[50D EMA]],Table2[[#This Row],[50D EMA]]&gt;Table2[[#This Row],[200D EMA]]),"Uptrend","Downtrend/NoTrend")</f>
        <v>Downtrend/NoTrend</v>
      </c>
      <c r="AL648">
        <v>-0.15</v>
      </c>
      <c r="AM648" t="s">
        <v>10346</v>
      </c>
      <c r="AN648">
        <v>-9.27</v>
      </c>
      <c r="AO648" t="s">
        <v>10346</v>
      </c>
      <c r="AP648">
        <v>-0.116471005641977</v>
      </c>
      <c r="AQ648">
        <f>(Table2[[#This Row],[Sharpe Ratio]]-AVERAGE(Table2[Sharpe Ratio]))/_xlfn.STDEV.P(Table2[Sharpe Ratio])</f>
        <v>-2.0712887659107277</v>
      </c>
      <c r="AR6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8">
        <f>_xlfn.RANK.AVG(Table2[[#This Row],[1Y Return vs Nifty Z-Score]],Table2[1Y Return vs Nifty Z-Score])</f>
        <v>538</v>
      </c>
      <c r="AT648">
        <f>_xlfn.RANK.AVG(Table2[[#This Row],[6M Return vs Nifty Z-Score]],Table2[6M Return vs Nifty Z-Score])</f>
        <v>519</v>
      </c>
      <c r="AU648">
        <f>_xlfn.RANK.AVG(Table2[[#This Row],[Sharpe Ratio Z-Score]],Table2[Sharpe Ratio Z-Score])</f>
        <v>732</v>
      </c>
      <c r="AV648">
        <f>(Table2[[#This Row],[Rank 1Y]]+Table2[[#This Row],[Rank 6M]]+Table2[[#This Row],[Rank Sharpe]])/3</f>
        <v>596.33333333333337</v>
      </c>
    </row>
    <row r="649" spans="1:48" x14ac:dyDescent="0.3">
      <c r="A649" t="s">
        <v>1015</v>
      </c>
      <c r="B649" t="s">
        <v>1016</v>
      </c>
      <c r="C649" t="s">
        <v>10303</v>
      </c>
      <c r="D649" t="s">
        <v>24</v>
      </c>
      <c r="E649">
        <v>13768.258379511901</v>
      </c>
      <c r="F649">
        <v>226.78</v>
      </c>
      <c r="G649">
        <v>-32.9115746708584</v>
      </c>
      <c r="H649">
        <f>(Table2[[#This Row],[1Y Return vs Nifty]]-AVERAGE(Table2[1Y Return vs Nifty]))/_xlfn.STDEV.P(Table2[1Y Return vs Nifty])</f>
        <v>-0.95693096241244269</v>
      </c>
      <c r="I649">
        <v>-5.8187173768947398</v>
      </c>
      <c r="J649">
        <f>(Table2[[#This Row],[1M Return vs Nifty]]-AVERAGE(Table2[1M Return vs Nifty]))/_xlfn.STDEV.P(Table2[1M Return vs Nifty])</f>
        <v>-0.53469162941660286</v>
      </c>
      <c r="K649">
        <v>-27.243713421487801</v>
      </c>
      <c r="L649">
        <f>(Table2[[#This Row],[6M Return vs Nifty]]-AVERAGE(Table2[6M Return vs Nifty]))/_xlfn.STDEV.P(Table2[6M Return vs Nifty])</f>
        <v>-1.179578680090118</v>
      </c>
      <c r="M649">
        <v>-2.8101224186708702</v>
      </c>
      <c r="N649">
        <f>(Table2[[#This Row],[1W Return vs Nifty]]-AVERAGE(Table2[1W Return vs Nifty]))/_xlfn.STDEV.P(Table2[1W Return vs Nifty])</f>
        <v>-0.47399176770850598</v>
      </c>
      <c r="O649">
        <v>224.96</v>
      </c>
      <c r="P649">
        <v>233.12918462679301</v>
      </c>
      <c r="Q649">
        <v>239.919251163935</v>
      </c>
      <c r="R649">
        <v>55.244467617218902</v>
      </c>
      <c r="S649" s="2">
        <f>(Table2[[#This Row],[Close Price]]-Table2[[#This Row],[20D EMA]])/Table2[[#This Row],[20D EMA]]</f>
        <v>8.0903271692745072E-3</v>
      </c>
      <c r="T649" s="2">
        <f>(Table2[[#This Row],[Close Price]]-Table2[[#This Row],[50D EMA]])/Table2[[#This Row],[50D EMA]]</f>
        <v>-2.7234619453403719E-2</v>
      </c>
      <c r="U649" s="2">
        <f>(Table2[[#This Row],[Close Price]]-Table2[[#This Row],[200D EMA]])/Table2[[#This Row],[200D EMA]]</f>
        <v>-5.4765305827655528E-2</v>
      </c>
      <c r="V649">
        <v>1.4824626634818601</v>
      </c>
      <c r="W649">
        <v>223.61</v>
      </c>
      <c r="X649">
        <v>228.8</v>
      </c>
      <c r="Y649">
        <v>223.52</v>
      </c>
      <c r="Z649">
        <v>232.69</v>
      </c>
      <c r="AA649">
        <v>205.25</v>
      </c>
      <c r="AB649">
        <v>236.95</v>
      </c>
      <c r="AC649" s="2">
        <f>(Table2[[#This Row],[Close Price]]/Table2[[#This Row],[Day Low]])-1</f>
        <v>1.4176467957604633E-2</v>
      </c>
      <c r="AD649" s="2">
        <f>(Table2[[#This Row],[Day High]]/Table2[[#This Row],[Close Price]])-1</f>
        <v>8.9073110503572472E-3</v>
      </c>
      <c r="AE649" s="2">
        <f>(Table2[[#This Row],[Close Price]]/Table2[[#This Row],[Current Week Low]])-1</f>
        <v>1.4584824624194637E-2</v>
      </c>
      <c r="AF649" s="2">
        <f>(Table2[[#This Row],[Current Week High]]/Table2[[#This Row],[Close Price]])-1</f>
        <v>2.6060499162183559E-2</v>
      </c>
      <c r="AG649" s="2">
        <f>(Table2[[#This Row],[Close Price]]/Table2[[#This Row],[Current Month Low]])-1</f>
        <v>0.10489646772228989</v>
      </c>
      <c r="AH649" s="2">
        <f>(Table2[[#This Row],[Current Month High]]/Table2[[#This Row],[Close Price]])-1</f>
        <v>4.4845224446600218E-2</v>
      </c>
      <c r="AI649">
        <v>32.595466972396103</v>
      </c>
      <c r="AJ649">
        <v>10.4896467722289</v>
      </c>
      <c r="AK649" t="str">
        <f>IF(AND(Table2[[#This Row],[20D EMA]]&gt;Table2[[#This Row],[50D EMA]],Table2[[#This Row],[50D EMA]]&gt;Table2[[#This Row],[200D EMA]]),"Uptrend","Downtrend/NoTrend")</f>
        <v>Downtrend/NoTrend</v>
      </c>
      <c r="AL649">
        <v>-0.13</v>
      </c>
      <c r="AM649" t="s">
        <v>10346</v>
      </c>
      <c r="AN649">
        <v>4.9000000000000004</v>
      </c>
      <c r="AO649" t="s">
        <v>10347</v>
      </c>
      <c r="AP649">
        <v>2.8016298892664999E-2</v>
      </c>
      <c r="AQ649">
        <f>(Table2[[#This Row],[Sharpe Ratio]]-AVERAGE(Table2[Sharpe Ratio]))/_xlfn.STDEV.P(Table2[Sharpe Ratio])</f>
        <v>-0.41057553792713658</v>
      </c>
      <c r="AR6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9">
        <f>_xlfn.RANK.AVG(Table2[[#This Row],[1Y Return vs Nifty Z-Score]],Table2[1Y Return vs Nifty Z-Score])</f>
        <v>654</v>
      </c>
      <c r="AT649">
        <f>_xlfn.RANK.AVG(Table2[[#This Row],[6M Return vs Nifty Z-Score]],Table2[6M Return vs Nifty Z-Score])</f>
        <v>682</v>
      </c>
      <c r="AU649">
        <f>_xlfn.RANK.AVG(Table2[[#This Row],[Sharpe Ratio Z-Score]],Table2[Sharpe Ratio Z-Score])</f>
        <v>453</v>
      </c>
      <c r="AV649">
        <f>(Table2[[#This Row],[Rank 1Y]]+Table2[[#This Row],[Rank 6M]]+Table2[[#This Row],[Rank Sharpe]])/3</f>
        <v>596.33333333333337</v>
      </c>
    </row>
    <row r="650" spans="1:48" x14ac:dyDescent="0.3">
      <c r="A650" t="s">
        <v>1333</v>
      </c>
      <c r="B650" t="s">
        <v>1334</v>
      </c>
      <c r="C650" t="s">
        <v>10313</v>
      </c>
      <c r="D650" t="s">
        <v>473</v>
      </c>
      <c r="E650">
        <v>8464.5802655250009</v>
      </c>
      <c r="F650">
        <v>277.25</v>
      </c>
      <c r="G650">
        <v>-38.304928939255902</v>
      </c>
      <c r="H650">
        <f>(Table2[[#This Row],[1Y Return vs Nifty]]-AVERAGE(Table2[1Y Return vs Nifty]))/_xlfn.STDEV.P(Table2[1Y Return vs Nifty])</f>
        <v>-1.0434176249605969</v>
      </c>
      <c r="I650">
        <v>-12.027505211997999</v>
      </c>
      <c r="J650">
        <f>(Table2[[#This Row],[1M Return vs Nifty]]-AVERAGE(Table2[1M Return vs Nifty]))/_xlfn.STDEV.P(Table2[1M Return vs Nifty])</f>
        <v>-1.1199071859270815</v>
      </c>
      <c r="K650">
        <v>-0.64957180422230199</v>
      </c>
      <c r="L650">
        <f>(Table2[[#This Row],[6M Return vs Nifty]]-AVERAGE(Table2[6M Return vs Nifty]))/_xlfn.STDEV.P(Table2[6M Return vs Nifty])</f>
        <v>-0.25496772798098277</v>
      </c>
      <c r="M650">
        <v>-4.6152027341876298</v>
      </c>
      <c r="N650">
        <f>(Table2[[#This Row],[1W Return vs Nifty]]-AVERAGE(Table2[1W Return vs Nifty]))/_xlfn.STDEV.P(Table2[1W Return vs Nifty])</f>
        <v>-0.93252097557351032</v>
      </c>
      <c r="O650">
        <v>287.85000000000002</v>
      </c>
      <c r="P650">
        <v>287.85604473834098</v>
      </c>
      <c r="Q650">
        <v>281.497283520694</v>
      </c>
      <c r="R650">
        <v>28.117556024390201</v>
      </c>
      <c r="S650" s="2">
        <f>(Table2[[#This Row],[Close Price]]-Table2[[#This Row],[20D EMA]])/Table2[[#This Row],[20D EMA]]</f>
        <v>-3.6824735105089532E-2</v>
      </c>
      <c r="T650" s="2">
        <f>(Table2[[#This Row],[Close Price]]-Table2[[#This Row],[50D EMA]])/Table2[[#This Row],[50D EMA]]</f>
        <v>-3.6844960987294187E-2</v>
      </c>
      <c r="U650" s="2">
        <f>(Table2[[#This Row],[Close Price]]-Table2[[#This Row],[200D EMA]])/Table2[[#This Row],[200D EMA]]</f>
        <v>-1.5088186527319589E-2</v>
      </c>
      <c r="V650">
        <v>0.22077204105503601</v>
      </c>
      <c r="W650">
        <v>276.3</v>
      </c>
      <c r="X650">
        <v>282.75</v>
      </c>
      <c r="Y650">
        <v>276.3</v>
      </c>
      <c r="Z650">
        <v>286.14999999999998</v>
      </c>
      <c r="AA650">
        <v>274.95</v>
      </c>
      <c r="AB650">
        <v>317.7</v>
      </c>
      <c r="AC650" s="2">
        <f>(Table2[[#This Row],[Close Price]]/Table2[[#This Row],[Day Low]])-1</f>
        <v>3.4382917119073486E-3</v>
      </c>
      <c r="AD650" s="2">
        <f>(Table2[[#This Row],[Day High]]/Table2[[#This Row],[Close Price]])-1</f>
        <v>1.9837691614066788E-2</v>
      </c>
      <c r="AE650" s="2">
        <f>(Table2[[#This Row],[Close Price]]/Table2[[#This Row],[Current Week Low]])-1</f>
        <v>3.4382917119073486E-3</v>
      </c>
      <c r="AF650" s="2">
        <f>(Table2[[#This Row],[Current Week High]]/Table2[[#This Row],[Close Price]])-1</f>
        <v>3.210099188458071E-2</v>
      </c>
      <c r="AG650" s="2">
        <f>(Table2[[#This Row],[Close Price]]/Table2[[#This Row],[Current Month Low]])-1</f>
        <v>8.3651573013274749E-3</v>
      </c>
      <c r="AH650" s="2">
        <f>(Table2[[#This Row],[Current Month High]]/Table2[[#This Row],[Close Price]])-1</f>
        <v>0.14589720468890888</v>
      </c>
      <c r="AI650">
        <v>15.5635707844905</v>
      </c>
      <c r="AJ650">
        <v>30.164319248826299</v>
      </c>
      <c r="AK650" t="str">
        <f>IF(AND(Table2[[#This Row],[20D EMA]]&gt;Table2[[#This Row],[50D EMA]],Table2[[#This Row],[50D EMA]]&gt;Table2[[#This Row],[200D EMA]]),"Uptrend","Downtrend/NoTrend")</f>
        <v>Downtrend/NoTrend</v>
      </c>
      <c r="AL650">
        <v>-0.12</v>
      </c>
      <c r="AM650" t="s">
        <v>10346</v>
      </c>
      <c r="AN650">
        <v>-4.9400000000000004</v>
      </c>
      <c r="AO650" t="s">
        <v>10346</v>
      </c>
      <c r="AP650">
        <v>-8.2112860952840996E-2</v>
      </c>
      <c r="AQ650">
        <f>(Table2[[#This Row],[Sharpe Ratio]]-AVERAGE(Table2[Sharpe Ratio]))/_xlfn.STDEV.P(Table2[Sharpe Ratio])</f>
        <v>-1.6763819223095173</v>
      </c>
      <c r="AR6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0">
        <f>_xlfn.RANK.AVG(Table2[[#This Row],[1Y Return vs Nifty Z-Score]],Table2[1Y Return vs Nifty Z-Score])</f>
        <v>680</v>
      </c>
      <c r="AT650">
        <f>_xlfn.RANK.AVG(Table2[[#This Row],[6M Return vs Nifty Z-Score]],Table2[6M Return vs Nifty Z-Score])</f>
        <v>406</v>
      </c>
      <c r="AU650">
        <f>_xlfn.RANK.AVG(Table2[[#This Row],[Sharpe Ratio Z-Score]],Table2[Sharpe Ratio Z-Score])</f>
        <v>704</v>
      </c>
      <c r="AV650">
        <f>(Table2[[#This Row],[Rank 1Y]]+Table2[[#This Row],[Rank 6M]]+Table2[[#This Row],[Rank Sharpe]])/3</f>
        <v>596.66666666666663</v>
      </c>
    </row>
    <row r="651" spans="1:48" x14ac:dyDescent="0.3">
      <c r="A651" t="s">
        <v>1994</v>
      </c>
      <c r="B651" t="s">
        <v>1995</v>
      </c>
      <c r="C651" t="s">
        <v>10307</v>
      </c>
      <c r="D651" t="s">
        <v>54</v>
      </c>
      <c r="E651">
        <v>3366.9550376249999</v>
      </c>
      <c r="F651">
        <v>365.25</v>
      </c>
      <c r="G651">
        <v>-16.496173087061401</v>
      </c>
      <c r="H651">
        <f>(Table2[[#This Row],[1Y Return vs Nifty]]-AVERAGE(Table2[1Y Return vs Nifty]))/_xlfn.STDEV.P(Table2[1Y Return vs Nifty])</f>
        <v>-0.69369713301444924</v>
      </c>
      <c r="I651">
        <v>11.407356619211299</v>
      </c>
      <c r="J651">
        <f>(Table2[[#This Row],[1M Return vs Nifty]]-AVERAGE(Table2[1M Return vs Nifty]))/_xlfn.STDEV.P(Table2[1M Return vs Nifty])</f>
        <v>1.0889693407853567</v>
      </c>
      <c r="K651">
        <v>-9.8202784219865205</v>
      </c>
      <c r="L651">
        <f>(Table2[[#This Row],[6M Return vs Nifty]]-AVERAGE(Table2[6M Return vs Nifty]))/_xlfn.STDEV.P(Table2[6M Return vs Nifty])</f>
        <v>-0.57380997148695667</v>
      </c>
      <c r="M651">
        <v>1.6419385263478099</v>
      </c>
      <c r="N651">
        <f>(Table2[[#This Row],[1W Return vs Nifty]]-AVERAGE(Table2[1W Return vs Nifty]))/_xlfn.STDEV.P(Table2[1W Return vs Nifty])</f>
        <v>0.65692742792945913</v>
      </c>
      <c r="O651">
        <v>345.34</v>
      </c>
      <c r="P651">
        <v>336.41897052201</v>
      </c>
      <c r="Q651">
        <v>338.98097736766999</v>
      </c>
      <c r="R651">
        <v>78.828710596020898</v>
      </c>
      <c r="S651" s="2">
        <f>(Table2[[#This Row],[Close Price]]-Table2[[#This Row],[20D EMA]])/Table2[[#This Row],[20D EMA]]</f>
        <v>5.7653327155846486E-2</v>
      </c>
      <c r="T651" s="2">
        <f>(Table2[[#This Row],[Close Price]]-Table2[[#This Row],[50D EMA]])/Table2[[#This Row],[50D EMA]]</f>
        <v>8.5699773212116609E-2</v>
      </c>
      <c r="U651" s="2">
        <f>(Table2[[#This Row],[Close Price]]-Table2[[#This Row],[200D EMA]])/Table2[[#This Row],[200D EMA]]</f>
        <v>7.7494090778544647E-2</v>
      </c>
      <c r="V651">
        <v>1.51339862295259</v>
      </c>
      <c r="W651">
        <v>361.2</v>
      </c>
      <c r="X651">
        <v>368.8</v>
      </c>
      <c r="Y651">
        <v>357.5</v>
      </c>
      <c r="Z651">
        <v>369.75</v>
      </c>
      <c r="AA651">
        <v>315.14999999999998</v>
      </c>
      <c r="AB651">
        <v>369.75</v>
      </c>
      <c r="AC651" s="2">
        <f>(Table2[[#This Row],[Close Price]]/Table2[[#This Row],[Day Low]])-1</f>
        <v>1.1212624584717723E-2</v>
      </c>
      <c r="AD651" s="2">
        <f>(Table2[[#This Row],[Day High]]/Table2[[#This Row],[Close Price]])-1</f>
        <v>9.7193702943190186E-3</v>
      </c>
      <c r="AE651" s="2">
        <f>(Table2[[#This Row],[Close Price]]/Table2[[#This Row],[Current Week Low]])-1</f>
        <v>2.1678321678321621E-2</v>
      </c>
      <c r="AF651" s="2">
        <f>(Table2[[#This Row],[Current Week High]]/Table2[[#This Row],[Close Price]])-1</f>
        <v>1.2320328542094527E-2</v>
      </c>
      <c r="AG651" s="2">
        <f>(Table2[[#This Row],[Close Price]]/Table2[[#This Row],[Current Month Low]])-1</f>
        <v>0.15897191813422196</v>
      </c>
      <c r="AH651" s="2">
        <f>(Table2[[#This Row],[Current Month High]]/Table2[[#This Row],[Close Price]])-1</f>
        <v>1.2320328542094527E-2</v>
      </c>
      <c r="AI651">
        <v>13.620807665982101</v>
      </c>
      <c r="AJ651">
        <v>27.4424284717376</v>
      </c>
      <c r="AK651" t="str">
        <f>IF(AND(Table2[[#This Row],[20D EMA]]&gt;Table2[[#This Row],[50D EMA]],Table2[[#This Row],[50D EMA]]&gt;Table2[[#This Row],[200D EMA]]),"Uptrend","Downtrend/NoTrend")</f>
        <v>Downtrend/NoTrend</v>
      </c>
      <c r="AL651">
        <v>-0.02</v>
      </c>
      <c r="AM651" t="s">
        <v>10346</v>
      </c>
      <c r="AN651">
        <v>9.8000000000000007</v>
      </c>
      <c r="AO651" t="s">
        <v>10347</v>
      </c>
      <c r="AP651">
        <v>-8.1371560086299005E-2</v>
      </c>
      <c r="AQ651">
        <f>(Table2[[#This Row],[Sharpe Ratio]]-AVERAGE(Table2[Sharpe Ratio]))/_xlfn.STDEV.P(Table2[Sharpe Ratio])</f>
        <v>-1.6678615325150852</v>
      </c>
      <c r="AR6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1">
        <f>_xlfn.RANK.AVG(Table2[[#This Row],[1Y Return vs Nifty Z-Score]],Table2[1Y Return vs Nifty Z-Score])</f>
        <v>567</v>
      </c>
      <c r="AT651">
        <f>_xlfn.RANK.AVG(Table2[[#This Row],[6M Return vs Nifty Z-Score]],Table2[6M Return vs Nifty Z-Score])</f>
        <v>520</v>
      </c>
      <c r="AU651">
        <f>_xlfn.RANK.AVG(Table2[[#This Row],[Sharpe Ratio Z-Score]],Table2[Sharpe Ratio Z-Score])</f>
        <v>703</v>
      </c>
      <c r="AV651">
        <f>(Table2[[#This Row],[Rank 1Y]]+Table2[[#This Row],[Rank 6M]]+Table2[[#This Row],[Rank Sharpe]])/3</f>
        <v>596.66666666666663</v>
      </c>
    </row>
    <row r="652" spans="1:48" x14ac:dyDescent="0.3">
      <c r="A652" t="s">
        <v>1747</v>
      </c>
      <c r="B652" t="s">
        <v>1748</v>
      </c>
      <c r="C652" t="s">
        <v>10312</v>
      </c>
      <c r="D652" t="s">
        <v>412</v>
      </c>
      <c r="E652">
        <v>4628.8327553999998</v>
      </c>
      <c r="F652">
        <v>529.20000000000005</v>
      </c>
      <c r="G652">
        <v>-53.719548580289</v>
      </c>
      <c r="H652">
        <f>(Table2[[#This Row],[1Y Return vs Nifty]]-AVERAGE(Table2[1Y Return vs Nifty]))/_xlfn.STDEV.P(Table2[1Y Return vs Nifty])</f>
        <v>-1.2906031315782245</v>
      </c>
      <c r="I652">
        <v>-8.8217199734168705</v>
      </c>
      <c r="J652">
        <f>(Table2[[#This Row],[1M Return vs Nifty]]-AVERAGE(Table2[1M Return vs Nifty]))/_xlfn.STDEV.P(Table2[1M Return vs Nifty])</f>
        <v>-0.81774266649506389</v>
      </c>
      <c r="K652">
        <v>-23.660195832249599</v>
      </c>
      <c r="L652">
        <f>(Table2[[#This Row],[6M Return vs Nifty]]-AVERAGE(Table2[6M Return vs Nifty]))/_xlfn.STDEV.P(Table2[6M Return vs Nifty])</f>
        <v>-1.0549888490750701</v>
      </c>
      <c r="M652">
        <v>-2.9865543420232799</v>
      </c>
      <c r="N652">
        <f>(Table2[[#This Row],[1W Return vs Nifty]]-AVERAGE(Table2[1W Return vs Nifty]))/_xlfn.STDEV.P(Table2[1W Return vs Nifty])</f>
        <v>-0.51880926937946048</v>
      </c>
      <c r="O652">
        <v>536.69000000000005</v>
      </c>
      <c r="P652">
        <v>551.34195423361803</v>
      </c>
      <c r="Q652">
        <v>593.86502284332096</v>
      </c>
      <c r="R652">
        <v>44.225780121527102</v>
      </c>
      <c r="S652" s="2">
        <f>(Table2[[#This Row],[Close Price]]-Table2[[#This Row],[20D EMA]])/Table2[[#This Row],[20D EMA]]</f>
        <v>-1.3955914960219137E-2</v>
      </c>
      <c r="T652" s="2">
        <f>(Table2[[#This Row],[Close Price]]-Table2[[#This Row],[50D EMA]])/Table2[[#This Row],[50D EMA]]</f>
        <v>-4.0160111276849889E-2</v>
      </c>
      <c r="U652" s="2">
        <f>(Table2[[#This Row],[Close Price]]-Table2[[#This Row],[200D EMA]])/Table2[[#This Row],[200D EMA]]</f>
        <v>-0.10888841800063623</v>
      </c>
      <c r="V652">
        <v>0.90967257342920804</v>
      </c>
      <c r="W652">
        <v>521.25</v>
      </c>
      <c r="X652">
        <v>539.25</v>
      </c>
      <c r="Y652">
        <v>521.25</v>
      </c>
      <c r="Z652">
        <v>539.25</v>
      </c>
      <c r="AA652">
        <v>511.3</v>
      </c>
      <c r="AB652">
        <v>583.79999999999995</v>
      </c>
      <c r="AC652" s="2">
        <f>(Table2[[#This Row],[Close Price]]/Table2[[#This Row],[Day Low]])-1</f>
        <v>1.5251798561151109E-2</v>
      </c>
      <c r="AD652" s="2">
        <f>(Table2[[#This Row],[Day High]]/Table2[[#This Row],[Close Price]])-1</f>
        <v>1.899092970521532E-2</v>
      </c>
      <c r="AE652" s="2">
        <f>(Table2[[#This Row],[Close Price]]/Table2[[#This Row],[Current Week Low]])-1</f>
        <v>1.5251798561151109E-2</v>
      </c>
      <c r="AF652" s="2">
        <f>(Table2[[#This Row],[Current Week High]]/Table2[[#This Row],[Close Price]])-1</f>
        <v>1.899092970521532E-2</v>
      </c>
      <c r="AG652" s="2">
        <f>(Table2[[#This Row],[Close Price]]/Table2[[#This Row],[Current Month Low]])-1</f>
        <v>3.5008801095247399E-2</v>
      </c>
      <c r="AH652" s="2">
        <f>(Table2[[#This Row],[Current Month High]]/Table2[[#This Row],[Close Price]])-1</f>
        <v>0.10317460317460303</v>
      </c>
      <c r="AI652">
        <v>50.982615268329504</v>
      </c>
      <c r="AJ652">
        <v>3.5110024449877799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-0.18</v>
      </c>
      <c r="AM652" t="s">
        <v>10346</v>
      </c>
      <c r="AN652">
        <v>-2.2000000000000002</v>
      </c>
      <c r="AO652" t="s">
        <v>10346</v>
      </c>
      <c r="AP652">
        <v>4.1535361574155001E-2</v>
      </c>
      <c r="AQ652">
        <f>(Table2[[#This Row],[Sharpe Ratio]]-AVERAGE(Table2[Sharpe Ratio]))/_xlfn.STDEV.P(Table2[Sharpe Ratio])</f>
        <v>-0.25518966304075935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2">
        <f>_xlfn.RANK.AVG(Table2[[#This Row],[1Y Return vs Nifty Z-Score]],Table2[1Y Return vs Nifty Z-Score])</f>
        <v>720</v>
      </c>
      <c r="AT652">
        <f>_xlfn.RANK.AVG(Table2[[#This Row],[6M Return vs Nifty Z-Score]],Table2[6M Return vs Nifty Z-Score])</f>
        <v>659</v>
      </c>
      <c r="AU652">
        <f>_xlfn.RANK.AVG(Table2[[#This Row],[Sharpe Ratio Z-Score]],Table2[Sharpe Ratio Z-Score])</f>
        <v>414</v>
      </c>
      <c r="AV652">
        <f>(Table2[[#This Row],[Rank 1Y]]+Table2[[#This Row],[Rank 6M]]+Table2[[#This Row],[Rank Sharpe]])/3</f>
        <v>597.66666666666663</v>
      </c>
    </row>
    <row r="653" spans="1:48" x14ac:dyDescent="0.3">
      <c r="A653" t="s">
        <v>1056</v>
      </c>
      <c r="B653" t="s">
        <v>1057</v>
      </c>
      <c r="C653" t="s">
        <v>10302</v>
      </c>
      <c r="D653" t="s">
        <v>301</v>
      </c>
      <c r="E653">
        <v>12616.362743045</v>
      </c>
      <c r="F653">
        <v>937.55</v>
      </c>
      <c r="G653">
        <v>-34.841225025039499</v>
      </c>
      <c r="H653">
        <f>(Table2[[#This Row],[1Y Return vs Nifty]]-AVERAGE(Table2[1Y Return vs Nifty]))/_xlfn.STDEV.P(Table2[1Y Return vs Nifty])</f>
        <v>-0.98787441813829369</v>
      </c>
      <c r="I653">
        <v>-0.97743763503866499</v>
      </c>
      <c r="J653">
        <f>(Table2[[#This Row],[1M Return vs Nifty]]-AVERAGE(Table2[1M Return vs Nifty]))/_xlfn.STDEV.P(Table2[1M Return vs Nifty])</f>
        <v>-7.8371926827491806E-2</v>
      </c>
      <c r="K653">
        <v>-18.709066748521298</v>
      </c>
      <c r="L653">
        <f>(Table2[[#This Row],[6M Return vs Nifty]]-AVERAGE(Table2[6M Return vs Nifty]))/_xlfn.STDEV.P(Table2[6M Return vs Nifty])</f>
        <v>-0.88285062998890829</v>
      </c>
      <c r="M653">
        <v>3.4635170340392101</v>
      </c>
      <c r="N653">
        <f>(Table2[[#This Row],[1W Return vs Nifty]]-AVERAGE(Table2[1W Return vs Nifty]))/_xlfn.STDEV.P(Table2[1W Return vs Nifty])</f>
        <v>1.1196475313042162</v>
      </c>
      <c r="O653">
        <v>938</v>
      </c>
      <c r="P653">
        <v>939.18311005423197</v>
      </c>
      <c r="Q653">
        <v>946.01263209330102</v>
      </c>
      <c r="R653">
        <v>49.819272288151801</v>
      </c>
      <c r="S653" s="2">
        <f>(Table2[[#This Row],[Close Price]]-Table2[[#This Row],[20D EMA]])/Table2[[#This Row],[20D EMA]]</f>
        <v>-4.7974413646060285E-4</v>
      </c>
      <c r="T653" s="2">
        <f>(Table2[[#This Row],[Close Price]]-Table2[[#This Row],[50D EMA]])/Table2[[#This Row],[50D EMA]]</f>
        <v>-1.7388622482124047E-3</v>
      </c>
      <c r="U653" s="2">
        <f>(Table2[[#This Row],[Close Price]]-Table2[[#This Row],[200D EMA]])/Table2[[#This Row],[200D EMA]]</f>
        <v>-8.9455804354063168E-3</v>
      </c>
      <c r="V653">
        <v>0.89020555660417</v>
      </c>
      <c r="W653">
        <v>932</v>
      </c>
      <c r="X653">
        <v>971</v>
      </c>
      <c r="Y653">
        <v>932</v>
      </c>
      <c r="Z653">
        <v>990</v>
      </c>
      <c r="AA653">
        <v>869</v>
      </c>
      <c r="AB653">
        <v>1003.95</v>
      </c>
      <c r="AC653" s="2">
        <f>(Table2[[#This Row],[Close Price]]/Table2[[#This Row],[Day Low]])-1</f>
        <v>5.9549356223176364E-3</v>
      </c>
      <c r="AD653" s="2">
        <f>(Table2[[#This Row],[Day High]]/Table2[[#This Row],[Close Price]])-1</f>
        <v>3.5678097168151179E-2</v>
      </c>
      <c r="AE653" s="2">
        <f>(Table2[[#This Row],[Close Price]]/Table2[[#This Row],[Current Week Low]])-1</f>
        <v>5.9549356223176364E-3</v>
      </c>
      <c r="AF653" s="2">
        <f>(Table2[[#This Row],[Current Week High]]/Table2[[#This Row],[Close Price]])-1</f>
        <v>5.5943683003573108E-2</v>
      </c>
      <c r="AG653" s="2">
        <f>(Table2[[#This Row],[Close Price]]/Table2[[#This Row],[Current Month Low]])-1</f>
        <v>7.8883774453394562E-2</v>
      </c>
      <c r="AH653" s="2">
        <f>(Table2[[#This Row],[Current Month High]]/Table2[[#This Row],[Close Price]])-1</f>
        <v>7.0822889445896209E-2</v>
      </c>
      <c r="AI653">
        <v>33.1129006452989</v>
      </c>
      <c r="AJ653">
        <v>19.883639153506799</v>
      </c>
      <c r="AK653" t="str">
        <f>IF(AND(Table2[[#This Row],[20D EMA]]&gt;Table2[[#This Row],[50D EMA]],Table2[[#This Row],[50D EMA]]&gt;Table2[[#This Row],[200D EMA]]),"Uptrend","Downtrend/NoTrend")</f>
        <v>Downtrend/NoTrend</v>
      </c>
      <c r="AL653">
        <v>-0.17</v>
      </c>
      <c r="AM653" t="s">
        <v>10346</v>
      </c>
      <c r="AN653">
        <v>2</v>
      </c>
      <c r="AO653" t="s">
        <v>10347</v>
      </c>
      <c r="AP653">
        <v>2.8155421367130002E-3</v>
      </c>
      <c r="AQ653">
        <f>(Table2[[#This Row],[Sharpe Ratio]]-AVERAGE(Table2[Sharpe Ratio]))/_xlfn.STDEV.P(Table2[Sharpe Ratio])</f>
        <v>-0.70022887622283558</v>
      </c>
      <c r="AR6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3">
        <f>_xlfn.RANK.AVG(Table2[[#This Row],[1Y Return vs Nifty Z-Score]],Table2[1Y Return vs Nifty Z-Score])</f>
        <v>665</v>
      </c>
      <c r="AT653">
        <f>_xlfn.RANK.AVG(Table2[[#This Row],[6M Return vs Nifty Z-Score]],Table2[6M Return vs Nifty Z-Score])</f>
        <v>613</v>
      </c>
      <c r="AU653">
        <f>_xlfn.RANK.AVG(Table2[[#This Row],[Sharpe Ratio Z-Score]],Table2[Sharpe Ratio Z-Score])</f>
        <v>516</v>
      </c>
      <c r="AV653">
        <f>(Table2[[#This Row],[Rank 1Y]]+Table2[[#This Row],[Rank 6M]]+Table2[[#This Row],[Rank Sharpe]])/3</f>
        <v>598</v>
      </c>
    </row>
    <row r="654" spans="1:48" x14ac:dyDescent="0.3">
      <c r="A654" t="s">
        <v>119</v>
      </c>
      <c r="B654" t="s">
        <v>120</v>
      </c>
      <c r="C654" t="s">
        <v>10305</v>
      </c>
      <c r="D654" t="s">
        <v>121</v>
      </c>
      <c r="E654">
        <v>241477.9815078</v>
      </c>
      <c r="F654">
        <v>2504.5500000000002</v>
      </c>
      <c r="G654">
        <v>-16.515523107013699</v>
      </c>
      <c r="H654">
        <f>(Table2[[#This Row],[1Y Return vs Nifty]]-AVERAGE(Table2[1Y Return vs Nifty]))/_xlfn.STDEV.P(Table2[1Y Return vs Nifty])</f>
        <v>-0.69400742574929153</v>
      </c>
      <c r="I654">
        <v>-0.88913581962071497</v>
      </c>
      <c r="J654">
        <f>(Table2[[#This Row],[1M Return vs Nifty]]-AVERAGE(Table2[1M Return vs Nifty]))/_xlfn.STDEV.P(Table2[1M Return vs Nifty])</f>
        <v>-7.0048950197732038E-2</v>
      </c>
      <c r="K654">
        <v>-17.946657817089701</v>
      </c>
      <c r="L654">
        <f>(Table2[[#This Row],[6M Return vs Nifty]]-AVERAGE(Table2[6M Return vs Nifty]))/_xlfn.STDEV.P(Table2[6M Return vs Nifty])</f>
        <v>-0.85634360230842788</v>
      </c>
      <c r="M654">
        <v>-3.9327401949243002</v>
      </c>
      <c r="N654">
        <f>(Table2[[#This Row],[1W Return vs Nifty]]-AVERAGE(Table2[1W Return vs Nifty]))/_xlfn.STDEV.P(Table2[1W Return vs Nifty])</f>
        <v>-0.75916081822429649</v>
      </c>
      <c r="O654">
        <v>2515.0500000000002</v>
      </c>
      <c r="P654">
        <v>2520.39979697536</v>
      </c>
      <c r="Q654">
        <v>2475.43293649509</v>
      </c>
      <c r="R654">
        <v>45.872004588064698</v>
      </c>
      <c r="S654" s="2">
        <f>(Table2[[#This Row],[Close Price]]-Table2[[#This Row],[20D EMA]])/Table2[[#This Row],[20D EMA]]</f>
        <v>-4.1748672988608576E-3</v>
      </c>
      <c r="T654" s="2">
        <f>(Table2[[#This Row],[Close Price]]-Table2[[#This Row],[50D EMA]])/Table2[[#This Row],[50D EMA]]</f>
        <v>-6.2886042898355199E-3</v>
      </c>
      <c r="U654" s="2">
        <f>(Table2[[#This Row],[Close Price]]-Table2[[#This Row],[200D EMA]])/Table2[[#This Row],[200D EMA]]</f>
        <v>1.1762412576660799E-2</v>
      </c>
      <c r="V654">
        <v>0.68424805430018698</v>
      </c>
      <c r="W654">
        <v>2490.65</v>
      </c>
      <c r="X654">
        <v>2519.4499999999998</v>
      </c>
      <c r="Y654">
        <v>2490</v>
      </c>
      <c r="Z654">
        <v>2545</v>
      </c>
      <c r="AA654">
        <v>2456.35</v>
      </c>
      <c r="AB654">
        <v>2565.0500000000002</v>
      </c>
      <c r="AC654" s="2">
        <f>(Table2[[#This Row],[Close Price]]/Table2[[#This Row],[Day Low]])-1</f>
        <v>5.5808724630117545E-3</v>
      </c>
      <c r="AD654" s="2">
        <f>(Table2[[#This Row],[Day High]]/Table2[[#This Row],[Close Price]])-1</f>
        <v>5.949172506038769E-3</v>
      </c>
      <c r="AE654" s="2">
        <f>(Table2[[#This Row],[Close Price]]/Table2[[#This Row],[Current Week Low]])-1</f>
        <v>5.8433734939760118E-3</v>
      </c>
      <c r="AF654" s="2">
        <f>(Table2[[#This Row],[Current Week High]]/Table2[[#This Row],[Close Price]])-1</f>
        <v>1.6150605897266912E-2</v>
      </c>
      <c r="AG654" s="2">
        <f>(Table2[[#This Row],[Close Price]]/Table2[[#This Row],[Current Month Low]])-1</f>
        <v>1.9622610784293837E-2</v>
      </c>
      <c r="AH654" s="2">
        <f>(Table2[[#This Row],[Current Month High]]/Table2[[#This Row],[Close Price]])-1</f>
        <v>2.4156036014453708E-2</v>
      </c>
      <c r="AI654">
        <v>10.5707612145894</v>
      </c>
      <c r="AJ654">
        <v>15.7771871027389</v>
      </c>
      <c r="AK654" t="str">
        <f>IF(AND(Table2[[#This Row],[20D EMA]]&gt;Table2[[#This Row],[50D EMA]],Table2[[#This Row],[50D EMA]]&gt;Table2[[#This Row],[200D EMA]]),"Uptrend","Downtrend/NoTrend")</f>
        <v>Downtrend/NoTrend</v>
      </c>
      <c r="AL654">
        <v>-0.1</v>
      </c>
      <c r="AM654" t="s">
        <v>10346</v>
      </c>
      <c r="AN654">
        <v>1.27</v>
      </c>
      <c r="AO654" t="s">
        <v>10347</v>
      </c>
      <c r="AP654">
        <v>-3.052709767395E-2</v>
      </c>
      <c r="AQ654">
        <f>(Table2[[#This Row],[Sharpe Ratio]]-AVERAGE(Table2[Sharpe Ratio]))/_xlfn.STDEV.P(Table2[Sharpe Ratio])</f>
        <v>-1.0834636743789898</v>
      </c>
      <c r="AR6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4">
        <f>_xlfn.RANK.AVG(Table2[[#This Row],[1Y Return vs Nifty Z-Score]],Table2[1Y Return vs Nifty Z-Score])</f>
        <v>568</v>
      </c>
      <c r="AT654">
        <f>_xlfn.RANK.AVG(Table2[[#This Row],[6M Return vs Nifty Z-Score]],Table2[6M Return vs Nifty Z-Score])</f>
        <v>601</v>
      </c>
      <c r="AU654">
        <f>_xlfn.RANK.AVG(Table2[[#This Row],[Sharpe Ratio Z-Score]],Table2[Sharpe Ratio Z-Score])</f>
        <v>630</v>
      </c>
      <c r="AV654">
        <f>(Table2[[#This Row],[Rank 1Y]]+Table2[[#This Row],[Rank 6M]]+Table2[[#This Row],[Rank Sharpe]])/3</f>
        <v>599.66666666666663</v>
      </c>
    </row>
    <row r="655" spans="1:48" x14ac:dyDescent="0.3">
      <c r="A655" t="s">
        <v>1254</v>
      </c>
      <c r="B655" t="s">
        <v>1255</v>
      </c>
      <c r="C655" t="s">
        <v>6758</v>
      </c>
      <c r="D655" t="s">
        <v>83</v>
      </c>
      <c r="E655">
        <v>9209.4477154899996</v>
      </c>
      <c r="F655">
        <v>782.65</v>
      </c>
      <c r="G655">
        <v>-9.6814851816060798</v>
      </c>
      <c r="H655">
        <f>(Table2[[#This Row],[1Y Return vs Nifty]]-AVERAGE(Table2[1Y Return vs Nifty]))/_xlfn.STDEV.P(Table2[1Y Return vs Nifty])</f>
        <v>-0.58441827167511773</v>
      </c>
      <c r="I655">
        <v>-9.6763617885795803</v>
      </c>
      <c r="J655">
        <f>(Table2[[#This Row],[1M Return vs Nifty]]-AVERAGE(Table2[1M Return vs Nifty]))/_xlfn.STDEV.P(Table2[1M Return vs Nifty])</f>
        <v>-0.89829779235229212</v>
      </c>
      <c r="K655">
        <v>-29.244009507899399</v>
      </c>
      <c r="L655">
        <f>(Table2[[#This Row],[6M Return vs Nifty]]-AVERAGE(Table2[6M Return vs Nifty]))/_xlfn.STDEV.P(Table2[6M Return vs Nifty])</f>
        <v>-1.2491239090948576</v>
      </c>
      <c r="M655">
        <v>-1.3910746197253001</v>
      </c>
      <c r="N655">
        <f>(Table2[[#This Row],[1W Return vs Nifty]]-AVERAGE(Table2[1W Return vs Nifty]))/_xlfn.STDEV.P(Table2[1W Return vs Nifty])</f>
        <v>-0.1135231184302524</v>
      </c>
      <c r="O655">
        <v>805.06</v>
      </c>
      <c r="P655">
        <v>823.24429652593506</v>
      </c>
      <c r="Q655">
        <v>817.59379175891399</v>
      </c>
      <c r="R655">
        <v>40.167065250391303</v>
      </c>
      <c r="S655" s="2">
        <f>(Table2[[#This Row],[Close Price]]-Table2[[#This Row],[20D EMA]])/Table2[[#This Row],[20D EMA]]</f>
        <v>-2.7836434551461967E-2</v>
      </c>
      <c r="T655" s="2">
        <f>(Table2[[#This Row],[Close Price]]-Table2[[#This Row],[50D EMA]])/Table2[[#This Row],[50D EMA]]</f>
        <v>-4.9310146085726592E-2</v>
      </c>
      <c r="U655" s="2">
        <f>(Table2[[#This Row],[Close Price]]-Table2[[#This Row],[200D EMA]])/Table2[[#This Row],[200D EMA]]</f>
        <v>-4.2739795863344796E-2</v>
      </c>
      <c r="V655">
        <v>0.62590403083979196</v>
      </c>
      <c r="W655">
        <v>780</v>
      </c>
      <c r="X655">
        <v>796.9</v>
      </c>
      <c r="Y655">
        <v>768.1</v>
      </c>
      <c r="Z655">
        <v>802.95</v>
      </c>
      <c r="AA655">
        <v>768.1</v>
      </c>
      <c r="AB655">
        <v>885</v>
      </c>
      <c r="AC655" s="2">
        <f>(Table2[[#This Row],[Close Price]]/Table2[[#This Row],[Day Low]])-1</f>
        <v>3.3974358974357965E-3</v>
      </c>
      <c r="AD655" s="2">
        <f>(Table2[[#This Row],[Day High]]/Table2[[#This Row],[Close Price]])-1</f>
        <v>1.8207372388679532E-2</v>
      </c>
      <c r="AE655" s="2">
        <f>(Table2[[#This Row],[Close Price]]/Table2[[#This Row],[Current Week Low]])-1</f>
        <v>1.8942845983595857E-2</v>
      </c>
      <c r="AF655" s="2">
        <f>(Table2[[#This Row],[Current Week High]]/Table2[[#This Row],[Close Price]])-1</f>
        <v>2.593751996422422E-2</v>
      </c>
      <c r="AG655" s="2">
        <f>(Table2[[#This Row],[Close Price]]/Table2[[#This Row],[Current Month Low]])-1</f>
        <v>1.8942845983595857E-2</v>
      </c>
      <c r="AH655" s="2">
        <f>(Table2[[#This Row],[Current Month High]]/Table2[[#This Row],[Close Price]])-1</f>
        <v>0.13077365361272597</v>
      </c>
      <c r="AI655">
        <v>27.758257203092001</v>
      </c>
      <c r="AJ655">
        <v>24.635719404411098</v>
      </c>
      <c r="AK655" t="str">
        <f>IF(AND(Table2[[#This Row],[20D EMA]]&gt;Table2[[#This Row],[50D EMA]],Table2[[#This Row],[50D EMA]]&gt;Table2[[#This Row],[200D EMA]]),"Uptrend","Downtrend/NoTrend")</f>
        <v>Downtrend/NoTrend</v>
      </c>
      <c r="AL655">
        <v>-0.1</v>
      </c>
      <c r="AM655" t="s">
        <v>10346</v>
      </c>
      <c r="AN655">
        <v>-3.54</v>
      </c>
      <c r="AO655" t="s">
        <v>10346</v>
      </c>
      <c r="AP655">
        <v>-7.2220248987289997E-3</v>
      </c>
      <c r="AQ655">
        <f>(Table2[[#This Row],[Sharpe Ratio]]-AVERAGE(Table2[Sharpe Ratio]))/_xlfn.STDEV.P(Table2[Sharpe Ratio])</f>
        <v>-0.81559901483964337</v>
      </c>
      <c r="AR6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5">
        <f>_xlfn.RANK.AVG(Table2[[#This Row],[1Y Return vs Nifty Z-Score]],Table2[1Y Return vs Nifty Z-Score])</f>
        <v>515</v>
      </c>
      <c r="AT655">
        <f>_xlfn.RANK.AVG(Table2[[#This Row],[6M Return vs Nifty Z-Score]],Table2[6M Return vs Nifty Z-Score])</f>
        <v>691</v>
      </c>
      <c r="AU655">
        <f>_xlfn.RANK.AVG(Table2[[#This Row],[Sharpe Ratio Z-Score]],Table2[Sharpe Ratio Z-Score])</f>
        <v>593</v>
      </c>
      <c r="AV655">
        <f>(Table2[[#This Row],[Rank 1Y]]+Table2[[#This Row],[Rank 6M]]+Table2[[#This Row],[Rank Sharpe]])/3</f>
        <v>599.66666666666663</v>
      </c>
    </row>
    <row r="656" spans="1:48" x14ac:dyDescent="0.3">
      <c r="A656" t="s">
        <v>943</v>
      </c>
      <c r="B656" t="s">
        <v>944</v>
      </c>
      <c r="C656" t="s">
        <v>10316</v>
      </c>
      <c r="D656" t="s">
        <v>569</v>
      </c>
      <c r="E656">
        <v>15688.63965062</v>
      </c>
      <c r="F656">
        <v>1476.55</v>
      </c>
      <c r="G656">
        <v>-24.750019521461301</v>
      </c>
      <c r="H656">
        <f>(Table2[[#This Row],[1Y Return vs Nifty]]-AVERAGE(Table2[1Y Return vs Nifty]))/_xlfn.STDEV.P(Table2[1Y Return vs Nifty])</f>
        <v>-0.82605402925600313</v>
      </c>
      <c r="I656">
        <v>-3.3572938211432999</v>
      </c>
      <c r="J656">
        <f>(Table2[[#This Row],[1M Return vs Nifty]]-AVERAGE(Table2[1M Return vs Nifty]))/_xlfn.STDEV.P(Table2[1M Return vs Nifty])</f>
        <v>-0.30268767079476278</v>
      </c>
      <c r="K656">
        <v>-9.9485487282403202</v>
      </c>
      <c r="L656">
        <f>(Table2[[#This Row],[6M Return vs Nifty]]-AVERAGE(Table2[6M Return vs Nifty]))/_xlfn.STDEV.P(Table2[6M Return vs Nifty])</f>
        <v>-0.57826960517995241</v>
      </c>
      <c r="M656">
        <v>-5.1043433357300403</v>
      </c>
      <c r="N656">
        <f>(Table2[[#This Row],[1W Return vs Nifty]]-AVERAGE(Table2[1W Return vs Nifty]))/_xlfn.STDEV.P(Table2[1W Return vs Nifty])</f>
        <v>-1.056773204480923</v>
      </c>
      <c r="O656">
        <v>1543.56</v>
      </c>
      <c r="P656">
        <v>1509.9581282025299</v>
      </c>
      <c r="Q656">
        <v>1438.5582629794701</v>
      </c>
      <c r="R656">
        <v>25.9448484742211</v>
      </c>
      <c r="S656" s="2">
        <f>(Table2[[#This Row],[Close Price]]-Table2[[#This Row],[20D EMA]])/Table2[[#This Row],[20D EMA]]</f>
        <v>-4.3412630542382542E-2</v>
      </c>
      <c r="T656" s="2">
        <f>(Table2[[#This Row],[Close Price]]-Table2[[#This Row],[50D EMA]])/Table2[[#This Row],[50D EMA]]</f>
        <v>-2.2125201738076895E-2</v>
      </c>
      <c r="U656" s="2">
        <f>(Table2[[#This Row],[Close Price]]-Table2[[#This Row],[200D EMA]])/Table2[[#This Row],[200D EMA]]</f>
        <v>2.6409592157806153E-2</v>
      </c>
      <c r="V656">
        <v>0.68167886223123098</v>
      </c>
      <c r="W656">
        <v>1470.05</v>
      </c>
      <c r="X656">
        <v>1521.05</v>
      </c>
      <c r="Y656">
        <v>1470.05</v>
      </c>
      <c r="Z656">
        <v>1556.05</v>
      </c>
      <c r="AA656">
        <v>1470.05</v>
      </c>
      <c r="AB656">
        <v>1690</v>
      </c>
      <c r="AC656" s="2">
        <f>(Table2[[#This Row],[Close Price]]/Table2[[#This Row],[Day Low]])-1</f>
        <v>4.4216183123022557E-3</v>
      </c>
      <c r="AD656" s="2">
        <f>(Table2[[#This Row],[Day High]]/Table2[[#This Row],[Close Price]])-1</f>
        <v>3.0137821272561149E-2</v>
      </c>
      <c r="AE656" s="2">
        <f>(Table2[[#This Row],[Close Price]]/Table2[[#This Row],[Current Week Low]])-1</f>
        <v>4.4216183123022557E-3</v>
      </c>
      <c r="AF656" s="2">
        <f>(Table2[[#This Row],[Current Week High]]/Table2[[#This Row],[Close Price]])-1</f>
        <v>5.3841725644238281E-2</v>
      </c>
      <c r="AG656" s="2">
        <f>(Table2[[#This Row],[Close Price]]/Table2[[#This Row],[Current Month Low]])-1</f>
        <v>4.4216183123022557E-3</v>
      </c>
      <c r="AH656" s="2">
        <f>(Table2[[#This Row],[Current Month High]]/Table2[[#This Row],[Close Price]])-1</f>
        <v>0.14455995394670018</v>
      </c>
      <c r="AI656">
        <v>14.455995394669999</v>
      </c>
      <c r="AJ656">
        <v>18.789219629927501</v>
      </c>
      <c r="AK656" t="str">
        <f>IF(AND(Table2[[#This Row],[20D EMA]]&gt;Table2[[#This Row],[50D EMA]],Table2[[#This Row],[50D EMA]]&gt;Table2[[#This Row],[200D EMA]]),"Uptrend","Downtrend/NoTrend")</f>
        <v>Uptrend</v>
      </c>
      <c r="AL656">
        <v>7.0000000000000007E-2</v>
      </c>
      <c r="AM656" t="s">
        <v>10347</v>
      </c>
      <c r="AN656">
        <v>-9.76</v>
      </c>
      <c r="AO656" t="s">
        <v>10346</v>
      </c>
      <c r="AP656">
        <v>-4.8454665487419002E-2</v>
      </c>
      <c r="AQ656">
        <f>(Table2[[#This Row],[Sharpe Ratio]]-AVERAGE(Table2[Sharpe Ratio]))/_xlfn.STDEV.P(Table2[Sharpe Ratio])</f>
        <v>-1.2895201795459379</v>
      </c>
      <c r="AR6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-4.0533046892575797</v>
      </c>
      <c r="AS656">
        <f>_xlfn.RANK.AVG(Table2[[#This Row],[1Y Return vs Nifty Z-Score]],Table2[1Y Return vs Nifty Z-Score])</f>
        <v>613</v>
      </c>
      <c r="AT656">
        <f>_xlfn.RANK.AVG(Table2[[#This Row],[6M Return vs Nifty Z-Score]],Table2[6M Return vs Nifty Z-Score])</f>
        <v>523</v>
      </c>
      <c r="AU656">
        <f>_xlfn.RANK.AVG(Table2[[#This Row],[Sharpe Ratio Z-Score]],Table2[Sharpe Ratio Z-Score])</f>
        <v>664</v>
      </c>
      <c r="AV656">
        <f>(Table2[[#This Row],[Rank 1Y]]+Table2[[#This Row],[Rank 6M]]+Table2[[#This Row],[Rank Sharpe]])/3</f>
        <v>600</v>
      </c>
    </row>
    <row r="657" spans="1:48" x14ac:dyDescent="0.3">
      <c r="A657" t="s">
        <v>834</v>
      </c>
      <c r="B657" t="s">
        <v>835</v>
      </c>
      <c r="C657" t="s">
        <v>10303</v>
      </c>
      <c r="D657" t="s">
        <v>51</v>
      </c>
      <c r="E657">
        <v>19018.162346950001</v>
      </c>
      <c r="F657">
        <v>1192.75</v>
      </c>
      <c r="G657">
        <v>-44.415225349324601</v>
      </c>
      <c r="H657">
        <f>(Table2[[#This Row],[1Y Return vs Nifty]]-AVERAGE(Table2[1Y Return vs Nifty]))/_xlfn.STDEV.P(Table2[1Y Return vs Nifty])</f>
        <v>-1.1414010166289934</v>
      </c>
      <c r="I657">
        <v>-10.7716998576851</v>
      </c>
      <c r="J657">
        <f>(Table2[[#This Row],[1M Return vs Nifty]]-AVERAGE(Table2[1M Return vs Nifty]))/_xlfn.STDEV.P(Table2[1M Return vs Nifty])</f>
        <v>-1.0015399862721042</v>
      </c>
      <c r="K657">
        <v>-33.282561886350898</v>
      </c>
      <c r="L657">
        <f>(Table2[[#This Row],[6M Return vs Nifty]]-AVERAGE(Table2[6M Return vs Nifty]))/_xlfn.STDEV.P(Table2[6M Return vs Nifty])</f>
        <v>-1.389534147316587</v>
      </c>
      <c r="M657">
        <v>-4.1431815793999398</v>
      </c>
      <c r="N657">
        <f>(Table2[[#This Row],[1W Return vs Nifty]]-AVERAGE(Table2[1W Return vs Nifty]))/_xlfn.STDEV.P(Table2[1W Return vs Nifty])</f>
        <v>-0.8126174541956469</v>
      </c>
      <c r="O657">
        <v>1234.1300000000001</v>
      </c>
      <c r="P657">
        <v>1285.7628802218201</v>
      </c>
      <c r="Q657">
        <v>1379.29436528625</v>
      </c>
      <c r="R657">
        <v>31.027834316795801</v>
      </c>
      <c r="S657" s="2">
        <f>(Table2[[#This Row],[Close Price]]-Table2[[#This Row],[20D EMA]])/Table2[[#This Row],[20D EMA]]</f>
        <v>-3.3529692982100838E-2</v>
      </c>
      <c r="T657" s="2">
        <f>(Table2[[#This Row],[Close Price]]-Table2[[#This Row],[50D EMA]])/Table2[[#This Row],[50D EMA]]</f>
        <v>-7.2340617117343964E-2</v>
      </c>
      <c r="U657" s="2">
        <f>(Table2[[#This Row],[Close Price]]-Table2[[#This Row],[200D EMA]])/Table2[[#This Row],[200D EMA]]</f>
        <v>-0.13524623168277483</v>
      </c>
      <c r="V657">
        <v>0.65462936581265996</v>
      </c>
      <c r="W657">
        <v>1190.05</v>
      </c>
      <c r="X657">
        <v>1217.9000000000001</v>
      </c>
      <c r="Y657">
        <v>1190.05</v>
      </c>
      <c r="Z657">
        <v>1223.5999999999999</v>
      </c>
      <c r="AA657">
        <v>1153</v>
      </c>
      <c r="AB657">
        <v>1334.85</v>
      </c>
      <c r="AC657" s="2">
        <f>(Table2[[#This Row],[Close Price]]/Table2[[#This Row],[Day Low]])-1</f>
        <v>2.2688122347800377E-3</v>
      </c>
      <c r="AD657" s="2">
        <f>(Table2[[#This Row],[Day High]]/Table2[[#This Row],[Close Price]])-1</f>
        <v>2.1085726262838111E-2</v>
      </c>
      <c r="AE657" s="2">
        <f>(Table2[[#This Row],[Close Price]]/Table2[[#This Row],[Current Week Low]])-1</f>
        <v>2.2688122347800377E-3</v>
      </c>
      <c r="AF657" s="2">
        <f>(Table2[[#This Row],[Current Week High]]/Table2[[#This Row],[Close Price]])-1</f>
        <v>2.5864598616642143E-2</v>
      </c>
      <c r="AG657" s="2">
        <f>(Table2[[#This Row],[Close Price]]/Table2[[#This Row],[Current Month Low]])-1</f>
        <v>3.4475281873373786E-2</v>
      </c>
      <c r="AH657" s="2">
        <f>(Table2[[#This Row],[Current Month High]]/Table2[[#This Row],[Close Price]])-1</f>
        <v>0.11913644938168089</v>
      </c>
      <c r="AI657">
        <v>50.576399077761401</v>
      </c>
      <c r="AJ657">
        <v>3.4475281873373702</v>
      </c>
      <c r="AK657" t="str">
        <f>IF(AND(Table2[[#This Row],[20D EMA]]&gt;Table2[[#This Row],[50D EMA]],Table2[[#This Row],[50D EMA]]&gt;Table2[[#This Row],[200D EMA]]),"Uptrend","Downtrend/NoTrend")</f>
        <v>Downtrend/NoTrend</v>
      </c>
      <c r="AL657">
        <v>-0.26</v>
      </c>
      <c r="AM657" t="s">
        <v>10346</v>
      </c>
      <c r="AN657">
        <v>-4.2</v>
      </c>
      <c r="AO657" t="s">
        <v>10346</v>
      </c>
      <c r="AP657">
        <v>4.9200872086207E-2</v>
      </c>
      <c r="AQ657">
        <f>(Table2[[#This Row],[Sharpe Ratio]]-AVERAGE(Table2[Sharpe Ratio]))/_xlfn.STDEV.P(Table2[Sharpe Ratio])</f>
        <v>-0.16708355055141016</v>
      </c>
      <c r="AR6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7">
        <f>_xlfn.RANK.AVG(Table2[[#This Row],[1Y Return vs Nifty Z-Score]],Table2[1Y Return vs Nifty Z-Score])</f>
        <v>699</v>
      </c>
      <c r="AT657">
        <f>_xlfn.RANK.AVG(Table2[[#This Row],[6M Return vs Nifty Z-Score]],Table2[6M Return vs Nifty Z-Score])</f>
        <v>709</v>
      </c>
      <c r="AU657">
        <f>_xlfn.RANK.AVG(Table2[[#This Row],[Sharpe Ratio Z-Score]],Table2[Sharpe Ratio Z-Score])</f>
        <v>394</v>
      </c>
      <c r="AV657">
        <f>(Table2[[#This Row],[Rank 1Y]]+Table2[[#This Row],[Rank 6M]]+Table2[[#This Row],[Rank Sharpe]])/3</f>
        <v>600.66666666666663</v>
      </c>
    </row>
    <row r="658" spans="1:48" x14ac:dyDescent="0.3">
      <c r="A658" t="s">
        <v>216</v>
      </c>
      <c r="B658" t="s">
        <v>217</v>
      </c>
      <c r="C658" t="s">
        <v>10309</v>
      </c>
      <c r="D658" t="s">
        <v>218</v>
      </c>
      <c r="E658">
        <v>120620.79008322</v>
      </c>
      <c r="F658">
        <v>1004.1</v>
      </c>
      <c r="G658">
        <v>-12.8896065455749</v>
      </c>
      <c r="H658">
        <f>(Table2[[#This Row],[1Y Return vs Nifty]]-AVERAGE(Table2[1Y Return vs Nifty]))/_xlfn.STDEV.P(Table2[1Y Return vs Nifty])</f>
        <v>-0.63586301200023931</v>
      </c>
      <c r="I658">
        <v>-4.8257281214515597</v>
      </c>
      <c r="J658">
        <f>(Table2[[#This Row],[1M Return vs Nifty]]-AVERAGE(Table2[1M Return vs Nifty]))/_xlfn.STDEV.P(Table2[1M Return vs Nifty])</f>
        <v>-0.44109642610693101</v>
      </c>
      <c r="K658">
        <v>-20.121527230564599</v>
      </c>
      <c r="L658">
        <f>(Table2[[#This Row],[6M Return vs Nifty]]-AVERAGE(Table2[6M Return vs Nifty]))/_xlfn.STDEV.P(Table2[6M Return vs Nifty])</f>
        <v>-0.93195830377337507</v>
      </c>
      <c r="M658">
        <v>-7.2159446790169204</v>
      </c>
      <c r="N658">
        <f>(Table2[[#This Row],[1W Return vs Nifty]]-AVERAGE(Table2[1W Return vs Nifty]))/_xlfn.STDEV.P(Table2[1W Return vs Nifty])</f>
        <v>-1.5931653433464041</v>
      </c>
      <c r="O658">
        <v>1070.55</v>
      </c>
      <c r="P658">
        <v>1066.08204986335</v>
      </c>
      <c r="Q658">
        <v>1060.03427795844</v>
      </c>
      <c r="R658">
        <v>24.3176694426318</v>
      </c>
      <c r="S658" s="2">
        <f>(Table2[[#This Row],[Close Price]]-Table2[[#This Row],[20D EMA]])/Table2[[#This Row],[20D EMA]]</f>
        <v>-6.2070898136471847E-2</v>
      </c>
      <c r="T658" s="2">
        <f>(Table2[[#This Row],[Close Price]]-Table2[[#This Row],[50D EMA]])/Table2[[#This Row],[50D EMA]]</f>
        <v>-5.8140037036825458E-2</v>
      </c>
      <c r="U658" s="2">
        <f>(Table2[[#This Row],[Close Price]]-Table2[[#This Row],[200D EMA]])/Table2[[#This Row],[200D EMA]]</f>
        <v>-5.2766480406809063E-2</v>
      </c>
      <c r="V658">
        <v>0.67761592511180802</v>
      </c>
      <c r="W658">
        <v>984</v>
      </c>
      <c r="X658">
        <v>1027</v>
      </c>
      <c r="Y658">
        <v>984</v>
      </c>
      <c r="Z658">
        <v>1076</v>
      </c>
      <c r="AA658">
        <v>984</v>
      </c>
      <c r="AB658">
        <v>1348</v>
      </c>
      <c r="AC658" s="2">
        <f>(Table2[[#This Row],[Close Price]]/Table2[[#This Row],[Day Low]])-1</f>
        <v>2.0426829268292757E-2</v>
      </c>
      <c r="AD658" s="2">
        <f>(Table2[[#This Row],[Day High]]/Table2[[#This Row],[Close Price]])-1</f>
        <v>2.280649337715368E-2</v>
      </c>
      <c r="AE658" s="2">
        <f>(Table2[[#This Row],[Close Price]]/Table2[[#This Row],[Current Week Low]])-1</f>
        <v>2.0426829268292757E-2</v>
      </c>
      <c r="AF658" s="2">
        <f>(Table2[[#This Row],[Current Week High]]/Table2[[#This Row],[Close Price]])-1</f>
        <v>7.1606413703814376E-2</v>
      </c>
      <c r="AG658" s="2">
        <f>(Table2[[#This Row],[Close Price]]/Table2[[#This Row],[Current Month Low]])-1</f>
        <v>2.0426829268292757E-2</v>
      </c>
      <c r="AH658" s="2">
        <f>(Table2[[#This Row],[Current Month High]]/Table2[[#This Row],[Close Price]])-1</f>
        <v>0.34249576735384912</v>
      </c>
      <c r="AI658">
        <v>34.249576735384899</v>
      </c>
      <c r="AJ658">
        <v>46.370262390670497</v>
      </c>
      <c r="AK658" t="str">
        <f>IF(AND(Table2[[#This Row],[20D EMA]]&gt;Table2[[#This Row],[50D EMA]],Table2[[#This Row],[50D EMA]]&gt;Table2[[#This Row],[200D EMA]]),"Uptrend","Downtrend/NoTrend")</f>
        <v>Uptrend</v>
      </c>
      <c r="AL658">
        <v>-0.09</v>
      </c>
      <c r="AM658" t="s">
        <v>10346</v>
      </c>
      <c r="AN658">
        <v>-5.54</v>
      </c>
      <c r="AO658" t="s">
        <v>10346</v>
      </c>
      <c r="AP658">
        <v>-3.1072838150743999E-2</v>
      </c>
      <c r="AQ658">
        <f>(Table2[[#This Row],[Sharpe Ratio]]-AVERAGE(Table2[Sharpe Ratio]))/_xlfn.STDEV.P(Table2[Sharpe Ratio])</f>
        <v>-1.0897363253345664</v>
      </c>
      <c r="AR6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-4.6918194105615161</v>
      </c>
      <c r="AS658">
        <f>_xlfn.RANK.AVG(Table2[[#This Row],[1Y Return vs Nifty Z-Score]],Table2[1Y Return vs Nifty Z-Score])</f>
        <v>541</v>
      </c>
      <c r="AT658">
        <f>_xlfn.RANK.AVG(Table2[[#This Row],[6M Return vs Nifty Z-Score]],Table2[6M Return vs Nifty Z-Score])</f>
        <v>628</v>
      </c>
      <c r="AU658">
        <f>_xlfn.RANK.AVG(Table2[[#This Row],[Sharpe Ratio Z-Score]],Table2[Sharpe Ratio Z-Score])</f>
        <v>634</v>
      </c>
      <c r="AV658">
        <f>(Table2[[#This Row],[Rank 1Y]]+Table2[[#This Row],[Rank 6M]]+Table2[[#This Row],[Rank Sharpe]])/3</f>
        <v>601</v>
      </c>
    </row>
    <row r="659" spans="1:48" x14ac:dyDescent="0.3">
      <c r="A659" t="s">
        <v>99</v>
      </c>
      <c r="B659" t="s">
        <v>100</v>
      </c>
      <c r="C659" t="s">
        <v>10313</v>
      </c>
      <c r="D659" t="s">
        <v>101</v>
      </c>
      <c r="E659">
        <v>298706.75541941501</v>
      </c>
      <c r="F659">
        <v>3115.85</v>
      </c>
      <c r="G659">
        <v>-35.203000646986602</v>
      </c>
      <c r="H659">
        <f>(Table2[[#This Row],[1Y Return vs Nifty]]-AVERAGE(Table2[1Y Return vs Nifty]))/_xlfn.STDEV.P(Table2[1Y Return vs Nifty])</f>
        <v>-0.99367577376531513</v>
      </c>
      <c r="I659">
        <v>4.4891964200165599</v>
      </c>
      <c r="J659">
        <f>(Table2[[#This Row],[1M Return vs Nifty]]-AVERAGE(Table2[1M Return vs Nifty]))/_xlfn.STDEV.P(Table2[1M Return vs Nifty])</f>
        <v>0.43689117697529301</v>
      </c>
      <c r="K659">
        <v>-3.9997578592646001</v>
      </c>
      <c r="L659">
        <f>(Table2[[#This Row],[6M Return vs Nifty]]-AVERAGE(Table2[6M Return vs Nifty]))/_xlfn.STDEV.P(Table2[6M Return vs Nifty])</f>
        <v>-0.37144521248397439</v>
      </c>
      <c r="M659">
        <v>-2.60924960984774</v>
      </c>
      <c r="N659">
        <f>(Table2[[#This Row],[1W Return vs Nifty]]-AVERAGE(Table2[1W Return vs Nifty]))/_xlfn.STDEV.P(Table2[1W Return vs Nifty])</f>
        <v>-0.42296575566930195</v>
      </c>
      <c r="O659">
        <v>3092.42</v>
      </c>
      <c r="P659">
        <v>3024.8798717713598</v>
      </c>
      <c r="Q659">
        <v>3002.1542595892402</v>
      </c>
      <c r="R659">
        <v>51.344597920980704</v>
      </c>
      <c r="S659" s="2">
        <f>(Table2[[#This Row],[Close Price]]-Table2[[#This Row],[20D EMA]])/Table2[[#This Row],[20D EMA]]</f>
        <v>7.576590501936941E-3</v>
      </c>
      <c r="T659" s="2">
        <f>(Table2[[#This Row],[Close Price]]-Table2[[#This Row],[50D EMA]])/Table2[[#This Row],[50D EMA]]</f>
        <v>3.0073963953936547E-2</v>
      </c>
      <c r="U659" s="2">
        <f>(Table2[[#This Row],[Close Price]]-Table2[[#This Row],[200D EMA]])/Table2[[#This Row],[200D EMA]]</f>
        <v>3.7871385205341113E-2</v>
      </c>
      <c r="V659">
        <v>0.54711111976211202</v>
      </c>
      <c r="W659">
        <v>3092.7</v>
      </c>
      <c r="X659">
        <v>3143.95</v>
      </c>
      <c r="Y659">
        <v>3092.7</v>
      </c>
      <c r="Z659">
        <v>3203.65</v>
      </c>
      <c r="AA659">
        <v>2966</v>
      </c>
      <c r="AB659">
        <v>3203.65</v>
      </c>
      <c r="AC659" s="2">
        <f>(Table2[[#This Row],[Close Price]]/Table2[[#This Row],[Day Low]])-1</f>
        <v>7.4853687716234241E-3</v>
      </c>
      <c r="AD659" s="2">
        <f>(Table2[[#This Row],[Day High]]/Table2[[#This Row],[Close Price]])-1</f>
        <v>9.018405892453174E-3</v>
      </c>
      <c r="AE659" s="2">
        <f>(Table2[[#This Row],[Close Price]]/Table2[[#This Row],[Current Week Low]])-1</f>
        <v>7.4853687716234241E-3</v>
      </c>
      <c r="AF659" s="2">
        <f>(Table2[[#This Row],[Current Week High]]/Table2[[#This Row],[Close Price]])-1</f>
        <v>2.817850666752264E-2</v>
      </c>
      <c r="AG659" s="2">
        <f>(Table2[[#This Row],[Close Price]]/Table2[[#This Row],[Current Month Low]])-1</f>
        <v>5.0522589345920466E-2</v>
      </c>
      <c r="AH659" s="2">
        <f>(Table2[[#This Row],[Current Month High]]/Table2[[#This Row],[Close Price]])-1</f>
        <v>2.817850666752264E-2</v>
      </c>
      <c r="AI659">
        <v>9.8560585394033602</v>
      </c>
      <c r="AJ659">
        <v>16.6941313059435</v>
      </c>
      <c r="AK659" t="str">
        <f>IF(AND(Table2[[#This Row],[20D EMA]]&gt;Table2[[#This Row],[50D EMA]],Table2[[#This Row],[50D EMA]]&gt;Table2[[#This Row],[200D EMA]]),"Uptrend","Downtrend/NoTrend")</f>
        <v>Uptrend</v>
      </c>
      <c r="AL659">
        <v>0.02</v>
      </c>
      <c r="AM659" t="s">
        <v>10347</v>
      </c>
      <c r="AN659">
        <v>2.0499999999999998</v>
      </c>
      <c r="AO659" t="s">
        <v>10347</v>
      </c>
      <c r="AP659">
        <v>-7.7039022583471006E-2</v>
      </c>
      <c r="AQ659">
        <f>(Table2[[#This Row],[Sharpe Ratio]]-AVERAGE(Table2[Sharpe Ratio]))/_xlfn.STDEV.P(Table2[Sharpe Ratio])</f>
        <v>-1.6180640616240949</v>
      </c>
      <c r="AR6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-2.9692596265673932</v>
      </c>
      <c r="AS659">
        <f>_xlfn.RANK.AVG(Table2[[#This Row],[1Y Return vs Nifty Z-Score]],Table2[1Y Return vs Nifty Z-Score])</f>
        <v>667</v>
      </c>
      <c r="AT659">
        <f>_xlfn.RANK.AVG(Table2[[#This Row],[6M Return vs Nifty Z-Score]],Table2[6M Return vs Nifty Z-Score])</f>
        <v>447</v>
      </c>
      <c r="AU659">
        <f>_xlfn.RANK.AVG(Table2[[#This Row],[Sharpe Ratio Z-Score]],Table2[Sharpe Ratio Z-Score])</f>
        <v>695</v>
      </c>
      <c r="AV659">
        <f>(Table2[[#This Row],[Rank 1Y]]+Table2[[#This Row],[Rank 6M]]+Table2[[#This Row],[Rank Sharpe]])/3</f>
        <v>603</v>
      </c>
    </row>
    <row r="660" spans="1:48" x14ac:dyDescent="0.3">
      <c r="A660" t="s">
        <v>1488</v>
      </c>
      <c r="B660" t="s">
        <v>1489</v>
      </c>
      <c r="C660" t="s">
        <v>10311</v>
      </c>
      <c r="D660" t="s">
        <v>873</v>
      </c>
      <c r="E660">
        <v>6987.156156774</v>
      </c>
      <c r="F660">
        <v>39.43</v>
      </c>
      <c r="G660">
        <v>-32.192439278379098</v>
      </c>
      <c r="H660">
        <f>(Table2[[#This Row],[1Y Return vs Nifty]]-AVERAGE(Table2[1Y Return vs Nifty]))/_xlfn.STDEV.P(Table2[1Y Return vs Nifty])</f>
        <v>-0.94539906279660824</v>
      </c>
      <c r="I660">
        <v>-6.6588643767945701</v>
      </c>
      <c r="J660">
        <f>(Table2[[#This Row],[1M Return vs Nifty]]-AVERAGE(Table2[1M Return vs Nifty]))/_xlfn.STDEV.P(Table2[1M Return vs Nifty])</f>
        <v>-0.61388053184892621</v>
      </c>
      <c r="K660">
        <v>-32.865309108170102</v>
      </c>
      <c r="L660">
        <f>(Table2[[#This Row],[6M Return vs Nifty]]-AVERAGE(Table2[6M Return vs Nifty]))/_xlfn.STDEV.P(Table2[6M Return vs Nifty])</f>
        <v>-1.3750273249473528</v>
      </c>
      <c r="M660">
        <v>0.79355535398196297</v>
      </c>
      <c r="N660">
        <f>(Table2[[#This Row],[1W Return vs Nifty]]-AVERAGE(Table2[1W Return vs Nifty]))/_xlfn.STDEV.P(Table2[1W Return vs Nifty])</f>
        <v>0.44141986261675131</v>
      </c>
      <c r="O660">
        <v>40.049999999999997</v>
      </c>
      <c r="P660">
        <v>40.865759933179703</v>
      </c>
      <c r="Q660">
        <v>42.8269539105099</v>
      </c>
      <c r="R660">
        <v>41.779068055568501</v>
      </c>
      <c r="S660" s="2">
        <f>(Table2[[#This Row],[Close Price]]-Table2[[#This Row],[20D EMA]])/Table2[[#This Row],[20D EMA]]</f>
        <v>-1.5480649188514294E-2</v>
      </c>
      <c r="T660" s="2">
        <f>(Table2[[#This Row],[Close Price]]-Table2[[#This Row],[50D EMA]])/Table2[[#This Row],[50D EMA]]</f>
        <v>-3.5133567454204664E-2</v>
      </c>
      <c r="U660" s="2">
        <f>(Table2[[#This Row],[Close Price]]-Table2[[#This Row],[200D EMA]])/Table2[[#This Row],[200D EMA]]</f>
        <v>-7.9318130297290998E-2</v>
      </c>
      <c r="V660">
        <v>1.0762115764495399</v>
      </c>
      <c r="W660">
        <v>39.01</v>
      </c>
      <c r="X660">
        <v>40.65</v>
      </c>
      <c r="Y660">
        <v>39.01</v>
      </c>
      <c r="Z660">
        <v>41.27</v>
      </c>
      <c r="AA660">
        <v>38.799999999999997</v>
      </c>
      <c r="AB660">
        <v>42.75</v>
      </c>
      <c r="AC660" s="2">
        <f>(Table2[[#This Row],[Close Price]]/Table2[[#This Row],[Day Low]])-1</f>
        <v>1.0766470135862738E-2</v>
      </c>
      <c r="AD660" s="2">
        <f>(Table2[[#This Row],[Day High]]/Table2[[#This Row],[Close Price]])-1</f>
        <v>3.0940907938118212E-2</v>
      </c>
      <c r="AE660" s="2">
        <f>(Table2[[#This Row],[Close Price]]/Table2[[#This Row],[Current Week Low]])-1</f>
        <v>1.0766470135862738E-2</v>
      </c>
      <c r="AF660" s="2">
        <f>(Table2[[#This Row],[Current Week High]]/Table2[[#This Row],[Close Price]])-1</f>
        <v>4.6664975906670181E-2</v>
      </c>
      <c r="AG660" s="2">
        <f>(Table2[[#This Row],[Close Price]]/Table2[[#This Row],[Current Month Low]])-1</f>
        <v>1.623711340206202E-2</v>
      </c>
      <c r="AH660" s="2">
        <f>(Table2[[#This Row],[Current Month High]]/Table2[[#This Row],[Close Price]])-1</f>
        <v>8.4199847831600394E-2</v>
      </c>
      <c r="AI660">
        <v>36.951559726096797</v>
      </c>
      <c r="AJ660">
        <v>6.5675675675675498</v>
      </c>
      <c r="AK660" t="str">
        <f>IF(AND(Table2[[#This Row],[20D EMA]]&gt;Table2[[#This Row],[50D EMA]],Table2[[#This Row],[50D EMA]]&gt;Table2[[#This Row],[200D EMA]]),"Uptrend","Downtrend/NoTrend")</f>
        <v>Downtrend/NoTrend</v>
      </c>
      <c r="AL660">
        <v>-0.14000000000000001</v>
      </c>
      <c r="AM660" t="s">
        <v>10346</v>
      </c>
      <c r="AN660">
        <v>0.79</v>
      </c>
      <c r="AO660" t="s">
        <v>10347</v>
      </c>
      <c r="AP660">
        <v>2.7952584002131999E-2</v>
      </c>
      <c r="AQ660">
        <f>(Table2[[#This Row],[Sharpe Ratio]]-AVERAGE(Table2[Sharpe Ratio]))/_xlfn.STDEV.P(Table2[Sharpe Ratio])</f>
        <v>-0.41130786636158606</v>
      </c>
      <c r="AR6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0">
        <f>_xlfn.RANK.AVG(Table2[[#This Row],[1Y Return vs Nifty Z-Score]],Table2[1Y Return vs Nifty Z-Score])</f>
        <v>651</v>
      </c>
      <c r="AT660">
        <f>_xlfn.RANK.AVG(Table2[[#This Row],[6M Return vs Nifty Z-Score]],Table2[6M Return vs Nifty Z-Score])</f>
        <v>705</v>
      </c>
      <c r="AU660">
        <f>_xlfn.RANK.AVG(Table2[[#This Row],[Sharpe Ratio Z-Score]],Table2[Sharpe Ratio Z-Score])</f>
        <v>454</v>
      </c>
      <c r="AV660">
        <f>(Table2[[#This Row],[Rank 1Y]]+Table2[[#This Row],[Rank 6M]]+Table2[[#This Row],[Rank Sharpe]])/3</f>
        <v>603.33333333333337</v>
      </c>
    </row>
    <row r="661" spans="1:48" x14ac:dyDescent="0.3">
      <c r="A661" t="s">
        <v>919</v>
      </c>
      <c r="B661" t="s">
        <v>920</v>
      </c>
      <c r="C661" t="s">
        <v>10303</v>
      </c>
      <c r="D661" t="s">
        <v>548</v>
      </c>
      <c r="E661">
        <v>16091.87869224</v>
      </c>
      <c r="F661">
        <v>322.39999999999998</v>
      </c>
      <c r="G661">
        <v>-8.3502938667957896</v>
      </c>
      <c r="H661">
        <f>(Table2[[#This Row],[1Y Return vs Nifty]]-AVERAGE(Table2[1Y Return vs Nifty]))/_xlfn.STDEV.P(Table2[1Y Return vs Nifty])</f>
        <v>-0.56307157566709898</v>
      </c>
      <c r="I661">
        <v>-2.0360488510075001</v>
      </c>
      <c r="J661">
        <f>(Table2[[#This Row],[1M Return vs Nifty]]-AVERAGE(Table2[1M Return vs Nifty]))/_xlfn.STDEV.P(Table2[1M Return vs Nifty])</f>
        <v>-0.17815239418036491</v>
      </c>
      <c r="K661">
        <v>-22.864602854180902</v>
      </c>
      <c r="L661">
        <f>(Table2[[#This Row],[6M Return vs Nifty]]-AVERAGE(Table2[6M Return vs Nifty]))/_xlfn.STDEV.P(Table2[6M Return vs Nifty])</f>
        <v>-1.0273280961344349</v>
      </c>
      <c r="M661">
        <v>-0.67572306204928301</v>
      </c>
      <c r="N661">
        <f>(Table2[[#This Row],[1W Return vs Nifty]]-AVERAGE(Table2[1W Return vs Nifty]))/_xlfn.STDEV.P(Table2[1W Return vs Nifty])</f>
        <v>6.8191556682294208E-2</v>
      </c>
      <c r="O661">
        <v>313.12</v>
      </c>
      <c r="P661">
        <v>317.32624067337798</v>
      </c>
      <c r="Q661">
        <v>317.55795223713</v>
      </c>
      <c r="R661">
        <v>67.695989215063307</v>
      </c>
      <c r="S661" s="2">
        <f>(Table2[[#This Row],[Close Price]]-Table2[[#This Row],[20D EMA]])/Table2[[#This Row],[20D EMA]]</f>
        <v>2.9637199795605432E-2</v>
      </c>
      <c r="T661" s="2">
        <f>(Table2[[#This Row],[Close Price]]-Table2[[#This Row],[50D EMA]])/Table2[[#This Row],[50D EMA]]</f>
        <v>1.5989094743174379E-2</v>
      </c>
      <c r="U661" s="2">
        <f>(Table2[[#This Row],[Close Price]]-Table2[[#This Row],[200D EMA]])/Table2[[#This Row],[200D EMA]]</f>
        <v>1.5247761011049348E-2</v>
      </c>
      <c r="V661">
        <v>1.0632833329754401</v>
      </c>
      <c r="W661">
        <v>317.8</v>
      </c>
      <c r="X661">
        <v>332.95</v>
      </c>
      <c r="Y661">
        <v>304.95</v>
      </c>
      <c r="Z661">
        <v>332.95</v>
      </c>
      <c r="AA661">
        <v>299.5</v>
      </c>
      <c r="AB661">
        <v>332.95</v>
      </c>
      <c r="AC661" s="2">
        <f>(Table2[[#This Row],[Close Price]]/Table2[[#This Row],[Day Low]])-1</f>
        <v>1.4474512271869022E-2</v>
      </c>
      <c r="AD661" s="2">
        <f>(Table2[[#This Row],[Day High]]/Table2[[#This Row],[Close Price]])-1</f>
        <v>3.272332506203468E-2</v>
      </c>
      <c r="AE661" s="2">
        <f>(Table2[[#This Row],[Close Price]]/Table2[[#This Row],[Current Week Low]])-1</f>
        <v>5.7222495491064063E-2</v>
      </c>
      <c r="AF661" s="2">
        <f>(Table2[[#This Row],[Current Week High]]/Table2[[#This Row],[Close Price]])-1</f>
        <v>3.272332506203468E-2</v>
      </c>
      <c r="AG661" s="2">
        <f>(Table2[[#This Row],[Close Price]]/Table2[[#This Row],[Current Month Low]])-1</f>
        <v>7.6460767946577635E-2</v>
      </c>
      <c r="AH661" s="2">
        <f>(Table2[[#This Row],[Current Month High]]/Table2[[#This Row],[Close Price]])-1</f>
        <v>3.272332506203468E-2</v>
      </c>
      <c r="AI661">
        <v>21.5880893300248</v>
      </c>
      <c r="AJ661">
        <v>25.4474708171206</v>
      </c>
      <c r="AK661" t="str">
        <f>IF(AND(Table2[[#This Row],[20D EMA]]&gt;Table2[[#This Row],[50D EMA]],Table2[[#This Row],[50D EMA]]&gt;Table2[[#This Row],[200D EMA]]),"Uptrend","Downtrend/NoTrend")</f>
        <v>Downtrend/NoTrend</v>
      </c>
      <c r="AL661">
        <v>-0.05</v>
      </c>
      <c r="AM661" t="s">
        <v>10346</v>
      </c>
      <c r="AN661">
        <v>5.34</v>
      </c>
      <c r="AO661" t="s">
        <v>10347</v>
      </c>
      <c r="AP661">
        <v>-5.2432703427369998E-2</v>
      </c>
      <c r="AQ661">
        <f>(Table2[[#This Row],[Sharpe Ratio]]-AVERAGE(Table2[Sharpe Ratio]))/_xlfn.STDEV.P(Table2[Sharpe Ratio])</f>
        <v>-1.3352430909780166</v>
      </c>
      <c r="AR6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1">
        <f>_xlfn.RANK.AVG(Table2[[#This Row],[1Y Return vs Nifty Z-Score]],Table2[1Y Return vs Nifty Z-Score])</f>
        <v>501</v>
      </c>
      <c r="AT661">
        <f>_xlfn.RANK.AVG(Table2[[#This Row],[6M Return vs Nifty Z-Score]],Table2[6M Return vs Nifty Z-Score])</f>
        <v>651</v>
      </c>
      <c r="AU661">
        <f>_xlfn.RANK.AVG(Table2[[#This Row],[Sharpe Ratio Z-Score]],Table2[Sharpe Ratio Z-Score])</f>
        <v>666</v>
      </c>
      <c r="AV661">
        <f>(Table2[[#This Row],[Rank 1Y]]+Table2[[#This Row],[Rank 6M]]+Table2[[#This Row],[Rank Sharpe]])/3</f>
        <v>606</v>
      </c>
    </row>
    <row r="662" spans="1:48" x14ac:dyDescent="0.3">
      <c r="A662" t="s">
        <v>1638</v>
      </c>
      <c r="B662" t="s">
        <v>1639</v>
      </c>
      <c r="C662" t="s">
        <v>10303</v>
      </c>
      <c r="D662" t="s">
        <v>415</v>
      </c>
      <c r="E662">
        <v>5361.6566430449902</v>
      </c>
      <c r="F662">
        <v>48.69</v>
      </c>
      <c r="G662">
        <v>-29.121713246931002</v>
      </c>
      <c r="H662">
        <f>(Table2[[#This Row],[1Y Return vs Nifty]]-AVERAGE(Table2[1Y Return vs Nifty]))/_xlfn.STDEV.P(Table2[1Y Return vs Nifty])</f>
        <v>-0.89615756430728444</v>
      </c>
      <c r="I662">
        <v>-2.4461005684477701</v>
      </c>
      <c r="J662">
        <f>(Table2[[#This Row],[1M Return vs Nifty]]-AVERAGE(Table2[1M Return vs Nifty]))/_xlfn.STDEV.P(Table2[1M Return vs Nifty])</f>
        <v>-0.21680223218306649</v>
      </c>
      <c r="K662">
        <v>-21.140636284292398</v>
      </c>
      <c r="L662">
        <f>(Table2[[#This Row],[6M Return vs Nifty]]-AVERAGE(Table2[6M Return vs Nifty]))/_xlfn.STDEV.P(Table2[6M Return vs Nifty])</f>
        <v>-0.96739014459122474</v>
      </c>
      <c r="M662">
        <v>-4.0192048042238504</v>
      </c>
      <c r="N662">
        <f>(Table2[[#This Row],[1W Return vs Nifty]]-AVERAGE(Table2[1W Return vs Nifty]))/_xlfn.STDEV.P(Table2[1W Return vs Nifty])</f>
        <v>-0.78112468790348566</v>
      </c>
      <c r="O662">
        <v>49.43</v>
      </c>
      <c r="P662">
        <v>50.1648010775152</v>
      </c>
      <c r="Q662">
        <v>51.654633364515398</v>
      </c>
      <c r="R662">
        <v>38.904500625203497</v>
      </c>
      <c r="S662" s="2">
        <f>(Table2[[#This Row],[Close Price]]-Table2[[#This Row],[20D EMA]])/Table2[[#This Row],[20D EMA]]</f>
        <v>-1.4970665587699817E-2</v>
      </c>
      <c r="T662" s="2">
        <f>(Table2[[#This Row],[Close Price]]-Table2[[#This Row],[50D EMA]])/Table2[[#This Row],[50D EMA]]</f>
        <v>-2.9399121412568223E-2</v>
      </c>
      <c r="U662" s="2">
        <f>(Table2[[#This Row],[Close Price]]-Table2[[#This Row],[200D EMA]])/Table2[[#This Row],[200D EMA]]</f>
        <v>-5.7393367669355697E-2</v>
      </c>
      <c r="V662">
        <v>0.5503134017536</v>
      </c>
      <c r="W662">
        <v>48.51</v>
      </c>
      <c r="X662">
        <v>49.9</v>
      </c>
      <c r="Y662">
        <v>48.51</v>
      </c>
      <c r="Z662">
        <v>50.86</v>
      </c>
      <c r="AA662">
        <v>47.75</v>
      </c>
      <c r="AB662">
        <v>51.36</v>
      </c>
      <c r="AC662" s="2">
        <f>(Table2[[#This Row],[Close Price]]/Table2[[#This Row],[Day Low]])-1</f>
        <v>3.7105751391466324E-3</v>
      </c>
      <c r="AD662" s="2">
        <f>(Table2[[#This Row],[Day High]]/Table2[[#This Row],[Close Price]])-1</f>
        <v>2.4851098788252202E-2</v>
      </c>
      <c r="AE662" s="2">
        <f>(Table2[[#This Row],[Close Price]]/Table2[[#This Row],[Current Week Low]])-1</f>
        <v>3.7105751391466324E-3</v>
      </c>
      <c r="AF662" s="2">
        <f>(Table2[[#This Row],[Current Week High]]/Table2[[#This Row],[Close Price]])-1</f>
        <v>4.4567673033477195E-2</v>
      </c>
      <c r="AG662" s="2">
        <f>(Table2[[#This Row],[Close Price]]/Table2[[#This Row],[Current Month Low]])-1</f>
        <v>1.9685863874345566E-2</v>
      </c>
      <c r="AH662" s="2">
        <f>(Table2[[#This Row],[Current Month High]]/Table2[[#This Row],[Close Price]])-1</f>
        <v>5.4836722119531833E-2</v>
      </c>
      <c r="AI662">
        <v>40.275210515506203</v>
      </c>
      <c r="AJ662">
        <v>8.5618729096989803</v>
      </c>
      <c r="AK662" t="str">
        <f>IF(AND(Table2[[#This Row],[20D EMA]]&gt;Table2[[#This Row],[50D EMA]],Table2[[#This Row],[50D EMA]]&gt;Table2[[#This Row],[200D EMA]]),"Uptrend","Downtrend/NoTrend")</f>
        <v>Downtrend/NoTrend</v>
      </c>
      <c r="AL662">
        <v>-0.1</v>
      </c>
      <c r="AM662" t="s">
        <v>10346</v>
      </c>
      <c r="AN662">
        <v>1.23</v>
      </c>
      <c r="AO662" t="s">
        <v>10347</v>
      </c>
      <c r="AQ662">
        <f>(Table2[[#This Row],[Sharpe Ratio]]-AVERAGE(Table2[Sharpe Ratio]))/_xlfn.STDEV.P(Table2[Sharpe Ratio])</f>
        <v>-0.73259025278421641</v>
      </c>
      <c r="AR6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2">
        <f>_xlfn.RANK.AVG(Table2[[#This Row],[1Y Return vs Nifty Z-Score]],Table2[1Y Return vs Nifty Z-Score])</f>
        <v>633</v>
      </c>
      <c r="AT662">
        <f>_xlfn.RANK.AVG(Table2[[#This Row],[6M Return vs Nifty Z-Score]],Table2[6M Return vs Nifty Z-Score])</f>
        <v>638</v>
      </c>
      <c r="AU662">
        <f>_xlfn.RANK.AVG(Table2[[#This Row],[Sharpe Ratio Z-Score]],Table2[Sharpe Ratio Z-Score])</f>
        <v>548</v>
      </c>
      <c r="AV662">
        <f>(Table2[[#This Row],[Rank 1Y]]+Table2[[#This Row],[Rank 6M]]+Table2[[#This Row],[Rank Sharpe]])/3</f>
        <v>606.33333333333337</v>
      </c>
    </row>
    <row r="663" spans="1:48" x14ac:dyDescent="0.3">
      <c r="A663" t="s">
        <v>49</v>
      </c>
      <c r="B663" t="s">
        <v>50</v>
      </c>
      <c r="C663" t="s">
        <v>10303</v>
      </c>
      <c r="D663" t="s">
        <v>51</v>
      </c>
      <c r="E663">
        <v>436873.182558475</v>
      </c>
      <c r="F663">
        <v>7063.55</v>
      </c>
      <c r="G663">
        <v>-33.184445814262702</v>
      </c>
      <c r="H663">
        <f>(Table2[[#This Row],[1Y Return vs Nifty]]-AVERAGE(Table2[1Y Return vs Nifty]))/_xlfn.STDEV.P(Table2[1Y Return vs Nifty])</f>
        <v>-0.96130666505022788</v>
      </c>
      <c r="I663">
        <v>-0.14690696849295201</v>
      </c>
      <c r="J663">
        <f>(Table2[[#This Row],[1M Return vs Nifty]]-AVERAGE(Table2[1M Return vs Nifty]))/_xlfn.STDEV.P(Table2[1M Return vs Nifty])</f>
        <v>-8.9421589738766579E-5</v>
      </c>
      <c r="K663">
        <v>-5.6687018526845199</v>
      </c>
      <c r="L663">
        <f>(Table2[[#This Row],[6M Return vs Nifty]]-AVERAGE(Table2[6M Return vs Nifty]))/_xlfn.STDEV.P(Table2[6M Return vs Nifty])</f>
        <v>-0.42947016839272179</v>
      </c>
      <c r="M663">
        <v>0.81677022439427505</v>
      </c>
      <c r="N663">
        <f>(Table2[[#This Row],[1W Return vs Nifty]]-AVERAGE(Table2[1W Return vs Nifty]))/_xlfn.STDEV.P(Table2[1W Return vs Nifty])</f>
        <v>0.44731693880186207</v>
      </c>
      <c r="O663">
        <v>6769.35</v>
      </c>
      <c r="P663">
        <v>6821.5063080196396</v>
      </c>
      <c r="Q663">
        <v>6943.8447198293397</v>
      </c>
      <c r="R663">
        <v>83.062620620353201</v>
      </c>
      <c r="S663" s="2">
        <f>(Table2[[#This Row],[Close Price]]-Table2[[#This Row],[20D EMA]])/Table2[[#This Row],[20D EMA]]</f>
        <v>4.3460598137191872E-2</v>
      </c>
      <c r="T663" s="2">
        <f>(Table2[[#This Row],[Close Price]]-Table2[[#This Row],[50D EMA]])/Table2[[#This Row],[50D EMA]]</f>
        <v>3.5482440541879171E-2</v>
      </c>
      <c r="U663" s="2">
        <f>(Table2[[#This Row],[Close Price]]-Table2[[#This Row],[200D EMA]])/Table2[[#This Row],[200D EMA]]</f>
        <v>1.7239049114796803E-2</v>
      </c>
      <c r="V663">
        <v>0.92800994867468301</v>
      </c>
      <c r="W663">
        <v>6881.55</v>
      </c>
      <c r="X663">
        <v>7158</v>
      </c>
      <c r="Y663">
        <v>6730</v>
      </c>
      <c r="Z663">
        <v>7158</v>
      </c>
      <c r="AA663">
        <v>6425</v>
      </c>
      <c r="AB663">
        <v>7158</v>
      </c>
      <c r="AC663" s="2">
        <f>(Table2[[#This Row],[Close Price]]/Table2[[#This Row],[Day Low]])-1</f>
        <v>2.6447529989609864E-2</v>
      </c>
      <c r="AD663" s="2">
        <f>(Table2[[#This Row],[Day High]]/Table2[[#This Row],[Close Price]])-1</f>
        <v>1.3371463357660041E-2</v>
      </c>
      <c r="AE663" s="2">
        <f>(Table2[[#This Row],[Close Price]]/Table2[[#This Row],[Current Week Low]])-1</f>
        <v>4.9561664190193255E-2</v>
      </c>
      <c r="AF663" s="2">
        <f>(Table2[[#This Row],[Current Week High]]/Table2[[#This Row],[Close Price]])-1</f>
        <v>1.3371463357660041E-2</v>
      </c>
      <c r="AG663" s="2">
        <f>(Table2[[#This Row],[Close Price]]/Table2[[#This Row],[Current Month Low]])-1</f>
        <v>9.9385214007782219E-2</v>
      </c>
      <c r="AH663" s="2">
        <f>(Table2[[#This Row],[Current Month High]]/Table2[[#This Row],[Close Price]])-1</f>
        <v>1.3371463357660041E-2</v>
      </c>
      <c r="AI663">
        <v>15.9756779523044</v>
      </c>
      <c r="AJ663">
        <v>14.152849154788401</v>
      </c>
      <c r="AK663" t="str">
        <f>IF(AND(Table2[[#This Row],[20D EMA]]&gt;Table2[[#This Row],[50D EMA]],Table2[[#This Row],[50D EMA]]&gt;Table2[[#This Row],[200D EMA]]),"Uptrend","Downtrend/NoTrend")</f>
        <v>Downtrend/NoTrend</v>
      </c>
      <c r="AL663">
        <v>-0.06</v>
      </c>
      <c r="AM663" t="s">
        <v>10346</v>
      </c>
      <c r="AN663">
        <v>6.89</v>
      </c>
      <c r="AO663" t="s">
        <v>10347</v>
      </c>
      <c r="AP663">
        <v>-7.3945929655402004E-2</v>
      </c>
      <c r="AQ663">
        <f>(Table2[[#This Row],[Sharpe Ratio]]-AVERAGE(Table2[Sharpe Ratio]))/_xlfn.STDEV.P(Table2[Sharpe Ratio])</f>
        <v>-1.5825125620818283</v>
      </c>
      <c r="AR6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3">
        <f>_xlfn.RANK.AVG(Table2[[#This Row],[1Y Return vs Nifty Z-Score]],Table2[1Y Return vs Nifty Z-Score])</f>
        <v>655</v>
      </c>
      <c r="AT663">
        <f>_xlfn.RANK.AVG(Table2[[#This Row],[6M Return vs Nifty Z-Score]],Table2[6M Return vs Nifty Z-Score])</f>
        <v>472</v>
      </c>
      <c r="AU663">
        <f>_xlfn.RANK.AVG(Table2[[#This Row],[Sharpe Ratio Z-Score]],Table2[Sharpe Ratio Z-Score])</f>
        <v>693</v>
      </c>
      <c r="AV663">
        <f>(Table2[[#This Row],[Rank 1Y]]+Table2[[#This Row],[Rank 6M]]+Table2[[#This Row],[Rank Sharpe]])/3</f>
        <v>606.66666666666663</v>
      </c>
    </row>
    <row r="664" spans="1:48" x14ac:dyDescent="0.3">
      <c r="A664" t="s">
        <v>830</v>
      </c>
      <c r="B664" t="s">
        <v>831</v>
      </c>
      <c r="C664" t="s">
        <v>10303</v>
      </c>
      <c r="D664" t="s">
        <v>532</v>
      </c>
      <c r="E664">
        <v>19129.081564529999</v>
      </c>
      <c r="F664">
        <v>450.9</v>
      </c>
      <c r="G664">
        <v>-51.279333584419803</v>
      </c>
      <c r="H664">
        <f>(Table2[[#This Row],[1Y Return vs Nifty]]-AVERAGE(Table2[1Y Return vs Nifty]))/_xlfn.STDEV.P(Table2[1Y Return vs Nifty])</f>
        <v>-1.2514723716855702</v>
      </c>
      <c r="I664">
        <v>-1.1509115005781101</v>
      </c>
      <c r="J664">
        <f>(Table2[[#This Row],[1M Return vs Nifty]]-AVERAGE(Table2[1M Return vs Nifty]))/_xlfn.STDEV.P(Table2[1M Return vs Nifty])</f>
        <v>-9.4722880903860565E-2</v>
      </c>
      <c r="K664">
        <v>-35.785778487186498</v>
      </c>
      <c r="L664">
        <f>(Table2[[#This Row],[6M Return vs Nifty]]-AVERAGE(Table2[6M Return vs Nifty]))/_xlfn.STDEV.P(Table2[6M Return vs Nifty])</f>
        <v>-1.4765646489189161</v>
      </c>
      <c r="M664">
        <v>-2.5002509812367899</v>
      </c>
      <c r="N664">
        <f>(Table2[[#This Row],[1W Return vs Nifty]]-AVERAGE(Table2[1W Return vs Nifty]))/_xlfn.STDEV.P(Table2[1W Return vs Nifty])</f>
        <v>-0.39527776062236536</v>
      </c>
      <c r="O664">
        <v>449.57</v>
      </c>
      <c r="P664">
        <v>451.513708200586</v>
      </c>
      <c r="Q664">
        <v>474.354698363978</v>
      </c>
      <c r="R664">
        <v>50.770652404145601</v>
      </c>
      <c r="S664" s="2">
        <f>(Table2[[#This Row],[Close Price]]-Table2[[#This Row],[20D EMA]])/Table2[[#This Row],[20D EMA]]</f>
        <v>2.958382454345228E-3</v>
      </c>
      <c r="T664" s="2">
        <f>(Table2[[#This Row],[Close Price]]-Table2[[#This Row],[50D EMA]])/Table2[[#This Row],[50D EMA]]</f>
        <v>-1.3592238495522635E-3</v>
      </c>
      <c r="U664" s="2">
        <f>(Table2[[#This Row],[Close Price]]-Table2[[#This Row],[200D EMA]])/Table2[[#This Row],[200D EMA]]</f>
        <v>-4.9445485508780515E-2</v>
      </c>
      <c r="V664">
        <v>0.70556238899678703</v>
      </c>
      <c r="W664">
        <v>444.05</v>
      </c>
      <c r="X664">
        <v>460</v>
      </c>
      <c r="Y664">
        <v>444.05</v>
      </c>
      <c r="Z664">
        <v>478</v>
      </c>
      <c r="AA664">
        <v>396.75</v>
      </c>
      <c r="AB664">
        <v>479.3</v>
      </c>
      <c r="AC664" s="2">
        <f>(Table2[[#This Row],[Close Price]]/Table2[[#This Row],[Day Low]])-1</f>
        <v>1.5426190744285417E-2</v>
      </c>
      <c r="AD664" s="2">
        <f>(Table2[[#This Row],[Day High]]/Table2[[#This Row],[Close Price]])-1</f>
        <v>2.0181858505211814E-2</v>
      </c>
      <c r="AE664" s="2">
        <f>(Table2[[#This Row],[Close Price]]/Table2[[#This Row],[Current Week Low]])-1</f>
        <v>1.5426190744285417E-2</v>
      </c>
      <c r="AF664" s="2">
        <f>(Table2[[#This Row],[Current Week High]]/Table2[[#This Row],[Close Price]])-1</f>
        <v>6.0102018185850481E-2</v>
      </c>
      <c r="AG664" s="2">
        <f>(Table2[[#This Row],[Close Price]]/Table2[[#This Row],[Current Month Low]])-1</f>
        <v>0.13648393194706987</v>
      </c>
      <c r="AH664" s="2">
        <f>(Table2[[#This Row],[Current Month High]]/Table2[[#This Row],[Close Price]])-1</f>
        <v>6.2985140829452391E-2</v>
      </c>
      <c r="AI664">
        <v>51.923391172182399</v>
      </c>
      <c r="AJ664">
        <v>48.185881425003203</v>
      </c>
      <c r="AK664" t="str">
        <f>IF(AND(Table2[[#This Row],[20D EMA]]&gt;Table2[[#This Row],[50D EMA]],Table2[[#This Row],[50D EMA]]&gt;Table2[[#This Row],[200D EMA]]),"Uptrend","Downtrend/NoTrend")</f>
        <v>Downtrend/NoTrend</v>
      </c>
      <c r="AL664">
        <v>-0.14000000000000001</v>
      </c>
      <c r="AM664" t="s">
        <v>10346</v>
      </c>
      <c r="AN664">
        <v>7.57</v>
      </c>
      <c r="AO664" t="s">
        <v>10347</v>
      </c>
      <c r="AP664">
        <v>5.0045780919034E-2</v>
      </c>
      <c r="AQ664">
        <f>(Table2[[#This Row],[Sharpe Ratio]]-AVERAGE(Table2[Sharpe Ratio]))/_xlfn.STDEV.P(Table2[Sharpe Ratio])</f>
        <v>-0.1573723078949347</v>
      </c>
      <c r="AR6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4">
        <f>_xlfn.RANK.AVG(Table2[[#This Row],[1Y Return vs Nifty Z-Score]],Table2[1Y Return vs Nifty Z-Score])</f>
        <v>715</v>
      </c>
      <c r="AT664">
        <f>_xlfn.RANK.AVG(Table2[[#This Row],[6M Return vs Nifty Z-Score]],Table2[6M Return vs Nifty Z-Score])</f>
        <v>718</v>
      </c>
      <c r="AU664">
        <f>_xlfn.RANK.AVG(Table2[[#This Row],[Sharpe Ratio Z-Score]],Table2[Sharpe Ratio Z-Score])</f>
        <v>388</v>
      </c>
      <c r="AV664">
        <f>(Table2[[#This Row],[Rank 1Y]]+Table2[[#This Row],[Rank 6M]]+Table2[[#This Row],[Rank Sharpe]])/3</f>
        <v>607</v>
      </c>
    </row>
    <row r="665" spans="1:48" x14ac:dyDescent="0.3">
      <c r="A665" t="s">
        <v>1420</v>
      </c>
      <c r="B665" t="s">
        <v>1421</v>
      </c>
      <c r="C665" t="s">
        <v>10316</v>
      </c>
      <c r="D665" t="s">
        <v>446</v>
      </c>
      <c r="E665">
        <v>7781.3626844099999</v>
      </c>
      <c r="F665">
        <v>492.15</v>
      </c>
      <c r="G665">
        <v>-36.540089311941998</v>
      </c>
      <c r="H665">
        <f>(Table2[[#This Row],[1Y Return vs Nifty]]-AVERAGE(Table2[1Y Return vs Nifty]))/_xlfn.STDEV.P(Table2[1Y Return vs Nifty])</f>
        <v>-1.0151170384047541</v>
      </c>
      <c r="I665">
        <v>-7.5287731584024797</v>
      </c>
      <c r="J665">
        <f>(Table2[[#This Row],[1M Return vs Nifty]]-AVERAGE(Table2[1M Return vs Nifty]))/_xlfn.STDEV.P(Table2[1M Return vs Nifty])</f>
        <v>-0.69587466101915874</v>
      </c>
      <c r="K665">
        <v>-9.8816640287040602</v>
      </c>
      <c r="L665">
        <f>(Table2[[#This Row],[6M Return vs Nifty]]-AVERAGE(Table2[6M Return vs Nifty]))/_xlfn.STDEV.P(Table2[6M Return vs Nifty])</f>
        <v>-0.57594419356826099</v>
      </c>
      <c r="M665">
        <v>-0.42255511293002002</v>
      </c>
      <c r="N665">
        <f>(Table2[[#This Row],[1W Return vs Nifty]]-AVERAGE(Table2[1W Return vs Nifty]))/_xlfn.STDEV.P(Table2[1W Return vs Nifty])</f>
        <v>0.13250165865868771</v>
      </c>
      <c r="O665">
        <v>508.24</v>
      </c>
      <c r="P665">
        <v>516.44444993994</v>
      </c>
      <c r="Q665">
        <v>495.72314946008697</v>
      </c>
      <c r="R665">
        <v>36.985604769639302</v>
      </c>
      <c r="S665" s="2">
        <f>(Table2[[#This Row],[Close Price]]-Table2[[#This Row],[20D EMA]])/Table2[[#This Row],[20D EMA]]</f>
        <v>-3.1658271682669666E-2</v>
      </c>
      <c r="T665" s="2">
        <f>(Table2[[#This Row],[Close Price]]-Table2[[#This Row],[50D EMA]])/Table2[[#This Row],[50D EMA]]</f>
        <v>-4.7041748522547486E-2</v>
      </c>
      <c r="U665" s="2">
        <f>(Table2[[#This Row],[Close Price]]-Table2[[#This Row],[200D EMA]])/Table2[[#This Row],[200D EMA]]</f>
        <v>-7.2079536006713889E-3</v>
      </c>
      <c r="V665">
        <v>0.79908725319089602</v>
      </c>
      <c r="W665">
        <v>488.5</v>
      </c>
      <c r="X665">
        <v>501.1</v>
      </c>
      <c r="Y665">
        <v>488.5</v>
      </c>
      <c r="Z665">
        <v>515</v>
      </c>
      <c r="AA665">
        <v>488.05</v>
      </c>
      <c r="AB665">
        <v>602.35</v>
      </c>
      <c r="AC665" s="2">
        <f>(Table2[[#This Row],[Close Price]]/Table2[[#This Row],[Day Low]])-1</f>
        <v>7.4718526100305827E-3</v>
      </c>
      <c r="AD665" s="2">
        <f>(Table2[[#This Row],[Day High]]/Table2[[#This Row],[Close Price]])-1</f>
        <v>1.8185512546987859E-2</v>
      </c>
      <c r="AE665" s="2">
        <f>(Table2[[#This Row],[Close Price]]/Table2[[#This Row],[Current Week Low]])-1</f>
        <v>7.4718526100305827E-3</v>
      </c>
      <c r="AF665" s="2">
        <f>(Table2[[#This Row],[Current Week High]]/Table2[[#This Row],[Close Price]])-1</f>
        <v>4.642893426800776E-2</v>
      </c>
      <c r="AG665" s="2">
        <f>(Table2[[#This Row],[Close Price]]/Table2[[#This Row],[Current Month Low]])-1</f>
        <v>8.4007786087489933E-3</v>
      </c>
      <c r="AH665" s="2">
        <f>(Table2[[#This Row],[Current Month High]]/Table2[[#This Row],[Close Price]])-1</f>
        <v>0.22391547292492131</v>
      </c>
      <c r="AI665">
        <v>28.802194452910701</v>
      </c>
      <c r="AJ665">
        <v>22.182224428996999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-0.13</v>
      </c>
      <c r="AM665" t="s">
        <v>10346</v>
      </c>
      <c r="AN665">
        <v>-1.77</v>
      </c>
      <c r="AO665" t="s">
        <v>10346</v>
      </c>
      <c r="AP665">
        <v>-3.0651573719355001E-2</v>
      </c>
      <c r="AQ665">
        <f>(Table2[[#This Row],[Sharpe Ratio]]-AVERAGE(Table2[Sharpe Ratio]))/_xlfn.STDEV.P(Table2[Sharpe Ratio])</f>
        <v>-1.0848943814977707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5">
        <f>_xlfn.RANK.AVG(Table2[[#This Row],[1Y Return vs Nifty Z-Score]],Table2[1Y Return vs Nifty Z-Score])</f>
        <v>672</v>
      </c>
      <c r="AT665">
        <f>_xlfn.RANK.AVG(Table2[[#This Row],[6M Return vs Nifty Z-Score]],Table2[6M Return vs Nifty Z-Score])</f>
        <v>521</v>
      </c>
      <c r="AU665">
        <f>_xlfn.RANK.AVG(Table2[[#This Row],[Sharpe Ratio Z-Score]],Table2[Sharpe Ratio Z-Score])</f>
        <v>632</v>
      </c>
      <c r="AV665">
        <f>(Table2[[#This Row],[Rank 1Y]]+Table2[[#This Row],[Rank 6M]]+Table2[[#This Row],[Rank Sharpe]])/3</f>
        <v>608.33333333333337</v>
      </c>
    </row>
    <row r="666" spans="1:48" x14ac:dyDescent="0.3">
      <c r="A666" t="s">
        <v>1630</v>
      </c>
      <c r="B666" t="s">
        <v>1631</v>
      </c>
      <c r="C666" t="s">
        <v>10314</v>
      </c>
      <c r="D666" t="s">
        <v>265</v>
      </c>
      <c r="E666">
        <v>5481.2053182449999</v>
      </c>
      <c r="F666">
        <v>1781.95</v>
      </c>
      <c r="G666">
        <v>-50.0753605796044</v>
      </c>
      <c r="H666">
        <f>(Table2[[#This Row],[1Y Return vs Nifty]]-AVERAGE(Table2[1Y Return vs Nifty]))/_xlfn.STDEV.P(Table2[1Y Return vs Nifty])</f>
        <v>-1.2321657209812589</v>
      </c>
      <c r="I666">
        <v>-7.9479403719811801</v>
      </c>
      <c r="J666">
        <f>(Table2[[#This Row],[1M Return vs Nifty]]-AVERAGE(Table2[1M Return vs Nifty]))/_xlfn.STDEV.P(Table2[1M Return vs Nifty])</f>
        <v>-0.73538368929976938</v>
      </c>
      <c r="K666">
        <v>-21.417698708145501</v>
      </c>
      <c r="L666">
        <f>(Table2[[#This Row],[6M Return vs Nifty]]-AVERAGE(Table2[6M Return vs Nifty]))/_xlfn.STDEV.P(Table2[6M Return vs Nifty])</f>
        <v>-0.97702290338446851</v>
      </c>
      <c r="M666">
        <v>-0.40419527864879601</v>
      </c>
      <c r="N666">
        <f>(Table2[[#This Row],[1W Return vs Nifty]]-AVERAGE(Table2[1W Return vs Nifty]))/_xlfn.STDEV.P(Table2[1W Return vs Nifty])</f>
        <v>0.13716545128726798</v>
      </c>
      <c r="O666">
        <v>1799.79</v>
      </c>
      <c r="P666">
        <v>1836.7142283079299</v>
      </c>
      <c r="Q666">
        <v>1932.6126866698</v>
      </c>
      <c r="R666">
        <v>46.414198801904</v>
      </c>
      <c r="S666" s="2">
        <f>(Table2[[#This Row],[Close Price]]-Table2[[#This Row],[20D EMA]])/Table2[[#This Row],[20D EMA]]</f>
        <v>-9.9122675423243371E-3</v>
      </c>
      <c r="T666" s="2">
        <f>(Table2[[#This Row],[Close Price]]-Table2[[#This Row],[50D EMA]])/Table2[[#This Row],[50D EMA]]</f>
        <v>-2.9816412081906371E-2</v>
      </c>
      <c r="U666" s="2">
        <f>(Table2[[#This Row],[Close Price]]-Table2[[#This Row],[200D EMA]])/Table2[[#This Row],[200D EMA]]</f>
        <v>-7.795803458654503E-2</v>
      </c>
      <c r="V666">
        <v>0.58845260136203303</v>
      </c>
      <c r="W666">
        <v>1775</v>
      </c>
      <c r="X666">
        <v>1814.85</v>
      </c>
      <c r="Y666">
        <v>1775</v>
      </c>
      <c r="Z666">
        <v>1833.65</v>
      </c>
      <c r="AA666">
        <v>1672.05</v>
      </c>
      <c r="AB666">
        <v>1938.65</v>
      </c>
      <c r="AC666" s="2">
        <f>(Table2[[#This Row],[Close Price]]/Table2[[#This Row],[Day Low]])-1</f>
        <v>3.9154929577465136E-3</v>
      </c>
      <c r="AD666" s="2">
        <f>(Table2[[#This Row],[Day High]]/Table2[[#This Row],[Close Price]])-1</f>
        <v>1.8462919835012137E-2</v>
      </c>
      <c r="AE666" s="2">
        <f>(Table2[[#This Row],[Close Price]]/Table2[[#This Row],[Current Week Low]])-1</f>
        <v>3.9154929577465136E-3</v>
      </c>
      <c r="AF666" s="2">
        <f>(Table2[[#This Row],[Current Week High]]/Table2[[#This Row],[Close Price]])-1</f>
        <v>2.9013159740733485E-2</v>
      </c>
      <c r="AG666" s="2">
        <f>(Table2[[#This Row],[Close Price]]/Table2[[#This Row],[Current Month Low]])-1</f>
        <v>6.5727699530516492E-2</v>
      </c>
      <c r="AH666" s="2">
        <f>(Table2[[#This Row],[Current Month High]]/Table2[[#This Row],[Close Price]])-1</f>
        <v>8.7937371980134182E-2</v>
      </c>
      <c r="AI666">
        <v>63.885069726984398</v>
      </c>
      <c r="AJ666">
        <v>11.371874999999999</v>
      </c>
      <c r="AK666" t="str">
        <f>IF(AND(Table2[[#This Row],[20D EMA]]&gt;Table2[[#This Row],[50D EMA]],Table2[[#This Row],[50D EMA]]&gt;Table2[[#This Row],[200D EMA]]),"Uptrend","Downtrend/NoTrend")</f>
        <v>Downtrend/NoTrend</v>
      </c>
      <c r="AL666">
        <v>-0.03</v>
      </c>
      <c r="AM666" t="s">
        <v>10346</v>
      </c>
      <c r="AN666">
        <v>-0.65</v>
      </c>
      <c r="AO666" t="s">
        <v>10346</v>
      </c>
      <c r="AP666">
        <v>1.8971938513692999E-2</v>
      </c>
      <c r="AQ666">
        <f>(Table2[[#This Row],[Sharpe Ratio]]-AVERAGE(Table2[Sharpe Ratio]))/_xlfn.STDEV.P(Table2[Sharpe Ratio])</f>
        <v>-0.51452992318185142</v>
      </c>
      <c r="AR6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6">
        <f>_xlfn.RANK.AVG(Table2[[#This Row],[1Y Return vs Nifty Z-Score]],Table2[1Y Return vs Nifty Z-Score])</f>
        <v>712</v>
      </c>
      <c r="AT666">
        <f>_xlfn.RANK.AVG(Table2[[#This Row],[6M Return vs Nifty Z-Score]],Table2[6M Return vs Nifty Z-Score])</f>
        <v>641</v>
      </c>
      <c r="AU666">
        <f>_xlfn.RANK.AVG(Table2[[#This Row],[Sharpe Ratio Z-Score]],Table2[Sharpe Ratio Z-Score])</f>
        <v>478</v>
      </c>
      <c r="AV666">
        <f>(Table2[[#This Row],[Rank 1Y]]+Table2[[#This Row],[Rank 6M]]+Table2[[#This Row],[Rank Sharpe]])/3</f>
        <v>610.33333333333337</v>
      </c>
    </row>
    <row r="667" spans="1:48" x14ac:dyDescent="0.3">
      <c r="A667" t="s">
        <v>2375</v>
      </c>
      <c r="B667" t="s">
        <v>2376</v>
      </c>
      <c r="C667" t="s">
        <v>10313</v>
      </c>
      <c r="D667" t="s">
        <v>228</v>
      </c>
      <c r="E667">
        <v>2216.41050468</v>
      </c>
      <c r="F667">
        <v>286.8</v>
      </c>
      <c r="G667">
        <v>-54.807400837179898</v>
      </c>
      <c r="H667">
        <f>(Table2[[#This Row],[1Y Return vs Nifty]]-AVERAGE(Table2[1Y Return vs Nifty]))/_xlfn.STDEV.P(Table2[1Y Return vs Nifty])</f>
        <v>-1.3080476950839566</v>
      </c>
      <c r="I667">
        <v>-5.0425016307242601</v>
      </c>
      <c r="J667">
        <f>(Table2[[#This Row],[1M Return vs Nifty]]-AVERAGE(Table2[1M Return vs Nifty]))/_xlfn.STDEV.P(Table2[1M Return vs Nifty])</f>
        <v>-0.46152863175398434</v>
      </c>
      <c r="K667">
        <v>-14.5731563167044</v>
      </c>
      <c r="L667">
        <f>(Table2[[#This Row],[6M Return vs Nifty]]-AVERAGE(Table2[6M Return vs Nifty]))/_xlfn.STDEV.P(Table2[6M Return vs Nifty])</f>
        <v>-0.73905549881920629</v>
      </c>
      <c r="M667">
        <v>-2.32957460097141</v>
      </c>
      <c r="N667">
        <f>(Table2[[#This Row],[1W Return vs Nifty]]-AVERAGE(Table2[1W Return vs Nifty]))/_xlfn.STDEV.P(Table2[1W Return vs Nifty])</f>
        <v>-0.35192229063490027</v>
      </c>
      <c r="O667">
        <v>295.27</v>
      </c>
      <c r="P667">
        <v>297.92046666242197</v>
      </c>
      <c r="Q667">
        <v>316.21503803560699</v>
      </c>
      <c r="R667">
        <v>34.6074973148434</v>
      </c>
      <c r="S667" s="2">
        <f>(Table2[[#This Row],[Close Price]]-Table2[[#This Row],[20D EMA]])/Table2[[#This Row],[20D EMA]]</f>
        <v>-2.8685609780878418E-2</v>
      </c>
      <c r="T667" s="2">
        <f>(Table2[[#This Row],[Close Price]]-Table2[[#This Row],[50D EMA]])/Table2[[#This Row],[50D EMA]]</f>
        <v>-3.7326964431157142E-2</v>
      </c>
      <c r="U667" s="2">
        <f>(Table2[[#This Row],[Close Price]]-Table2[[#This Row],[200D EMA]])/Table2[[#This Row],[200D EMA]]</f>
        <v>-9.3022261744220847E-2</v>
      </c>
      <c r="V667">
        <v>0.75083461653223804</v>
      </c>
      <c r="W667">
        <v>286.2</v>
      </c>
      <c r="X667">
        <v>292</v>
      </c>
      <c r="Y667">
        <v>286.2</v>
      </c>
      <c r="Z667">
        <v>299.2</v>
      </c>
      <c r="AA667">
        <v>281.5</v>
      </c>
      <c r="AB667">
        <v>329.5</v>
      </c>
      <c r="AC667" s="2">
        <f>(Table2[[#This Row],[Close Price]]/Table2[[#This Row],[Day Low]])-1</f>
        <v>2.0964360587003572E-3</v>
      </c>
      <c r="AD667" s="2">
        <f>(Table2[[#This Row],[Day High]]/Table2[[#This Row],[Close Price]])-1</f>
        <v>1.8131101813110062E-2</v>
      </c>
      <c r="AE667" s="2">
        <f>(Table2[[#This Row],[Close Price]]/Table2[[#This Row],[Current Week Low]])-1</f>
        <v>2.0964360587003572E-3</v>
      </c>
      <c r="AF667" s="2">
        <f>(Table2[[#This Row],[Current Week High]]/Table2[[#This Row],[Close Price]])-1</f>
        <v>4.3235704323570268E-2</v>
      </c>
      <c r="AG667" s="2">
        <f>(Table2[[#This Row],[Close Price]]/Table2[[#This Row],[Current Month Low]])-1</f>
        <v>1.8827708703374801E-2</v>
      </c>
      <c r="AH667" s="2">
        <f>(Table2[[#This Row],[Current Month High]]/Table2[[#This Row],[Close Price]])-1</f>
        <v>0.14888423988842403</v>
      </c>
      <c r="AI667">
        <v>37.412831241283101</v>
      </c>
      <c r="AJ667">
        <v>16.8466082705235</v>
      </c>
      <c r="AK667" t="str">
        <f>IF(AND(Table2[[#This Row],[20D EMA]]&gt;Table2[[#This Row],[50D EMA]],Table2[[#This Row],[50D EMA]]&gt;Table2[[#This Row],[200D EMA]]),"Uptrend","Downtrend/NoTrend")</f>
        <v>Downtrend/NoTrend</v>
      </c>
      <c r="AL667">
        <v>-0.05</v>
      </c>
      <c r="AM667" t="s">
        <v>10346</v>
      </c>
      <c r="AN667">
        <v>-2</v>
      </c>
      <c r="AO667" t="s">
        <v>10346</v>
      </c>
      <c r="AQ667">
        <f>(Table2[[#This Row],[Sharpe Ratio]]-AVERAGE(Table2[Sharpe Ratio]))/_xlfn.STDEV.P(Table2[Sharpe Ratio])</f>
        <v>-0.73259025278421641</v>
      </c>
      <c r="AR6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7">
        <f>_xlfn.RANK.AVG(Table2[[#This Row],[1Y Return vs Nifty Z-Score]],Table2[1Y Return vs Nifty Z-Score])</f>
        <v>722</v>
      </c>
      <c r="AT667">
        <f>_xlfn.RANK.AVG(Table2[[#This Row],[6M Return vs Nifty Z-Score]],Table2[6M Return vs Nifty Z-Score])</f>
        <v>563</v>
      </c>
      <c r="AU667">
        <f>_xlfn.RANK.AVG(Table2[[#This Row],[Sharpe Ratio Z-Score]],Table2[Sharpe Ratio Z-Score])</f>
        <v>548</v>
      </c>
      <c r="AV667">
        <f>(Table2[[#This Row],[Rank 1Y]]+Table2[[#This Row],[Rank 6M]]+Table2[[#This Row],[Rank Sharpe]])/3</f>
        <v>611</v>
      </c>
    </row>
    <row r="668" spans="1:48" x14ac:dyDescent="0.3">
      <c r="A668" t="s">
        <v>1571</v>
      </c>
      <c r="B668" t="s">
        <v>1572</v>
      </c>
      <c r="C668" t="s">
        <v>10314</v>
      </c>
      <c r="D668" t="s">
        <v>265</v>
      </c>
      <c r="E668">
        <v>6236.6908993999996</v>
      </c>
      <c r="F668">
        <v>1387.25</v>
      </c>
      <c r="G668">
        <v>-40.2149187882384</v>
      </c>
      <c r="H668">
        <f>(Table2[[#This Row],[1Y Return vs Nifty]]-AVERAGE(Table2[1Y Return vs Nifty]))/_xlfn.STDEV.P(Table2[1Y Return vs Nifty])</f>
        <v>-1.074045809077349</v>
      </c>
      <c r="I668">
        <v>-4.6093232781125497</v>
      </c>
      <c r="J668">
        <f>(Table2[[#This Row],[1M Return vs Nifty]]-AVERAGE(Table2[1M Return vs Nifty]))/_xlfn.STDEV.P(Table2[1M Return vs Nifty])</f>
        <v>-0.42069896943911184</v>
      </c>
      <c r="K668">
        <v>-7.8688793056389503</v>
      </c>
      <c r="L668">
        <f>(Table2[[#This Row],[6M Return vs Nifty]]-AVERAGE(Table2[6M Return vs Nifty]))/_xlfn.STDEV.P(Table2[6M Return vs Nifty])</f>
        <v>-0.50596476629561227</v>
      </c>
      <c r="M668">
        <v>3.35720513440137</v>
      </c>
      <c r="N668">
        <f>(Table2[[#This Row],[1W Return vs Nifty]]-AVERAGE(Table2[1W Return vs Nifty]))/_xlfn.STDEV.P(Table2[1W Return vs Nifty])</f>
        <v>1.0926420231788854</v>
      </c>
      <c r="O668">
        <v>1365.86</v>
      </c>
      <c r="P668">
        <v>1370.88335756947</v>
      </c>
      <c r="Q668">
        <v>1417.04284843504</v>
      </c>
      <c r="R668">
        <v>59.152672321124101</v>
      </c>
      <c r="S668" s="2">
        <f>(Table2[[#This Row],[Close Price]]-Table2[[#This Row],[20D EMA]])/Table2[[#This Row],[20D EMA]]</f>
        <v>1.5660463004993266E-2</v>
      </c>
      <c r="T668" s="2">
        <f>(Table2[[#This Row],[Close Price]]-Table2[[#This Row],[50D EMA]])/Table2[[#This Row],[50D EMA]]</f>
        <v>1.1938756379351975E-2</v>
      </c>
      <c r="U668" s="2">
        <f>(Table2[[#This Row],[Close Price]]-Table2[[#This Row],[200D EMA]])/Table2[[#This Row],[200D EMA]]</f>
        <v>-2.102466306360656E-2</v>
      </c>
      <c r="V668">
        <v>2.9780069933723499</v>
      </c>
      <c r="W668">
        <v>1381.1</v>
      </c>
      <c r="X668">
        <v>1436</v>
      </c>
      <c r="Y668">
        <v>1353.25</v>
      </c>
      <c r="Z668">
        <v>1530</v>
      </c>
      <c r="AA668">
        <v>1265.55</v>
      </c>
      <c r="AB668">
        <v>1530</v>
      </c>
      <c r="AC668" s="2">
        <f>(Table2[[#This Row],[Close Price]]/Table2[[#This Row],[Day Low]])-1</f>
        <v>4.4529722684816253E-3</v>
      </c>
      <c r="AD668" s="2">
        <f>(Table2[[#This Row],[Day High]]/Table2[[#This Row],[Close Price]])-1</f>
        <v>3.5141466930978638E-2</v>
      </c>
      <c r="AE668" s="2">
        <f>(Table2[[#This Row],[Close Price]]/Table2[[#This Row],[Current Week Low]])-1</f>
        <v>2.5124699796785555E-2</v>
      </c>
      <c r="AF668" s="2">
        <f>(Table2[[#This Row],[Current Week High]]/Table2[[#This Row],[Close Price]])-1</f>
        <v>0.10290142367994237</v>
      </c>
      <c r="AG668" s="2">
        <f>(Table2[[#This Row],[Close Price]]/Table2[[#This Row],[Current Month Low]])-1</f>
        <v>9.616372328236733E-2</v>
      </c>
      <c r="AH668" s="2">
        <f>(Table2[[#This Row],[Current Month High]]/Table2[[#This Row],[Close Price]])-1</f>
        <v>0.10290142367994237</v>
      </c>
      <c r="AI668">
        <v>36.813840331591202</v>
      </c>
      <c r="AJ668">
        <v>21.358586300411101</v>
      </c>
      <c r="AK668" t="str">
        <f>IF(AND(Table2[[#This Row],[20D EMA]]&gt;Table2[[#This Row],[50D EMA]],Table2[[#This Row],[50D EMA]]&gt;Table2[[#This Row],[200D EMA]]),"Uptrend","Downtrend/NoTrend")</f>
        <v>Downtrend/NoTrend</v>
      </c>
      <c r="AL668">
        <v>0.02</v>
      </c>
      <c r="AM668" t="s">
        <v>10347</v>
      </c>
      <c r="AN668">
        <v>4.5999999999999996</v>
      </c>
      <c r="AO668" t="s">
        <v>10347</v>
      </c>
      <c r="AP668">
        <v>-4.6581183894353E-2</v>
      </c>
      <c r="AQ668">
        <f>(Table2[[#This Row],[Sharpe Ratio]]-AVERAGE(Table2[Sharpe Ratio]))/_xlfn.STDEV.P(Table2[Sharpe Ratio])</f>
        <v>-1.2679866913684867</v>
      </c>
      <c r="AR6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8">
        <f>_xlfn.RANK.AVG(Table2[[#This Row],[1Y Return vs Nifty Z-Score]],Table2[1Y Return vs Nifty Z-Score])</f>
        <v>685</v>
      </c>
      <c r="AT668">
        <f>_xlfn.RANK.AVG(Table2[[#This Row],[6M Return vs Nifty Z-Score]],Table2[6M Return vs Nifty Z-Score])</f>
        <v>498</v>
      </c>
      <c r="AU668">
        <f>_xlfn.RANK.AVG(Table2[[#This Row],[Sharpe Ratio Z-Score]],Table2[Sharpe Ratio Z-Score])</f>
        <v>661</v>
      </c>
      <c r="AV668">
        <f>(Table2[[#This Row],[Rank 1Y]]+Table2[[#This Row],[Rank 6M]]+Table2[[#This Row],[Rank Sharpe]])/3</f>
        <v>614.66666666666663</v>
      </c>
    </row>
    <row r="669" spans="1:48" x14ac:dyDescent="0.3">
      <c r="A669" t="s">
        <v>1437</v>
      </c>
      <c r="B669" t="s">
        <v>1438</v>
      </c>
      <c r="C669" t="s">
        <v>10303</v>
      </c>
      <c r="D669" t="s">
        <v>24</v>
      </c>
      <c r="E669">
        <v>7393.4293872600001</v>
      </c>
      <c r="F669">
        <v>466.9</v>
      </c>
      <c r="G669">
        <v>-43.466466166272099</v>
      </c>
      <c r="H669">
        <f>(Table2[[#This Row],[1Y Return vs Nifty]]-AVERAGE(Table2[1Y Return vs Nifty]))/_xlfn.STDEV.P(Table2[1Y Return vs Nifty])</f>
        <v>-1.1261869195716336</v>
      </c>
      <c r="I669">
        <v>7.1998943146693403E-2</v>
      </c>
      <c r="J669">
        <f>(Table2[[#This Row],[1M Return vs Nifty]]-AVERAGE(Table2[1M Return vs Nifty]))/_xlfn.STDEV.P(Table2[1M Return vs Nifty])</f>
        <v>2.0543775792097391E-2</v>
      </c>
      <c r="K669">
        <v>-18.098808822572</v>
      </c>
      <c r="L669">
        <f>(Table2[[#This Row],[6M Return vs Nifty]]-AVERAGE(Table2[6M Return vs Nifty]))/_xlfn.STDEV.P(Table2[6M Return vs Nifty])</f>
        <v>-0.8616335074336986</v>
      </c>
      <c r="M669">
        <v>-2.7119497574641298</v>
      </c>
      <c r="N669">
        <f>(Table2[[#This Row],[1W Return vs Nifty]]-AVERAGE(Table2[1W Return vs Nifty]))/_xlfn.STDEV.P(Table2[1W Return vs Nifty])</f>
        <v>-0.44905380113152338</v>
      </c>
      <c r="O669">
        <v>460.76</v>
      </c>
      <c r="P669">
        <v>463.70974381055697</v>
      </c>
      <c r="Q669">
        <v>478.49388150133001</v>
      </c>
      <c r="R669">
        <v>66.747023187453493</v>
      </c>
      <c r="S669" s="2">
        <f>(Table2[[#This Row],[Close Price]]-Table2[[#This Row],[20D EMA]])/Table2[[#This Row],[20D EMA]]</f>
        <v>1.3325809532077407E-2</v>
      </c>
      <c r="T669" s="2">
        <f>(Table2[[#This Row],[Close Price]]-Table2[[#This Row],[50D EMA]])/Table2[[#This Row],[50D EMA]]</f>
        <v>6.8798558409122962E-3</v>
      </c>
      <c r="U669" s="2">
        <f>(Table2[[#This Row],[Close Price]]-Table2[[#This Row],[200D EMA]])/Table2[[#This Row],[200D EMA]]</f>
        <v>-2.4229947235590316E-2</v>
      </c>
      <c r="V669">
        <v>0.54764122749476796</v>
      </c>
      <c r="W669">
        <v>465</v>
      </c>
      <c r="X669">
        <v>468</v>
      </c>
      <c r="Y669">
        <v>461.1</v>
      </c>
      <c r="Z669">
        <v>473.7</v>
      </c>
      <c r="AA669">
        <v>438.05</v>
      </c>
      <c r="AB669">
        <v>485</v>
      </c>
      <c r="AC669" s="2">
        <f>(Table2[[#This Row],[Close Price]]/Table2[[#This Row],[Day Low]])-1</f>
        <v>4.0860215053764026E-3</v>
      </c>
      <c r="AD669" s="2">
        <f>(Table2[[#This Row],[Day High]]/Table2[[#This Row],[Close Price]])-1</f>
        <v>2.3559648747055739E-3</v>
      </c>
      <c r="AE669" s="2">
        <f>(Table2[[#This Row],[Close Price]]/Table2[[#This Row],[Current Week Low]])-1</f>
        <v>1.2578616352201255E-2</v>
      </c>
      <c r="AF669" s="2">
        <f>(Table2[[#This Row],[Current Week High]]/Table2[[#This Row],[Close Price]])-1</f>
        <v>1.4564146498179609E-2</v>
      </c>
      <c r="AG669" s="2">
        <f>(Table2[[#This Row],[Close Price]]/Table2[[#This Row],[Current Month Low]])-1</f>
        <v>6.5860061636799472E-2</v>
      </c>
      <c r="AH669" s="2">
        <f>(Table2[[#This Row],[Current Month High]]/Table2[[#This Row],[Close Price]])-1</f>
        <v>3.8766331120154263E-2</v>
      </c>
      <c r="AI669">
        <v>30.938102377382702</v>
      </c>
      <c r="AJ669">
        <v>6.5860061636799401</v>
      </c>
      <c r="AK669" t="str">
        <f>IF(AND(Table2[[#This Row],[20D EMA]]&gt;Table2[[#This Row],[50D EMA]],Table2[[#This Row],[50D EMA]]&gt;Table2[[#This Row],[200D EMA]]),"Uptrend","Downtrend/NoTrend")</f>
        <v>Downtrend/NoTrend</v>
      </c>
      <c r="AL669">
        <v>-0.04</v>
      </c>
      <c r="AM669" t="s">
        <v>10346</v>
      </c>
      <c r="AN669">
        <v>3.95</v>
      </c>
      <c r="AO669" t="s">
        <v>10347</v>
      </c>
      <c r="AQ669">
        <f>(Table2[[#This Row],[Sharpe Ratio]]-AVERAGE(Table2[Sharpe Ratio]))/_xlfn.STDEV.P(Table2[Sharpe Ratio])</f>
        <v>-0.73259025278421641</v>
      </c>
      <c r="AR6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9">
        <f>_xlfn.RANK.AVG(Table2[[#This Row],[1Y Return vs Nifty Z-Score]],Table2[1Y Return vs Nifty Z-Score])</f>
        <v>695</v>
      </c>
      <c r="AT669">
        <f>_xlfn.RANK.AVG(Table2[[#This Row],[6M Return vs Nifty Z-Score]],Table2[6M Return vs Nifty Z-Score])</f>
        <v>605</v>
      </c>
      <c r="AU669">
        <f>_xlfn.RANK.AVG(Table2[[#This Row],[Sharpe Ratio Z-Score]],Table2[Sharpe Ratio Z-Score])</f>
        <v>548</v>
      </c>
      <c r="AV669">
        <f>(Table2[[#This Row],[Rank 1Y]]+Table2[[#This Row],[Rank 6M]]+Table2[[#This Row],[Rank Sharpe]])/3</f>
        <v>616</v>
      </c>
    </row>
    <row r="670" spans="1:48" x14ac:dyDescent="0.3">
      <c r="A670" t="s">
        <v>467</v>
      </c>
      <c r="B670" t="s">
        <v>468</v>
      </c>
      <c r="C670" t="s">
        <v>10305</v>
      </c>
      <c r="D670" t="s">
        <v>121</v>
      </c>
      <c r="E670">
        <v>47262.812470825003</v>
      </c>
      <c r="F670">
        <v>363.65</v>
      </c>
      <c r="G670">
        <v>-31.855984557039701</v>
      </c>
      <c r="H670">
        <f>(Table2[[#This Row],[1Y Return vs Nifty]]-AVERAGE(Table2[1Y Return vs Nifty]))/_xlfn.STDEV.P(Table2[1Y Return vs Nifty])</f>
        <v>-0.94000374765520933</v>
      </c>
      <c r="I670">
        <v>10.5789860227689</v>
      </c>
      <c r="J670">
        <f>(Table2[[#This Row],[1M Return vs Nifty]]-AVERAGE(Table2[1M Return vs Nifty]))/_xlfn.STDEV.P(Table2[1M Return vs Nifty])</f>
        <v>1.0108904351327701</v>
      </c>
      <c r="K670">
        <v>-19.1328615132213</v>
      </c>
      <c r="L670">
        <f>(Table2[[#This Row],[6M Return vs Nifty]]-AVERAGE(Table2[6M Return vs Nifty]))/_xlfn.STDEV.P(Table2[6M Return vs Nifty])</f>
        <v>-0.89758490066127872</v>
      </c>
      <c r="M670">
        <v>-9.6075871204095193</v>
      </c>
      <c r="N670">
        <f>(Table2[[#This Row],[1W Return vs Nifty]]-AVERAGE(Table2[1W Return vs Nifty]))/_xlfn.STDEV.P(Table2[1W Return vs Nifty])</f>
        <v>-2.2006939417811653</v>
      </c>
      <c r="O670">
        <v>366.5</v>
      </c>
      <c r="P670">
        <v>355.96845342512199</v>
      </c>
      <c r="Q670">
        <v>357.42875388604398</v>
      </c>
      <c r="R670">
        <v>44.460557167643998</v>
      </c>
      <c r="S670" s="2">
        <f>(Table2[[#This Row],[Close Price]]-Table2[[#This Row],[20D EMA]])/Table2[[#This Row],[20D EMA]]</f>
        <v>-7.7762619372442636E-3</v>
      </c>
      <c r="T670" s="2">
        <f>(Table2[[#This Row],[Close Price]]-Table2[[#This Row],[50D EMA]])/Table2[[#This Row],[50D EMA]]</f>
        <v>2.1579290245993102E-2</v>
      </c>
      <c r="U670" s="2">
        <f>(Table2[[#This Row],[Close Price]]-Table2[[#This Row],[200D EMA]])/Table2[[#This Row],[200D EMA]]</f>
        <v>1.7405555782284563E-2</v>
      </c>
      <c r="V670">
        <v>1.01380069055817</v>
      </c>
      <c r="W670">
        <v>361.9</v>
      </c>
      <c r="X670">
        <v>370.3</v>
      </c>
      <c r="Y670">
        <v>361.9</v>
      </c>
      <c r="Z670">
        <v>385.5</v>
      </c>
      <c r="AA670">
        <v>342.5</v>
      </c>
      <c r="AB670">
        <v>403.95</v>
      </c>
      <c r="AC670" s="2">
        <f>(Table2[[#This Row],[Close Price]]/Table2[[#This Row],[Day Low]])-1</f>
        <v>4.8355899419729731E-3</v>
      </c>
      <c r="AD670" s="2">
        <f>(Table2[[#This Row],[Day High]]/Table2[[#This Row],[Close Price]])-1</f>
        <v>1.8286814244465877E-2</v>
      </c>
      <c r="AE670" s="2">
        <f>(Table2[[#This Row],[Close Price]]/Table2[[#This Row],[Current Week Low]])-1</f>
        <v>4.8355899419729731E-3</v>
      </c>
      <c r="AF670" s="2">
        <f>(Table2[[#This Row],[Current Week High]]/Table2[[#This Row],[Close Price]])-1</f>
        <v>6.0085246803244896E-2</v>
      </c>
      <c r="AG670" s="2">
        <f>(Table2[[#This Row],[Close Price]]/Table2[[#This Row],[Current Month Low]])-1</f>
        <v>6.1751824817518175E-2</v>
      </c>
      <c r="AH670" s="2">
        <f>(Table2[[#This Row],[Current Month High]]/Table2[[#This Row],[Close Price]])-1</f>
        <v>0.11082084421834182</v>
      </c>
      <c r="AI670">
        <v>12.883266877492099</v>
      </c>
      <c r="AJ670">
        <v>27.2393282015395</v>
      </c>
      <c r="AK670" t="str">
        <f>IF(AND(Table2[[#This Row],[20D EMA]]&gt;Table2[[#This Row],[50D EMA]],Table2[[#This Row],[50D EMA]]&gt;Table2[[#This Row],[200D EMA]]),"Uptrend","Downtrend/NoTrend")</f>
        <v>Downtrend/NoTrend</v>
      </c>
      <c r="AL670">
        <v>-0.03</v>
      </c>
      <c r="AM670" t="s">
        <v>10346</v>
      </c>
      <c r="AN670">
        <v>-1.48</v>
      </c>
      <c r="AO670" t="s">
        <v>10346</v>
      </c>
      <c r="AP670">
        <v>-5.3712243085259999E-3</v>
      </c>
      <c r="AQ670">
        <f>(Table2[[#This Row],[Sharpe Ratio]]-AVERAGE(Table2[Sharpe Ratio]))/_xlfn.STDEV.P(Table2[Sharpe Ratio])</f>
        <v>-0.79432621836517503</v>
      </c>
      <c r="AR6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0">
        <f>_xlfn.RANK.AVG(Table2[[#This Row],[1Y Return vs Nifty Z-Score]],Table2[1Y Return vs Nifty Z-Score])</f>
        <v>649</v>
      </c>
      <c r="AT670">
        <f>_xlfn.RANK.AVG(Table2[[#This Row],[6M Return vs Nifty Z-Score]],Table2[6M Return vs Nifty Z-Score])</f>
        <v>618</v>
      </c>
      <c r="AU670">
        <f>_xlfn.RANK.AVG(Table2[[#This Row],[Sharpe Ratio Z-Score]],Table2[Sharpe Ratio Z-Score])</f>
        <v>587</v>
      </c>
      <c r="AV670">
        <f>(Table2[[#This Row],[Rank 1Y]]+Table2[[#This Row],[Rank 6M]]+Table2[[#This Row],[Rank Sharpe]])/3</f>
        <v>618</v>
      </c>
    </row>
    <row r="671" spans="1:48" x14ac:dyDescent="0.3">
      <c r="A671" t="s">
        <v>925</v>
      </c>
      <c r="B671" t="s">
        <v>926</v>
      </c>
      <c r="C671" t="s">
        <v>10310</v>
      </c>
      <c r="D671" t="s">
        <v>127</v>
      </c>
      <c r="E671">
        <v>15901.467342100001</v>
      </c>
      <c r="F671">
        <v>54.26</v>
      </c>
      <c r="G671">
        <v>-28.9907998053394</v>
      </c>
      <c r="H671">
        <f>(Table2[[#This Row],[1Y Return vs Nifty]]-AVERAGE(Table2[1Y Return vs Nifty]))/_xlfn.STDEV.P(Table2[1Y Return vs Nifty])</f>
        <v>-0.8940582646724925</v>
      </c>
      <c r="I671">
        <v>-8.2814827667221795</v>
      </c>
      <c r="J671">
        <f>(Table2[[#This Row],[1M Return vs Nifty]]-AVERAGE(Table2[1M Return vs Nifty]))/_xlfn.STDEV.P(Table2[1M Return vs Nifty])</f>
        <v>-0.76682206396198638</v>
      </c>
      <c r="K671">
        <v>-26.045162848372001</v>
      </c>
      <c r="L671">
        <f>(Table2[[#This Row],[6M Return vs Nifty]]-AVERAGE(Table2[6M Return vs Nifty]))/_xlfn.STDEV.P(Table2[6M Return vs Nifty])</f>
        <v>-1.1379081120940415</v>
      </c>
      <c r="M671">
        <v>-2.9287070666672799</v>
      </c>
      <c r="N671">
        <f>(Table2[[#This Row],[1W Return vs Nifty]]-AVERAGE(Table2[1W Return vs Nifty]))/_xlfn.STDEV.P(Table2[1W Return vs Nifty])</f>
        <v>-0.50411481777078404</v>
      </c>
      <c r="O671">
        <v>55.28</v>
      </c>
      <c r="P671">
        <v>56.684305721574802</v>
      </c>
      <c r="Q671">
        <v>55.856408969402601</v>
      </c>
      <c r="R671">
        <v>40.422311949527902</v>
      </c>
      <c r="S671" s="2">
        <f>(Table2[[#This Row],[Close Price]]-Table2[[#This Row],[20D EMA]])/Table2[[#This Row],[20D EMA]]</f>
        <v>-1.8451519536903094E-2</v>
      </c>
      <c r="T671" s="2">
        <f>(Table2[[#This Row],[Close Price]]-Table2[[#This Row],[50D EMA]])/Table2[[#This Row],[50D EMA]]</f>
        <v>-4.2768552789243755E-2</v>
      </c>
      <c r="U671" s="2">
        <f>(Table2[[#This Row],[Close Price]]-Table2[[#This Row],[200D EMA]])/Table2[[#This Row],[200D EMA]]</f>
        <v>-2.8580587238916388E-2</v>
      </c>
      <c r="V671">
        <v>0.53204741949520395</v>
      </c>
      <c r="W671">
        <v>53.9</v>
      </c>
      <c r="X671">
        <v>54.8</v>
      </c>
      <c r="Y671">
        <v>53.9</v>
      </c>
      <c r="Z671">
        <v>56.25</v>
      </c>
      <c r="AA671">
        <v>53.2</v>
      </c>
      <c r="AB671">
        <v>59.59</v>
      </c>
      <c r="AC671" s="2">
        <f>(Table2[[#This Row],[Close Price]]/Table2[[#This Row],[Day Low]])-1</f>
        <v>6.6790352504637607E-3</v>
      </c>
      <c r="AD671" s="2">
        <f>(Table2[[#This Row],[Day High]]/Table2[[#This Row],[Close Price]])-1</f>
        <v>9.9520825654257905E-3</v>
      </c>
      <c r="AE671" s="2">
        <f>(Table2[[#This Row],[Close Price]]/Table2[[#This Row],[Current Week Low]])-1</f>
        <v>6.6790352504637607E-3</v>
      </c>
      <c r="AF671" s="2">
        <f>(Table2[[#This Row],[Current Week High]]/Table2[[#This Row],[Close Price]])-1</f>
        <v>3.6675267231846664E-2</v>
      </c>
      <c r="AG671" s="2">
        <f>(Table2[[#This Row],[Close Price]]/Table2[[#This Row],[Current Month Low]])-1</f>
        <v>1.9924812030075012E-2</v>
      </c>
      <c r="AH671" s="2">
        <f>(Table2[[#This Row],[Current Month High]]/Table2[[#This Row],[Close Price]])-1</f>
        <v>9.8230740877257805E-2</v>
      </c>
      <c r="AI671">
        <v>35.827497235532597</v>
      </c>
      <c r="AJ671">
        <v>38.5951468710089</v>
      </c>
      <c r="AK671" t="str">
        <f>IF(AND(Table2[[#This Row],[20D EMA]]&gt;Table2[[#This Row],[50D EMA]],Table2[[#This Row],[50D EMA]]&gt;Table2[[#This Row],[200D EMA]]),"Uptrend","Downtrend/NoTrend")</f>
        <v>Downtrend/NoTrend</v>
      </c>
      <c r="AL671">
        <v>-0.04</v>
      </c>
      <c r="AM671" t="s">
        <v>10346</v>
      </c>
      <c r="AN671">
        <v>-0.5</v>
      </c>
      <c r="AO671" t="s">
        <v>10346</v>
      </c>
      <c r="AQ671">
        <f>(Table2[[#This Row],[Sharpe Ratio]]-AVERAGE(Table2[Sharpe Ratio]))/_xlfn.STDEV.P(Table2[Sharpe Ratio])</f>
        <v>-0.73259025278421641</v>
      </c>
      <c r="AR6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1">
        <f>_xlfn.RANK.AVG(Table2[[#This Row],[1Y Return vs Nifty Z-Score]],Table2[1Y Return vs Nifty Z-Score])</f>
        <v>632</v>
      </c>
      <c r="AT671">
        <f>_xlfn.RANK.AVG(Table2[[#This Row],[6M Return vs Nifty Z-Score]],Table2[6M Return vs Nifty Z-Score])</f>
        <v>674</v>
      </c>
      <c r="AU671">
        <f>_xlfn.RANK.AVG(Table2[[#This Row],[Sharpe Ratio Z-Score]],Table2[Sharpe Ratio Z-Score])</f>
        <v>548</v>
      </c>
      <c r="AV671">
        <f>(Table2[[#This Row],[Rank 1Y]]+Table2[[#This Row],[Rank 6M]]+Table2[[#This Row],[Rank Sharpe]])/3</f>
        <v>618</v>
      </c>
    </row>
    <row r="672" spans="1:48" x14ac:dyDescent="0.3">
      <c r="A672" t="s">
        <v>68</v>
      </c>
      <c r="B672" t="s">
        <v>69</v>
      </c>
      <c r="C672" t="s">
        <v>10303</v>
      </c>
      <c r="D672" t="s">
        <v>24</v>
      </c>
      <c r="E672">
        <v>353338.62913269998</v>
      </c>
      <c r="F672">
        <v>1777.25</v>
      </c>
      <c r="G672">
        <v>-30.3617106549498</v>
      </c>
      <c r="H672">
        <f>(Table2[[#This Row],[1Y Return vs Nifty]]-AVERAGE(Table2[1Y Return vs Nifty]))/_xlfn.STDEV.P(Table2[1Y Return vs Nifty])</f>
        <v>-0.91604189454983909</v>
      </c>
      <c r="I672">
        <v>-2.4386662539847999</v>
      </c>
      <c r="J672">
        <f>(Table2[[#This Row],[1M Return vs Nifty]]-AVERAGE(Table2[1M Return vs Nifty]))/_xlfn.STDEV.P(Table2[1M Return vs Nifty])</f>
        <v>-0.21610150337878634</v>
      </c>
      <c r="K672">
        <v>-9.2195407635098601</v>
      </c>
      <c r="L672">
        <f>(Table2[[#This Row],[6M Return vs Nifty]]-AVERAGE(Table2[6M Return vs Nifty]))/_xlfn.STDEV.P(Table2[6M Return vs Nifty])</f>
        <v>-0.55292384452088428</v>
      </c>
      <c r="M672">
        <v>-2.6779311046613801</v>
      </c>
      <c r="N672">
        <f>(Table2[[#This Row],[1W Return vs Nifty]]-AVERAGE(Table2[1W Return vs Nifty]))/_xlfn.STDEV.P(Table2[1W Return vs Nifty])</f>
        <v>-0.44041233194691598</v>
      </c>
      <c r="O672">
        <v>1792.25</v>
      </c>
      <c r="P672">
        <v>1782.81430677154</v>
      </c>
      <c r="Q672">
        <v>1771.7052230765401</v>
      </c>
      <c r="R672">
        <v>38.865255845157002</v>
      </c>
      <c r="S672" s="2">
        <f>(Table2[[#This Row],[Close Price]]-Table2[[#This Row],[20D EMA]])/Table2[[#This Row],[20D EMA]]</f>
        <v>-8.3693681127074912E-3</v>
      </c>
      <c r="T672" s="2">
        <f>(Table2[[#This Row],[Close Price]]-Table2[[#This Row],[50D EMA]])/Table2[[#This Row],[50D EMA]]</f>
        <v>-3.1210803898114969E-3</v>
      </c>
      <c r="U672" s="2">
        <f>(Table2[[#This Row],[Close Price]]-Table2[[#This Row],[200D EMA]])/Table2[[#This Row],[200D EMA]]</f>
        <v>3.1296272377814216E-3</v>
      </c>
      <c r="V672">
        <v>0.59206191163131505</v>
      </c>
      <c r="W672">
        <v>1773</v>
      </c>
      <c r="X672">
        <v>1798.5</v>
      </c>
      <c r="Y672">
        <v>1773</v>
      </c>
      <c r="Z672">
        <v>1822.95</v>
      </c>
      <c r="AA672">
        <v>1744.55</v>
      </c>
      <c r="AB672">
        <v>1827.9</v>
      </c>
      <c r="AC672" s="2">
        <f>(Table2[[#This Row],[Close Price]]/Table2[[#This Row],[Day Low]])-1</f>
        <v>2.3970671178792369E-3</v>
      </c>
      <c r="AD672" s="2">
        <f>(Table2[[#This Row],[Day High]]/Table2[[#This Row],[Close Price]])-1</f>
        <v>1.1956674637783049E-2</v>
      </c>
      <c r="AE672" s="2">
        <f>(Table2[[#This Row],[Close Price]]/Table2[[#This Row],[Current Week Low]])-1</f>
        <v>2.3970671178792369E-3</v>
      </c>
      <c r="AF672" s="2">
        <f>(Table2[[#This Row],[Current Week High]]/Table2[[#This Row],[Close Price]])-1</f>
        <v>2.5713883809255877E-2</v>
      </c>
      <c r="AG672" s="2">
        <f>(Table2[[#This Row],[Close Price]]/Table2[[#This Row],[Current Month Low]])-1</f>
        <v>1.874408873348421E-2</v>
      </c>
      <c r="AH672" s="2">
        <f>(Table2[[#This Row],[Current Month High]]/Table2[[#This Row],[Close Price]])-1</f>
        <v>2.8499085666057189E-2</v>
      </c>
      <c r="AI672">
        <v>8.3978055985370599</v>
      </c>
      <c r="AJ672">
        <v>15.118049033261</v>
      </c>
      <c r="AK672" t="str">
        <f>IF(AND(Table2[[#This Row],[20D EMA]]&gt;Table2[[#This Row],[50D EMA]],Table2[[#This Row],[50D EMA]]&gt;Table2[[#This Row],[200D EMA]]),"Uptrend","Downtrend/NoTrend")</f>
        <v>Uptrend</v>
      </c>
      <c r="AL672">
        <v>-0.01</v>
      </c>
      <c r="AM672" t="s">
        <v>10346</v>
      </c>
      <c r="AN672">
        <v>0.27</v>
      </c>
      <c r="AO672" t="s">
        <v>10347</v>
      </c>
      <c r="AP672">
        <v>-8.1063603675142995E-2</v>
      </c>
      <c r="AQ672">
        <f>(Table2[[#This Row],[Sharpe Ratio]]-AVERAGE(Table2[Sharpe Ratio]))/_xlfn.STDEV.P(Table2[Sharpe Ratio])</f>
        <v>-1.6643219323592353</v>
      </c>
      <c r="AR6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-3.7898015067556607</v>
      </c>
      <c r="AS672">
        <f>_xlfn.RANK.AVG(Table2[[#This Row],[1Y Return vs Nifty Z-Score]],Table2[1Y Return vs Nifty Z-Score])</f>
        <v>642</v>
      </c>
      <c r="AT672">
        <f>_xlfn.RANK.AVG(Table2[[#This Row],[6M Return vs Nifty Z-Score]],Table2[6M Return vs Nifty Z-Score])</f>
        <v>512</v>
      </c>
      <c r="AU672">
        <f>_xlfn.RANK.AVG(Table2[[#This Row],[Sharpe Ratio Z-Score]],Table2[Sharpe Ratio Z-Score])</f>
        <v>701</v>
      </c>
      <c r="AV672">
        <f>(Table2[[#This Row],[Rank 1Y]]+Table2[[#This Row],[Rank 6M]]+Table2[[#This Row],[Rank Sharpe]])/3</f>
        <v>618.33333333333337</v>
      </c>
    </row>
    <row r="673" spans="1:48" x14ac:dyDescent="0.3">
      <c r="A673" t="s">
        <v>562</v>
      </c>
      <c r="B673" t="s">
        <v>563</v>
      </c>
      <c r="C673" t="s">
        <v>10303</v>
      </c>
      <c r="D673" t="s">
        <v>37</v>
      </c>
      <c r="E673">
        <v>35373.696907375001</v>
      </c>
      <c r="F673">
        <v>604.15</v>
      </c>
      <c r="G673">
        <v>-33.593371745328703</v>
      </c>
      <c r="H673">
        <f>(Table2[[#This Row],[1Y Return vs Nifty]]-AVERAGE(Table2[1Y Return vs Nifty]))/_xlfn.STDEV.P(Table2[1Y Return vs Nifty])</f>
        <v>-0.96786411283639073</v>
      </c>
      <c r="I673">
        <v>-2.01988746639657</v>
      </c>
      <c r="J673">
        <f>(Table2[[#This Row],[1M Return vs Nifty]]-AVERAGE(Table2[1M Return vs Nifty]))/_xlfn.STDEV.P(Table2[1M Return vs Nifty])</f>
        <v>-0.17662908658148188</v>
      </c>
      <c r="K673">
        <v>-6.8207726186186504</v>
      </c>
      <c r="L673">
        <f>(Table2[[#This Row],[6M Return vs Nifty]]-AVERAGE(Table2[6M Return vs Nifty]))/_xlfn.STDEV.P(Table2[6M Return vs Nifty])</f>
        <v>-0.46952475120715242</v>
      </c>
      <c r="M673">
        <v>-0.59599207102553498</v>
      </c>
      <c r="N673">
        <f>(Table2[[#This Row],[1W Return vs Nifty]]-AVERAGE(Table2[1W Return vs Nifty]))/_xlfn.STDEV.P(Table2[1W Return vs Nifty])</f>
        <v>8.8444942552243611E-2</v>
      </c>
      <c r="O673">
        <v>596.37</v>
      </c>
      <c r="P673">
        <v>582.66866629362096</v>
      </c>
      <c r="Q673">
        <v>568.85840606090096</v>
      </c>
      <c r="R673">
        <v>56.384685084972197</v>
      </c>
      <c r="S673" s="2">
        <f>(Table2[[#This Row],[Close Price]]-Table2[[#This Row],[20D EMA]])/Table2[[#This Row],[20D EMA]]</f>
        <v>1.3045592501299483E-2</v>
      </c>
      <c r="T673" s="2">
        <f>(Table2[[#This Row],[Close Price]]-Table2[[#This Row],[50D EMA]])/Table2[[#This Row],[50D EMA]]</f>
        <v>3.6867151005429304E-2</v>
      </c>
      <c r="U673" s="2">
        <f>(Table2[[#This Row],[Close Price]]-Table2[[#This Row],[200D EMA]])/Table2[[#This Row],[200D EMA]]</f>
        <v>6.2039329230410917E-2</v>
      </c>
      <c r="V673">
        <v>1.4056235963211301</v>
      </c>
      <c r="W673">
        <v>601.04999999999995</v>
      </c>
      <c r="X673">
        <v>616.45000000000005</v>
      </c>
      <c r="Y673">
        <v>600</v>
      </c>
      <c r="Z673">
        <v>626.6</v>
      </c>
      <c r="AA673">
        <v>564.29999999999995</v>
      </c>
      <c r="AB673">
        <v>626.6</v>
      </c>
      <c r="AC673" s="2">
        <f>(Table2[[#This Row],[Close Price]]/Table2[[#This Row],[Day Low]])-1</f>
        <v>5.1576407952749204E-3</v>
      </c>
      <c r="AD673" s="2">
        <f>(Table2[[#This Row],[Day High]]/Table2[[#This Row],[Close Price]])-1</f>
        <v>2.0359182322271074E-2</v>
      </c>
      <c r="AE673" s="2">
        <f>(Table2[[#This Row],[Close Price]]/Table2[[#This Row],[Current Week Low]])-1</f>
        <v>6.9166666666666821E-3</v>
      </c>
      <c r="AF673" s="2">
        <f>(Table2[[#This Row],[Current Week High]]/Table2[[#This Row],[Close Price]])-1</f>
        <v>3.7159645783332085E-2</v>
      </c>
      <c r="AG673" s="2">
        <f>(Table2[[#This Row],[Close Price]]/Table2[[#This Row],[Current Month Low]])-1</f>
        <v>7.0618465355307469E-2</v>
      </c>
      <c r="AH673" s="2">
        <f>(Table2[[#This Row],[Current Month High]]/Table2[[#This Row],[Close Price]])-1</f>
        <v>3.7159645783332085E-2</v>
      </c>
      <c r="AI673">
        <v>11.727220061243001</v>
      </c>
      <c r="AJ673">
        <v>32.8386103781882</v>
      </c>
      <c r="AK673" t="str">
        <f>IF(AND(Table2[[#This Row],[20D EMA]]&gt;Table2[[#This Row],[50D EMA]],Table2[[#This Row],[50D EMA]]&gt;Table2[[#This Row],[200D EMA]]),"Uptrend","Downtrend/NoTrend")</f>
        <v>Uptrend</v>
      </c>
      <c r="AL673">
        <v>0.11</v>
      </c>
      <c r="AM673" t="s">
        <v>10347</v>
      </c>
      <c r="AN673">
        <v>3.58</v>
      </c>
      <c r="AO673" t="s">
        <v>10347</v>
      </c>
      <c r="AP673">
        <v>-8.7996810931351005E-2</v>
      </c>
      <c r="AQ673">
        <f>(Table2[[#This Row],[Sharpe Ratio]]-AVERAGE(Table2[Sharpe Ratio]))/_xlfn.STDEV.P(Table2[Sharpe Ratio])</f>
        <v>-1.7440110721062909</v>
      </c>
      <c r="AR6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-3.2695840801790719</v>
      </c>
      <c r="AS673">
        <f>_xlfn.RANK.AVG(Table2[[#This Row],[1Y Return vs Nifty Z-Score]],Table2[1Y Return vs Nifty Z-Score])</f>
        <v>659</v>
      </c>
      <c r="AT673">
        <f>_xlfn.RANK.AVG(Table2[[#This Row],[6M Return vs Nifty Z-Score]],Table2[6M Return vs Nifty Z-Score])</f>
        <v>486</v>
      </c>
      <c r="AU673">
        <f>_xlfn.RANK.AVG(Table2[[#This Row],[Sharpe Ratio Z-Score]],Table2[Sharpe Ratio Z-Score])</f>
        <v>714</v>
      </c>
      <c r="AV673">
        <f>(Table2[[#This Row],[Rank 1Y]]+Table2[[#This Row],[Rank 6M]]+Table2[[#This Row],[Rank Sharpe]])/3</f>
        <v>619.66666666666663</v>
      </c>
    </row>
    <row r="674" spans="1:48" x14ac:dyDescent="0.3">
      <c r="A674" t="s">
        <v>444</v>
      </c>
      <c r="B674" t="s">
        <v>445</v>
      </c>
      <c r="C674" t="s">
        <v>10314</v>
      </c>
      <c r="D674" t="s">
        <v>446</v>
      </c>
      <c r="E674">
        <v>51866.502897719998</v>
      </c>
      <c r="F674">
        <v>1930.8</v>
      </c>
      <c r="G674">
        <v>-31.643903480313401</v>
      </c>
      <c r="H674">
        <f>(Table2[[#This Row],[1Y Return vs Nifty]]-AVERAGE(Table2[1Y Return vs Nifty]))/_xlfn.STDEV.P(Table2[1Y Return vs Nifty])</f>
        <v>-0.93660286137871296</v>
      </c>
      <c r="I674">
        <v>-13.7882124357292</v>
      </c>
      <c r="J674">
        <f>(Table2[[#This Row],[1M Return vs Nifty]]-AVERAGE(Table2[1M Return vs Nifty]))/_xlfn.STDEV.P(Table2[1M Return vs Nifty])</f>
        <v>-1.2858644202784044</v>
      </c>
      <c r="K674">
        <v>-21.100563888998099</v>
      </c>
      <c r="L674">
        <f>(Table2[[#This Row],[6M Return vs Nifty]]-AVERAGE(Table2[6M Return vs Nifty]))/_xlfn.STDEV.P(Table2[6M Return vs Nifty])</f>
        <v>-0.96599692889358768</v>
      </c>
      <c r="M674">
        <v>1.2509508983181601</v>
      </c>
      <c r="N674">
        <f>(Table2[[#This Row],[1W Return vs Nifty]]-AVERAGE(Table2[1W Return vs Nifty]))/_xlfn.STDEV.P(Table2[1W Return vs Nifty])</f>
        <v>0.55760816450148898</v>
      </c>
      <c r="O674">
        <v>1996.11</v>
      </c>
      <c r="P674">
        <v>2088.8805424688499</v>
      </c>
      <c r="Q674">
        <v>2043.13225207758</v>
      </c>
      <c r="R674">
        <v>39.132963208724199</v>
      </c>
      <c r="S674" s="2">
        <f>(Table2[[#This Row],[Close Price]]-Table2[[#This Row],[20D EMA]])/Table2[[#This Row],[20D EMA]]</f>
        <v>-3.2718637750424551E-2</v>
      </c>
      <c r="T674" s="2">
        <f>(Table2[[#This Row],[Close Price]]-Table2[[#This Row],[50D EMA]])/Table2[[#This Row],[50D EMA]]</f>
        <v>-7.5677157814881241E-2</v>
      </c>
      <c r="U674" s="2">
        <f>(Table2[[#This Row],[Close Price]]-Table2[[#This Row],[200D EMA]])/Table2[[#This Row],[200D EMA]]</f>
        <v>-5.4980411553561377E-2</v>
      </c>
      <c r="V674">
        <v>1.31805738290991</v>
      </c>
      <c r="W674">
        <v>1912.35</v>
      </c>
      <c r="X674">
        <v>1961.95</v>
      </c>
      <c r="Y674">
        <v>1912.35</v>
      </c>
      <c r="Z674">
        <v>1993</v>
      </c>
      <c r="AA674">
        <v>1859</v>
      </c>
      <c r="AB674">
        <v>2209</v>
      </c>
      <c r="AC674" s="2">
        <f>(Table2[[#This Row],[Close Price]]/Table2[[#This Row],[Day Low]])-1</f>
        <v>9.6478155149424261E-3</v>
      </c>
      <c r="AD674" s="2">
        <f>(Table2[[#This Row],[Day High]]/Table2[[#This Row],[Close Price]])-1</f>
        <v>1.6133209032525464E-2</v>
      </c>
      <c r="AE674" s="2">
        <f>(Table2[[#This Row],[Close Price]]/Table2[[#This Row],[Current Week Low]])-1</f>
        <v>9.6478155149424261E-3</v>
      </c>
      <c r="AF674" s="2">
        <f>(Table2[[#This Row],[Current Week High]]/Table2[[#This Row],[Close Price]])-1</f>
        <v>3.2214626061736196E-2</v>
      </c>
      <c r="AG674" s="2">
        <f>(Table2[[#This Row],[Close Price]]/Table2[[#This Row],[Current Month Low]])-1</f>
        <v>3.8622915545992509E-2</v>
      </c>
      <c r="AH674" s="2">
        <f>(Table2[[#This Row],[Current Month High]]/Table2[[#This Row],[Close Price]])-1</f>
        <v>0.14408535322146254</v>
      </c>
      <c r="AI674">
        <v>27.0975761342448</v>
      </c>
      <c r="AJ674">
        <v>10.965517241379301</v>
      </c>
      <c r="AK674" t="str">
        <f>IF(AND(Table2[[#This Row],[20D EMA]]&gt;Table2[[#This Row],[50D EMA]],Table2[[#This Row],[50D EMA]]&gt;Table2[[#This Row],[200D EMA]]),"Uptrend","Downtrend/NoTrend")</f>
        <v>Downtrend/NoTrend</v>
      </c>
      <c r="AL674">
        <v>-0.18</v>
      </c>
      <c r="AM674" t="s">
        <v>10346</v>
      </c>
      <c r="AN674">
        <v>-0.37</v>
      </c>
      <c r="AO674" t="s">
        <v>10346</v>
      </c>
      <c r="AP674">
        <v>-2.557799996729E-3</v>
      </c>
      <c r="AQ674">
        <f>(Table2[[#This Row],[Sharpe Ratio]]-AVERAGE(Table2[Sharpe Ratio]))/_xlfn.STDEV.P(Table2[Sharpe Ratio])</f>
        <v>-0.76198918373379199</v>
      </c>
      <c r="AR6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4">
        <f>_xlfn.RANK.AVG(Table2[[#This Row],[1Y Return vs Nifty Z-Score]],Table2[1Y Return vs Nifty Z-Score])</f>
        <v>646</v>
      </c>
      <c r="AT674">
        <f>_xlfn.RANK.AVG(Table2[[#This Row],[6M Return vs Nifty Z-Score]],Table2[6M Return vs Nifty Z-Score])</f>
        <v>637</v>
      </c>
      <c r="AU674">
        <f>_xlfn.RANK.AVG(Table2[[#This Row],[Sharpe Ratio Z-Score]],Table2[Sharpe Ratio Z-Score])</f>
        <v>578</v>
      </c>
      <c r="AV674">
        <f>(Table2[[#This Row],[Rank 1Y]]+Table2[[#This Row],[Rank 6M]]+Table2[[#This Row],[Rank Sharpe]])/3</f>
        <v>620.33333333333337</v>
      </c>
    </row>
    <row r="675" spans="1:48" x14ac:dyDescent="0.3">
      <c r="A675" t="s">
        <v>1415</v>
      </c>
      <c r="B675" t="s">
        <v>1416</v>
      </c>
      <c r="C675" t="s">
        <v>10314</v>
      </c>
      <c r="D675" t="s">
        <v>133</v>
      </c>
      <c r="E675">
        <v>7806.6401607600001</v>
      </c>
      <c r="F675">
        <v>439.6</v>
      </c>
      <c r="G675">
        <v>-50.654793220060597</v>
      </c>
      <c r="H675">
        <f>(Table2[[#This Row],[1Y Return vs Nifty]]-AVERAGE(Table2[1Y Return vs Nifty]))/_xlfn.STDEV.P(Table2[1Y Return vs Nifty])</f>
        <v>-1.2414573774812148</v>
      </c>
      <c r="I675">
        <v>-10.816161341260999</v>
      </c>
      <c r="J675">
        <f>(Table2[[#This Row],[1M Return vs Nifty]]-AVERAGE(Table2[1M Return vs Nifty]))/_xlfn.STDEV.P(Table2[1M Return vs Nifty])</f>
        <v>-1.0057307482284141</v>
      </c>
      <c r="K675">
        <v>-30.579366666407601</v>
      </c>
      <c r="L675">
        <f>(Table2[[#This Row],[6M Return vs Nifty]]-AVERAGE(Table2[6M Return vs Nifty]))/_xlfn.STDEV.P(Table2[6M Return vs Nifty])</f>
        <v>-1.2955508955907269</v>
      </c>
      <c r="M675">
        <v>-2.4207422147681701</v>
      </c>
      <c r="N675">
        <f>(Table2[[#This Row],[1W Return vs Nifty]]-AVERAGE(Table2[1W Return vs Nifty]))/_xlfn.STDEV.P(Table2[1W Return vs Nifty])</f>
        <v>-0.37508082456706143</v>
      </c>
      <c r="O675">
        <v>439.31</v>
      </c>
      <c r="P675">
        <v>453.66283394895203</v>
      </c>
      <c r="Q675">
        <v>481.155594130108</v>
      </c>
      <c r="R675">
        <v>53.091225736477099</v>
      </c>
      <c r="S675" s="2">
        <f>(Table2[[#This Row],[Close Price]]-Table2[[#This Row],[20D EMA]])/Table2[[#This Row],[20D EMA]]</f>
        <v>6.6012610684942398E-4</v>
      </c>
      <c r="T675" s="2">
        <f>(Table2[[#This Row],[Close Price]]-Table2[[#This Row],[50D EMA]])/Table2[[#This Row],[50D EMA]]</f>
        <v>-3.0998426356729968E-2</v>
      </c>
      <c r="U675" s="2">
        <f>(Table2[[#This Row],[Close Price]]-Table2[[#This Row],[200D EMA]])/Table2[[#This Row],[200D EMA]]</f>
        <v>-8.636622879806119E-2</v>
      </c>
      <c r="V675">
        <v>0.57742004658283697</v>
      </c>
      <c r="W675">
        <v>434.05</v>
      </c>
      <c r="X675">
        <v>442.3</v>
      </c>
      <c r="Y675">
        <v>429</v>
      </c>
      <c r="Z675">
        <v>460.95</v>
      </c>
      <c r="AA675">
        <v>390.6</v>
      </c>
      <c r="AB675">
        <v>505.7</v>
      </c>
      <c r="AC675" s="2">
        <f>(Table2[[#This Row],[Close Price]]/Table2[[#This Row],[Day Low]])-1</f>
        <v>1.2786545328879129E-2</v>
      </c>
      <c r="AD675" s="2">
        <f>(Table2[[#This Row],[Day High]]/Table2[[#This Row],[Close Price]])-1</f>
        <v>6.1419472247496998E-3</v>
      </c>
      <c r="AE675" s="2">
        <f>(Table2[[#This Row],[Close Price]]/Table2[[#This Row],[Current Week Low]])-1</f>
        <v>2.4708624708624782E-2</v>
      </c>
      <c r="AF675" s="2">
        <f>(Table2[[#This Row],[Current Week High]]/Table2[[#This Row],[Close Price]])-1</f>
        <v>4.8566878980891737E-2</v>
      </c>
      <c r="AG675" s="2">
        <f>(Table2[[#This Row],[Close Price]]/Table2[[#This Row],[Current Month Low]])-1</f>
        <v>0.12544802867383509</v>
      </c>
      <c r="AH675" s="2">
        <f>(Table2[[#This Row],[Current Month High]]/Table2[[#This Row],[Close Price]])-1</f>
        <v>0.15036396724294798</v>
      </c>
      <c r="AI675">
        <v>60.418562329390298</v>
      </c>
      <c r="AJ675">
        <v>13.8565138565138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-0.12</v>
      </c>
      <c r="AM675" t="s">
        <v>10346</v>
      </c>
      <c r="AN675">
        <v>8.4600000000000009</v>
      </c>
      <c r="AO675" t="s">
        <v>10347</v>
      </c>
      <c r="AP675">
        <v>3.0360486388867E-2</v>
      </c>
      <c r="AQ675">
        <f>(Table2[[#This Row],[Sharpe Ratio]]-AVERAGE(Table2[Sharpe Ratio]))/_xlfn.STDEV.P(Table2[Sharpe Ratio])</f>
        <v>-0.38363183379787164</v>
      </c>
      <c r="AR6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>
        <f>_xlfn.RANK.AVG(Table2[[#This Row],[1Y Return vs Nifty Z-Score]],Table2[1Y Return vs Nifty Z-Score])</f>
        <v>714</v>
      </c>
      <c r="AT675">
        <f>_xlfn.RANK.AVG(Table2[[#This Row],[6M Return vs Nifty Z-Score]],Table2[6M Return vs Nifty Z-Score])</f>
        <v>699</v>
      </c>
      <c r="AU675">
        <f>_xlfn.RANK.AVG(Table2[[#This Row],[Sharpe Ratio Z-Score]],Table2[Sharpe Ratio Z-Score])</f>
        <v>448</v>
      </c>
      <c r="AV675">
        <f>(Table2[[#This Row],[Rank 1Y]]+Table2[[#This Row],[Rank 6M]]+Table2[[#This Row],[Rank Sharpe]])/3</f>
        <v>620.33333333333337</v>
      </c>
    </row>
    <row r="676" spans="1:48" x14ac:dyDescent="0.3">
      <c r="A676" t="s">
        <v>2259</v>
      </c>
      <c r="B676" t="s">
        <v>2260</v>
      </c>
      <c r="C676" t="s">
        <v>10312</v>
      </c>
      <c r="D676" t="s">
        <v>412</v>
      </c>
      <c r="E676">
        <v>2467.1710145699999</v>
      </c>
      <c r="F676">
        <v>464.85</v>
      </c>
      <c r="G676">
        <v>-36.886651084781498</v>
      </c>
      <c r="H676">
        <f>(Table2[[#This Row],[1Y Return vs Nifty]]-AVERAGE(Table2[1Y Return vs Nifty]))/_xlfn.STDEV.P(Table2[1Y Return vs Nifty])</f>
        <v>-1.0206744280380085</v>
      </c>
      <c r="I676">
        <v>-2.3454217216492501</v>
      </c>
      <c r="J676">
        <f>(Table2[[#This Row],[1M Return vs Nifty]]-AVERAGE(Table2[1M Return vs Nifty]))/_xlfn.STDEV.P(Table2[1M Return vs Nifty])</f>
        <v>-0.20731264598317836</v>
      </c>
      <c r="K676">
        <v>-21.306833856512799</v>
      </c>
      <c r="L676">
        <f>(Table2[[#This Row],[6M Return vs Nifty]]-AVERAGE(Table2[6M Return vs Nifty]))/_xlfn.STDEV.P(Table2[6M Return vs Nifty])</f>
        <v>-0.97316841326785553</v>
      </c>
      <c r="M676">
        <v>-0.74038669169133597</v>
      </c>
      <c r="N676">
        <f>(Table2[[#This Row],[1W Return vs Nifty]]-AVERAGE(Table2[1W Return vs Nifty]))/_xlfn.STDEV.P(Table2[1W Return vs Nifty])</f>
        <v>5.1765604539018906E-2</v>
      </c>
      <c r="O676">
        <v>461.67</v>
      </c>
      <c r="P676">
        <v>469.60270345326097</v>
      </c>
      <c r="Q676">
        <v>494.30501590478502</v>
      </c>
      <c r="R676">
        <v>54.063048430446898</v>
      </c>
      <c r="S676" s="2">
        <f>(Table2[[#This Row],[Close Price]]-Table2[[#This Row],[20D EMA]])/Table2[[#This Row],[20D EMA]]</f>
        <v>6.8880369094808129E-3</v>
      </c>
      <c r="T676" s="2">
        <f>(Table2[[#This Row],[Close Price]]-Table2[[#This Row],[50D EMA]])/Table2[[#This Row],[50D EMA]]</f>
        <v>-1.0120690145758457E-2</v>
      </c>
      <c r="U676" s="2">
        <f>(Table2[[#This Row],[Close Price]]-Table2[[#This Row],[200D EMA]])/Table2[[#This Row],[200D EMA]]</f>
        <v>-5.9588745727918613E-2</v>
      </c>
      <c r="V676">
        <v>1.1661217431381199</v>
      </c>
      <c r="W676">
        <v>460.95</v>
      </c>
      <c r="X676">
        <v>470.9</v>
      </c>
      <c r="Y676">
        <v>455</v>
      </c>
      <c r="Z676">
        <v>478</v>
      </c>
      <c r="AA676">
        <v>433.1</v>
      </c>
      <c r="AB676">
        <v>486.7</v>
      </c>
      <c r="AC676" s="2">
        <f>(Table2[[#This Row],[Close Price]]/Table2[[#This Row],[Day Low]])-1</f>
        <v>8.4607875040678682E-3</v>
      </c>
      <c r="AD676" s="2">
        <f>(Table2[[#This Row],[Day High]]/Table2[[#This Row],[Close Price]])-1</f>
        <v>1.3014951059481472E-2</v>
      </c>
      <c r="AE676" s="2">
        <f>(Table2[[#This Row],[Close Price]]/Table2[[#This Row],[Current Week Low]])-1</f>
        <v>2.164835164835166E-2</v>
      </c>
      <c r="AF676" s="2">
        <f>(Table2[[#This Row],[Current Week High]]/Table2[[#This Row],[Close Price]])-1</f>
        <v>2.8288695278046561E-2</v>
      </c>
      <c r="AG676" s="2">
        <f>(Table2[[#This Row],[Close Price]]/Table2[[#This Row],[Current Month Low]])-1</f>
        <v>7.3308704687139237E-2</v>
      </c>
      <c r="AH676" s="2">
        <f>(Table2[[#This Row],[Current Month High]]/Table2[[#This Row],[Close Price]])-1</f>
        <v>4.7004410024739096E-2</v>
      </c>
      <c r="AI676">
        <v>25.201677960632399</v>
      </c>
      <c r="AJ676">
        <v>7.3308704687139201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-0.09</v>
      </c>
      <c r="AM676" t="s">
        <v>10346</v>
      </c>
      <c r="AN676">
        <v>1.42</v>
      </c>
      <c r="AO676" t="s">
        <v>10347</v>
      </c>
      <c r="AQ676">
        <f>(Table2[[#This Row],[Sharpe Ratio]]-AVERAGE(Table2[Sharpe Ratio]))/_xlfn.STDEV.P(Table2[Sharpe Ratio])</f>
        <v>-0.73259025278421641</v>
      </c>
      <c r="AR6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6">
        <f>_xlfn.RANK.AVG(Table2[[#This Row],[1Y Return vs Nifty Z-Score]],Table2[1Y Return vs Nifty Z-Score])</f>
        <v>673</v>
      </c>
      <c r="AT676">
        <f>_xlfn.RANK.AVG(Table2[[#This Row],[6M Return vs Nifty Z-Score]],Table2[6M Return vs Nifty Z-Score])</f>
        <v>640</v>
      </c>
      <c r="AU676">
        <f>_xlfn.RANK.AVG(Table2[[#This Row],[Sharpe Ratio Z-Score]],Table2[Sharpe Ratio Z-Score])</f>
        <v>548</v>
      </c>
      <c r="AV676">
        <f>(Table2[[#This Row],[Rank 1Y]]+Table2[[#This Row],[Rank 6M]]+Table2[[#This Row],[Rank Sharpe]])/3</f>
        <v>620.33333333333337</v>
      </c>
    </row>
    <row r="677" spans="1:48" x14ac:dyDescent="0.3">
      <c r="A677" t="s">
        <v>1959</v>
      </c>
      <c r="B677" t="s">
        <v>1960</v>
      </c>
      <c r="C677" t="s">
        <v>10308</v>
      </c>
      <c r="D677" t="s">
        <v>199</v>
      </c>
      <c r="E677">
        <v>3543.15029985</v>
      </c>
      <c r="F677">
        <v>225.78</v>
      </c>
      <c r="G677">
        <v>-37.840898618140997</v>
      </c>
      <c r="H677">
        <f>(Table2[[#This Row],[1Y Return vs Nifty]]-AVERAGE(Table2[1Y Return vs Nifty]))/_xlfn.STDEV.P(Table2[1Y Return vs Nifty])</f>
        <v>-1.0359765350938448</v>
      </c>
      <c r="I677">
        <v>-6.43356670302102</v>
      </c>
      <c r="J677">
        <f>(Table2[[#This Row],[1M Return vs Nifty]]-AVERAGE(Table2[1M Return vs Nifty]))/_xlfn.STDEV.P(Table2[1M Return vs Nifty])</f>
        <v>-0.59264487248358866</v>
      </c>
      <c r="K677">
        <v>-24.767897995902398</v>
      </c>
      <c r="L677">
        <f>(Table2[[#This Row],[6M Return vs Nifty]]-AVERAGE(Table2[6M Return vs Nifty]))/_xlfn.STDEV.P(Table2[6M Return vs Nifty])</f>
        <v>-1.0935008479554336</v>
      </c>
      <c r="M677">
        <v>7.3183050198482001E-3</v>
      </c>
      <c r="N677">
        <f>(Table2[[#This Row],[1W Return vs Nifty]]-AVERAGE(Table2[1W Return vs Nifty]))/_xlfn.STDEV.P(Table2[1W Return vs Nifty])</f>
        <v>0.24169874873849745</v>
      </c>
      <c r="O677">
        <v>225.5</v>
      </c>
      <c r="P677">
        <v>225.27880041746999</v>
      </c>
      <c r="Q677">
        <v>231.17346573863199</v>
      </c>
      <c r="R677">
        <v>49.933961724021003</v>
      </c>
      <c r="S677" s="2">
        <f>(Table2[[#This Row],[Close Price]]-Table2[[#This Row],[20D EMA]])/Table2[[#This Row],[20D EMA]]</f>
        <v>1.2416851441241735E-3</v>
      </c>
      <c r="T677" s="2">
        <f>(Table2[[#This Row],[Close Price]]-Table2[[#This Row],[50D EMA]])/Table2[[#This Row],[50D EMA]]</f>
        <v>2.2247969254151753E-3</v>
      </c>
      <c r="U677" s="2">
        <f>(Table2[[#This Row],[Close Price]]-Table2[[#This Row],[200D EMA]])/Table2[[#This Row],[200D EMA]]</f>
        <v>-2.3330816628972104E-2</v>
      </c>
      <c r="V677">
        <v>0.55384305967443104</v>
      </c>
      <c r="W677">
        <v>222.87</v>
      </c>
      <c r="X677">
        <v>232.45</v>
      </c>
      <c r="Y677">
        <v>222.15</v>
      </c>
      <c r="Z677">
        <v>236.47</v>
      </c>
      <c r="AA677">
        <v>206</v>
      </c>
      <c r="AB677">
        <v>239.9</v>
      </c>
      <c r="AC677" s="2">
        <f>(Table2[[#This Row],[Close Price]]/Table2[[#This Row],[Day Low]])-1</f>
        <v>1.3056939022748626E-2</v>
      </c>
      <c r="AD677" s="2">
        <f>(Table2[[#This Row],[Day High]]/Table2[[#This Row],[Close Price]])-1</f>
        <v>2.9542032066613544E-2</v>
      </c>
      <c r="AE677" s="2">
        <f>(Table2[[#This Row],[Close Price]]/Table2[[#This Row],[Current Week Low]])-1</f>
        <v>1.6340310600945207E-2</v>
      </c>
      <c r="AF677" s="2">
        <f>(Table2[[#This Row],[Current Week High]]/Table2[[#This Row],[Close Price]])-1</f>
        <v>4.7346974931349095E-2</v>
      </c>
      <c r="AG677" s="2">
        <f>(Table2[[#This Row],[Close Price]]/Table2[[#This Row],[Current Month Low]])-1</f>
        <v>9.6019417475728064E-2</v>
      </c>
      <c r="AH677" s="2">
        <f>(Table2[[#This Row],[Current Month High]]/Table2[[#This Row],[Close Price]])-1</f>
        <v>6.2538754539817498E-2</v>
      </c>
      <c r="AI677">
        <v>32.429798919301902</v>
      </c>
      <c r="AJ677">
        <v>18.488585673051599</v>
      </c>
      <c r="AK677" t="str">
        <f>IF(AND(Table2[[#This Row],[20D EMA]]&gt;Table2[[#This Row],[50D EMA]],Table2[[#This Row],[50D EMA]]&gt;Table2[[#This Row],[200D EMA]]),"Uptrend","Downtrend/NoTrend")</f>
        <v>Downtrend/NoTrend</v>
      </c>
      <c r="AL677">
        <v>0.02</v>
      </c>
      <c r="AM677" t="s">
        <v>10347</v>
      </c>
      <c r="AN677">
        <v>4.5</v>
      </c>
      <c r="AO677" t="s">
        <v>10347</v>
      </c>
      <c r="AP677">
        <v>1.892524776529E-3</v>
      </c>
      <c r="AQ677">
        <f>(Table2[[#This Row],[Sharpe Ratio]]-AVERAGE(Table2[Sharpe Ratio]))/_xlfn.STDEV.P(Table2[Sharpe Ratio])</f>
        <v>-0.71083788539947601</v>
      </c>
      <c r="AR6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7">
        <f>_xlfn.RANK.AVG(Table2[[#This Row],[1Y Return vs Nifty Z-Score]],Table2[1Y Return vs Nifty Z-Score])</f>
        <v>678</v>
      </c>
      <c r="AT677">
        <f>_xlfn.RANK.AVG(Table2[[#This Row],[6M Return vs Nifty Z-Score]],Table2[6M Return vs Nifty Z-Score])</f>
        <v>665</v>
      </c>
      <c r="AU677">
        <f>_xlfn.RANK.AVG(Table2[[#This Row],[Sharpe Ratio Z-Score]],Table2[Sharpe Ratio Z-Score])</f>
        <v>519</v>
      </c>
      <c r="AV677">
        <f>(Table2[[#This Row],[Rank 1Y]]+Table2[[#This Row],[Rank 6M]]+Table2[[#This Row],[Rank Sharpe]])/3</f>
        <v>620.66666666666663</v>
      </c>
    </row>
    <row r="678" spans="1:48" x14ac:dyDescent="0.3">
      <c r="A678" t="s">
        <v>1199</v>
      </c>
      <c r="B678" t="s">
        <v>1200</v>
      </c>
      <c r="C678" t="s">
        <v>10302</v>
      </c>
      <c r="D678" t="s">
        <v>21</v>
      </c>
      <c r="E678">
        <v>10065.053094319999</v>
      </c>
      <c r="F678">
        <v>488.6</v>
      </c>
      <c r="G678">
        <v>-13.353033330451201</v>
      </c>
      <c r="H678">
        <f>(Table2[[#This Row],[1Y Return vs Nifty]]-AVERAGE(Table2[1Y Return vs Nifty]))/_xlfn.STDEV.P(Table2[1Y Return vs Nifty])</f>
        <v>-0.64329442369040468</v>
      </c>
      <c r="I678">
        <v>-10.077293066678401</v>
      </c>
      <c r="J678">
        <f>(Table2[[#This Row],[1M Return vs Nifty]]-AVERAGE(Table2[1M Return vs Nifty]))/_xlfn.STDEV.P(Table2[1M Return vs Nifty])</f>
        <v>-0.93608797415050082</v>
      </c>
      <c r="K678">
        <v>-18.565591045754299</v>
      </c>
      <c r="L678">
        <f>(Table2[[#This Row],[6M Return vs Nifty]]-AVERAGE(Table2[6M Return vs Nifty]))/_xlfn.STDEV.P(Table2[6M Return vs Nifty])</f>
        <v>-0.8778623431681073</v>
      </c>
      <c r="M678">
        <v>-3.6638126473610999</v>
      </c>
      <c r="N678">
        <f>(Table2[[#This Row],[1W Return vs Nifty]]-AVERAGE(Table2[1W Return vs Nifty]))/_xlfn.STDEV.P(Table2[1W Return vs Nifty])</f>
        <v>-0.6908474394248989</v>
      </c>
      <c r="O678">
        <v>499.08</v>
      </c>
      <c r="P678">
        <v>503.39736572091601</v>
      </c>
      <c r="Q678">
        <v>482.99997670310898</v>
      </c>
      <c r="R678">
        <v>38.855738911744098</v>
      </c>
      <c r="S678" s="2">
        <f>(Table2[[#This Row],[Close Price]]-Table2[[#This Row],[20D EMA]])/Table2[[#This Row],[20D EMA]]</f>
        <v>-2.099863749298702E-2</v>
      </c>
      <c r="T678" s="2">
        <f>(Table2[[#This Row],[Close Price]]-Table2[[#This Row],[50D EMA]])/Table2[[#This Row],[50D EMA]]</f>
        <v>-2.9395000308999761E-2</v>
      </c>
      <c r="U678" s="2">
        <f>(Table2[[#This Row],[Close Price]]-Table2[[#This Row],[200D EMA]])/Table2[[#This Row],[200D EMA]]</f>
        <v>1.1594251691513574E-2</v>
      </c>
      <c r="V678">
        <v>1.0707787065407699</v>
      </c>
      <c r="W678">
        <v>482.95</v>
      </c>
      <c r="X678">
        <v>499.8</v>
      </c>
      <c r="Y678">
        <v>482.95</v>
      </c>
      <c r="Z678">
        <v>507.6</v>
      </c>
      <c r="AA678">
        <v>470</v>
      </c>
      <c r="AB678">
        <v>527.5</v>
      </c>
      <c r="AC678" s="2">
        <f>(Table2[[#This Row],[Close Price]]/Table2[[#This Row],[Day Low]])-1</f>
        <v>1.1698933637022568E-2</v>
      </c>
      <c r="AD678" s="2">
        <f>(Table2[[#This Row],[Day High]]/Table2[[#This Row],[Close Price]])-1</f>
        <v>2.2922636103151817E-2</v>
      </c>
      <c r="AE678" s="2">
        <f>(Table2[[#This Row],[Close Price]]/Table2[[#This Row],[Current Week Low]])-1</f>
        <v>1.1698933637022568E-2</v>
      </c>
      <c r="AF678" s="2">
        <f>(Table2[[#This Row],[Current Week High]]/Table2[[#This Row],[Close Price]])-1</f>
        <v>3.8886614817846832E-2</v>
      </c>
      <c r="AG678" s="2">
        <f>(Table2[[#This Row],[Close Price]]/Table2[[#This Row],[Current Month Low]])-1</f>
        <v>3.9574468085106451E-2</v>
      </c>
      <c r="AH678" s="2">
        <f>(Table2[[#This Row],[Current Month High]]/Table2[[#This Row],[Close Price]])-1</f>
        <v>7.9615227179697046E-2</v>
      </c>
      <c r="AI678">
        <v>17.683176422431401</v>
      </c>
      <c r="AJ678">
        <v>24.3731704212803</v>
      </c>
      <c r="AK678" t="str">
        <f>IF(AND(Table2[[#This Row],[20D EMA]]&gt;Table2[[#This Row],[50D EMA]],Table2[[#This Row],[50D EMA]]&gt;Table2[[#This Row],[200D EMA]]),"Uptrend","Downtrend/NoTrend")</f>
        <v>Downtrend/NoTrend</v>
      </c>
      <c r="AL678">
        <v>0</v>
      </c>
      <c r="AM678">
        <v>0</v>
      </c>
      <c r="AN678">
        <v>-0.8</v>
      </c>
      <c r="AO678" t="s">
        <v>10346</v>
      </c>
      <c r="AP678">
        <v>-8.3581007585161002E-2</v>
      </c>
      <c r="AQ678">
        <f>(Table2[[#This Row],[Sharpe Ratio]]-AVERAGE(Table2[Sharpe Ratio]))/_xlfn.STDEV.P(Table2[Sharpe Ratio])</f>
        <v>-1.6932565573562859</v>
      </c>
      <c r="AR6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8">
        <f>_xlfn.RANK.AVG(Table2[[#This Row],[1Y Return vs Nifty Z-Score]],Table2[1Y Return vs Nifty Z-Score])</f>
        <v>546</v>
      </c>
      <c r="AT678">
        <f>_xlfn.RANK.AVG(Table2[[#This Row],[6M Return vs Nifty Z-Score]],Table2[6M Return vs Nifty Z-Score])</f>
        <v>610</v>
      </c>
      <c r="AU678">
        <f>_xlfn.RANK.AVG(Table2[[#This Row],[Sharpe Ratio Z-Score]],Table2[Sharpe Ratio Z-Score])</f>
        <v>707</v>
      </c>
      <c r="AV678">
        <f>(Table2[[#This Row],[Rank 1Y]]+Table2[[#This Row],[Rank 6M]]+Table2[[#This Row],[Rank Sharpe]])/3</f>
        <v>621</v>
      </c>
    </row>
    <row r="679" spans="1:48" x14ac:dyDescent="0.3">
      <c r="A679" t="s">
        <v>1818</v>
      </c>
      <c r="B679" t="s">
        <v>1819</v>
      </c>
      <c r="C679" t="s">
        <v>10305</v>
      </c>
      <c r="D679" t="s">
        <v>259</v>
      </c>
      <c r="E679">
        <v>4063.4201382050001</v>
      </c>
      <c r="F679">
        <v>481.45</v>
      </c>
      <c r="G679">
        <v>-35.991243393525799</v>
      </c>
      <c r="H679">
        <f>(Table2[[#This Row],[1Y Return vs Nifty]]-AVERAGE(Table2[1Y Return vs Nifty]))/_xlfn.STDEV.P(Table2[1Y Return vs Nifty])</f>
        <v>-1.0063158639639924</v>
      </c>
      <c r="I679">
        <v>-4.0920195393257401</v>
      </c>
      <c r="J679">
        <f>(Table2[[#This Row],[1M Return vs Nifty]]-AVERAGE(Table2[1M Return vs Nifty]))/_xlfn.STDEV.P(Table2[1M Return vs Nifty])</f>
        <v>-0.37193998404304551</v>
      </c>
      <c r="K679">
        <v>-22.903478014919202</v>
      </c>
      <c r="L679">
        <f>(Table2[[#This Row],[6M Return vs Nifty]]-AVERAGE(Table2[6M Return vs Nifty]))/_xlfn.STDEV.P(Table2[6M Return vs Nifty])</f>
        <v>-1.0286796870186581</v>
      </c>
      <c r="M679">
        <v>-1.1555618222785899</v>
      </c>
      <c r="N679">
        <f>(Table2[[#This Row],[1W Return vs Nifty]]-AVERAGE(Table2[1W Return vs Nifty]))/_xlfn.STDEV.P(Table2[1W Return vs Nifty])</f>
        <v>-5.3697804549747347E-2</v>
      </c>
      <c r="O679">
        <v>485.02</v>
      </c>
      <c r="P679">
        <v>492.57887180716199</v>
      </c>
      <c r="Q679">
        <v>504.44712742025803</v>
      </c>
      <c r="R679">
        <v>42.434593141678903</v>
      </c>
      <c r="S679" s="2">
        <f>(Table2[[#This Row],[Close Price]]-Table2[[#This Row],[20D EMA]])/Table2[[#This Row],[20D EMA]]</f>
        <v>-7.3605212156199603E-3</v>
      </c>
      <c r="T679" s="2">
        <f>(Table2[[#This Row],[Close Price]]-Table2[[#This Row],[50D EMA]])/Table2[[#This Row],[50D EMA]]</f>
        <v>-2.2593075838459438E-2</v>
      </c>
      <c r="U679" s="2">
        <f>(Table2[[#This Row],[Close Price]]-Table2[[#This Row],[200D EMA]])/Table2[[#This Row],[200D EMA]]</f>
        <v>-4.5588776643184233E-2</v>
      </c>
      <c r="V679">
        <v>0.64767784084733904</v>
      </c>
      <c r="W679">
        <v>480.6</v>
      </c>
      <c r="X679">
        <v>487.9</v>
      </c>
      <c r="Y679">
        <v>480.6</v>
      </c>
      <c r="Z679">
        <v>490.2</v>
      </c>
      <c r="AA679">
        <v>465.3</v>
      </c>
      <c r="AB679">
        <v>498.3</v>
      </c>
      <c r="AC679" s="2">
        <f>(Table2[[#This Row],[Close Price]]/Table2[[#This Row],[Day Low]])-1</f>
        <v>1.7686225551394319E-3</v>
      </c>
      <c r="AD679" s="2">
        <f>(Table2[[#This Row],[Day High]]/Table2[[#This Row],[Close Price]])-1</f>
        <v>1.3397029805795047E-2</v>
      </c>
      <c r="AE679" s="2">
        <f>(Table2[[#This Row],[Close Price]]/Table2[[#This Row],[Current Week Low]])-1</f>
        <v>1.7686225551394319E-3</v>
      </c>
      <c r="AF679" s="2">
        <f>(Table2[[#This Row],[Current Week High]]/Table2[[#This Row],[Close Price]])-1</f>
        <v>1.817426524041954E-2</v>
      </c>
      <c r="AG679" s="2">
        <f>(Table2[[#This Row],[Close Price]]/Table2[[#This Row],[Current Month Low]])-1</f>
        <v>3.4708790027938807E-2</v>
      </c>
      <c r="AH679" s="2">
        <f>(Table2[[#This Row],[Current Month High]]/Table2[[#This Row],[Close Price]])-1</f>
        <v>3.4998442205836477E-2</v>
      </c>
      <c r="AI679">
        <v>45.186416034894499</v>
      </c>
      <c r="AJ679">
        <v>7.7069351230425003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-0.14000000000000001</v>
      </c>
      <c r="AM679" t="s">
        <v>10346</v>
      </c>
      <c r="AN679">
        <v>-0.38</v>
      </c>
      <c r="AO679" t="s">
        <v>10346</v>
      </c>
      <c r="AQ679">
        <f>(Table2[[#This Row],[Sharpe Ratio]]-AVERAGE(Table2[Sharpe Ratio]))/_xlfn.STDEV.P(Table2[Sharpe Ratio])</f>
        <v>-0.73259025278421641</v>
      </c>
      <c r="AR6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9">
        <f>_xlfn.RANK.AVG(Table2[[#This Row],[1Y Return vs Nifty Z-Score]],Table2[1Y Return vs Nifty Z-Score])</f>
        <v>670</v>
      </c>
      <c r="AT679">
        <f>_xlfn.RANK.AVG(Table2[[#This Row],[6M Return vs Nifty Z-Score]],Table2[6M Return vs Nifty Z-Score])</f>
        <v>652</v>
      </c>
      <c r="AU679">
        <f>_xlfn.RANK.AVG(Table2[[#This Row],[Sharpe Ratio Z-Score]],Table2[Sharpe Ratio Z-Score])</f>
        <v>548</v>
      </c>
      <c r="AV679">
        <f>(Table2[[#This Row],[Rank 1Y]]+Table2[[#This Row],[Rank 6M]]+Table2[[#This Row],[Rank Sharpe]])/3</f>
        <v>623.33333333333337</v>
      </c>
    </row>
    <row r="680" spans="1:48" x14ac:dyDescent="0.3">
      <c r="A680" t="s">
        <v>1256</v>
      </c>
      <c r="B680" t="s">
        <v>1257</v>
      </c>
      <c r="C680" t="s">
        <v>10303</v>
      </c>
      <c r="D680" t="s">
        <v>24</v>
      </c>
      <c r="E680">
        <v>9164.3507202019991</v>
      </c>
      <c r="F680">
        <v>80.540000000000006</v>
      </c>
      <c r="G680">
        <v>-37.299030460517699</v>
      </c>
      <c r="H680">
        <f>(Table2[[#This Row],[1Y Return vs Nifty]]-AVERAGE(Table2[1Y Return vs Nifty]))/_xlfn.STDEV.P(Table2[1Y Return vs Nifty])</f>
        <v>-1.0272872545159752</v>
      </c>
      <c r="I680">
        <v>-5.7763471505207598</v>
      </c>
      <c r="J680">
        <f>(Table2[[#This Row],[1M Return vs Nifty]]-AVERAGE(Table2[1M Return vs Nifty]))/_xlfn.STDEV.P(Table2[1M Return vs Nifty])</f>
        <v>-0.53069798101606747</v>
      </c>
      <c r="K680">
        <v>-33.593618272976997</v>
      </c>
      <c r="L680">
        <f>(Table2[[#This Row],[6M Return vs Nifty]]-AVERAGE(Table2[6M Return vs Nifty]))/_xlfn.STDEV.P(Table2[6M Return vs Nifty])</f>
        <v>-1.4003487901028486</v>
      </c>
      <c r="M680">
        <v>-4.8631236903300099</v>
      </c>
      <c r="N680">
        <f>(Table2[[#This Row],[1W Return vs Nifty]]-AVERAGE(Table2[1W Return vs Nifty]))/_xlfn.STDEV.P(Table2[1W Return vs Nifty])</f>
        <v>-0.99549822852779557</v>
      </c>
      <c r="O680">
        <v>82.31</v>
      </c>
      <c r="P680">
        <v>86.3373906585703</v>
      </c>
      <c r="Q680">
        <v>91.977538619121106</v>
      </c>
      <c r="R680">
        <v>42.137582365341601</v>
      </c>
      <c r="S680" s="2">
        <f>(Table2[[#This Row],[Close Price]]-Table2[[#This Row],[20D EMA]])/Table2[[#This Row],[20D EMA]]</f>
        <v>-2.1504069979346323E-2</v>
      </c>
      <c r="T680" s="2">
        <f>(Table2[[#This Row],[Close Price]]-Table2[[#This Row],[50D EMA]])/Table2[[#This Row],[50D EMA]]</f>
        <v>-6.7148087454908675E-2</v>
      </c>
      <c r="U680" s="2">
        <f>(Table2[[#This Row],[Close Price]]-Table2[[#This Row],[200D EMA]])/Table2[[#This Row],[200D EMA]]</f>
        <v>-0.12435143178253481</v>
      </c>
      <c r="V680">
        <v>1.0376556154758501</v>
      </c>
      <c r="W680">
        <v>80.39</v>
      </c>
      <c r="X680">
        <v>81.95</v>
      </c>
      <c r="Y680">
        <v>80.39</v>
      </c>
      <c r="Z680">
        <v>83.86</v>
      </c>
      <c r="AA680">
        <v>74.599999999999994</v>
      </c>
      <c r="AB680">
        <v>85.14</v>
      </c>
      <c r="AC680" s="2">
        <f>(Table2[[#This Row],[Close Price]]/Table2[[#This Row],[Day Low]])-1</f>
        <v>1.8659037193682337E-3</v>
      </c>
      <c r="AD680" s="2">
        <f>(Table2[[#This Row],[Day High]]/Table2[[#This Row],[Close Price]])-1</f>
        <v>1.7506828904891858E-2</v>
      </c>
      <c r="AE680" s="2">
        <f>(Table2[[#This Row],[Close Price]]/Table2[[#This Row],[Current Week Low]])-1</f>
        <v>1.8659037193682337E-3</v>
      </c>
      <c r="AF680" s="2">
        <f>(Table2[[#This Row],[Current Week High]]/Table2[[#This Row],[Close Price]])-1</f>
        <v>4.1221753166128527E-2</v>
      </c>
      <c r="AG680" s="2">
        <f>(Table2[[#This Row],[Close Price]]/Table2[[#This Row],[Current Month Low]])-1</f>
        <v>7.9624664879356821E-2</v>
      </c>
      <c r="AH680" s="2">
        <f>(Table2[[#This Row],[Current Month High]]/Table2[[#This Row],[Close Price]])-1</f>
        <v>5.7114477278370934E-2</v>
      </c>
      <c r="AI680">
        <v>44.648621802830803</v>
      </c>
      <c r="AJ680">
        <v>7.9624664879356803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-0.19</v>
      </c>
      <c r="AM680" t="s">
        <v>10346</v>
      </c>
      <c r="AN680">
        <v>3.98</v>
      </c>
      <c r="AO680" t="s">
        <v>10347</v>
      </c>
      <c r="AP680">
        <v>1.3817825820552E-2</v>
      </c>
      <c r="AQ680">
        <f>(Table2[[#This Row],[Sharpe Ratio]]-AVERAGE(Table2[Sharpe Ratio]))/_xlfn.STDEV.P(Table2[Sharpe Ratio])</f>
        <v>-0.57377044369391605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0">
        <f>_xlfn.RANK.AVG(Table2[[#This Row],[1Y Return vs Nifty Z-Score]],Table2[1Y Return vs Nifty Z-Score])</f>
        <v>674</v>
      </c>
      <c r="AT680">
        <f>_xlfn.RANK.AVG(Table2[[#This Row],[6M Return vs Nifty Z-Score]],Table2[6M Return vs Nifty Z-Score])</f>
        <v>711</v>
      </c>
      <c r="AU680">
        <f>_xlfn.RANK.AVG(Table2[[#This Row],[Sharpe Ratio Z-Score]],Table2[Sharpe Ratio Z-Score])</f>
        <v>487</v>
      </c>
      <c r="AV680">
        <f>(Table2[[#This Row],[Rank 1Y]]+Table2[[#This Row],[Rank 6M]]+Table2[[#This Row],[Rank Sharpe]])/3</f>
        <v>624</v>
      </c>
    </row>
    <row r="681" spans="1:48" x14ac:dyDescent="0.3">
      <c r="A681" t="s">
        <v>1209</v>
      </c>
      <c r="B681" t="s">
        <v>1210</v>
      </c>
      <c r="C681" t="s">
        <v>10304</v>
      </c>
      <c r="D681" t="s">
        <v>21</v>
      </c>
      <c r="E681">
        <v>9938.7967302800007</v>
      </c>
      <c r="F681">
        <v>1582.9</v>
      </c>
      <c r="G681">
        <v>-26.674069145206801</v>
      </c>
      <c r="H681">
        <f>(Table2[[#This Row],[1Y Return vs Nifty]]-AVERAGE(Table2[1Y Return vs Nifty]))/_xlfn.STDEV.P(Table2[1Y Return vs Nifty])</f>
        <v>-0.85690767287994096</v>
      </c>
      <c r="I681">
        <v>-6.8454001610048199</v>
      </c>
      <c r="J681">
        <f>(Table2[[#This Row],[1M Return vs Nifty]]-AVERAGE(Table2[1M Return vs Nifty]))/_xlfn.STDEV.P(Table2[1M Return vs Nifty])</f>
        <v>-0.631462650237403</v>
      </c>
      <c r="K681">
        <v>-15.1782299604176</v>
      </c>
      <c r="L681">
        <f>(Table2[[#This Row],[6M Return vs Nifty]]-AVERAGE(Table2[6M Return vs Nifty]))/_xlfn.STDEV.P(Table2[6M Return vs Nifty])</f>
        <v>-0.76009237701070209</v>
      </c>
      <c r="M681">
        <v>-1.49865219531223</v>
      </c>
      <c r="N681">
        <f>(Table2[[#This Row],[1W Return vs Nifty]]-AVERAGE(Table2[1W Return vs Nifty]))/_xlfn.STDEV.P(Table2[1W Return vs Nifty])</f>
        <v>-0.14085013545763109</v>
      </c>
      <c r="O681">
        <v>1586.56</v>
      </c>
      <c r="P681">
        <v>1609.24147687602</v>
      </c>
      <c r="Q681">
        <v>1579.7152373416</v>
      </c>
      <c r="R681">
        <v>52.819516998912299</v>
      </c>
      <c r="S681" s="2">
        <f>(Table2[[#This Row],[Close Price]]-Table2[[#This Row],[20D EMA]])/Table2[[#This Row],[20D EMA]]</f>
        <v>-2.3068777732955922E-3</v>
      </c>
      <c r="T681" s="2">
        <f>(Table2[[#This Row],[Close Price]]-Table2[[#This Row],[50D EMA]])/Table2[[#This Row],[50D EMA]]</f>
        <v>-1.6368877669718E-2</v>
      </c>
      <c r="U681" s="2">
        <f>(Table2[[#This Row],[Close Price]]-Table2[[#This Row],[200D EMA]])/Table2[[#This Row],[200D EMA]]</f>
        <v>2.0160359178148855E-3</v>
      </c>
      <c r="V681">
        <v>0.207651513846249</v>
      </c>
      <c r="W681">
        <v>1561.6</v>
      </c>
      <c r="X681">
        <v>1591.45</v>
      </c>
      <c r="Y681">
        <v>1561.6</v>
      </c>
      <c r="Z681">
        <v>1630</v>
      </c>
      <c r="AA681">
        <v>1491</v>
      </c>
      <c r="AB681">
        <v>1650.65</v>
      </c>
      <c r="AC681" s="2">
        <f>(Table2[[#This Row],[Close Price]]/Table2[[#This Row],[Day Low]])-1</f>
        <v>1.3639856557377206E-2</v>
      </c>
      <c r="AD681" s="2">
        <f>(Table2[[#This Row],[Day High]]/Table2[[#This Row],[Close Price]])-1</f>
        <v>5.4014782993239141E-3</v>
      </c>
      <c r="AE681" s="2">
        <f>(Table2[[#This Row],[Close Price]]/Table2[[#This Row],[Current Week Low]])-1</f>
        <v>1.3639856557377206E-2</v>
      </c>
      <c r="AF681" s="2">
        <f>(Table2[[#This Row],[Current Week High]]/Table2[[#This Row],[Close Price]])-1</f>
        <v>2.97555120348727E-2</v>
      </c>
      <c r="AG681" s="2">
        <f>(Table2[[#This Row],[Close Price]]/Table2[[#This Row],[Current Month Low]])-1</f>
        <v>6.1636485580147671E-2</v>
      </c>
      <c r="AH681" s="2">
        <f>(Table2[[#This Row],[Current Month High]]/Table2[[#This Row],[Close Price]])-1</f>
        <v>4.2801187693473963E-2</v>
      </c>
      <c r="AI681">
        <v>22.7146376903152</v>
      </c>
      <c r="AJ681">
        <v>14.202229356805301</v>
      </c>
      <c r="AK681" t="str">
        <f>IF(AND(Table2[[#This Row],[20D EMA]]&gt;Table2[[#This Row],[50D EMA]],Table2[[#This Row],[50D EMA]]&gt;Table2[[#This Row],[200D EMA]]),"Uptrend","Downtrend/NoTrend")</f>
        <v>Downtrend/NoTrend</v>
      </c>
      <c r="AL681">
        <v>-0.19</v>
      </c>
      <c r="AM681" t="s">
        <v>10346</v>
      </c>
      <c r="AN681">
        <v>2.6</v>
      </c>
      <c r="AO681" t="s">
        <v>10347</v>
      </c>
      <c r="AP681">
        <v>-6.8378278286179997E-2</v>
      </c>
      <c r="AQ681">
        <f>(Table2[[#This Row],[Sharpe Ratio]]-AVERAGE(Table2[Sharpe Ratio]))/_xlfn.STDEV.P(Table2[Sharpe Ratio])</f>
        <v>-1.5185188962891973</v>
      </c>
      <c r="AR6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1">
        <f>_xlfn.RANK.AVG(Table2[[#This Row],[1Y Return vs Nifty Z-Score]],Table2[1Y Return vs Nifty Z-Score])</f>
        <v>621</v>
      </c>
      <c r="AT681">
        <f>_xlfn.RANK.AVG(Table2[[#This Row],[6M Return vs Nifty Z-Score]],Table2[6M Return vs Nifty Z-Score])</f>
        <v>570</v>
      </c>
      <c r="AU681">
        <f>_xlfn.RANK.AVG(Table2[[#This Row],[Sharpe Ratio Z-Score]],Table2[Sharpe Ratio Z-Score])</f>
        <v>684</v>
      </c>
      <c r="AV681">
        <f>(Table2[[#This Row],[Rank 1Y]]+Table2[[#This Row],[Rank 6M]]+Table2[[#This Row],[Rank Sharpe]])/3</f>
        <v>625</v>
      </c>
    </row>
    <row r="682" spans="1:48" x14ac:dyDescent="0.3">
      <c r="A682" t="s">
        <v>2261</v>
      </c>
      <c r="B682" t="s">
        <v>2262</v>
      </c>
      <c r="C682" t="s">
        <v>10311</v>
      </c>
      <c r="D682" t="s">
        <v>492</v>
      </c>
      <c r="E682">
        <v>2455.1483105699999</v>
      </c>
      <c r="F682">
        <v>628.35</v>
      </c>
      <c r="G682">
        <v>-40.095893281038201</v>
      </c>
      <c r="H682">
        <f>(Table2[[#This Row],[1Y Return vs Nifty]]-AVERAGE(Table2[1Y Return vs Nifty]))/_xlfn.STDEV.P(Table2[1Y Return vs Nifty])</f>
        <v>-1.0721371417872796</v>
      </c>
      <c r="I682">
        <v>16.860579396037402</v>
      </c>
      <c r="J682">
        <f>(Table2[[#This Row],[1M Return vs Nifty]]-AVERAGE(Table2[1M Return vs Nifty]))/_xlfn.STDEV.P(Table2[1M Return vs Nifty])</f>
        <v>1.602968351038673</v>
      </c>
      <c r="K682">
        <v>-5.7336305853776901</v>
      </c>
      <c r="L682">
        <f>(Table2[[#This Row],[6M Return vs Nifty]]-AVERAGE(Table2[6M Return vs Nifty]))/_xlfn.STDEV.P(Table2[6M Return vs Nifty])</f>
        <v>-0.4317275759909312</v>
      </c>
      <c r="M682">
        <v>-3.45579273863035</v>
      </c>
      <c r="N682">
        <f>(Table2[[#This Row],[1W Return vs Nifty]]-AVERAGE(Table2[1W Return vs Nifty]))/_xlfn.STDEV.P(Table2[1W Return vs Nifty])</f>
        <v>-0.63800591035246268</v>
      </c>
      <c r="O682">
        <v>614.63</v>
      </c>
      <c r="P682">
        <v>585.07190576600203</v>
      </c>
      <c r="Q682">
        <v>596.24322975586495</v>
      </c>
      <c r="R682">
        <v>51.143035955652003</v>
      </c>
      <c r="S682" s="2">
        <f>(Table2[[#This Row],[Close Price]]-Table2[[#This Row],[20D EMA]])/Table2[[#This Row],[20D EMA]]</f>
        <v>2.2322372809657886E-2</v>
      </c>
      <c r="T682" s="2">
        <f>(Table2[[#This Row],[Close Price]]-Table2[[#This Row],[50D EMA]])/Table2[[#This Row],[50D EMA]]</f>
        <v>7.3970556110255187E-2</v>
      </c>
      <c r="U682" s="2">
        <f>(Table2[[#This Row],[Close Price]]-Table2[[#This Row],[200D EMA]])/Table2[[#This Row],[200D EMA]]</f>
        <v>5.3848444127879438E-2</v>
      </c>
      <c r="V682">
        <v>2.0131674530446402</v>
      </c>
      <c r="W682">
        <v>624.4</v>
      </c>
      <c r="X682">
        <v>651</v>
      </c>
      <c r="Y682">
        <v>624.4</v>
      </c>
      <c r="Z682">
        <v>680</v>
      </c>
      <c r="AA682">
        <v>535</v>
      </c>
      <c r="AB682">
        <v>680</v>
      </c>
      <c r="AC682" s="2">
        <f>(Table2[[#This Row],[Close Price]]/Table2[[#This Row],[Day Low]])-1</f>
        <v>6.326073030108903E-3</v>
      </c>
      <c r="AD682" s="2">
        <f>(Table2[[#This Row],[Day High]]/Table2[[#This Row],[Close Price]])-1</f>
        <v>3.6046789209835284E-2</v>
      </c>
      <c r="AE682" s="2">
        <f>(Table2[[#This Row],[Close Price]]/Table2[[#This Row],[Current Week Low]])-1</f>
        <v>6.326073030108903E-3</v>
      </c>
      <c r="AF682" s="2">
        <f>(Table2[[#This Row],[Current Week High]]/Table2[[#This Row],[Close Price]])-1</f>
        <v>8.2199411156202773E-2</v>
      </c>
      <c r="AG682" s="2">
        <f>(Table2[[#This Row],[Close Price]]/Table2[[#This Row],[Current Month Low]])-1</f>
        <v>0.1744859813084112</v>
      </c>
      <c r="AH682" s="2">
        <f>(Table2[[#This Row],[Current Month High]]/Table2[[#This Row],[Close Price]])-1</f>
        <v>8.2199411156202773E-2</v>
      </c>
      <c r="AI682">
        <v>25.9966579135831</v>
      </c>
      <c r="AJ682">
        <v>36.286736796442803</v>
      </c>
      <c r="AK682" t="str">
        <f>IF(AND(Table2[[#This Row],[20D EMA]]&gt;Table2[[#This Row],[50D EMA]],Table2[[#This Row],[50D EMA]]&gt;Table2[[#This Row],[200D EMA]]),"Uptrend","Downtrend/NoTrend")</f>
        <v>Downtrend/NoTrend</v>
      </c>
      <c r="AL682">
        <v>0.03</v>
      </c>
      <c r="AM682" t="s">
        <v>10347</v>
      </c>
      <c r="AN682">
        <v>11.83</v>
      </c>
      <c r="AO682" t="s">
        <v>10347</v>
      </c>
      <c r="AP682">
        <v>-9.1248545555744007E-2</v>
      </c>
      <c r="AQ682">
        <f>(Table2[[#This Row],[Sharpe Ratio]]-AVERAGE(Table2[Sharpe Ratio]))/_xlfn.STDEV.P(Table2[Sharpe Ratio])</f>
        <v>-1.7813859731193205</v>
      </c>
      <c r="AR6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2">
        <f>_xlfn.RANK.AVG(Table2[[#This Row],[1Y Return vs Nifty Z-Score]],Table2[1Y Return vs Nifty Z-Score])</f>
        <v>684</v>
      </c>
      <c r="AT682">
        <f>_xlfn.RANK.AVG(Table2[[#This Row],[6M Return vs Nifty Z-Score]],Table2[6M Return vs Nifty Z-Score])</f>
        <v>474</v>
      </c>
      <c r="AU682">
        <f>_xlfn.RANK.AVG(Table2[[#This Row],[Sharpe Ratio Z-Score]],Table2[Sharpe Ratio Z-Score])</f>
        <v>718</v>
      </c>
      <c r="AV682">
        <f>(Table2[[#This Row],[Rank 1Y]]+Table2[[#This Row],[Rank 6M]]+Table2[[#This Row],[Rank Sharpe]])/3</f>
        <v>625.33333333333337</v>
      </c>
    </row>
    <row r="683" spans="1:48" x14ac:dyDescent="0.3">
      <c r="A683" t="s">
        <v>1195</v>
      </c>
      <c r="B683" t="s">
        <v>1196</v>
      </c>
      <c r="C683" t="s">
        <v>6758</v>
      </c>
      <c r="D683" t="s">
        <v>83</v>
      </c>
      <c r="E683">
        <v>10076.149654950001</v>
      </c>
      <c r="F683">
        <v>1308.5</v>
      </c>
      <c r="G683">
        <v>-14.0575612117626</v>
      </c>
      <c r="H683">
        <f>(Table2[[#This Row],[1Y Return vs Nifty]]-AVERAGE(Table2[1Y Return vs Nifty]))/_xlfn.STDEV.P(Table2[1Y Return vs Nifty])</f>
        <v>-0.65459208041653139</v>
      </c>
      <c r="I683">
        <v>-16.0066938436991</v>
      </c>
      <c r="J683">
        <f>(Table2[[#This Row],[1M Return vs Nifty]]-AVERAGE(Table2[1M Return vs Nifty]))/_xlfn.STDEV.P(Table2[1M Return vs Nifty])</f>
        <v>-1.4949696218497934</v>
      </c>
      <c r="K683">
        <v>-34.7101053949538</v>
      </c>
      <c r="L683">
        <f>(Table2[[#This Row],[6M Return vs Nifty]]-AVERAGE(Table2[6M Return vs Nifty]))/_xlfn.STDEV.P(Table2[6M Return vs Nifty])</f>
        <v>-1.4391662197354846</v>
      </c>
      <c r="M683">
        <v>0.29477498360218402</v>
      </c>
      <c r="N683">
        <f>(Table2[[#This Row],[1W Return vs Nifty]]-AVERAGE(Table2[1W Return vs Nifty]))/_xlfn.STDEV.P(Table2[1W Return vs Nifty])</f>
        <v>0.31471892517764377</v>
      </c>
      <c r="O683">
        <v>1358.35</v>
      </c>
      <c r="P683">
        <v>1428.2841311817499</v>
      </c>
      <c r="Q683">
        <v>1430.3920039954601</v>
      </c>
      <c r="R683">
        <v>38.923494738219297</v>
      </c>
      <c r="S683" s="2">
        <f>(Table2[[#This Row],[Close Price]]-Table2[[#This Row],[20D EMA]])/Table2[[#This Row],[20D EMA]]</f>
        <v>-3.6698936209371598E-2</v>
      </c>
      <c r="T683" s="2">
        <f>(Table2[[#This Row],[Close Price]]-Table2[[#This Row],[50D EMA]])/Table2[[#This Row],[50D EMA]]</f>
        <v>-8.3865757916557926E-2</v>
      </c>
      <c r="U683" s="2">
        <f>(Table2[[#This Row],[Close Price]]-Table2[[#This Row],[200D EMA]])/Table2[[#This Row],[200D EMA]]</f>
        <v>-8.5215803538459201E-2</v>
      </c>
      <c r="V683">
        <v>0.72187518166325704</v>
      </c>
      <c r="W683">
        <v>1302.3499999999999</v>
      </c>
      <c r="X683">
        <v>1342.65</v>
      </c>
      <c r="Y683">
        <v>1302.3499999999999</v>
      </c>
      <c r="Z683">
        <v>1345.95</v>
      </c>
      <c r="AA683">
        <v>1212</v>
      </c>
      <c r="AB683">
        <v>1554.95</v>
      </c>
      <c r="AC683" s="2">
        <f>(Table2[[#This Row],[Close Price]]/Table2[[#This Row],[Day Low]])-1</f>
        <v>4.7222328867049246E-3</v>
      </c>
      <c r="AD683" s="2">
        <f>(Table2[[#This Row],[Day High]]/Table2[[#This Row],[Close Price]])-1</f>
        <v>2.6098586167367266E-2</v>
      </c>
      <c r="AE683" s="2">
        <f>(Table2[[#This Row],[Close Price]]/Table2[[#This Row],[Current Week Low]])-1</f>
        <v>4.7222328867049246E-3</v>
      </c>
      <c r="AF683" s="2">
        <f>(Table2[[#This Row],[Current Week High]]/Table2[[#This Row],[Close Price]])-1</f>
        <v>2.8620557890714604E-2</v>
      </c>
      <c r="AG683" s="2">
        <f>(Table2[[#This Row],[Close Price]]/Table2[[#This Row],[Current Month Low]])-1</f>
        <v>7.9620462046204654E-2</v>
      </c>
      <c r="AH683" s="2">
        <f>(Table2[[#This Row],[Current Month High]]/Table2[[#This Row],[Close Price]])-1</f>
        <v>0.18834543370271306</v>
      </c>
      <c r="AI683">
        <v>37.714940771876201</v>
      </c>
      <c r="AJ683">
        <v>17.1231650554958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-0.2</v>
      </c>
      <c r="AM683" t="s">
        <v>10346</v>
      </c>
      <c r="AN683">
        <v>1.01</v>
      </c>
      <c r="AO683" t="s">
        <v>10347</v>
      </c>
      <c r="AP683">
        <v>-2.6524379944239E-2</v>
      </c>
      <c r="AQ683">
        <f>(Table2[[#This Row],[Sharpe Ratio]]-AVERAGE(Table2[Sharpe Ratio]))/_xlfn.STDEV.P(Table2[Sharpe Ratio])</f>
        <v>-1.0374570975172717</v>
      </c>
      <c r="AR6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3">
        <f>_xlfn.RANK.AVG(Table2[[#This Row],[1Y Return vs Nifty Z-Score]],Table2[1Y Return vs Nifty Z-Score])</f>
        <v>553</v>
      </c>
      <c r="AT683">
        <f>_xlfn.RANK.AVG(Table2[[#This Row],[6M Return vs Nifty Z-Score]],Table2[6M Return vs Nifty Z-Score])</f>
        <v>714</v>
      </c>
      <c r="AU683">
        <f>_xlfn.RANK.AVG(Table2[[#This Row],[Sharpe Ratio Z-Score]],Table2[Sharpe Ratio Z-Score])</f>
        <v>617</v>
      </c>
      <c r="AV683">
        <f>(Table2[[#This Row],[Rank 1Y]]+Table2[[#This Row],[Rank 6M]]+Table2[[#This Row],[Rank Sharpe]])/3</f>
        <v>628</v>
      </c>
    </row>
    <row r="684" spans="1:48" x14ac:dyDescent="0.3">
      <c r="A684" t="s">
        <v>2329</v>
      </c>
      <c r="B684" t="s">
        <v>2330</v>
      </c>
      <c r="C684" t="s">
        <v>6758</v>
      </c>
      <c r="D684" t="s">
        <v>83</v>
      </c>
      <c r="E684">
        <v>2304.784572</v>
      </c>
      <c r="F684">
        <v>89.22</v>
      </c>
      <c r="G684">
        <v>-48.7767997442837</v>
      </c>
      <c r="H684">
        <f>(Table2[[#This Row],[1Y Return vs Nifty]]-AVERAGE(Table2[1Y Return vs Nifty]))/_xlfn.STDEV.P(Table2[1Y Return vs Nifty])</f>
        <v>-1.2113422802848628</v>
      </c>
      <c r="I684">
        <v>-11.357446101914199</v>
      </c>
      <c r="J684">
        <f>(Table2[[#This Row],[1M Return vs Nifty]]-AVERAGE(Table2[1M Return vs Nifty]))/_xlfn.STDEV.P(Table2[1M Return vs Nifty])</f>
        <v>-1.0567500890158958</v>
      </c>
      <c r="K684">
        <v>-32.7879530650603</v>
      </c>
      <c r="L684">
        <f>(Table2[[#This Row],[6M Return vs Nifty]]-AVERAGE(Table2[6M Return vs Nifty]))/_xlfn.STDEV.P(Table2[6M Return vs Nifty])</f>
        <v>-1.3723378512391766</v>
      </c>
      <c r="M684">
        <v>-3.1895363387312199</v>
      </c>
      <c r="N684">
        <f>(Table2[[#This Row],[1W Return vs Nifty]]-AVERAGE(Table2[1W Return vs Nifty]))/_xlfn.STDEV.P(Table2[1W Return vs Nifty])</f>
        <v>-0.57037106048718944</v>
      </c>
      <c r="O684">
        <v>91.82</v>
      </c>
      <c r="P684">
        <v>93.897012133521798</v>
      </c>
      <c r="Q684">
        <v>98.637469549233899</v>
      </c>
      <c r="R684">
        <v>35.912439100641897</v>
      </c>
      <c r="S684" s="2">
        <f>(Table2[[#This Row],[Close Price]]-Table2[[#This Row],[20D EMA]])/Table2[[#This Row],[20D EMA]]</f>
        <v>-2.8316270964931327E-2</v>
      </c>
      <c r="T684" s="2">
        <f>(Table2[[#This Row],[Close Price]]-Table2[[#This Row],[50D EMA]])/Table2[[#This Row],[50D EMA]]</f>
        <v>-4.9810020864892654E-2</v>
      </c>
      <c r="U684" s="2">
        <f>(Table2[[#This Row],[Close Price]]-Table2[[#This Row],[200D EMA]])/Table2[[#This Row],[200D EMA]]</f>
        <v>-9.5475579333807473E-2</v>
      </c>
      <c r="V684">
        <v>0.36806251271006202</v>
      </c>
      <c r="W684">
        <v>89.01</v>
      </c>
      <c r="X684">
        <v>90.64</v>
      </c>
      <c r="Y684">
        <v>89.01</v>
      </c>
      <c r="Z684">
        <v>95.08</v>
      </c>
      <c r="AA684">
        <v>88.69</v>
      </c>
      <c r="AB684">
        <v>96.44</v>
      </c>
      <c r="AC684" s="2">
        <f>(Table2[[#This Row],[Close Price]]/Table2[[#This Row],[Day Low]])-1</f>
        <v>2.3592854735421387E-3</v>
      </c>
      <c r="AD684" s="2">
        <f>(Table2[[#This Row],[Day High]]/Table2[[#This Row],[Close Price]])-1</f>
        <v>1.5915713965478639E-2</v>
      </c>
      <c r="AE684" s="2">
        <f>(Table2[[#This Row],[Close Price]]/Table2[[#This Row],[Current Week Low]])-1</f>
        <v>2.3592854735421387E-3</v>
      </c>
      <c r="AF684" s="2">
        <f>(Table2[[#This Row],[Current Week High]]/Table2[[#This Row],[Close Price]])-1</f>
        <v>6.5680340730777775E-2</v>
      </c>
      <c r="AG684" s="2">
        <f>(Table2[[#This Row],[Close Price]]/Table2[[#This Row],[Current Month Low]])-1</f>
        <v>5.9758710113879676E-3</v>
      </c>
      <c r="AH684" s="2">
        <f>(Table2[[#This Row],[Current Month High]]/Table2[[#This Row],[Close Price]])-1</f>
        <v>8.0923559739968676E-2</v>
      </c>
      <c r="AI684">
        <v>74.848688634835199</v>
      </c>
      <c r="AJ684">
        <v>7.6236429433051702</v>
      </c>
      <c r="AK684" t="str">
        <f>IF(AND(Table2[[#This Row],[20D EMA]]&gt;Table2[[#This Row],[50D EMA]],Table2[[#This Row],[50D EMA]]&gt;Table2[[#This Row],[200D EMA]]),"Uptrend","Downtrend/NoTrend")</f>
        <v>Downtrend/NoTrend</v>
      </c>
      <c r="AL684">
        <v>-0.08</v>
      </c>
      <c r="AM684" t="s">
        <v>10346</v>
      </c>
      <c r="AN684">
        <v>-1.03</v>
      </c>
      <c r="AO684" t="s">
        <v>10346</v>
      </c>
      <c r="AP684">
        <v>2.0089704288988E-2</v>
      </c>
      <c r="AQ684">
        <f>(Table2[[#This Row],[Sharpe Ratio]]-AVERAGE(Table2[Sharpe Ratio]))/_xlfn.STDEV.P(Table2[Sharpe Ratio])</f>
        <v>-0.50168250786880098</v>
      </c>
      <c r="AR6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4">
        <f>_xlfn.RANK.AVG(Table2[[#This Row],[1Y Return vs Nifty Z-Score]],Table2[1Y Return vs Nifty Z-Score])</f>
        <v>707</v>
      </c>
      <c r="AT684">
        <f>_xlfn.RANK.AVG(Table2[[#This Row],[6M Return vs Nifty Z-Score]],Table2[6M Return vs Nifty Z-Score])</f>
        <v>704</v>
      </c>
      <c r="AU684">
        <f>_xlfn.RANK.AVG(Table2[[#This Row],[Sharpe Ratio Z-Score]],Table2[Sharpe Ratio Z-Score])</f>
        <v>474</v>
      </c>
      <c r="AV684">
        <f>(Table2[[#This Row],[Rank 1Y]]+Table2[[#This Row],[Rank 6M]]+Table2[[#This Row],[Rank Sharpe]])/3</f>
        <v>628.33333333333337</v>
      </c>
    </row>
    <row r="685" spans="1:48" x14ac:dyDescent="0.3">
      <c r="A685" t="s">
        <v>1560</v>
      </c>
      <c r="B685" t="s">
        <v>1561</v>
      </c>
      <c r="C685" t="s">
        <v>10311</v>
      </c>
      <c r="D685" t="s">
        <v>473</v>
      </c>
      <c r="E685">
        <v>6267.7425931999996</v>
      </c>
      <c r="F685">
        <v>1160.5</v>
      </c>
      <c r="G685">
        <v>-39.099607464950303</v>
      </c>
      <c r="H685">
        <f>(Table2[[#This Row],[1Y Return vs Nifty]]-AVERAGE(Table2[1Y Return vs Nifty]))/_xlfn.STDEV.P(Table2[1Y Return vs Nifty])</f>
        <v>-1.0561609179218467</v>
      </c>
      <c r="I685">
        <v>-1.2374733343197899</v>
      </c>
      <c r="J685">
        <f>(Table2[[#This Row],[1M Return vs Nifty]]-AVERAGE(Table2[1M Return vs Nifty]))/_xlfn.STDEV.P(Table2[1M Return vs Nifty])</f>
        <v>-0.10288185380663849</v>
      </c>
      <c r="K685">
        <v>-11.7537241140506</v>
      </c>
      <c r="L685">
        <f>(Table2[[#This Row],[6M Return vs Nifty]]-AVERAGE(Table2[6M Return vs Nifty]))/_xlfn.STDEV.P(Table2[6M Return vs Nifty])</f>
        <v>-0.64103098158453664</v>
      </c>
      <c r="M685">
        <v>-0.51279459666368798</v>
      </c>
      <c r="N685">
        <f>(Table2[[#This Row],[1W Return vs Nifty]]-AVERAGE(Table2[1W Return vs Nifty]))/_xlfn.STDEV.P(Table2[1W Return vs Nifty])</f>
        <v>0.10957888971657548</v>
      </c>
      <c r="O685">
        <v>1140.3900000000001</v>
      </c>
      <c r="P685">
        <v>1109.3319805798999</v>
      </c>
      <c r="Q685">
        <v>1118.30725251435</v>
      </c>
      <c r="R685">
        <v>55.713235984371401</v>
      </c>
      <c r="S685" s="2">
        <f>(Table2[[#This Row],[Close Price]]-Table2[[#This Row],[20D EMA]])/Table2[[#This Row],[20D EMA]]</f>
        <v>1.7634318084164099E-2</v>
      </c>
      <c r="T685" s="2">
        <f>(Table2[[#This Row],[Close Price]]-Table2[[#This Row],[50D EMA]])/Table2[[#This Row],[50D EMA]]</f>
        <v>4.6125073752360572E-2</v>
      </c>
      <c r="U685" s="2">
        <f>(Table2[[#This Row],[Close Price]]-Table2[[#This Row],[200D EMA]])/Table2[[#This Row],[200D EMA]]</f>
        <v>3.7729119068829947E-2</v>
      </c>
      <c r="V685">
        <v>0.52867186287308598</v>
      </c>
      <c r="W685">
        <v>1159</v>
      </c>
      <c r="X685">
        <v>1177.2</v>
      </c>
      <c r="Y685">
        <v>1149.8</v>
      </c>
      <c r="Z685">
        <v>1246</v>
      </c>
      <c r="AA685">
        <v>1082.7</v>
      </c>
      <c r="AB685">
        <v>1246</v>
      </c>
      <c r="AC685" s="2">
        <f>(Table2[[#This Row],[Close Price]]/Table2[[#This Row],[Day Low]])-1</f>
        <v>1.2942191544433879E-3</v>
      </c>
      <c r="AD685" s="2">
        <f>(Table2[[#This Row],[Day High]]/Table2[[#This Row],[Close Price]])-1</f>
        <v>1.4390348987505464E-2</v>
      </c>
      <c r="AE685" s="2">
        <f>(Table2[[#This Row],[Close Price]]/Table2[[#This Row],[Current Week Low]])-1</f>
        <v>9.3059662550010191E-3</v>
      </c>
      <c r="AF685" s="2">
        <f>(Table2[[#This Row],[Current Week High]]/Table2[[#This Row],[Close Price]])-1</f>
        <v>7.3675140025850849E-2</v>
      </c>
      <c r="AG685" s="2">
        <f>(Table2[[#This Row],[Close Price]]/Table2[[#This Row],[Current Month Low]])-1</f>
        <v>7.1857393553154125E-2</v>
      </c>
      <c r="AH685" s="2">
        <f>(Table2[[#This Row],[Current Month High]]/Table2[[#This Row],[Close Price]])-1</f>
        <v>7.3675140025850849E-2</v>
      </c>
      <c r="AI685">
        <v>21.042654028436001</v>
      </c>
      <c r="AJ685">
        <v>24.343726561662901</v>
      </c>
      <c r="AK685" t="str">
        <f>IF(AND(Table2[[#This Row],[20D EMA]]&gt;Table2[[#This Row],[50D EMA]],Table2[[#This Row],[50D EMA]]&gt;Table2[[#This Row],[200D EMA]]),"Uptrend","Downtrend/NoTrend")</f>
        <v>Downtrend/NoTrend</v>
      </c>
      <c r="AL685">
        <v>0.03</v>
      </c>
      <c r="AM685" t="s">
        <v>10347</v>
      </c>
      <c r="AN685">
        <v>4.3600000000000003</v>
      </c>
      <c r="AO685" t="s">
        <v>10347</v>
      </c>
      <c r="AP685">
        <v>-5.3876843029100001E-2</v>
      </c>
      <c r="AQ685">
        <f>(Table2[[#This Row],[Sharpe Ratio]]-AVERAGE(Table2[Sharpe Ratio]))/_xlfn.STDEV.P(Table2[Sharpe Ratio])</f>
        <v>-1.3518417931779938</v>
      </c>
      <c r="AR6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5">
        <f>_xlfn.RANK.AVG(Table2[[#This Row],[1Y Return vs Nifty Z-Score]],Table2[1Y Return vs Nifty Z-Score])</f>
        <v>682</v>
      </c>
      <c r="AT685">
        <f>_xlfn.RANK.AVG(Table2[[#This Row],[6M Return vs Nifty Z-Score]],Table2[6M Return vs Nifty Z-Score])</f>
        <v>538</v>
      </c>
      <c r="AU685">
        <f>_xlfn.RANK.AVG(Table2[[#This Row],[Sharpe Ratio Z-Score]],Table2[Sharpe Ratio Z-Score])</f>
        <v>672</v>
      </c>
      <c r="AV685">
        <f>(Table2[[#This Row],[Rank 1Y]]+Table2[[#This Row],[Rank 6M]]+Table2[[#This Row],[Rank Sharpe]])/3</f>
        <v>630.66666666666663</v>
      </c>
    </row>
    <row r="686" spans="1:48" x14ac:dyDescent="0.3">
      <c r="A686" t="s">
        <v>1094</v>
      </c>
      <c r="B686" t="s">
        <v>1095</v>
      </c>
      <c r="C686" t="s">
        <v>10316</v>
      </c>
      <c r="D686" t="s">
        <v>569</v>
      </c>
      <c r="E686">
        <v>11666.412278095</v>
      </c>
      <c r="F686">
        <v>880.15</v>
      </c>
      <c r="G686">
        <v>-45.784563627658599</v>
      </c>
      <c r="H686">
        <f>(Table2[[#This Row],[1Y Return vs Nifty]]-AVERAGE(Table2[1Y Return vs Nifty]))/_xlfn.STDEV.P(Table2[1Y Return vs Nifty])</f>
        <v>-1.1633594290934746</v>
      </c>
      <c r="I686">
        <v>-3.3806035815656799</v>
      </c>
      <c r="J686">
        <f>(Table2[[#This Row],[1M Return vs Nifty]]-AVERAGE(Table2[1M Return vs Nifty]))/_xlfn.STDEV.P(Table2[1M Return vs Nifty])</f>
        <v>-0.30488475576207058</v>
      </c>
      <c r="K686">
        <v>-14.171623637995999</v>
      </c>
      <c r="L686">
        <f>(Table2[[#This Row],[6M Return vs Nifty]]-AVERAGE(Table2[6M Return vs Nifty]))/_xlfn.STDEV.P(Table2[6M Return vs Nifty])</f>
        <v>-0.72509522449613983</v>
      </c>
      <c r="M686">
        <v>-2.6416337312512201</v>
      </c>
      <c r="N686">
        <f>(Table2[[#This Row],[1W Return vs Nifty]]-AVERAGE(Table2[1W Return vs Nifty]))/_xlfn.STDEV.P(Table2[1W Return vs Nifty])</f>
        <v>-0.43119201873743079</v>
      </c>
      <c r="O686">
        <v>892.74</v>
      </c>
      <c r="P686">
        <v>885.74748307383697</v>
      </c>
      <c r="Q686">
        <v>876.73751825776196</v>
      </c>
      <c r="R686">
        <v>40.8925706077478</v>
      </c>
      <c r="S686" s="2">
        <f>(Table2[[#This Row],[Close Price]]-Table2[[#This Row],[20D EMA]])/Table2[[#This Row],[20D EMA]]</f>
        <v>-1.410265026771516E-2</v>
      </c>
      <c r="T686" s="2">
        <f>(Table2[[#This Row],[Close Price]]-Table2[[#This Row],[50D EMA]])/Table2[[#This Row],[50D EMA]]</f>
        <v>-6.3195020937704257E-3</v>
      </c>
      <c r="U686" s="2">
        <f>(Table2[[#This Row],[Close Price]]-Table2[[#This Row],[200D EMA]])/Table2[[#This Row],[200D EMA]]</f>
        <v>3.8922501560321511E-3</v>
      </c>
      <c r="V686">
        <v>0.71182520148655504</v>
      </c>
      <c r="W686">
        <v>871.55</v>
      </c>
      <c r="X686">
        <v>888.95</v>
      </c>
      <c r="Y686">
        <v>871</v>
      </c>
      <c r="Z686">
        <v>910.5</v>
      </c>
      <c r="AA686">
        <v>861</v>
      </c>
      <c r="AB686">
        <v>935</v>
      </c>
      <c r="AC686" s="2">
        <f>(Table2[[#This Row],[Close Price]]/Table2[[#This Row],[Day Low]])-1</f>
        <v>9.8674774826459366E-3</v>
      </c>
      <c r="AD686" s="2">
        <f>(Table2[[#This Row],[Day High]]/Table2[[#This Row],[Close Price]])-1</f>
        <v>9.9982957450435173E-3</v>
      </c>
      <c r="AE686" s="2">
        <f>(Table2[[#This Row],[Close Price]]/Table2[[#This Row],[Current Week Low]])-1</f>
        <v>1.0505166475315741E-2</v>
      </c>
      <c r="AF686" s="2">
        <f>(Table2[[#This Row],[Current Week High]]/Table2[[#This Row],[Close Price]])-1</f>
        <v>3.4482758620689724E-2</v>
      </c>
      <c r="AG686" s="2">
        <f>(Table2[[#This Row],[Close Price]]/Table2[[#This Row],[Current Month Low]])-1</f>
        <v>2.2241579558652802E-2</v>
      </c>
      <c r="AH686" s="2">
        <f>(Table2[[#This Row],[Current Month High]]/Table2[[#This Row],[Close Price]])-1</f>
        <v>6.2318922910867602E-2</v>
      </c>
      <c r="AI686">
        <v>20.127251036755101</v>
      </c>
      <c r="AJ686">
        <v>15.5735014115947</v>
      </c>
      <c r="AK686" t="str">
        <f>IF(AND(Table2[[#This Row],[20D EMA]]&gt;Table2[[#This Row],[50D EMA]],Table2[[#This Row],[50D EMA]]&gt;Table2[[#This Row],[200D EMA]]),"Uptrend","Downtrend/NoTrend")</f>
        <v>Uptrend</v>
      </c>
      <c r="AL686">
        <v>0.02</v>
      </c>
      <c r="AM686" t="s">
        <v>10347</v>
      </c>
      <c r="AN686">
        <v>-0.06</v>
      </c>
      <c r="AO686" t="s">
        <v>10346</v>
      </c>
      <c r="AP686">
        <v>-3.2051470522134001E-2</v>
      </c>
      <c r="AQ686">
        <f>(Table2[[#This Row],[Sharpe Ratio]]-AVERAGE(Table2[Sharpe Ratio]))/_xlfn.STDEV.P(Table2[Sharpe Ratio])</f>
        <v>-1.1009845642697087</v>
      </c>
      <c r="AR6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-3.7255159923588246</v>
      </c>
      <c r="AS686">
        <f>_xlfn.RANK.AVG(Table2[[#This Row],[1Y Return vs Nifty Z-Score]],Table2[1Y Return vs Nifty Z-Score])</f>
        <v>702</v>
      </c>
      <c r="AT686">
        <f>_xlfn.RANK.AVG(Table2[[#This Row],[6M Return vs Nifty Z-Score]],Table2[6M Return vs Nifty Z-Score])</f>
        <v>555</v>
      </c>
      <c r="AU686">
        <f>_xlfn.RANK.AVG(Table2[[#This Row],[Sharpe Ratio Z-Score]],Table2[Sharpe Ratio Z-Score])</f>
        <v>636</v>
      </c>
      <c r="AV686">
        <f>(Table2[[#This Row],[Rank 1Y]]+Table2[[#This Row],[Rank 6M]]+Table2[[#This Row],[Rank Sharpe]])/3</f>
        <v>631</v>
      </c>
    </row>
    <row r="687" spans="1:48" x14ac:dyDescent="0.3">
      <c r="A687" t="s">
        <v>480</v>
      </c>
      <c r="B687" t="s">
        <v>481</v>
      </c>
      <c r="C687" t="s">
        <v>6758</v>
      </c>
      <c r="D687" t="s">
        <v>83</v>
      </c>
      <c r="E687">
        <v>43382.613498259998</v>
      </c>
      <c r="F687">
        <v>2310.1999999999998</v>
      </c>
      <c r="G687">
        <v>-13.462836117906599</v>
      </c>
      <c r="H687">
        <f>(Table2[[#This Row],[1Y Return vs Nifty]]-AVERAGE(Table2[1Y Return vs Nifty]))/_xlfn.STDEV.P(Table2[1Y Return vs Nifty])</f>
        <v>-0.6450551974413794</v>
      </c>
      <c r="I687">
        <v>-13.0009041777896</v>
      </c>
      <c r="J687">
        <f>(Table2[[#This Row],[1M Return vs Nifty]]-AVERAGE(Table2[1M Return vs Nifty]))/_xlfn.STDEV.P(Table2[1M Return vs Nifty])</f>
        <v>-1.2116558867365661</v>
      </c>
      <c r="K687">
        <v>-26.5528083977565</v>
      </c>
      <c r="L687">
        <f>(Table2[[#This Row],[6M Return vs Nifty]]-AVERAGE(Table2[6M Return vs Nifty]))/_xlfn.STDEV.P(Table2[6M Return vs Nifty])</f>
        <v>-1.1555576621906554</v>
      </c>
      <c r="M687">
        <v>-1.7419621414469</v>
      </c>
      <c r="N687">
        <f>(Table2[[#This Row],[1W Return vs Nifty]]-AVERAGE(Table2[1W Return vs Nifty]))/_xlfn.STDEV.P(Table2[1W Return vs Nifty])</f>
        <v>-0.20265609273708227</v>
      </c>
      <c r="O687">
        <v>2377.11</v>
      </c>
      <c r="P687">
        <v>2462.9990605092298</v>
      </c>
      <c r="Q687">
        <v>2410.2440292231699</v>
      </c>
      <c r="R687">
        <v>35.1940463103045</v>
      </c>
      <c r="S687" s="2">
        <f>(Table2[[#This Row],[Close Price]]-Table2[[#This Row],[20D EMA]])/Table2[[#This Row],[20D EMA]]</f>
        <v>-2.8147624636638734E-2</v>
      </c>
      <c r="T687" s="2">
        <f>(Table2[[#This Row],[Close Price]]-Table2[[#This Row],[50D EMA]])/Table2[[#This Row],[50D EMA]]</f>
        <v>-6.2037807061785279E-2</v>
      </c>
      <c r="U687" s="2">
        <f>(Table2[[#This Row],[Close Price]]-Table2[[#This Row],[200D EMA]])/Table2[[#This Row],[200D EMA]]</f>
        <v>-4.1507842363752136E-2</v>
      </c>
      <c r="V687">
        <v>0.53612301867831402</v>
      </c>
      <c r="W687">
        <v>2286.6999999999998</v>
      </c>
      <c r="X687">
        <v>2334.8000000000002</v>
      </c>
      <c r="Y687">
        <v>2286.6999999999998</v>
      </c>
      <c r="Z687">
        <v>2358</v>
      </c>
      <c r="AA687">
        <v>2267.6999999999998</v>
      </c>
      <c r="AB687">
        <v>2590.5500000000002</v>
      </c>
      <c r="AC687" s="2">
        <f>(Table2[[#This Row],[Close Price]]/Table2[[#This Row],[Day Low]])-1</f>
        <v>1.0276818122184839E-2</v>
      </c>
      <c r="AD687" s="2">
        <f>(Table2[[#This Row],[Day High]]/Table2[[#This Row],[Close Price]])-1</f>
        <v>1.0648428707471291E-2</v>
      </c>
      <c r="AE687" s="2">
        <f>(Table2[[#This Row],[Close Price]]/Table2[[#This Row],[Current Week Low]])-1</f>
        <v>1.0276818122184839E-2</v>
      </c>
      <c r="AF687" s="2">
        <f>(Table2[[#This Row],[Current Week High]]/Table2[[#This Row],[Close Price]])-1</f>
        <v>2.069084927711895E-2</v>
      </c>
      <c r="AG687" s="2">
        <f>(Table2[[#This Row],[Close Price]]/Table2[[#This Row],[Current Month Low]])-1</f>
        <v>1.8741456100895171E-2</v>
      </c>
      <c r="AH687" s="2">
        <f>(Table2[[#This Row],[Current Month High]]/Table2[[#This Row],[Close Price]])-1</f>
        <v>0.121353129599169</v>
      </c>
      <c r="AI687">
        <v>23.1062245693013</v>
      </c>
      <c r="AJ687">
        <v>28.130892956184098</v>
      </c>
      <c r="AK687" t="str">
        <f>IF(AND(Table2[[#This Row],[20D EMA]]&gt;Table2[[#This Row],[50D EMA]],Table2[[#This Row],[50D EMA]]&gt;Table2[[#This Row],[200D EMA]]),"Uptrend","Downtrend/NoTrend")</f>
        <v>Downtrend/NoTrend</v>
      </c>
      <c r="AL687">
        <v>-0.15</v>
      </c>
      <c r="AM687" t="s">
        <v>10346</v>
      </c>
      <c r="AN687">
        <v>-0.15</v>
      </c>
      <c r="AO687" t="s">
        <v>10346</v>
      </c>
      <c r="AP687">
        <v>-5.3784234351424001E-2</v>
      </c>
      <c r="AQ687">
        <f>(Table2[[#This Row],[Sharpe Ratio]]-AVERAGE(Table2[Sharpe Ratio]))/_xlfn.STDEV.P(Table2[Sharpe Ratio])</f>
        <v>-1.3507773643235839</v>
      </c>
      <c r="AR6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7">
        <f>_xlfn.RANK.AVG(Table2[[#This Row],[1Y Return vs Nifty Z-Score]],Table2[1Y Return vs Nifty Z-Score])</f>
        <v>547</v>
      </c>
      <c r="AT687">
        <f>_xlfn.RANK.AVG(Table2[[#This Row],[6M Return vs Nifty Z-Score]],Table2[6M Return vs Nifty Z-Score])</f>
        <v>678</v>
      </c>
      <c r="AU687">
        <f>_xlfn.RANK.AVG(Table2[[#This Row],[Sharpe Ratio Z-Score]],Table2[Sharpe Ratio Z-Score])</f>
        <v>671</v>
      </c>
      <c r="AV687">
        <f>(Table2[[#This Row],[Rank 1Y]]+Table2[[#This Row],[Rank 6M]]+Table2[[#This Row],[Rank Sharpe]])/3</f>
        <v>632</v>
      </c>
    </row>
    <row r="688" spans="1:48" x14ac:dyDescent="0.3">
      <c r="A688" t="s">
        <v>1082</v>
      </c>
      <c r="B688" t="s">
        <v>1083</v>
      </c>
      <c r="C688" t="s">
        <v>6758</v>
      </c>
      <c r="D688" t="s">
        <v>83</v>
      </c>
      <c r="E688">
        <v>12220.097774894901</v>
      </c>
      <c r="F688">
        <v>342.15</v>
      </c>
      <c r="G688">
        <v>-29.386476352142299</v>
      </c>
      <c r="H688">
        <f>(Table2[[#This Row],[1Y Return vs Nifty]]-AVERAGE(Table2[1Y Return vs Nifty]))/_xlfn.STDEV.P(Table2[1Y Return vs Nifty])</f>
        <v>-0.90040324819825091</v>
      </c>
      <c r="I688">
        <v>-5.0220913180858497</v>
      </c>
      <c r="J688">
        <f>(Table2[[#This Row],[1M Return vs Nifty]]-AVERAGE(Table2[1M Return vs Nifty]))/_xlfn.STDEV.P(Table2[1M Return vs Nifty])</f>
        <v>-0.45960483716050365</v>
      </c>
      <c r="K688">
        <v>-11.188258799780799</v>
      </c>
      <c r="L688">
        <f>(Table2[[#This Row],[6M Return vs Nifty]]-AVERAGE(Table2[6M Return vs Nifty]))/_xlfn.STDEV.P(Table2[6M Return vs Nifty])</f>
        <v>-0.62137118469632813</v>
      </c>
      <c r="M688">
        <v>-2.5060317199007098</v>
      </c>
      <c r="N688">
        <f>(Table2[[#This Row],[1W Return vs Nifty]]-AVERAGE(Table2[1W Return vs Nifty]))/_xlfn.STDEV.P(Table2[1W Return vs Nifty])</f>
        <v>-0.3967461925240689</v>
      </c>
      <c r="O688">
        <v>339.88</v>
      </c>
      <c r="P688">
        <v>341.12339937603099</v>
      </c>
      <c r="Q688">
        <v>341.99734130759202</v>
      </c>
      <c r="R688">
        <v>57.804843422511901</v>
      </c>
      <c r="S688" s="2">
        <f>(Table2[[#This Row],[Close Price]]-Table2[[#This Row],[20D EMA]])/Table2[[#This Row],[20D EMA]]</f>
        <v>6.6788278215840352E-3</v>
      </c>
      <c r="T688" s="2">
        <f>(Table2[[#This Row],[Close Price]]-Table2[[#This Row],[50D EMA]])/Table2[[#This Row],[50D EMA]]</f>
        <v>3.0094699626199923E-3</v>
      </c>
      <c r="U688" s="2">
        <f>(Table2[[#This Row],[Close Price]]-Table2[[#This Row],[200D EMA]])/Table2[[#This Row],[200D EMA]]</f>
        <v>4.4637391572776224E-4</v>
      </c>
      <c r="V688">
        <v>0.40769815169118201</v>
      </c>
      <c r="W688">
        <v>337.1</v>
      </c>
      <c r="X688">
        <v>344</v>
      </c>
      <c r="Y688">
        <v>336.6</v>
      </c>
      <c r="Z688">
        <v>344</v>
      </c>
      <c r="AA688">
        <v>323.95</v>
      </c>
      <c r="AB688">
        <v>353</v>
      </c>
      <c r="AC688" s="2">
        <f>(Table2[[#This Row],[Close Price]]/Table2[[#This Row],[Day Low]])-1</f>
        <v>1.4980717887866923E-2</v>
      </c>
      <c r="AD688" s="2">
        <f>(Table2[[#This Row],[Day High]]/Table2[[#This Row],[Close Price]])-1</f>
        <v>5.4069852403917373E-3</v>
      </c>
      <c r="AE688" s="2">
        <f>(Table2[[#This Row],[Close Price]]/Table2[[#This Row],[Current Week Low]])-1</f>
        <v>1.6488413547236958E-2</v>
      </c>
      <c r="AF688" s="2">
        <f>(Table2[[#This Row],[Current Week High]]/Table2[[#This Row],[Close Price]])-1</f>
        <v>5.4069852403917373E-3</v>
      </c>
      <c r="AG688" s="2">
        <f>(Table2[[#This Row],[Close Price]]/Table2[[#This Row],[Current Month Low]])-1</f>
        <v>5.6181509492205572E-2</v>
      </c>
      <c r="AH688" s="2">
        <f>(Table2[[#This Row],[Current Month High]]/Table2[[#This Row],[Close Price]])-1</f>
        <v>3.1711237761215871E-2</v>
      </c>
      <c r="AI688">
        <v>16.3232500365337</v>
      </c>
      <c r="AJ688">
        <v>17.456230690010202</v>
      </c>
      <c r="AK688" t="str">
        <f>IF(AND(Table2[[#This Row],[20D EMA]]&gt;Table2[[#This Row],[50D EMA]],Table2[[#This Row],[50D EMA]]&gt;Table2[[#This Row],[200D EMA]]),"Uptrend","Downtrend/NoTrend")</f>
        <v>Downtrend/NoTrend</v>
      </c>
      <c r="AL688">
        <v>-0.06</v>
      </c>
      <c r="AM688" t="s">
        <v>10346</v>
      </c>
      <c r="AN688">
        <v>2.0099999999999998</v>
      </c>
      <c r="AO688" t="s">
        <v>10347</v>
      </c>
      <c r="AP688">
        <v>-0.11553330152878501</v>
      </c>
      <c r="AQ688">
        <f>(Table2[[#This Row],[Sharpe Ratio]]-AVERAGE(Table2[Sharpe Ratio]))/_xlfn.STDEV.P(Table2[Sharpe Ratio])</f>
        <v>-2.0605109496193372</v>
      </c>
      <c r="AR6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8">
        <f>_xlfn.RANK.AVG(Table2[[#This Row],[1Y Return vs Nifty Z-Score]],Table2[1Y Return vs Nifty Z-Score])</f>
        <v>634</v>
      </c>
      <c r="AT688">
        <f>_xlfn.RANK.AVG(Table2[[#This Row],[6M Return vs Nifty Z-Score]],Table2[6M Return vs Nifty Z-Score])</f>
        <v>531</v>
      </c>
      <c r="AU688">
        <f>_xlfn.RANK.AVG(Table2[[#This Row],[Sharpe Ratio Z-Score]],Table2[Sharpe Ratio Z-Score])</f>
        <v>731</v>
      </c>
      <c r="AV688">
        <f>(Table2[[#This Row],[Rank 1Y]]+Table2[[#This Row],[Rank 6M]]+Table2[[#This Row],[Rank Sharpe]])/3</f>
        <v>632</v>
      </c>
    </row>
    <row r="689" spans="1:48" x14ac:dyDescent="0.3">
      <c r="A689" t="s">
        <v>1656</v>
      </c>
      <c r="B689" t="s">
        <v>1657</v>
      </c>
      <c r="C689" t="s">
        <v>10303</v>
      </c>
      <c r="D689" t="s">
        <v>415</v>
      </c>
      <c r="E689">
        <v>5209.5264536699997</v>
      </c>
      <c r="F689">
        <v>287.10000000000002</v>
      </c>
      <c r="G689">
        <v>-24.862374468949501</v>
      </c>
      <c r="H689">
        <f>(Table2[[#This Row],[1Y Return vs Nifty]]-AVERAGE(Table2[1Y Return vs Nifty]))/_xlfn.STDEV.P(Table2[1Y Return vs Nifty])</f>
        <v>-0.82785572889327075</v>
      </c>
      <c r="I689">
        <v>-3.3295606403746301</v>
      </c>
      <c r="J689">
        <f>(Table2[[#This Row],[1M Return vs Nifty]]-AVERAGE(Table2[1M Return vs Nifty]))/_xlfn.STDEV.P(Table2[1M Return vs Nifty])</f>
        <v>-0.30007365188344126</v>
      </c>
      <c r="K689">
        <v>-29.274149598809501</v>
      </c>
      <c r="L689">
        <f>(Table2[[#This Row],[6M Return vs Nifty]]-AVERAGE(Table2[6M Return vs Nifty]))/_xlfn.STDEV.P(Table2[6M Return vs Nifty])</f>
        <v>-1.2501718037234608</v>
      </c>
      <c r="M689">
        <v>-0.17727688914638801</v>
      </c>
      <c r="N689">
        <f>(Table2[[#This Row],[1W Return vs Nifty]]-AVERAGE(Table2[1W Return vs Nifty]))/_xlfn.STDEV.P(Table2[1W Return vs Nifty])</f>
        <v>0.19480760077730577</v>
      </c>
      <c r="O689">
        <v>283.39</v>
      </c>
      <c r="P689">
        <v>287.43817731820297</v>
      </c>
      <c r="Q689">
        <v>292.08129762131603</v>
      </c>
      <c r="R689">
        <v>60.6814065864219</v>
      </c>
      <c r="S689" s="2">
        <f>(Table2[[#This Row],[Close Price]]-Table2[[#This Row],[20D EMA]])/Table2[[#This Row],[20D EMA]]</f>
        <v>1.3091499347189514E-2</v>
      </c>
      <c r="T689" s="2">
        <f>(Table2[[#This Row],[Close Price]]-Table2[[#This Row],[50D EMA]])/Table2[[#This Row],[50D EMA]]</f>
        <v>-1.176521926760547E-3</v>
      </c>
      <c r="U689" s="2">
        <f>(Table2[[#This Row],[Close Price]]-Table2[[#This Row],[200D EMA]])/Table2[[#This Row],[200D EMA]]</f>
        <v>-1.7054490177506213E-2</v>
      </c>
      <c r="V689">
        <v>1.2773785489041001</v>
      </c>
      <c r="W689">
        <v>282.05</v>
      </c>
      <c r="X689">
        <v>289</v>
      </c>
      <c r="Y689">
        <v>277.35000000000002</v>
      </c>
      <c r="Z689">
        <v>289.89999999999998</v>
      </c>
      <c r="AA689">
        <v>271.39999999999998</v>
      </c>
      <c r="AB689">
        <v>294.2</v>
      </c>
      <c r="AC689" s="2">
        <f>(Table2[[#This Row],[Close Price]]/Table2[[#This Row],[Day Low]])-1</f>
        <v>1.79046268392129E-2</v>
      </c>
      <c r="AD689" s="2">
        <f>(Table2[[#This Row],[Day High]]/Table2[[#This Row],[Close Price]])-1</f>
        <v>6.6179031696271817E-3</v>
      </c>
      <c r="AE689" s="2">
        <f>(Table2[[#This Row],[Close Price]]/Table2[[#This Row],[Current Week Low]])-1</f>
        <v>3.5154137371552263E-2</v>
      </c>
      <c r="AF689" s="2">
        <f>(Table2[[#This Row],[Current Week High]]/Table2[[#This Row],[Close Price]])-1</f>
        <v>9.7526994078716012E-3</v>
      </c>
      <c r="AG689" s="2">
        <f>(Table2[[#This Row],[Close Price]]/Table2[[#This Row],[Current Month Low]])-1</f>
        <v>5.7848194546794574E-2</v>
      </c>
      <c r="AH689" s="2">
        <f>(Table2[[#This Row],[Current Month High]]/Table2[[#This Row],[Close Price]])-1</f>
        <v>2.4730059212817679E-2</v>
      </c>
      <c r="AI689">
        <v>35.127133402995398</v>
      </c>
      <c r="AJ689">
        <v>8.2919469415980398</v>
      </c>
      <c r="AK689" t="str">
        <f>IF(AND(Table2[[#This Row],[20D EMA]]&gt;Table2[[#This Row],[50D EMA]],Table2[[#This Row],[50D EMA]]&gt;Table2[[#This Row],[200D EMA]]),"Uptrend","Downtrend/NoTrend")</f>
        <v>Downtrend/NoTrend</v>
      </c>
      <c r="AL689">
        <v>-0.1</v>
      </c>
      <c r="AM689" t="s">
        <v>10346</v>
      </c>
      <c r="AN689">
        <v>3.13</v>
      </c>
      <c r="AO689" t="s">
        <v>10347</v>
      </c>
      <c r="AP689">
        <v>-6.615336797647E-3</v>
      </c>
      <c r="AQ689">
        <f>(Table2[[#This Row],[Sharpe Ratio]]-AVERAGE(Table2[Sharpe Ratio]))/_xlfn.STDEV.P(Table2[Sharpe Ratio])</f>
        <v>-0.80862584195104847</v>
      </c>
      <c r="AR6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9">
        <f>_xlfn.RANK.AVG(Table2[[#This Row],[1Y Return vs Nifty Z-Score]],Table2[1Y Return vs Nifty Z-Score])</f>
        <v>614</v>
      </c>
      <c r="AT689">
        <f>_xlfn.RANK.AVG(Table2[[#This Row],[6M Return vs Nifty Z-Score]],Table2[6M Return vs Nifty Z-Score])</f>
        <v>692</v>
      </c>
      <c r="AU689">
        <f>_xlfn.RANK.AVG(Table2[[#This Row],[Sharpe Ratio Z-Score]],Table2[Sharpe Ratio Z-Score])</f>
        <v>590</v>
      </c>
      <c r="AV689">
        <f>(Table2[[#This Row],[Rank 1Y]]+Table2[[#This Row],[Rank 6M]]+Table2[[#This Row],[Rank Sharpe]])/3</f>
        <v>632</v>
      </c>
    </row>
    <row r="690" spans="1:48" x14ac:dyDescent="0.3">
      <c r="A690" t="s">
        <v>2101</v>
      </c>
      <c r="B690" t="s">
        <v>2102</v>
      </c>
      <c r="C690" t="s">
        <v>10301</v>
      </c>
      <c r="D690" t="s">
        <v>427</v>
      </c>
      <c r="E690">
        <v>2927.3758298729999</v>
      </c>
      <c r="F690">
        <v>88.11</v>
      </c>
      <c r="G690">
        <v>-38.9167740889133</v>
      </c>
      <c r="H690">
        <f>(Table2[[#This Row],[1Y Return vs Nifty]]-AVERAGE(Table2[1Y Return vs Nifty]))/_xlfn.STDEV.P(Table2[1Y Return vs Nifty])</f>
        <v>-1.0532290414477745</v>
      </c>
      <c r="I690">
        <v>-1.5828486222340401</v>
      </c>
      <c r="J690">
        <f>(Table2[[#This Row],[1M Return vs Nifty]]-AVERAGE(Table2[1M Return vs Nifty]))/_xlfn.STDEV.P(Table2[1M Return vs Nifty])</f>
        <v>-0.13543554974370431</v>
      </c>
      <c r="K690">
        <v>-32.983966005753302</v>
      </c>
      <c r="L690">
        <f>(Table2[[#This Row],[6M Return vs Nifty]]-AVERAGE(Table2[6M Return vs Nifty]))/_xlfn.STDEV.P(Table2[6M Return vs Nifty])</f>
        <v>-1.3791527247676461</v>
      </c>
      <c r="M690">
        <v>4.7425790340897098</v>
      </c>
      <c r="N690">
        <f>(Table2[[#This Row],[1W Return vs Nifty]]-AVERAGE(Table2[1W Return vs Nifty]))/_xlfn.STDEV.P(Table2[1W Return vs Nifty])</f>
        <v>1.4445567780850077</v>
      </c>
      <c r="O690">
        <v>86.13</v>
      </c>
      <c r="P690">
        <v>85.136872691665005</v>
      </c>
      <c r="Q690">
        <v>85.862447591971602</v>
      </c>
      <c r="R690">
        <v>58.214861348198397</v>
      </c>
      <c r="S690" s="2">
        <f>(Table2[[#This Row],[Close Price]]-Table2[[#This Row],[20D EMA]])/Table2[[#This Row],[20D EMA]]</f>
        <v>2.2988505747126485E-2</v>
      </c>
      <c r="T690" s="2">
        <f>(Table2[[#This Row],[Close Price]]-Table2[[#This Row],[50D EMA]])/Table2[[#This Row],[50D EMA]]</f>
        <v>3.492173501724203E-2</v>
      </c>
      <c r="U690" s="2">
        <f>(Table2[[#This Row],[Close Price]]-Table2[[#This Row],[200D EMA]])/Table2[[#This Row],[200D EMA]]</f>
        <v>2.6176197756544624E-2</v>
      </c>
      <c r="V690">
        <v>1.1296911510740999</v>
      </c>
      <c r="W690">
        <v>87.5</v>
      </c>
      <c r="X690">
        <v>90.7</v>
      </c>
      <c r="Y690">
        <v>85.4</v>
      </c>
      <c r="Z690">
        <v>93</v>
      </c>
      <c r="AA690">
        <v>80.489999999999995</v>
      </c>
      <c r="AB690">
        <v>93</v>
      </c>
      <c r="AC690" s="2">
        <f>(Table2[[#This Row],[Close Price]]/Table2[[#This Row],[Day Low]])-1</f>
        <v>6.9714285714286284E-3</v>
      </c>
      <c r="AD690" s="2">
        <f>(Table2[[#This Row],[Day High]]/Table2[[#This Row],[Close Price]])-1</f>
        <v>2.9395074338894656E-2</v>
      </c>
      <c r="AE690" s="2">
        <f>(Table2[[#This Row],[Close Price]]/Table2[[#This Row],[Current Week Low]])-1</f>
        <v>3.1733021077283263E-2</v>
      </c>
      <c r="AF690" s="2">
        <f>(Table2[[#This Row],[Current Week High]]/Table2[[#This Row],[Close Price]])-1</f>
        <v>5.5498808307797187E-2</v>
      </c>
      <c r="AG690" s="2">
        <f>(Table2[[#This Row],[Close Price]]/Table2[[#This Row],[Current Month Low]])-1</f>
        <v>9.4670145359672109E-2</v>
      </c>
      <c r="AH690" s="2">
        <f>(Table2[[#This Row],[Current Month High]]/Table2[[#This Row],[Close Price]])-1</f>
        <v>5.5498808307797187E-2</v>
      </c>
      <c r="AI690">
        <v>36.193394620360898</v>
      </c>
      <c r="AJ690">
        <v>40.863309352517902</v>
      </c>
      <c r="AK690" t="str">
        <f>IF(AND(Table2[[#This Row],[20D EMA]]&gt;Table2[[#This Row],[50D EMA]],Table2[[#This Row],[50D EMA]]&gt;Table2[[#This Row],[200D EMA]]),"Uptrend","Downtrend/NoTrend")</f>
        <v>Downtrend/NoTrend</v>
      </c>
      <c r="AL690">
        <v>0.01</v>
      </c>
      <c r="AM690" t="s">
        <v>10347</v>
      </c>
      <c r="AN690">
        <v>7.79</v>
      </c>
      <c r="AO690" t="s">
        <v>10347</v>
      </c>
      <c r="AP690">
        <v>5.2713441997549997E-3</v>
      </c>
      <c r="AQ690">
        <f>(Table2[[#This Row],[Sharpe Ratio]]-AVERAGE(Table2[Sharpe Ratio]))/_xlfn.STDEV.P(Table2[Sharpe Ratio])</f>
        <v>-0.67200229268638778</v>
      </c>
      <c r="AR6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0">
        <f>_xlfn.RANK.AVG(Table2[[#This Row],[1Y Return vs Nifty Z-Score]],Table2[1Y Return vs Nifty Z-Score])</f>
        <v>681</v>
      </c>
      <c r="AT690">
        <f>_xlfn.RANK.AVG(Table2[[#This Row],[6M Return vs Nifty Z-Score]],Table2[6M Return vs Nifty Z-Score])</f>
        <v>707</v>
      </c>
      <c r="AU690">
        <f>_xlfn.RANK.AVG(Table2[[#This Row],[Sharpe Ratio Z-Score]],Table2[Sharpe Ratio Z-Score])</f>
        <v>509</v>
      </c>
      <c r="AV690">
        <f>(Table2[[#This Row],[Rank 1Y]]+Table2[[#This Row],[Rank 6M]]+Table2[[#This Row],[Rank Sharpe]])/3</f>
        <v>632.33333333333337</v>
      </c>
    </row>
    <row r="691" spans="1:48" x14ac:dyDescent="0.3">
      <c r="A691" t="s">
        <v>917</v>
      </c>
      <c r="B691" t="s">
        <v>918</v>
      </c>
      <c r="C691" t="s">
        <v>10316</v>
      </c>
      <c r="D691" t="s">
        <v>569</v>
      </c>
      <c r="E691">
        <v>16261.867698</v>
      </c>
      <c r="F691">
        <v>3279.7</v>
      </c>
      <c r="G691">
        <v>-59.119664638010001</v>
      </c>
      <c r="H691">
        <f>(Table2[[#This Row],[1Y Return vs Nifty]]-AVERAGE(Table2[1Y Return vs Nifty]))/_xlfn.STDEV.P(Table2[1Y Return vs Nifty])</f>
        <v>-1.377198224717499</v>
      </c>
      <c r="I691">
        <v>-8.6613714772637298</v>
      </c>
      <c r="J691">
        <f>(Table2[[#This Row],[1M Return vs Nifty]]-AVERAGE(Table2[1M Return vs Nifty]))/_xlfn.STDEV.P(Table2[1M Return vs Nifty])</f>
        <v>-0.80262885734195766</v>
      </c>
      <c r="K691">
        <v>-5.8567022524999999</v>
      </c>
      <c r="L691">
        <f>(Table2[[#This Row],[6M Return vs Nifty]]-AVERAGE(Table2[6M Return vs Nifty]))/_xlfn.STDEV.P(Table2[6M Return vs Nifty])</f>
        <v>-0.43600646616732031</v>
      </c>
      <c r="M691">
        <v>-2.37404145862565</v>
      </c>
      <c r="N691">
        <f>(Table2[[#This Row],[1W Return vs Nifty]]-AVERAGE(Table2[1W Return vs Nifty]))/_xlfn.STDEV.P(Table2[1W Return vs Nifty])</f>
        <v>-0.36321782847949058</v>
      </c>
      <c r="O691">
        <v>3378.35</v>
      </c>
      <c r="P691">
        <v>3447.3991736748098</v>
      </c>
      <c r="Q691">
        <v>3529.5656182470202</v>
      </c>
      <c r="R691">
        <v>35.678023189707403</v>
      </c>
      <c r="S691" s="2">
        <f>(Table2[[#This Row],[Close Price]]-Table2[[#This Row],[20D EMA]])/Table2[[#This Row],[20D EMA]]</f>
        <v>-2.9200645285420424E-2</v>
      </c>
      <c r="T691" s="2">
        <f>(Table2[[#This Row],[Close Price]]-Table2[[#This Row],[50D EMA]])/Table2[[#This Row],[50D EMA]]</f>
        <v>-4.8645127885219172E-2</v>
      </c>
      <c r="U691" s="2">
        <f>(Table2[[#This Row],[Close Price]]-Table2[[#This Row],[200D EMA]])/Table2[[#This Row],[200D EMA]]</f>
        <v>-7.0792172542500462E-2</v>
      </c>
      <c r="V691">
        <v>0.75492931126471896</v>
      </c>
      <c r="W691">
        <v>3250</v>
      </c>
      <c r="X691">
        <v>3299</v>
      </c>
      <c r="Y691">
        <v>3250</v>
      </c>
      <c r="Z691">
        <v>3360</v>
      </c>
      <c r="AA691">
        <v>3226.4</v>
      </c>
      <c r="AB691">
        <v>3790</v>
      </c>
      <c r="AC691" s="2">
        <f>(Table2[[#This Row],[Close Price]]/Table2[[#This Row],[Day Low]])-1</f>
        <v>9.1384615384615397E-3</v>
      </c>
      <c r="AD691" s="2">
        <f>(Table2[[#This Row],[Day High]]/Table2[[#This Row],[Close Price]])-1</f>
        <v>5.8846845748086185E-3</v>
      </c>
      <c r="AE691" s="2">
        <f>(Table2[[#This Row],[Close Price]]/Table2[[#This Row],[Current Week Low]])-1</f>
        <v>9.1384615384615397E-3</v>
      </c>
      <c r="AF691" s="2">
        <f>(Table2[[#This Row],[Current Week High]]/Table2[[#This Row],[Close Price]])-1</f>
        <v>2.448394670244225E-2</v>
      </c>
      <c r="AG691" s="2">
        <f>(Table2[[#This Row],[Close Price]]/Table2[[#This Row],[Current Month Low]])-1</f>
        <v>1.6519960327299632E-2</v>
      </c>
      <c r="AH691" s="2">
        <f>(Table2[[#This Row],[Current Month High]]/Table2[[#This Row],[Close Price]])-1</f>
        <v>0.15559349940543354</v>
      </c>
      <c r="AI691">
        <v>44.045187059791999</v>
      </c>
      <c r="AJ691">
        <v>14.038839340044101</v>
      </c>
      <c r="AK691" t="str">
        <f>IF(AND(Table2[[#This Row],[20D EMA]]&gt;Table2[[#This Row],[50D EMA]],Table2[[#This Row],[50D EMA]]&gt;Table2[[#This Row],[200D EMA]]),"Uptrend","Downtrend/NoTrend")</f>
        <v>Downtrend/NoTrend</v>
      </c>
      <c r="AL691">
        <v>-0.08</v>
      </c>
      <c r="AM691" t="s">
        <v>10346</v>
      </c>
      <c r="AN691">
        <v>-5.4</v>
      </c>
      <c r="AO691" t="s">
        <v>10346</v>
      </c>
      <c r="AP691">
        <v>-7.9764642102720995E-2</v>
      </c>
      <c r="AQ691">
        <f>(Table2[[#This Row],[Sharpe Ratio]]-AVERAGE(Table2[Sharpe Ratio]))/_xlfn.STDEV.P(Table2[Sharpe Ratio])</f>
        <v>-1.6493918824637692</v>
      </c>
      <c r="AR6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1">
        <f>_xlfn.RANK.AVG(Table2[[#This Row],[1Y Return vs Nifty Z-Score]],Table2[1Y Return vs Nifty Z-Score])</f>
        <v>729</v>
      </c>
      <c r="AT691">
        <f>_xlfn.RANK.AVG(Table2[[#This Row],[6M Return vs Nifty Z-Score]],Table2[6M Return vs Nifty Z-Score])</f>
        <v>476</v>
      </c>
      <c r="AU691">
        <f>_xlfn.RANK.AVG(Table2[[#This Row],[Sharpe Ratio Z-Score]],Table2[Sharpe Ratio Z-Score])</f>
        <v>700</v>
      </c>
      <c r="AV691">
        <f>(Table2[[#This Row],[Rank 1Y]]+Table2[[#This Row],[Rank 6M]]+Table2[[#This Row],[Rank Sharpe]])/3</f>
        <v>635</v>
      </c>
    </row>
    <row r="692" spans="1:48" x14ac:dyDescent="0.3">
      <c r="A692" t="s">
        <v>2468</v>
      </c>
      <c r="B692" t="s">
        <v>2469</v>
      </c>
      <c r="C692" t="s">
        <v>10306</v>
      </c>
      <c r="D692" t="s">
        <v>118</v>
      </c>
      <c r="E692">
        <v>2037.3143812000001</v>
      </c>
      <c r="F692">
        <v>8.3000000000000007</v>
      </c>
      <c r="G692">
        <v>-49.840393630400797</v>
      </c>
      <c r="H692">
        <f>(Table2[[#This Row],[1Y Return vs Nifty]]-AVERAGE(Table2[1Y Return vs Nifty]))/_xlfn.STDEV.P(Table2[1Y Return vs Nifty])</f>
        <v>-1.2283978418035797</v>
      </c>
      <c r="I692">
        <v>-6.6309165305071804</v>
      </c>
      <c r="J692">
        <f>(Table2[[#This Row],[1M Return vs Nifty]]-AVERAGE(Table2[1M Return vs Nifty]))/_xlfn.STDEV.P(Table2[1M Return vs Nifty])</f>
        <v>-0.61124627942273224</v>
      </c>
      <c r="K692">
        <v>-72.707955639690098</v>
      </c>
      <c r="L692">
        <f>(Table2[[#This Row],[6M Return vs Nifty]]-AVERAGE(Table2[6M Return vs Nifty]))/_xlfn.STDEV.P(Table2[6M Return vs Nifty])</f>
        <v>-2.7602552399607774</v>
      </c>
      <c r="M692">
        <v>-1.3721459806944301</v>
      </c>
      <c r="N692">
        <f>(Table2[[#This Row],[1W Return vs Nifty]]-AVERAGE(Table2[1W Return vs Nifty]))/_xlfn.STDEV.P(Table2[1W Return vs Nifty])</f>
        <v>-0.10871483716643354</v>
      </c>
      <c r="O692">
        <v>8.7899999999999991</v>
      </c>
      <c r="P692">
        <v>10.1581668891176</v>
      </c>
      <c r="Q692">
        <v>14.1113453743082</v>
      </c>
      <c r="R692">
        <v>26.5395755173186</v>
      </c>
      <c r="S692" s="2">
        <f>(Table2[[#This Row],[Close Price]]-Table2[[#This Row],[20D EMA]])/Table2[[#This Row],[20D EMA]]</f>
        <v>-5.5745164960181851E-2</v>
      </c>
      <c r="T692" s="2">
        <f>(Table2[[#This Row],[Close Price]]-Table2[[#This Row],[50D EMA]])/Table2[[#This Row],[50D EMA]]</f>
        <v>-0.18292344567682245</v>
      </c>
      <c r="U692" s="2">
        <f>(Table2[[#This Row],[Close Price]]-Table2[[#This Row],[200D EMA]])/Table2[[#This Row],[200D EMA]]</f>
        <v>-0.41182078817861101</v>
      </c>
      <c r="V692">
        <v>4.9262793382041897E-2</v>
      </c>
      <c r="W692">
        <v>0</v>
      </c>
      <c r="X692">
        <v>0</v>
      </c>
      <c r="Y692">
        <v>8.3000000000000007</v>
      </c>
      <c r="Z692">
        <v>8.3000000000000007</v>
      </c>
      <c r="AA692">
        <v>8.3000000000000007</v>
      </c>
      <c r="AB692">
        <v>10.25</v>
      </c>
      <c r="AC692" s="2" t="e">
        <f>(Table2[[#This Row],[Close Price]]/Table2[[#This Row],[Day Low]])-1</f>
        <v>#DIV/0!</v>
      </c>
      <c r="AD692" s="2">
        <f>(Table2[[#This Row],[Day High]]/Table2[[#This Row],[Close Price]])-1</f>
        <v>-1</v>
      </c>
      <c r="AE692" s="2">
        <f>(Table2[[#This Row],[Close Price]]/Table2[[#This Row],[Current Week Low]])-1</f>
        <v>0</v>
      </c>
      <c r="AF692" s="2">
        <f>(Table2[[#This Row],[Current Week High]]/Table2[[#This Row],[Close Price]])-1</f>
        <v>0</v>
      </c>
      <c r="AG692" s="2">
        <f>(Table2[[#This Row],[Close Price]]/Table2[[#This Row],[Current Month Low]])-1</f>
        <v>0</v>
      </c>
      <c r="AH692" s="2">
        <f>(Table2[[#This Row],[Current Month High]]/Table2[[#This Row],[Close Price]])-1</f>
        <v>0.23493975903614439</v>
      </c>
      <c r="AI692">
        <v>227.10843373493901</v>
      </c>
      <c r="AJ692">
        <v>23.695976154992501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-0.49</v>
      </c>
      <c r="AM692" t="s">
        <v>10346</v>
      </c>
      <c r="AN692">
        <v>2.4700000000000002</v>
      </c>
      <c r="AO692" t="s">
        <v>10347</v>
      </c>
      <c r="AP692">
        <v>2.7892021854854E-2</v>
      </c>
      <c r="AQ692">
        <f>(Table2[[#This Row],[Sharpe Ratio]]-AVERAGE(Table2[Sharpe Ratio]))/_xlfn.STDEV.P(Table2[Sharpe Ratio])</f>
        <v>-0.41200395768548198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2">
        <f>_xlfn.RANK.AVG(Table2[[#This Row],[1Y Return vs Nifty Z-Score]],Table2[1Y Return vs Nifty Z-Score])</f>
        <v>711</v>
      </c>
      <c r="AT692">
        <f>_xlfn.RANK.AVG(Table2[[#This Row],[6M Return vs Nifty Z-Score]],Table2[6M Return vs Nifty Z-Score])</f>
        <v>738</v>
      </c>
      <c r="AU692">
        <f>_xlfn.RANK.AVG(Table2[[#This Row],[Sharpe Ratio Z-Score]],Table2[Sharpe Ratio Z-Score])</f>
        <v>457</v>
      </c>
      <c r="AV692">
        <f>(Table2[[#This Row],[Rank 1Y]]+Table2[[#This Row],[Rank 6M]]+Table2[[#This Row],[Rank Sharpe]])/3</f>
        <v>635.33333333333337</v>
      </c>
    </row>
    <row r="693" spans="1:48" x14ac:dyDescent="0.3">
      <c r="A693" t="s">
        <v>1632</v>
      </c>
      <c r="B693" t="s">
        <v>1633</v>
      </c>
      <c r="C693" t="s">
        <v>10303</v>
      </c>
      <c r="D693" t="s">
        <v>24</v>
      </c>
      <c r="E693">
        <v>5455.5160709250003</v>
      </c>
      <c r="F693">
        <v>322.64999999999998</v>
      </c>
      <c r="G693">
        <v>-31.724672392908602</v>
      </c>
      <c r="H693">
        <f>(Table2[[#This Row],[1Y Return vs Nifty]]-AVERAGE(Table2[1Y Return vs Nifty]))/_xlfn.STDEV.P(Table2[1Y Return vs Nifty])</f>
        <v>-0.93789805419201155</v>
      </c>
      <c r="I693">
        <v>-11.688115986707301</v>
      </c>
      <c r="J693">
        <f>(Table2[[#This Row],[1M Return vs Nifty]]-AVERAGE(Table2[1M Return vs Nifty]))/_xlfn.STDEV.P(Table2[1M Return vs Nifty])</f>
        <v>-1.0879177123571808</v>
      </c>
      <c r="K693">
        <v>-22.151699954630601</v>
      </c>
      <c r="L693">
        <f>(Table2[[#This Row],[6M Return vs Nifty]]-AVERAGE(Table2[6M Return vs Nifty]))/_xlfn.STDEV.P(Table2[6M Return vs Nifty])</f>
        <v>-1.0025422678042351</v>
      </c>
      <c r="M693">
        <v>-2.1231038351005602</v>
      </c>
      <c r="N693">
        <f>(Table2[[#This Row],[1W Return vs Nifty]]-AVERAGE(Table2[1W Return vs Nifty]))/_xlfn.STDEV.P(Table2[1W Return vs Nifty])</f>
        <v>-0.29947427715416025</v>
      </c>
      <c r="O693">
        <v>329.09</v>
      </c>
      <c r="P693">
        <v>339.61246372703999</v>
      </c>
      <c r="Q693">
        <v>348.13002457357197</v>
      </c>
      <c r="R693">
        <v>39.454531265262098</v>
      </c>
      <c r="S693" s="2">
        <f>(Table2[[#This Row],[Close Price]]-Table2[[#This Row],[20D EMA]])/Table2[[#This Row],[20D EMA]]</f>
        <v>-1.9569114831808922E-2</v>
      </c>
      <c r="T693" s="2">
        <f>(Table2[[#This Row],[Close Price]]-Table2[[#This Row],[50D EMA]])/Table2[[#This Row],[50D EMA]]</f>
        <v>-4.9946528878496703E-2</v>
      </c>
      <c r="U693" s="2">
        <f>(Table2[[#This Row],[Close Price]]-Table2[[#This Row],[200D EMA]])/Table2[[#This Row],[200D EMA]]</f>
        <v>-7.3191114741633492E-2</v>
      </c>
      <c r="V693">
        <v>0.54606400334306904</v>
      </c>
      <c r="W693">
        <v>320</v>
      </c>
      <c r="X693">
        <v>327.45</v>
      </c>
      <c r="Y693">
        <v>320</v>
      </c>
      <c r="Z693">
        <v>333.3</v>
      </c>
      <c r="AA693">
        <v>314.3</v>
      </c>
      <c r="AB693">
        <v>339</v>
      </c>
      <c r="AC693" s="2">
        <f>(Table2[[#This Row],[Close Price]]/Table2[[#This Row],[Day Low]])-1</f>
        <v>8.2812500000000178E-3</v>
      </c>
      <c r="AD693" s="2">
        <f>(Table2[[#This Row],[Day High]]/Table2[[#This Row],[Close Price]])-1</f>
        <v>1.4876801487680114E-2</v>
      </c>
      <c r="AE693" s="2">
        <f>(Table2[[#This Row],[Close Price]]/Table2[[#This Row],[Current Week Low]])-1</f>
        <v>8.2812500000000178E-3</v>
      </c>
      <c r="AF693" s="2">
        <f>(Table2[[#This Row],[Current Week High]]/Table2[[#This Row],[Close Price]])-1</f>
        <v>3.3007903300790398E-2</v>
      </c>
      <c r="AG693" s="2">
        <f>(Table2[[#This Row],[Close Price]]/Table2[[#This Row],[Current Month Low]])-1</f>
        <v>2.6566974228444007E-2</v>
      </c>
      <c r="AH693" s="2">
        <f>(Table2[[#This Row],[Current Month High]]/Table2[[#This Row],[Close Price]])-1</f>
        <v>5.0674105067410657E-2</v>
      </c>
      <c r="AI693">
        <v>30.8693630869363</v>
      </c>
      <c r="AJ693">
        <v>3.5129932627526501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-0.09</v>
      </c>
      <c r="AM693" t="s">
        <v>10346</v>
      </c>
      <c r="AN693">
        <v>-0.65</v>
      </c>
      <c r="AO693" t="s">
        <v>10346</v>
      </c>
      <c r="AP693">
        <v>-2.7357596304526E-2</v>
      </c>
      <c r="AQ693">
        <f>(Table2[[#This Row],[Sharpe Ratio]]-AVERAGE(Table2[Sharpe Ratio]))/_xlfn.STDEV.P(Table2[Sharpe Ratio])</f>
        <v>-1.047033948824434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3">
        <f>_xlfn.RANK.AVG(Table2[[#This Row],[1Y Return vs Nifty Z-Score]],Table2[1Y Return vs Nifty Z-Score])</f>
        <v>647</v>
      </c>
      <c r="AT693">
        <f>_xlfn.RANK.AVG(Table2[[#This Row],[6M Return vs Nifty Z-Score]],Table2[6M Return vs Nifty Z-Score])</f>
        <v>647</v>
      </c>
      <c r="AU693">
        <f>_xlfn.RANK.AVG(Table2[[#This Row],[Sharpe Ratio Z-Score]],Table2[Sharpe Ratio Z-Score])</f>
        <v>618</v>
      </c>
      <c r="AV693">
        <f>(Table2[[#This Row],[Rank 1Y]]+Table2[[#This Row],[Rank 6M]]+Table2[[#This Row],[Rank Sharpe]])/3</f>
        <v>637.33333333333337</v>
      </c>
    </row>
    <row r="694" spans="1:48" x14ac:dyDescent="0.3">
      <c r="A694" t="s">
        <v>1537</v>
      </c>
      <c r="B694" t="s">
        <v>1538</v>
      </c>
      <c r="C694" t="s">
        <v>10314</v>
      </c>
      <c r="D694" t="s">
        <v>446</v>
      </c>
      <c r="E694">
        <v>6519.7868286299999</v>
      </c>
      <c r="F694">
        <v>589.70000000000005</v>
      </c>
      <c r="G694">
        <v>-44.613191437576198</v>
      </c>
      <c r="H694">
        <f>(Table2[[#This Row],[1Y Return vs Nifty]]-AVERAGE(Table2[1Y Return vs Nifty]))/_xlfn.STDEV.P(Table2[1Y Return vs Nifty])</f>
        <v>-1.1445755580031653</v>
      </c>
      <c r="I694">
        <v>-13.616412067335901</v>
      </c>
      <c r="J694">
        <f>(Table2[[#This Row],[1M Return vs Nifty]]-AVERAGE(Table2[1M Return vs Nifty]))/_xlfn.STDEV.P(Table2[1M Return vs Nifty])</f>
        <v>-1.2696712033626072</v>
      </c>
      <c r="K694">
        <v>-11.5827726579053</v>
      </c>
      <c r="L694">
        <f>(Table2[[#This Row],[6M Return vs Nifty]]-AVERAGE(Table2[6M Return vs Nifty]))/_xlfn.STDEV.P(Table2[6M Return vs Nifty])</f>
        <v>-0.635087432403452</v>
      </c>
      <c r="M694">
        <v>-5.4126318106539602</v>
      </c>
      <c r="N694">
        <f>(Table2[[#This Row],[1W Return vs Nifty]]-AVERAGE(Table2[1W Return vs Nifty]))/_xlfn.STDEV.P(Table2[1W Return vs Nifty])</f>
        <v>-1.1350851050571069</v>
      </c>
      <c r="O694">
        <v>606.89</v>
      </c>
      <c r="P694">
        <v>628.56211426506002</v>
      </c>
      <c r="Q694">
        <v>641.07355369776599</v>
      </c>
      <c r="R694">
        <v>39.436394945784699</v>
      </c>
      <c r="S694" s="2">
        <f>(Table2[[#This Row],[Close Price]]-Table2[[#This Row],[20D EMA]])/Table2[[#This Row],[20D EMA]]</f>
        <v>-2.8324737596598957E-2</v>
      </c>
      <c r="T694" s="2">
        <f>(Table2[[#This Row],[Close Price]]-Table2[[#This Row],[50D EMA]])/Table2[[#This Row],[50D EMA]]</f>
        <v>-6.1827007042094977E-2</v>
      </c>
      <c r="U694" s="2">
        <f>(Table2[[#This Row],[Close Price]]-Table2[[#This Row],[200D EMA]])/Table2[[#This Row],[200D EMA]]</f>
        <v>-8.0136754045520953E-2</v>
      </c>
      <c r="V694">
        <v>0.61216912237060805</v>
      </c>
      <c r="W694">
        <v>584.1</v>
      </c>
      <c r="X694">
        <v>596</v>
      </c>
      <c r="Y694">
        <v>582.04999999999995</v>
      </c>
      <c r="Z694">
        <v>597.70000000000005</v>
      </c>
      <c r="AA694">
        <v>577.5</v>
      </c>
      <c r="AB694">
        <v>680.3</v>
      </c>
      <c r="AC694" s="2">
        <f>(Table2[[#This Row],[Close Price]]/Table2[[#This Row],[Day Low]])-1</f>
        <v>9.5873994179078714E-3</v>
      </c>
      <c r="AD694" s="2">
        <f>(Table2[[#This Row],[Day High]]/Table2[[#This Row],[Close Price]])-1</f>
        <v>1.0683398338138028E-2</v>
      </c>
      <c r="AE694" s="2">
        <f>(Table2[[#This Row],[Close Price]]/Table2[[#This Row],[Current Week Low]])-1</f>
        <v>1.3143200755948881E-2</v>
      </c>
      <c r="AF694" s="2">
        <f>(Table2[[#This Row],[Current Week High]]/Table2[[#This Row],[Close Price]])-1</f>
        <v>1.3566220111921323E-2</v>
      </c>
      <c r="AG694" s="2">
        <f>(Table2[[#This Row],[Close Price]]/Table2[[#This Row],[Current Month Low]])-1</f>
        <v>2.1125541125541103E-2</v>
      </c>
      <c r="AH694" s="2">
        <f>(Table2[[#This Row],[Current Month High]]/Table2[[#This Row],[Close Price]])-1</f>
        <v>0.15363744276750868</v>
      </c>
      <c r="AI694">
        <v>31.592335085636702</v>
      </c>
      <c r="AJ694">
        <v>13.110194686870599</v>
      </c>
      <c r="AK694" t="str">
        <f>IF(AND(Table2[[#This Row],[20D EMA]]&gt;Table2[[#This Row],[50D EMA]],Table2[[#This Row],[50D EMA]]&gt;Table2[[#This Row],[200D EMA]]),"Uptrend","Downtrend/NoTrend")</f>
        <v>Downtrend/NoTrend</v>
      </c>
      <c r="AL694">
        <v>-0.16</v>
      </c>
      <c r="AM694" t="s">
        <v>10346</v>
      </c>
      <c r="AN694">
        <v>-1.1499999999999999</v>
      </c>
      <c r="AO694" t="s">
        <v>10346</v>
      </c>
      <c r="AP694">
        <v>-6.0474634610732998E-2</v>
      </c>
      <c r="AQ694">
        <f>(Table2[[#This Row],[Sharpe Ratio]]-AVERAGE(Table2[Sharpe Ratio]))/_xlfn.STDEV.P(Table2[Sharpe Ratio])</f>
        <v>-1.4276757205281279</v>
      </c>
      <c r="AR6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4">
        <f>_xlfn.RANK.AVG(Table2[[#This Row],[1Y Return vs Nifty Z-Score]],Table2[1Y Return vs Nifty Z-Score])</f>
        <v>700</v>
      </c>
      <c r="AT694">
        <f>_xlfn.RANK.AVG(Table2[[#This Row],[6M Return vs Nifty Z-Score]],Table2[6M Return vs Nifty Z-Score])</f>
        <v>535</v>
      </c>
      <c r="AU694">
        <f>_xlfn.RANK.AVG(Table2[[#This Row],[Sharpe Ratio Z-Score]],Table2[Sharpe Ratio Z-Score])</f>
        <v>679</v>
      </c>
      <c r="AV694">
        <f>(Table2[[#This Row],[Rank 1Y]]+Table2[[#This Row],[Rank 6M]]+Table2[[#This Row],[Rank Sharpe]])/3</f>
        <v>638</v>
      </c>
    </row>
    <row r="695" spans="1:48" x14ac:dyDescent="0.3">
      <c r="A695" t="s">
        <v>2085</v>
      </c>
      <c r="B695" t="s">
        <v>2086</v>
      </c>
      <c r="C695" t="s">
        <v>6758</v>
      </c>
      <c r="D695" t="s">
        <v>83</v>
      </c>
      <c r="E695">
        <v>2971.1132735880001</v>
      </c>
      <c r="F695">
        <v>227.31</v>
      </c>
      <c r="G695">
        <v>-27.294647294529199</v>
      </c>
      <c r="H695">
        <f>(Table2[[#This Row],[1Y Return vs Nifty]]-AVERAGE(Table2[1Y Return vs Nifty]))/_xlfn.STDEV.P(Table2[1Y Return vs Nifty])</f>
        <v>-0.86685912986093239</v>
      </c>
      <c r="I695">
        <v>-8.0459310595100302</v>
      </c>
      <c r="J695">
        <f>(Table2[[#This Row],[1M Return vs Nifty]]-AVERAGE(Table2[1M Return vs Nifty]))/_xlfn.STDEV.P(Table2[1M Return vs Nifty])</f>
        <v>-0.74461990033774672</v>
      </c>
      <c r="K695">
        <v>-18.928155568128801</v>
      </c>
      <c r="L695">
        <f>(Table2[[#This Row],[6M Return vs Nifty]]-AVERAGE(Table2[6M Return vs Nifty]))/_xlfn.STDEV.P(Table2[6M Return vs Nifty])</f>
        <v>-0.890467793385611</v>
      </c>
      <c r="M695">
        <v>-3.0310145472618499</v>
      </c>
      <c r="N695">
        <f>(Table2[[#This Row],[1W Return vs Nifty]]-AVERAGE(Table2[1W Return vs Nifty]))/_xlfn.STDEV.P(Table2[1W Return vs Nifty])</f>
        <v>-0.53010311736744931</v>
      </c>
      <c r="O695">
        <v>232.89</v>
      </c>
      <c r="P695">
        <v>235.16383385018099</v>
      </c>
      <c r="Q695">
        <v>235.80235855547701</v>
      </c>
      <c r="R695">
        <v>36.753818792156103</v>
      </c>
      <c r="S695" s="2">
        <f>(Table2[[#This Row],[Close Price]]-Table2[[#This Row],[20D EMA]])/Table2[[#This Row],[20D EMA]]</f>
        <v>-2.3959809352054551E-2</v>
      </c>
      <c r="T695" s="2">
        <f>(Table2[[#This Row],[Close Price]]-Table2[[#This Row],[50D EMA]])/Table2[[#This Row],[50D EMA]]</f>
        <v>-3.3397286145558161E-2</v>
      </c>
      <c r="U695" s="2">
        <f>(Table2[[#This Row],[Close Price]]-Table2[[#This Row],[200D EMA]])/Table2[[#This Row],[200D EMA]]</f>
        <v>-3.6014731182084515E-2</v>
      </c>
      <c r="V695">
        <v>0.21919912392802601</v>
      </c>
      <c r="W695">
        <v>226.35</v>
      </c>
      <c r="X695">
        <v>233.21</v>
      </c>
      <c r="Y695">
        <v>226.35</v>
      </c>
      <c r="Z695">
        <v>235.74</v>
      </c>
      <c r="AA695">
        <v>219.52</v>
      </c>
      <c r="AB695">
        <v>252.99</v>
      </c>
      <c r="AC695" s="2">
        <f>(Table2[[#This Row],[Close Price]]/Table2[[#This Row],[Day Low]])-1</f>
        <v>4.2412193505634299E-3</v>
      </c>
      <c r="AD695" s="2">
        <f>(Table2[[#This Row],[Day High]]/Table2[[#This Row],[Close Price]])-1</f>
        <v>2.5955743258105679E-2</v>
      </c>
      <c r="AE695" s="2">
        <f>(Table2[[#This Row],[Close Price]]/Table2[[#This Row],[Current Week Low]])-1</f>
        <v>4.2412193505634299E-3</v>
      </c>
      <c r="AF695" s="2">
        <f>(Table2[[#This Row],[Current Week High]]/Table2[[#This Row],[Close Price]])-1</f>
        <v>3.7085917909462918E-2</v>
      </c>
      <c r="AG695" s="2">
        <f>(Table2[[#This Row],[Close Price]]/Table2[[#This Row],[Current Month Low]])-1</f>
        <v>3.5486516034985316E-2</v>
      </c>
      <c r="AH695" s="2">
        <f>(Table2[[#This Row],[Current Month High]]/Table2[[#This Row],[Close Price]])-1</f>
        <v>0.11297347235053445</v>
      </c>
      <c r="AI695">
        <v>34.177994808851302</v>
      </c>
      <c r="AJ695">
        <v>17.170103092783499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-0.21</v>
      </c>
      <c r="AM695" t="s">
        <v>10346</v>
      </c>
      <c r="AN695">
        <v>1</v>
      </c>
      <c r="AO695" t="s">
        <v>10347</v>
      </c>
      <c r="AP695">
        <v>-6.30681237019E-2</v>
      </c>
      <c r="AQ695">
        <f>(Table2[[#This Row],[Sharpe Ratio]]-AVERAGE(Table2[Sharpe Ratio]))/_xlfn.STDEV.P(Table2[Sharpe Ratio])</f>
        <v>-1.4574848560380198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5">
        <f>_xlfn.RANK.AVG(Table2[[#This Row],[1Y Return vs Nifty Z-Score]],Table2[1Y Return vs Nifty Z-Score])</f>
        <v>625</v>
      </c>
      <c r="AT695">
        <f>_xlfn.RANK.AVG(Table2[[#This Row],[6M Return vs Nifty Z-Score]],Table2[6M Return vs Nifty Z-Score])</f>
        <v>616</v>
      </c>
      <c r="AU695">
        <f>_xlfn.RANK.AVG(Table2[[#This Row],[Sharpe Ratio Z-Score]],Table2[Sharpe Ratio Z-Score])</f>
        <v>681</v>
      </c>
      <c r="AV695">
        <f>(Table2[[#This Row],[Rank 1Y]]+Table2[[#This Row],[Rank 6M]]+Table2[[#This Row],[Rank Sharpe]])/3</f>
        <v>640.66666666666663</v>
      </c>
    </row>
    <row r="696" spans="1:48" x14ac:dyDescent="0.3">
      <c r="A696" t="s">
        <v>1937</v>
      </c>
      <c r="B696" t="s">
        <v>1938</v>
      </c>
      <c r="C696" t="s">
        <v>10313</v>
      </c>
      <c r="D696" t="s">
        <v>1510</v>
      </c>
      <c r="E696">
        <v>3628.0349999999999</v>
      </c>
      <c r="F696">
        <v>326.85000000000002</v>
      </c>
      <c r="G696">
        <v>-52.864464957583003</v>
      </c>
      <c r="H696">
        <f>(Table2[[#This Row],[1Y Return vs Nifty]]-AVERAGE(Table2[1Y Return vs Nifty]))/_xlfn.STDEV.P(Table2[1Y Return vs Nifty])</f>
        <v>-1.2768911955459936</v>
      </c>
      <c r="I696">
        <v>-2.43705758570341</v>
      </c>
      <c r="J696">
        <f>(Table2[[#This Row],[1M Return vs Nifty]]-AVERAGE(Table2[1M Return vs Nifty]))/_xlfn.STDEV.P(Table2[1M Return vs Nifty])</f>
        <v>-0.21594987672821669</v>
      </c>
      <c r="K696">
        <v>-17.729617714299199</v>
      </c>
      <c r="L696">
        <f>(Table2[[#This Row],[6M Return vs Nifty]]-AVERAGE(Table2[6M Return vs Nifty]))/_xlfn.STDEV.P(Table2[6M Return vs Nifty])</f>
        <v>-0.84879766760690289</v>
      </c>
      <c r="M696">
        <v>-2.7519909419347401</v>
      </c>
      <c r="N696">
        <f>(Table2[[#This Row],[1W Return vs Nifty]]-AVERAGE(Table2[1W Return vs Nifty]))/_xlfn.STDEV.P(Table2[1W Return vs Nifty])</f>
        <v>-0.45922512283918343</v>
      </c>
      <c r="O696">
        <v>317.89</v>
      </c>
      <c r="P696">
        <v>319.94510762601197</v>
      </c>
      <c r="Q696">
        <v>340.82576921067198</v>
      </c>
      <c r="R696">
        <v>68.163697196263698</v>
      </c>
      <c r="S696" s="2">
        <f>(Table2[[#This Row],[Close Price]]-Table2[[#This Row],[20D EMA]])/Table2[[#This Row],[20D EMA]]</f>
        <v>2.8185850451414127E-2</v>
      </c>
      <c r="T696" s="2">
        <f>(Table2[[#This Row],[Close Price]]-Table2[[#This Row],[50D EMA]])/Table2[[#This Row],[50D EMA]]</f>
        <v>2.1581490728901118E-2</v>
      </c>
      <c r="U696" s="2">
        <f>(Table2[[#This Row],[Close Price]]-Table2[[#This Row],[200D EMA]])/Table2[[#This Row],[200D EMA]]</f>
        <v>-4.1005611879168742E-2</v>
      </c>
      <c r="V696">
        <v>0.65476058475170096</v>
      </c>
      <c r="W696">
        <v>314.10000000000002</v>
      </c>
      <c r="X696">
        <v>334.45</v>
      </c>
      <c r="Y696">
        <v>314.10000000000002</v>
      </c>
      <c r="Z696">
        <v>334.45</v>
      </c>
      <c r="AA696">
        <v>298.95</v>
      </c>
      <c r="AB696">
        <v>334.45</v>
      </c>
      <c r="AC696" s="2">
        <f>(Table2[[#This Row],[Close Price]]/Table2[[#This Row],[Day Low]])-1</f>
        <v>4.0592168099331527E-2</v>
      </c>
      <c r="AD696" s="2">
        <f>(Table2[[#This Row],[Day High]]/Table2[[#This Row],[Close Price]])-1</f>
        <v>2.3252256386721681E-2</v>
      </c>
      <c r="AE696" s="2">
        <f>(Table2[[#This Row],[Close Price]]/Table2[[#This Row],[Current Week Low]])-1</f>
        <v>4.0592168099331527E-2</v>
      </c>
      <c r="AF696" s="2">
        <f>(Table2[[#This Row],[Current Week High]]/Table2[[#This Row],[Close Price]])-1</f>
        <v>2.3252256386721681E-2</v>
      </c>
      <c r="AG696" s="2">
        <f>(Table2[[#This Row],[Close Price]]/Table2[[#This Row],[Current Month Low]])-1</f>
        <v>9.3326643251379959E-2</v>
      </c>
      <c r="AH696" s="2">
        <f>(Table2[[#This Row],[Current Month High]]/Table2[[#This Row],[Close Price]])-1</f>
        <v>2.3252256386721681E-2</v>
      </c>
      <c r="AI696">
        <v>42.787211258987199</v>
      </c>
      <c r="AJ696">
        <v>12.551652892561901</v>
      </c>
      <c r="AK696" t="str">
        <f>IF(AND(Table2[[#This Row],[20D EMA]]&gt;Table2[[#This Row],[50D EMA]],Table2[[#This Row],[50D EMA]]&gt;Table2[[#This Row],[200D EMA]]),"Uptrend","Downtrend/NoTrend")</f>
        <v>Downtrend/NoTrend</v>
      </c>
      <c r="AL696">
        <v>-0.04</v>
      </c>
      <c r="AM696" t="s">
        <v>10346</v>
      </c>
      <c r="AN696">
        <v>4.37</v>
      </c>
      <c r="AO696" t="s">
        <v>10347</v>
      </c>
      <c r="AP696">
        <v>-2.1174659607379999E-2</v>
      </c>
      <c r="AQ696">
        <f>(Table2[[#This Row],[Sharpe Ratio]]-AVERAGE(Table2[Sharpe Ratio]))/_xlfn.STDEV.P(Table2[Sharpe Ratio])</f>
        <v>-0.97596829503702009</v>
      </c>
      <c r="AR6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6">
        <f>_xlfn.RANK.AVG(Table2[[#This Row],[1Y Return vs Nifty Z-Score]],Table2[1Y Return vs Nifty Z-Score])</f>
        <v>718</v>
      </c>
      <c r="AT696">
        <f>_xlfn.RANK.AVG(Table2[[#This Row],[6M Return vs Nifty Z-Score]],Table2[6M Return vs Nifty Z-Score])</f>
        <v>596</v>
      </c>
      <c r="AU696">
        <f>_xlfn.RANK.AVG(Table2[[#This Row],[Sharpe Ratio Z-Score]],Table2[Sharpe Ratio Z-Score])</f>
        <v>614</v>
      </c>
      <c r="AV696">
        <f>(Table2[[#This Row],[Rank 1Y]]+Table2[[#This Row],[Rank 6M]]+Table2[[#This Row],[Rank Sharpe]])/3</f>
        <v>642.66666666666663</v>
      </c>
    </row>
    <row r="697" spans="1:48" x14ac:dyDescent="0.3">
      <c r="A697" t="s">
        <v>2167</v>
      </c>
      <c r="B697" t="s">
        <v>2168</v>
      </c>
      <c r="C697" t="s">
        <v>10318</v>
      </c>
      <c r="D697" t="s">
        <v>1904</v>
      </c>
      <c r="E697">
        <v>2721.3765956120001</v>
      </c>
      <c r="F697">
        <v>14.78</v>
      </c>
      <c r="G697">
        <v>-52.244156661166102</v>
      </c>
      <c r="H697">
        <f>(Table2[[#This Row],[1Y Return vs Nifty]]-AVERAGE(Table2[1Y Return vs Nifty]))/_xlfn.STDEV.P(Table2[1Y Return vs Nifty])</f>
        <v>-1.2669440658678295</v>
      </c>
      <c r="I697">
        <v>-8.27611524720799</v>
      </c>
      <c r="J697">
        <f>(Table2[[#This Row],[1M Return vs Nifty]]-AVERAGE(Table2[1M Return vs Nifty]))/_xlfn.STDEV.P(Table2[1M Return vs Nifty])</f>
        <v>-0.76631614299915074</v>
      </c>
      <c r="K697">
        <v>-45.512069448829102</v>
      </c>
      <c r="L697">
        <f>(Table2[[#This Row],[6M Return vs Nifty]]-AVERAGE(Table2[6M Return vs Nifty]))/_xlfn.STDEV.P(Table2[6M Return vs Nifty])</f>
        <v>-1.8147231529969863</v>
      </c>
      <c r="M697">
        <v>-2.6337661666174199</v>
      </c>
      <c r="N697">
        <f>(Table2[[#This Row],[1W Return vs Nifty]]-AVERAGE(Table2[1W Return vs Nifty]))/_xlfn.STDEV.P(Table2[1W Return vs Nifty])</f>
        <v>-0.42919348817435699</v>
      </c>
      <c r="O697">
        <v>15.05</v>
      </c>
      <c r="P697">
        <v>15.3895270142102</v>
      </c>
      <c r="Q697">
        <v>16.924293459476999</v>
      </c>
      <c r="R697">
        <v>44.191926635400101</v>
      </c>
      <c r="S697" s="2">
        <f>(Table2[[#This Row],[Close Price]]-Table2[[#This Row],[20D EMA]])/Table2[[#This Row],[20D EMA]]</f>
        <v>-1.7940199335548263E-2</v>
      </c>
      <c r="T697" s="2">
        <f>(Table2[[#This Row],[Close Price]]-Table2[[#This Row],[50D EMA]])/Table2[[#This Row],[50D EMA]]</f>
        <v>-3.9606611278396216E-2</v>
      </c>
      <c r="U697" s="2">
        <f>(Table2[[#This Row],[Close Price]]-Table2[[#This Row],[200D EMA]])/Table2[[#This Row],[200D EMA]]</f>
        <v>-0.1266991419530292</v>
      </c>
      <c r="V697">
        <v>0.64185212505072198</v>
      </c>
      <c r="W697">
        <v>14.68</v>
      </c>
      <c r="X697">
        <v>15.08</v>
      </c>
      <c r="Y697">
        <v>14.68</v>
      </c>
      <c r="Z697">
        <v>15.94</v>
      </c>
      <c r="AA697">
        <v>14.37</v>
      </c>
      <c r="AB697">
        <v>16.579999999999998</v>
      </c>
      <c r="AC697" s="2">
        <f>(Table2[[#This Row],[Close Price]]/Table2[[#This Row],[Day Low]])-1</f>
        <v>6.8119891008173727E-3</v>
      </c>
      <c r="AD697" s="2">
        <f>(Table2[[#This Row],[Day High]]/Table2[[#This Row],[Close Price]])-1</f>
        <v>2.0297699594046037E-2</v>
      </c>
      <c r="AE697" s="2">
        <f>(Table2[[#This Row],[Close Price]]/Table2[[#This Row],[Current Week Low]])-1</f>
        <v>6.8119891008173727E-3</v>
      </c>
      <c r="AF697" s="2">
        <f>(Table2[[#This Row],[Current Week High]]/Table2[[#This Row],[Close Price]])-1</f>
        <v>7.8484438430311165E-2</v>
      </c>
      <c r="AG697" s="2">
        <f>(Table2[[#This Row],[Close Price]]/Table2[[#This Row],[Current Month Low]])-1</f>
        <v>2.8531663187195466E-2</v>
      </c>
      <c r="AH697" s="2">
        <f>(Table2[[#This Row],[Current Month High]]/Table2[[#This Row],[Close Price]])-1</f>
        <v>0.121786197564276</v>
      </c>
      <c r="AI697">
        <v>76.251691474966094</v>
      </c>
      <c r="AJ697">
        <v>15.019455252918201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-0.06</v>
      </c>
      <c r="AM697" t="s">
        <v>10346</v>
      </c>
      <c r="AN697">
        <v>-1.34</v>
      </c>
      <c r="AO697" t="s">
        <v>10346</v>
      </c>
      <c r="AP697">
        <v>1.7031321379078999E-2</v>
      </c>
      <c r="AQ697">
        <f>(Table2[[#This Row],[Sharpe Ratio]]-AVERAGE(Table2[Sharpe Ratio]))/_xlfn.STDEV.P(Table2[Sharpe Ratio])</f>
        <v>-0.53683505619187577</v>
      </c>
      <c r="AR6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7">
        <f>_xlfn.RANK.AVG(Table2[[#This Row],[1Y Return vs Nifty Z-Score]],Table2[1Y Return vs Nifty Z-Score])</f>
        <v>716</v>
      </c>
      <c r="AT697">
        <f>_xlfn.RANK.AVG(Table2[[#This Row],[6M Return vs Nifty Z-Score]],Table2[6M Return vs Nifty Z-Score])</f>
        <v>731</v>
      </c>
      <c r="AU697">
        <f>_xlfn.RANK.AVG(Table2[[#This Row],[Sharpe Ratio Z-Score]],Table2[Sharpe Ratio Z-Score])</f>
        <v>481</v>
      </c>
      <c r="AV697">
        <f>(Table2[[#This Row],[Rank 1Y]]+Table2[[#This Row],[Rank 6M]]+Table2[[#This Row],[Rank Sharpe]])/3</f>
        <v>642.66666666666663</v>
      </c>
    </row>
    <row r="698" spans="1:48" x14ac:dyDescent="0.3">
      <c r="A698" t="s">
        <v>1472</v>
      </c>
      <c r="B698" t="s">
        <v>1473</v>
      </c>
      <c r="C698" t="s">
        <v>10316</v>
      </c>
      <c r="D698" t="s">
        <v>569</v>
      </c>
      <c r="E698">
        <v>7155.11283</v>
      </c>
      <c r="F698">
        <v>2208.3000000000002</v>
      </c>
      <c r="G698">
        <v>-33.660234168366898</v>
      </c>
      <c r="H698">
        <f>(Table2[[#This Row],[1Y Return vs Nifty]]-AVERAGE(Table2[1Y Return vs Nifty]))/_xlfn.STDEV.P(Table2[1Y Return vs Nifty])</f>
        <v>-0.96893630419091381</v>
      </c>
      <c r="I698">
        <v>-10.0158616427423</v>
      </c>
      <c r="J698">
        <f>(Table2[[#This Row],[1M Return vs Nifty]]-AVERAGE(Table2[1M Return vs Nifty]))/_xlfn.STDEV.P(Table2[1M Return vs Nifty])</f>
        <v>-0.93029769335805068</v>
      </c>
      <c r="K698">
        <v>-12.8270791468175</v>
      </c>
      <c r="L698">
        <f>(Table2[[#This Row],[6M Return vs Nifty]]-AVERAGE(Table2[6M Return vs Nifty]))/_xlfn.STDEV.P(Table2[6M Return vs Nifty])</f>
        <v>-0.67834881771102484</v>
      </c>
      <c r="M698">
        <v>1.20250187278518E-2</v>
      </c>
      <c r="N698">
        <f>(Table2[[#This Row],[1W Return vs Nifty]]-AVERAGE(Table2[1W Return vs Nifty]))/_xlfn.STDEV.P(Table2[1W Return vs Nifty])</f>
        <v>0.24289435521075595</v>
      </c>
      <c r="O698">
        <v>2220.7800000000002</v>
      </c>
      <c r="P698">
        <v>2253.6322874039802</v>
      </c>
      <c r="Q698">
        <v>2260.3697069760501</v>
      </c>
      <c r="R698">
        <v>50.930878971730699</v>
      </c>
      <c r="S698" s="2">
        <f>(Table2[[#This Row],[Close Price]]-Table2[[#This Row],[20D EMA]])/Table2[[#This Row],[20D EMA]]</f>
        <v>-5.619647151001007E-3</v>
      </c>
      <c r="T698" s="2">
        <f>(Table2[[#This Row],[Close Price]]-Table2[[#This Row],[50D EMA]])/Table2[[#This Row],[50D EMA]]</f>
        <v>-2.0115210301765545E-2</v>
      </c>
      <c r="U698" s="2">
        <f>(Table2[[#This Row],[Close Price]]-Table2[[#This Row],[200D EMA]])/Table2[[#This Row],[200D EMA]]</f>
        <v>-2.3035924970747114E-2</v>
      </c>
      <c r="V698">
        <v>0.71154185653209501</v>
      </c>
      <c r="W698">
        <v>2184</v>
      </c>
      <c r="X698">
        <v>2249</v>
      </c>
      <c r="Y698">
        <v>2165</v>
      </c>
      <c r="Z698">
        <v>2249</v>
      </c>
      <c r="AA698">
        <v>2089.25</v>
      </c>
      <c r="AB698">
        <v>2549.75</v>
      </c>
      <c r="AC698" s="2">
        <f>(Table2[[#This Row],[Close Price]]/Table2[[#This Row],[Day Low]])-1</f>
        <v>1.1126373626373809E-2</v>
      </c>
      <c r="AD698" s="2">
        <f>(Table2[[#This Row],[Day High]]/Table2[[#This Row],[Close Price]])-1</f>
        <v>1.8430466874971518E-2</v>
      </c>
      <c r="AE698" s="2">
        <f>(Table2[[#This Row],[Close Price]]/Table2[[#This Row],[Current Week Low]])-1</f>
        <v>2.0000000000000018E-2</v>
      </c>
      <c r="AF698" s="2">
        <f>(Table2[[#This Row],[Current Week High]]/Table2[[#This Row],[Close Price]])-1</f>
        <v>1.8430466874971518E-2</v>
      </c>
      <c r="AG698" s="2">
        <f>(Table2[[#This Row],[Close Price]]/Table2[[#This Row],[Current Month Low]])-1</f>
        <v>5.6982170635395457E-2</v>
      </c>
      <c r="AH698" s="2">
        <f>(Table2[[#This Row],[Current Month High]]/Table2[[#This Row],[Close Price]])-1</f>
        <v>0.15462120182946149</v>
      </c>
      <c r="AI698">
        <v>23.850926051713898</v>
      </c>
      <c r="AJ698">
        <v>12.6683673469387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-0.03</v>
      </c>
      <c r="AM698" t="s">
        <v>10346</v>
      </c>
      <c r="AN698">
        <v>0.68</v>
      </c>
      <c r="AO698" t="s">
        <v>10347</v>
      </c>
      <c r="AP698">
        <v>-9.5713626153275999E-2</v>
      </c>
      <c r="AQ698">
        <f>(Table2[[#This Row],[Sharpe Ratio]]-AVERAGE(Table2[Sharpe Ratio]))/_xlfn.STDEV.P(Table2[Sharpe Ratio])</f>
        <v>-1.8327068724621161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>
        <f>_xlfn.RANK.AVG(Table2[[#This Row],[1Y Return vs Nifty Z-Score]],Table2[1Y Return vs Nifty Z-Score])</f>
        <v>660</v>
      </c>
      <c r="AT698">
        <f>_xlfn.RANK.AVG(Table2[[#This Row],[6M Return vs Nifty Z-Score]],Table2[6M Return vs Nifty Z-Score])</f>
        <v>549</v>
      </c>
      <c r="AU698">
        <f>_xlfn.RANK.AVG(Table2[[#This Row],[Sharpe Ratio Z-Score]],Table2[Sharpe Ratio Z-Score])</f>
        <v>721</v>
      </c>
      <c r="AV698">
        <f>(Table2[[#This Row],[Rank 1Y]]+Table2[[#This Row],[Rank 6M]]+Table2[[#This Row],[Rank Sharpe]])/3</f>
        <v>643.33333333333337</v>
      </c>
    </row>
    <row r="699" spans="1:48" x14ac:dyDescent="0.3">
      <c r="A699" t="s">
        <v>311</v>
      </c>
      <c r="B699" t="s">
        <v>312</v>
      </c>
      <c r="C699" t="s">
        <v>6758</v>
      </c>
      <c r="D699" t="s">
        <v>83</v>
      </c>
      <c r="E699">
        <v>89557.287436979997</v>
      </c>
      <c r="F699">
        <v>24821.35</v>
      </c>
      <c r="G699">
        <v>-27.169377251742901</v>
      </c>
      <c r="H699">
        <f>(Table2[[#This Row],[1Y Return vs Nifty]]-AVERAGE(Table2[1Y Return vs Nifty]))/_xlfn.STDEV.P(Table2[1Y Return vs Nifty])</f>
        <v>-0.86485032654880156</v>
      </c>
      <c r="I699">
        <v>-12.211565033277701</v>
      </c>
      <c r="J699">
        <f>(Table2[[#This Row],[1M Return vs Nifty]]-AVERAGE(Table2[1M Return vs Nifty]))/_xlfn.STDEV.P(Table2[1M Return vs Nifty])</f>
        <v>-1.1372559299335077</v>
      </c>
      <c r="K699">
        <v>-17.094663689435301</v>
      </c>
      <c r="L699">
        <f>(Table2[[#This Row],[6M Return vs Nifty]]-AVERAGE(Table2[6M Return vs Nifty]))/_xlfn.STDEV.P(Table2[6M Return vs Nifty])</f>
        <v>-0.82672192423740132</v>
      </c>
      <c r="M699">
        <v>-2.0111544712984299</v>
      </c>
      <c r="N699">
        <f>(Table2[[#This Row],[1W Return vs Nifty]]-AVERAGE(Table2[1W Return vs Nifty]))/_xlfn.STDEV.P(Table2[1W Return vs Nifty])</f>
        <v>-0.2710367319303143</v>
      </c>
      <c r="O699">
        <v>25246.61</v>
      </c>
      <c r="P699">
        <v>25953.706504719001</v>
      </c>
      <c r="Q699">
        <v>26104.863135060801</v>
      </c>
      <c r="R699">
        <v>43.6174984318762</v>
      </c>
      <c r="S699" s="2">
        <f>(Table2[[#This Row],[Close Price]]-Table2[[#This Row],[20D EMA]])/Table2[[#This Row],[20D EMA]]</f>
        <v>-1.6844241662544081E-2</v>
      </c>
      <c r="T699" s="2">
        <f>(Table2[[#This Row],[Close Price]]-Table2[[#This Row],[50D EMA]])/Table2[[#This Row],[50D EMA]]</f>
        <v>-4.3629857050017609E-2</v>
      </c>
      <c r="U699" s="2">
        <f>(Table2[[#This Row],[Close Price]]-Table2[[#This Row],[200D EMA]])/Table2[[#This Row],[200D EMA]]</f>
        <v>-4.9167587220058914E-2</v>
      </c>
      <c r="V699">
        <v>0.53045560550665705</v>
      </c>
      <c r="W699">
        <v>24540.05</v>
      </c>
      <c r="X699">
        <v>24889.599999999999</v>
      </c>
      <c r="Y699">
        <v>24540.05</v>
      </c>
      <c r="Z699">
        <v>25049.75</v>
      </c>
      <c r="AA699">
        <v>23850</v>
      </c>
      <c r="AB699">
        <v>27899.8</v>
      </c>
      <c r="AC699" s="2">
        <f>(Table2[[#This Row],[Close Price]]/Table2[[#This Row],[Day Low]])-1</f>
        <v>1.1462894329881124E-2</v>
      </c>
      <c r="AD699" s="2">
        <f>(Table2[[#This Row],[Day High]]/Table2[[#This Row],[Close Price]])-1</f>
        <v>2.7496489916947198E-3</v>
      </c>
      <c r="AE699" s="2">
        <f>(Table2[[#This Row],[Close Price]]/Table2[[#This Row],[Current Week Low]])-1</f>
        <v>1.1462894329881124E-2</v>
      </c>
      <c r="AF699" s="2">
        <f>(Table2[[#This Row],[Current Week High]]/Table2[[#This Row],[Close Price]])-1</f>
        <v>9.2017557465651212E-3</v>
      </c>
      <c r="AG699" s="2">
        <f>(Table2[[#This Row],[Close Price]]/Table2[[#This Row],[Current Month Low]])-1</f>
        <v>4.0727463312368872E-2</v>
      </c>
      <c r="AH699" s="2">
        <f>(Table2[[#This Row],[Current Month High]]/Table2[[#This Row],[Close Price]])-1</f>
        <v>0.12402427748692157</v>
      </c>
      <c r="AI699">
        <v>23.8359315669776</v>
      </c>
      <c r="AJ699">
        <v>4.7314345991561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-0.14000000000000001</v>
      </c>
      <c r="AM699" t="s">
        <v>10346</v>
      </c>
      <c r="AN699">
        <v>1.69</v>
      </c>
      <c r="AO699" t="s">
        <v>10347</v>
      </c>
      <c r="AP699">
        <v>-9.0833087410692001E-2</v>
      </c>
      <c r="AQ699">
        <f>(Table2[[#This Row],[Sharpe Ratio]]-AVERAGE(Table2[Sharpe Ratio]))/_xlfn.STDEV.P(Table2[Sharpe Ratio])</f>
        <v>-1.776610765779246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9">
        <f>_xlfn.RANK.AVG(Table2[[#This Row],[1Y Return vs Nifty Z-Score]],Table2[1Y Return vs Nifty Z-Score])</f>
        <v>624</v>
      </c>
      <c r="AT699">
        <f>_xlfn.RANK.AVG(Table2[[#This Row],[6M Return vs Nifty Z-Score]],Table2[6M Return vs Nifty Z-Score])</f>
        <v>593</v>
      </c>
      <c r="AU699">
        <f>_xlfn.RANK.AVG(Table2[[#This Row],[Sharpe Ratio Z-Score]],Table2[Sharpe Ratio Z-Score])</f>
        <v>717</v>
      </c>
      <c r="AV699">
        <f>(Table2[[#This Row],[Rank 1Y]]+Table2[[#This Row],[Rank 6M]]+Table2[[#This Row],[Rank Sharpe]])/3</f>
        <v>644.66666666666663</v>
      </c>
    </row>
    <row r="700" spans="1:48" x14ac:dyDescent="0.3">
      <c r="A700" t="s">
        <v>1184</v>
      </c>
      <c r="B700" t="s">
        <v>1185</v>
      </c>
      <c r="C700" t="s">
        <v>10314</v>
      </c>
      <c r="D700" t="s">
        <v>228</v>
      </c>
      <c r="E700">
        <v>10197.62912883</v>
      </c>
      <c r="F700">
        <v>521.95000000000005</v>
      </c>
      <c r="G700">
        <v>-20.1956673824136</v>
      </c>
      <c r="H700">
        <f>(Table2[[#This Row],[1Y Return vs Nifty]]-AVERAGE(Table2[1Y Return vs Nifty]))/_xlfn.STDEV.P(Table2[1Y Return vs Nifty])</f>
        <v>-0.75302142339080058</v>
      </c>
      <c r="I700">
        <v>-1.65009543772149</v>
      </c>
      <c r="J700">
        <f>(Table2[[#This Row],[1M Return vs Nifty]]-AVERAGE(Table2[1M Return vs Nifty]))/_xlfn.STDEV.P(Table2[1M Return vs Nifty])</f>
        <v>-0.14177396612935472</v>
      </c>
      <c r="K700">
        <v>-27.257777471568001</v>
      </c>
      <c r="L700">
        <f>(Table2[[#This Row],[6M Return vs Nifty]]-AVERAGE(Table2[6M Return vs Nifty]))/_xlfn.STDEV.P(Table2[6M Return vs Nifty])</f>
        <v>-1.1800676514930049</v>
      </c>
      <c r="M700">
        <v>-4.0698547759642096</v>
      </c>
      <c r="N700">
        <f>(Table2[[#This Row],[1W Return vs Nifty]]-AVERAGE(Table2[1W Return vs Nifty]))/_xlfn.STDEV.P(Table2[1W Return vs Nifty])</f>
        <v>-0.79399086965775467</v>
      </c>
      <c r="O700">
        <v>529.74</v>
      </c>
      <c r="P700">
        <v>542.66881321938695</v>
      </c>
      <c r="Q700">
        <v>546.79850102417299</v>
      </c>
      <c r="R700">
        <v>40.204429236343898</v>
      </c>
      <c r="S700" s="2">
        <f>(Table2[[#This Row],[Close Price]]-Table2[[#This Row],[20D EMA]])/Table2[[#This Row],[20D EMA]]</f>
        <v>-1.4705327141616573E-2</v>
      </c>
      <c r="T700" s="2">
        <f>(Table2[[#This Row],[Close Price]]-Table2[[#This Row],[50D EMA]])/Table2[[#This Row],[50D EMA]]</f>
        <v>-3.8179480218279695E-2</v>
      </c>
      <c r="U700" s="2">
        <f>(Table2[[#This Row],[Close Price]]-Table2[[#This Row],[200D EMA]])/Table2[[#This Row],[200D EMA]]</f>
        <v>-4.5443615843186881E-2</v>
      </c>
      <c r="V700">
        <v>0.60200252640567098</v>
      </c>
      <c r="W700">
        <v>519</v>
      </c>
      <c r="X700">
        <v>528.79999999999995</v>
      </c>
      <c r="Y700">
        <v>519</v>
      </c>
      <c r="Z700">
        <v>540.79999999999995</v>
      </c>
      <c r="AA700">
        <v>485.15</v>
      </c>
      <c r="AB700">
        <v>556.29999999999995</v>
      </c>
      <c r="AC700" s="2">
        <f>(Table2[[#This Row],[Close Price]]/Table2[[#This Row],[Day Low]])-1</f>
        <v>5.6840077071291795E-3</v>
      </c>
      <c r="AD700" s="2">
        <f>(Table2[[#This Row],[Day High]]/Table2[[#This Row],[Close Price]])-1</f>
        <v>1.3123862438930711E-2</v>
      </c>
      <c r="AE700" s="2">
        <f>(Table2[[#This Row],[Close Price]]/Table2[[#This Row],[Current Week Low]])-1</f>
        <v>5.6840077071291795E-3</v>
      </c>
      <c r="AF700" s="2">
        <f>(Table2[[#This Row],[Current Week High]]/Table2[[#This Row],[Close Price]])-1</f>
        <v>3.6114570361145626E-2</v>
      </c>
      <c r="AG700" s="2">
        <f>(Table2[[#This Row],[Close Price]]/Table2[[#This Row],[Current Month Low]])-1</f>
        <v>7.5852829021952228E-2</v>
      </c>
      <c r="AH700" s="2">
        <f>(Table2[[#This Row],[Current Month High]]/Table2[[#This Row],[Close Price]])-1</f>
        <v>6.5810901427339585E-2</v>
      </c>
      <c r="AI700">
        <v>35.913401666826303</v>
      </c>
      <c r="AJ700">
        <v>20.209580838323301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-0.14000000000000001</v>
      </c>
      <c r="AM700" t="s">
        <v>10346</v>
      </c>
      <c r="AN700">
        <v>-3.81</v>
      </c>
      <c r="AO700" t="s">
        <v>10346</v>
      </c>
      <c r="AP700">
        <v>-5.3044592047645001E-2</v>
      </c>
      <c r="AQ700">
        <f>(Table2[[#This Row],[Sharpe Ratio]]-AVERAGE(Table2[Sharpe Ratio]))/_xlfn.STDEV.P(Table2[Sharpe Ratio])</f>
        <v>-1.3422760377757728</v>
      </c>
      <c r="AR7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0">
        <f>_xlfn.RANK.AVG(Table2[[#This Row],[1Y Return vs Nifty Z-Score]],Table2[1Y Return vs Nifty Z-Score])</f>
        <v>583</v>
      </c>
      <c r="AT700">
        <f>_xlfn.RANK.AVG(Table2[[#This Row],[6M Return vs Nifty Z-Score]],Table2[6M Return vs Nifty Z-Score])</f>
        <v>683</v>
      </c>
      <c r="AU700">
        <f>_xlfn.RANK.AVG(Table2[[#This Row],[Sharpe Ratio Z-Score]],Table2[Sharpe Ratio Z-Score])</f>
        <v>668</v>
      </c>
      <c r="AV700">
        <f>(Table2[[#This Row],[Rank 1Y]]+Table2[[#This Row],[Rank 6M]]+Table2[[#This Row],[Rank Sharpe]])/3</f>
        <v>644.66666666666663</v>
      </c>
    </row>
    <row r="701" spans="1:48" x14ac:dyDescent="0.3">
      <c r="A701" t="s">
        <v>1500</v>
      </c>
      <c r="B701" t="s">
        <v>1501</v>
      </c>
      <c r="C701" t="s">
        <v>10305</v>
      </c>
      <c r="D701" t="s">
        <v>356</v>
      </c>
      <c r="E701">
        <v>6851.8189170199903</v>
      </c>
      <c r="F701">
        <v>299.35000000000002</v>
      </c>
      <c r="G701">
        <v>-53.620101309001399</v>
      </c>
      <c r="H701">
        <f>(Table2[[#This Row],[1Y Return vs Nifty]]-AVERAGE(Table2[1Y Return vs Nifty]))/_xlfn.STDEV.P(Table2[1Y Return vs Nifty])</f>
        <v>-1.2890084166447771</v>
      </c>
      <c r="I701">
        <v>-4.3608528273124598</v>
      </c>
      <c r="J701">
        <f>(Table2[[#This Row],[1M Return vs Nifty]]-AVERAGE(Table2[1M Return vs Nifty]))/_xlfn.STDEV.P(Table2[1M Return vs Nifty])</f>
        <v>-0.39727913661453507</v>
      </c>
      <c r="K701">
        <v>-21.233618975826001</v>
      </c>
      <c r="L701">
        <f>(Table2[[#This Row],[6M Return vs Nifty]]-AVERAGE(Table2[6M Return vs Nifty]))/_xlfn.STDEV.P(Table2[6M Return vs Nifty])</f>
        <v>-0.97062291728928152</v>
      </c>
      <c r="M701">
        <v>-0.32661478339257599</v>
      </c>
      <c r="N701">
        <f>(Table2[[#This Row],[1W Return vs Nifty]]-AVERAGE(Table2[1W Return vs Nifty]))/_xlfn.STDEV.P(Table2[1W Return vs Nifty])</f>
        <v>0.15687256499839691</v>
      </c>
      <c r="O701">
        <v>296.3</v>
      </c>
      <c r="P701">
        <v>297.51033713228202</v>
      </c>
      <c r="Q701">
        <v>316.26338660036203</v>
      </c>
      <c r="R701">
        <v>60.9494084183684</v>
      </c>
      <c r="S701" s="2">
        <f>(Table2[[#This Row],[Close Price]]-Table2[[#This Row],[20D EMA]])/Table2[[#This Row],[20D EMA]]</f>
        <v>1.0293621329733417E-2</v>
      </c>
      <c r="T701" s="2">
        <f>(Table2[[#This Row],[Close Price]]-Table2[[#This Row],[50D EMA]])/Table2[[#This Row],[50D EMA]]</f>
        <v>6.1835258749346764E-3</v>
      </c>
      <c r="U701" s="2">
        <f>(Table2[[#This Row],[Close Price]]-Table2[[#This Row],[200D EMA]])/Table2[[#This Row],[200D EMA]]</f>
        <v>-5.347880063566815E-2</v>
      </c>
      <c r="V701">
        <v>0.46162159599597302</v>
      </c>
      <c r="W701">
        <v>296.89999999999998</v>
      </c>
      <c r="X701">
        <v>307.39999999999998</v>
      </c>
      <c r="Y701">
        <v>296.60000000000002</v>
      </c>
      <c r="Z701">
        <v>308</v>
      </c>
      <c r="AA701">
        <v>275</v>
      </c>
      <c r="AB701">
        <v>308</v>
      </c>
      <c r="AC701" s="2">
        <f>(Table2[[#This Row],[Close Price]]/Table2[[#This Row],[Day Low]])-1</f>
        <v>8.2519366790165805E-3</v>
      </c>
      <c r="AD701" s="2">
        <f>(Table2[[#This Row],[Day High]]/Table2[[#This Row],[Close Price]])-1</f>
        <v>2.6891598463337107E-2</v>
      </c>
      <c r="AE701" s="2">
        <f>(Table2[[#This Row],[Close Price]]/Table2[[#This Row],[Current Week Low]])-1</f>
        <v>9.2717464598786048E-3</v>
      </c>
      <c r="AF701" s="2">
        <f>(Table2[[#This Row],[Current Week High]]/Table2[[#This Row],[Close Price]])-1</f>
        <v>2.8895941205946185E-2</v>
      </c>
      <c r="AG701" s="2">
        <f>(Table2[[#This Row],[Close Price]]/Table2[[#This Row],[Current Month Low]])-1</f>
        <v>8.8545454545454705E-2</v>
      </c>
      <c r="AH701" s="2">
        <f>(Table2[[#This Row],[Current Month High]]/Table2[[#This Row],[Close Price]])-1</f>
        <v>2.8895941205946185E-2</v>
      </c>
      <c r="AI701">
        <v>57.307499582428498</v>
      </c>
      <c r="AJ701">
        <v>15.9597133449544</v>
      </c>
      <c r="AK701" t="str">
        <f>IF(AND(Table2[[#This Row],[20D EMA]]&gt;Table2[[#This Row],[50D EMA]],Table2[[#This Row],[50D EMA]]&gt;Table2[[#This Row],[200D EMA]]),"Uptrend","Downtrend/NoTrend")</f>
        <v>Downtrend/NoTrend</v>
      </c>
      <c r="AL701">
        <v>-0.03</v>
      </c>
      <c r="AM701" t="s">
        <v>10346</v>
      </c>
      <c r="AN701">
        <v>5.65</v>
      </c>
      <c r="AO701" t="s">
        <v>10347</v>
      </c>
      <c r="AP701">
        <v>-2.8203793100089998E-3</v>
      </c>
      <c r="AQ701">
        <f>(Table2[[#This Row],[Sharpe Ratio]]-AVERAGE(Table2[Sharpe Ratio]))/_xlfn.STDEV.P(Table2[Sharpe Ratio])</f>
        <v>-0.76500722701699542</v>
      </c>
      <c r="AR7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1">
        <f>_xlfn.RANK.AVG(Table2[[#This Row],[1Y Return vs Nifty Z-Score]],Table2[1Y Return vs Nifty Z-Score])</f>
        <v>719</v>
      </c>
      <c r="AT701">
        <f>_xlfn.RANK.AVG(Table2[[#This Row],[6M Return vs Nifty Z-Score]],Table2[6M Return vs Nifty Z-Score])</f>
        <v>639</v>
      </c>
      <c r="AU701">
        <f>_xlfn.RANK.AVG(Table2[[#This Row],[Sharpe Ratio Z-Score]],Table2[Sharpe Ratio Z-Score])</f>
        <v>581</v>
      </c>
      <c r="AV701">
        <f>(Table2[[#This Row],[Rank 1Y]]+Table2[[#This Row],[Rank 6M]]+Table2[[#This Row],[Rank Sharpe]])/3</f>
        <v>646.33333333333337</v>
      </c>
    </row>
    <row r="702" spans="1:48" x14ac:dyDescent="0.3">
      <c r="A702" t="s">
        <v>1628</v>
      </c>
      <c r="B702" t="s">
        <v>1629</v>
      </c>
      <c r="C702" t="s">
        <v>10311</v>
      </c>
      <c r="D702" t="s">
        <v>492</v>
      </c>
      <c r="E702">
        <v>5486.0241205900002</v>
      </c>
      <c r="F702">
        <v>110.15</v>
      </c>
      <c r="G702">
        <v>-40.4807848169213</v>
      </c>
      <c r="H702">
        <f>(Table2[[#This Row],[1Y Return vs Nifty]]-AVERAGE(Table2[1Y Return vs Nifty]))/_xlfn.STDEV.P(Table2[1Y Return vs Nifty])</f>
        <v>-1.0783091792105608</v>
      </c>
      <c r="I702">
        <v>1.40127603702793</v>
      </c>
      <c r="J702">
        <f>(Table2[[#This Row],[1M Return vs Nifty]]-AVERAGE(Table2[1M Return vs Nifty]))/_xlfn.STDEV.P(Table2[1M Return vs Nifty])</f>
        <v>0.14583612832734907</v>
      </c>
      <c r="K702">
        <v>-11.616685007480999</v>
      </c>
      <c r="L702">
        <f>(Table2[[#This Row],[6M Return vs Nifty]]-AVERAGE(Table2[6M Return vs Nifty]))/_xlfn.STDEV.P(Table2[6M Return vs Nifty])</f>
        <v>-0.63626647891229227</v>
      </c>
      <c r="M702">
        <v>0.461883436411059</v>
      </c>
      <c r="N702">
        <f>(Table2[[#This Row],[1W Return vs Nifty]]-AVERAGE(Table2[1W Return vs Nifty]))/_xlfn.STDEV.P(Table2[1W Return vs Nifty])</f>
        <v>0.35716806488368719</v>
      </c>
      <c r="O702">
        <v>109.37</v>
      </c>
      <c r="P702">
        <v>108.446368100981</v>
      </c>
      <c r="Q702">
        <v>108.808543453491</v>
      </c>
      <c r="R702">
        <v>53.181482067434096</v>
      </c>
      <c r="S702" s="2">
        <f>(Table2[[#This Row],[Close Price]]-Table2[[#This Row],[20D EMA]])/Table2[[#This Row],[20D EMA]]</f>
        <v>7.1317545944957587E-3</v>
      </c>
      <c r="T702" s="2">
        <f>(Table2[[#This Row],[Close Price]]-Table2[[#This Row],[50D EMA]])/Table2[[#This Row],[50D EMA]]</f>
        <v>1.57094417162283E-2</v>
      </c>
      <c r="U702" s="2">
        <f>(Table2[[#This Row],[Close Price]]-Table2[[#This Row],[200D EMA]])/Table2[[#This Row],[200D EMA]]</f>
        <v>1.2328595751145208E-2</v>
      </c>
      <c r="V702">
        <v>0.81846197508038798</v>
      </c>
      <c r="W702">
        <v>109.05</v>
      </c>
      <c r="X702">
        <v>112.75</v>
      </c>
      <c r="Y702">
        <v>109.05</v>
      </c>
      <c r="Z702">
        <v>115.71</v>
      </c>
      <c r="AA702">
        <v>104.43</v>
      </c>
      <c r="AB702">
        <v>115.71</v>
      </c>
      <c r="AC702" s="2">
        <f>(Table2[[#This Row],[Close Price]]/Table2[[#This Row],[Day Low]])-1</f>
        <v>1.0087116001834096E-2</v>
      </c>
      <c r="AD702" s="2">
        <f>(Table2[[#This Row],[Day High]]/Table2[[#This Row],[Close Price]])-1</f>
        <v>2.360417612346799E-2</v>
      </c>
      <c r="AE702" s="2">
        <f>(Table2[[#This Row],[Close Price]]/Table2[[#This Row],[Current Week Low]])-1</f>
        <v>1.0087116001834096E-2</v>
      </c>
      <c r="AF702" s="2">
        <f>(Table2[[#This Row],[Current Week High]]/Table2[[#This Row],[Close Price]])-1</f>
        <v>5.0476622787108294E-2</v>
      </c>
      <c r="AG702" s="2">
        <f>(Table2[[#This Row],[Close Price]]/Table2[[#This Row],[Current Month Low]])-1</f>
        <v>5.4773532509815093E-2</v>
      </c>
      <c r="AH702" s="2">
        <f>(Table2[[#This Row],[Current Month High]]/Table2[[#This Row],[Close Price]])-1</f>
        <v>5.0476622787108294E-2</v>
      </c>
      <c r="AI702">
        <v>25.011348161597802</v>
      </c>
      <c r="AJ702">
        <v>20.382513661202101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-0.11</v>
      </c>
      <c r="AM702" t="s">
        <v>10346</v>
      </c>
      <c r="AN702">
        <v>3.26</v>
      </c>
      <c r="AO702" t="s">
        <v>10347</v>
      </c>
      <c r="AP702">
        <v>-8.8915643206073994E-2</v>
      </c>
      <c r="AQ702">
        <f>(Table2[[#This Row],[Sharpe Ratio]]-AVERAGE(Table2[Sharpe Ratio]))/_xlfn.STDEV.P(Table2[Sharpe Ratio])</f>
        <v>-1.7545719786014691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2">
        <f>_xlfn.RANK.AVG(Table2[[#This Row],[1Y Return vs Nifty Z-Score]],Table2[1Y Return vs Nifty Z-Score])</f>
        <v>688</v>
      </c>
      <c r="AT702">
        <f>_xlfn.RANK.AVG(Table2[[#This Row],[6M Return vs Nifty Z-Score]],Table2[6M Return vs Nifty Z-Score])</f>
        <v>536</v>
      </c>
      <c r="AU702">
        <f>_xlfn.RANK.AVG(Table2[[#This Row],[Sharpe Ratio Z-Score]],Table2[Sharpe Ratio Z-Score])</f>
        <v>715</v>
      </c>
      <c r="AV702">
        <f>(Table2[[#This Row],[Rank 1Y]]+Table2[[#This Row],[Rank 6M]]+Table2[[#This Row],[Rank Sharpe]])/3</f>
        <v>646.33333333333337</v>
      </c>
    </row>
    <row r="703" spans="1:48" x14ac:dyDescent="0.3">
      <c r="A703" t="s">
        <v>716</v>
      </c>
      <c r="B703" t="s">
        <v>717</v>
      </c>
      <c r="C703" t="s">
        <v>10313</v>
      </c>
      <c r="D703" t="s">
        <v>101</v>
      </c>
      <c r="E703">
        <v>24089.767060999999</v>
      </c>
      <c r="F703">
        <v>298</v>
      </c>
      <c r="G703">
        <v>-39.634722412720798</v>
      </c>
      <c r="H703">
        <f>(Table2[[#This Row],[1Y Return vs Nifty]]-AVERAGE(Table2[1Y Return vs Nifty]))/_xlfn.STDEV.P(Table2[1Y Return vs Nifty])</f>
        <v>-1.0647419054871325</v>
      </c>
      <c r="I703">
        <v>5.7221495798515303</v>
      </c>
      <c r="J703">
        <f>(Table2[[#This Row],[1M Return vs Nifty]]-AVERAGE(Table2[1M Return vs Nifty]))/_xlfn.STDEV.P(Table2[1M Return vs Nifty])</f>
        <v>0.55310442000233151</v>
      </c>
      <c r="K703">
        <v>-11.5159458670701</v>
      </c>
      <c r="L703">
        <f>(Table2[[#This Row],[6M Return vs Nifty]]-AVERAGE(Table2[6M Return vs Nifty]))/_xlfn.STDEV.P(Table2[6M Return vs Nifty])</f>
        <v>-0.63276403413063764</v>
      </c>
      <c r="M703">
        <v>-1.59012049444359</v>
      </c>
      <c r="N703">
        <f>(Table2[[#This Row],[1W Return vs Nifty]]-AVERAGE(Table2[1W Return vs Nifty]))/_xlfn.STDEV.P(Table2[1W Return vs Nifty])</f>
        <v>-0.16408504992926495</v>
      </c>
      <c r="O703">
        <v>294.16000000000003</v>
      </c>
      <c r="P703">
        <v>288.21659063809602</v>
      </c>
      <c r="Q703">
        <v>291.98031847405201</v>
      </c>
      <c r="R703">
        <v>57.831708182430901</v>
      </c>
      <c r="S703" s="2">
        <f>(Table2[[#This Row],[Close Price]]-Table2[[#This Row],[20D EMA]])/Table2[[#This Row],[20D EMA]]</f>
        <v>1.305412020669015E-2</v>
      </c>
      <c r="T703" s="2">
        <f>(Table2[[#This Row],[Close Price]]-Table2[[#This Row],[50D EMA]])/Table2[[#This Row],[50D EMA]]</f>
        <v>3.3944643298444536E-2</v>
      </c>
      <c r="U703" s="2">
        <f>(Table2[[#This Row],[Close Price]]-Table2[[#This Row],[200D EMA]])/Table2[[#This Row],[200D EMA]]</f>
        <v>2.0616737310953207E-2</v>
      </c>
      <c r="V703">
        <v>0.74724657926874705</v>
      </c>
      <c r="W703">
        <v>289.95</v>
      </c>
      <c r="X703">
        <v>298.95</v>
      </c>
      <c r="Y703">
        <v>289.95</v>
      </c>
      <c r="Z703">
        <v>301</v>
      </c>
      <c r="AA703">
        <v>285</v>
      </c>
      <c r="AB703">
        <v>310</v>
      </c>
      <c r="AC703" s="2">
        <f>(Table2[[#This Row],[Close Price]]/Table2[[#This Row],[Day Low]])-1</f>
        <v>2.776340748404893E-2</v>
      </c>
      <c r="AD703" s="2">
        <f>(Table2[[#This Row],[Day High]]/Table2[[#This Row],[Close Price]])-1</f>
        <v>3.1879194630872743E-3</v>
      </c>
      <c r="AE703" s="2">
        <f>(Table2[[#This Row],[Close Price]]/Table2[[#This Row],[Current Week Low]])-1</f>
        <v>2.776340748404893E-2</v>
      </c>
      <c r="AF703" s="2">
        <f>(Table2[[#This Row],[Current Week High]]/Table2[[#This Row],[Close Price]])-1</f>
        <v>1.0067114093959662E-2</v>
      </c>
      <c r="AG703" s="2">
        <f>(Table2[[#This Row],[Close Price]]/Table2[[#This Row],[Current Month Low]])-1</f>
        <v>4.5614035087719218E-2</v>
      </c>
      <c r="AH703" s="2">
        <f>(Table2[[#This Row],[Current Month High]]/Table2[[#This Row],[Close Price]])-1</f>
        <v>4.0268456375838868E-2</v>
      </c>
      <c r="AI703">
        <v>19.8993288590604</v>
      </c>
      <c r="AJ703">
        <v>18.324399444113499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0.01</v>
      </c>
      <c r="AM703" t="s">
        <v>10347</v>
      </c>
      <c r="AN703">
        <v>0.83</v>
      </c>
      <c r="AO703" t="s">
        <v>10347</v>
      </c>
      <c r="AP703">
        <v>-0.106456074585982</v>
      </c>
      <c r="AQ703">
        <f>(Table2[[#This Row],[Sharpe Ratio]]-AVERAGE(Table2[Sharpe Ratio]))/_xlfn.STDEV.P(Table2[Sharpe Ratio])</f>
        <v>-1.9561788015051909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3">
        <f>_xlfn.RANK.AVG(Table2[[#This Row],[1Y Return vs Nifty Z-Score]],Table2[1Y Return vs Nifty Z-Score])</f>
        <v>683</v>
      </c>
      <c r="AT703">
        <f>_xlfn.RANK.AVG(Table2[[#This Row],[6M Return vs Nifty Z-Score]],Table2[6M Return vs Nifty Z-Score])</f>
        <v>533</v>
      </c>
      <c r="AU703">
        <f>_xlfn.RANK.AVG(Table2[[#This Row],[Sharpe Ratio Z-Score]],Table2[Sharpe Ratio Z-Score])</f>
        <v>726</v>
      </c>
      <c r="AV703">
        <f>(Table2[[#This Row],[Rank 1Y]]+Table2[[#This Row],[Rank 6M]]+Table2[[#This Row],[Rank Sharpe]])/3</f>
        <v>647.33333333333337</v>
      </c>
    </row>
    <row r="704" spans="1:48" x14ac:dyDescent="0.3">
      <c r="A704" t="s">
        <v>1502</v>
      </c>
      <c r="B704" t="s">
        <v>1503</v>
      </c>
      <c r="C704" t="s">
        <v>10313</v>
      </c>
      <c r="D704" t="s">
        <v>101</v>
      </c>
      <c r="E704">
        <v>6843.3739368349998</v>
      </c>
      <c r="F704">
        <v>1437.05</v>
      </c>
      <c r="G704">
        <v>-37.508761530387702</v>
      </c>
      <c r="H704">
        <f>(Table2[[#This Row],[1Y Return vs Nifty]]-AVERAGE(Table2[1Y Return vs Nifty]))/_xlfn.STDEV.P(Table2[1Y Return vs Nifty])</f>
        <v>-1.0306504565907948</v>
      </c>
      <c r="I704">
        <v>-3.6719785395107101</v>
      </c>
      <c r="J704">
        <f>(Table2[[#This Row],[1M Return vs Nifty]]-AVERAGE(Table2[1M Return vs Nifty]))/_xlfn.STDEV.P(Table2[1M Return vs Nifty])</f>
        <v>-0.33234859615986095</v>
      </c>
      <c r="K704">
        <v>-11.6856837555527</v>
      </c>
      <c r="L704">
        <f>(Table2[[#This Row],[6M Return vs Nifty]]-AVERAGE(Table2[6M Return vs Nifty]))/_xlfn.STDEV.P(Table2[6M Return vs Nifty])</f>
        <v>-0.63866539063755356</v>
      </c>
      <c r="M704">
        <v>-2.8755243590728101</v>
      </c>
      <c r="N704">
        <f>(Table2[[#This Row],[1W Return vs Nifty]]-AVERAGE(Table2[1W Return vs Nifty]))/_xlfn.STDEV.P(Table2[1W Return vs Nifty])</f>
        <v>-0.49060526665785908</v>
      </c>
      <c r="O704">
        <v>1453.95</v>
      </c>
      <c r="P704">
        <v>1441.92374845073</v>
      </c>
      <c r="Q704">
        <v>1420.5628268964599</v>
      </c>
      <c r="R704">
        <v>38.071634629745503</v>
      </c>
      <c r="S704" s="2">
        <f>(Table2[[#This Row],[Close Price]]-Table2[[#This Row],[20D EMA]])/Table2[[#This Row],[20D EMA]]</f>
        <v>-1.1623508373740562E-2</v>
      </c>
      <c r="T704" s="2">
        <f>(Table2[[#This Row],[Close Price]]-Table2[[#This Row],[50D EMA]])/Table2[[#This Row],[50D EMA]]</f>
        <v>-3.3800320273292346E-3</v>
      </c>
      <c r="U704" s="2">
        <f>(Table2[[#This Row],[Close Price]]-Table2[[#This Row],[200D EMA]])/Table2[[#This Row],[200D EMA]]</f>
        <v>1.1606085131454547E-2</v>
      </c>
      <c r="V704">
        <v>0.48030662938388002</v>
      </c>
      <c r="W704">
        <v>1434</v>
      </c>
      <c r="X704">
        <v>1470</v>
      </c>
      <c r="Y704">
        <v>1434</v>
      </c>
      <c r="Z704">
        <v>1479.25</v>
      </c>
      <c r="AA704">
        <v>1410</v>
      </c>
      <c r="AB704">
        <v>1517.3</v>
      </c>
      <c r="AC704" s="2">
        <f>(Table2[[#This Row],[Close Price]]/Table2[[#This Row],[Day Low]])-1</f>
        <v>2.1269177126916894E-3</v>
      </c>
      <c r="AD704" s="2">
        <f>(Table2[[#This Row],[Day High]]/Table2[[#This Row],[Close Price]])-1</f>
        <v>2.2928916878327099E-2</v>
      </c>
      <c r="AE704" s="2">
        <f>(Table2[[#This Row],[Close Price]]/Table2[[#This Row],[Current Week Low]])-1</f>
        <v>2.1269177126916894E-3</v>
      </c>
      <c r="AF704" s="2">
        <f>(Table2[[#This Row],[Current Week High]]/Table2[[#This Row],[Close Price]])-1</f>
        <v>2.9365714484534289E-2</v>
      </c>
      <c r="AG704" s="2">
        <f>(Table2[[#This Row],[Close Price]]/Table2[[#This Row],[Current Month Low]])-1</f>
        <v>1.9184397163120481E-2</v>
      </c>
      <c r="AH704" s="2">
        <f>(Table2[[#This Row],[Current Month High]]/Table2[[#This Row],[Close Price]])-1</f>
        <v>5.584356842141891E-2</v>
      </c>
      <c r="AI704">
        <v>11.687136842837701</v>
      </c>
      <c r="AJ704">
        <v>14.963999999999899</v>
      </c>
      <c r="AK704" t="str">
        <f>IF(AND(Table2[[#This Row],[20D EMA]]&gt;Table2[[#This Row],[50D EMA]],Table2[[#This Row],[50D EMA]]&gt;Table2[[#This Row],[200D EMA]]),"Uptrend","Downtrend/NoTrend")</f>
        <v>Uptrend</v>
      </c>
      <c r="AL704">
        <v>0.01</v>
      </c>
      <c r="AM704" t="s">
        <v>10347</v>
      </c>
      <c r="AN704">
        <v>0.31</v>
      </c>
      <c r="AO704" t="s">
        <v>10347</v>
      </c>
      <c r="AP704">
        <v>-0.14347992225706599</v>
      </c>
      <c r="AQ704">
        <f>(Table2[[#This Row],[Sharpe Ratio]]-AVERAGE(Table2[Sharpe Ratio]))/_xlfn.STDEV.P(Table2[Sharpe Ratio])</f>
        <v>-2.381724795156674</v>
      </c>
      <c r="AR7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-4.8739945052027425</v>
      </c>
      <c r="AS704">
        <f>_xlfn.RANK.AVG(Table2[[#This Row],[1Y Return vs Nifty Z-Score]],Table2[1Y Return vs Nifty Z-Score])</f>
        <v>675</v>
      </c>
      <c r="AT704">
        <f>_xlfn.RANK.AVG(Table2[[#This Row],[6M Return vs Nifty Z-Score]],Table2[6M Return vs Nifty Z-Score])</f>
        <v>537</v>
      </c>
      <c r="AU704">
        <f>_xlfn.RANK.AVG(Table2[[#This Row],[Sharpe Ratio Z-Score]],Table2[Sharpe Ratio Z-Score])</f>
        <v>735</v>
      </c>
      <c r="AV704">
        <f>(Table2[[#This Row],[Rank 1Y]]+Table2[[#This Row],[Rank 6M]]+Table2[[#This Row],[Rank Sharpe]])/3</f>
        <v>649</v>
      </c>
    </row>
    <row r="705" spans="1:48" x14ac:dyDescent="0.3">
      <c r="A705" t="s">
        <v>1618</v>
      </c>
      <c r="B705" t="s">
        <v>1619</v>
      </c>
      <c r="C705" t="s">
        <v>10316</v>
      </c>
      <c r="D705" t="s">
        <v>296</v>
      </c>
      <c r="E705">
        <v>5632.4447405339997</v>
      </c>
      <c r="F705">
        <v>167.46</v>
      </c>
      <c r="G705">
        <v>-25.632134086025001</v>
      </c>
      <c r="H705">
        <f>(Table2[[#This Row],[1Y Return vs Nifty]]-AVERAGE(Table2[1Y Return vs Nifty]))/_xlfn.STDEV.P(Table2[1Y Return vs Nifty])</f>
        <v>-0.84019942762548594</v>
      </c>
      <c r="I705">
        <v>1.9717334240076401</v>
      </c>
      <c r="J705">
        <f>(Table2[[#This Row],[1M Return vs Nifty]]-AVERAGE(Table2[1M Return vs Nifty]))/_xlfn.STDEV.P(Table2[1M Return vs Nifty])</f>
        <v>0.19960516441831938</v>
      </c>
      <c r="K705">
        <v>-23.356139462556499</v>
      </c>
      <c r="L705">
        <f>(Table2[[#This Row],[6M Return vs Nifty]]-AVERAGE(Table2[6M Return vs Nifty]))/_xlfn.STDEV.P(Table2[6M Return vs Nifty])</f>
        <v>-1.044417579149431</v>
      </c>
      <c r="M705">
        <v>4.9223834784468696</v>
      </c>
      <c r="N705">
        <f>(Table2[[#This Row],[1W Return vs Nifty]]-AVERAGE(Table2[1W Return vs Nifty]))/_xlfn.STDEV.P(Table2[1W Return vs Nifty])</f>
        <v>1.4902309725975622</v>
      </c>
      <c r="O705">
        <v>164.15</v>
      </c>
      <c r="P705">
        <v>164.37592147017</v>
      </c>
      <c r="Q705">
        <v>165.38121171768199</v>
      </c>
      <c r="R705">
        <v>57.865227477668</v>
      </c>
      <c r="S705" s="2">
        <f>(Table2[[#This Row],[Close Price]]-Table2[[#This Row],[20D EMA]])/Table2[[#This Row],[20D EMA]]</f>
        <v>2.0164483703929346E-2</v>
      </c>
      <c r="T705" s="2">
        <f>(Table2[[#This Row],[Close Price]]-Table2[[#This Row],[50D EMA]])/Table2[[#This Row],[50D EMA]]</f>
        <v>1.8762349754429756E-2</v>
      </c>
      <c r="U705" s="2">
        <f>(Table2[[#This Row],[Close Price]]-Table2[[#This Row],[200D EMA]])/Table2[[#This Row],[200D EMA]]</f>
        <v>1.2569676208846876E-2</v>
      </c>
      <c r="V705">
        <v>1.0207630814322799</v>
      </c>
      <c r="W705">
        <v>165.81</v>
      </c>
      <c r="X705">
        <v>172.65</v>
      </c>
      <c r="Y705">
        <v>165.35</v>
      </c>
      <c r="Z705">
        <v>178.5</v>
      </c>
      <c r="AA705">
        <v>151.5</v>
      </c>
      <c r="AB705">
        <v>178.5</v>
      </c>
      <c r="AC705" s="2">
        <f>(Table2[[#This Row],[Close Price]]/Table2[[#This Row],[Day Low]])-1</f>
        <v>9.9511489053736302E-3</v>
      </c>
      <c r="AD705" s="2">
        <f>(Table2[[#This Row],[Day High]]/Table2[[#This Row],[Close Price]])-1</f>
        <v>3.0992475815120102E-2</v>
      </c>
      <c r="AE705" s="2">
        <f>(Table2[[#This Row],[Close Price]]/Table2[[#This Row],[Current Week Low]])-1</f>
        <v>1.2760810402177247E-2</v>
      </c>
      <c r="AF705" s="2">
        <f>(Table2[[#This Row],[Current Week High]]/Table2[[#This Row],[Close Price]])-1</f>
        <v>6.5926191329272577E-2</v>
      </c>
      <c r="AG705" s="2">
        <f>(Table2[[#This Row],[Close Price]]/Table2[[#This Row],[Current Month Low]])-1</f>
        <v>0.10534653465346544</v>
      </c>
      <c r="AH705" s="2">
        <f>(Table2[[#This Row],[Current Month High]]/Table2[[#This Row],[Close Price]])-1</f>
        <v>6.5926191329272577E-2</v>
      </c>
      <c r="AI705">
        <v>31.1357936223575</v>
      </c>
      <c r="AJ705">
        <v>28.7658592848904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-0.06</v>
      </c>
      <c r="AM705" t="s">
        <v>10346</v>
      </c>
      <c r="AN705">
        <v>5.97</v>
      </c>
      <c r="AO705" t="s">
        <v>10347</v>
      </c>
      <c r="AP705">
        <v>-5.5231910225349998E-2</v>
      </c>
      <c r="AQ705">
        <f>(Table2[[#This Row],[Sharpe Ratio]]-AVERAGE(Table2[Sharpe Ratio]))/_xlfn.STDEV.P(Table2[Sharpe Ratio])</f>
        <v>-1.3674167118524541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5">
        <f>_xlfn.RANK.AVG(Table2[[#This Row],[1Y Return vs Nifty Z-Score]],Table2[1Y Return vs Nifty Z-Score])</f>
        <v>616</v>
      </c>
      <c r="AT705">
        <f>_xlfn.RANK.AVG(Table2[[#This Row],[6M Return vs Nifty Z-Score]],Table2[6M Return vs Nifty Z-Score])</f>
        <v>657</v>
      </c>
      <c r="AU705">
        <f>_xlfn.RANK.AVG(Table2[[#This Row],[Sharpe Ratio Z-Score]],Table2[Sharpe Ratio Z-Score])</f>
        <v>674</v>
      </c>
      <c r="AV705">
        <f>(Table2[[#This Row],[Rank 1Y]]+Table2[[#This Row],[Rank 6M]]+Table2[[#This Row],[Rank Sharpe]])/3</f>
        <v>649</v>
      </c>
    </row>
    <row r="706" spans="1:48" x14ac:dyDescent="0.3">
      <c r="A706" t="s">
        <v>2383</v>
      </c>
      <c r="B706" t="s">
        <v>2384</v>
      </c>
      <c r="C706" t="s">
        <v>10308</v>
      </c>
      <c r="D706" t="s">
        <v>265</v>
      </c>
      <c r="E706">
        <v>2202.4380406599998</v>
      </c>
      <c r="F706">
        <v>492.05</v>
      </c>
      <c r="G706">
        <v>-48.957670549693603</v>
      </c>
      <c r="H706">
        <f>(Table2[[#This Row],[1Y Return vs Nifty]]-AVERAGE(Table2[1Y Return vs Nifty]))/_xlfn.STDEV.P(Table2[1Y Return vs Nifty])</f>
        <v>-1.2142426854008328</v>
      </c>
      <c r="I706">
        <v>-2.5049438475977599</v>
      </c>
      <c r="J706">
        <f>(Table2[[#This Row],[1M Return vs Nifty]]-AVERAGE(Table2[1M Return vs Nifty]))/_xlfn.STDEV.P(Table2[1M Return vs Nifty])</f>
        <v>-0.22234856477957887</v>
      </c>
      <c r="K706">
        <v>-29.966142221789699</v>
      </c>
      <c r="L706">
        <f>(Table2[[#This Row],[6M Return vs Nifty]]-AVERAGE(Table2[6M Return vs Nifty]))/_xlfn.STDEV.P(Table2[6M Return vs Nifty])</f>
        <v>-1.2742306346943701</v>
      </c>
      <c r="M706">
        <v>-1.39244436697272</v>
      </c>
      <c r="N706">
        <f>(Table2[[#This Row],[1W Return vs Nifty]]-AVERAGE(Table2[1W Return vs Nifty]))/_xlfn.STDEV.P(Table2[1W Return vs Nifty])</f>
        <v>-0.11387106367952232</v>
      </c>
      <c r="O706">
        <v>493.71</v>
      </c>
      <c r="P706">
        <v>502.25262608622899</v>
      </c>
      <c r="Q706">
        <v>531.55781884719602</v>
      </c>
      <c r="R706">
        <v>49.2955805695265</v>
      </c>
      <c r="S706" s="2">
        <f>(Table2[[#This Row],[Close Price]]-Table2[[#This Row],[20D EMA]])/Table2[[#This Row],[20D EMA]]</f>
        <v>-3.3622977051304781E-3</v>
      </c>
      <c r="T706" s="2">
        <f>(Table2[[#This Row],[Close Price]]-Table2[[#This Row],[50D EMA]])/Table2[[#This Row],[50D EMA]]</f>
        <v>-2.0313733679666896E-2</v>
      </c>
      <c r="U706" s="2">
        <f>(Table2[[#This Row],[Close Price]]-Table2[[#This Row],[200D EMA]])/Table2[[#This Row],[200D EMA]]</f>
        <v>-7.4324593574557313E-2</v>
      </c>
      <c r="V706">
        <v>1.1635863790763901</v>
      </c>
      <c r="W706">
        <v>484.8</v>
      </c>
      <c r="X706">
        <v>495.05</v>
      </c>
      <c r="Y706">
        <v>484.8</v>
      </c>
      <c r="Z706">
        <v>509.4</v>
      </c>
      <c r="AA706">
        <v>467.1</v>
      </c>
      <c r="AB706">
        <v>521.95000000000005</v>
      </c>
      <c r="AC706" s="2">
        <f>(Table2[[#This Row],[Close Price]]/Table2[[#This Row],[Day Low]])-1</f>
        <v>1.4954620462046098E-2</v>
      </c>
      <c r="AD706" s="2">
        <f>(Table2[[#This Row],[Day High]]/Table2[[#This Row],[Close Price]])-1</f>
        <v>6.0969413677471884E-3</v>
      </c>
      <c r="AE706" s="2">
        <f>(Table2[[#This Row],[Close Price]]/Table2[[#This Row],[Current Week Low]])-1</f>
        <v>1.4954620462046098E-2</v>
      </c>
      <c r="AF706" s="2">
        <f>(Table2[[#This Row],[Current Week High]]/Table2[[#This Row],[Close Price]])-1</f>
        <v>3.5260644243471084E-2</v>
      </c>
      <c r="AG706" s="2">
        <f>(Table2[[#This Row],[Close Price]]/Table2[[#This Row],[Current Month Low]])-1</f>
        <v>5.3414686362663222E-2</v>
      </c>
      <c r="AH706" s="2">
        <f>(Table2[[#This Row],[Current Month High]]/Table2[[#This Row],[Close Price]])-1</f>
        <v>6.0766182298547022E-2</v>
      </c>
      <c r="AI706">
        <v>31.094400975510599</v>
      </c>
      <c r="AJ706">
        <v>8.3810572687224596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-0.1</v>
      </c>
      <c r="AM706" t="s">
        <v>10346</v>
      </c>
      <c r="AN706">
        <v>1.91</v>
      </c>
      <c r="AO706" t="s">
        <v>10347</v>
      </c>
      <c r="AQ706">
        <f>(Table2[[#This Row],[Sharpe Ratio]]-AVERAGE(Table2[Sharpe Ratio]))/_xlfn.STDEV.P(Table2[Sharpe Ratio])</f>
        <v>-0.73259025278421641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>
        <f>_xlfn.RANK.AVG(Table2[[#This Row],[1Y Return vs Nifty Z-Score]],Table2[1Y Return vs Nifty Z-Score])</f>
        <v>709</v>
      </c>
      <c r="AT706">
        <f>_xlfn.RANK.AVG(Table2[[#This Row],[6M Return vs Nifty Z-Score]],Table2[6M Return vs Nifty Z-Score])</f>
        <v>694</v>
      </c>
      <c r="AU706">
        <f>_xlfn.RANK.AVG(Table2[[#This Row],[Sharpe Ratio Z-Score]],Table2[Sharpe Ratio Z-Score])</f>
        <v>548</v>
      </c>
      <c r="AV706">
        <f>(Table2[[#This Row],[Rank 1Y]]+Table2[[#This Row],[Rank 6M]]+Table2[[#This Row],[Rank Sharpe]])/3</f>
        <v>650.33333333333337</v>
      </c>
    </row>
    <row r="707" spans="1:48" x14ac:dyDescent="0.3">
      <c r="A707" t="s">
        <v>848</v>
      </c>
      <c r="B707" t="s">
        <v>849</v>
      </c>
      <c r="C707" t="s">
        <v>10313</v>
      </c>
      <c r="D707" t="s">
        <v>559</v>
      </c>
      <c r="E707">
        <v>18640.991763900001</v>
      </c>
      <c r="F707">
        <v>1450.35</v>
      </c>
      <c r="G707">
        <v>-44.236948988341503</v>
      </c>
      <c r="H707">
        <f>(Table2[[#This Row],[1Y Return vs Nifty]]-AVERAGE(Table2[1Y Return vs Nifty]))/_xlfn.STDEV.P(Table2[1Y Return vs Nifty])</f>
        <v>-1.1385422154627129</v>
      </c>
      <c r="I707">
        <v>-11.5782734386183</v>
      </c>
      <c r="J707">
        <f>(Table2[[#This Row],[1M Return vs Nifty]]-AVERAGE(Table2[1M Return vs Nifty]))/_xlfn.STDEV.P(Table2[1M Return vs Nifty])</f>
        <v>-1.0775643922541813</v>
      </c>
      <c r="K707">
        <v>-11.5219575423609</v>
      </c>
      <c r="L707">
        <f>(Table2[[#This Row],[6M Return vs Nifty]]-AVERAGE(Table2[6M Return vs Nifty]))/_xlfn.STDEV.P(Table2[6M Return vs Nifty])</f>
        <v>-0.63297304485542039</v>
      </c>
      <c r="M707">
        <v>0.48965891620372298</v>
      </c>
      <c r="N707">
        <f>(Table2[[#This Row],[1W Return vs Nifty]]-AVERAGE(Table2[1W Return vs Nifty]))/_xlfn.STDEV.P(Table2[1W Return vs Nifty])</f>
        <v>0.36422363390071155</v>
      </c>
      <c r="O707">
        <v>1463.09</v>
      </c>
      <c r="P707">
        <v>1473.87571597387</v>
      </c>
      <c r="Q707">
        <v>1483.5348808291101</v>
      </c>
      <c r="R707">
        <v>47.4821973047802</v>
      </c>
      <c r="S707" s="2">
        <f>(Table2[[#This Row],[Close Price]]-Table2[[#This Row],[20D EMA]])/Table2[[#This Row],[20D EMA]]</f>
        <v>-8.7075983022233839E-3</v>
      </c>
      <c r="T707" s="2">
        <f>(Table2[[#This Row],[Close Price]]-Table2[[#This Row],[50D EMA]])/Table2[[#This Row],[50D EMA]]</f>
        <v>-1.5961804458068142E-2</v>
      </c>
      <c r="U707" s="2">
        <f>(Table2[[#This Row],[Close Price]]-Table2[[#This Row],[200D EMA]])/Table2[[#This Row],[200D EMA]]</f>
        <v>-2.2368790419382643E-2</v>
      </c>
      <c r="V707">
        <v>0.58793169363050402</v>
      </c>
      <c r="W707">
        <v>1429.55</v>
      </c>
      <c r="X707">
        <v>1462.2</v>
      </c>
      <c r="Y707">
        <v>1429.55</v>
      </c>
      <c r="Z707">
        <v>1468.95</v>
      </c>
      <c r="AA707">
        <v>1384.25</v>
      </c>
      <c r="AB707">
        <v>1628</v>
      </c>
      <c r="AC707" s="2">
        <f>(Table2[[#This Row],[Close Price]]/Table2[[#This Row],[Day Low]])-1</f>
        <v>1.4550033227239245E-2</v>
      </c>
      <c r="AD707" s="2">
        <f>(Table2[[#This Row],[Day High]]/Table2[[#This Row],[Close Price]])-1</f>
        <v>8.170441617540769E-3</v>
      </c>
      <c r="AE707" s="2">
        <f>(Table2[[#This Row],[Close Price]]/Table2[[#This Row],[Current Week Low]])-1</f>
        <v>1.4550033227239245E-2</v>
      </c>
      <c r="AF707" s="2">
        <f>(Table2[[#This Row],[Current Week High]]/Table2[[#This Row],[Close Price]])-1</f>
        <v>1.2824490640190422E-2</v>
      </c>
      <c r="AG707" s="2">
        <f>(Table2[[#This Row],[Close Price]]/Table2[[#This Row],[Current Month Low]])-1</f>
        <v>4.7751489976521455E-2</v>
      </c>
      <c r="AH707" s="2">
        <f>(Table2[[#This Row],[Current Month High]]/Table2[[#This Row],[Close Price]])-1</f>
        <v>0.12248767538869942</v>
      </c>
      <c r="AI707">
        <v>20.588133898714101</v>
      </c>
      <c r="AJ707">
        <v>14.2907801418439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-0.1</v>
      </c>
      <c r="AM707" t="s">
        <v>10346</v>
      </c>
      <c r="AN707">
        <v>2.2200000000000002</v>
      </c>
      <c r="AO707" t="s">
        <v>10347</v>
      </c>
      <c r="AP707">
        <v>-0.105139609305598</v>
      </c>
      <c r="AQ707">
        <f>(Table2[[#This Row],[Sharpe Ratio]]-AVERAGE(Table2[Sharpe Ratio]))/_xlfn.STDEV.P(Table2[Sharpe Ratio])</f>
        <v>-1.9410475668797249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>
        <f>_xlfn.RANK.AVG(Table2[[#This Row],[1Y Return vs Nifty Z-Score]],Table2[1Y Return vs Nifty Z-Score])</f>
        <v>698</v>
      </c>
      <c r="AT707">
        <f>_xlfn.RANK.AVG(Table2[[#This Row],[6M Return vs Nifty Z-Score]],Table2[6M Return vs Nifty Z-Score])</f>
        <v>534</v>
      </c>
      <c r="AU707">
        <f>_xlfn.RANK.AVG(Table2[[#This Row],[Sharpe Ratio Z-Score]],Table2[Sharpe Ratio Z-Score])</f>
        <v>724</v>
      </c>
      <c r="AV707">
        <f>(Table2[[#This Row],[Rank 1Y]]+Table2[[#This Row],[Rank 6M]]+Table2[[#This Row],[Rank Sharpe]])/3</f>
        <v>652</v>
      </c>
    </row>
    <row r="708" spans="1:48" x14ac:dyDescent="0.3">
      <c r="A708" t="s">
        <v>2071</v>
      </c>
      <c r="B708" t="s">
        <v>2072</v>
      </c>
      <c r="C708" t="s">
        <v>10314</v>
      </c>
      <c r="D708" t="s">
        <v>95</v>
      </c>
      <c r="E708">
        <v>3034.1159480000001</v>
      </c>
      <c r="F708">
        <v>705.2</v>
      </c>
      <c r="G708">
        <v>-59.661412003893702</v>
      </c>
      <c r="H708">
        <f>(Table2[[#This Row],[1Y Return vs Nifty]]-AVERAGE(Table2[1Y Return vs Nifty]))/_xlfn.STDEV.P(Table2[1Y Return vs Nifty])</f>
        <v>-1.3858855683051576</v>
      </c>
      <c r="I708">
        <v>-16.6902397137661</v>
      </c>
      <c r="J708">
        <f>(Table2[[#This Row],[1M Return vs Nifty]]-AVERAGE(Table2[1M Return vs Nifty]))/_xlfn.STDEV.P(Table2[1M Return vs Nifty])</f>
        <v>-1.5593979269192721</v>
      </c>
      <c r="K708">
        <v>-26.557531182012699</v>
      </c>
      <c r="L708">
        <f>(Table2[[#This Row],[6M Return vs Nifty]]-AVERAGE(Table2[6M Return vs Nifty]))/_xlfn.STDEV.P(Table2[6M Return vs Nifty])</f>
        <v>-1.1557218614383908</v>
      </c>
      <c r="M708">
        <v>7.0093059716816702E-2</v>
      </c>
      <c r="N708">
        <f>(Table2[[#This Row],[1W Return vs Nifty]]-AVERAGE(Table2[1W Return vs Nifty]))/_xlfn.STDEV.P(Table2[1W Return vs Nifty])</f>
        <v>0.25764488603648278</v>
      </c>
      <c r="O708">
        <v>719.16</v>
      </c>
      <c r="P708">
        <v>736.18409228405903</v>
      </c>
      <c r="Q708">
        <v>786.90813502298795</v>
      </c>
      <c r="R708">
        <v>44.210552034534402</v>
      </c>
      <c r="S708" s="2">
        <f>(Table2[[#This Row],[Close Price]]-Table2[[#This Row],[20D EMA]])/Table2[[#This Row],[20D EMA]]</f>
        <v>-1.941153568051605E-2</v>
      </c>
      <c r="T708" s="2">
        <f>(Table2[[#This Row],[Close Price]]-Table2[[#This Row],[50D EMA]])/Table2[[#This Row],[50D EMA]]</f>
        <v>-4.2087424339649647E-2</v>
      </c>
      <c r="U708" s="2">
        <f>(Table2[[#This Row],[Close Price]]-Table2[[#This Row],[200D EMA]])/Table2[[#This Row],[200D EMA]]</f>
        <v>-0.10383440122982203</v>
      </c>
      <c r="V708">
        <v>0.27716437947928602</v>
      </c>
      <c r="W708">
        <v>699.85</v>
      </c>
      <c r="X708">
        <v>715.95</v>
      </c>
      <c r="Y708">
        <v>699.85</v>
      </c>
      <c r="Z708">
        <v>740</v>
      </c>
      <c r="AA708">
        <v>665</v>
      </c>
      <c r="AB708">
        <v>757.95</v>
      </c>
      <c r="AC708" s="2">
        <f>(Table2[[#This Row],[Close Price]]/Table2[[#This Row],[Day Low]])-1</f>
        <v>7.6444952489820306E-3</v>
      </c>
      <c r="AD708" s="2">
        <f>(Table2[[#This Row],[Day High]]/Table2[[#This Row],[Close Price]])-1</f>
        <v>1.5243902439024293E-2</v>
      </c>
      <c r="AE708" s="2">
        <f>(Table2[[#This Row],[Close Price]]/Table2[[#This Row],[Current Week Low]])-1</f>
        <v>7.6444952489820306E-3</v>
      </c>
      <c r="AF708" s="2">
        <f>(Table2[[#This Row],[Current Week High]]/Table2[[#This Row],[Close Price]])-1</f>
        <v>4.9347702779353408E-2</v>
      </c>
      <c r="AG708" s="2">
        <f>(Table2[[#This Row],[Close Price]]/Table2[[#This Row],[Current Month Low]])-1</f>
        <v>6.0451127819548978E-2</v>
      </c>
      <c r="AH708" s="2">
        <f>(Table2[[#This Row],[Current Month High]]/Table2[[#This Row],[Close Price]])-1</f>
        <v>7.4801474758933617E-2</v>
      </c>
      <c r="AI708">
        <v>49.177538287010698</v>
      </c>
      <c r="AJ708">
        <v>13.9625080801551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-0.04</v>
      </c>
      <c r="AM708" t="s">
        <v>10346</v>
      </c>
      <c r="AN708">
        <v>2.3199999999999998</v>
      </c>
      <c r="AO708" t="s">
        <v>10347</v>
      </c>
      <c r="AQ708">
        <f>(Table2[[#This Row],[Sharpe Ratio]]-AVERAGE(Table2[Sharpe Ratio]))/_xlfn.STDEV.P(Table2[Sharpe Ratio])</f>
        <v>-0.73259025278421641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8">
        <f>_xlfn.RANK.AVG(Table2[[#This Row],[1Y Return vs Nifty Z-Score]],Table2[1Y Return vs Nifty Z-Score])</f>
        <v>731</v>
      </c>
      <c r="AT708">
        <f>_xlfn.RANK.AVG(Table2[[#This Row],[6M Return vs Nifty Z-Score]],Table2[6M Return vs Nifty Z-Score])</f>
        <v>679</v>
      </c>
      <c r="AU708">
        <f>_xlfn.RANK.AVG(Table2[[#This Row],[Sharpe Ratio Z-Score]],Table2[Sharpe Ratio Z-Score])</f>
        <v>548</v>
      </c>
      <c r="AV708">
        <f>(Table2[[#This Row],[Rank 1Y]]+Table2[[#This Row],[Rank 6M]]+Table2[[#This Row],[Rank Sharpe]])/3</f>
        <v>652.66666666666663</v>
      </c>
    </row>
    <row r="709" spans="1:48" x14ac:dyDescent="0.3">
      <c r="A709" t="s">
        <v>1941</v>
      </c>
      <c r="B709" t="s">
        <v>1942</v>
      </c>
      <c r="C709" t="s">
        <v>10311</v>
      </c>
      <c r="D709" t="s">
        <v>1461</v>
      </c>
      <c r="E709">
        <v>3619.4619181489902</v>
      </c>
      <c r="F709">
        <v>135.16999999999999</v>
      </c>
      <c r="G709">
        <v>-55.105692429633798</v>
      </c>
      <c r="H709">
        <f>(Table2[[#This Row],[1Y Return vs Nifty]]-AVERAGE(Table2[1Y Return vs Nifty]))/_xlfn.STDEV.P(Table2[1Y Return vs Nifty])</f>
        <v>-1.3128310345446477</v>
      </c>
      <c r="I709">
        <v>-0.49106836614150901</v>
      </c>
      <c r="J709">
        <f>(Table2[[#This Row],[1M Return vs Nifty]]-AVERAGE(Table2[1M Return vs Nifty]))/_xlfn.STDEV.P(Table2[1M Return vs Nifty])</f>
        <v>-3.2528701076082307E-2</v>
      </c>
      <c r="K709">
        <v>-14.733607497800699</v>
      </c>
      <c r="L709">
        <f>(Table2[[#This Row],[6M Return vs Nifty]]-AVERAGE(Table2[6M Return vs Nifty]))/_xlfn.STDEV.P(Table2[6M Return vs Nifty])</f>
        <v>-0.74463398002967596</v>
      </c>
      <c r="M709">
        <v>1.3172479586995001</v>
      </c>
      <c r="N709">
        <f>(Table2[[#This Row],[1W Return vs Nifty]]-AVERAGE(Table2[1W Return vs Nifty]))/_xlfn.STDEV.P(Table2[1W Return vs Nifty])</f>
        <v>0.57444904316994394</v>
      </c>
      <c r="O709">
        <v>131.11000000000001</v>
      </c>
      <c r="P709">
        <v>130.994700959125</v>
      </c>
      <c r="Q709">
        <v>138.350475067107</v>
      </c>
      <c r="R709">
        <v>68.669884187690997</v>
      </c>
      <c r="S709" s="2">
        <f>(Table2[[#This Row],[Close Price]]-Table2[[#This Row],[20D EMA]])/Table2[[#This Row],[20D EMA]]</f>
        <v>3.0966364121729643E-2</v>
      </c>
      <c r="T709" s="2">
        <f>(Table2[[#This Row],[Close Price]]-Table2[[#This Row],[50D EMA]])/Table2[[#This Row],[50D EMA]]</f>
        <v>3.1873801079769108E-2</v>
      </c>
      <c r="U709" s="2">
        <f>(Table2[[#This Row],[Close Price]]-Table2[[#This Row],[200D EMA]])/Table2[[#This Row],[200D EMA]]</f>
        <v>-2.298853737628526E-2</v>
      </c>
      <c r="V709">
        <v>0.54346360054370102</v>
      </c>
      <c r="W709">
        <v>133.55000000000001</v>
      </c>
      <c r="X709">
        <v>141.19</v>
      </c>
      <c r="Y709">
        <v>128.24</v>
      </c>
      <c r="Z709">
        <v>141.19</v>
      </c>
      <c r="AA709">
        <v>123.1</v>
      </c>
      <c r="AB709">
        <v>141.19</v>
      </c>
      <c r="AC709" s="2">
        <f>(Table2[[#This Row],[Close Price]]/Table2[[#This Row],[Day Low]])-1</f>
        <v>1.213028828154239E-2</v>
      </c>
      <c r="AD709" s="2">
        <f>(Table2[[#This Row],[Day High]]/Table2[[#This Row],[Close Price]])-1</f>
        <v>4.453650958052835E-2</v>
      </c>
      <c r="AE709" s="2">
        <f>(Table2[[#This Row],[Close Price]]/Table2[[#This Row],[Current Week Low]])-1</f>
        <v>5.403930131004353E-2</v>
      </c>
      <c r="AF709" s="2">
        <f>(Table2[[#This Row],[Current Week High]]/Table2[[#This Row],[Close Price]])-1</f>
        <v>4.453650958052835E-2</v>
      </c>
      <c r="AG709" s="2">
        <f>(Table2[[#This Row],[Close Price]]/Table2[[#This Row],[Current Month Low]])-1</f>
        <v>9.8050365556458186E-2</v>
      </c>
      <c r="AH709" s="2">
        <f>(Table2[[#This Row],[Current Month High]]/Table2[[#This Row],[Close Price]])-1</f>
        <v>4.453650958052835E-2</v>
      </c>
      <c r="AI709">
        <v>41.155581859880101</v>
      </c>
      <c r="AJ709">
        <v>29.411201531833399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0.02</v>
      </c>
      <c r="AM709" t="s">
        <v>10347</v>
      </c>
      <c r="AN709">
        <v>5.43</v>
      </c>
      <c r="AO709" t="s">
        <v>10347</v>
      </c>
      <c r="AP709">
        <v>-5.8266710383200998E-2</v>
      </c>
      <c r="AQ709">
        <f>(Table2[[#This Row],[Sharpe Ratio]]-AVERAGE(Table2[Sharpe Ratio]))/_xlfn.STDEV.P(Table2[Sharpe Ratio])</f>
        <v>-1.4022982039161493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9">
        <f>_xlfn.RANK.AVG(Table2[[#This Row],[1Y Return vs Nifty Z-Score]],Table2[1Y Return vs Nifty Z-Score])</f>
        <v>724</v>
      </c>
      <c r="AT709">
        <f>_xlfn.RANK.AVG(Table2[[#This Row],[6M Return vs Nifty Z-Score]],Table2[6M Return vs Nifty Z-Score])</f>
        <v>565</v>
      </c>
      <c r="AU709">
        <f>_xlfn.RANK.AVG(Table2[[#This Row],[Sharpe Ratio Z-Score]],Table2[Sharpe Ratio Z-Score])</f>
        <v>678</v>
      </c>
      <c r="AV709">
        <f>(Table2[[#This Row],[Rank 1Y]]+Table2[[#This Row],[Rank 6M]]+Table2[[#This Row],[Rank Sharpe]])/3</f>
        <v>655.66666666666663</v>
      </c>
    </row>
    <row r="710" spans="1:48" x14ac:dyDescent="0.3">
      <c r="A710" t="s">
        <v>820</v>
      </c>
      <c r="B710" t="s">
        <v>821</v>
      </c>
      <c r="C710" t="s">
        <v>6758</v>
      </c>
      <c r="D710" t="s">
        <v>83</v>
      </c>
      <c r="E710">
        <v>19393.697088500001</v>
      </c>
      <c r="F710">
        <v>820.75</v>
      </c>
      <c r="G710">
        <v>-35.656582107579801</v>
      </c>
      <c r="H710">
        <f>(Table2[[#This Row],[1Y Return vs Nifty]]-AVERAGE(Table2[1Y Return vs Nifty]))/_xlfn.STDEV.P(Table2[1Y Return vs Nifty])</f>
        <v>-1.0009493079646694</v>
      </c>
      <c r="I710">
        <v>-1.9304671902188399</v>
      </c>
      <c r="J710">
        <f>(Table2[[#This Row],[1M Return vs Nifty]]-AVERAGE(Table2[1M Return vs Nifty]))/_xlfn.STDEV.P(Table2[1M Return vs Nifty])</f>
        <v>-0.16820068830528265</v>
      </c>
      <c r="K710">
        <v>-16.152505536736001</v>
      </c>
      <c r="L710">
        <f>(Table2[[#This Row],[6M Return vs Nifty]]-AVERAGE(Table2[6M Return vs Nifty]))/_xlfn.STDEV.P(Table2[6M Return vs Nifty])</f>
        <v>-0.79396547136361773</v>
      </c>
      <c r="M710">
        <v>-0.649106765008167</v>
      </c>
      <c r="N710">
        <f>(Table2[[#This Row],[1W Return vs Nifty]]-AVERAGE(Table2[1W Return vs Nifty]))/_xlfn.STDEV.P(Table2[1W Return vs Nifty])</f>
        <v>7.4952668358961458E-2</v>
      </c>
      <c r="O710">
        <v>814.07</v>
      </c>
      <c r="P710">
        <v>812.71965973450006</v>
      </c>
      <c r="Q710">
        <v>841.66149237161403</v>
      </c>
      <c r="R710">
        <v>56.301198961603298</v>
      </c>
      <c r="S710" s="2">
        <f>(Table2[[#This Row],[Close Price]]-Table2[[#This Row],[20D EMA]])/Table2[[#This Row],[20D EMA]]</f>
        <v>8.2056825580109193E-3</v>
      </c>
      <c r="T710" s="2">
        <f>(Table2[[#This Row],[Close Price]]-Table2[[#This Row],[50D EMA]])/Table2[[#This Row],[50D EMA]]</f>
        <v>9.8808244261290572E-3</v>
      </c>
      <c r="U710" s="2">
        <f>(Table2[[#This Row],[Close Price]]-Table2[[#This Row],[200D EMA]])/Table2[[#This Row],[200D EMA]]</f>
        <v>-2.484549021328054E-2</v>
      </c>
      <c r="V710">
        <v>0.766477552063204</v>
      </c>
      <c r="W710">
        <v>815.4</v>
      </c>
      <c r="X710">
        <v>825.95</v>
      </c>
      <c r="Y710">
        <v>814.35</v>
      </c>
      <c r="Z710">
        <v>833.4</v>
      </c>
      <c r="AA710">
        <v>777.8</v>
      </c>
      <c r="AB710">
        <v>840.9</v>
      </c>
      <c r="AC710" s="2">
        <f>(Table2[[#This Row],[Close Price]]/Table2[[#This Row],[Day Low]])-1</f>
        <v>6.5611969585479546E-3</v>
      </c>
      <c r="AD710" s="2">
        <f>(Table2[[#This Row],[Day High]]/Table2[[#This Row],[Close Price]])-1</f>
        <v>6.3356685957964842E-3</v>
      </c>
      <c r="AE710" s="2">
        <f>(Table2[[#This Row],[Close Price]]/Table2[[#This Row],[Current Week Low]])-1</f>
        <v>7.8590286731750059E-3</v>
      </c>
      <c r="AF710" s="2">
        <f>(Table2[[#This Row],[Current Week High]]/Table2[[#This Row],[Close Price]])-1</f>
        <v>1.541273225708184E-2</v>
      </c>
      <c r="AG710" s="2">
        <f>(Table2[[#This Row],[Close Price]]/Table2[[#This Row],[Current Month Low]])-1</f>
        <v>5.5219850861404129E-2</v>
      </c>
      <c r="AH710" s="2">
        <f>(Table2[[#This Row],[Current Month High]]/Table2[[#This Row],[Close Price]])-1</f>
        <v>2.4550715808711487E-2</v>
      </c>
      <c r="AI710">
        <v>28.930855924459301</v>
      </c>
      <c r="AJ710">
        <v>17.25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-0.12</v>
      </c>
      <c r="AM710" t="s">
        <v>10346</v>
      </c>
      <c r="AN710">
        <v>2.4300000000000002</v>
      </c>
      <c r="AO710" t="s">
        <v>10347</v>
      </c>
      <c r="AP710">
        <v>-9.2949310229033993E-2</v>
      </c>
      <c r="AQ710">
        <f>(Table2[[#This Row],[Sharpe Ratio]]-AVERAGE(Table2[Sharpe Ratio]))/_xlfn.STDEV.P(Table2[Sharpe Ratio])</f>
        <v>-1.8009342815310307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0">
        <f>_xlfn.RANK.AVG(Table2[[#This Row],[1Y Return vs Nifty Z-Score]],Table2[1Y Return vs Nifty Z-Score])</f>
        <v>668</v>
      </c>
      <c r="AT710">
        <f>_xlfn.RANK.AVG(Table2[[#This Row],[6M Return vs Nifty Z-Score]],Table2[6M Return vs Nifty Z-Score])</f>
        <v>581</v>
      </c>
      <c r="AU710">
        <f>_xlfn.RANK.AVG(Table2[[#This Row],[Sharpe Ratio Z-Score]],Table2[Sharpe Ratio Z-Score])</f>
        <v>719</v>
      </c>
      <c r="AV710">
        <f>(Table2[[#This Row],[Rank 1Y]]+Table2[[#This Row],[Rank 6M]]+Table2[[#This Row],[Rank Sharpe]])/3</f>
        <v>656</v>
      </c>
    </row>
    <row r="711" spans="1:48" x14ac:dyDescent="0.3">
      <c r="A711" t="s">
        <v>2297</v>
      </c>
      <c r="B711" t="s">
        <v>2298</v>
      </c>
      <c r="C711" t="s">
        <v>10308</v>
      </c>
      <c r="D711" t="s">
        <v>1570</v>
      </c>
      <c r="E711">
        <v>2363.50808835</v>
      </c>
      <c r="F711">
        <v>571.85</v>
      </c>
      <c r="G711">
        <v>-48.971896700185603</v>
      </c>
      <c r="H711">
        <f>(Table2[[#This Row],[1Y Return vs Nifty]]-AVERAGE(Table2[1Y Return vs Nifty]))/_xlfn.STDEV.P(Table2[1Y Return vs Nifty])</f>
        <v>-1.2144708128732242</v>
      </c>
      <c r="I711">
        <v>-13.822067982899799</v>
      </c>
      <c r="J711">
        <f>(Table2[[#This Row],[1M Return vs Nifty]]-AVERAGE(Table2[1M Return vs Nifty]))/_xlfn.STDEV.P(Table2[1M Return vs Nifty])</f>
        <v>-1.2890555090069307</v>
      </c>
      <c r="K711">
        <v>-34.954259765055397</v>
      </c>
      <c r="L711">
        <f>(Table2[[#This Row],[6M Return vs Nifty]]-AVERAGE(Table2[6M Return vs Nifty]))/_xlfn.STDEV.P(Table2[6M Return vs Nifty])</f>
        <v>-1.4476548488422307</v>
      </c>
      <c r="M711">
        <v>-3.7054227497424601</v>
      </c>
      <c r="N711">
        <f>(Table2[[#This Row],[1W Return vs Nifty]]-AVERAGE(Table2[1W Return vs Nifty]))/_xlfn.STDEV.P(Table2[1W Return vs Nifty])</f>
        <v>-0.70141730001231806</v>
      </c>
      <c r="O711">
        <v>598.11</v>
      </c>
      <c r="P711">
        <v>633.40527037636605</v>
      </c>
      <c r="Q711">
        <v>695.64548758968499</v>
      </c>
      <c r="R711">
        <v>35.713343585299697</v>
      </c>
      <c r="S711" s="2">
        <f>(Table2[[#This Row],[Close Price]]-Table2[[#This Row],[20D EMA]])/Table2[[#This Row],[20D EMA]]</f>
        <v>-4.3904967313704822E-2</v>
      </c>
      <c r="T711" s="2">
        <f>(Table2[[#This Row],[Close Price]]-Table2[[#This Row],[50D EMA]])/Table2[[#This Row],[50D EMA]]</f>
        <v>-9.7181493832203522E-2</v>
      </c>
      <c r="U711" s="2">
        <f>(Table2[[#This Row],[Close Price]]-Table2[[#This Row],[200D EMA]])/Table2[[#This Row],[200D EMA]]</f>
        <v>-0.17795772386682066</v>
      </c>
      <c r="V711">
        <v>1.40963373263433</v>
      </c>
      <c r="W711">
        <v>565.79999999999995</v>
      </c>
      <c r="X711">
        <v>584.95000000000005</v>
      </c>
      <c r="Y711">
        <v>565.79999999999995</v>
      </c>
      <c r="Z711">
        <v>616.75</v>
      </c>
      <c r="AA711">
        <v>541.20000000000005</v>
      </c>
      <c r="AB711">
        <v>649.54999999999995</v>
      </c>
      <c r="AC711" s="2">
        <f>(Table2[[#This Row],[Close Price]]/Table2[[#This Row],[Day Low]])-1</f>
        <v>1.0692824319547656E-2</v>
      </c>
      <c r="AD711" s="2">
        <f>(Table2[[#This Row],[Day High]]/Table2[[#This Row],[Close Price]])-1</f>
        <v>2.2908105272361645E-2</v>
      </c>
      <c r="AE711" s="2">
        <f>(Table2[[#This Row],[Close Price]]/Table2[[#This Row],[Current Week Low]])-1</f>
        <v>1.0692824319547656E-2</v>
      </c>
      <c r="AF711" s="2">
        <f>(Table2[[#This Row],[Current Week High]]/Table2[[#This Row],[Close Price]])-1</f>
        <v>7.8517093643437841E-2</v>
      </c>
      <c r="AG711" s="2">
        <f>(Table2[[#This Row],[Close Price]]/Table2[[#This Row],[Current Month Low]])-1</f>
        <v>5.6633407243163347E-2</v>
      </c>
      <c r="AH711" s="2">
        <f>(Table2[[#This Row],[Current Month High]]/Table2[[#This Row],[Close Price]])-1</f>
        <v>0.1358747923406487</v>
      </c>
      <c r="AI711">
        <v>58.258284515169997</v>
      </c>
      <c r="AJ711">
        <v>5.6633407243163303</v>
      </c>
      <c r="AK711" t="str">
        <f>IF(AND(Table2[[#This Row],[20D EMA]]&gt;Table2[[#This Row],[50D EMA]],Table2[[#This Row],[50D EMA]]&gt;Table2[[#This Row],[200D EMA]]),"Uptrend","Downtrend/NoTrend")</f>
        <v>Downtrend/NoTrend</v>
      </c>
      <c r="AL711">
        <v>-0.21</v>
      </c>
      <c r="AM711" t="s">
        <v>10346</v>
      </c>
      <c r="AN711">
        <v>-5.3</v>
      </c>
      <c r="AO711" t="s">
        <v>10346</v>
      </c>
      <c r="AQ711">
        <f>(Table2[[#This Row],[Sharpe Ratio]]-AVERAGE(Table2[Sharpe Ratio]))/_xlfn.STDEV.P(Table2[Sharpe Ratio])</f>
        <v>-0.73259025278421641</v>
      </c>
      <c r="AR7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1">
        <f>_xlfn.RANK.AVG(Table2[[#This Row],[1Y Return vs Nifty Z-Score]],Table2[1Y Return vs Nifty Z-Score])</f>
        <v>710</v>
      </c>
      <c r="AT711">
        <f>_xlfn.RANK.AVG(Table2[[#This Row],[6M Return vs Nifty Z-Score]],Table2[6M Return vs Nifty Z-Score])</f>
        <v>715</v>
      </c>
      <c r="AU711">
        <f>_xlfn.RANK.AVG(Table2[[#This Row],[Sharpe Ratio Z-Score]],Table2[Sharpe Ratio Z-Score])</f>
        <v>548</v>
      </c>
      <c r="AV711">
        <f>(Table2[[#This Row],[Rank 1Y]]+Table2[[#This Row],[Rank 6M]]+Table2[[#This Row],[Rank Sharpe]])/3</f>
        <v>657.66666666666663</v>
      </c>
    </row>
    <row r="712" spans="1:48" x14ac:dyDescent="0.3">
      <c r="A712" t="s">
        <v>1232</v>
      </c>
      <c r="B712" t="s">
        <v>1233</v>
      </c>
      <c r="C712" t="s">
        <v>10303</v>
      </c>
      <c r="D712" t="s">
        <v>548</v>
      </c>
      <c r="E712">
        <v>9548.2896144369897</v>
      </c>
      <c r="F712">
        <v>162.58000000000001</v>
      </c>
      <c r="G712">
        <v>-33.377473447005201</v>
      </c>
      <c r="H712">
        <f>(Table2[[#This Row],[1Y Return vs Nifty]]-AVERAGE(Table2[1Y Return vs Nifty]))/_xlfn.STDEV.P(Table2[1Y Return vs Nifty])</f>
        <v>-0.96440201441996798</v>
      </c>
      <c r="I712">
        <v>-3.3463768338843498</v>
      </c>
      <c r="J712">
        <f>(Table2[[#This Row],[1M Return vs Nifty]]-AVERAGE(Table2[1M Return vs Nifty]))/_xlfn.STDEV.P(Table2[1M Return vs Nifty])</f>
        <v>-0.30165867915519617</v>
      </c>
      <c r="K712">
        <v>-28.463550957011599</v>
      </c>
      <c r="L712">
        <f>(Table2[[#This Row],[6M Return vs Nifty]]-AVERAGE(Table2[6M Return vs Nifty]))/_xlfn.STDEV.P(Table2[6M Return vs Nifty])</f>
        <v>-1.2219893418580798</v>
      </c>
      <c r="M712">
        <v>-8.1485364460746794</v>
      </c>
      <c r="N712">
        <f>(Table2[[#This Row],[1W Return vs Nifty]]-AVERAGE(Table2[1W Return vs Nifty]))/_xlfn.STDEV.P(Table2[1W Return vs Nifty])</f>
        <v>-1.8300637021255255</v>
      </c>
      <c r="O712">
        <v>165.37</v>
      </c>
      <c r="P712">
        <v>165.95817638424401</v>
      </c>
      <c r="Q712">
        <v>165.136337257093</v>
      </c>
      <c r="R712">
        <v>42.888220012270097</v>
      </c>
      <c r="S712" s="2">
        <f>(Table2[[#This Row],[Close Price]]-Table2[[#This Row],[20D EMA]])/Table2[[#This Row],[20D EMA]]</f>
        <v>-1.6871258390276301E-2</v>
      </c>
      <c r="T712" s="2">
        <f>(Table2[[#This Row],[Close Price]]-Table2[[#This Row],[50D EMA]])/Table2[[#This Row],[50D EMA]]</f>
        <v>-2.0355588726297443E-2</v>
      </c>
      <c r="U712" s="2">
        <f>(Table2[[#This Row],[Close Price]]-Table2[[#This Row],[200D EMA]])/Table2[[#This Row],[200D EMA]]</f>
        <v>-1.5480162025836568E-2</v>
      </c>
      <c r="V712">
        <v>1.13340640049351</v>
      </c>
      <c r="W712">
        <v>160.80000000000001</v>
      </c>
      <c r="X712">
        <v>165.45</v>
      </c>
      <c r="Y712">
        <v>160.80000000000001</v>
      </c>
      <c r="Z712">
        <v>170.8</v>
      </c>
      <c r="AA712">
        <v>152.01</v>
      </c>
      <c r="AB712">
        <v>179.3</v>
      </c>
      <c r="AC712" s="2">
        <f>(Table2[[#This Row],[Close Price]]/Table2[[#This Row],[Day Low]])-1</f>
        <v>1.1069651741293596E-2</v>
      </c>
      <c r="AD712" s="2">
        <f>(Table2[[#This Row],[Day High]]/Table2[[#This Row],[Close Price]])-1</f>
        <v>1.7652847828760976E-2</v>
      </c>
      <c r="AE712" s="2">
        <f>(Table2[[#This Row],[Close Price]]/Table2[[#This Row],[Current Week Low]])-1</f>
        <v>1.1069651741293596E-2</v>
      </c>
      <c r="AF712" s="2">
        <f>(Table2[[#This Row],[Current Week High]]/Table2[[#This Row],[Close Price]])-1</f>
        <v>5.0559724443350884E-2</v>
      </c>
      <c r="AG712" s="2">
        <f>(Table2[[#This Row],[Close Price]]/Table2[[#This Row],[Current Month Low]])-1</f>
        <v>6.9534899019801477E-2</v>
      </c>
      <c r="AH712" s="2">
        <f>(Table2[[#This Row],[Current Month High]]/Table2[[#This Row],[Close Price]])-1</f>
        <v>0.10284167794316645</v>
      </c>
      <c r="AI712">
        <v>28.735009396699098</v>
      </c>
      <c r="AJ712">
        <v>23.494113178883399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-0.05</v>
      </c>
      <c r="AM712" t="s">
        <v>10346</v>
      </c>
      <c r="AN712">
        <v>1.42</v>
      </c>
      <c r="AO712" t="s">
        <v>10347</v>
      </c>
      <c r="AP712">
        <v>-3.0549525242028999E-2</v>
      </c>
      <c r="AQ712">
        <f>(Table2[[#This Row],[Sharpe Ratio]]-AVERAGE(Table2[Sharpe Ratio]))/_xlfn.STDEV.P(Table2[Sharpe Ratio])</f>
        <v>-1.0837214531443995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>
        <f>_xlfn.RANK.AVG(Table2[[#This Row],[1Y Return vs Nifty Z-Score]],Table2[1Y Return vs Nifty Z-Score])</f>
        <v>657</v>
      </c>
      <c r="AT712">
        <f>_xlfn.RANK.AVG(Table2[[#This Row],[6M Return vs Nifty Z-Score]],Table2[6M Return vs Nifty Z-Score])</f>
        <v>688</v>
      </c>
      <c r="AU712">
        <f>_xlfn.RANK.AVG(Table2[[#This Row],[Sharpe Ratio Z-Score]],Table2[Sharpe Ratio Z-Score])</f>
        <v>631</v>
      </c>
      <c r="AV712">
        <f>(Table2[[#This Row],[Rank 1Y]]+Table2[[#This Row],[Rank 6M]]+Table2[[#This Row],[Rank Sharpe]])/3</f>
        <v>658.66666666666663</v>
      </c>
    </row>
    <row r="713" spans="1:48" x14ac:dyDescent="0.3">
      <c r="A713" t="s">
        <v>610</v>
      </c>
      <c r="B713" t="s">
        <v>611</v>
      </c>
      <c r="C713" t="s">
        <v>10303</v>
      </c>
      <c r="D713" t="s">
        <v>24</v>
      </c>
      <c r="E713">
        <v>31241.559148525001</v>
      </c>
      <c r="F713">
        <v>193.93</v>
      </c>
      <c r="G713">
        <v>-47.790203712637002</v>
      </c>
      <c r="H713">
        <f>(Table2[[#This Row],[1Y Return vs Nifty]]-AVERAGE(Table2[1Y Return vs Nifty]))/_xlfn.STDEV.P(Table2[1Y Return vs Nifty])</f>
        <v>-1.1955214397069771</v>
      </c>
      <c r="I713">
        <v>-3.8043241196375801</v>
      </c>
      <c r="J713">
        <f>(Table2[[#This Row],[1M Return vs Nifty]]-AVERAGE(Table2[1M Return vs Nifty]))/_xlfn.STDEV.P(Table2[1M Return vs Nifty])</f>
        <v>-0.344822962233019</v>
      </c>
      <c r="K713">
        <v>-15.2702815843418</v>
      </c>
      <c r="L713">
        <f>(Table2[[#This Row],[6M Return vs Nifty]]-AVERAGE(Table2[6M Return vs Nifty]))/_xlfn.STDEV.P(Table2[6M Return vs Nifty])</f>
        <v>-0.7632927788459879</v>
      </c>
      <c r="M713">
        <v>-6.3764933867421698</v>
      </c>
      <c r="N713">
        <f>(Table2[[#This Row],[1W Return vs Nifty]]-AVERAGE(Table2[1W Return vs Nifty]))/_xlfn.STDEV.P(Table2[1W Return vs Nifty])</f>
        <v>-1.3799266676048194</v>
      </c>
      <c r="O713">
        <v>199.09</v>
      </c>
      <c r="P713">
        <v>198.76483900156401</v>
      </c>
      <c r="Q713">
        <v>205.14290672081799</v>
      </c>
      <c r="R713">
        <v>38.179478911176098</v>
      </c>
      <c r="S713" s="2">
        <f>(Table2[[#This Row],[Close Price]]-Table2[[#This Row],[20D EMA]])/Table2[[#This Row],[20D EMA]]</f>
        <v>-2.5917926565874713E-2</v>
      </c>
      <c r="T713" s="2">
        <f>(Table2[[#This Row],[Close Price]]-Table2[[#This Row],[50D EMA]])/Table2[[#This Row],[50D EMA]]</f>
        <v>-2.4324417869128062E-2</v>
      </c>
      <c r="U713" s="2">
        <f>(Table2[[#This Row],[Close Price]]-Table2[[#This Row],[200D EMA]])/Table2[[#This Row],[200D EMA]]</f>
        <v>-5.4659002838824904E-2</v>
      </c>
      <c r="V713">
        <v>0.72882442796316704</v>
      </c>
      <c r="W713">
        <v>191.64</v>
      </c>
      <c r="X713">
        <v>197.44</v>
      </c>
      <c r="Y713">
        <v>191.64</v>
      </c>
      <c r="Z713">
        <v>203</v>
      </c>
      <c r="AA713">
        <v>189.5</v>
      </c>
      <c r="AB713">
        <v>218.49</v>
      </c>
      <c r="AC713" s="2">
        <f>(Table2[[#This Row],[Close Price]]/Table2[[#This Row],[Day Low]])-1</f>
        <v>1.1949488624504401E-2</v>
      </c>
      <c r="AD713" s="2">
        <f>(Table2[[#This Row],[Day High]]/Table2[[#This Row],[Close Price]])-1</f>
        <v>1.809931418553079E-2</v>
      </c>
      <c r="AE713" s="2">
        <f>(Table2[[#This Row],[Close Price]]/Table2[[#This Row],[Current Week Low]])-1</f>
        <v>1.1949488624504401E-2</v>
      </c>
      <c r="AF713" s="2">
        <f>(Table2[[#This Row],[Current Week High]]/Table2[[#This Row],[Close Price]])-1</f>
        <v>4.6769452895374597E-2</v>
      </c>
      <c r="AG713" s="2">
        <f>(Table2[[#This Row],[Close Price]]/Table2[[#This Row],[Current Month Low]])-1</f>
        <v>2.3377308707124067E-2</v>
      </c>
      <c r="AH713" s="2">
        <f>(Table2[[#This Row],[Current Month High]]/Table2[[#This Row],[Close Price]])-1</f>
        <v>0.12664363430103642</v>
      </c>
      <c r="AI713">
        <v>35.667508894962097</v>
      </c>
      <c r="AJ713">
        <v>14.649719184156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-0.05</v>
      </c>
      <c r="AM713" t="s">
        <v>10346</v>
      </c>
      <c r="AN713">
        <v>-1.58</v>
      </c>
      <c r="AO713" t="s">
        <v>10346</v>
      </c>
      <c r="AP713">
        <v>-7.9716617643759993E-2</v>
      </c>
      <c r="AQ713">
        <f>(Table2[[#This Row],[Sharpe Ratio]]-AVERAGE(Table2[Sharpe Ratio]))/_xlfn.STDEV.P(Table2[Sharpe Ratio])</f>
        <v>-1.6488398972598086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>
        <f>_xlfn.RANK.AVG(Table2[[#This Row],[1Y Return vs Nifty Z-Score]],Table2[1Y Return vs Nifty Z-Score])</f>
        <v>706</v>
      </c>
      <c r="AT713">
        <f>_xlfn.RANK.AVG(Table2[[#This Row],[6M Return vs Nifty Z-Score]],Table2[6M Return vs Nifty Z-Score])</f>
        <v>572</v>
      </c>
      <c r="AU713">
        <f>_xlfn.RANK.AVG(Table2[[#This Row],[Sharpe Ratio Z-Score]],Table2[Sharpe Ratio Z-Score])</f>
        <v>699</v>
      </c>
      <c r="AV713">
        <f>(Table2[[#This Row],[Rank 1Y]]+Table2[[#This Row],[Rank 6M]]+Table2[[#This Row],[Rank Sharpe]])/3</f>
        <v>659</v>
      </c>
    </row>
    <row r="714" spans="1:48" x14ac:dyDescent="0.3">
      <c r="A714" t="s">
        <v>359</v>
      </c>
      <c r="B714" t="s">
        <v>360</v>
      </c>
      <c r="C714" t="s">
        <v>10303</v>
      </c>
      <c r="D714" t="s">
        <v>361</v>
      </c>
      <c r="E714">
        <v>68598.83288088</v>
      </c>
      <c r="F714">
        <v>721.2</v>
      </c>
      <c r="G714">
        <v>-42.567739859657102</v>
      </c>
      <c r="H714">
        <f>(Table2[[#This Row],[1Y Return vs Nifty]]-AVERAGE(Table2[1Y Return vs Nifty]))/_xlfn.STDEV.P(Table2[1Y Return vs Nifty])</f>
        <v>-1.1117751388994817</v>
      </c>
      <c r="I714">
        <v>1.4533643290231499</v>
      </c>
      <c r="J714">
        <f>(Table2[[#This Row],[1M Return vs Nifty]]-AVERAGE(Table2[1M Return vs Nifty]))/_xlfn.STDEV.P(Table2[1M Return vs Nifty])</f>
        <v>0.1507457627998493</v>
      </c>
      <c r="K714">
        <v>-14.2011158756647</v>
      </c>
      <c r="L714">
        <f>(Table2[[#This Row],[6M Return vs Nifty]]-AVERAGE(Table2[6M Return vs Nifty]))/_xlfn.STDEV.P(Table2[6M Return vs Nifty])</f>
        <v>-0.72612059490828273</v>
      </c>
      <c r="M714">
        <v>1.6133490200096701</v>
      </c>
      <c r="N714">
        <f>(Table2[[#This Row],[1W Return vs Nifty]]-AVERAGE(Table2[1W Return vs Nifty]))/_xlfn.STDEV.P(Table2[1W Return vs Nifty])</f>
        <v>0.64966507866899081</v>
      </c>
      <c r="O714">
        <v>716.26</v>
      </c>
      <c r="P714">
        <v>717.54143824076903</v>
      </c>
      <c r="Q714">
        <v>735.418533223493</v>
      </c>
      <c r="R714">
        <v>54.443994235031198</v>
      </c>
      <c r="S714" s="2">
        <f>(Table2[[#This Row],[Close Price]]-Table2[[#This Row],[20D EMA]])/Table2[[#This Row],[20D EMA]]</f>
        <v>6.8969368665010673E-3</v>
      </c>
      <c r="T714" s="2">
        <f>(Table2[[#This Row],[Close Price]]-Table2[[#This Row],[50D EMA]])/Table2[[#This Row],[50D EMA]]</f>
        <v>5.0987463082284032E-3</v>
      </c>
      <c r="U714" s="2">
        <f>(Table2[[#This Row],[Close Price]]-Table2[[#This Row],[200D EMA]])/Table2[[#This Row],[200D EMA]]</f>
        <v>-1.9333933782128328E-2</v>
      </c>
      <c r="V714">
        <v>1.00634134071935</v>
      </c>
      <c r="W714">
        <v>716.5</v>
      </c>
      <c r="X714">
        <v>730.95</v>
      </c>
      <c r="Y714">
        <v>716.05</v>
      </c>
      <c r="Z714">
        <v>743.7</v>
      </c>
      <c r="AA714">
        <v>689</v>
      </c>
      <c r="AB714">
        <v>743.7</v>
      </c>
      <c r="AC714" s="2">
        <f>(Table2[[#This Row],[Close Price]]/Table2[[#This Row],[Day Low]])-1</f>
        <v>6.5596650383810129E-3</v>
      </c>
      <c r="AD714" s="2">
        <f>(Table2[[#This Row],[Day High]]/Table2[[#This Row],[Close Price]])-1</f>
        <v>1.3519134775374475E-2</v>
      </c>
      <c r="AE714" s="2">
        <f>(Table2[[#This Row],[Close Price]]/Table2[[#This Row],[Current Week Low]])-1</f>
        <v>7.1922351791078309E-3</v>
      </c>
      <c r="AF714" s="2">
        <f>(Table2[[#This Row],[Current Week High]]/Table2[[#This Row],[Close Price]])-1</f>
        <v>3.1198003327786994E-2</v>
      </c>
      <c r="AG714" s="2">
        <f>(Table2[[#This Row],[Close Price]]/Table2[[#This Row],[Current Month Low]])-1</f>
        <v>4.673439767779386E-2</v>
      </c>
      <c r="AH714" s="2">
        <f>(Table2[[#This Row],[Current Month High]]/Table2[[#This Row],[Close Price]])-1</f>
        <v>3.1198003327786994E-2</v>
      </c>
      <c r="AI714">
        <v>18.940654464780899</v>
      </c>
      <c r="AJ714">
        <v>11.3048846361601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-0.06</v>
      </c>
      <c r="AM714" t="s">
        <v>10346</v>
      </c>
      <c r="AN714">
        <v>3.04</v>
      </c>
      <c r="AO714" t="s">
        <v>10347</v>
      </c>
      <c r="AP714">
        <v>-0.15029875055113601</v>
      </c>
      <c r="AQ714">
        <f>(Table2[[#This Row],[Sharpe Ratio]]-AVERAGE(Table2[Sharpe Ratio]))/_xlfn.STDEV.P(Table2[Sharpe Ratio])</f>
        <v>-2.4600992819933065</v>
      </c>
      <c r="AR7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4">
        <f>_xlfn.RANK.AVG(Table2[[#This Row],[1Y Return vs Nifty Z-Score]],Table2[1Y Return vs Nifty Z-Score])</f>
        <v>692</v>
      </c>
      <c r="AT714">
        <f>_xlfn.RANK.AVG(Table2[[#This Row],[6M Return vs Nifty Z-Score]],Table2[6M Return vs Nifty Z-Score])</f>
        <v>557</v>
      </c>
      <c r="AU714">
        <f>_xlfn.RANK.AVG(Table2[[#This Row],[Sharpe Ratio Z-Score]],Table2[Sharpe Ratio Z-Score])</f>
        <v>736</v>
      </c>
      <c r="AV714">
        <f>(Table2[[#This Row],[Rank 1Y]]+Table2[[#This Row],[Rank 6M]]+Table2[[#This Row],[Rank Sharpe]])/3</f>
        <v>661.66666666666663</v>
      </c>
    </row>
    <row r="715" spans="1:48" x14ac:dyDescent="0.3">
      <c r="A715" t="s">
        <v>2219</v>
      </c>
      <c r="B715" t="s">
        <v>2220</v>
      </c>
      <c r="C715" t="s">
        <v>10303</v>
      </c>
      <c r="D715" t="s">
        <v>24</v>
      </c>
      <c r="E715">
        <v>2576.4731892899999</v>
      </c>
      <c r="F715">
        <v>50.05</v>
      </c>
      <c r="G715">
        <v>-57.549922887013103</v>
      </c>
      <c r="H715">
        <f>(Table2[[#This Row],[1Y Return vs Nifty]]-AVERAGE(Table2[1Y Return vs Nifty]))/_xlfn.STDEV.P(Table2[1Y Return vs Nifty])</f>
        <v>-1.3520261855095952</v>
      </c>
      <c r="I715">
        <v>-2.5826355741242999</v>
      </c>
      <c r="J715">
        <f>(Table2[[#This Row],[1M Return vs Nifty]]-AVERAGE(Table2[1M Return vs Nifty]))/_xlfn.STDEV.P(Table2[1M Return vs Nifty])</f>
        <v>-0.22967147678479041</v>
      </c>
      <c r="K715">
        <v>-33.885524901930502</v>
      </c>
      <c r="L715">
        <f>(Table2[[#This Row],[6M Return vs Nifty]]-AVERAGE(Table2[6M Return vs Nifty]))/_xlfn.STDEV.P(Table2[6M Return vs Nifty])</f>
        <v>-1.4104976443132229</v>
      </c>
      <c r="M715">
        <v>-5.5332708144394598</v>
      </c>
      <c r="N715">
        <f>(Table2[[#This Row],[1W Return vs Nifty]]-AVERAGE(Table2[1W Return vs Nifty]))/_xlfn.STDEV.P(Table2[1W Return vs Nifty])</f>
        <v>-1.1657300056567528</v>
      </c>
      <c r="O715">
        <v>51.02</v>
      </c>
      <c r="P715">
        <v>51.953073354197599</v>
      </c>
      <c r="Q715">
        <v>60.430700000000002</v>
      </c>
      <c r="R715">
        <v>38.390165552442397</v>
      </c>
      <c r="S715" s="2">
        <f>(Table2[[#This Row],[Close Price]]-Table2[[#This Row],[20D EMA]])/Table2[[#This Row],[20D EMA]]</f>
        <v>-1.9012152097216895E-2</v>
      </c>
      <c r="T715" s="2">
        <f>(Table2[[#This Row],[Close Price]]-Table2[[#This Row],[50D EMA]])/Table2[[#This Row],[50D EMA]]</f>
        <v>-3.663062127668798E-2</v>
      </c>
      <c r="U715" s="2">
        <f>(Table2[[#This Row],[Close Price]]-Table2[[#This Row],[200D EMA]])/Table2[[#This Row],[200D EMA]]</f>
        <v>-0.17177858274022978</v>
      </c>
      <c r="V715">
        <v>0.87664312726258797</v>
      </c>
      <c r="W715">
        <v>49.91</v>
      </c>
      <c r="X715">
        <v>50.98</v>
      </c>
      <c r="Y715">
        <v>49.91</v>
      </c>
      <c r="Z715">
        <v>52.09</v>
      </c>
      <c r="AA715">
        <v>49.1</v>
      </c>
      <c r="AB715">
        <v>53.15</v>
      </c>
      <c r="AC715" s="2">
        <f>(Table2[[#This Row],[Close Price]]/Table2[[#This Row],[Day Low]])-1</f>
        <v>2.8050490883591017E-3</v>
      </c>
      <c r="AD715" s="2">
        <f>(Table2[[#This Row],[Day High]]/Table2[[#This Row],[Close Price]])-1</f>
        <v>1.8581418581418596E-2</v>
      </c>
      <c r="AE715" s="2">
        <f>(Table2[[#This Row],[Close Price]]/Table2[[#This Row],[Current Week Low]])-1</f>
        <v>2.8050490883591017E-3</v>
      </c>
      <c r="AF715" s="2">
        <f>(Table2[[#This Row],[Current Week High]]/Table2[[#This Row],[Close Price]])-1</f>
        <v>4.0759240759240978E-2</v>
      </c>
      <c r="AG715" s="2">
        <f>(Table2[[#This Row],[Close Price]]/Table2[[#This Row],[Current Month Low]])-1</f>
        <v>1.9348268839103788E-2</v>
      </c>
      <c r="AH715" s="2">
        <f>(Table2[[#This Row],[Current Month High]]/Table2[[#This Row],[Close Price]])-1</f>
        <v>6.1938061938062061E-2</v>
      </c>
      <c r="AI715">
        <v>64.635364635364596</v>
      </c>
      <c r="AJ715">
        <v>2.1428571428571299</v>
      </c>
      <c r="AK715" t="str">
        <f>IF(AND(Table2[[#This Row],[20D EMA]]&gt;Table2[[#This Row],[50D EMA]],Table2[[#This Row],[50D EMA]]&gt;Table2[[#This Row],[200D EMA]]),"Uptrend","Downtrend/NoTrend")</f>
        <v>Downtrend/NoTrend</v>
      </c>
      <c r="AL715">
        <v>-0.08</v>
      </c>
      <c r="AM715" t="s">
        <v>10346</v>
      </c>
      <c r="AN715">
        <v>-2.99</v>
      </c>
      <c r="AO715" t="s">
        <v>10346</v>
      </c>
      <c r="AQ715">
        <f>(Table2[[#This Row],[Sharpe Ratio]]-AVERAGE(Table2[Sharpe Ratio]))/_xlfn.STDEV.P(Table2[Sharpe Ratio])</f>
        <v>-0.73259025278421641</v>
      </c>
      <c r="AR7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5">
        <f>_xlfn.RANK.AVG(Table2[[#This Row],[1Y Return vs Nifty Z-Score]],Table2[1Y Return vs Nifty Z-Score])</f>
        <v>726</v>
      </c>
      <c r="AT715">
        <f>_xlfn.RANK.AVG(Table2[[#This Row],[6M Return vs Nifty Z-Score]],Table2[6M Return vs Nifty Z-Score])</f>
        <v>712</v>
      </c>
      <c r="AU715">
        <f>_xlfn.RANK.AVG(Table2[[#This Row],[Sharpe Ratio Z-Score]],Table2[Sharpe Ratio Z-Score])</f>
        <v>548</v>
      </c>
      <c r="AV715">
        <f>(Table2[[#This Row],[Rank 1Y]]+Table2[[#This Row],[Rank 6M]]+Table2[[#This Row],[Rank Sharpe]])/3</f>
        <v>662</v>
      </c>
    </row>
    <row r="716" spans="1:48" x14ac:dyDescent="0.3">
      <c r="A716" t="s">
        <v>2179</v>
      </c>
      <c r="B716" t="s">
        <v>2180</v>
      </c>
      <c r="C716" t="s">
        <v>10313</v>
      </c>
      <c r="D716" t="s">
        <v>1194</v>
      </c>
      <c r="E716">
        <v>2685.4495922750002</v>
      </c>
      <c r="F716">
        <v>371.45</v>
      </c>
      <c r="G716">
        <v>-64.499050246576303</v>
      </c>
      <c r="H716">
        <f>(Table2[[#This Row],[1Y Return vs Nifty]]-AVERAGE(Table2[1Y Return vs Nifty]))/_xlfn.STDEV.P(Table2[1Y Return vs Nifty])</f>
        <v>-1.4634608888578071</v>
      </c>
      <c r="I716">
        <v>-18.413661760143299</v>
      </c>
      <c r="J716">
        <f>(Table2[[#This Row],[1M Return vs Nifty]]-AVERAGE(Table2[1M Return vs Nifty]))/_xlfn.STDEV.P(Table2[1M Return vs Nifty])</f>
        <v>-1.7218408092917032</v>
      </c>
      <c r="K716">
        <v>-22.7457184914613</v>
      </c>
      <c r="L716">
        <f>(Table2[[#This Row],[6M Return vs Nifty]]-AVERAGE(Table2[6M Return vs Nifty]))/_xlfn.STDEV.P(Table2[6M Return vs Nifty])</f>
        <v>-1.0231947879274237</v>
      </c>
      <c r="M716">
        <v>-1.7776928148127</v>
      </c>
      <c r="N716">
        <f>(Table2[[#This Row],[1W Return vs Nifty]]-AVERAGE(Table2[1W Return vs Nifty]))/_xlfn.STDEV.P(Table2[1W Return vs Nifty])</f>
        <v>-0.21173245195172097</v>
      </c>
      <c r="O716">
        <v>395.65</v>
      </c>
      <c r="P716">
        <v>407.84036009065801</v>
      </c>
      <c r="Q716">
        <v>426.01011774421602</v>
      </c>
      <c r="R716">
        <v>31.593101153678901</v>
      </c>
      <c r="S716" s="2">
        <f>(Table2[[#This Row],[Close Price]]-Table2[[#This Row],[20D EMA]])/Table2[[#This Row],[20D EMA]]</f>
        <v>-6.1165171237204573E-2</v>
      </c>
      <c r="T716" s="2">
        <f>(Table2[[#This Row],[Close Price]]-Table2[[#This Row],[50D EMA]])/Table2[[#This Row],[50D EMA]]</f>
        <v>-8.922697126534726E-2</v>
      </c>
      <c r="U716" s="2">
        <f>(Table2[[#This Row],[Close Price]]-Table2[[#This Row],[200D EMA]])/Table2[[#This Row],[200D EMA]]</f>
        <v>-0.128072351973985</v>
      </c>
      <c r="V716">
        <v>0.87290797284506705</v>
      </c>
      <c r="W716">
        <v>369.9</v>
      </c>
      <c r="X716">
        <v>385</v>
      </c>
      <c r="Y716">
        <v>369.9</v>
      </c>
      <c r="Z716">
        <v>397.65</v>
      </c>
      <c r="AA716">
        <v>359.65</v>
      </c>
      <c r="AB716">
        <v>453.8</v>
      </c>
      <c r="AC716" s="2">
        <f>(Table2[[#This Row],[Close Price]]/Table2[[#This Row],[Day Low]])-1</f>
        <v>4.1903217085699218E-3</v>
      </c>
      <c r="AD716" s="2">
        <f>(Table2[[#This Row],[Day High]]/Table2[[#This Row],[Close Price]])-1</f>
        <v>3.6478664692421559E-2</v>
      </c>
      <c r="AE716" s="2">
        <f>(Table2[[#This Row],[Close Price]]/Table2[[#This Row],[Current Week Low]])-1</f>
        <v>4.1903217085699218E-3</v>
      </c>
      <c r="AF716" s="2">
        <f>(Table2[[#This Row],[Current Week High]]/Table2[[#This Row],[Close Price]])-1</f>
        <v>7.0534392246601074E-2</v>
      </c>
      <c r="AG716" s="2">
        <f>(Table2[[#This Row],[Close Price]]/Table2[[#This Row],[Current Month Low]])-1</f>
        <v>3.2809676073960903E-2</v>
      </c>
      <c r="AH716" s="2">
        <f>(Table2[[#This Row],[Current Month High]]/Table2[[#This Row],[Close Price]])-1</f>
        <v>0.22169874814914525</v>
      </c>
      <c r="AI716">
        <v>65.553910351325896</v>
      </c>
      <c r="AJ716">
        <v>17.9206349206349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-0.11</v>
      </c>
      <c r="AM716" t="s">
        <v>10346</v>
      </c>
      <c r="AN716">
        <v>-5.68</v>
      </c>
      <c r="AO716" t="s">
        <v>10346</v>
      </c>
      <c r="AP716">
        <v>-1.5715458428661001E-2</v>
      </c>
      <c r="AQ716">
        <f>(Table2[[#This Row],[Sharpe Ratio]]-AVERAGE(Table2[Sharpe Ratio]))/_xlfn.STDEV.P(Table2[Sharpe Ratio])</f>
        <v>-0.91322113783229431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>
        <f>_xlfn.RANK.AVG(Table2[[#This Row],[1Y Return vs Nifty Z-Score]],Table2[1Y Return vs Nifty Z-Score])</f>
        <v>733</v>
      </c>
      <c r="AT716">
        <f>_xlfn.RANK.AVG(Table2[[#This Row],[6M Return vs Nifty Z-Score]],Table2[6M Return vs Nifty Z-Score])</f>
        <v>650</v>
      </c>
      <c r="AU716">
        <f>_xlfn.RANK.AVG(Table2[[#This Row],[Sharpe Ratio Z-Score]],Table2[Sharpe Ratio Z-Score])</f>
        <v>607</v>
      </c>
      <c r="AV716">
        <f>(Table2[[#This Row],[Rank 1Y]]+Table2[[#This Row],[Rank 6M]]+Table2[[#This Row],[Rank Sharpe]])/3</f>
        <v>663.33333333333337</v>
      </c>
    </row>
    <row r="717" spans="1:48" x14ac:dyDescent="0.3">
      <c r="A717" t="s">
        <v>2239</v>
      </c>
      <c r="B717" t="s">
        <v>2240</v>
      </c>
      <c r="C717" t="s">
        <v>10305</v>
      </c>
      <c r="D717" t="s">
        <v>356</v>
      </c>
      <c r="E717">
        <v>2540.9058129800001</v>
      </c>
      <c r="F717">
        <v>50.74</v>
      </c>
      <c r="G717">
        <v>-50.566128387663198</v>
      </c>
      <c r="H717">
        <f>(Table2[[#This Row],[1Y Return vs Nifty]]-AVERAGE(Table2[1Y Return vs Nifty]))/_xlfn.STDEV.P(Table2[1Y Return vs Nifty])</f>
        <v>-1.2400355674057344</v>
      </c>
      <c r="I717">
        <v>-6.4648626266283804</v>
      </c>
      <c r="J717">
        <f>(Table2[[#This Row],[1M Return vs Nifty]]-AVERAGE(Table2[1M Return vs Nifty]))/_xlfn.STDEV.P(Table2[1M Return vs Nifty])</f>
        <v>-0.59559470131279135</v>
      </c>
      <c r="K717">
        <v>-43.202463265538697</v>
      </c>
      <c r="L717">
        <f>(Table2[[#This Row],[6M Return vs Nifty]]-AVERAGE(Table2[6M Return vs Nifty]))/_xlfn.STDEV.P(Table2[6M Return vs Nifty])</f>
        <v>-1.7344239952778711</v>
      </c>
      <c r="M717">
        <v>-1.68306708446436</v>
      </c>
      <c r="N717">
        <f>(Table2[[#This Row],[1W Return vs Nifty]]-AVERAGE(Table2[1W Return vs Nifty]))/_xlfn.STDEV.P(Table2[1W Return vs Nifty])</f>
        <v>-0.18769548206883213</v>
      </c>
      <c r="O717">
        <v>51.39</v>
      </c>
      <c r="P717">
        <v>52.624336035879999</v>
      </c>
      <c r="Q717">
        <v>59.352399603918997</v>
      </c>
      <c r="R717">
        <v>43.075916066439703</v>
      </c>
      <c r="S717" s="2">
        <f>(Table2[[#This Row],[Close Price]]-Table2[[#This Row],[20D EMA]])/Table2[[#This Row],[20D EMA]]</f>
        <v>-1.2648375170266561E-2</v>
      </c>
      <c r="T717" s="2">
        <f>(Table2[[#This Row],[Close Price]]-Table2[[#This Row],[50D EMA]])/Table2[[#This Row],[50D EMA]]</f>
        <v>-3.5807312316401115E-2</v>
      </c>
      <c r="U717" s="2">
        <f>(Table2[[#This Row],[Close Price]]-Table2[[#This Row],[200D EMA]])/Table2[[#This Row],[200D EMA]]</f>
        <v>-0.14510617365755712</v>
      </c>
      <c r="V717">
        <v>0.89557308110355505</v>
      </c>
      <c r="W717">
        <v>50.35</v>
      </c>
      <c r="X717">
        <v>51.79</v>
      </c>
      <c r="Y717">
        <v>50.35</v>
      </c>
      <c r="Z717">
        <v>53.25</v>
      </c>
      <c r="AA717">
        <v>48</v>
      </c>
      <c r="AB717">
        <v>54</v>
      </c>
      <c r="AC717" s="2">
        <f>(Table2[[#This Row],[Close Price]]/Table2[[#This Row],[Day Low]])-1</f>
        <v>7.7457795431976617E-3</v>
      </c>
      <c r="AD717" s="2">
        <f>(Table2[[#This Row],[Day High]]/Table2[[#This Row],[Close Price]])-1</f>
        <v>2.0693732755222571E-2</v>
      </c>
      <c r="AE717" s="2">
        <f>(Table2[[#This Row],[Close Price]]/Table2[[#This Row],[Current Week Low]])-1</f>
        <v>7.7457795431976617E-3</v>
      </c>
      <c r="AF717" s="2">
        <f>(Table2[[#This Row],[Current Week High]]/Table2[[#This Row],[Close Price]])-1</f>
        <v>4.9467875443437004E-2</v>
      </c>
      <c r="AG717" s="2">
        <f>(Table2[[#This Row],[Close Price]]/Table2[[#This Row],[Current Month Low]])-1</f>
        <v>5.7083333333333375E-2</v>
      </c>
      <c r="AH717" s="2">
        <f>(Table2[[#This Row],[Current Month High]]/Table2[[#This Row],[Close Price]])-1</f>
        <v>6.4249113125738999E-2</v>
      </c>
      <c r="AI717">
        <v>65.648403626330307</v>
      </c>
      <c r="AJ717">
        <v>5.7083333333333304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-0.19</v>
      </c>
      <c r="AM717" t="s">
        <v>10346</v>
      </c>
      <c r="AN717">
        <v>-3.02</v>
      </c>
      <c r="AO717" t="s">
        <v>10346</v>
      </c>
      <c r="AQ717">
        <f>(Table2[[#This Row],[Sharpe Ratio]]-AVERAGE(Table2[Sharpe Ratio]))/_xlfn.STDEV.P(Table2[Sharpe Ratio])</f>
        <v>-0.73259025278421641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>
        <f>_xlfn.RANK.AVG(Table2[[#This Row],[1Y Return vs Nifty Z-Score]],Table2[1Y Return vs Nifty Z-Score])</f>
        <v>713</v>
      </c>
      <c r="AT717">
        <f>_xlfn.RANK.AVG(Table2[[#This Row],[6M Return vs Nifty Z-Score]],Table2[6M Return vs Nifty Z-Score])</f>
        <v>729</v>
      </c>
      <c r="AU717">
        <f>_xlfn.RANK.AVG(Table2[[#This Row],[Sharpe Ratio Z-Score]],Table2[Sharpe Ratio Z-Score])</f>
        <v>548</v>
      </c>
      <c r="AV717">
        <f>(Table2[[#This Row],[Rank 1Y]]+Table2[[#This Row],[Rank 6M]]+Table2[[#This Row],[Rank Sharpe]])/3</f>
        <v>663.33333333333337</v>
      </c>
    </row>
    <row r="718" spans="1:48" x14ac:dyDescent="0.3">
      <c r="A718" t="s">
        <v>2257</v>
      </c>
      <c r="B718" t="s">
        <v>2258</v>
      </c>
      <c r="C718" t="s">
        <v>10311</v>
      </c>
      <c r="D718" t="s">
        <v>630</v>
      </c>
      <c r="E718">
        <v>2488.8882925970001</v>
      </c>
      <c r="F718">
        <v>168.91</v>
      </c>
      <c r="G718">
        <v>-61.062621770448096</v>
      </c>
      <c r="H718">
        <f>(Table2[[#This Row],[1Y Return vs Nifty]]-AVERAGE(Table2[1Y Return vs Nifty]))/_xlfn.STDEV.P(Table2[1Y Return vs Nifty])</f>
        <v>-1.4083550650614269</v>
      </c>
      <c r="I718">
        <v>-0.10968998337904599</v>
      </c>
      <c r="J718">
        <f>(Table2[[#This Row],[1M Return vs Nifty]]-AVERAGE(Table2[1M Return vs Nifty]))/_xlfn.STDEV.P(Table2[1M Return vs Nifty])</f>
        <v>3.4185028608177707E-3</v>
      </c>
      <c r="K718">
        <v>-42.109135339559302</v>
      </c>
      <c r="L718">
        <f>(Table2[[#This Row],[6M Return vs Nifty]]-AVERAGE(Table2[6M Return vs Nifty]))/_xlfn.STDEV.P(Table2[6M Return vs Nifty])</f>
        <v>-1.6964117522374333</v>
      </c>
      <c r="M718">
        <v>-0.46806020845450702</v>
      </c>
      <c r="N718">
        <f>(Table2[[#This Row],[1W Return vs Nifty]]-AVERAGE(Table2[1W Return vs Nifty]))/_xlfn.STDEV.P(Table2[1W Return vs Nifty])</f>
        <v>0.12094238607380496</v>
      </c>
      <c r="O718">
        <v>168.13</v>
      </c>
      <c r="P718">
        <v>171.550805702757</v>
      </c>
      <c r="Q718">
        <v>211.11589789453299</v>
      </c>
      <c r="R718">
        <v>50.595353462189003</v>
      </c>
      <c r="S718" s="2">
        <f>(Table2[[#This Row],[Close Price]]-Table2[[#This Row],[20D EMA]])/Table2[[#This Row],[20D EMA]]</f>
        <v>4.639267233688224E-3</v>
      </c>
      <c r="T718" s="2">
        <f>(Table2[[#This Row],[Close Price]]-Table2[[#This Row],[50D EMA]])/Table2[[#This Row],[50D EMA]]</f>
        <v>-1.5393723695665313E-2</v>
      </c>
      <c r="U718" s="2">
        <f>(Table2[[#This Row],[Close Price]]-Table2[[#This Row],[200D EMA]])/Table2[[#This Row],[200D EMA]]</f>
        <v>-0.19991814124589405</v>
      </c>
      <c r="V718">
        <v>1.3179030825127001</v>
      </c>
      <c r="W718">
        <v>167.75</v>
      </c>
      <c r="X718">
        <v>175.85</v>
      </c>
      <c r="Y718">
        <v>167.75</v>
      </c>
      <c r="Z718">
        <v>181.3</v>
      </c>
      <c r="AA718">
        <v>143.91999999999999</v>
      </c>
      <c r="AB718">
        <v>181.3</v>
      </c>
      <c r="AC718" s="2">
        <f>(Table2[[#This Row],[Close Price]]/Table2[[#This Row],[Day Low]])-1</f>
        <v>6.9150521609537829E-3</v>
      </c>
      <c r="AD718" s="2">
        <f>(Table2[[#This Row],[Day High]]/Table2[[#This Row],[Close Price]])-1</f>
        <v>4.1086969391983974E-2</v>
      </c>
      <c r="AE718" s="2">
        <f>(Table2[[#This Row],[Close Price]]/Table2[[#This Row],[Current Week Low]])-1</f>
        <v>6.9150521609537829E-3</v>
      </c>
      <c r="AF718" s="2">
        <f>(Table2[[#This Row],[Current Week High]]/Table2[[#This Row],[Close Price]])-1</f>
        <v>7.3352673021135573E-2</v>
      </c>
      <c r="AG718" s="2">
        <f>(Table2[[#This Row],[Close Price]]/Table2[[#This Row],[Current Month Low]])-1</f>
        <v>0.17363813229571989</v>
      </c>
      <c r="AH718" s="2">
        <f>(Table2[[#This Row],[Current Month High]]/Table2[[#This Row],[Close Price]])-1</f>
        <v>7.3352673021135573E-2</v>
      </c>
      <c r="AI718">
        <v>84.713752886152307</v>
      </c>
      <c r="AJ718">
        <v>17.3638132295719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-0.11</v>
      </c>
      <c r="AM718" t="s">
        <v>10346</v>
      </c>
      <c r="AN718">
        <v>10.18</v>
      </c>
      <c r="AO718" t="s">
        <v>10347</v>
      </c>
      <c r="AQ718">
        <f>(Table2[[#This Row],[Sharpe Ratio]]-AVERAGE(Table2[Sharpe Ratio]))/_xlfn.STDEV.P(Table2[Sharpe Ratio])</f>
        <v>-0.73259025278421641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>
        <f>_xlfn.RANK.AVG(Table2[[#This Row],[1Y Return vs Nifty Z-Score]],Table2[1Y Return vs Nifty Z-Score])</f>
        <v>732</v>
      </c>
      <c r="AT718">
        <f>_xlfn.RANK.AVG(Table2[[#This Row],[6M Return vs Nifty Z-Score]],Table2[6M Return vs Nifty Z-Score])</f>
        <v>727</v>
      </c>
      <c r="AU718">
        <f>_xlfn.RANK.AVG(Table2[[#This Row],[Sharpe Ratio Z-Score]],Table2[Sharpe Ratio Z-Score])</f>
        <v>548</v>
      </c>
      <c r="AV718">
        <f>(Table2[[#This Row],[Rank 1Y]]+Table2[[#This Row],[Rank 6M]]+Table2[[#This Row],[Rank Sharpe]])/3</f>
        <v>669</v>
      </c>
    </row>
    <row r="719" spans="1:48" x14ac:dyDescent="0.3">
      <c r="A719" t="s">
        <v>1992</v>
      </c>
      <c r="B719" t="s">
        <v>1993</v>
      </c>
      <c r="C719" t="s">
        <v>10317</v>
      </c>
      <c r="D719" t="s">
        <v>412</v>
      </c>
      <c r="E719">
        <v>3376.8240282000002</v>
      </c>
      <c r="F719">
        <v>21.9</v>
      </c>
      <c r="G719">
        <v>-56.666796174522297</v>
      </c>
      <c r="H719">
        <f>(Table2[[#This Row],[1Y Return vs Nifty]]-AVERAGE(Table2[1Y Return vs Nifty]))/_xlfn.STDEV.P(Table2[1Y Return vs Nifty])</f>
        <v>-1.3378645565548655</v>
      </c>
      <c r="I719">
        <v>5.5382983311709602</v>
      </c>
      <c r="J719">
        <f>(Table2[[#This Row],[1M Return vs Nifty]]-AVERAGE(Table2[1M Return vs Nifty]))/_xlfn.STDEV.P(Table2[1M Return vs Nifty])</f>
        <v>0.53577533521649956</v>
      </c>
      <c r="K719">
        <v>-59.734850413182997</v>
      </c>
      <c r="L719">
        <f>(Table2[[#This Row],[6M Return vs Nifty]]-AVERAGE(Table2[6M Return vs Nifty]))/_xlfn.STDEV.P(Table2[6M Return vs Nifty])</f>
        <v>-2.3092132267263565</v>
      </c>
      <c r="M719">
        <v>0.53308118100561197</v>
      </c>
      <c r="N719">
        <f>(Table2[[#This Row],[1W Return vs Nifty]]-AVERAGE(Table2[1W Return vs Nifty]))/_xlfn.STDEV.P(Table2[1W Return vs Nifty])</f>
        <v>0.37525382270292817</v>
      </c>
      <c r="O719">
        <v>20.03</v>
      </c>
      <c r="P719">
        <v>20.3861012715298</v>
      </c>
      <c r="Q719">
        <v>23.7281026641915</v>
      </c>
      <c r="R719">
        <v>71.413203029173502</v>
      </c>
      <c r="S719" s="2">
        <f>(Table2[[#This Row],[Close Price]]-Table2[[#This Row],[20D EMA]])/Table2[[#This Row],[20D EMA]]</f>
        <v>9.3359960059909999E-2</v>
      </c>
      <c r="T719" s="2">
        <f>(Table2[[#This Row],[Close Price]]-Table2[[#This Row],[50D EMA]])/Table2[[#This Row],[50D EMA]]</f>
        <v>7.4261316977976249E-2</v>
      </c>
      <c r="U719" s="2">
        <f>(Table2[[#This Row],[Close Price]]-Table2[[#This Row],[200D EMA]])/Table2[[#This Row],[200D EMA]]</f>
        <v>-7.7043777585736911E-2</v>
      </c>
      <c r="V719">
        <v>1.2480696179842601</v>
      </c>
      <c r="W719">
        <v>21.35</v>
      </c>
      <c r="X719">
        <v>21.9</v>
      </c>
      <c r="Y719">
        <v>19.55</v>
      </c>
      <c r="Z719">
        <v>21.9</v>
      </c>
      <c r="AA719">
        <v>17.07</v>
      </c>
      <c r="AB719">
        <v>23.15</v>
      </c>
      <c r="AC719" s="2">
        <f>(Table2[[#This Row],[Close Price]]/Table2[[#This Row],[Day Low]])-1</f>
        <v>2.5761124121779666E-2</v>
      </c>
      <c r="AD719" s="2">
        <f>(Table2[[#This Row],[Day High]]/Table2[[#This Row],[Close Price]])-1</f>
        <v>0</v>
      </c>
      <c r="AE719" s="2">
        <f>(Table2[[#This Row],[Close Price]]/Table2[[#This Row],[Current Week Low]])-1</f>
        <v>0.12020460358056262</v>
      </c>
      <c r="AF719" s="2">
        <f>(Table2[[#This Row],[Current Week High]]/Table2[[#This Row],[Close Price]])-1</f>
        <v>0</v>
      </c>
      <c r="AG719" s="2">
        <f>(Table2[[#This Row],[Close Price]]/Table2[[#This Row],[Current Month Low]])-1</f>
        <v>0.28295254833040406</v>
      </c>
      <c r="AH719" s="2">
        <f>(Table2[[#This Row],[Current Month High]]/Table2[[#This Row],[Close Price]])-1</f>
        <v>5.7077625570776336E-2</v>
      </c>
      <c r="AI719">
        <v>106.16438356164301</v>
      </c>
      <c r="AJ719">
        <v>31.137724550898199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-0.14000000000000001</v>
      </c>
      <c r="AM719" t="s">
        <v>10346</v>
      </c>
      <c r="AN719">
        <v>13.53</v>
      </c>
      <c r="AO719" t="s">
        <v>10347</v>
      </c>
      <c r="AQ719">
        <f>(Table2[[#This Row],[Sharpe Ratio]]-AVERAGE(Table2[Sharpe Ratio]))/_xlfn.STDEV.P(Table2[Sharpe Ratio])</f>
        <v>-0.73259025278421641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>
        <f>_xlfn.RANK.AVG(Table2[[#This Row],[1Y Return vs Nifty Z-Score]],Table2[1Y Return vs Nifty Z-Score])</f>
        <v>725</v>
      </c>
      <c r="AT719">
        <f>_xlfn.RANK.AVG(Table2[[#This Row],[6M Return vs Nifty Z-Score]],Table2[6M Return vs Nifty Z-Score])</f>
        <v>737</v>
      </c>
      <c r="AU719">
        <f>_xlfn.RANK.AVG(Table2[[#This Row],[Sharpe Ratio Z-Score]],Table2[Sharpe Ratio Z-Score])</f>
        <v>548</v>
      </c>
      <c r="AV719">
        <f>(Table2[[#This Row],[Rank 1Y]]+Table2[[#This Row],[Rank 6M]]+Table2[[#This Row],[Rank Sharpe]])/3</f>
        <v>670</v>
      </c>
    </row>
    <row r="720" spans="1:48" x14ac:dyDescent="0.3">
      <c r="A720" t="s">
        <v>616</v>
      </c>
      <c r="B720" t="s">
        <v>617</v>
      </c>
      <c r="C720" t="s">
        <v>10312</v>
      </c>
      <c r="D720" t="s">
        <v>412</v>
      </c>
      <c r="E720">
        <v>30826.51864699</v>
      </c>
      <c r="F720">
        <v>416.9</v>
      </c>
      <c r="G720">
        <v>-30.736262237719099</v>
      </c>
      <c r="H720">
        <f>(Table2[[#This Row],[1Y Return vs Nifty]]-AVERAGE(Table2[1Y Return vs Nifty]))/_xlfn.STDEV.P(Table2[1Y Return vs Nifty])</f>
        <v>-0.92204812272136072</v>
      </c>
      <c r="I720">
        <v>3.9907624888770701</v>
      </c>
      <c r="J720">
        <f>(Table2[[#This Row],[1M Return vs Nifty]]-AVERAGE(Table2[1M Return vs Nifty]))/_xlfn.STDEV.P(Table2[1M Return vs Nifty])</f>
        <v>0.38991078432178067</v>
      </c>
      <c r="K720">
        <v>-26.295593681941099</v>
      </c>
      <c r="L720">
        <f>(Table2[[#This Row],[6M Return vs Nifty]]-AVERAGE(Table2[6M Return vs Nifty]))/_xlfn.STDEV.P(Table2[6M Return vs Nifty])</f>
        <v>-1.1466149579398757</v>
      </c>
      <c r="M720">
        <v>-3.73736337199878</v>
      </c>
      <c r="N720">
        <f>(Table2[[#This Row],[1W Return vs Nifty]]-AVERAGE(Table2[1W Return vs Nifty]))/_xlfn.STDEV.P(Table2[1W Return vs Nifty])</f>
        <v>-0.70953090476220593</v>
      </c>
      <c r="O720">
        <v>417.22</v>
      </c>
      <c r="P720">
        <v>410.27757107494199</v>
      </c>
      <c r="Q720">
        <v>415.85434843864402</v>
      </c>
      <c r="R720">
        <v>45.2029511678967</v>
      </c>
      <c r="S720" s="2">
        <f>(Table2[[#This Row],[Close Price]]-Table2[[#This Row],[20D EMA]])/Table2[[#This Row],[20D EMA]]</f>
        <v>-7.6698144863633091E-4</v>
      </c>
      <c r="T720" s="2">
        <f>(Table2[[#This Row],[Close Price]]-Table2[[#This Row],[50D EMA]])/Table2[[#This Row],[50D EMA]]</f>
        <v>1.6141337942766374E-2</v>
      </c>
      <c r="U720" s="2">
        <f>(Table2[[#This Row],[Close Price]]-Table2[[#This Row],[200D EMA]])/Table2[[#This Row],[200D EMA]]</f>
        <v>2.5144658587361885E-3</v>
      </c>
      <c r="V720">
        <v>1.2216811288801399</v>
      </c>
      <c r="W720">
        <v>415.6</v>
      </c>
      <c r="X720">
        <v>424.5</v>
      </c>
      <c r="Y720">
        <v>415.6</v>
      </c>
      <c r="Z720">
        <v>432</v>
      </c>
      <c r="AA720">
        <v>395.05</v>
      </c>
      <c r="AB720">
        <v>441.8</v>
      </c>
      <c r="AC720" s="2">
        <f>(Table2[[#This Row],[Close Price]]/Table2[[#This Row],[Day Low]])-1</f>
        <v>3.1280076997111106E-3</v>
      </c>
      <c r="AD720" s="2">
        <f>(Table2[[#This Row],[Day High]]/Table2[[#This Row],[Close Price]])-1</f>
        <v>1.8229791316862531E-2</v>
      </c>
      <c r="AE720" s="2">
        <f>(Table2[[#This Row],[Close Price]]/Table2[[#This Row],[Current Week Low]])-1</f>
        <v>3.1280076997111106E-3</v>
      </c>
      <c r="AF720" s="2">
        <f>(Table2[[#This Row],[Current Week High]]/Table2[[#This Row],[Close Price]])-1</f>
        <v>3.6219716958503234E-2</v>
      </c>
      <c r="AG720" s="2">
        <f>(Table2[[#This Row],[Close Price]]/Table2[[#This Row],[Current Month Low]])-1</f>
        <v>5.5309454499430366E-2</v>
      </c>
      <c r="AH720" s="2">
        <f>(Table2[[#This Row],[Current Month High]]/Table2[[#This Row],[Close Price]])-1</f>
        <v>5.9726553130247106E-2</v>
      </c>
      <c r="AI720">
        <v>17.054449508275301</v>
      </c>
      <c r="AJ720">
        <v>17.701863354037201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0</v>
      </c>
      <c r="AM720" t="s">
        <v>10348</v>
      </c>
      <c r="AN720">
        <v>3.04</v>
      </c>
      <c r="AO720" t="s">
        <v>10347</v>
      </c>
      <c r="AP720">
        <v>-7.0698813335958996E-2</v>
      </c>
      <c r="AQ720">
        <f>(Table2[[#This Row],[Sharpe Ratio]]-AVERAGE(Table2[Sharpe Ratio]))/_xlfn.STDEV.P(Table2[Sharpe Ratio])</f>
        <v>-1.5451907431035559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>
        <f>_xlfn.RANK.AVG(Table2[[#This Row],[1Y Return vs Nifty Z-Score]],Table2[1Y Return vs Nifty Z-Score])</f>
        <v>645</v>
      </c>
      <c r="AT720">
        <f>_xlfn.RANK.AVG(Table2[[#This Row],[6M Return vs Nifty Z-Score]],Table2[6M Return vs Nifty Z-Score])</f>
        <v>676</v>
      </c>
      <c r="AU720">
        <f>_xlfn.RANK.AVG(Table2[[#This Row],[Sharpe Ratio Z-Score]],Table2[Sharpe Ratio Z-Score])</f>
        <v>690</v>
      </c>
      <c r="AV720">
        <f>(Table2[[#This Row],[Rank 1Y]]+Table2[[#This Row],[Rank 6M]]+Table2[[#This Row],[Rank Sharpe]])/3</f>
        <v>670.33333333333337</v>
      </c>
    </row>
    <row r="721" spans="1:48" x14ac:dyDescent="0.3">
      <c r="A721" t="s">
        <v>371</v>
      </c>
      <c r="B721" t="s">
        <v>372</v>
      </c>
      <c r="C721" t="s">
        <v>10313</v>
      </c>
      <c r="D721" t="s">
        <v>101</v>
      </c>
      <c r="E721">
        <v>66689.362983044994</v>
      </c>
      <c r="F721">
        <v>572.04999999999995</v>
      </c>
      <c r="G721">
        <v>-34.751515000800303</v>
      </c>
      <c r="H721">
        <f>(Table2[[#This Row],[1Y Return vs Nifty]]-AVERAGE(Table2[1Y Return vs Nifty]))/_xlfn.STDEV.P(Table2[1Y Return vs Nifty])</f>
        <v>-0.98643584759249725</v>
      </c>
      <c r="I721">
        <v>3.8482478341784101</v>
      </c>
      <c r="J721">
        <f>(Table2[[#This Row],[1M Return vs Nifty]]-AVERAGE(Table2[1M Return vs Nifty]))/_xlfn.STDEV.P(Table2[1M Return vs Nifty])</f>
        <v>0.3764779218733591</v>
      </c>
      <c r="K721">
        <v>-20.127723011243798</v>
      </c>
      <c r="L721">
        <f>(Table2[[#This Row],[6M Return vs Nifty]]-AVERAGE(Table2[6M Return vs Nifty]))/_xlfn.STDEV.P(Table2[6M Return vs Nifty])</f>
        <v>-0.93217371537624982</v>
      </c>
      <c r="M721">
        <v>-2.18452174769814</v>
      </c>
      <c r="N721">
        <f>(Table2[[#This Row],[1W Return vs Nifty]]-AVERAGE(Table2[1W Return vs Nifty]))/_xlfn.STDEV.P(Table2[1W Return vs Nifty])</f>
        <v>-0.31507574738792549</v>
      </c>
      <c r="O721">
        <v>557.97</v>
      </c>
      <c r="P721">
        <v>539.79158825642799</v>
      </c>
      <c r="Q721">
        <v>538.53286757138096</v>
      </c>
      <c r="R721">
        <v>57.8798105549076</v>
      </c>
      <c r="S721" s="2">
        <f>(Table2[[#This Row],[Close Price]]-Table2[[#This Row],[20D EMA]])/Table2[[#This Row],[20D EMA]]</f>
        <v>2.5234331594888481E-2</v>
      </c>
      <c r="T721" s="2">
        <f>(Table2[[#This Row],[Close Price]]-Table2[[#This Row],[50D EMA]])/Table2[[#This Row],[50D EMA]]</f>
        <v>5.9760864091582717E-2</v>
      </c>
      <c r="U721" s="2">
        <f>(Table2[[#This Row],[Close Price]]-Table2[[#This Row],[200D EMA]])/Table2[[#This Row],[200D EMA]]</f>
        <v>6.2237858535489285E-2</v>
      </c>
      <c r="V721">
        <v>0.72022534397287197</v>
      </c>
      <c r="W721">
        <v>568.29999999999995</v>
      </c>
      <c r="X721">
        <v>576</v>
      </c>
      <c r="Y721">
        <v>563.04999999999995</v>
      </c>
      <c r="Z721">
        <v>586</v>
      </c>
      <c r="AA721">
        <v>514.79999999999995</v>
      </c>
      <c r="AB721">
        <v>597.20000000000005</v>
      </c>
      <c r="AC721" s="2">
        <f>(Table2[[#This Row],[Close Price]]/Table2[[#This Row],[Day Low]])-1</f>
        <v>6.5986274854830107E-3</v>
      </c>
      <c r="AD721" s="2">
        <f>(Table2[[#This Row],[Day High]]/Table2[[#This Row],[Close Price]])-1</f>
        <v>6.9049908224805279E-3</v>
      </c>
      <c r="AE721" s="2">
        <f>(Table2[[#This Row],[Close Price]]/Table2[[#This Row],[Current Week Low]])-1</f>
        <v>1.598437083740345E-2</v>
      </c>
      <c r="AF721" s="2">
        <f>(Table2[[#This Row],[Current Week High]]/Table2[[#This Row],[Close Price]])-1</f>
        <v>2.4385980246482086E-2</v>
      </c>
      <c r="AG721" s="2">
        <f>(Table2[[#This Row],[Close Price]]/Table2[[#This Row],[Current Month Low]])-1</f>
        <v>0.11120823620823628</v>
      </c>
      <c r="AH721" s="2">
        <f>(Table2[[#This Row],[Current Month High]]/Table2[[#This Row],[Close Price]])-1</f>
        <v>4.3964688401363583E-2</v>
      </c>
      <c r="AI721">
        <v>18.8270256096495</v>
      </c>
      <c r="AJ721">
        <v>30.307517084282399</v>
      </c>
      <c r="AK721" t="str">
        <f>IF(AND(Table2[[#This Row],[20D EMA]]&gt;Table2[[#This Row],[50D EMA]],Table2[[#This Row],[50D EMA]]&gt;Table2[[#This Row],[200D EMA]]),"Uptrend","Downtrend/NoTrend")</f>
        <v>Uptrend</v>
      </c>
      <c r="AL721">
        <v>0.12</v>
      </c>
      <c r="AM721" t="s">
        <v>10347</v>
      </c>
      <c r="AN721">
        <v>8.74</v>
      </c>
      <c r="AO721" t="s">
        <v>10347</v>
      </c>
      <c r="AP721">
        <v>-9.3100903950861999E-2</v>
      </c>
      <c r="AQ721">
        <f>(Table2[[#This Row],[Sharpe Ratio]]-AVERAGE(Table2[Sharpe Ratio]))/_xlfn.STDEV.P(Table2[Sharpe Ratio])</f>
        <v>-1.8026766747463367</v>
      </c>
      <c r="AR7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-3.6598840632296503</v>
      </c>
      <c r="AS721">
        <f>_xlfn.RANK.AVG(Table2[[#This Row],[1Y Return vs Nifty Z-Score]],Table2[1Y Return vs Nifty Z-Score])</f>
        <v>663</v>
      </c>
      <c r="AT721">
        <f>_xlfn.RANK.AVG(Table2[[#This Row],[6M Return vs Nifty Z-Score]],Table2[6M Return vs Nifty Z-Score])</f>
        <v>629</v>
      </c>
      <c r="AU721">
        <f>_xlfn.RANK.AVG(Table2[[#This Row],[Sharpe Ratio Z-Score]],Table2[Sharpe Ratio Z-Score])</f>
        <v>720</v>
      </c>
      <c r="AV721">
        <f>(Table2[[#This Row],[Rank 1Y]]+Table2[[#This Row],[Rank 6M]]+Table2[[#This Row],[Rank Sharpe]])/3</f>
        <v>670.66666666666663</v>
      </c>
    </row>
    <row r="722" spans="1:48" x14ac:dyDescent="0.3">
      <c r="A722" t="s">
        <v>1447</v>
      </c>
      <c r="B722" t="s">
        <v>1448</v>
      </c>
      <c r="C722" t="s">
        <v>10307</v>
      </c>
      <c r="D722" t="s">
        <v>54</v>
      </c>
      <c r="E722">
        <v>7326.7238922759998</v>
      </c>
      <c r="F722">
        <v>225.77</v>
      </c>
      <c r="G722">
        <v>-31.894095461655699</v>
      </c>
      <c r="H722">
        <f>(Table2[[#This Row],[1Y Return vs Nifty]]-AVERAGE(Table2[1Y Return vs Nifty]))/_xlfn.STDEV.P(Table2[1Y Return vs Nifty])</f>
        <v>-0.94061488587882691</v>
      </c>
      <c r="I722">
        <v>-0.92597420580079204</v>
      </c>
      <c r="J722">
        <f>(Table2[[#This Row],[1M Return vs Nifty]]-AVERAGE(Table2[1M Return vs Nifty]))/_xlfn.STDEV.P(Table2[1M Return vs Nifty])</f>
        <v>-7.3521189424112871E-2</v>
      </c>
      <c r="K722">
        <v>-52.536273603360698</v>
      </c>
      <c r="L722">
        <f>(Table2[[#This Row],[6M Return vs Nifty]]-AVERAGE(Table2[6M Return vs Nifty]))/_xlfn.STDEV.P(Table2[6M Return vs Nifty])</f>
        <v>-2.0589369420562251</v>
      </c>
      <c r="M722">
        <v>5.36435308820686</v>
      </c>
      <c r="N722">
        <f>(Table2[[#This Row],[1W Return vs Nifty]]-AVERAGE(Table2[1W Return vs Nifty]))/_xlfn.STDEV.P(Table2[1W Return vs Nifty])</f>
        <v>1.6025007554551949</v>
      </c>
      <c r="O722">
        <v>222.8</v>
      </c>
      <c r="P722">
        <v>229.07095547304701</v>
      </c>
      <c r="Q722">
        <v>260.65132478065499</v>
      </c>
      <c r="R722">
        <v>56.983626460281201</v>
      </c>
      <c r="S722" s="2">
        <f>(Table2[[#This Row],[Close Price]]-Table2[[#This Row],[20D EMA]])/Table2[[#This Row],[20D EMA]]</f>
        <v>1.3330341113105919E-2</v>
      </c>
      <c r="T722" s="2">
        <f>(Table2[[#This Row],[Close Price]]-Table2[[#This Row],[50D EMA]])/Table2[[#This Row],[50D EMA]]</f>
        <v>-1.4410187735194542E-2</v>
      </c>
      <c r="U722" s="2">
        <f>(Table2[[#This Row],[Close Price]]-Table2[[#This Row],[200D EMA]])/Table2[[#This Row],[200D EMA]]</f>
        <v>-0.13382370033994087</v>
      </c>
      <c r="V722">
        <v>1.09040869133493</v>
      </c>
      <c r="W722">
        <v>0</v>
      </c>
      <c r="X722">
        <v>0</v>
      </c>
      <c r="Y722">
        <v>224</v>
      </c>
      <c r="Z722">
        <v>239.85</v>
      </c>
      <c r="AA722">
        <v>208.5</v>
      </c>
      <c r="AB722">
        <v>239.85</v>
      </c>
      <c r="AC722" s="2" t="e">
        <f>(Table2[[#This Row],[Close Price]]/Table2[[#This Row],[Day Low]])-1</f>
        <v>#DIV/0!</v>
      </c>
      <c r="AD722" s="2">
        <f>(Table2[[#This Row],[Day High]]/Table2[[#This Row],[Close Price]])-1</f>
        <v>-1</v>
      </c>
      <c r="AE722" s="2">
        <f>(Table2[[#This Row],[Close Price]]/Table2[[#This Row],[Current Week Low]])-1</f>
        <v>7.9017857142857917E-3</v>
      </c>
      <c r="AF722" s="2">
        <f>(Table2[[#This Row],[Current Week High]]/Table2[[#This Row],[Close Price]])-1</f>
        <v>6.2364353102715153E-2</v>
      </c>
      <c r="AG722" s="2">
        <f>(Table2[[#This Row],[Close Price]]/Table2[[#This Row],[Current Month Low]])-1</f>
        <v>8.2829736211031291E-2</v>
      </c>
      <c r="AH722" s="2">
        <f>(Table2[[#This Row],[Current Month High]]/Table2[[#This Row],[Close Price]])-1</f>
        <v>6.2364353102715153E-2</v>
      </c>
      <c r="AI722">
        <v>109.41666297559399</v>
      </c>
      <c r="AJ722">
        <v>15.130035696073399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-0.11</v>
      </c>
      <c r="AM722" t="s">
        <v>10346</v>
      </c>
      <c r="AN722">
        <v>4.9400000000000004</v>
      </c>
      <c r="AO722" t="s">
        <v>10347</v>
      </c>
      <c r="AP722">
        <v>-3.0368031952547E-2</v>
      </c>
      <c r="AQ722">
        <f>(Table2[[#This Row],[Sharpe Ratio]]-AVERAGE(Table2[Sharpe Ratio]))/_xlfn.STDEV.P(Table2[Sharpe Ratio])</f>
        <v>-1.0816353992339625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>
        <f>_xlfn.RANK.AVG(Table2[[#This Row],[1Y Return vs Nifty Z-Score]],Table2[1Y Return vs Nifty Z-Score])</f>
        <v>650</v>
      </c>
      <c r="AT722">
        <f>_xlfn.RANK.AVG(Table2[[#This Row],[6M Return vs Nifty Z-Score]],Table2[6M Return vs Nifty Z-Score])</f>
        <v>734</v>
      </c>
      <c r="AU722">
        <f>_xlfn.RANK.AVG(Table2[[#This Row],[Sharpe Ratio Z-Score]],Table2[Sharpe Ratio Z-Score])</f>
        <v>629</v>
      </c>
      <c r="AV722">
        <f>(Table2[[#This Row],[Rank 1Y]]+Table2[[#This Row],[Rank 6M]]+Table2[[#This Row],[Rank Sharpe]])/3</f>
        <v>671</v>
      </c>
    </row>
    <row r="723" spans="1:48" x14ac:dyDescent="0.3">
      <c r="A723" t="s">
        <v>1134</v>
      </c>
      <c r="B723" t="s">
        <v>1135</v>
      </c>
      <c r="C723" t="s">
        <v>10316</v>
      </c>
      <c r="D723" t="s">
        <v>569</v>
      </c>
      <c r="E723">
        <v>10774.5867182</v>
      </c>
      <c r="F723">
        <v>2107.25</v>
      </c>
      <c r="G723">
        <v>-46.266338248063803</v>
      </c>
      <c r="H723">
        <f>(Table2[[#This Row],[1Y Return vs Nifty]]-AVERAGE(Table2[1Y Return vs Nifty]))/_xlfn.STDEV.P(Table2[1Y Return vs Nifty])</f>
        <v>-1.1710850627058258</v>
      </c>
      <c r="I723">
        <v>0.84728537045823704</v>
      </c>
      <c r="J723">
        <f>(Table2[[#This Row],[1M Return vs Nifty]]-AVERAGE(Table2[1M Return vs Nifty]))/_xlfn.STDEV.P(Table2[1M Return vs Nifty])</f>
        <v>9.361917956881545E-2</v>
      </c>
      <c r="K723">
        <v>-16.1053644336424</v>
      </c>
      <c r="L723">
        <f>(Table2[[#This Row],[6M Return vs Nifty]]-AVERAGE(Table2[6M Return vs Nifty]))/_xlfn.STDEV.P(Table2[6M Return vs Nifty])</f>
        <v>-0.79232649459790216</v>
      </c>
      <c r="M723">
        <v>2.5293216791624702</v>
      </c>
      <c r="N723">
        <f>(Table2[[#This Row],[1W Return vs Nifty]]-AVERAGE(Table2[1W Return vs Nifty]))/_xlfn.STDEV.P(Table2[1W Return vs Nifty])</f>
        <v>0.882341826743271</v>
      </c>
      <c r="O723">
        <v>2073.31</v>
      </c>
      <c r="P723">
        <v>2063.48345169186</v>
      </c>
      <c r="Q723">
        <v>2140.9946179292601</v>
      </c>
      <c r="R723">
        <v>61.077226027627802</v>
      </c>
      <c r="S723" s="2">
        <f>(Table2[[#This Row],[Close Price]]-Table2[[#This Row],[20D EMA]])/Table2[[#This Row],[20D EMA]]</f>
        <v>1.6369959147450239E-2</v>
      </c>
      <c r="T723" s="2">
        <f>(Table2[[#This Row],[Close Price]]-Table2[[#This Row],[50D EMA]])/Table2[[#This Row],[50D EMA]]</f>
        <v>2.1210031159811651E-2</v>
      </c>
      <c r="U723" s="2">
        <f>(Table2[[#This Row],[Close Price]]-Table2[[#This Row],[200D EMA]])/Table2[[#This Row],[200D EMA]]</f>
        <v>-1.5761187649269967E-2</v>
      </c>
      <c r="V723">
        <v>0.96839983684046305</v>
      </c>
      <c r="W723">
        <v>2084.1</v>
      </c>
      <c r="X723">
        <v>2128</v>
      </c>
      <c r="Y723">
        <v>2061.5</v>
      </c>
      <c r="Z723">
        <v>2179.35</v>
      </c>
      <c r="AA723">
        <v>1961.9</v>
      </c>
      <c r="AB723">
        <v>2179.35</v>
      </c>
      <c r="AC723" s="2">
        <f>(Table2[[#This Row],[Close Price]]/Table2[[#This Row],[Day Low]])-1</f>
        <v>1.110791228827801E-2</v>
      </c>
      <c r="AD723" s="2">
        <f>(Table2[[#This Row],[Day High]]/Table2[[#This Row],[Close Price]])-1</f>
        <v>9.8469569343930807E-3</v>
      </c>
      <c r="AE723" s="2">
        <f>(Table2[[#This Row],[Close Price]]/Table2[[#This Row],[Current Week Low]])-1</f>
        <v>2.2192578219742964E-2</v>
      </c>
      <c r="AF723" s="2">
        <f>(Table2[[#This Row],[Current Week High]]/Table2[[#This Row],[Close Price]])-1</f>
        <v>3.4215209396132318E-2</v>
      </c>
      <c r="AG723" s="2">
        <f>(Table2[[#This Row],[Close Price]]/Table2[[#This Row],[Current Month Low]])-1</f>
        <v>7.4086344869769061E-2</v>
      </c>
      <c r="AH723" s="2">
        <f>(Table2[[#This Row],[Current Month High]]/Table2[[#This Row],[Close Price]])-1</f>
        <v>3.4215209396132318E-2</v>
      </c>
      <c r="AI723">
        <v>29.790010677423101</v>
      </c>
      <c r="AJ723">
        <v>16.5514380530973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0.01</v>
      </c>
      <c r="AM723" t="s">
        <v>10347</v>
      </c>
      <c r="AN723">
        <v>2.48</v>
      </c>
      <c r="AO723" t="s">
        <v>10347</v>
      </c>
      <c r="AP723">
        <v>-0.15522992175174799</v>
      </c>
      <c r="AQ723">
        <f>(Table2[[#This Row],[Sharpe Ratio]]-AVERAGE(Table2[Sharpe Ratio]))/_xlfn.STDEV.P(Table2[Sharpe Ratio])</f>
        <v>-2.5167773497909147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3">
        <f>_xlfn.RANK.AVG(Table2[[#This Row],[1Y Return vs Nifty Z-Score]],Table2[1Y Return vs Nifty Z-Score])</f>
        <v>704</v>
      </c>
      <c r="AT723">
        <f>_xlfn.RANK.AVG(Table2[[#This Row],[6M Return vs Nifty Z-Score]],Table2[6M Return vs Nifty Z-Score])</f>
        <v>580</v>
      </c>
      <c r="AU723">
        <f>_xlfn.RANK.AVG(Table2[[#This Row],[Sharpe Ratio Z-Score]],Table2[Sharpe Ratio Z-Score])</f>
        <v>737</v>
      </c>
      <c r="AV723">
        <f>(Table2[[#This Row],[Rank 1Y]]+Table2[[#This Row],[Rank 6M]]+Table2[[#This Row],[Rank Sharpe]])/3</f>
        <v>673.66666666666663</v>
      </c>
    </row>
    <row r="724" spans="1:48" x14ac:dyDescent="0.3">
      <c r="A724" t="s">
        <v>578</v>
      </c>
      <c r="B724" t="s">
        <v>579</v>
      </c>
      <c r="C724" t="s">
        <v>6758</v>
      </c>
      <c r="D724" t="s">
        <v>83</v>
      </c>
      <c r="E724">
        <v>34614.728146384899</v>
      </c>
      <c r="F724">
        <v>1845.65</v>
      </c>
      <c r="G724">
        <v>-40.227533466803301</v>
      </c>
      <c r="H724">
        <f>(Table2[[#This Row],[1Y Return vs Nifty]]-AVERAGE(Table2[1Y Return vs Nifty]))/_xlfn.STDEV.P(Table2[1Y Return vs Nifty])</f>
        <v>-1.0742480953344542</v>
      </c>
      <c r="I724">
        <v>-1.4959772836016001</v>
      </c>
      <c r="J724">
        <f>(Table2[[#This Row],[1M Return vs Nifty]]-AVERAGE(Table2[1M Return vs Nifty]))/_xlfn.STDEV.P(Table2[1M Return vs Nifty])</f>
        <v>-0.12724740414543423</v>
      </c>
      <c r="K724">
        <v>-23.268787355183999</v>
      </c>
      <c r="L724">
        <f>(Table2[[#This Row],[6M Return vs Nifty]]-AVERAGE(Table2[6M Return vs Nifty]))/_xlfn.STDEV.P(Table2[6M Return vs Nifty])</f>
        <v>-1.0413805676027228</v>
      </c>
      <c r="M724">
        <v>2.2812631102146401</v>
      </c>
      <c r="N724">
        <f>(Table2[[#This Row],[1W Return vs Nifty]]-AVERAGE(Table2[1W Return vs Nifty]))/_xlfn.STDEV.P(Table2[1W Return vs Nifty])</f>
        <v>0.8193296171778407</v>
      </c>
      <c r="O724">
        <v>1796.01</v>
      </c>
      <c r="P724">
        <v>1810.36141534026</v>
      </c>
      <c r="Q724">
        <v>1924.0081898215899</v>
      </c>
      <c r="R724">
        <v>74.802390808427205</v>
      </c>
      <c r="S724" s="2">
        <f>(Table2[[#This Row],[Close Price]]-Table2[[#This Row],[20D EMA]])/Table2[[#This Row],[20D EMA]]</f>
        <v>2.7639044326033875E-2</v>
      </c>
      <c r="T724" s="2">
        <f>(Table2[[#This Row],[Close Price]]-Table2[[#This Row],[50D EMA]])/Table2[[#This Row],[50D EMA]]</f>
        <v>1.9492563396854953E-2</v>
      </c>
      <c r="U724" s="2">
        <f>(Table2[[#This Row],[Close Price]]-Table2[[#This Row],[200D EMA]])/Table2[[#This Row],[200D EMA]]</f>
        <v>-4.0726536527298164E-2</v>
      </c>
      <c r="V724">
        <v>0.94137132742282403</v>
      </c>
      <c r="W724">
        <v>1820</v>
      </c>
      <c r="X724">
        <v>1856.9</v>
      </c>
      <c r="Y724">
        <v>1791.55</v>
      </c>
      <c r="Z724">
        <v>1856.9</v>
      </c>
      <c r="AA724">
        <v>1705.45</v>
      </c>
      <c r="AB724">
        <v>1866</v>
      </c>
      <c r="AC724" s="2">
        <f>(Table2[[#This Row],[Close Price]]/Table2[[#This Row],[Day Low]])-1</f>
        <v>1.4093406593406632E-2</v>
      </c>
      <c r="AD724" s="2">
        <f>(Table2[[#This Row],[Day High]]/Table2[[#This Row],[Close Price]])-1</f>
        <v>6.0954135399453602E-3</v>
      </c>
      <c r="AE724" s="2">
        <f>(Table2[[#This Row],[Close Price]]/Table2[[#This Row],[Current Week Low]])-1</f>
        <v>3.0197315174011363E-2</v>
      </c>
      <c r="AF724" s="2">
        <f>(Table2[[#This Row],[Current Week High]]/Table2[[#This Row],[Close Price]])-1</f>
        <v>6.0954135399453602E-3</v>
      </c>
      <c r="AG724" s="2">
        <f>(Table2[[#This Row],[Close Price]]/Table2[[#This Row],[Current Month Low]])-1</f>
        <v>8.2207042129643249E-2</v>
      </c>
      <c r="AH724" s="2">
        <f>(Table2[[#This Row],[Current Month High]]/Table2[[#This Row],[Close Price]])-1</f>
        <v>1.1025925825589811E-2</v>
      </c>
      <c r="AI724">
        <v>31.698859480399801</v>
      </c>
      <c r="AJ724">
        <v>11.7627467603245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-0.08</v>
      </c>
      <c r="AM724" t="s">
        <v>10346</v>
      </c>
      <c r="AN724">
        <v>5.77</v>
      </c>
      <c r="AO724" t="s">
        <v>10347</v>
      </c>
      <c r="AP724">
        <v>-6.2351674260180998E-2</v>
      </c>
      <c r="AQ724">
        <f>(Table2[[#This Row],[Sharpe Ratio]]-AVERAGE(Table2[Sharpe Ratio]))/_xlfn.STDEV.P(Table2[Sharpe Ratio])</f>
        <v>-1.4492501044183095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>
        <f>_xlfn.RANK.AVG(Table2[[#This Row],[1Y Return vs Nifty Z-Score]],Table2[1Y Return vs Nifty Z-Score])</f>
        <v>686</v>
      </c>
      <c r="AT724">
        <f>_xlfn.RANK.AVG(Table2[[#This Row],[6M Return vs Nifty Z-Score]],Table2[6M Return vs Nifty Z-Score])</f>
        <v>656</v>
      </c>
      <c r="AU724">
        <f>_xlfn.RANK.AVG(Table2[[#This Row],[Sharpe Ratio Z-Score]],Table2[Sharpe Ratio Z-Score])</f>
        <v>680</v>
      </c>
      <c r="AV724">
        <f>(Table2[[#This Row],[Rank 1Y]]+Table2[[#This Row],[Rank 6M]]+Table2[[#This Row],[Rank Sharpe]])/3</f>
        <v>674</v>
      </c>
    </row>
    <row r="725" spans="1:48" x14ac:dyDescent="0.3">
      <c r="A725" t="s">
        <v>1548</v>
      </c>
      <c r="B725" t="s">
        <v>1549</v>
      </c>
      <c r="C725" t="s">
        <v>10304</v>
      </c>
      <c r="D725" t="s">
        <v>645</v>
      </c>
      <c r="E725">
        <v>6435.6141403290003</v>
      </c>
      <c r="F725">
        <v>131.97</v>
      </c>
      <c r="G725">
        <v>-43.524289145769899</v>
      </c>
      <c r="H725">
        <f>(Table2[[#This Row],[1Y Return vs Nifty]]-AVERAGE(Table2[1Y Return vs Nifty]))/_xlfn.STDEV.P(Table2[1Y Return vs Nifty])</f>
        <v>-1.1271141563646363</v>
      </c>
      <c r="I725">
        <v>-10.685070844456201</v>
      </c>
      <c r="J725">
        <f>(Table2[[#This Row],[1M Return vs Nifty]]-AVERAGE(Table2[1M Return vs Nifty]))/_xlfn.STDEV.P(Table2[1M Return vs Nifty])</f>
        <v>-0.99337468129903428</v>
      </c>
      <c r="K725">
        <v>-18.017667089561801</v>
      </c>
      <c r="L725">
        <f>(Table2[[#This Row],[6M Return vs Nifty]]-AVERAGE(Table2[6M Return vs Nifty]))/_xlfn.STDEV.P(Table2[6M Return vs Nifty])</f>
        <v>-0.85881241487526694</v>
      </c>
      <c r="M725">
        <v>-3.32755401879243</v>
      </c>
      <c r="N725">
        <f>(Table2[[#This Row],[1W Return vs Nifty]]-AVERAGE(Table2[1W Return vs Nifty]))/_xlfn.STDEV.P(Table2[1W Return vs Nifty])</f>
        <v>-0.60543051848793494</v>
      </c>
      <c r="O725">
        <v>137.41999999999999</v>
      </c>
      <c r="P725">
        <v>137.53427684124199</v>
      </c>
      <c r="Q725">
        <v>139.26235301441301</v>
      </c>
      <c r="R725">
        <v>32.633936952830801</v>
      </c>
      <c r="S725" s="2">
        <f>(Table2[[#This Row],[Close Price]]-Table2[[#This Row],[20D EMA]])/Table2[[#This Row],[20D EMA]]</f>
        <v>-3.9659438218599831E-2</v>
      </c>
      <c r="T725" s="2">
        <f>(Table2[[#This Row],[Close Price]]-Table2[[#This Row],[50D EMA]])/Table2[[#This Row],[50D EMA]]</f>
        <v>-4.0457382472479389E-2</v>
      </c>
      <c r="U725" s="2">
        <f>(Table2[[#This Row],[Close Price]]-Table2[[#This Row],[200D EMA]])/Table2[[#This Row],[200D EMA]]</f>
        <v>-5.2364137590424638E-2</v>
      </c>
      <c r="V725">
        <v>0.47867733457450501</v>
      </c>
      <c r="W725">
        <v>131.5</v>
      </c>
      <c r="X725">
        <v>136.94999999999999</v>
      </c>
      <c r="Y725">
        <v>131.5</v>
      </c>
      <c r="Z725">
        <v>141.55000000000001</v>
      </c>
      <c r="AA725">
        <v>131.4</v>
      </c>
      <c r="AB725">
        <v>144.82</v>
      </c>
      <c r="AC725" s="2">
        <f>(Table2[[#This Row],[Close Price]]/Table2[[#This Row],[Day Low]])-1</f>
        <v>3.5741444866919103E-3</v>
      </c>
      <c r="AD725" s="2">
        <f>(Table2[[#This Row],[Day High]]/Table2[[#This Row],[Close Price]])-1</f>
        <v>3.7735849056603765E-2</v>
      </c>
      <c r="AE725" s="2">
        <f>(Table2[[#This Row],[Close Price]]/Table2[[#This Row],[Current Week Low]])-1</f>
        <v>3.5741444866919103E-3</v>
      </c>
      <c r="AF725" s="2">
        <f>(Table2[[#This Row],[Current Week High]]/Table2[[#This Row],[Close Price]])-1</f>
        <v>7.2592255815715712E-2</v>
      </c>
      <c r="AG725" s="2">
        <f>(Table2[[#This Row],[Close Price]]/Table2[[#This Row],[Current Month Low]])-1</f>
        <v>4.3378995433789314E-3</v>
      </c>
      <c r="AH725" s="2">
        <f>(Table2[[#This Row],[Current Month High]]/Table2[[#This Row],[Close Price]])-1</f>
        <v>9.7370614533606181E-2</v>
      </c>
      <c r="AI725">
        <v>35.674774569977998</v>
      </c>
      <c r="AJ725">
        <v>20.520547945205401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-0.08</v>
      </c>
      <c r="AM725" t="s">
        <v>10346</v>
      </c>
      <c r="AN725">
        <v>-3.64</v>
      </c>
      <c r="AO725" t="s">
        <v>10346</v>
      </c>
      <c r="AP725">
        <v>-9.7714272487581993E-2</v>
      </c>
      <c r="AQ725">
        <f>(Table2[[#This Row],[Sharpe Ratio]]-AVERAGE(Table2[Sharpe Ratio]))/_xlfn.STDEV.P(Table2[Sharpe Ratio])</f>
        <v>-1.855701971184456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>
        <f>_xlfn.RANK.AVG(Table2[[#This Row],[1Y Return vs Nifty Z-Score]],Table2[1Y Return vs Nifty Z-Score])</f>
        <v>696</v>
      </c>
      <c r="AT725">
        <f>_xlfn.RANK.AVG(Table2[[#This Row],[6M Return vs Nifty Z-Score]],Table2[6M Return vs Nifty Z-Score])</f>
        <v>603</v>
      </c>
      <c r="AU725">
        <f>_xlfn.RANK.AVG(Table2[[#This Row],[Sharpe Ratio Z-Score]],Table2[Sharpe Ratio Z-Score])</f>
        <v>723</v>
      </c>
      <c r="AV725">
        <f>(Table2[[#This Row],[Rank 1Y]]+Table2[[#This Row],[Rank 6M]]+Table2[[#This Row],[Rank Sharpe]])/3</f>
        <v>674</v>
      </c>
    </row>
    <row r="726" spans="1:48" x14ac:dyDescent="0.3">
      <c r="A726" t="s">
        <v>2044</v>
      </c>
      <c r="B726" t="s">
        <v>2045</v>
      </c>
      <c r="C726" t="s">
        <v>10303</v>
      </c>
      <c r="D726" t="s">
        <v>51</v>
      </c>
      <c r="E726">
        <v>3124.2095232000001</v>
      </c>
      <c r="F726">
        <v>310.39999999999998</v>
      </c>
      <c r="G726">
        <v>-81.370151471033097</v>
      </c>
      <c r="H726">
        <f>(Table2[[#This Row],[1Y Return vs Nifty]]-AVERAGE(Table2[1Y Return vs Nifty]))/_xlfn.STDEV.P(Table2[1Y Return vs Nifty])</f>
        <v>-1.734002219132573</v>
      </c>
      <c r="I726">
        <v>-29.9080495356488</v>
      </c>
      <c r="J726">
        <f>(Table2[[#This Row],[1M Return vs Nifty]]-AVERAGE(Table2[1M Return vs Nifty]))/_xlfn.STDEV.P(Table2[1M Return vs Nifty])</f>
        <v>-2.8052559166268733</v>
      </c>
      <c r="K726">
        <v>-57.882485057565397</v>
      </c>
      <c r="L726">
        <f>(Table2[[#This Row],[6M Return vs Nifty]]-AVERAGE(Table2[6M Return vs Nifty]))/_xlfn.STDEV.P(Table2[6M Return vs Nifty])</f>
        <v>-2.2448111745841799</v>
      </c>
      <c r="M726">
        <v>7.0273021048522999</v>
      </c>
      <c r="N726">
        <f>(Table2[[#This Row],[1W Return vs Nifty]]-AVERAGE(Table2[1W Return vs Nifty]))/_xlfn.STDEV.P(Table2[1W Return vs Nifty])</f>
        <v>2.0249255577023066</v>
      </c>
      <c r="O726">
        <v>328.8</v>
      </c>
      <c r="P726">
        <v>380.50801330878801</v>
      </c>
      <c r="Q726">
        <v>466.304974108902</v>
      </c>
      <c r="R726">
        <v>45.2257904585747</v>
      </c>
      <c r="S726" s="2">
        <f>(Table2[[#This Row],[Close Price]]-Table2[[#This Row],[20D EMA]])/Table2[[#This Row],[20D EMA]]</f>
        <v>-5.5961070559610811E-2</v>
      </c>
      <c r="T726" s="2">
        <f>(Table2[[#This Row],[Close Price]]-Table2[[#This Row],[50D EMA]])/Table2[[#This Row],[50D EMA]]</f>
        <v>-0.18424845432070919</v>
      </c>
      <c r="U726" s="2">
        <f>(Table2[[#This Row],[Close Price]]-Table2[[#This Row],[200D EMA]])/Table2[[#This Row],[200D EMA]]</f>
        <v>-0.33434122037156649</v>
      </c>
      <c r="V726">
        <v>1.35708631183622</v>
      </c>
      <c r="W726">
        <v>308.35000000000002</v>
      </c>
      <c r="X726">
        <v>318</v>
      </c>
      <c r="Y726">
        <v>286</v>
      </c>
      <c r="Z726">
        <v>324.8</v>
      </c>
      <c r="AA726">
        <v>281.2</v>
      </c>
      <c r="AB726">
        <v>450.5</v>
      </c>
      <c r="AC726" s="2">
        <f>(Table2[[#This Row],[Close Price]]/Table2[[#This Row],[Day Low]])-1</f>
        <v>6.6482892816603911E-3</v>
      </c>
      <c r="AD726" s="2">
        <f>(Table2[[#This Row],[Day High]]/Table2[[#This Row],[Close Price]])-1</f>
        <v>2.4484536082474362E-2</v>
      </c>
      <c r="AE726" s="2">
        <f>(Table2[[#This Row],[Close Price]]/Table2[[#This Row],[Current Week Low]])-1</f>
        <v>8.5314685314685335E-2</v>
      </c>
      <c r="AF726" s="2">
        <f>(Table2[[#This Row],[Current Week High]]/Table2[[#This Row],[Close Price]])-1</f>
        <v>4.6391752577319645E-2</v>
      </c>
      <c r="AG726" s="2">
        <f>(Table2[[#This Row],[Close Price]]/Table2[[#This Row],[Current Month Low]])-1</f>
        <v>0.10384068278805114</v>
      </c>
      <c r="AH726" s="2">
        <f>(Table2[[#This Row],[Current Month High]]/Table2[[#This Row],[Close Price]])-1</f>
        <v>0.45135309278350522</v>
      </c>
      <c r="AI726">
        <v>117.41301546391701</v>
      </c>
      <c r="AJ726">
        <v>10.384068278805101</v>
      </c>
      <c r="AK726" t="str">
        <f>IF(AND(Table2[[#This Row],[20D EMA]]&gt;Table2[[#This Row],[50D EMA]],Table2[[#This Row],[50D EMA]]&gt;Table2[[#This Row],[200D EMA]]),"Uptrend","Downtrend/NoTrend")</f>
        <v>Downtrend/NoTrend</v>
      </c>
      <c r="AL726">
        <v>-0.37</v>
      </c>
      <c r="AM726" t="s">
        <v>10346</v>
      </c>
      <c r="AN726">
        <v>1.4</v>
      </c>
      <c r="AO726" t="s">
        <v>10347</v>
      </c>
      <c r="AQ726">
        <f>(Table2[[#This Row],[Sharpe Ratio]]-AVERAGE(Table2[Sharpe Ratio]))/_xlfn.STDEV.P(Table2[Sharpe Ratio])</f>
        <v>-0.73259025278421641</v>
      </c>
      <c r="AR7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6">
        <f>_xlfn.RANK.AVG(Table2[[#This Row],[1Y Return vs Nifty Z-Score]],Table2[1Y Return vs Nifty Z-Score])</f>
        <v>738</v>
      </c>
      <c r="AT726">
        <f>_xlfn.RANK.AVG(Table2[[#This Row],[6M Return vs Nifty Z-Score]],Table2[6M Return vs Nifty Z-Score])</f>
        <v>736</v>
      </c>
      <c r="AU726">
        <f>_xlfn.RANK.AVG(Table2[[#This Row],[Sharpe Ratio Z-Score]],Table2[Sharpe Ratio Z-Score])</f>
        <v>548</v>
      </c>
      <c r="AV726">
        <f>(Table2[[#This Row],[Rank 1Y]]+Table2[[#This Row],[Rank 6M]]+Table2[[#This Row],[Rank Sharpe]])/3</f>
        <v>674</v>
      </c>
    </row>
    <row r="727" spans="1:48" x14ac:dyDescent="0.3">
      <c r="A727" t="s">
        <v>1023</v>
      </c>
      <c r="B727" t="s">
        <v>1024</v>
      </c>
      <c r="C727" t="s">
        <v>10318</v>
      </c>
      <c r="D727" t="s">
        <v>598</v>
      </c>
      <c r="E727">
        <v>13670.112385439999</v>
      </c>
      <c r="F727">
        <v>142.32</v>
      </c>
      <c r="G727">
        <v>-76.317834912275998</v>
      </c>
      <c r="H727">
        <f>(Table2[[#This Row],[1Y Return vs Nifty]]-AVERAGE(Table2[1Y Return vs Nifty]))/_xlfn.STDEV.P(Table2[1Y Return vs Nifty])</f>
        <v>-1.6529843635349826</v>
      </c>
      <c r="I727">
        <v>-0.125983744023419</v>
      </c>
      <c r="J727">
        <f>(Table2[[#This Row],[1M Return vs Nifty]]-AVERAGE(Table2[1M Return vs Nifty]))/_xlfn.STDEV.P(Table2[1M Return vs Nifty])</f>
        <v>1.8827180254535742E-3</v>
      </c>
      <c r="K727">
        <v>-25.991521652419198</v>
      </c>
      <c r="L727">
        <f>(Table2[[#This Row],[6M Return vs Nifty]]-AVERAGE(Table2[6M Return vs Nifty]))/_xlfn.STDEV.P(Table2[6M Return vs Nifty])</f>
        <v>-1.1360431435616489</v>
      </c>
      <c r="M727">
        <v>2.3447437942984299</v>
      </c>
      <c r="N727">
        <f>(Table2[[#This Row],[1W Return vs Nifty]]-AVERAGE(Table2[1W Return vs Nifty]))/_xlfn.STDEV.P(Table2[1W Return vs Nifty])</f>
        <v>0.83545507571697264</v>
      </c>
      <c r="O727">
        <v>140.28</v>
      </c>
      <c r="P727">
        <v>143.116389611405</v>
      </c>
      <c r="Q727">
        <v>170.901734551679</v>
      </c>
      <c r="R727">
        <v>54.163737262257598</v>
      </c>
      <c r="S727" s="2">
        <f>(Table2[[#This Row],[Close Price]]-Table2[[#This Row],[20D EMA]])/Table2[[#This Row],[20D EMA]]</f>
        <v>1.4542343883661192E-2</v>
      </c>
      <c r="T727" s="2">
        <f>(Table2[[#This Row],[Close Price]]-Table2[[#This Row],[50D EMA]])/Table2[[#This Row],[50D EMA]]</f>
        <v>-5.5646289957942026E-3</v>
      </c>
      <c r="U727" s="2">
        <f>(Table2[[#This Row],[Close Price]]-Table2[[#This Row],[200D EMA]])/Table2[[#This Row],[200D EMA]]</f>
        <v>-0.16724075169076866</v>
      </c>
      <c r="V727">
        <v>1.0932709708097399</v>
      </c>
      <c r="W727">
        <v>141.44999999999999</v>
      </c>
      <c r="X727">
        <v>148.25</v>
      </c>
      <c r="Y727">
        <v>134.80000000000001</v>
      </c>
      <c r="Z727">
        <v>154.9</v>
      </c>
      <c r="AA727">
        <v>133.41</v>
      </c>
      <c r="AB727">
        <v>154.9</v>
      </c>
      <c r="AC727" s="2">
        <f>(Table2[[#This Row],[Close Price]]/Table2[[#This Row],[Day Low]])-1</f>
        <v>6.1505832449628706E-3</v>
      </c>
      <c r="AD727" s="2">
        <f>(Table2[[#This Row],[Day High]]/Table2[[#This Row],[Close Price]])-1</f>
        <v>4.1666666666666741E-2</v>
      </c>
      <c r="AE727" s="2">
        <f>(Table2[[#This Row],[Close Price]]/Table2[[#This Row],[Current Week Low]])-1</f>
        <v>5.5786350148367747E-2</v>
      </c>
      <c r="AF727" s="2">
        <f>(Table2[[#This Row],[Current Week High]]/Table2[[#This Row],[Close Price]])-1</f>
        <v>8.8392355255761723E-2</v>
      </c>
      <c r="AG727" s="2">
        <f>(Table2[[#This Row],[Close Price]]/Table2[[#This Row],[Current Month Low]])-1</f>
        <v>6.6786597706318895E-2</v>
      </c>
      <c r="AH727" s="2">
        <f>(Table2[[#This Row],[Current Month High]]/Table2[[#This Row],[Close Price]])-1</f>
        <v>8.8392355255761723E-2</v>
      </c>
      <c r="AI727">
        <v>110.58178752107899</v>
      </c>
      <c r="AJ727">
        <v>13.402390438247</v>
      </c>
      <c r="AK727" t="str">
        <f>IF(AND(Table2[[#This Row],[20D EMA]]&gt;Table2[[#This Row],[50D EMA]],Table2[[#This Row],[50D EMA]]&gt;Table2[[#This Row],[200D EMA]]),"Uptrend","Downtrend/NoTrend")</f>
        <v>Downtrend/NoTrend</v>
      </c>
      <c r="AL727">
        <v>-0.18</v>
      </c>
      <c r="AM727" t="s">
        <v>10346</v>
      </c>
      <c r="AN727">
        <v>4.59</v>
      </c>
      <c r="AO727" t="s">
        <v>10347</v>
      </c>
      <c r="AP727">
        <v>-2.1225716589482E-2</v>
      </c>
      <c r="AQ727">
        <f>(Table2[[#This Row],[Sharpe Ratio]]-AVERAGE(Table2[Sharpe Ratio]))/_xlfn.STDEV.P(Table2[Sharpe Ratio])</f>
        <v>-0.97655513556138851</v>
      </c>
      <c r="AR7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7">
        <f>_xlfn.RANK.AVG(Table2[[#This Row],[1Y Return vs Nifty Z-Score]],Table2[1Y Return vs Nifty Z-Score])</f>
        <v>737</v>
      </c>
      <c r="AT727">
        <f>_xlfn.RANK.AVG(Table2[[#This Row],[6M Return vs Nifty Z-Score]],Table2[6M Return vs Nifty Z-Score])</f>
        <v>672</v>
      </c>
      <c r="AU727">
        <f>_xlfn.RANK.AVG(Table2[[#This Row],[Sharpe Ratio Z-Score]],Table2[Sharpe Ratio Z-Score])</f>
        <v>615</v>
      </c>
      <c r="AV727">
        <f>(Table2[[#This Row],[Rank 1Y]]+Table2[[#This Row],[Rank 6M]]+Table2[[#This Row],[Rank Sharpe]])/3</f>
        <v>674.66666666666663</v>
      </c>
    </row>
    <row r="728" spans="1:48" x14ac:dyDescent="0.3">
      <c r="A728" t="s">
        <v>2295</v>
      </c>
      <c r="B728" t="s">
        <v>2296</v>
      </c>
      <c r="C728" t="s">
        <v>10307</v>
      </c>
      <c r="D728" t="s">
        <v>731</v>
      </c>
      <c r="E728">
        <v>2378.054729295</v>
      </c>
      <c r="F728">
        <v>446.95</v>
      </c>
      <c r="G728">
        <v>-42.857894047346598</v>
      </c>
      <c r="H728">
        <f>(Table2[[#This Row],[1Y Return vs Nifty]]-AVERAGE(Table2[1Y Return vs Nifty]))/_xlfn.STDEV.P(Table2[1Y Return vs Nifty])</f>
        <v>-1.1164279886973667</v>
      </c>
      <c r="I728">
        <v>-15.368318137849201</v>
      </c>
      <c r="J728">
        <f>(Table2[[#This Row],[1M Return vs Nifty]]-AVERAGE(Table2[1M Return vs Nifty]))/_xlfn.STDEV.P(Table2[1M Return vs Nifty])</f>
        <v>-1.4347988761448864</v>
      </c>
      <c r="K728">
        <v>-18.750830545038799</v>
      </c>
      <c r="L728">
        <f>(Table2[[#This Row],[6M Return vs Nifty]]-AVERAGE(Table2[6M Return vs Nifty]))/_xlfn.STDEV.P(Table2[6M Return vs Nifty])</f>
        <v>-0.88430265142345876</v>
      </c>
      <c r="M728">
        <v>-3.3075597025602699</v>
      </c>
      <c r="N728">
        <f>(Table2[[#This Row],[1W Return vs Nifty]]-AVERAGE(Table2[1W Return vs Nifty]))/_xlfn.STDEV.P(Table2[1W Return vs Nifty])</f>
        <v>-0.60035153230381599</v>
      </c>
      <c r="O728">
        <v>468.26</v>
      </c>
      <c r="P728">
        <v>475.69506175183801</v>
      </c>
      <c r="Q728">
        <v>484.51459138561103</v>
      </c>
      <c r="R728">
        <v>34.831169115738298</v>
      </c>
      <c r="S728" s="2">
        <f>(Table2[[#This Row],[Close Price]]-Table2[[#This Row],[20D EMA]])/Table2[[#This Row],[20D EMA]]</f>
        <v>-4.5508905309016363E-2</v>
      </c>
      <c r="T728" s="2">
        <f>(Table2[[#This Row],[Close Price]]-Table2[[#This Row],[50D EMA]])/Table2[[#This Row],[50D EMA]]</f>
        <v>-6.0427496652958386E-2</v>
      </c>
      <c r="U728" s="2">
        <f>(Table2[[#This Row],[Close Price]]-Table2[[#This Row],[200D EMA]])/Table2[[#This Row],[200D EMA]]</f>
        <v>-7.7530361424583957E-2</v>
      </c>
      <c r="V728">
        <v>1.17202455109668</v>
      </c>
      <c r="W728">
        <v>442.1</v>
      </c>
      <c r="X728">
        <v>455.8</v>
      </c>
      <c r="Y728">
        <v>442.1</v>
      </c>
      <c r="Z728">
        <v>472</v>
      </c>
      <c r="AA728">
        <v>420</v>
      </c>
      <c r="AB728">
        <v>526.4</v>
      </c>
      <c r="AC728" s="2">
        <f>(Table2[[#This Row],[Close Price]]/Table2[[#This Row],[Day Low]])-1</f>
        <v>1.0970368694865229E-2</v>
      </c>
      <c r="AD728" s="2">
        <f>(Table2[[#This Row],[Day High]]/Table2[[#This Row],[Close Price]])-1</f>
        <v>1.9800872580825635E-2</v>
      </c>
      <c r="AE728" s="2">
        <f>(Table2[[#This Row],[Close Price]]/Table2[[#This Row],[Current Week Low]])-1</f>
        <v>1.0970368694865229E-2</v>
      </c>
      <c r="AF728" s="2">
        <f>(Table2[[#This Row],[Current Week High]]/Table2[[#This Row],[Close Price]])-1</f>
        <v>5.604653764403178E-2</v>
      </c>
      <c r="AG728" s="2">
        <f>(Table2[[#This Row],[Close Price]]/Table2[[#This Row],[Current Month Low]])-1</f>
        <v>6.4166666666666705E-2</v>
      </c>
      <c r="AH728" s="2">
        <f>(Table2[[#This Row],[Current Month High]]/Table2[[#This Row],[Close Price]])-1</f>
        <v>0.17776037588097093</v>
      </c>
      <c r="AI728">
        <v>28.515493903121101</v>
      </c>
      <c r="AJ728">
        <v>14.8676432793626</v>
      </c>
      <c r="AK728" t="str">
        <f>IF(AND(Table2[[#This Row],[20D EMA]]&gt;Table2[[#This Row],[50D EMA]],Table2[[#This Row],[50D EMA]]&gt;Table2[[#This Row],[200D EMA]]),"Uptrend","Downtrend/NoTrend")</f>
        <v>Downtrend/NoTrend</v>
      </c>
      <c r="AL728">
        <v>-0.02</v>
      </c>
      <c r="AM728" t="s">
        <v>10346</v>
      </c>
      <c r="AN728">
        <v>-9.1</v>
      </c>
      <c r="AO728" t="s">
        <v>10346</v>
      </c>
      <c r="AP728">
        <v>-0.10889293799432299</v>
      </c>
      <c r="AQ728">
        <f>(Table2[[#This Row],[Sharpe Ratio]]-AVERAGE(Table2[Sharpe Ratio]))/_xlfn.STDEV.P(Table2[Sharpe Ratio])</f>
        <v>-1.9841877072706853</v>
      </c>
      <c r="AR7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8">
        <f>_xlfn.RANK.AVG(Table2[[#This Row],[1Y Return vs Nifty Z-Score]],Table2[1Y Return vs Nifty Z-Score])</f>
        <v>693</v>
      </c>
      <c r="AT728">
        <f>_xlfn.RANK.AVG(Table2[[#This Row],[6M Return vs Nifty Z-Score]],Table2[6M Return vs Nifty Z-Score])</f>
        <v>615</v>
      </c>
      <c r="AU728">
        <f>_xlfn.RANK.AVG(Table2[[#This Row],[Sharpe Ratio Z-Score]],Table2[Sharpe Ratio Z-Score])</f>
        <v>728</v>
      </c>
      <c r="AV728">
        <f>(Table2[[#This Row],[Rank 1Y]]+Table2[[#This Row],[Rank 6M]]+Table2[[#This Row],[Rank Sharpe]])/3</f>
        <v>678.66666666666663</v>
      </c>
    </row>
    <row r="729" spans="1:48" x14ac:dyDescent="0.3">
      <c r="A729" t="s">
        <v>1389</v>
      </c>
      <c r="B729" t="s">
        <v>1390</v>
      </c>
      <c r="C729" t="s">
        <v>10311</v>
      </c>
      <c r="D729" t="s">
        <v>130</v>
      </c>
      <c r="E729">
        <v>8026.1229947000002</v>
      </c>
      <c r="F729">
        <v>671.9</v>
      </c>
      <c r="G729">
        <v>-54.5053030072471</v>
      </c>
      <c r="H729">
        <f>(Table2[[#This Row],[1Y Return vs Nifty]]-AVERAGE(Table2[1Y Return vs Nifty]))/_xlfn.STDEV.P(Table2[1Y Return vs Nifty])</f>
        <v>-1.3032033196222848</v>
      </c>
      <c r="I729">
        <v>-3.3479393268693101</v>
      </c>
      <c r="J729">
        <f>(Table2[[#This Row],[1M Return vs Nifty]]-AVERAGE(Table2[1M Return vs Nifty]))/_xlfn.STDEV.P(Table2[1M Return vs Nifty])</f>
        <v>-0.30180595350665129</v>
      </c>
      <c r="K729">
        <v>-17.8999430131732</v>
      </c>
      <c r="L729">
        <f>(Table2[[#This Row],[6M Return vs Nifty]]-AVERAGE(Table2[6M Return vs Nifty]))/_xlfn.STDEV.P(Table2[6M Return vs Nifty])</f>
        <v>-0.85471944688546109</v>
      </c>
      <c r="M729">
        <v>2.07911188094078</v>
      </c>
      <c r="N729">
        <f>(Table2[[#This Row],[1W Return vs Nifty]]-AVERAGE(Table2[1W Return vs Nifty]))/_xlfn.STDEV.P(Table2[1W Return vs Nifty])</f>
        <v>0.76797885885917616</v>
      </c>
      <c r="O729">
        <v>654.13</v>
      </c>
      <c r="P729">
        <v>665.70833980782299</v>
      </c>
      <c r="Q729">
        <v>701.43984397095198</v>
      </c>
      <c r="R729">
        <v>68.128327944370099</v>
      </c>
      <c r="S729" s="2">
        <f>(Table2[[#This Row],[Close Price]]-Table2[[#This Row],[20D EMA]])/Table2[[#This Row],[20D EMA]]</f>
        <v>2.7165853882255793E-2</v>
      </c>
      <c r="T729" s="2">
        <f>(Table2[[#This Row],[Close Price]]-Table2[[#This Row],[50D EMA]])/Table2[[#This Row],[50D EMA]]</f>
        <v>9.3008601844531413E-3</v>
      </c>
      <c r="U729" s="2">
        <f>(Table2[[#This Row],[Close Price]]-Table2[[#This Row],[200D EMA]])/Table2[[#This Row],[200D EMA]]</f>
        <v>-4.2113153714968196E-2</v>
      </c>
      <c r="V729">
        <v>4.4053572513236796</v>
      </c>
      <c r="W729">
        <v>661</v>
      </c>
      <c r="X729">
        <v>681.15</v>
      </c>
      <c r="Y729">
        <v>616</v>
      </c>
      <c r="Z729">
        <v>683.05</v>
      </c>
      <c r="AA729">
        <v>616</v>
      </c>
      <c r="AB729">
        <v>710.95</v>
      </c>
      <c r="AC729" s="2">
        <f>(Table2[[#This Row],[Close Price]]/Table2[[#This Row],[Day Low]])-1</f>
        <v>1.6490166414523388E-2</v>
      </c>
      <c r="AD729" s="2">
        <f>(Table2[[#This Row],[Day High]]/Table2[[#This Row],[Close Price]])-1</f>
        <v>1.3766929602619493E-2</v>
      </c>
      <c r="AE729" s="2">
        <f>(Table2[[#This Row],[Close Price]]/Table2[[#This Row],[Current Week Low]])-1</f>
        <v>9.0746753246753187E-2</v>
      </c>
      <c r="AF729" s="2">
        <f>(Table2[[#This Row],[Current Week High]]/Table2[[#This Row],[Close Price]])-1</f>
        <v>1.6594731358833048E-2</v>
      </c>
      <c r="AG729" s="2">
        <f>(Table2[[#This Row],[Close Price]]/Table2[[#This Row],[Current Month Low]])-1</f>
        <v>9.0746753246753187E-2</v>
      </c>
      <c r="AH729" s="2">
        <f>(Table2[[#This Row],[Current Month High]]/Table2[[#This Row],[Close Price]])-1</f>
        <v>5.8118767673761118E-2</v>
      </c>
      <c r="AI729">
        <v>36.925137669295999</v>
      </c>
      <c r="AJ729">
        <v>12.245238890745</v>
      </c>
      <c r="AK729" t="str">
        <f>IF(AND(Table2[[#This Row],[20D EMA]]&gt;Table2[[#This Row],[50D EMA]],Table2[[#This Row],[50D EMA]]&gt;Table2[[#This Row],[200D EMA]]),"Uptrend","Downtrend/NoTrend")</f>
        <v>Downtrend/NoTrend</v>
      </c>
      <c r="AL729">
        <v>-0.18</v>
      </c>
      <c r="AM729" t="s">
        <v>10346</v>
      </c>
      <c r="AN729">
        <v>4.2699999999999996</v>
      </c>
      <c r="AO729" t="s">
        <v>10347</v>
      </c>
      <c r="AP729">
        <v>-0.10543802148260301</v>
      </c>
      <c r="AQ729">
        <f>(Table2[[#This Row],[Sharpe Ratio]]-AVERAGE(Table2[Sharpe Ratio]))/_xlfn.STDEV.P(Table2[Sharpe Ratio])</f>
        <v>-1.9444774671836977</v>
      </c>
      <c r="AR7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9">
        <f>_xlfn.RANK.AVG(Table2[[#This Row],[1Y Return vs Nifty Z-Score]],Table2[1Y Return vs Nifty Z-Score])</f>
        <v>721</v>
      </c>
      <c r="AT729">
        <f>_xlfn.RANK.AVG(Table2[[#This Row],[6M Return vs Nifty Z-Score]],Table2[6M Return vs Nifty Z-Score])</f>
        <v>600</v>
      </c>
      <c r="AU729">
        <f>_xlfn.RANK.AVG(Table2[[#This Row],[Sharpe Ratio Z-Score]],Table2[Sharpe Ratio Z-Score])</f>
        <v>725</v>
      </c>
      <c r="AV729">
        <f>(Table2[[#This Row],[Rank 1Y]]+Table2[[#This Row],[Rank 6M]]+Table2[[#This Row],[Rank Sharpe]])/3</f>
        <v>682</v>
      </c>
    </row>
    <row r="730" spans="1:48" x14ac:dyDescent="0.3">
      <c r="A730" t="s">
        <v>1086</v>
      </c>
      <c r="B730" t="s">
        <v>1087</v>
      </c>
      <c r="C730" t="s">
        <v>10302</v>
      </c>
      <c r="D730" t="s">
        <v>21</v>
      </c>
      <c r="E730">
        <v>12013.457053619901</v>
      </c>
      <c r="F730">
        <v>803.3</v>
      </c>
      <c r="G730">
        <v>-41.010524011914001</v>
      </c>
      <c r="H730">
        <f>(Table2[[#This Row],[1Y Return vs Nifty]]-AVERAGE(Table2[1Y Return vs Nifty]))/_xlfn.STDEV.P(Table2[1Y Return vs Nifty])</f>
        <v>-1.0868039623669947</v>
      </c>
      <c r="I730">
        <v>-3.0371546816186998</v>
      </c>
      <c r="J730">
        <f>(Table2[[#This Row],[1M Return vs Nifty]]-AVERAGE(Table2[1M Return vs Nifty]))/_xlfn.STDEV.P(Table2[1M Return vs Nifty])</f>
        <v>-0.27251263346486204</v>
      </c>
      <c r="K730">
        <v>-19.570285471741901</v>
      </c>
      <c r="L730">
        <f>(Table2[[#This Row],[6M Return vs Nifty]]-AVERAGE(Table2[6M Return vs Nifty]))/_xlfn.STDEV.P(Table2[6M Return vs Nifty])</f>
        <v>-0.91279302388569972</v>
      </c>
      <c r="M730">
        <v>-0.30222809067204198</v>
      </c>
      <c r="N730">
        <f>(Table2[[#This Row],[1W Return vs Nifty]]-AVERAGE(Table2[1W Return vs Nifty]))/_xlfn.STDEV.P(Table2[1W Return vs Nifty])</f>
        <v>0.16306730924299997</v>
      </c>
      <c r="O730">
        <v>795.14</v>
      </c>
      <c r="P730">
        <v>805.33484990694103</v>
      </c>
      <c r="Q730">
        <v>833.22781324797995</v>
      </c>
      <c r="R730">
        <v>57.958479479193301</v>
      </c>
      <c r="S730" s="2">
        <f>(Table2[[#This Row],[Close Price]]-Table2[[#This Row],[20D EMA]])/Table2[[#This Row],[20D EMA]]</f>
        <v>1.0262343738209584E-2</v>
      </c>
      <c r="T730" s="2">
        <f>(Table2[[#This Row],[Close Price]]-Table2[[#This Row],[50D EMA]])/Table2[[#This Row],[50D EMA]]</f>
        <v>-2.526712841467384E-3</v>
      </c>
      <c r="U730" s="2">
        <f>(Table2[[#This Row],[Close Price]]-Table2[[#This Row],[200D EMA]])/Table2[[#This Row],[200D EMA]]</f>
        <v>-3.5917923972459943E-2</v>
      </c>
      <c r="V730">
        <v>0.488130990276329</v>
      </c>
      <c r="W730">
        <v>801.05</v>
      </c>
      <c r="X730">
        <v>815.65</v>
      </c>
      <c r="Y730">
        <v>790.35</v>
      </c>
      <c r="Z730">
        <v>829.9</v>
      </c>
      <c r="AA730">
        <v>749.1</v>
      </c>
      <c r="AB730">
        <v>829.9</v>
      </c>
      <c r="AC730" s="2">
        <f>(Table2[[#This Row],[Close Price]]/Table2[[#This Row],[Day Low]])-1</f>
        <v>2.8088134323700498E-3</v>
      </c>
      <c r="AD730" s="2">
        <f>(Table2[[#This Row],[Day High]]/Table2[[#This Row],[Close Price]])-1</f>
        <v>1.5374081912112647E-2</v>
      </c>
      <c r="AE730" s="2">
        <f>(Table2[[#This Row],[Close Price]]/Table2[[#This Row],[Current Week Low]])-1</f>
        <v>1.6385145821471436E-2</v>
      </c>
      <c r="AF730" s="2">
        <f>(Table2[[#This Row],[Current Week High]]/Table2[[#This Row],[Close Price]])-1</f>
        <v>3.3113407195319411E-2</v>
      </c>
      <c r="AG730" s="2">
        <f>(Table2[[#This Row],[Close Price]]/Table2[[#This Row],[Current Month Low]])-1</f>
        <v>7.2353490855693314E-2</v>
      </c>
      <c r="AH730" s="2">
        <f>(Table2[[#This Row],[Current Month High]]/Table2[[#This Row],[Close Price]])-1</f>
        <v>3.3113407195319411E-2</v>
      </c>
      <c r="AI730">
        <v>20.751898419021501</v>
      </c>
      <c r="AJ730">
        <v>8.4075573549257694</v>
      </c>
      <c r="AK730" t="str">
        <f>IF(AND(Table2[[#This Row],[20D EMA]]&gt;Table2[[#This Row],[50D EMA]],Table2[[#This Row],[50D EMA]]&gt;Table2[[#This Row],[200D EMA]]),"Uptrend","Downtrend/NoTrend")</f>
        <v>Downtrend/NoTrend</v>
      </c>
      <c r="AL730">
        <v>-0.28000000000000003</v>
      </c>
      <c r="AM730" t="s">
        <v>10346</v>
      </c>
      <c r="AN730">
        <v>3.97</v>
      </c>
      <c r="AO730" t="s">
        <v>10347</v>
      </c>
      <c r="AP730">
        <v>-0.159088758435531</v>
      </c>
      <c r="AQ730">
        <f>(Table2[[#This Row],[Sharpe Ratio]]-AVERAGE(Table2[Sharpe Ratio]))/_xlfn.STDEV.P(Table2[Sharpe Ratio])</f>
        <v>-2.5611301816609999</v>
      </c>
      <c r="AR7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0">
        <f>_xlfn.RANK.AVG(Table2[[#This Row],[1Y Return vs Nifty Z-Score]],Table2[1Y Return vs Nifty Z-Score])</f>
        <v>689</v>
      </c>
      <c r="AT730">
        <f>_xlfn.RANK.AVG(Table2[[#This Row],[6M Return vs Nifty Z-Score]],Table2[6M Return vs Nifty Z-Score])</f>
        <v>621</v>
      </c>
      <c r="AU730">
        <f>_xlfn.RANK.AVG(Table2[[#This Row],[Sharpe Ratio Z-Score]],Table2[Sharpe Ratio Z-Score])</f>
        <v>738</v>
      </c>
      <c r="AV730">
        <f>(Table2[[#This Row],[Rank 1Y]]+Table2[[#This Row],[Rank 6M]]+Table2[[#This Row],[Rank Sharpe]])/3</f>
        <v>682.66666666666663</v>
      </c>
    </row>
    <row r="731" spans="1:48" x14ac:dyDescent="0.3">
      <c r="A731" t="s">
        <v>1779</v>
      </c>
      <c r="B731" t="s">
        <v>1780</v>
      </c>
      <c r="C731" t="s">
        <v>10303</v>
      </c>
      <c r="D731" t="s">
        <v>51</v>
      </c>
      <c r="E731">
        <v>4411.2927335599998</v>
      </c>
      <c r="F731">
        <v>618.65</v>
      </c>
      <c r="G731">
        <v>-54.918283089427099</v>
      </c>
      <c r="H731">
        <f>(Table2[[#This Row],[1Y Return vs Nifty]]-AVERAGE(Table2[1Y Return vs Nifty]))/_xlfn.STDEV.P(Table2[1Y Return vs Nifty])</f>
        <v>-1.309825778898861</v>
      </c>
      <c r="I731">
        <v>-10.6154852299345</v>
      </c>
      <c r="J731">
        <f>(Table2[[#This Row],[1M Return vs Nifty]]-AVERAGE(Table2[1M Return vs Nifty]))/_xlfn.STDEV.P(Table2[1M Return vs Nifty])</f>
        <v>-0.98681581905265447</v>
      </c>
      <c r="K731">
        <v>-46.852472797641703</v>
      </c>
      <c r="L731">
        <f>(Table2[[#This Row],[6M Return vs Nifty]]-AVERAGE(Table2[6M Return vs Nifty]))/_xlfn.STDEV.P(Table2[6M Return vs Nifty])</f>
        <v>-1.8613255827498336</v>
      </c>
      <c r="M731">
        <v>-2.68333479188325</v>
      </c>
      <c r="N731">
        <f>(Table2[[#This Row],[1W Return vs Nifty]]-AVERAGE(Table2[1W Return vs Nifty]))/_xlfn.STDEV.P(Table2[1W Return vs Nifty])</f>
        <v>-0.44178498467604677</v>
      </c>
      <c r="O731">
        <v>626.54</v>
      </c>
      <c r="P731">
        <v>672.12491051396603</v>
      </c>
      <c r="Q731">
        <v>783.60589188054303</v>
      </c>
      <c r="R731">
        <v>48.875436103328703</v>
      </c>
      <c r="S731" s="2">
        <f>(Table2[[#This Row],[Close Price]]-Table2[[#This Row],[20D EMA]])/Table2[[#This Row],[20D EMA]]</f>
        <v>-1.2592970919653952E-2</v>
      </c>
      <c r="T731" s="2">
        <f>(Table2[[#This Row],[Close Price]]-Table2[[#This Row],[50D EMA]])/Table2[[#This Row],[50D EMA]]</f>
        <v>-7.9560971000277939E-2</v>
      </c>
      <c r="U731" s="2">
        <f>(Table2[[#This Row],[Close Price]]-Table2[[#This Row],[200D EMA]])/Table2[[#This Row],[200D EMA]]</f>
        <v>-0.2105087437317148</v>
      </c>
      <c r="V731">
        <v>0.89005203362317797</v>
      </c>
      <c r="W731">
        <v>615.04999999999995</v>
      </c>
      <c r="X731">
        <v>623.85</v>
      </c>
      <c r="Y731">
        <v>614</v>
      </c>
      <c r="Z731">
        <v>636</v>
      </c>
      <c r="AA731">
        <v>586.35</v>
      </c>
      <c r="AB731">
        <v>683.95</v>
      </c>
      <c r="AC731" s="2">
        <f>(Table2[[#This Row],[Close Price]]/Table2[[#This Row],[Day Low]])-1</f>
        <v>5.8531826680758847E-3</v>
      </c>
      <c r="AD731" s="2">
        <f>(Table2[[#This Row],[Day High]]/Table2[[#This Row],[Close Price]])-1</f>
        <v>8.4053988523398182E-3</v>
      </c>
      <c r="AE731" s="2">
        <f>(Table2[[#This Row],[Close Price]]/Table2[[#This Row],[Current Week Low]])-1</f>
        <v>7.5732899022800115E-3</v>
      </c>
      <c r="AF731" s="2">
        <f>(Table2[[#This Row],[Current Week High]]/Table2[[#This Row],[Close Price]])-1</f>
        <v>2.8044936555402966E-2</v>
      </c>
      <c r="AG731" s="2">
        <f>(Table2[[#This Row],[Close Price]]/Table2[[#This Row],[Current Month Low]])-1</f>
        <v>5.5086552400443356E-2</v>
      </c>
      <c r="AH731" s="2">
        <f>(Table2[[#This Row],[Current Month High]]/Table2[[#This Row],[Close Price]])-1</f>
        <v>0.10555241251111291</v>
      </c>
      <c r="AI731">
        <v>100.95368948516899</v>
      </c>
      <c r="AJ731">
        <v>5.5086552400443303</v>
      </c>
      <c r="AK731" t="str">
        <f>IF(AND(Table2[[#This Row],[20D EMA]]&gt;Table2[[#This Row],[50D EMA]],Table2[[#This Row],[50D EMA]]&gt;Table2[[#This Row],[200D EMA]]),"Uptrend","Downtrend/NoTrend")</f>
        <v>Downtrend/NoTrend</v>
      </c>
      <c r="AL731">
        <v>-0.25</v>
      </c>
      <c r="AM731" t="s">
        <v>10346</v>
      </c>
      <c r="AN731">
        <v>2.2599999999999998</v>
      </c>
      <c r="AO731" t="s">
        <v>10347</v>
      </c>
      <c r="AP731">
        <v>-1.1218900392224E-2</v>
      </c>
      <c r="AQ731">
        <f>(Table2[[#This Row],[Sharpe Ratio]]-AVERAGE(Table2[Sharpe Ratio]))/_xlfn.STDEV.P(Table2[Sharpe Ratio])</f>
        <v>-0.86153844200266538</v>
      </c>
      <c r="AR7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1">
        <f>_xlfn.RANK.AVG(Table2[[#This Row],[1Y Return vs Nifty Z-Score]],Table2[1Y Return vs Nifty Z-Score])</f>
        <v>723</v>
      </c>
      <c r="AT731">
        <f>_xlfn.RANK.AVG(Table2[[#This Row],[6M Return vs Nifty Z-Score]],Table2[6M Return vs Nifty Z-Score])</f>
        <v>733</v>
      </c>
      <c r="AU731">
        <f>_xlfn.RANK.AVG(Table2[[#This Row],[Sharpe Ratio Z-Score]],Table2[Sharpe Ratio Z-Score])</f>
        <v>596</v>
      </c>
      <c r="AV731">
        <f>(Table2[[#This Row],[Rank 1Y]]+Table2[[#This Row],[Rank 6M]]+Table2[[#This Row],[Rank Sharpe]])/3</f>
        <v>684</v>
      </c>
    </row>
    <row r="732" spans="1:48" x14ac:dyDescent="0.3">
      <c r="A732" t="s">
        <v>1327</v>
      </c>
      <c r="B732" t="s">
        <v>1328</v>
      </c>
      <c r="C732" t="s">
        <v>10316</v>
      </c>
      <c r="D732" t="s">
        <v>569</v>
      </c>
      <c r="E732">
        <v>8529.7618700799994</v>
      </c>
      <c r="F732">
        <v>776.6</v>
      </c>
      <c r="G732">
        <v>-52.729230584277701</v>
      </c>
      <c r="H732">
        <f>(Table2[[#This Row],[1Y Return vs Nifty]]-AVERAGE(Table2[1Y Return vs Nifty]))/_xlfn.STDEV.P(Table2[1Y Return vs Nifty])</f>
        <v>-1.2747226063847918</v>
      </c>
      <c r="I732">
        <v>-1.2589832224933699</v>
      </c>
      <c r="J732">
        <f>(Table2[[#This Row],[1M Return vs Nifty]]-AVERAGE(Table2[1M Return vs Nifty]))/_xlfn.STDEV.P(Table2[1M Return vs Nifty])</f>
        <v>-0.10490929000067464</v>
      </c>
      <c r="K732">
        <v>-33.207672670940703</v>
      </c>
      <c r="L732">
        <f>(Table2[[#This Row],[6M Return vs Nifty]]-AVERAGE(Table2[6M Return vs Nifty]))/_xlfn.STDEV.P(Table2[6M Return vs Nifty])</f>
        <v>-1.3869304389600754</v>
      </c>
      <c r="M732">
        <v>-4.20362057796829</v>
      </c>
      <c r="N732">
        <f>(Table2[[#This Row],[1W Return vs Nifty]]-AVERAGE(Table2[1W Return vs Nifty]))/_xlfn.STDEV.P(Table2[1W Return vs Nifty])</f>
        <v>-0.82797025922015133</v>
      </c>
      <c r="O732">
        <v>784.99</v>
      </c>
      <c r="P732">
        <v>785.60160494387105</v>
      </c>
      <c r="Q732">
        <v>842.40428920480099</v>
      </c>
      <c r="R732">
        <v>40.603880023186797</v>
      </c>
      <c r="S732" s="2">
        <f>(Table2[[#This Row],[Close Price]]-Table2[[#This Row],[20D EMA]])/Table2[[#This Row],[20D EMA]]</f>
        <v>-1.0688034242474409E-2</v>
      </c>
      <c r="T732" s="2">
        <f>(Table2[[#This Row],[Close Price]]-Table2[[#This Row],[50D EMA]])/Table2[[#This Row],[50D EMA]]</f>
        <v>-1.1458231356991904E-2</v>
      </c>
      <c r="U732" s="2">
        <f>(Table2[[#This Row],[Close Price]]-Table2[[#This Row],[200D EMA]])/Table2[[#This Row],[200D EMA]]</f>
        <v>-7.811485535872309E-2</v>
      </c>
      <c r="V732">
        <v>0.63293170069901095</v>
      </c>
      <c r="W732">
        <v>771</v>
      </c>
      <c r="X732">
        <v>787</v>
      </c>
      <c r="Y732">
        <v>769</v>
      </c>
      <c r="Z732">
        <v>788.9</v>
      </c>
      <c r="AA732">
        <v>733.35</v>
      </c>
      <c r="AB732">
        <v>819.9</v>
      </c>
      <c r="AC732" s="2">
        <f>(Table2[[#This Row],[Close Price]]/Table2[[#This Row],[Day Low]])-1</f>
        <v>7.263294422827471E-3</v>
      </c>
      <c r="AD732" s="2">
        <f>(Table2[[#This Row],[Day High]]/Table2[[#This Row],[Close Price]])-1</f>
        <v>1.3391707442699019E-2</v>
      </c>
      <c r="AE732" s="2">
        <f>(Table2[[#This Row],[Close Price]]/Table2[[#This Row],[Current Week Low]])-1</f>
        <v>9.8829648894669386E-3</v>
      </c>
      <c r="AF732" s="2">
        <f>(Table2[[#This Row],[Current Week High]]/Table2[[#This Row],[Close Price]])-1</f>
        <v>1.5838269379345737E-2</v>
      </c>
      <c r="AG732" s="2">
        <f>(Table2[[#This Row],[Close Price]]/Table2[[#This Row],[Current Month Low]])-1</f>
        <v>5.8975932365173511E-2</v>
      </c>
      <c r="AH732" s="2">
        <f>(Table2[[#This Row],[Current Month High]]/Table2[[#This Row],[Close Price]])-1</f>
        <v>5.5755858872006181E-2</v>
      </c>
      <c r="AI732">
        <v>42.454287921709998</v>
      </c>
      <c r="AJ732">
        <v>7.8012215435869097</v>
      </c>
      <c r="AK732" t="str">
        <f>IF(AND(Table2[[#This Row],[20D EMA]]&gt;Table2[[#This Row],[50D EMA]],Table2[[#This Row],[50D EMA]]&gt;Table2[[#This Row],[200D EMA]]),"Uptrend","Downtrend/NoTrend")</f>
        <v>Downtrend/NoTrend</v>
      </c>
      <c r="AL732">
        <v>-0.03</v>
      </c>
      <c r="AM732" t="s">
        <v>10346</v>
      </c>
      <c r="AN732">
        <v>0.54</v>
      </c>
      <c r="AO732" t="s">
        <v>10347</v>
      </c>
      <c r="AP732">
        <v>-2.9934759583834E-2</v>
      </c>
      <c r="AQ732">
        <f>(Table2[[#This Row],[Sharpe Ratio]]-AVERAGE(Table2[Sharpe Ratio]))/_xlfn.STDEV.P(Table2[Sharpe Ratio])</f>
        <v>-1.0766554381477</v>
      </c>
      <c r="AR7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2">
        <f>_xlfn.RANK.AVG(Table2[[#This Row],[1Y Return vs Nifty Z-Score]],Table2[1Y Return vs Nifty Z-Score])</f>
        <v>717</v>
      </c>
      <c r="AT732">
        <f>_xlfn.RANK.AVG(Table2[[#This Row],[6M Return vs Nifty Z-Score]],Table2[6M Return vs Nifty Z-Score])</f>
        <v>708</v>
      </c>
      <c r="AU732">
        <f>_xlfn.RANK.AVG(Table2[[#This Row],[Sharpe Ratio Z-Score]],Table2[Sharpe Ratio Z-Score])</f>
        <v>628</v>
      </c>
      <c r="AV732">
        <f>(Table2[[#This Row],[Rank 1Y]]+Table2[[#This Row],[Rank 6M]]+Table2[[#This Row],[Rank Sharpe]])/3</f>
        <v>684.33333333333337</v>
      </c>
    </row>
    <row r="733" spans="1:48" x14ac:dyDescent="0.3">
      <c r="A733" t="s">
        <v>1192</v>
      </c>
      <c r="B733" t="s">
        <v>1193</v>
      </c>
      <c r="C733" t="s">
        <v>10313</v>
      </c>
      <c r="D733" t="s">
        <v>1194</v>
      </c>
      <c r="E733">
        <v>10088.20021821</v>
      </c>
      <c r="F733">
        <v>928.1</v>
      </c>
      <c r="G733">
        <v>-45.856042027386501</v>
      </c>
      <c r="H733">
        <f>(Table2[[#This Row],[1Y Return vs Nifty]]-AVERAGE(Table2[1Y Return vs Nifty]))/_xlfn.STDEV.P(Table2[1Y Return vs Nifty])</f>
        <v>-1.1645056412518291</v>
      </c>
      <c r="I733">
        <v>-10.781029032609499</v>
      </c>
      <c r="J733">
        <f>(Table2[[#This Row],[1M Return vs Nifty]]-AVERAGE(Table2[1M Return vs Nifty]))/_xlfn.STDEV.P(Table2[1M Return vs Nifty])</f>
        <v>-1.0024193170593954</v>
      </c>
      <c r="K733">
        <v>-24.8315562683159</v>
      </c>
      <c r="L733">
        <f>(Table2[[#This Row],[6M Return vs Nifty]]-AVERAGE(Table2[6M Return vs Nifty]))/_xlfn.STDEV.P(Table2[6M Return vs Nifty])</f>
        <v>-1.0957140848672677</v>
      </c>
      <c r="M733">
        <v>-2.43040303133203</v>
      </c>
      <c r="N733">
        <f>(Table2[[#This Row],[1W Return vs Nifty]]-AVERAGE(Table2[1W Return vs Nifty]))/_xlfn.STDEV.P(Table2[1W Return vs Nifty])</f>
        <v>-0.37753487967379368</v>
      </c>
      <c r="O733">
        <v>947.45</v>
      </c>
      <c r="P733">
        <v>958.62822717936206</v>
      </c>
      <c r="Q733">
        <v>1012.07478575705</v>
      </c>
      <c r="R733">
        <v>37.223803922461499</v>
      </c>
      <c r="S733" s="2">
        <f>(Table2[[#This Row],[Close Price]]-Table2[[#This Row],[20D EMA]])/Table2[[#This Row],[20D EMA]]</f>
        <v>-2.0423241331996436E-2</v>
      </c>
      <c r="T733" s="2">
        <f>(Table2[[#This Row],[Close Price]]-Table2[[#This Row],[50D EMA]])/Table2[[#This Row],[50D EMA]]</f>
        <v>-3.1845741981943662E-2</v>
      </c>
      <c r="U733" s="2">
        <f>(Table2[[#This Row],[Close Price]]-Table2[[#This Row],[200D EMA]])/Table2[[#This Row],[200D EMA]]</f>
        <v>-8.2972905697117363E-2</v>
      </c>
      <c r="V733">
        <v>0.49857735653452101</v>
      </c>
      <c r="W733">
        <v>918.6</v>
      </c>
      <c r="X733">
        <v>939</v>
      </c>
      <c r="Y733">
        <v>918.6</v>
      </c>
      <c r="Z733">
        <v>952.95</v>
      </c>
      <c r="AA733">
        <v>903.05</v>
      </c>
      <c r="AB733">
        <v>1031.3</v>
      </c>
      <c r="AC733" s="2">
        <f>(Table2[[#This Row],[Close Price]]/Table2[[#This Row],[Day Low]])-1</f>
        <v>1.0341824515567088E-2</v>
      </c>
      <c r="AD733" s="2">
        <f>(Table2[[#This Row],[Day High]]/Table2[[#This Row],[Close Price]])-1</f>
        <v>1.1744424092231309E-2</v>
      </c>
      <c r="AE733" s="2">
        <f>(Table2[[#This Row],[Close Price]]/Table2[[#This Row],[Current Week Low]])-1</f>
        <v>1.0341824515567088E-2</v>
      </c>
      <c r="AF733" s="2">
        <f>(Table2[[#This Row],[Current Week High]]/Table2[[#This Row],[Close Price]])-1</f>
        <v>2.6775131990087297E-2</v>
      </c>
      <c r="AG733" s="2">
        <f>(Table2[[#This Row],[Close Price]]/Table2[[#This Row],[Current Month Low]])-1</f>
        <v>2.7739327833453453E-2</v>
      </c>
      <c r="AH733" s="2">
        <f>(Table2[[#This Row],[Current Month High]]/Table2[[#This Row],[Close Price]])-1</f>
        <v>0.11119491434112705</v>
      </c>
      <c r="AI733">
        <v>39.747871996552099</v>
      </c>
      <c r="AJ733">
        <v>8.6768149882904009</v>
      </c>
      <c r="AK733" t="str">
        <f>IF(AND(Table2[[#This Row],[20D EMA]]&gt;Table2[[#This Row],[50D EMA]],Table2[[#This Row],[50D EMA]]&gt;Table2[[#This Row],[200D EMA]]),"Uptrend","Downtrend/NoTrend")</f>
        <v>Downtrend/NoTrend</v>
      </c>
      <c r="AL733">
        <v>-0.09</v>
      </c>
      <c r="AM733" t="s">
        <v>10346</v>
      </c>
      <c r="AN733">
        <v>-0.16</v>
      </c>
      <c r="AO733" t="s">
        <v>10346</v>
      </c>
      <c r="AP733">
        <v>-7.0408540966102995E-2</v>
      </c>
      <c r="AQ733">
        <f>(Table2[[#This Row],[Sharpe Ratio]]-AVERAGE(Table2[Sharpe Ratio]))/_xlfn.STDEV.P(Table2[Sharpe Ratio])</f>
        <v>-1.5418544003993258</v>
      </c>
      <c r="AR7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3">
        <f>_xlfn.RANK.AVG(Table2[[#This Row],[1Y Return vs Nifty Z-Score]],Table2[1Y Return vs Nifty Z-Score])</f>
        <v>703</v>
      </c>
      <c r="AT733">
        <f>_xlfn.RANK.AVG(Table2[[#This Row],[6M Return vs Nifty Z-Score]],Table2[6M Return vs Nifty Z-Score])</f>
        <v>667</v>
      </c>
      <c r="AU733">
        <f>_xlfn.RANK.AVG(Table2[[#This Row],[Sharpe Ratio Z-Score]],Table2[Sharpe Ratio Z-Score])</f>
        <v>688</v>
      </c>
      <c r="AV733">
        <f>(Table2[[#This Row],[Rank 1Y]]+Table2[[#This Row],[Rank 6M]]+Table2[[#This Row],[Rank Sharpe]])/3</f>
        <v>686</v>
      </c>
    </row>
    <row r="734" spans="1:48" x14ac:dyDescent="0.3">
      <c r="A734" t="s">
        <v>1506</v>
      </c>
      <c r="B734" t="s">
        <v>1507</v>
      </c>
      <c r="C734" t="s">
        <v>10313</v>
      </c>
      <c r="D734" t="s">
        <v>473</v>
      </c>
      <c r="E734">
        <v>6792.0109961600001</v>
      </c>
      <c r="F734">
        <v>478.4</v>
      </c>
      <c r="G734">
        <v>-58.088371303343401</v>
      </c>
      <c r="H734">
        <f>(Table2[[#This Row],[1Y Return vs Nifty]]-AVERAGE(Table2[1Y Return vs Nifty]))/_xlfn.STDEV.P(Table2[1Y Return vs Nifty])</f>
        <v>-1.3606606278557278</v>
      </c>
      <c r="I734">
        <v>-3.5953539031803801</v>
      </c>
      <c r="J734">
        <f>(Table2[[#This Row],[1M Return vs Nifty]]-AVERAGE(Table2[1M Return vs Nifty]))/_xlfn.STDEV.P(Table2[1M Return vs Nifty])</f>
        <v>-0.32512626381683263</v>
      </c>
      <c r="K734">
        <v>-27.8830806088427</v>
      </c>
      <c r="L734">
        <f>(Table2[[#This Row],[6M Return vs Nifty]]-AVERAGE(Table2[6M Return vs Nifty]))/_xlfn.STDEV.P(Table2[6M Return vs Nifty])</f>
        <v>-1.2018078579427227</v>
      </c>
      <c r="M734">
        <v>-1.40457490729697</v>
      </c>
      <c r="N734">
        <f>(Table2[[#This Row],[1W Return vs Nifty]]-AVERAGE(Table2[1W Return vs Nifty]))/_xlfn.STDEV.P(Table2[1W Return vs Nifty])</f>
        <v>-0.11695248171839805</v>
      </c>
      <c r="O734">
        <v>459.98</v>
      </c>
      <c r="P734">
        <v>468.40643754601899</v>
      </c>
      <c r="Q734">
        <v>521.75529783306695</v>
      </c>
      <c r="R734">
        <v>73.145721057193796</v>
      </c>
      <c r="S734" s="2">
        <f>(Table2[[#This Row],[Close Price]]-Table2[[#This Row],[20D EMA]])/Table2[[#This Row],[20D EMA]]</f>
        <v>4.0045219357363271E-2</v>
      </c>
      <c r="T734" s="2">
        <f>(Table2[[#This Row],[Close Price]]-Table2[[#This Row],[50D EMA]])/Table2[[#This Row],[50D EMA]]</f>
        <v>2.1335237206254576E-2</v>
      </c>
      <c r="U734" s="2">
        <f>(Table2[[#This Row],[Close Price]]-Table2[[#This Row],[200D EMA]])/Table2[[#This Row],[200D EMA]]</f>
        <v>-8.3095079270164476E-2</v>
      </c>
      <c r="V734">
        <v>1.2184679069592601</v>
      </c>
      <c r="W734">
        <v>466.1</v>
      </c>
      <c r="X734">
        <v>493.75</v>
      </c>
      <c r="Y734">
        <v>458.75</v>
      </c>
      <c r="Z734">
        <v>493.75</v>
      </c>
      <c r="AA734">
        <v>429.6</v>
      </c>
      <c r="AB734">
        <v>493.75</v>
      </c>
      <c r="AC734" s="2">
        <f>(Table2[[#This Row],[Close Price]]/Table2[[#This Row],[Day Low]])-1</f>
        <v>2.638918686977032E-2</v>
      </c>
      <c r="AD734" s="2">
        <f>(Table2[[#This Row],[Day High]]/Table2[[#This Row],[Close Price]])-1</f>
        <v>3.2086120401337848E-2</v>
      </c>
      <c r="AE734" s="2">
        <f>(Table2[[#This Row],[Close Price]]/Table2[[#This Row],[Current Week Low]])-1</f>
        <v>4.283378746593991E-2</v>
      </c>
      <c r="AF734" s="2">
        <f>(Table2[[#This Row],[Current Week High]]/Table2[[#This Row],[Close Price]])-1</f>
        <v>3.2086120401337848E-2</v>
      </c>
      <c r="AG734" s="2">
        <f>(Table2[[#This Row],[Close Price]]/Table2[[#This Row],[Current Month Low]])-1</f>
        <v>0.11359404096834247</v>
      </c>
      <c r="AH734" s="2">
        <f>(Table2[[#This Row],[Current Month High]]/Table2[[#This Row],[Close Price]])-1</f>
        <v>3.2086120401337848E-2</v>
      </c>
      <c r="AI734">
        <v>51.097408026755801</v>
      </c>
      <c r="AJ734">
        <v>11.645274212368699</v>
      </c>
      <c r="AK734" t="str">
        <f>IF(AND(Table2[[#This Row],[20D EMA]]&gt;Table2[[#This Row],[50D EMA]],Table2[[#This Row],[50D EMA]]&gt;Table2[[#This Row],[200D EMA]]),"Uptrend","Downtrend/NoTrend")</f>
        <v>Downtrend/NoTrend</v>
      </c>
      <c r="AL734">
        <v>-0.11</v>
      </c>
      <c r="AM734" t="s">
        <v>10346</v>
      </c>
      <c r="AN734">
        <v>7.55</v>
      </c>
      <c r="AO734" t="s">
        <v>10347</v>
      </c>
      <c r="AP734">
        <v>-3.6541091505831999E-2</v>
      </c>
      <c r="AQ734">
        <f>(Table2[[#This Row],[Sharpe Ratio]]-AVERAGE(Table2[Sharpe Ratio]))/_xlfn.STDEV.P(Table2[Sharpe Ratio])</f>
        <v>-1.1525875267602459</v>
      </c>
      <c r="AR7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4">
        <f>_xlfn.RANK.AVG(Table2[[#This Row],[1Y Return vs Nifty Z-Score]],Table2[1Y Return vs Nifty Z-Score])</f>
        <v>727</v>
      </c>
      <c r="AT734">
        <f>_xlfn.RANK.AVG(Table2[[#This Row],[6M Return vs Nifty Z-Score]],Table2[6M Return vs Nifty Z-Score])</f>
        <v>686</v>
      </c>
      <c r="AU734">
        <f>_xlfn.RANK.AVG(Table2[[#This Row],[Sharpe Ratio Z-Score]],Table2[Sharpe Ratio Z-Score])</f>
        <v>647</v>
      </c>
      <c r="AV734">
        <f>(Table2[[#This Row],[Rank 1Y]]+Table2[[#This Row],[Rank 6M]]+Table2[[#This Row],[Rank Sharpe]])/3</f>
        <v>686.66666666666663</v>
      </c>
    </row>
    <row r="735" spans="1:48" x14ac:dyDescent="0.3">
      <c r="A735" t="s">
        <v>1298</v>
      </c>
      <c r="B735" t="s">
        <v>1299</v>
      </c>
      <c r="C735" t="s">
        <v>10313</v>
      </c>
      <c r="D735" t="s">
        <v>89</v>
      </c>
      <c r="E735">
        <v>8714.5976898850004</v>
      </c>
      <c r="F735">
        <v>295.14999999999998</v>
      </c>
      <c r="G735">
        <v>-69.471406071241006</v>
      </c>
      <c r="H735">
        <f>(Table2[[#This Row],[1Y Return vs Nifty]]-AVERAGE(Table2[1Y Return vs Nifty]))/_xlfn.STDEV.P(Table2[1Y Return vs Nifty])</f>
        <v>-1.5431965114177733</v>
      </c>
      <c r="I735">
        <v>-8.1764994158848303</v>
      </c>
      <c r="J735">
        <f>(Table2[[#This Row],[1M Return vs Nifty]]-AVERAGE(Table2[1M Return vs Nifty]))/_xlfn.STDEV.P(Table2[1M Return vs Nifty])</f>
        <v>-0.75692675239452445</v>
      </c>
      <c r="K735">
        <v>-18.728380343856099</v>
      </c>
      <c r="L735">
        <f>(Table2[[#This Row],[6M Return vs Nifty]]-AVERAGE(Table2[6M Return vs Nifty]))/_xlfn.STDEV.P(Table2[6M Return vs Nifty])</f>
        <v>-0.88352211478537823</v>
      </c>
      <c r="M735">
        <v>-2.5515899571055498</v>
      </c>
      <c r="N735">
        <f>(Table2[[#This Row],[1W Return vs Nifty]]-AVERAGE(Table2[1W Return vs Nifty]))/_xlfn.STDEV.P(Table2[1W Return vs Nifty])</f>
        <v>-0.40831896423826314</v>
      </c>
      <c r="O735">
        <v>296.72000000000003</v>
      </c>
      <c r="P735">
        <v>297.97417242363201</v>
      </c>
      <c r="Q735">
        <v>341.17427396987102</v>
      </c>
      <c r="R735">
        <v>48.077871592096301</v>
      </c>
      <c r="S735" s="2">
        <f>(Table2[[#This Row],[Close Price]]-Table2[[#This Row],[20D EMA]])/Table2[[#This Row],[20D EMA]]</f>
        <v>-5.2911836074415273E-3</v>
      </c>
      <c r="T735" s="2">
        <f>(Table2[[#This Row],[Close Price]]-Table2[[#This Row],[50D EMA]])/Table2[[#This Row],[50D EMA]]</f>
        <v>-9.477910117716138E-3</v>
      </c>
      <c r="U735" s="2">
        <f>(Table2[[#This Row],[Close Price]]-Table2[[#This Row],[200D EMA]])/Table2[[#This Row],[200D EMA]]</f>
        <v>-0.13489960258239</v>
      </c>
      <c r="V735">
        <v>0.60246675901232805</v>
      </c>
      <c r="W735">
        <v>292.5</v>
      </c>
      <c r="X735">
        <v>296.5</v>
      </c>
      <c r="Y735">
        <v>291.3</v>
      </c>
      <c r="Z735">
        <v>306.95</v>
      </c>
      <c r="AA735">
        <v>286.55</v>
      </c>
      <c r="AB735">
        <v>315.7</v>
      </c>
      <c r="AC735" s="2">
        <f>(Table2[[#This Row],[Close Price]]/Table2[[#This Row],[Day Low]])-1</f>
        <v>9.0598290598289388E-3</v>
      </c>
      <c r="AD735" s="2">
        <f>(Table2[[#This Row],[Day High]]/Table2[[#This Row],[Close Price]])-1</f>
        <v>4.5739454514654998E-3</v>
      </c>
      <c r="AE735" s="2">
        <f>(Table2[[#This Row],[Close Price]]/Table2[[#This Row],[Current Week Low]])-1</f>
        <v>1.3216615173360591E-2</v>
      </c>
      <c r="AF735" s="2">
        <f>(Table2[[#This Row],[Current Week High]]/Table2[[#This Row],[Close Price]])-1</f>
        <v>3.9979671353549184E-2</v>
      </c>
      <c r="AG735" s="2">
        <f>(Table2[[#This Row],[Close Price]]/Table2[[#This Row],[Current Month Low]])-1</f>
        <v>3.0012214273250626E-2</v>
      </c>
      <c r="AH735" s="2">
        <f>(Table2[[#This Row],[Current Month High]]/Table2[[#This Row],[Close Price]])-1</f>
        <v>6.9625614094528165E-2</v>
      </c>
      <c r="AI735">
        <v>80.586142639335904</v>
      </c>
      <c r="AJ735">
        <v>13.084291187739399</v>
      </c>
      <c r="AK735" t="str">
        <f>IF(AND(Table2[[#This Row],[20D EMA]]&gt;Table2[[#This Row],[50D EMA]],Table2[[#This Row],[50D EMA]]&gt;Table2[[#This Row],[200D EMA]]),"Uptrend","Downtrend/NoTrend")</f>
        <v>Downtrend/NoTrend</v>
      </c>
      <c r="AL735">
        <v>-0.04</v>
      </c>
      <c r="AM735" t="s">
        <v>10346</v>
      </c>
      <c r="AN735">
        <v>-0.1</v>
      </c>
      <c r="AO735" t="s">
        <v>10346</v>
      </c>
      <c r="AP735">
        <v>-9.0151604282009995E-2</v>
      </c>
      <c r="AQ735">
        <f>(Table2[[#This Row],[Sharpe Ratio]]-AVERAGE(Table2[Sharpe Ratio]))/_xlfn.STDEV.P(Table2[Sharpe Ratio])</f>
        <v>-1.7687779111897379</v>
      </c>
      <c r="AR7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5">
        <f>_xlfn.RANK.AVG(Table2[[#This Row],[1Y Return vs Nifty Z-Score]],Table2[1Y Return vs Nifty Z-Score])</f>
        <v>736</v>
      </c>
      <c r="AT735">
        <f>_xlfn.RANK.AVG(Table2[[#This Row],[6M Return vs Nifty Z-Score]],Table2[6M Return vs Nifty Z-Score])</f>
        <v>614</v>
      </c>
      <c r="AU735">
        <f>_xlfn.RANK.AVG(Table2[[#This Row],[Sharpe Ratio Z-Score]],Table2[Sharpe Ratio Z-Score])</f>
        <v>716</v>
      </c>
      <c r="AV735">
        <f>(Table2[[#This Row],[Rank 1Y]]+Table2[[#This Row],[Rank 6M]]+Table2[[#This Row],[Rank Sharpe]])/3</f>
        <v>688.66666666666663</v>
      </c>
    </row>
    <row r="736" spans="1:48" x14ac:dyDescent="0.3">
      <c r="A736" t="s">
        <v>2225</v>
      </c>
      <c r="B736" t="s">
        <v>2226</v>
      </c>
      <c r="C736" t="s">
        <v>10316</v>
      </c>
      <c r="D736" t="s">
        <v>388</v>
      </c>
      <c r="E736">
        <v>2569.4130269880002</v>
      </c>
      <c r="F736">
        <v>223.11</v>
      </c>
      <c r="G736">
        <v>-42.864261327990398</v>
      </c>
      <c r="H736">
        <f>(Table2[[#This Row],[1Y Return vs Nifty]]-AVERAGE(Table2[1Y Return vs Nifty]))/_xlfn.STDEV.P(Table2[1Y Return vs Nifty])</f>
        <v>-1.1165300930326254</v>
      </c>
      <c r="I736">
        <v>3.9167243817901598</v>
      </c>
      <c r="J736">
        <f>(Table2[[#This Row],[1M Return vs Nifty]]-AVERAGE(Table2[1M Return vs Nifty]))/_xlfn.STDEV.P(Table2[1M Return vs Nifty])</f>
        <v>0.38293224790008507</v>
      </c>
      <c r="K736">
        <v>-54.849017376085399</v>
      </c>
      <c r="L736">
        <f>(Table2[[#This Row],[6M Return vs Nifty]]-AVERAGE(Table2[6M Return vs Nifty]))/_xlfn.STDEV.P(Table2[6M Return vs Nifty])</f>
        <v>-2.1393451858137591</v>
      </c>
      <c r="M736">
        <v>5.3007512155672396</v>
      </c>
      <c r="N736">
        <f>(Table2[[#This Row],[1W Return vs Nifty]]-AVERAGE(Table2[1W Return vs Nifty]))/_xlfn.STDEV.P(Table2[1W Return vs Nifty])</f>
        <v>1.5863445124174289</v>
      </c>
      <c r="O736">
        <v>215.38</v>
      </c>
      <c r="P736">
        <v>219.35093749692399</v>
      </c>
      <c r="Q736">
        <v>253.049778304135</v>
      </c>
      <c r="R736">
        <v>63.9870686612242</v>
      </c>
      <c r="S736" s="2">
        <f>(Table2[[#This Row],[Close Price]]-Table2[[#This Row],[20D EMA]])/Table2[[#This Row],[20D EMA]]</f>
        <v>3.5890054786888378E-2</v>
      </c>
      <c r="T736" s="2">
        <f>(Table2[[#This Row],[Close Price]]-Table2[[#This Row],[50D EMA]])/Table2[[#This Row],[50D EMA]]</f>
        <v>1.7137207371765793E-2</v>
      </c>
      <c r="U736" s="2">
        <f>(Table2[[#This Row],[Close Price]]-Table2[[#This Row],[200D EMA]])/Table2[[#This Row],[200D EMA]]</f>
        <v>-0.11831576579431349</v>
      </c>
      <c r="V736">
        <v>0.90831906375119897</v>
      </c>
      <c r="W736">
        <v>219.48</v>
      </c>
      <c r="X736">
        <v>229.69</v>
      </c>
      <c r="Y736">
        <v>210.8</v>
      </c>
      <c r="Z736">
        <v>229.7</v>
      </c>
      <c r="AA736">
        <v>205.6</v>
      </c>
      <c r="AB736">
        <v>229.7</v>
      </c>
      <c r="AC736" s="2">
        <f>(Table2[[#This Row],[Close Price]]/Table2[[#This Row],[Day Low]])-1</f>
        <v>1.6539092400218891E-2</v>
      </c>
      <c r="AD736" s="2">
        <f>(Table2[[#This Row],[Day High]]/Table2[[#This Row],[Close Price]])-1</f>
        <v>2.9492178745909925E-2</v>
      </c>
      <c r="AE736" s="2">
        <f>(Table2[[#This Row],[Close Price]]/Table2[[#This Row],[Current Week Low]])-1</f>
        <v>5.8396584440227661E-2</v>
      </c>
      <c r="AF736" s="2">
        <f>(Table2[[#This Row],[Current Week High]]/Table2[[#This Row],[Close Price]])-1</f>
        <v>2.953699968625334E-2</v>
      </c>
      <c r="AG736" s="2">
        <f>(Table2[[#This Row],[Close Price]]/Table2[[#This Row],[Current Month Low]])-1</f>
        <v>8.5165369649805589E-2</v>
      </c>
      <c r="AH736" s="2">
        <f>(Table2[[#This Row],[Current Month High]]/Table2[[#This Row],[Close Price]])-1</f>
        <v>2.953699968625334E-2</v>
      </c>
      <c r="AI736">
        <v>93.514409932320305</v>
      </c>
      <c r="AJ736">
        <v>16.506527415143601</v>
      </c>
      <c r="AK736" t="str">
        <f>IF(AND(Table2[[#This Row],[20D EMA]]&gt;Table2[[#This Row],[50D EMA]],Table2[[#This Row],[50D EMA]]&gt;Table2[[#This Row],[200D EMA]]),"Uptrend","Downtrend/NoTrend")</f>
        <v>Downtrend/NoTrend</v>
      </c>
      <c r="AL736">
        <v>-0.1</v>
      </c>
      <c r="AM736" t="s">
        <v>10346</v>
      </c>
      <c r="AN736">
        <v>4.28</v>
      </c>
      <c r="AO736" t="s">
        <v>10347</v>
      </c>
      <c r="AP736">
        <v>-3.7404167165444001E-2</v>
      </c>
      <c r="AQ736">
        <f>(Table2[[#This Row],[Sharpe Ratio]]-AVERAGE(Table2[Sharpe Ratio]))/_xlfn.STDEV.P(Table2[Sharpe Ratio])</f>
        <v>-1.1625075759250127</v>
      </c>
      <c r="AR7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6">
        <f>_xlfn.RANK.AVG(Table2[[#This Row],[1Y Return vs Nifty Z-Score]],Table2[1Y Return vs Nifty Z-Score])</f>
        <v>694</v>
      </c>
      <c r="AT736">
        <f>_xlfn.RANK.AVG(Table2[[#This Row],[6M Return vs Nifty Z-Score]],Table2[6M Return vs Nifty Z-Score])</f>
        <v>735</v>
      </c>
      <c r="AU736">
        <f>_xlfn.RANK.AVG(Table2[[#This Row],[Sharpe Ratio Z-Score]],Table2[Sharpe Ratio Z-Score])</f>
        <v>651</v>
      </c>
      <c r="AV736">
        <f>(Table2[[#This Row],[Rank 1Y]]+Table2[[#This Row],[Rank 6M]]+Table2[[#This Row],[Rank Sharpe]])/3</f>
        <v>693.33333333333337</v>
      </c>
    </row>
    <row r="737" spans="1:48" x14ac:dyDescent="0.3">
      <c r="A737" t="s">
        <v>2620</v>
      </c>
      <c r="B737" t="s">
        <v>2621</v>
      </c>
      <c r="C737" t="s">
        <v>10316</v>
      </c>
      <c r="D737" t="s">
        <v>569</v>
      </c>
      <c r="E737">
        <v>1728.5505362399999</v>
      </c>
      <c r="F737">
        <v>103.2</v>
      </c>
      <c r="G737">
        <v>-66.778956732137303</v>
      </c>
      <c r="H737">
        <f>(Table2[[#This Row],[1Y Return vs Nifty]]-AVERAGE(Table2[1Y Return vs Nifty]))/_xlfn.STDEV.P(Table2[1Y Return vs Nifty])</f>
        <v>-1.5000209761514329</v>
      </c>
      <c r="I737">
        <v>-16.269687490622701</v>
      </c>
      <c r="J737">
        <f>(Table2[[#This Row],[1M Return vs Nifty]]-AVERAGE(Table2[1M Return vs Nifty]))/_xlfn.STDEV.P(Table2[1M Return vs Nifty])</f>
        <v>-1.5197583531659051</v>
      </c>
      <c r="K737">
        <v>-24.872029806620201</v>
      </c>
      <c r="L737">
        <f>(Table2[[#This Row],[6M Return vs Nifty]]-AVERAGE(Table2[6M Return vs Nifty]))/_xlfn.STDEV.P(Table2[6M Return vs Nifty])</f>
        <v>-1.0971212472914336</v>
      </c>
      <c r="M737">
        <v>-3.4411114979358102</v>
      </c>
      <c r="N737">
        <f>(Table2[[#This Row],[1W Return vs Nifty]]-AVERAGE(Table2[1W Return vs Nifty]))/_xlfn.STDEV.P(Table2[1W Return vs Nifty])</f>
        <v>-0.63427655958159923</v>
      </c>
      <c r="O737">
        <v>106.77</v>
      </c>
      <c r="P737">
        <v>107.483658926063</v>
      </c>
      <c r="Q737">
        <v>116.188627278761</v>
      </c>
      <c r="R737">
        <v>39.248960239737102</v>
      </c>
      <c r="S737" s="2">
        <f>(Table2[[#This Row],[Close Price]]-Table2[[#This Row],[20D EMA]])/Table2[[#This Row],[20D EMA]]</f>
        <v>-3.3436358527676249E-2</v>
      </c>
      <c r="T737" s="2">
        <f>(Table2[[#This Row],[Close Price]]-Table2[[#This Row],[50D EMA]])/Table2[[#This Row],[50D EMA]]</f>
        <v>-3.9854048223364691E-2</v>
      </c>
      <c r="U737" s="2">
        <f>(Table2[[#This Row],[Close Price]]-Table2[[#This Row],[200D EMA]])/Table2[[#This Row],[200D EMA]]</f>
        <v>-0.11178914479812682</v>
      </c>
      <c r="V737">
        <v>0.55852719275474505</v>
      </c>
      <c r="W737">
        <v>101.92</v>
      </c>
      <c r="X737">
        <v>105.75</v>
      </c>
      <c r="Y737">
        <v>101.92</v>
      </c>
      <c r="Z737">
        <v>110.48</v>
      </c>
      <c r="AA737">
        <v>99.9</v>
      </c>
      <c r="AB737">
        <v>121.97</v>
      </c>
      <c r="AC737" s="2">
        <f>(Table2[[#This Row],[Close Price]]/Table2[[#This Row],[Day Low]])-1</f>
        <v>1.2558869701726927E-2</v>
      </c>
      <c r="AD737" s="2">
        <f>(Table2[[#This Row],[Day High]]/Table2[[#This Row],[Close Price]])-1</f>
        <v>2.4709302325581328E-2</v>
      </c>
      <c r="AE737" s="2">
        <f>(Table2[[#This Row],[Close Price]]/Table2[[#This Row],[Current Week Low]])-1</f>
        <v>1.2558869701726927E-2</v>
      </c>
      <c r="AF737" s="2">
        <f>(Table2[[#This Row],[Current Week High]]/Table2[[#This Row],[Close Price]])-1</f>
        <v>7.0542635658914721E-2</v>
      </c>
      <c r="AG737" s="2">
        <f>(Table2[[#This Row],[Close Price]]/Table2[[#This Row],[Current Month Low]])-1</f>
        <v>3.3033033033033066E-2</v>
      </c>
      <c r="AH737" s="2">
        <f>(Table2[[#This Row],[Current Month High]]/Table2[[#This Row],[Close Price]])-1</f>
        <v>0.18187984496124021</v>
      </c>
      <c r="AI737">
        <v>80.571705426356502</v>
      </c>
      <c r="AJ737">
        <v>29.0806754221388</v>
      </c>
      <c r="AK737" t="str">
        <f>IF(AND(Table2[[#This Row],[20D EMA]]&gt;Table2[[#This Row],[50D EMA]],Table2[[#This Row],[50D EMA]]&gt;Table2[[#This Row],[200D EMA]]),"Uptrend","Downtrend/NoTrend")</f>
        <v>Downtrend/NoTrend</v>
      </c>
      <c r="AL737">
        <v>-0.04</v>
      </c>
      <c r="AM737" t="s">
        <v>10346</v>
      </c>
      <c r="AN737">
        <v>-5.9</v>
      </c>
      <c r="AO737" t="s">
        <v>10346</v>
      </c>
      <c r="AP737">
        <v>-7.0717859691222004E-2</v>
      </c>
      <c r="AQ737">
        <f>(Table2[[#This Row],[Sharpe Ratio]]-AVERAGE(Table2[Sharpe Ratio]))/_xlfn.STDEV.P(Table2[Sharpe Ratio])</f>
        <v>-1.545409658766991</v>
      </c>
      <c r="AR7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7">
        <f>_xlfn.RANK.AVG(Table2[[#This Row],[1Y Return vs Nifty Z-Score]],Table2[1Y Return vs Nifty Z-Score])</f>
        <v>735</v>
      </c>
      <c r="AT737">
        <f>_xlfn.RANK.AVG(Table2[[#This Row],[6M Return vs Nifty Z-Score]],Table2[6M Return vs Nifty Z-Score])</f>
        <v>668</v>
      </c>
      <c r="AU737">
        <f>_xlfn.RANK.AVG(Table2[[#This Row],[Sharpe Ratio Z-Score]],Table2[Sharpe Ratio Z-Score])</f>
        <v>691</v>
      </c>
      <c r="AV737">
        <f>(Table2[[#This Row],[Rank 1Y]]+Table2[[#This Row],[Rank 6M]]+Table2[[#This Row],[Rank Sharpe]])/3</f>
        <v>698</v>
      </c>
    </row>
    <row r="738" spans="1:48" x14ac:dyDescent="0.3">
      <c r="A738" t="s">
        <v>2147</v>
      </c>
      <c r="B738" t="s">
        <v>2148</v>
      </c>
      <c r="C738" t="s">
        <v>10314</v>
      </c>
      <c r="D738" t="s">
        <v>265</v>
      </c>
      <c r="E738">
        <v>2779.4290182</v>
      </c>
      <c r="F738">
        <v>407.15</v>
      </c>
      <c r="G738">
        <v>-59.175642179696197</v>
      </c>
      <c r="H738">
        <f>(Table2[[#This Row],[1Y Return vs Nifty]]-AVERAGE(Table2[1Y Return vs Nifty]))/_xlfn.STDEV.P(Table2[1Y Return vs Nifty])</f>
        <v>-1.3780958684688944</v>
      </c>
      <c r="I738">
        <v>-10.1800055318757</v>
      </c>
      <c r="J738">
        <f>(Table2[[#This Row],[1M Return vs Nifty]]-AVERAGE(Table2[1M Return vs Nifty]))/_xlfn.STDEV.P(Table2[1M Return vs Nifty])</f>
        <v>-0.94576924110266769</v>
      </c>
      <c r="K738">
        <v>-32.172280597475698</v>
      </c>
      <c r="L738">
        <f>(Table2[[#This Row],[6M Return vs Nifty]]-AVERAGE(Table2[6M Return vs Nifty]))/_xlfn.STDEV.P(Table2[6M Return vs Nifty])</f>
        <v>-1.3509324787840942</v>
      </c>
      <c r="M738">
        <v>-1.93847927386228</v>
      </c>
      <c r="N738">
        <f>(Table2[[#This Row],[1W Return vs Nifty]]-AVERAGE(Table2[1W Return vs Nifty]))/_xlfn.STDEV.P(Table2[1W Return vs Nifty])</f>
        <v>-0.25257566932530179</v>
      </c>
      <c r="O738">
        <v>419.16</v>
      </c>
      <c r="P738">
        <v>432.17707038138798</v>
      </c>
      <c r="Q738">
        <v>477.07979707330298</v>
      </c>
      <c r="R738">
        <v>33.903644343929798</v>
      </c>
      <c r="S738" s="2">
        <f>(Table2[[#This Row],[Close Price]]-Table2[[#This Row],[20D EMA]])/Table2[[#This Row],[20D EMA]]</f>
        <v>-2.865254318160141E-2</v>
      </c>
      <c r="T738" s="2">
        <f>(Table2[[#This Row],[Close Price]]-Table2[[#This Row],[50D EMA]])/Table2[[#This Row],[50D EMA]]</f>
        <v>-5.7909297129766953E-2</v>
      </c>
      <c r="U738" s="2">
        <f>(Table2[[#This Row],[Close Price]]-Table2[[#This Row],[200D EMA]])/Table2[[#This Row],[200D EMA]]</f>
        <v>-0.14657882706896166</v>
      </c>
      <c r="V738">
        <v>0.65400316815154003</v>
      </c>
      <c r="W738">
        <v>405.05</v>
      </c>
      <c r="X738">
        <v>415.95</v>
      </c>
      <c r="Y738">
        <v>405.05</v>
      </c>
      <c r="Z738">
        <v>426.65</v>
      </c>
      <c r="AA738">
        <v>397.9</v>
      </c>
      <c r="AB738">
        <v>444.9</v>
      </c>
      <c r="AC738" s="2">
        <f>(Table2[[#This Row],[Close Price]]/Table2[[#This Row],[Day Low]])-1</f>
        <v>5.1845451178866853E-3</v>
      </c>
      <c r="AD738" s="2">
        <f>(Table2[[#This Row],[Day High]]/Table2[[#This Row],[Close Price]])-1</f>
        <v>2.1613655900773798E-2</v>
      </c>
      <c r="AE738" s="2">
        <f>(Table2[[#This Row],[Close Price]]/Table2[[#This Row],[Current Week Low]])-1</f>
        <v>5.1845451178866853E-3</v>
      </c>
      <c r="AF738" s="2">
        <f>(Table2[[#This Row],[Current Week High]]/Table2[[#This Row],[Close Price]])-1</f>
        <v>4.7893896598305341E-2</v>
      </c>
      <c r="AG738" s="2">
        <f>(Table2[[#This Row],[Close Price]]/Table2[[#This Row],[Current Month Low]])-1</f>
        <v>2.3247046996732745E-2</v>
      </c>
      <c r="AH738" s="2">
        <f>(Table2[[#This Row],[Current Month High]]/Table2[[#This Row],[Close Price]])-1</f>
        <v>9.271767161979616E-2</v>
      </c>
      <c r="AI738">
        <v>48.802652585042303</v>
      </c>
      <c r="AJ738">
        <v>2.3247046996732701</v>
      </c>
      <c r="AK738" t="str">
        <f>IF(AND(Table2[[#This Row],[20D EMA]]&gt;Table2[[#This Row],[50D EMA]],Table2[[#This Row],[50D EMA]]&gt;Table2[[#This Row],[200D EMA]]),"Uptrend","Downtrend/NoTrend")</f>
        <v>Downtrend/NoTrend</v>
      </c>
      <c r="AL738">
        <v>-0.13</v>
      </c>
      <c r="AM738" t="s">
        <v>10346</v>
      </c>
      <c r="AN738">
        <v>-0.18</v>
      </c>
      <c r="AO738" t="s">
        <v>10346</v>
      </c>
      <c r="AP738">
        <v>-0.13227435192556</v>
      </c>
      <c r="AQ738">
        <f>(Table2[[#This Row],[Sharpe Ratio]]-AVERAGE(Table2[Sharpe Ratio]))/_xlfn.STDEV.P(Table2[Sharpe Ratio])</f>
        <v>-2.2529298194557414</v>
      </c>
      <c r="AR7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8">
        <f>_xlfn.RANK.AVG(Table2[[#This Row],[1Y Return vs Nifty Z-Score]],Table2[1Y Return vs Nifty Z-Score])</f>
        <v>730</v>
      </c>
      <c r="AT738">
        <f>_xlfn.RANK.AVG(Table2[[#This Row],[6M Return vs Nifty Z-Score]],Table2[6M Return vs Nifty Z-Score])</f>
        <v>702</v>
      </c>
      <c r="AU738">
        <f>_xlfn.RANK.AVG(Table2[[#This Row],[Sharpe Ratio Z-Score]],Table2[Sharpe Ratio Z-Score])</f>
        <v>734</v>
      </c>
      <c r="AV738">
        <f>(Table2[[#This Row],[Rank 1Y]]+Table2[[#This Row],[Rank 6M]]+Table2[[#This Row],[Rank Sharpe]])/3</f>
        <v>722</v>
      </c>
    </row>
    <row r="739" spans="1:48" x14ac:dyDescent="0.3">
      <c r="A739" t="s">
        <v>1654</v>
      </c>
      <c r="B739" t="s">
        <v>1655</v>
      </c>
      <c r="C739" t="s">
        <v>10313</v>
      </c>
      <c r="D739" t="s">
        <v>473</v>
      </c>
      <c r="E739">
        <v>5218.9561538400003</v>
      </c>
      <c r="F739">
        <v>314.60000000000002</v>
      </c>
      <c r="G739">
        <v>-58.865210483369999</v>
      </c>
      <c r="H739">
        <f>(Table2[[#This Row],[1Y Return vs Nifty]]-AVERAGE(Table2[1Y Return vs Nifty]))/_xlfn.STDEV.P(Table2[1Y Return vs Nifty])</f>
        <v>-1.3731178529282257</v>
      </c>
      <c r="I739">
        <v>-5.47266440602501</v>
      </c>
      <c r="J739">
        <f>(Table2[[#This Row],[1M Return vs Nifty]]-AVERAGE(Table2[1M Return vs Nifty]))/_xlfn.STDEV.P(Table2[1M Return vs Nifty])</f>
        <v>-0.5020740577893924</v>
      </c>
      <c r="K739">
        <v>-39.910873723299403</v>
      </c>
      <c r="L739">
        <f>(Table2[[#This Row],[6M Return vs Nifty]]-AVERAGE(Table2[6M Return vs Nifty]))/_xlfn.STDEV.P(Table2[6M Return vs Nifty])</f>
        <v>-1.6199837631243925</v>
      </c>
      <c r="M739">
        <v>-4.5745628991234399</v>
      </c>
      <c r="N739">
        <f>(Table2[[#This Row],[1W Return vs Nifty]]-AVERAGE(Table2[1W Return vs Nifty]))/_xlfn.STDEV.P(Table2[1W Return vs Nifty])</f>
        <v>-0.92219758374459171</v>
      </c>
      <c r="O739">
        <v>321.14999999999998</v>
      </c>
      <c r="P739">
        <v>326.29096252870301</v>
      </c>
      <c r="Q739">
        <v>362.79502083049402</v>
      </c>
      <c r="R739">
        <v>42.762154489138602</v>
      </c>
      <c r="S739" s="2">
        <f>(Table2[[#This Row],[Close Price]]-Table2[[#This Row],[20D EMA]])/Table2[[#This Row],[20D EMA]]</f>
        <v>-2.0395453837770371E-2</v>
      </c>
      <c r="T739" s="2">
        <f>(Table2[[#This Row],[Close Price]]-Table2[[#This Row],[50D EMA]])/Table2[[#This Row],[50D EMA]]</f>
        <v>-3.5829869261777537E-2</v>
      </c>
      <c r="U739" s="2">
        <f>(Table2[[#This Row],[Close Price]]-Table2[[#This Row],[200D EMA]])/Table2[[#This Row],[200D EMA]]</f>
        <v>-0.13284366670790609</v>
      </c>
      <c r="V739">
        <v>2.2126702209416602</v>
      </c>
      <c r="W739">
        <v>311</v>
      </c>
      <c r="X739">
        <v>320.95</v>
      </c>
      <c r="Y739">
        <v>311</v>
      </c>
      <c r="Z739">
        <v>339</v>
      </c>
      <c r="AA739">
        <v>291.05</v>
      </c>
      <c r="AB739">
        <v>352.75</v>
      </c>
      <c r="AC739" s="2">
        <f>(Table2[[#This Row],[Close Price]]/Table2[[#This Row],[Day Low]])-1</f>
        <v>1.1575562700964603E-2</v>
      </c>
      <c r="AD739" s="2">
        <f>(Table2[[#This Row],[Day High]]/Table2[[#This Row],[Close Price]])-1</f>
        <v>2.0184361093451786E-2</v>
      </c>
      <c r="AE739" s="2">
        <f>(Table2[[#This Row],[Close Price]]/Table2[[#This Row],[Current Week Low]])-1</f>
        <v>1.1575562700964603E-2</v>
      </c>
      <c r="AF739" s="2">
        <f>(Table2[[#This Row],[Current Week High]]/Table2[[#This Row],[Close Price]])-1</f>
        <v>7.7558804831532102E-2</v>
      </c>
      <c r="AG739" s="2">
        <f>(Table2[[#This Row],[Close Price]]/Table2[[#This Row],[Current Month Low]])-1</f>
        <v>8.0913932314035319E-2</v>
      </c>
      <c r="AH739" s="2">
        <f>(Table2[[#This Row],[Current Month High]]/Table2[[#This Row],[Close Price]])-1</f>
        <v>0.12126509853782563</v>
      </c>
      <c r="AI739">
        <v>72.409408773045101</v>
      </c>
      <c r="AJ739">
        <v>19.779173805444501</v>
      </c>
      <c r="AK739" t="str">
        <f>IF(AND(Table2[[#This Row],[20D EMA]]&gt;Table2[[#This Row],[50D EMA]],Table2[[#This Row],[50D EMA]]&gt;Table2[[#This Row],[200D EMA]]),"Uptrend","Downtrend/NoTrend")</f>
        <v>Downtrend/NoTrend</v>
      </c>
      <c r="AL739">
        <v>-0.1</v>
      </c>
      <c r="AM739" t="s">
        <v>10346</v>
      </c>
      <c r="AN739">
        <v>5.31</v>
      </c>
      <c r="AO739" t="s">
        <v>10347</v>
      </c>
      <c r="AP739">
        <v>-0.11341556230114599</v>
      </c>
      <c r="AQ739">
        <f>(Table2[[#This Row],[Sharpe Ratio]]-AVERAGE(Table2[Sharpe Ratio]))/_xlfn.STDEV.P(Table2[Sharpe Ratio])</f>
        <v>-2.0361700045094047</v>
      </c>
      <c r="AR7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9">
        <f>_xlfn.RANK.AVG(Table2[[#This Row],[1Y Return vs Nifty Z-Score]],Table2[1Y Return vs Nifty Z-Score])</f>
        <v>728</v>
      </c>
      <c r="AT739">
        <f>_xlfn.RANK.AVG(Table2[[#This Row],[6M Return vs Nifty Z-Score]],Table2[6M Return vs Nifty Z-Score])</f>
        <v>724</v>
      </c>
      <c r="AU739">
        <f>_xlfn.RANK.AVG(Table2[[#This Row],[Sharpe Ratio Z-Score]],Table2[Sharpe Ratio Z-Score])</f>
        <v>730</v>
      </c>
      <c r="AV739">
        <f>(Table2[[#This Row],[Rank 1Y]]+Table2[[#This Row],[Rank 6M]]+Table2[[#This Row],[Rank Sharpe]])/3</f>
        <v>727.33333333333337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53472-5B4A-483F-9777-44BD312061EB}">
  <dimension ref="A1:Q5035"/>
  <sheetViews>
    <sheetView topLeftCell="G975" workbookViewId="0">
      <selection sqref="A1:Q1230"/>
    </sheetView>
  </sheetViews>
  <sheetFormatPr defaultRowHeight="14.4" x14ac:dyDescent="0.3"/>
  <cols>
    <col min="1" max="1" width="48.109375" bestFit="1" customWidth="1"/>
    <col min="2" max="2" width="15.109375" bestFit="1" customWidth="1"/>
    <col min="3" max="3" width="30" bestFit="1" customWidth="1"/>
    <col min="4" max="4" width="50.44140625" bestFit="1" customWidth="1"/>
    <col min="5" max="5" width="13" bestFit="1" customWidth="1"/>
    <col min="6" max="6" width="12.21875" bestFit="1" customWidth="1"/>
    <col min="7" max="7" width="18.21875" bestFit="1" customWidth="1"/>
    <col min="8" max="10" width="19" bestFit="1" customWidth="1"/>
    <col min="11" max="12" width="12" bestFit="1" customWidth="1"/>
    <col min="13" max="13" width="23.5546875" bestFit="1" customWidth="1"/>
    <col min="14" max="14" width="17" bestFit="1" customWidth="1"/>
    <col min="15" max="15" width="23.21875" bestFit="1" customWidth="1"/>
    <col min="16" max="16" width="22.88671875" bestFit="1" customWidth="1"/>
    <col min="17" max="17" width="13.88671875" bestFit="1" customWidth="1"/>
  </cols>
  <sheetData>
    <row r="1" spans="1:17" x14ac:dyDescent="0.3">
      <c r="A1" t="s">
        <v>0</v>
      </c>
      <c r="B1" t="s">
        <v>1</v>
      </c>
      <c r="C1" t="s">
        <v>10300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tr">
        <f>IFERROR(VLOOKUP(Table1[[#This Row],[Ticker]],[1]!Table2[[Symbol]:[Industry]],2,FALSE),"-")</f>
        <v>-</v>
      </c>
      <c r="D2" t="s">
        <v>18</v>
      </c>
      <c r="E2">
        <v>2058058.4003292599</v>
      </c>
      <c r="F2">
        <v>3041.85</v>
      </c>
      <c r="G2">
        <v>-4.3555259389891496</v>
      </c>
      <c r="H2">
        <v>-2.50443362186782</v>
      </c>
      <c r="I2">
        <v>-10.300602953477</v>
      </c>
      <c r="J2">
        <v>-1.71469145942669</v>
      </c>
      <c r="K2">
        <v>2994.00669276381</v>
      </c>
      <c r="L2">
        <v>2840.5522119587699</v>
      </c>
      <c r="M2">
        <v>67.432708774498096</v>
      </c>
      <c r="N2">
        <v>0.91256873601495903</v>
      </c>
      <c r="O2">
        <v>5.7777339448033196</v>
      </c>
      <c r="P2">
        <v>37.001756519389197</v>
      </c>
      <c r="Q2">
        <v>9.5089738918489996E-3</v>
      </c>
    </row>
    <row r="3" spans="1:17" x14ac:dyDescent="0.3">
      <c r="A3" t="s">
        <v>19</v>
      </c>
      <c r="B3" t="s">
        <v>20</v>
      </c>
      <c r="C3" t="str">
        <f>IFERROR(VLOOKUP(Table1[[#This Row],[Ticker]],[1]!Table2[[Symbol]:[Industry]],2,FALSE),"-")</f>
        <v>-</v>
      </c>
      <c r="D3" t="s">
        <v>21</v>
      </c>
      <c r="E3">
        <v>1632408.7263712401</v>
      </c>
      <c r="F3">
        <v>4511.8</v>
      </c>
      <c r="G3">
        <v>3.6037969016354698</v>
      </c>
      <c r="H3">
        <v>0.93291903196653203</v>
      </c>
      <c r="I3">
        <v>-4.2409226652406096</v>
      </c>
      <c r="J3">
        <v>-2.1308729931379902</v>
      </c>
      <c r="K3">
        <v>4242.2603111563003</v>
      </c>
      <c r="L3">
        <v>3945.9828380398199</v>
      </c>
      <c r="M3">
        <v>67.191276754865598</v>
      </c>
      <c r="N3">
        <v>0.77329128923846702</v>
      </c>
      <c r="O3">
        <v>1.1791302805975501</v>
      </c>
      <c r="P3">
        <v>36.266988825128301</v>
      </c>
      <c r="Q3">
        <v>-3.0795913986102999E-2</v>
      </c>
    </row>
    <row r="4" spans="1:17" x14ac:dyDescent="0.3">
      <c r="A4" t="s">
        <v>22</v>
      </c>
      <c r="B4" t="s">
        <v>23</v>
      </c>
      <c r="C4" t="str">
        <f>IFERROR(VLOOKUP(Table1[[#This Row],[Ticker]],[1]!Table2[[Symbol]:[Industry]],2,FALSE),"-")</f>
        <v>-</v>
      </c>
      <c r="D4" t="s">
        <v>24</v>
      </c>
      <c r="E4">
        <v>1248471.3078526601</v>
      </c>
      <c r="F4">
        <v>1638.55</v>
      </c>
      <c r="G4">
        <v>-26.999611606773801</v>
      </c>
      <c r="H4">
        <v>9.3545297458844198E-2</v>
      </c>
      <c r="I4">
        <v>2.3392377162873701</v>
      </c>
      <c r="J4">
        <v>-1.0565725869017399</v>
      </c>
      <c r="K4">
        <v>1619.9627721895199</v>
      </c>
      <c r="L4">
        <v>1571.8405246140301</v>
      </c>
      <c r="M4">
        <v>54.886469771096998</v>
      </c>
      <c r="N4">
        <v>0.69450020891327502</v>
      </c>
      <c r="O4">
        <v>9.4870464740166494</v>
      </c>
      <c r="P4">
        <v>20.167943969784702</v>
      </c>
      <c r="Q4">
        <v>-8.7762133455709004E-2</v>
      </c>
    </row>
    <row r="5" spans="1:17" x14ac:dyDescent="0.3">
      <c r="A5" t="s">
        <v>25</v>
      </c>
      <c r="B5" t="s">
        <v>26</v>
      </c>
      <c r="C5" t="str">
        <f>IFERROR(VLOOKUP(Table1[[#This Row],[Ticker]],[1]!Table2[[Symbol]:[Industry]],2,FALSE),"-")</f>
        <v>-</v>
      </c>
      <c r="D5" t="s">
        <v>27</v>
      </c>
      <c r="E5">
        <v>936623.16569828999</v>
      </c>
      <c r="F5">
        <v>1565.9</v>
      </c>
      <c r="G5">
        <v>53.069737287925399</v>
      </c>
      <c r="H5">
        <v>1.10287192811403</v>
      </c>
      <c r="I5">
        <v>24.979059576149499</v>
      </c>
      <c r="J5">
        <v>4.4804011185370003</v>
      </c>
      <c r="K5">
        <v>1456.42656495744</v>
      </c>
      <c r="L5">
        <v>1268.96262200247</v>
      </c>
      <c r="M5">
        <v>81.070263713030897</v>
      </c>
      <c r="N5">
        <v>0.81320842041084296</v>
      </c>
      <c r="O5">
        <v>0.37039402260681198</v>
      </c>
      <c r="P5">
        <v>84.865120122779004</v>
      </c>
      <c r="Q5">
        <v>0.156873344504769</v>
      </c>
    </row>
    <row r="6" spans="1:17" x14ac:dyDescent="0.3">
      <c r="A6" t="s">
        <v>28</v>
      </c>
      <c r="B6" t="s">
        <v>29</v>
      </c>
      <c r="C6" t="str">
        <f>IFERROR(VLOOKUP(Table1[[#This Row],[Ticker]],[1]!Table2[[Symbol]:[Industry]],2,FALSE),"-")</f>
        <v>-</v>
      </c>
      <c r="D6" t="s">
        <v>24</v>
      </c>
      <c r="E6">
        <v>860564.07328850997</v>
      </c>
      <c r="F6">
        <v>1221.9000000000001</v>
      </c>
      <c r="G6">
        <v>-3.7716825282751199</v>
      </c>
      <c r="H6">
        <v>-1.5447166506275001</v>
      </c>
      <c r="I6">
        <v>1.7116141728777099</v>
      </c>
      <c r="J6">
        <v>2.2780763356299198</v>
      </c>
      <c r="K6">
        <v>1188.5052313613901</v>
      </c>
      <c r="L6">
        <v>1104.1300562496201</v>
      </c>
      <c r="M6">
        <v>69.159892215523598</v>
      </c>
      <c r="N6">
        <v>0.67667969736954303</v>
      </c>
      <c r="O6">
        <v>2.9380473033799599</v>
      </c>
      <c r="P6">
        <v>35.917686318131203</v>
      </c>
      <c r="Q6">
        <v>7.0374446178686004E-2</v>
      </c>
    </row>
    <row r="7" spans="1:17" x14ac:dyDescent="0.3">
      <c r="A7" t="s">
        <v>30</v>
      </c>
      <c r="B7" t="s">
        <v>31</v>
      </c>
      <c r="C7" t="str">
        <f>IFERROR(VLOOKUP(Table1[[#This Row],[Ticker]],[1]!Table2[[Symbol]:[Industry]],2,FALSE),"-")</f>
        <v>-</v>
      </c>
      <c r="D7" t="s">
        <v>21</v>
      </c>
      <c r="E7">
        <v>800768.13484740001</v>
      </c>
      <c r="F7">
        <v>1933.35</v>
      </c>
      <c r="G7">
        <v>6.3434726066918898</v>
      </c>
      <c r="H7">
        <v>1.0149564094889501</v>
      </c>
      <c r="I7">
        <v>1.08323281347834</v>
      </c>
      <c r="J7">
        <v>1.7166365817723199</v>
      </c>
      <c r="K7">
        <v>1759.72184959895</v>
      </c>
      <c r="L7">
        <v>1599.7706836294501</v>
      </c>
      <c r="M7">
        <v>75.806916876795995</v>
      </c>
      <c r="N7">
        <v>0.58538856360363001</v>
      </c>
      <c r="O7">
        <v>0.91292316445548105</v>
      </c>
      <c r="P7">
        <v>43.036288980135303</v>
      </c>
      <c r="Q7">
        <v>-3.1997387480901002E-2</v>
      </c>
    </row>
    <row r="8" spans="1:17" x14ac:dyDescent="0.3">
      <c r="A8" t="s">
        <v>32</v>
      </c>
      <c r="B8" t="s">
        <v>33</v>
      </c>
      <c r="C8" t="str">
        <f>IFERROR(VLOOKUP(Table1[[#This Row],[Ticker]],[1]!Table2[[Symbol]:[Industry]],2,FALSE),"-")</f>
        <v>-</v>
      </c>
      <c r="D8" t="s">
        <v>34</v>
      </c>
      <c r="E8">
        <v>726909.68274930003</v>
      </c>
      <c r="F8">
        <v>814.5</v>
      </c>
      <c r="G8">
        <v>11.655505951048401</v>
      </c>
      <c r="H8">
        <v>-7.8129302829028404</v>
      </c>
      <c r="I8">
        <v>-5.54067961244795</v>
      </c>
      <c r="J8">
        <v>-2.3992919821617802</v>
      </c>
      <c r="K8">
        <v>828.45387517874701</v>
      </c>
      <c r="L8">
        <v>760.40025357106094</v>
      </c>
      <c r="M8">
        <v>46.3096756335432</v>
      </c>
      <c r="N8">
        <v>0.56489513864208196</v>
      </c>
      <c r="O8">
        <v>11.9705340699815</v>
      </c>
      <c r="P8">
        <v>49.944771723122201</v>
      </c>
      <c r="Q8">
        <v>8.4871398657573996E-2</v>
      </c>
    </row>
    <row r="9" spans="1:17" x14ac:dyDescent="0.3">
      <c r="A9" t="s">
        <v>35</v>
      </c>
      <c r="B9" t="s">
        <v>36</v>
      </c>
      <c r="C9" t="str">
        <f>IFERROR(VLOOKUP(Table1[[#This Row],[Ticker]],[1]!Table2[[Symbol]:[Industry]],2,FALSE),"-")</f>
        <v>-</v>
      </c>
      <c r="D9" t="s">
        <v>37</v>
      </c>
      <c r="E9">
        <v>676047.37927138398</v>
      </c>
      <c r="F9">
        <v>1068.8499999999999</v>
      </c>
      <c r="G9">
        <v>33.925565850358801</v>
      </c>
      <c r="H9">
        <v>-10.366456706428799</v>
      </c>
      <c r="I9">
        <v>-9.91415185345355</v>
      </c>
      <c r="J9">
        <v>-1.82650368412277</v>
      </c>
      <c r="K9">
        <v>1070.67299358235</v>
      </c>
      <c r="L9">
        <v>954.51724306277504</v>
      </c>
      <c r="M9">
        <v>45.875338241635397</v>
      </c>
      <c r="N9">
        <v>0.462374128678888</v>
      </c>
      <c r="O9">
        <v>14.328483884548801</v>
      </c>
      <c r="P9">
        <v>78.931949443374805</v>
      </c>
      <c r="Q9">
        <v>-1.3271357363456001E-2</v>
      </c>
    </row>
    <row r="10" spans="1:17" x14ac:dyDescent="0.3">
      <c r="A10" t="s">
        <v>38</v>
      </c>
      <c r="B10" t="s">
        <v>39</v>
      </c>
      <c r="C10" t="str">
        <f>IFERROR(VLOOKUP(Table1[[#This Row],[Ticker]],[1]!Table2[[Symbol]:[Industry]],2,FALSE),"-")</f>
        <v>-</v>
      </c>
      <c r="D10" t="s">
        <v>40</v>
      </c>
      <c r="E10">
        <v>654419.90624855005</v>
      </c>
      <c r="F10">
        <v>2785.25</v>
      </c>
      <c r="G10">
        <v>-19.7769155818036</v>
      </c>
      <c r="H10">
        <v>0.55719386250951797</v>
      </c>
      <c r="I10">
        <v>1.04385069122235</v>
      </c>
      <c r="J10">
        <v>-2.6100881028809302</v>
      </c>
      <c r="K10">
        <v>2668.5678824194902</v>
      </c>
      <c r="L10">
        <v>2525.23987753747</v>
      </c>
      <c r="M10">
        <v>57.6196049107241</v>
      </c>
      <c r="N10">
        <v>0.65119936754028396</v>
      </c>
      <c r="O10">
        <v>1.78439996409658</v>
      </c>
      <c r="P10">
        <v>28.231394304919299</v>
      </c>
      <c r="Q10">
        <v>-7.0605436112299996E-2</v>
      </c>
    </row>
    <row r="11" spans="1:17" x14ac:dyDescent="0.3">
      <c r="A11" t="s">
        <v>41</v>
      </c>
      <c r="B11" t="s">
        <v>42</v>
      </c>
      <c r="C11" t="str">
        <f>IFERROR(VLOOKUP(Table1[[#This Row],[Ticker]],[1]!Table2[[Symbol]:[Industry]],2,FALSE),"-")</f>
        <v>-</v>
      </c>
      <c r="D11" t="s">
        <v>43</v>
      </c>
      <c r="E11">
        <v>631652.04588520899</v>
      </c>
      <c r="F11">
        <v>505.1</v>
      </c>
      <c r="G11">
        <v>-15.2642597477852</v>
      </c>
      <c r="H11">
        <v>-2.9036235758049602</v>
      </c>
      <c r="I11">
        <v>9.9005087843250603</v>
      </c>
      <c r="J11">
        <v>-3.3337033981414499</v>
      </c>
      <c r="K11">
        <v>477.948860830733</v>
      </c>
      <c r="L11">
        <v>447.66253400797001</v>
      </c>
      <c r="M11">
        <v>61.146953671698597</v>
      </c>
      <c r="N11">
        <v>0.58296070143268097</v>
      </c>
      <c r="O11">
        <v>1.0987923183527899</v>
      </c>
      <c r="P11">
        <v>26.480530862651801</v>
      </c>
      <c r="Q11">
        <v>0.1349493288553</v>
      </c>
    </row>
    <row r="12" spans="1:17" x14ac:dyDescent="0.3">
      <c r="A12" t="s">
        <v>44</v>
      </c>
      <c r="B12" t="s">
        <v>45</v>
      </c>
      <c r="C12" t="str">
        <f>IFERROR(VLOOKUP(Table1[[#This Row],[Ticker]],[1]!Table2[[Symbol]:[Industry]],2,FALSE),"-")</f>
        <v>-</v>
      </c>
      <c r="D12" t="s">
        <v>46</v>
      </c>
      <c r="E12">
        <v>506472.49644050002</v>
      </c>
      <c r="F12">
        <v>3683.45</v>
      </c>
      <c r="G12">
        <v>5.4396221969650496</v>
      </c>
      <c r="H12">
        <v>-1.58519595761205</v>
      </c>
      <c r="I12">
        <v>-8.4956632825904492</v>
      </c>
      <c r="J12">
        <v>1.11285235245369</v>
      </c>
      <c r="K12">
        <v>3615.6693577574902</v>
      </c>
      <c r="L12">
        <v>3428.3880835468399</v>
      </c>
      <c r="M12">
        <v>64.060210383045302</v>
      </c>
      <c r="N12">
        <v>0.638794262284199</v>
      </c>
      <c r="O12">
        <v>6.4192536887971796</v>
      </c>
      <c r="P12">
        <v>37.526835551738898</v>
      </c>
      <c r="Q12">
        <v>0.12653160244311701</v>
      </c>
    </row>
    <row r="13" spans="1:17" x14ac:dyDescent="0.3">
      <c r="A13" t="s">
        <v>47</v>
      </c>
      <c r="B13" t="s">
        <v>48</v>
      </c>
      <c r="C13" t="str">
        <f>IFERROR(VLOOKUP(Table1[[#This Row],[Ticker]],[1]!Table2[[Symbol]:[Industry]],2,FALSE),"-")</f>
        <v>-</v>
      </c>
      <c r="D13" t="s">
        <v>21</v>
      </c>
      <c r="E13">
        <v>474073.95322606497</v>
      </c>
      <c r="F13">
        <v>1751.85</v>
      </c>
      <c r="G13">
        <v>21.307564419428299</v>
      </c>
      <c r="H13">
        <v>3.3526806336335202</v>
      </c>
      <c r="I13">
        <v>-9.1275600475213103</v>
      </c>
      <c r="J13">
        <v>1.02787784088195</v>
      </c>
      <c r="K13">
        <v>1590.8322402525901</v>
      </c>
      <c r="L13">
        <v>1474.09966983493</v>
      </c>
      <c r="M13">
        <v>78.359137836755707</v>
      </c>
      <c r="N13">
        <v>0.78877261800267795</v>
      </c>
      <c r="O13">
        <v>0.28541256386105301</v>
      </c>
      <c r="P13">
        <v>52.560306540102701</v>
      </c>
      <c r="Q13">
        <v>2.6773071754917999E-2</v>
      </c>
    </row>
    <row r="14" spans="1:17" x14ac:dyDescent="0.3">
      <c r="A14" t="s">
        <v>49</v>
      </c>
      <c r="B14" t="s">
        <v>50</v>
      </c>
      <c r="C14" t="str">
        <f>IFERROR(VLOOKUP(Table1[[#This Row],[Ticker]],[1]!Table2[[Symbol]:[Industry]],2,FALSE),"-")</f>
        <v>-</v>
      </c>
      <c r="D14" t="s">
        <v>51</v>
      </c>
      <c r="E14">
        <v>436873.182558475</v>
      </c>
      <c r="F14">
        <v>7063.55</v>
      </c>
      <c r="G14">
        <v>-33.184445814262702</v>
      </c>
      <c r="H14">
        <v>-0.14690696849295201</v>
      </c>
      <c r="I14">
        <v>-5.6687018526845199</v>
      </c>
      <c r="J14">
        <v>0.81677022439427505</v>
      </c>
      <c r="K14">
        <v>6821.5063080196396</v>
      </c>
      <c r="L14">
        <v>6943.8447198293397</v>
      </c>
      <c r="M14">
        <v>83.062620620353201</v>
      </c>
      <c r="N14">
        <v>0.92800994867468301</v>
      </c>
      <c r="O14">
        <v>15.9756779523044</v>
      </c>
      <c r="P14">
        <v>14.152849154788401</v>
      </c>
      <c r="Q14">
        <v>-7.3945929655402004E-2</v>
      </c>
    </row>
    <row r="15" spans="1:17" x14ac:dyDescent="0.3">
      <c r="A15" t="s">
        <v>52</v>
      </c>
      <c r="B15" t="s">
        <v>53</v>
      </c>
      <c r="C15" t="str">
        <f>IFERROR(VLOOKUP(Table1[[#This Row],[Ticker]],[1]!Table2[[Symbol]:[Industry]],2,FALSE),"-")</f>
        <v>-</v>
      </c>
      <c r="D15" t="s">
        <v>54</v>
      </c>
      <c r="E15">
        <v>431688.34780240001</v>
      </c>
      <c r="F15">
        <v>1799.2</v>
      </c>
      <c r="G15">
        <v>31.823152670096501</v>
      </c>
      <c r="H15">
        <v>4.2954710188543404</v>
      </c>
      <c r="I15">
        <v>-0.395141529531018</v>
      </c>
      <c r="J15">
        <v>1.29678729597363</v>
      </c>
      <c r="K15">
        <v>1673.2479095286201</v>
      </c>
      <c r="L15">
        <v>1490.83570307274</v>
      </c>
      <c r="M15">
        <v>71.362813464562805</v>
      </c>
      <c r="N15">
        <v>0.81893179586379505</v>
      </c>
      <c r="O15">
        <v>1.5367941307247599</v>
      </c>
      <c r="P15">
        <v>68.409229185192103</v>
      </c>
      <c r="Q15">
        <v>0.122181845247762</v>
      </c>
    </row>
    <row r="16" spans="1:17" x14ac:dyDescent="0.3">
      <c r="A16" t="s">
        <v>55</v>
      </c>
      <c r="B16" t="s">
        <v>56</v>
      </c>
      <c r="C16" t="str">
        <f>IFERROR(VLOOKUP(Table1[[#This Row],[Ticker]],[1]!Table2[[Symbol]:[Industry]],2,FALSE),"-")</f>
        <v>-</v>
      </c>
      <c r="D16" t="s">
        <v>57</v>
      </c>
      <c r="E16">
        <v>414646.00262976001</v>
      </c>
      <c r="F16">
        <v>329.6</v>
      </c>
      <c r="G16">
        <v>57.558856848704103</v>
      </c>
      <c r="H16">
        <v>-2.8776207469025898</v>
      </c>
      <c r="I16">
        <v>10.1488833549808</v>
      </c>
      <c r="J16">
        <v>-1.7520274576736199</v>
      </c>
      <c r="K16">
        <v>313.599678411784</v>
      </c>
      <c r="L16">
        <v>267.906607920471</v>
      </c>
      <c r="M16">
        <v>53.335597755746903</v>
      </c>
      <c r="N16">
        <v>0.63188399257295602</v>
      </c>
      <c r="O16">
        <v>4.67233009708736</v>
      </c>
      <c r="P16">
        <v>90.465183472984606</v>
      </c>
      <c r="Q16">
        <v>0.12615973593935201</v>
      </c>
    </row>
    <row r="17" spans="1:17" x14ac:dyDescent="0.3">
      <c r="A17" t="s">
        <v>58</v>
      </c>
      <c r="B17" t="s">
        <v>59</v>
      </c>
      <c r="C17" t="str">
        <f>IFERROR(VLOOKUP(Table1[[#This Row],[Ticker]],[1]!Table2[[Symbol]:[Industry]],2,FALSE),"-")</f>
        <v>-</v>
      </c>
      <c r="D17" t="s">
        <v>60</v>
      </c>
      <c r="E17">
        <v>411996.39889416</v>
      </c>
      <c r="F17">
        <v>1121.6500000000001</v>
      </c>
      <c r="G17">
        <v>54.706549181923002</v>
      </c>
      <c r="H17">
        <v>-5.5306585250668796</v>
      </c>
      <c r="I17">
        <v>3.6270714215262498</v>
      </c>
      <c r="J17">
        <v>-2.9070126534700198</v>
      </c>
      <c r="K17">
        <v>1047.8470267586399</v>
      </c>
      <c r="L17">
        <v>922.742913677253</v>
      </c>
      <c r="M17">
        <v>66.947859746987703</v>
      </c>
      <c r="N17">
        <v>0.87757743888871398</v>
      </c>
      <c r="O17">
        <v>5.1130031649801504</v>
      </c>
      <c r="P17">
        <v>87.238127034471205</v>
      </c>
      <c r="Q17">
        <v>0.18417018378334299</v>
      </c>
    </row>
    <row r="18" spans="1:17" x14ac:dyDescent="0.3">
      <c r="A18" t="s">
        <v>61</v>
      </c>
      <c r="B18" t="s">
        <v>62</v>
      </c>
      <c r="C18" t="str">
        <f>IFERROR(VLOOKUP(Table1[[#This Row],[Ticker]],[1]!Table2[[Symbol]:[Industry]],2,FALSE),"-")</f>
        <v>-</v>
      </c>
      <c r="D18" t="s">
        <v>63</v>
      </c>
      <c r="E18">
        <v>397466.34483265999</v>
      </c>
      <c r="F18">
        <v>409.9</v>
      </c>
      <c r="G18">
        <v>55.357595344356497</v>
      </c>
      <c r="H18">
        <v>0.19173762220214199</v>
      </c>
      <c r="I18">
        <v>7.7229533749898902</v>
      </c>
      <c r="J18">
        <v>-1.61601867914584</v>
      </c>
      <c r="K18">
        <v>392.844730293461</v>
      </c>
      <c r="L18">
        <v>341.62442915891899</v>
      </c>
      <c r="M18">
        <v>56.437600859896598</v>
      </c>
      <c r="N18">
        <v>0.59225691076088605</v>
      </c>
      <c r="O18">
        <v>4.0009758477677497</v>
      </c>
      <c r="P18">
        <v>89.636826278047593</v>
      </c>
      <c r="Q18">
        <v>0.19506906037810401</v>
      </c>
    </row>
    <row r="19" spans="1:17" x14ac:dyDescent="0.3">
      <c r="A19" t="s">
        <v>64</v>
      </c>
      <c r="B19" t="s">
        <v>65</v>
      </c>
      <c r="C19" t="str">
        <f>IFERROR(VLOOKUP(Table1[[#This Row],[Ticker]],[1]!Table2[[Symbol]:[Industry]],2,FALSE),"-")</f>
        <v>-</v>
      </c>
      <c r="D19" t="s">
        <v>60</v>
      </c>
      <c r="E19">
        <v>391550.67760812002</v>
      </c>
      <c r="F19">
        <v>12453.8</v>
      </c>
      <c r="G19">
        <v>-0.59306908774382405</v>
      </c>
      <c r="H19">
        <v>-3.96858790482371</v>
      </c>
      <c r="I19">
        <v>-4.0921373970509496</v>
      </c>
      <c r="J19">
        <v>-0.25521610588877602</v>
      </c>
      <c r="K19">
        <v>12409.193541770201</v>
      </c>
      <c r="L19">
        <v>11749.892136988101</v>
      </c>
      <c r="M19">
        <v>57.930659712015803</v>
      </c>
      <c r="N19">
        <v>0.68553502627296303</v>
      </c>
      <c r="O19">
        <v>9.8459907819300199</v>
      </c>
      <c r="P19">
        <v>31.009888491479</v>
      </c>
      <c r="Q19">
        <v>6.4445741188234998E-2</v>
      </c>
    </row>
    <row r="20" spans="1:17" x14ac:dyDescent="0.3">
      <c r="A20" t="s">
        <v>66</v>
      </c>
      <c r="B20" t="s">
        <v>67</v>
      </c>
      <c r="C20" t="str">
        <f>IFERROR(VLOOKUP(Table1[[#This Row],[Ticker]],[1]!Table2[[Symbol]:[Industry]],2,FALSE),"-")</f>
        <v>-</v>
      </c>
      <c r="D20" t="s">
        <v>24</v>
      </c>
      <c r="E20">
        <v>363426.50112695998</v>
      </c>
      <c r="F20">
        <v>1175.4000000000001</v>
      </c>
      <c r="G20">
        <v>-10.1804642395338</v>
      </c>
      <c r="H20">
        <v>-1.91659772070249</v>
      </c>
      <c r="I20">
        <v>-5.0871336429984702</v>
      </c>
      <c r="J20">
        <v>-2.0759831653456899</v>
      </c>
      <c r="K20">
        <v>1186.90883367485</v>
      </c>
      <c r="L20">
        <v>1125.71742404214</v>
      </c>
      <c r="M20">
        <v>54.596638084388204</v>
      </c>
      <c r="N20">
        <v>0.60180729276604905</v>
      </c>
      <c r="O20">
        <v>13.973966309341399</v>
      </c>
      <c r="P20">
        <v>23.544250578095401</v>
      </c>
      <c r="Q20">
        <v>2.4078733002233999E-2</v>
      </c>
    </row>
    <row r="21" spans="1:17" x14ac:dyDescent="0.3">
      <c r="A21" t="s">
        <v>68</v>
      </c>
      <c r="B21" t="s">
        <v>69</v>
      </c>
      <c r="C21" t="str">
        <f>IFERROR(VLOOKUP(Table1[[#This Row],[Ticker]],[1]!Table2[[Symbol]:[Industry]],2,FALSE),"-")</f>
        <v>-</v>
      </c>
      <c r="D21" t="s">
        <v>24</v>
      </c>
      <c r="E21">
        <v>353338.62913269998</v>
      </c>
      <c r="F21">
        <v>1777.25</v>
      </c>
      <c r="G21">
        <v>-30.3617106549498</v>
      </c>
      <c r="H21">
        <v>-2.4386662539847999</v>
      </c>
      <c r="I21">
        <v>-9.2195407635098601</v>
      </c>
      <c r="J21">
        <v>-2.6779311046613801</v>
      </c>
      <c r="K21">
        <v>1782.81430677154</v>
      </c>
      <c r="L21">
        <v>1771.7052230765401</v>
      </c>
      <c r="M21">
        <v>38.865255845157002</v>
      </c>
      <c r="N21">
        <v>0.59206191163131505</v>
      </c>
      <c r="O21">
        <v>8.3978055985370599</v>
      </c>
      <c r="P21">
        <v>15.118049033261</v>
      </c>
      <c r="Q21">
        <v>-8.1063603675142995E-2</v>
      </c>
    </row>
    <row r="22" spans="1:17" x14ac:dyDescent="0.3">
      <c r="A22" t="s">
        <v>70</v>
      </c>
      <c r="B22" t="s">
        <v>71</v>
      </c>
      <c r="C22" t="str">
        <f>IFERROR(VLOOKUP(Table1[[#This Row],[Ticker]],[1]!Table2[[Symbol]:[Industry]],2,FALSE),"-")</f>
        <v>-</v>
      </c>
      <c r="D22" t="s">
        <v>72</v>
      </c>
      <c r="E22">
        <v>344297.43855881499</v>
      </c>
      <c r="F22">
        <v>3020.15</v>
      </c>
      <c r="G22">
        <v>-9.5385077616426805</v>
      </c>
      <c r="H22">
        <v>-3.5486089509899701</v>
      </c>
      <c r="I22">
        <v>-22.490096697447399</v>
      </c>
      <c r="J22">
        <v>-4.2835221510163599</v>
      </c>
      <c r="K22">
        <v>3106.00146020485</v>
      </c>
      <c r="L22">
        <v>3001.63402570976</v>
      </c>
      <c r="M22">
        <v>34.326521922518801</v>
      </c>
      <c r="N22">
        <v>0.47717938690756401</v>
      </c>
      <c r="O22">
        <v>23.964041521116499</v>
      </c>
      <c r="P22">
        <v>40.996732026143803</v>
      </c>
      <c r="Q22">
        <v>6.7350504138603995E-2</v>
      </c>
    </row>
    <row r="23" spans="1:17" x14ac:dyDescent="0.3">
      <c r="A23" t="s">
        <v>73</v>
      </c>
      <c r="B23" t="s">
        <v>74</v>
      </c>
      <c r="C23" t="str">
        <f>IFERROR(VLOOKUP(Table1[[#This Row],[Ticker]],[1]!Table2[[Symbol]:[Industry]],2,FALSE),"-")</f>
        <v>-</v>
      </c>
      <c r="D23" t="s">
        <v>60</v>
      </c>
      <c r="E23">
        <v>330423.45475967898</v>
      </c>
      <c r="F23">
        <v>2757.6</v>
      </c>
      <c r="G23">
        <v>46.639336307408598</v>
      </c>
      <c r="H23">
        <v>-5.0246183889736997</v>
      </c>
      <c r="I23">
        <v>28.286875689383201</v>
      </c>
      <c r="J23">
        <v>-0.50696934046372499</v>
      </c>
      <c r="K23">
        <v>2736.6473846945</v>
      </c>
      <c r="L23">
        <v>2276.1328199331401</v>
      </c>
      <c r="M23">
        <v>47.253970225224002</v>
      </c>
      <c r="N23">
        <v>0.717626778202892</v>
      </c>
      <c r="O23">
        <v>9.2798085291557904</v>
      </c>
      <c r="P23">
        <v>90.179310344827499</v>
      </c>
      <c r="Q23">
        <v>0.20019134526958501</v>
      </c>
    </row>
    <row r="24" spans="1:17" x14ac:dyDescent="0.3">
      <c r="A24" t="s">
        <v>75</v>
      </c>
      <c r="B24" t="s">
        <v>76</v>
      </c>
      <c r="C24" t="str">
        <f>IFERROR(VLOOKUP(Table1[[#This Row],[Ticker]],[1]!Table2[[Symbol]:[Industry]],2,FALSE),"-")</f>
        <v>-</v>
      </c>
      <c r="D24" t="s">
        <v>77</v>
      </c>
      <c r="E24">
        <v>325939.17909984</v>
      </c>
      <c r="F24">
        <v>5008.8</v>
      </c>
      <c r="G24">
        <v>6.6563692452738001</v>
      </c>
      <c r="H24">
        <v>-4.3095861167005998</v>
      </c>
      <c r="I24">
        <v>13.3948772878657</v>
      </c>
      <c r="J24">
        <v>-4.5206463464588698</v>
      </c>
      <c r="K24">
        <v>4919.4549347997399</v>
      </c>
      <c r="L24">
        <v>4480.8494769517401</v>
      </c>
      <c r="M24">
        <v>53.104359739607801</v>
      </c>
      <c r="N24">
        <v>0.83507278344021596</v>
      </c>
      <c r="O24">
        <v>4.1966139594314003</v>
      </c>
      <c r="P24">
        <v>38.5560165975103</v>
      </c>
      <c r="Q24">
        <v>3.2119447455430002E-3</v>
      </c>
    </row>
    <row r="25" spans="1:17" x14ac:dyDescent="0.3">
      <c r="A25" t="s">
        <v>78</v>
      </c>
      <c r="B25" t="s">
        <v>79</v>
      </c>
      <c r="C25" t="str">
        <f>IFERROR(VLOOKUP(Table1[[#This Row],[Ticker]],[1]!Table2[[Symbol]:[Industry]],2,FALSE),"-")</f>
        <v>-</v>
      </c>
      <c r="D25" t="s">
        <v>80</v>
      </c>
      <c r="E25">
        <v>325114.73289088497</v>
      </c>
      <c r="F25">
        <v>527.54999999999995</v>
      </c>
      <c r="G25">
        <v>99.385808663103404</v>
      </c>
      <c r="H25">
        <v>1.1409485478322099</v>
      </c>
      <c r="I25">
        <v>6.3872570852581196</v>
      </c>
      <c r="J25">
        <v>-2.6383249339865</v>
      </c>
      <c r="K25">
        <v>507.89645262650799</v>
      </c>
      <c r="L25">
        <v>440.210958524685</v>
      </c>
      <c r="M25">
        <v>51.811321126101099</v>
      </c>
      <c r="N25">
        <v>0.80743092694045304</v>
      </c>
      <c r="O25">
        <v>3.0328878779262598</v>
      </c>
      <c r="P25">
        <v>130.97635726794999</v>
      </c>
      <c r="Q25">
        <v>0.159505709275584</v>
      </c>
    </row>
    <row r="26" spans="1:17" x14ac:dyDescent="0.3">
      <c r="A26" t="s">
        <v>81</v>
      </c>
      <c r="B26" t="s">
        <v>82</v>
      </c>
      <c r="C26" t="str">
        <f>IFERROR(VLOOKUP(Table1[[#This Row],[Ticker]],[1]!Table2[[Symbol]:[Industry]],2,FALSE),"-")</f>
        <v>-</v>
      </c>
      <c r="D26" t="s">
        <v>83</v>
      </c>
      <c r="E26">
        <v>323417.58887560002</v>
      </c>
      <c r="F26">
        <v>11222</v>
      </c>
      <c r="G26">
        <v>6.8250352155584801</v>
      </c>
      <c r="H26">
        <v>-5.4088064508950202</v>
      </c>
      <c r="I26">
        <v>-0.97587727040651995</v>
      </c>
      <c r="J26">
        <v>-1.2509468219591999</v>
      </c>
      <c r="K26">
        <v>11235.554176827</v>
      </c>
      <c r="L26">
        <v>10217.0589473075</v>
      </c>
      <c r="M26">
        <v>41.300804876220298</v>
      </c>
      <c r="N26">
        <v>0.72081860868997905</v>
      </c>
      <c r="O26">
        <v>7.6278738192835496</v>
      </c>
      <c r="P26">
        <v>39.489499754507399</v>
      </c>
      <c r="Q26">
        <v>1.4857293859367999E-2</v>
      </c>
    </row>
    <row r="27" spans="1:17" x14ac:dyDescent="0.3">
      <c r="A27" t="s">
        <v>84</v>
      </c>
      <c r="B27" t="s">
        <v>85</v>
      </c>
      <c r="C27" t="str">
        <f>IFERROR(VLOOKUP(Table1[[#This Row],[Ticker]],[1]!Table2[[Symbol]:[Industry]],2,FALSE),"-")</f>
        <v>-</v>
      </c>
      <c r="D27" t="s">
        <v>86</v>
      </c>
      <c r="E27">
        <v>318847.30897672498</v>
      </c>
      <c r="F27">
        <v>1476.05</v>
      </c>
      <c r="G27">
        <v>49.196531757713601</v>
      </c>
      <c r="H27">
        <v>-6.26204132495615</v>
      </c>
      <c r="I27">
        <v>-2.6368694248218101</v>
      </c>
      <c r="J27">
        <v>-3.9957050107726202</v>
      </c>
      <c r="K27">
        <v>1479.7164394690501</v>
      </c>
      <c r="L27">
        <v>1292.76064553028</v>
      </c>
      <c r="M27">
        <v>40.535198602389301</v>
      </c>
      <c r="N27">
        <v>0.303472813533403</v>
      </c>
      <c r="O27">
        <v>9.8472273974459004</v>
      </c>
      <c r="P27">
        <v>95.632869449966805</v>
      </c>
      <c r="Q27">
        <v>6.9662115637228003E-2</v>
      </c>
    </row>
    <row r="28" spans="1:17" x14ac:dyDescent="0.3">
      <c r="A28" t="s">
        <v>87</v>
      </c>
      <c r="B28" t="s">
        <v>88</v>
      </c>
      <c r="C28" t="str">
        <f>IFERROR(VLOOKUP(Table1[[#This Row],[Ticker]],[1]!Table2[[Symbol]:[Industry]],2,FALSE),"-")</f>
        <v>-</v>
      </c>
      <c r="D28" t="s">
        <v>89</v>
      </c>
      <c r="E28">
        <v>313416.5903792</v>
      </c>
      <c r="F28">
        <v>3533.2</v>
      </c>
      <c r="G28">
        <v>-15.2969933381674</v>
      </c>
      <c r="H28">
        <v>-0.31728506918426402</v>
      </c>
      <c r="I28">
        <v>-16.9327769097087</v>
      </c>
      <c r="J28">
        <v>-2.5626221711706201</v>
      </c>
      <c r="K28">
        <v>3431.5940641850898</v>
      </c>
      <c r="L28">
        <v>3402.8825745087101</v>
      </c>
      <c r="M28">
        <v>55.9417281768511</v>
      </c>
      <c r="N28">
        <v>0.70994883874056403</v>
      </c>
      <c r="O28">
        <v>10.012170270576201</v>
      </c>
      <c r="P28">
        <v>16.070959264126099</v>
      </c>
      <c r="Q28">
        <v>6.5195387425312001E-2</v>
      </c>
    </row>
    <row r="29" spans="1:17" x14ac:dyDescent="0.3">
      <c r="A29" t="s">
        <v>90</v>
      </c>
      <c r="B29" t="s">
        <v>91</v>
      </c>
      <c r="C29" t="str">
        <f>IFERROR(VLOOKUP(Table1[[#This Row],[Ticker]],[1]!Table2[[Symbol]:[Industry]],2,FALSE),"-")</f>
        <v>-</v>
      </c>
      <c r="D29" t="s">
        <v>92</v>
      </c>
      <c r="E29">
        <v>309989.12528727</v>
      </c>
      <c r="F29">
        <v>333.3</v>
      </c>
      <c r="G29">
        <v>46.912417833002699</v>
      </c>
      <c r="H29">
        <v>-2.9763664604249098</v>
      </c>
      <c r="I29">
        <v>3.4198106444439502</v>
      </c>
      <c r="J29">
        <v>-1.7741709955842599</v>
      </c>
      <c r="K29">
        <v>334.67385459762301</v>
      </c>
      <c r="L29">
        <v>291.013860601207</v>
      </c>
      <c r="M29">
        <v>38.537173156342199</v>
      </c>
      <c r="N29">
        <v>0.61908571570234605</v>
      </c>
      <c r="O29">
        <v>8.7608760876087608</v>
      </c>
      <c r="P29">
        <v>82.467665777047799</v>
      </c>
      <c r="Q29">
        <v>0.11918463626598</v>
      </c>
    </row>
    <row r="30" spans="1:17" x14ac:dyDescent="0.3">
      <c r="A30" t="s">
        <v>93</v>
      </c>
      <c r="B30" t="s">
        <v>94</v>
      </c>
      <c r="C30" t="str">
        <f>IFERROR(VLOOKUP(Table1[[#This Row],[Ticker]],[1]!Table2[[Symbol]:[Industry]],2,FALSE),"-")</f>
        <v>-</v>
      </c>
      <c r="D30" t="s">
        <v>95</v>
      </c>
      <c r="E30">
        <v>307766.91112499998</v>
      </c>
      <c r="F30">
        <v>4601.95</v>
      </c>
      <c r="G30">
        <v>106.124271818914</v>
      </c>
      <c r="H30">
        <v>-6.8882324395569396</v>
      </c>
      <c r="I30">
        <v>34.801251034722</v>
      </c>
      <c r="J30">
        <v>-2.8214365855471502</v>
      </c>
      <c r="K30">
        <v>4819.65146932685</v>
      </c>
      <c r="L30">
        <v>3928.6323377301601</v>
      </c>
      <c r="M30">
        <v>31.922332440114001</v>
      </c>
      <c r="N30">
        <v>0.50962141709898401</v>
      </c>
      <c r="O30">
        <v>23.311856930214301</v>
      </c>
      <c r="P30">
        <v>160.32073764000401</v>
      </c>
      <c r="Q30">
        <v>0.24345435654019601</v>
      </c>
    </row>
    <row r="31" spans="1:17" x14ac:dyDescent="0.3">
      <c r="A31" t="s">
        <v>96</v>
      </c>
      <c r="B31" t="s">
        <v>97</v>
      </c>
      <c r="C31" t="str">
        <f>IFERROR(VLOOKUP(Table1[[#This Row],[Ticker]],[1]!Table2[[Symbol]:[Industry]],2,FALSE),"-")</f>
        <v>-</v>
      </c>
      <c r="D31" t="s">
        <v>98</v>
      </c>
      <c r="E31">
        <v>301817.43386227998</v>
      </c>
      <c r="F31">
        <v>10807.85</v>
      </c>
      <c r="G31">
        <v>101.66824872119901</v>
      </c>
      <c r="H31">
        <v>10.171982456040199</v>
      </c>
      <c r="I31">
        <v>22.2300023073525</v>
      </c>
      <c r="J31">
        <v>6.4733228246488697</v>
      </c>
      <c r="K31">
        <v>9731.9770029398696</v>
      </c>
      <c r="L31">
        <v>8401.7894028716491</v>
      </c>
      <c r="M31">
        <v>88.955460254971797</v>
      </c>
      <c r="N31">
        <v>1.04532709885514</v>
      </c>
      <c r="O31">
        <v>0.38999430969155402</v>
      </c>
      <c r="P31">
        <v>134.840945634696</v>
      </c>
      <c r="Q31">
        <v>0.16232718619425901</v>
      </c>
    </row>
    <row r="32" spans="1:17" x14ac:dyDescent="0.3">
      <c r="A32" t="s">
        <v>99</v>
      </c>
      <c r="B32" t="s">
        <v>100</v>
      </c>
      <c r="C32" t="str">
        <f>IFERROR(VLOOKUP(Table1[[#This Row],[Ticker]],[1]!Table2[[Symbol]:[Industry]],2,FALSE),"-")</f>
        <v>-</v>
      </c>
      <c r="D32" t="s">
        <v>101</v>
      </c>
      <c r="E32">
        <v>298706.75541941501</v>
      </c>
      <c r="F32">
        <v>3115.85</v>
      </c>
      <c r="G32">
        <v>-35.203000646986602</v>
      </c>
      <c r="H32">
        <v>4.4891964200165599</v>
      </c>
      <c r="I32">
        <v>-3.9997578592646001</v>
      </c>
      <c r="J32">
        <v>-2.60924960984774</v>
      </c>
      <c r="K32">
        <v>3024.8798717713598</v>
      </c>
      <c r="L32">
        <v>3002.1542595892402</v>
      </c>
      <c r="M32">
        <v>51.344597920980704</v>
      </c>
      <c r="N32">
        <v>0.54711111976211202</v>
      </c>
      <c r="O32">
        <v>9.8560585394033602</v>
      </c>
      <c r="P32">
        <v>16.6941313059435</v>
      </c>
      <c r="Q32">
        <v>-7.7039022583471006E-2</v>
      </c>
    </row>
    <row r="33" spans="1:17" x14ac:dyDescent="0.3">
      <c r="A33" t="s">
        <v>102</v>
      </c>
      <c r="B33" t="s">
        <v>103</v>
      </c>
      <c r="C33" t="str">
        <f>IFERROR(VLOOKUP(Table1[[#This Row],[Ticker]],[1]!Table2[[Symbol]:[Industry]],2,FALSE),"-")</f>
        <v>-</v>
      </c>
      <c r="D33" t="s">
        <v>104</v>
      </c>
      <c r="E33">
        <v>289822.50233727001</v>
      </c>
      <c r="F33">
        <v>1829.65</v>
      </c>
      <c r="G33">
        <v>57.7190633436946</v>
      </c>
      <c r="H33">
        <v>0.41938070323107302</v>
      </c>
      <c r="I33">
        <v>-17.867594630401001</v>
      </c>
      <c r="J33">
        <v>-3.9986305723336302</v>
      </c>
      <c r="K33">
        <v>1824.4483062854499</v>
      </c>
      <c r="L33">
        <v>1689.6555456706301</v>
      </c>
      <c r="M33">
        <v>40.174068579115797</v>
      </c>
      <c r="N33">
        <v>0.45746048806975498</v>
      </c>
      <c r="O33">
        <v>18.826004973628802</v>
      </c>
      <c r="P33">
        <v>124.34553368892099</v>
      </c>
      <c r="Q33">
        <v>5.6136128422866E-2</v>
      </c>
    </row>
    <row r="34" spans="1:17" x14ac:dyDescent="0.3">
      <c r="A34" t="s">
        <v>105</v>
      </c>
      <c r="B34" t="s">
        <v>106</v>
      </c>
      <c r="C34" t="str">
        <f>IFERROR(VLOOKUP(Table1[[#This Row],[Ticker]],[1]!Table2[[Symbol]:[Industry]],2,FALSE),"-")</f>
        <v>-</v>
      </c>
      <c r="D34" t="s">
        <v>21</v>
      </c>
      <c r="E34">
        <v>281475.68465360999</v>
      </c>
      <c r="F34">
        <v>538.70000000000005</v>
      </c>
      <c r="G34">
        <v>1.9683299584704299</v>
      </c>
      <c r="H34">
        <v>7.0348673936933004E-3</v>
      </c>
      <c r="I34">
        <v>-10.5406788391816</v>
      </c>
      <c r="J34">
        <v>-6.4584866424971896E-2</v>
      </c>
      <c r="K34">
        <v>510.09718561637197</v>
      </c>
      <c r="L34">
        <v>479.60831891701901</v>
      </c>
      <c r="M34">
        <v>70.691934615738504</v>
      </c>
      <c r="N34">
        <v>0.854226359690757</v>
      </c>
      <c r="O34">
        <v>7.6480415815852698</v>
      </c>
      <c r="P34">
        <v>43.634182109052098</v>
      </c>
      <c r="Q34">
        <v>-0.10689519622530901</v>
      </c>
    </row>
    <row r="35" spans="1:17" x14ac:dyDescent="0.3">
      <c r="A35" t="s">
        <v>107</v>
      </c>
      <c r="B35" t="s">
        <v>108</v>
      </c>
      <c r="C35" t="str">
        <f>IFERROR(VLOOKUP(Table1[[#This Row],[Ticker]],[1]!Table2[[Symbol]:[Industry]],2,FALSE),"-")</f>
        <v>-</v>
      </c>
      <c r="D35" t="s">
        <v>37</v>
      </c>
      <c r="E35">
        <v>279791.572230755</v>
      </c>
      <c r="F35">
        <v>1755.65</v>
      </c>
      <c r="G35">
        <v>-13.258878940275</v>
      </c>
      <c r="H35">
        <v>6.7537321648321704</v>
      </c>
      <c r="I35">
        <v>-4.2615228230785496</v>
      </c>
      <c r="J35">
        <v>4.1909392829822396</v>
      </c>
      <c r="K35">
        <v>1609.6102325450599</v>
      </c>
      <c r="L35">
        <v>1594.8297741254601</v>
      </c>
      <c r="M35">
        <v>85.448781651559301</v>
      </c>
      <c r="N35">
        <v>1.1897148061507301</v>
      </c>
      <c r="O35">
        <v>0.93127901347078701</v>
      </c>
      <c r="P35">
        <v>23.720094429371699</v>
      </c>
      <c r="Q35">
        <v>-4.4442293350784999E-2</v>
      </c>
    </row>
    <row r="36" spans="1:17" x14ac:dyDescent="0.3">
      <c r="A36" t="s">
        <v>109</v>
      </c>
      <c r="B36" t="s">
        <v>110</v>
      </c>
      <c r="C36" t="str">
        <f>IFERROR(VLOOKUP(Table1[[#This Row],[Ticker]],[1]!Table2[[Symbol]:[Industry]],2,FALSE),"-")</f>
        <v>-</v>
      </c>
      <c r="D36" t="s">
        <v>111</v>
      </c>
      <c r="E36">
        <v>254907.616221965</v>
      </c>
      <c r="F36">
        <v>7170.65</v>
      </c>
      <c r="G36">
        <v>219.87365506915501</v>
      </c>
      <c r="H36">
        <v>32.223193364453103</v>
      </c>
      <c r="I36">
        <v>70.308371552455796</v>
      </c>
      <c r="J36">
        <v>4.9573210579195699</v>
      </c>
      <c r="K36">
        <v>5911.54750461811</v>
      </c>
      <c r="L36">
        <v>4439.7291238955804</v>
      </c>
      <c r="M36">
        <v>77.666842782549494</v>
      </c>
      <c r="N36">
        <v>1.15112808403328</v>
      </c>
      <c r="O36">
        <v>2.1525245270652</v>
      </c>
      <c r="P36">
        <v>268.67095115681201</v>
      </c>
      <c r="Q36">
        <v>0.27718918950617799</v>
      </c>
    </row>
    <row r="37" spans="1:17" x14ac:dyDescent="0.3">
      <c r="A37" t="s">
        <v>112</v>
      </c>
      <c r="B37" t="s">
        <v>113</v>
      </c>
      <c r="C37" t="str">
        <f>IFERROR(VLOOKUP(Table1[[#This Row],[Ticker]],[1]!Table2[[Symbol]:[Industry]],2,FALSE),"-")</f>
        <v>-</v>
      </c>
      <c r="D37" t="s">
        <v>18</v>
      </c>
      <c r="E37">
        <v>249719.97956497199</v>
      </c>
      <c r="F37">
        <v>176.84</v>
      </c>
      <c r="G37">
        <v>62.392920253099902</v>
      </c>
      <c r="H37">
        <v>-4.1287206264086302</v>
      </c>
      <c r="I37">
        <v>-7.5968064172869996</v>
      </c>
      <c r="J37">
        <v>-2.1317987108749299</v>
      </c>
      <c r="K37">
        <v>170.82456631615401</v>
      </c>
      <c r="L37">
        <v>154.216587155615</v>
      </c>
      <c r="M37">
        <v>69.423979945107803</v>
      </c>
      <c r="N37">
        <v>0.52707439384267896</v>
      </c>
      <c r="O37">
        <v>11.287039131418201</v>
      </c>
      <c r="P37">
        <v>106.830409356725</v>
      </c>
      <c r="Q37">
        <v>0.110843391368749</v>
      </c>
    </row>
    <row r="38" spans="1:17" x14ac:dyDescent="0.3">
      <c r="A38" t="s">
        <v>114</v>
      </c>
      <c r="B38" t="s">
        <v>115</v>
      </c>
      <c r="C38" t="str">
        <f>IFERROR(VLOOKUP(Table1[[#This Row],[Ticker]],[1]!Table2[[Symbol]:[Industry]],2,FALSE),"-")</f>
        <v>-</v>
      </c>
      <c r="D38" t="s">
        <v>63</v>
      </c>
      <c r="E38">
        <v>248502.57596862901</v>
      </c>
      <c r="F38">
        <v>644.29999999999995</v>
      </c>
      <c r="G38">
        <v>63.624319759823202</v>
      </c>
      <c r="H38">
        <v>-12.0436429353232</v>
      </c>
      <c r="I38">
        <v>2.73960674720565</v>
      </c>
      <c r="J38">
        <v>-9.2549803550213898</v>
      </c>
      <c r="K38">
        <v>690.24635207329095</v>
      </c>
      <c r="L38">
        <v>598.98971415192796</v>
      </c>
      <c r="M38">
        <v>22.597576370555299</v>
      </c>
      <c r="N38">
        <v>0.84265779105322303</v>
      </c>
      <c r="O38">
        <v>39.0423715660406</v>
      </c>
      <c r="P38">
        <v>122.67150509763199</v>
      </c>
      <c r="Q38">
        <v>0.16642235520325499</v>
      </c>
    </row>
    <row r="39" spans="1:17" x14ac:dyDescent="0.3">
      <c r="A39" t="s">
        <v>116</v>
      </c>
      <c r="B39" t="s">
        <v>117</v>
      </c>
      <c r="C39" t="str">
        <f>IFERROR(VLOOKUP(Table1[[#This Row],[Ticker]],[1]!Table2[[Symbol]:[Industry]],2,FALSE),"-")</f>
        <v>-</v>
      </c>
      <c r="D39" t="s">
        <v>118</v>
      </c>
      <c r="E39">
        <v>244629.68676715001</v>
      </c>
      <c r="F39">
        <v>6869.3</v>
      </c>
      <c r="G39">
        <v>47.681194961516603</v>
      </c>
      <c r="H39">
        <v>-1.49493257356013</v>
      </c>
      <c r="I39">
        <v>32.386942369079897</v>
      </c>
      <c r="J39">
        <v>-3.4650889881380502</v>
      </c>
      <c r="K39">
        <v>7022.63176868547</v>
      </c>
      <c r="L39">
        <v>5879.8707837448001</v>
      </c>
      <c r="M39">
        <v>34.443648155165199</v>
      </c>
      <c r="N39">
        <v>0.51531151897600402</v>
      </c>
      <c r="O39">
        <v>16.004541947505501</v>
      </c>
      <c r="P39">
        <v>111.623536660505</v>
      </c>
      <c r="Q39">
        <v>0.152291912576106</v>
      </c>
    </row>
    <row r="40" spans="1:17" x14ac:dyDescent="0.3">
      <c r="A40" t="s">
        <v>119</v>
      </c>
      <c r="B40" t="s">
        <v>120</v>
      </c>
      <c r="C40" t="str">
        <f>IFERROR(VLOOKUP(Table1[[#This Row],[Ticker]],[1]!Table2[[Symbol]:[Industry]],2,FALSE),"-")</f>
        <v>-</v>
      </c>
      <c r="D40" t="s">
        <v>121</v>
      </c>
      <c r="E40">
        <v>241477.9815078</v>
      </c>
      <c r="F40">
        <v>2504.5500000000002</v>
      </c>
      <c r="G40">
        <v>-16.515523107013699</v>
      </c>
      <c r="H40">
        <v>-0.88913581962071497</v>
      </c>
      <c r="I40">
        <v>-17.946657817089701</v>
      </c>
      <c r="J40">
        <v>-3.9327401949243002</v>
      </c>
      <c r="K40">
        <v>2520.39979697536</v>
      </c>
      <c r="L40">
        <v>2475.43293649509</v>
      </c>
      <c r="M40">
        <v>45.872004588064698</v>
      </c>
      <c r="N40">
        <v>0.68424805430018698</v>
      </c>
      <c r="O40">
        <v>10.5707612145894</v>
      </c>
      <c r="P40">
        <v>15.7771871027389</v>
      </c>
      <c r="Q40">
        <v>-3.052709767395E-2</v>
      </c>
    </row>
    <row r="41" spans="1:17" x14ac:dyDescent="0.3">
      <c r="A41" t="s">
        <v>122</v>
      </c>
      <c r="B41" t="s">
        <v>123</v>
      </c>
      <c r="C41" t="str">
        <f>IFERROR(VLOOKUP(Table1[[#This Row],[Ticker]],[1]!Table2[[Symbol]:[Industry]],2,FALSE),"-")</f>
        <v>-</v>
      </c>
      <c r="D41" t="s">
        <v>124</v>
      </c>
      <c r="E41">
        <v>235154.696964</v>
      </c>
      <c r="F41">
        <v>179.94</v>
      </c>
      <c r="G41">
        <v>233.481521169774</v>
      </c>
      <c r="H41">
        <v>-4.0284681253418499</v>
      </c>
      <c r="I41">
        <v>8.2001967063671994</v>
      </c>
      <c r="J41">
        <v>-1.5431615927648299</v>
      </c>
      <c r="K41">
        <v>182.53477771740501</v>
      </c>
      <c r="L41">
        <v>148.997457265457</v>
      </c>
      <c r="M41">
        <v>41.233045240831103</v>
      </c>
      <c r="N41">
        <v>0.263775672981231</v>
      </c>
      <c r="O41">
        <v>27.2646437701456</v>
      </c>
      <c r="P41">
        <v>267.59959141981602</v>
      </c>
      <c r="Q41">
        <v>0.17663455858028501</v>
      </c>
    </row>
    <row r="42" spans="1:17" x14ac:dyDescent="0.3">
      <c r="A42" t="s">
        <v>125</v>
      </c>
      <c r="B42" t="s">
        <v>126</v>
      </c>
      <c r="C42" t="str">
        <f>IFERROR(VLOOKUP(Table1[[#This Row],[Ticker]],[1]!Table2[[Symbol]:[Industry]],2,FALSE),"-")</f>
        <v>-</v>
      </c>
      <c r="D42" t="s">
        <v>127</v>
      </c>
      <c r="E42">
        <v>229019.81769832</v>
      </c>
      <c r="F42">
        <v>939.7</v>
      </c>
      <c r="G42">
        <v>-9.9671894075372496</v>
      </c>
      <c r="H42">
        <v>3.38070722731486</v>
      </c>
      <c r="I42">
        <v>3.0313206693641601</v>
      </c>
      <c r="J42">
        <v>0.91772470896073299</v>
      </c>
      <c r="K42">
        <v>915.11535792095901</v>
      </c>
      <c r="L42">
        <v>866.09928988780996</v>
      </c>
      <c r="M42">
        <v>56.047890312420797</v>
      </c>
      <c r="N42">
        <v>0.77738683688342303</v>
      </c>
      <c r="O42">
        <v>3.1073746940512899</v>
      </c>
      <c r="P42">
        <v>29.972337482710898</v>
      </c>
      <c r="Q42">
        <v>7.0263084964890003E-3</v>
      </c>
    </row>
    <row r="43" spans="1:17" x14ac:dyDescent="0.3">
      <c r="A43" t="s">
        <v>128</v>
      </c>
      <c r="B43" t="s">
        <v>129</v>
      </c>
      <c r="C43" t="str">
        <f>IFERROR(VLOOKUP(Table1[[#This Row],[Ticker]],[1]!Table2[[Symbol]:[Industry]],2,FALSE),"-")</f>
        <v>-</v>
      </c>
      <c r="D43" t="s">
        <v>130</v>
      </c>
      <c r="E43">
        <v>219595.07582676399</v>
      </c>
      <c r="F43">
        <v>252.34</v>
      </c>
      <c r="G43">
        <v>136.4288828542</v>
      </c>
      <c r="H43">
        <v>10.4506343375238</v>
      </c>
      <c r="I43">
        <v>38.100878497754401</v>
      </c>
      <c r="J43">
        <v>-6.0759459279696904</v>
      </c>
      <c r="K43">
        <v>234.84014144325999</v>
      </c>
      <c r="L43">
        <v>181.81356317623201</v>
      </c>
      <c r="M43">
        <v>41.759204193557302</v>
      </c>
      <c r="N43">
        <v>1.00578500377</v>
      </c>
      <c r="O43">
        <v>11.3180629309661</v>
      </c>
      <c r="P43">
        <v>172.50539956803399</v>
      </c>
      <c r="Q43">
        <v>5.0897447045268003E-2</v>
      </c>
    </row>
    <row r="44" spans="1:17" x14ac:dyDescent="0.3">
      <c r="A44" t="s">
        <v>131</v>
      </c>
      <c r="B44" t="s">
        <v>132</v>
      </c>
      <c r="C44" t="str">
        <f>IFERROR(VLOOKUP(Table1[[#This Row],[Ticker]],[1]!Table2[[Symbol]:[Industry]],2,FALSE),"-")</f>
        <v>-</v>
      </c>
      <c r="D44" t="s">
        <v>133</v>
      </c>
      <c r="E44">
        <v>216515.64891498</v>
      </c>
      <c r="F44">
        <v>296.2</v>
      </c>
      <c r="G44">
        <v>90.1075811001825</v>
      </c>
      <c r="H44">
        <v>-5.6091637589302996</v>
      </c>
      <c r="I44">
        <v>30.0008590333826</v>
      </c>
      <c r="J44">
        <v>-3.5729937146364001</v>
      </c>
      <c r="K44">
        <v>299.94664843290701</v>
      </c>
      <c r="L44">
        <v>242.81865170432701</v>
      </c>
      <c r="M44">
        <v>36.005382910797003</v>
      </c>
      <c r="N44">
        <v>0.38235272605936899</v>
      </c>
      <c r="O44">
        <v>14.9561107359891</v>
      </c>
      <c r="P44">
        <v>133.22834645669201</v>
      </c>
      <c r="Q44">
        <v>0.20983553168013799</v>
      </c>
    </row>
    <row r="45" spans="1:17" x14ac:dyDescent="0.3">
      <c r="A45" t="s">
        <v>134</v>
      </c>
      <c r="B45" t="s">
        <v>135</v>
      </c>
      <c r="C45" t="str">
        <f>IFERROR(VLOOKUP(Table1[[#This Row],[Ticker]],[1]!Table2[[Symbol]:[Industry]],2,FALSE),"-")</f>
        <v>-</v>
      </c>
      <c r="D45" t="s">
        <v>136</v>
      </c>
      <c r="E45">
        <v>209787.08835000001</v>
      </c>
      <c r="F45">
        <v>496.5</v>
      </c>
      <c r="G45">
        <v>27.3855199399752</v>
      </c>
      <c r="H45">
        <v>-17.665850348408199</v>
      </c>
      <c r="I45">
        <v>47.600143839595603</v>
      </c>
      <c r="J45">
        <v>-1.90716543594735</v>
      </c>
      <c r="K45">
        <v>584.56217318534095</v>
      </c>
      <c r="L45">
        <v>489.14374186342098</v>
      </c>
      <c r="M45">
        <v>28.159180147974599</v>
      </c>
      <c r="N45">
        <v>3.8519764554518598</v>
      </c>
      <c r="O45">
        <v>62.678751258811602</v>
      </c>
      <c r="P45">
        <v>74.455375966268406</v>
      </c>
      <c r="Q45">
        <v>3.2802934274578997E-2</v>
      </c>
    </row>
    <row r="46" spans="1:17" x14ac:dyDescent="0.3">
      <c r="A46" t="s">
        <v>137</v>
      </c>
      <c r="B46" t="s">
        <v>138</v>
      </c>
      <c r="C46" t="str">
        <f>IFERROR(VLOOKUP(Table1[[#This Row],[Ticker]],[1]!Table2[[Symbol]:[Industry]],2,FALSE),"-")</f>
        <v>-</v>
      </c>
      <c r="D46" t="s">
        <v>51</v>
      </c>
      <c r="E46">
        <v>206894.69958222</v>
      </c>
      <c r="F46">
        <v>325.64999999999998</v>
      </c>
      <c r="G46">
        <v>17.821080210809399</v>
      </c>
      <c r="H46">
        <v>-4.9339198728568601</v>
      </c>
      <c r="I46">
        <v>-9.3681112564838198</v>
      </c>
      <c r="J46">
        <v>-4.5567636763531496</v>
      </c>
      <c r="K46">
        <v>334.90533009097697</v>
      </c>
      <c r="L46">
        <v>304.170662196313</v>
      </c>
      <c r="M46">
        <v>47.7177402327194</v>
      </c>
      <c r="N46">
        <v>0.992646470813635</v>
      </c>
      <c r="O46">
        <v>21.203746353446899</v>
      </c>
      <c r="P46">
        <v>59.4369645042839</v>
      </c>
    </row>
    <row r="47" spans="1:17" x14ac:dyDescent="0.3">
      <c r="A47" t="s">
        <v>139</v>
      </c>
      <c r="B47" t="s">
        <v>140</v>
      </c>
      <c r="C47" t="str">
        <f>IFERROR(VLOOKUP(Table1[[#This Row],[Ticker]],[1]!Table2[[Symbol]:[Industry]],2,FALSE),"-")</f>
        <v>-</v>
      </c>
      <c r="D47" t="s">
        <v>141</v>
      </c>
      <c r="E47">
        <v>205921.18082213899</v>
      </c>
      <c r="F47">
        <v>831.9</v>
      </c>
      <c r="G47">
        <v>38.367179371222498</v>
      </c>
      <c r="H47">
        <v>-0.91206840669900002</v>
      </c>
      <c r="I47">
        <v>-22.1062453572526</v>
      </c>
      <c r="J47">
        <v>-4.7093284287313804</v>
      </c>
      <c r="K47">
        <v>842.98695672086399</v>
      </c>
      <c r="L47">
        <v>785.85082984144299</v>
      </c>
      <c r="M47">
        <v>39.454721894734497</v>
      </c>
      <c r="N47">
        <v>0.70107315449229302</v>
      </c>
      <c r="O47">
        <v>16.312056737588598</v>
      </c>
      <c r="P47">
        <v>72.236024844720404</v>
      </c>
      <c r="Q47">
        <v>0.11688132238321899</v>
      </c>
    </row>
    <row r="48" spans="1:17" x14ac:dyDescent="0.3">
      <c r="A48" t="s">
        <v>142</v>
      </c>
      <c r="B48" t="s">
        <v>143</v>
      </c>
      <c r="C48" t="str">
        <f>IFERROR(VLOOKUP(Table1[[#This Row],[Ticker]],[1]!Table2[[Symbol]:[Industry]],2,FALSE),"-")</f>
        <v>-</v>
      </c>
      <c r="D48" t="s">
        <v>144</v>
      </c>
      <c r="E48">
        <v>196093.26261286001</v>
      </c>
      <c r="F48">
        <v>1509.05</v>
      </c>
      <c r="G48">
        <v>39.722823898393997</v>
      </c>
      <c r="H48">
        <v>-11.5029157269088</v>
      </c>
      <c r="I48">
        <v>-7.2776982112629698</v>
      </c>
      <c r="J48">
        <v>-3.2473065252616098</v>
      </c>
      <c r="K48">
        <v>1541.45259824246</v>
      </c>
      <c r="L48">
        <v>1377.97020951529</v>
      </c>
      <c r="M48">
        <v>43.096712450519</v>
      </c>
      <c r="N48">
        <v>1.0608991616424199</v>
      </c>
      <c r="O48">
        <v>12.8392034723832</v>
      </c>
      <c r="P48">
        <v>82.219404697216603</v>
      </c>
      <c r="Q48">
        <v>0.200179219968593</v>
      </c>
    </row>
    <row r="49" spans="1:17" x14ac:dyDescent="0.3">
      <c r="A49" t="s">
        <v>145</v>
      </c>
      <c r="B49" t="s">
        <v>146</v>
      </c>
      <c r="C49" t="str">
        <f>IFERROR(VLOOKUP(Table1[[#This Row],[Ticker]],[1]!Table2[[Symbol]:[Industry]],2,FALSE),"-")</f>
        <v>-</v>
      </c>
      <c r="D49" t="s">
        <v>127</v>
      </c>
      <c r="E49">
        <v>190960.58198267699</v>
      </c>
      <c r="F49">
        <v>152.97</v>
      </c>
      <c r="G49">
        <v>-2.0787997305711401</v>
      </c>
      <c r="H49">
        <v>-7.5693659937175797</v>
      </c>
      <c r="I49">
        <v>-5.8115995247169998</v>
      </c>
      <c r="J49">
        <v>-0.66450609077176503</v>
      </c>
      <c r="K49">
        <v>159.65741428237499</v>
      </c>
      <c r="L49">
        <v>152.653364576032</v>
      </c>
      <c r="M49">
        <v>45.870770247148499</v>
      </c>
      <c r="N49">
        <v>0.93952738298234895</v>
      </c>
      <c r="O49">
        <v>20.677256978492501</v>
      </c>
      <c r="P49">
        <v>33.481675392670098</v>
      </c>
      <c r="Q49">
        <v>-2.8396778392801001E-2</v>
      </c>
    </row>
    <row r="50" spans="1:17" x14ac:dyDescent="0.3">
      <c r="A50" t="s">
        <v>147</v>
      </c>
      <c r="B50" t="s">
        <v>148</v>
      </c>
      <c r="C50" t="str">
        <f>IFERROR(VLOOKUP(Table1[[#This Row],[Ticker]],[1]!Table2[[Symbol]:[Industry]],2,FALSE),"-")</f>
        <v>-</v>
      </c>
      <c r="D50" t="s">
        <v>37</v>
      </c>
      <c r="E50">
        <v>184699.76436636999</v>
      </c>
      <c r="F50">
        <v>1843.7</v>
      </c>
      <c r="G50">
        <v>12.0955710113917</v>
      </c>
      <c r="H50">
        <v>3.62400396186657</v>
      </c>
      <c r="I50">
        <v>4.3365208731759202</v>
      </c>
      <c r="J50">
        <v>0.885202882311664</v>
      </c>
      <c r="K50">
        <v>1664.32060876787</v>
      </c>
      <c r="L50">
        <v>1505.7104679076699</v>
      </c>
      <c r="M50">
        <v>77.263721936760305</v>
      </c>
      <c r="N50">
        <v>1.0360119683418401</v>
      </c>
      <c r="O50">
        <v>1.3044421543635101</v>
      </c>
      <c r="P50">
        <v>45.821963854945203</v>
      </c>
      <c r="Q50">
        <v>2.2655496168290001E-2</v>
      </c>
    </row>
    <row r="51" spans="1:17" x14ac:dyDescent="0.3">
      <c r="A51" t="s">
        <v>149</v>
      </c>
      <c r="B51" t="s">
        <v>150</v>
      </c>
      <c r="C51" t="str">
        <f>IFERROR(VLOOKUP(Table1[[#This Row],[Ticker]],[1]!Table2[[Symbol]:[Industry]],2,FALSE),"-")</f>
        <v>-</v>
      </c>
      <c r="D51" t="s">
        <v>151</v>
      </c>
      <c r="E51">
        <v>183841.16781531999</v>
      </c>
      <c r="F51">
        <v>4759.8500000000004</v>
      </c>
      <c r="G51">
        <v>61.478802261044798</v>
      </c>
      <c r="H51">
        <v>8.0612208690795502</v>
      </c>
      <c r="I51">
        <v>36.433645053970999</v>
      </c>
      <c r="J51">
        <v>9.3709494527209394</v>
      </c>
      <c r="K51">
        <v>4360.5470810519701</v>
      </c>
      <c r="L51">
        <v>3722.18131549385</v>
      </c>
      <c r="M51">
        <v>71.365507830422104</v>
      </c>
      <c r="N51">
        <v>1.4142078602157</v>
      </c>
      <c r="O51">
        <v>3.8646175824868401</v>
      </c>
      <c r="P51">
        <v>103.99211434204</v>
      </c>
      <c r="Q51">
        <v>0.107312267319232</v>
      </c>
    </row>
    <row r="52" spans="1:17" x14ac:dyDescent="0.3">
      <c r="A52" t="s">
        <v>152</v>
      </c>
      <c r="B52" t="s">
        <v>153</v>
      </c>
      <c r="C52" t="str">
        <f>IFERROR(VLOOKUP(Table1[[#This Row],[Ticker]],[1]!Table2[[Symbol]:[Industry]],2,FALSE),"-")</f>
        <v>-</v>
      </c>
      <c r="D52" t="s">
        <v>124</v>
      </c>
      <c r="E52">
        <v>182974.14208319999</v>
      </c>
      <c r="F52">
        <v>554.45000000000005</v>
      </c>
      <c r="G52">
        <v>126.656184469438</v>
      </c>
      <c r="H52">
        <v>-1.2067903966304401</v>
      </c>
      <c r="I52">
        <v>23.953853530944599</v>
      </c>
      <c r="J52">
        <v>2.8307525700301901</v>
      </c>
      <c r="K52">
        <v>512.07788402597896</v>
      </c>
      <c r="L52">
        <v>431.08875825499803</v>
      </c>
      <c r="M52">
        <v>76.704447154258006</v>
      </c>
      <c r="N52">
        <v>0.55449622381568997</v>
      </c>
      <c r="O52">
        <v>4.6081702588150302</v>
      </c>
      <c r="P52">
        <v>176.602644050885</v>
      </c>
      <c r="Q52">
        <v>0.20931686244212999</v>
      </c>
    </row>
    <row r="53" spans="1:17" x14ac:dyDescent="0.3">
      <c r="A53" t="s">
        <v>154</v>
      </c>
      <c r="B53" t="s">
        <v>155</v>
      </c>
      <c r="C53" t="str">
        <f>IFERROR(VLOOKUP(Table1[[#This Row],[Ticker]],[1]!Table2[[Symbol]:[Industry]],2,FALSE),"-")</f>
        <v>-</v>
      </c>
      <c r="D53" t="s">
        <v>21</v>
      </c>
      <c r="E53">
        <v>181560.90374071</v>
      </c>
      <c r="F53">
        <v>6132.1</v>
      </c>
      <c r="G53">
        <v>-10.6565923349615</v>
      </c>
      <c r="H53">
        <v>3.95838441915356</v>
      </c>
      <c r="I53">
        <v>1.2649489617952301</v>
      </c>
      <c r="J53">
        <v>5.7041829606958299</v>
      </c>
      <c r="K53">
        <v>5510.1698594319296</v>
      </c>
      <c r="L53">
        <v>5281.6205305791</v>
      </c>
      <c r="M53">
        <v>83.221318681270702</v>
      </c>
      <c r="N53">
        <v>1.16260633127159</v>
      </c>
      <c r="O53">
        <v>5.0537336312193197</v>
      </c>
      <c r="P53">
        <v>35.859799935749002</v>
      </c>
      <c r="Q53">
        <v>-1.9024662197139001E-2</v>
      </c>
    </row>
    <row r="54" spans="1:17" x14ac:dyDescent="0.3">
      <c r="A54" t="s">
        <v>156</v>
      </c>
      <c r="B54" t="s">
        <v>157</v>
      </c>
      <c r="C54" t="str">
        <f>IFERROR(VLOOKUP(Table1[[#This Row],[Ticker]],[1]!Table2[[Symbol]:[Industry]],2,FALSE),"-")</f>
        <v>-</v>
      </c>
      <c r="D54" t="s">
        <v>158</v>
      </c>
      <c r="E54">
        <v>180902.27532103899</v>
      </c>
      <c r="F54">
        <v>463.4</v>
      </c>
      <c r="G54">
        <v>65.493795814960805</v>
      </c>
      <c r="H54">
        <v>2.9900074553200202</v>
      </c>
      <c r="I54">
        <v>58.461696013464604</v>
      </c>
      <c r="J54">
        <v>5.3316478500340297E-2</v>
      </c>
      <c r="K54">
        <v>441.11042098604099</v>
      </c>
      <c r="L54">
        <v>371.78654333534502</v>
      </c>
      <c r="M54">
        <v>64.933090391583804</v>
      </c>
      <c r="N54">
        <v>0.63516477943171901</v>
      </c>
      <c r="O54">
        <v>9.3547690979715199</v>
      </c>
      <c r="P54">
        <v>122.78846153846099</v>
      </c>
      <c r="Q54">
        <v>3.2506711919433003E-2</v>
      </c>
    </row>
    <row r="55" spans="1:17" x14ac:dyDescent="0.3">
      <c r="A55" t="s">
        <v>159</v>
      </c>
      <c r="B55" t="s">
        <v>160</v>
      </c>
      <c r="C55" t="str">
        <f>IFERROR(VLOOKUP(Table1[[#This Row],[Ticker]],[1]!Table2[[Symbol]:[Industry]],2,FALSE),"-")</f>
        <v>-</v>
      </c>
      <c r="D55" t="s">
        <v>83</v>
      </c>
      <c r="E55">
        <v>179565.05611246001</v>
      </c>
      <c r="F55">
        <v>2676.2</v>
      </c>
      <c r="G55">
        <v>19.086201829638501</v>
      </c>
      <c r="H55">
        <v>-6.2875650002360501</v>
      </c>
      <c r="I55">
        <v>7.7063454908598903</v>
      </c>
      <c r="J55">
        <v>-0.75709197821197805</v>
      </c>
      <c r="K55">
        <v>2644.2596054789701</v>
      </c>
      <c r="L55">
        <v>2363.2267916731398</v>
      </c>
      <c r="M55">
        <v>49.051632798872603</v>
      </c>
      <c r="N55">
        <v>0.88753030845509095</v>
      </c>
      <c r="O55">
        <v>7.53120095658024</v>
      </c>
      <c r="P55">
        <v>51.022490929651099</v>
      </c>
      <c r="Q55">
        <v>7.3326052677163994E-2</v>
      </c>
    </row>
    <row r="56" spans="1:17" x14ac:dyDescent="0.3">
      <c r="A56" t="s">
        <v>161</v>
      </c>
      <c r="B56" t="s">
        <v>162</v>
      </c>
      <c r="C56" t="str">
        <f>IFERROR(VLOOKUP(Table1[[#This Row],[Ticker]],[1]!Table2[[Symbol]:[Industry]],2,FALSE),"-")</f>
        <v>-</v>
      </c>
      <c r="D56" t="s">
        <v>163</v>
      </c>
      <c r="E56">
        <v>166909.63156874999</v>
      </c>
      <c r="F56">
        <v>7876.5</v>
      </c>
      <c r="G56">
        <v>52.341307427410001</v>
      </c>
      <c r="H56">
        <v>-0.55426635904569899</v>
      </c>
      <c r="I56">
        <v>30.2404773765466</v>
      </c>
      <c r="J56">
        <v>-1.31542734295007</v>
      </c>
      <c r="K56">
        <v>7874.9354878038303</v>
      </c>
      <c r="L56">
        <v>6677.1150362032304</v>
      </c>
      <c r="M56">
        <v>52.846824067393896</v>
      </c>
      <c r="N56">
        <v>0.61947548074357095</v>
      </c>
      <c r="O56">
        <v>16.167714086205802</v>
      </c>
      <c r="P56">
        <v>104.584415584415</v>
      </c>
      <c r="Q56">
        <v>0.17686218043110899</v>
      </c>
    </row>
    <row r="57" spans="1:17" x14ac:dyDescent="0.3">
      <c r="A57" t="s">
        <v>164</v>
      </c>
      <c r="B57" t="s">
        <v>165</v>
      </c>
      <c r="C57" t="str">
        <f>IFERROR(VLOOKUP(Table1[[#This Row],[Ticker]],[1]!Table2[[Symbol]:[Industry]],2,FALSE),"-")</f>
        <v>-</v>
      </c>
      <c r="D57" t="s">
        <v>124</v>
      </c>
      <c r="E57">
        <v>164905.65299999999</v>
      </c>
      <c r="F57">
        <v>626.25</v>
      </c>
      <c r="G57">
        <v>126.258573460639</v>
      </c>
      <c r="H57">
        <v>-1.1016970252929701</v>
      </c>
      <c r="I57">
        <v>27.2529960478278</v>
      </c>
      <c r="J57">
        <v>2.1508665716067998</v>
      </c>
      <c r="K57">
        <v>583.43436752510297</v>
      </c>
      <c r="L57">
        <v>482.46926191702403</v>
      </c>
      <c r="M57">
        <v>70.542892282915105</v>
      </c>
      <c r="N57">
        <v>0.470886426240885</v>
      </c>
      <c r="O57">
        <v>4.4311377245508998</v>
      </c>
      <c r="P57">
        <v>171.633051398828</v>
      </c>
      <c r="Q57">
        <v>0.20383346099260799</v>
      </c>
    </row>
    <row r="58" spans="1:17" x14ac:dyDescent="0.3">
      <c r="A58" t="s">
        <v>166</v>
      </c>
      <c r="B58" t="s">
        <v>167</v>
      </c>
      <c r="C58" t="str">
        <f>IFERROR(VLOOKUP(Table1[[#This Row],[Ticker]],[1]!Table2[[Symbol]:[Industry]],2,FALSE),"-")</f>
        <v>-</v>
      </c>
      <c r="D58" t="s">
        <v>21</v>
      </c>
      <c r="E58">
        <v>161145.81477195001</v>
      </c>
      <c r="F58">
        <v>1647.35</v>
      </c>
      <c r="G58">
        <v>7.4747169000323401</v>
      </c>
      <c r="H58">
        <v>3.87460867999937</v>
      </c>
      <c r="I58">
        <v>14.9040652923831</v>
      </c>
      <c r="J58">
        <v>-9.9509226696068404E-2</v>
      </c>
      <c r="K58">
        <v>1507.89977125171</v>
      </c>
      <c r="L58">
        <v>1356.2333580373199</v>
      </c>
      <c r="M58">
        <v>70.8732424196739</v>
      </c>
      <c r="N58">
        <v>0.89235678110099603</v>
      </c>
      <c r="O58">
        <v>1.0714177315081801</v>
      </c>
      <c r="P58">
        <v>50.011382780130198</v>
      </c>
      <c r="Q58">
        <v>-1.3087547798079E-2</v>
      </c>
    </row>
    <row r="59" spans="1:17" x14ac:dyDescent="0.3">
      <c r="A59" t="s">
        <v>168</v>
      </c>
      <c r="B59" t="s">
        <v>169</v>
      </c>
      <c r="C59" t="str">
        <f>IFERROR(VLOOKUP(Table1[[#This Row],[Ticker]],[1]!Table2[[Symbol]:[Industry]],2,FALSE),"-")</f>
        <v>-</v>
      </c>
      <c r="D59" t="s">
        <v>37</v>
      </c>
      <c r="E59">
        <v>158503.28966198899</v>
      </c>
      <c r="F59">
        <v>736.9</v>
      </c>
      <c r="G59">
        <v>-13.968108215907399</v>
      </c>
      <c r="H59">
        <v>3.45589443920165</v>
      </c>
      <c r="I59">
        <v>12.198621921656001</v>
      </c>
      <c r="J59">
        <v>0.36901113474291303</v>
      </c>
      <c r="K59">
        <v>672.58768010932602</v>
      </c>
      <c r="L59">
        <v>627.04126133455202</v>
      </c>
      <c r="M59">
        <v>68.764501167027504</v>
      </c>
      <c r="N59">
        <v>0.72909868978762205</v>
      </c>
      <c r="O59">
        <v>1.57416203012621</v>
      </c>
      <c r="P59">
        <v>44.094642158779799</v>
      </c>
      <c r="Q59">
        <v>-5.3565000335105001E-2</v>
      </c>
    </row>
    <row r="60" spans="1:17" x14ac:dyDescent="0.3">
      <c r="A60" t="s">
        <v>170</v>
      </c>
      <c r="B60" t="s">
        <v>171</v>
      </c>
      <c r="C60" t="str">
        <f>IFERROR(VLOOKUP(Table1[[#This Row],[Ticker]],[1]!Table2[[Symbol]:[Industry]],2,FALSE),"-")</f>
        <v>-</v>
      </c>
      <c r="D60" t="s">
        <v>172</v>
      </c>
      <c r="E60">
        <v>156727.44648015001</v>
      </c>
      <c r="F60">
        <v>700.5</v>
      </c>
      <c r="G60">
        <v>23.567948428880499</v>
      </c>
      <c r="H60">
        <v>3.4438424680839601</v>
      </c>
      <c r="I60">
        <v>24.612974704199502</v>
      </c>
      <c r="J60">
        <v>0.59473521100415205</v>
      </c>
      <c r="K60">
        <v>665.407608458244</v>
      </c>
      <c r="L60">
        <v>606.98373768088402</v>
      </c>
      <c r="M60">
        <v>68.8085572776438</v>
      </c>
      <c r="N60">
        <v>1.0094405558667701</v>
      </c>
      <c r="O60">
        <v>2.1056388294075701</v>
      </c>
      <c r="P60">
        <v>56.588800715323501</v>
      </c>
      <c r="Q60">
        <v>3.2778459924180998E-2</v>
      </c>
    </row>
    <row r="61" spans="1:17" x14ac:dyDescent="0.3">
      <c r="A61" t="s">
        <v>173</v>
      </c>
      <c r="B61" t="s">
        <v>174</v>
      </c>
      <c r="C61" t="str">
        <f>IFERROR(VLOOKUP(Table1[[#This Row],[Ticker]],[1]!Table2[[Symbol]:[Industry]],2,FALSE),"-")</f>
        <v>-</v>
      </c>
      <c r="D61" t="s">
        <v>175</v>
      </c>
      <c r="E61">
        <v>156696.19168792499</v>
      </c>
      <c r="F61">
        <v>3080.85</v>
      </c>
      <c r="G61">
        <v>-10.7110253375337</v>
      </c>
      <c r="H61">
        <v>-3.2679548699493499</v>
      </c>
      <c r="I61">
        <v>-1.8123316865913399</v>
      </c>
      <c r="J61">
        <v>-0.90944701199177902</v>
      </c>
      <c r="K61">
        <v>3092.5877897647301</v>
      </c>
      <c r="L61">
        <v>2912.5216564770299</v>
      </c>
      <c r="M61">
        <v>47.069914176592803</v>
      </c>
      <c r="N61">
        <v>0.55143608553116297</v>
      </c>
      <c r="O61">
        <v>6.4300436567830301</v>
      </c>
      <c r="P61">
        <v>34.3852914876447</v>
      </c>
      <c r="Q61">
        <v>-4.2681998303170003E-3</v>
      </c>
    </row>
    <row r="62" spans="1:17" x14ac:dyDescent="0.3">
      <c r="A62" t="s">
        <v>176</v>
      </c>
      <c r="B62" t="s">
        <v>177</v>
      </c>
      <c r="C62" t="str">
        <f>IFERROR(VLOOKUP(Table1[[#This Row],[Ticker]],[1]!Table2[[Symbol]:[Industry]],2,FALSE),"-")</f>
        <v>-</v>
      </c>
      <c r="D62" t="s">
        <v>18</v>
      </c>
      <c r="E62">
        <v>154646.02811976001</v>
      </c>
      <c r="F62">
        <v>356.45</v>
      </c>
      <c r="G62">
        <v>69.770181313816096</v>
      </c>
      <c r="H62">
        <v>3.7825775160345798</v>
      </c>
      <c r="I62">
        <v>3.6426222892856601</v>
      </c>
      <c r="J62">
        <v>-3.0524622755264201</v>
      </c>
      <c r="K62">
        <v>329.53949294192302</v>
      </c>
      <c r="L62">
        <v>288.249295218329</v>
      </c>
      <c r="M62">
        <v>70.164483848450004</v>
      </c>
      <c r="N62">
        <v>0.718970146209159</v>
      </c>
      <c r="O62">
        <v>0.72941506522654598</v>
      </c>
      <c r="P62">
        <v>115.085231558304</v>
      </c>
      <c r="Q62">
        <v>3.4446533104167003E-2</v>
      </c>
    </row>
    <row r="63" spans="1:17" x14ac:dyDescent="0.3">
      <c r="A63" t="s">
        <v>178</v>
      </c>
      <c r="B63" t="s">
        <v>179</v>
      </c>
      <c r="C63" t="str">
        <f>IFERROR(VLOOKUP(Table1[[#This Row],[Ticker]],[1]!Table2[[Symbol]:[Industry]],2,FALSE),"-")</f>
        <v>-</v>
      </c>
      <c r="D63" t="s">
        <v>180</v>
      </c>
      <c r="E63">
        <v>152482.67200081199</v>
      </c>
      <c r="F63">
        <v>231.91</v>
      </c>
      <c r="G63">
        <v>67.841796275783693</v>
      </c>
      <c r="H63">
        <v>-0.116139951195102</v>
      </c>
      <c r="I63">
        <v>12.8317869691013</v>
      </c>
      <c r="J63">
        <v>-2.15168415699647</v>
      </c>
      <c r="K63">
        <v>226.449376314435</v>
      </c>
      <c r="L63">
        <v>192.56615571445101</v>
      </c>
      <c r="M63">
        <v>47.093761762692402</v>
      </c>
      <c r="N63">
        <v>0.50312016036933604</v>
      </c>
      <c r="O63">
        <v>6.2049933163727404</v>
      </c>
      <c r="P63">
        <v>102.100217864923</v>
      </c>
      <c r="Q63">
        <v>0.10376872446544499</v>
      </c>
    </row>
    <row r="64" spans="1:17" x14ac:dyDescent="0.3">
      <c r="A64" t="s">
        <v>58</v>
      </c>
      <c r="B64" t="s">
        <v>181</v>
      </c>
      <c r="C64" t="str">
        <f>IFERROR(VLOOKUP(Table1[[#This Row],[Ticker]],[1]!Table2[[Symbol]:[Industry]],2,FALSE),"-")</f>
        <v>-</v>
      </c>
      <c r="D64" t="s">
        <v>60</v>
      </c>
      <c r="E64">
        <v>151860.11489632499</v>
      </c>
      <c r="F64">
        <v>768.65</v>
      </c>
      <c r="G64">
        <v>60.414833480193103</v>
      </c>
      <c r="H64">
        <v>-4.0258230635677599</v>
      </c>
      <c r="I64">
        <v>7.1572462098103902</v>
      </c>
      <c r="J64">
        <v>-1.0160349815679199</v>
      </c>
      <c r="K64">
        <v>716.34574046139801</v>
      </c>
      <c r="L64">
        <v>617.99176062615697</v>
      </c>
      <c r="M64">
        <v>39.2687657472623</v>
      </c>
      <c r="N64">
        <v>2.4538801951262399</v>
      </c>
      <c r="O64">
        <v>4.6380016912768998</v>
      </c>
      <c r="P64">
        <v>94.054531683918199</v>
      </c>
      <c r="Q64">
        <v>0.108572439416318</v>
      </c>
    </row>
    <row r="65" spans="1:17" x14ac:dyDescent="0.3">
      <c r="A65" t="s">
        <v>182</v>
      </c>
      <c r="B65" t="s">
        <v>183</v>
      </c>
      <c r="C65" t="str">
        <f>IFERROR(VLOOKUP(Table1[[#This Row],[Ticker]],[1]!Table2[[Symbol]:[Industry]],2,FALSE),"-")</f>
        <v>-</v>
      </c>
      <c r="D65" t="s">
        <v>184</v>
      </c>
      <c r="E65">
        <v>151050.89682348899</v>
      </c>
      <c r="F65">
        <v>1476.7</v>
      </c>
      <c r="G65">
        <v>15.690946553029599</v>
      </c>
      <c r="H65">
        <v>-1.0886618398454599</v>
      </c>
      <c r="I65">
        <v>2.9962391835154598</v>
      </c>
      <c r="J65">
        <v>4.3410153973329502</v>
      </c>
      <c r="K65">
        <v>1418.9012998200301</v>
      </c>
      <c r="L65">
        <v>1277.1603235182099</v>
      </c>
      <c r="M65">
        <v>66.3500119971483</v>
      </c>
      <c r="N65">
        <v>0.70766365829989097</v>
      </c>
      <c r="O65">
        <v>3.2708065280693401</v>
      </c>
      <c r="P65">
        <v>53.8549697853719</v>
      </c>
      <c r="Q65">
        <v>1.3371820743860001E-3</v>
      </c>
    </row>
    <row r="66" spans="1:17" x14ac:dyDescent="0.3">
      <c r="A66" t="s">
        <v>185</v>
      </c>
      <c r="B66" t="s">
        <v>186</v>
      </c>
      <c r="C66" t="str">
        <f>IFERROR(VLOOKUP(Table1[[#This Row],[Ticker]],[1]!Table2[[Symbol]:[Industry]],2,FALSE),"-")</f>
        <v>-</v>
      </c>
      <c r="D66" t="s">
        <v>83</v>
      </c>
      <c r="E66">
        <v>150866.3130275</v>
      </c>
      <c r="F66">
        <v>612.5</v>
      </c>
      <c r="G66">
        <v>8.79229893839487</v>
      </c>
      <c r="H66">
        <v>-11.951349161608301</v>
      </c>
      <c r="I66">
        <v>-13.3272096917627</v>
      </c>
      <c r="J66">
        <v>-3.7168861581342401</v>
      </c>
      <c r="K66">
        <v>644.70896437012595</v>
      </c>
      <c r="L66">
        <v>594.32532897870703</v>
      </c>
      <c r="M66">
        <v>27.8510369869797</v>
      </c>
      <c r="N66">
        <v>0.88311764602312604</v>
      </c>
      <c r="O66">
        <v>15.4204081632653</v>
      </c>
      <c r="P66">
        <v>51.590149733943797</v>
      </c>
      <c r="Q66">
        <v>2.1588985505428E-2</v>
      </c>
    </row>
    <row r="67" spans="1:17" x14ac:dyDescent="0.3">
      <c r="A67" t="s">
        <v>187</v>
      </c>
      <c r="B67" t="s">
        <v>188</v>
      </c>
      <c r="C67" t="str">
        <f>IFERROR(VLOOKUP(Table1[[#This Row],[Ticker]],[1]!Table2[[Symbol]:[Industry]],2,FALSE),"-")</f>
        <v>-</v>
      </c>
      <c r="D67" t="s">
        <v>121</v>
      </c>
      <c r="E67">
        <v>140459.93812943899</v>
      </c>
      <c r="F67">
        <v>5831.4</v>
      </c>
      <c r="G67">
        <v>-1.3264626579076999</v>
      </c>
      <c r="H67">
        <v>-4.5720087895223802</v>
      </c>
      <c r="I67">
        <v>3.0289217708054701</v>
      </c>
      <c r="J67">
        <v>-3.4597175478323399</v>
      </c>
      <c r="K67">
        <v>5661.5068966434801</v>
      </c>
      <c r="L67">
        <v>5229.4471311969701</v>
      </c>
      <c r="M67">
        <v>59.318805550533398</v>
      </c>
      <c r="N67">
        <v>0.57033463081205404</v>
      </c>
      <c r="O67">
        <v>2.9769866584353699</v>
      </c>
      <c r="P67">
        <v>34.126089656600001</v>
      </c>
      <c r="Q67">
        <v>6.89749477354E-3</v>
      </c>
    </row>
    <row r="68" spans="1:17" x14ac:dyDescent="0.3">
      <c r="A68" t="s">
        <v>189</v>
      </c>
      <c r="B68" t="s">
        <v>190</v>
      </c>
      <c r="C68" t="str">
        <f>IFERROR(VLOOKUP(Table1[[#This Row],[Ticker]],[1]!Table2[[Symbol]:[Industry]],2,FALSE),"-")</f>
        <v>-</v>
      </c>
      <c r="D68" t="s">
        <v>92</v>
      </c>
      <c r="E68">
        <v>137687.18108022999</v>
      </c>
      <c r="F68">
        <v>430.9</v>
      </c>
      <c r="G68">
        <v>44.490468480058702</v>
      </c>
      <c r="H68">
        <v>-4.6535964136985202</v>
      </c>
      <c r="I68">
        <v>1.49473231251199</v>
      </c>
      <c r="J68">
        <v>0.361140188389387</v>
      </c>
      <c r="K68">
        <v>428.94322374137101</v>
      </c>
      <c r="L68">
        <v>388.461834596291</v>
      </c>
      <c r="M68">
        <v>60.153396483518698</v>
      </c>
      <c r="N68">
        <v>0.67958822389922302</v>
      </c>
      <c r="O68">
        <v>9.3061035042933504</v>
      </c>
      <c r="P68">
        <v>86.698440207972197</v>
      </c>
      <c r="Q68">
        <v>0.145598282600651</v>
      </c>
    </row>
    <row r="69" spans="1:17" x14ac:dyDescent="0.3">
      <c r="A69" t="s">
        <v>191</v>
      </c>
      <c r="B69" t="s">
        <v>192</v>
      </c>
      <c r="C69" t="str">
        <f>IFERROR(VLOOKUP(Table1[[#This Row],[Ticker]],[1]!Table2[[Symbol]:[Industry]],2,FALSE),"-")</f>
        <v>-</v>
      </c>
      <c r="D69" t="s">
        <v>193</v>
      </c>
      <c r="E69">
        <v>134725.50442889999</v>
      </c>
      <c r="F69">
        <v>4915.8999999999996</v>
      </c>
      <c r="G69">
        <v>16.475675688271</v>
      </c>
      <c r="H69">
        <v>-3.2162562873248599</v>
      </c>
      <c r="I69">
        <v>15.2085411995317</v>
      </c>
      <c r="J69">
        <v>-0.85297421713602595</v>
      </c>
      <c r="K69">
        <v>4802.5643203766103</v>
      </c>
      <c r="L69">
        <v>4356.4515293449804</v>
      </c>
      <c r="M69">
        <v>58.4253625717784</v>
      </c>
      <c r="N69">
        <v>0.58496982459361102</v>
      </c>
      <c r="O69">
        <v>2.9089281718505302</v>
      </c>
      <c r="P69">
        <v>50.103816793893102</v>
      </c>
      <c r="Q69">
        <v>5.9276439439635002E-2</v>
      </c>
    </row>
    <row r="70" spans="1:17" x14ac:dyDescent="0.3">
      <c r="A70" t="s">
        <v>194</v>
      </c>
      <c r="B70" t="s">
        <v>195</v>
      </c>
      <c r="C70" t="str">
        <f>IFERROR(VLOOKUP(Table1[[#This Row],[Ticker]],[1]!Table2[[Symbol]:[Industry]],2,FALSE),"-")</f>
        <v>-</v>
      </c>
      <c r="D70" t="s">
        <v>196</v>
      </c>
      <c r="E70">
        <v>133067.4530679</v>
      </c>
      <c r="F70">
        <v>5012.55</v>
      </c>
      <c r="G70">
        <v>7.0298899302515698</v>
      </c>
      <c r="H70">
        <v>3.1007144852670701</v>
      </c>
      <c r="I70">
        <v>29.2589774550428</v>
      </c>
      <c r="J70">
        <v>0.87577580951306599</v>
      </c>
      <c r="K70">
        <v>4688.4168473403697</v>
      </c>
      <c r="L70">
        <v>4162.4340483647702</v>
      </c>
      <c r="M70">
        <v>65.990923967904394</v>
      </c>
      <c r="N70">
        <v>0.95367031061654595</v>
      </c>
      <c r="O70">
        <v>1.6648212985406601</v>
      </c>
      <c r="P70">
        <v>52.1120990501623</v>
      </c>
      <c r="Q70">
        <v>-4.2994429526514999E-2</v>
      </c>
    </row>
    <row r="71" spans="1:17" x14ac:dyDescent="0.3">
      <c r="A71" t="s">
        <v>197</v>
      </c>
      <c r="B71" t="s">
        <v>198</v>
      </c>
      <c r="C71" t="str">
        <f>IFERROR(VLOOKUP(Table1[[#This Row],[Ticker]],[1]!Table2[[Symbol]:[Industry]],2,FALSE),"-")</f>
        <v>-</v>
      </c>
      <c r="D71" t="s">
        <v>199</v>
      </c>
      <c r="E71">
        <v>131923.371153288</v>
      </c>
      <c r="F71">
        <v>194.68</v>
      </c>
      <c r="G71">
        <v>71.811885465924505</v>
      </c>
      <c r="H71">
        <v>-1.5552387514408501</v>
      </c>
      <c r="I71">
        <v>48.905649297748703</v>
      </c>
      <c r="J71">
        <v>2.8111419562960802E-2</v>
      </c>
      <c r="K71">
        <v>185.40349536477899</v>
      </c>
      <c r="L71">
        <v>146.466491854217</v>
      </c>
      <c r="M71">
        <v>54.922207977119299</v>
      </c>
      <c r="N71">
        <v>0.633372294362053</v>
      </c>
      <c r="O71">
        <v>7.2940209574686499</v>
      </c>
      <c r="P71">
        <v>124.28571428571399</v>
      </c>
      <c r="Q71">
        <v>4.3315472047893003E-2</v>
      </c>
    </row>
    <row r="72" spans="1:17" x14ac:dyDescent="0.3">
      <c r="A72" t="s">
        <v>200</v>
      </c>
      <c r="B72" t="s">
        <v>201</v>
      </c>
      <c r="C72" t="str">
        <f>IFERROR(VLOOKUP(Table1[[#This Row],[Ticker]],[1]!Table2[[Symbol]:[Industry]],2,FALSE),"-")</f>
        <v>-</v>
      </c>
      <c r="D72" t="s">
        <v>98</v>
      </c>
      <c r="E72">
        <v>130722.59485266999</v>
      </c>
      <c r="F72">
        <v>2751.55</v>
      </c>
      <c r="G72">
        <v>69.267398192939993</v>
      </c>
      <c r="H72">
        <v>6.9713026660361797</v>
      </c>
      <c r="I72">
        <v>14.208688632531</v>
      </c>
      <c r="J72">
        <v>2.1547072719530602</v>
      </c>
      <c r="K72">
        <v>2521.7185426615702</v>
      </c>
      <c r="L72">
        <v>2161.9376378715201</v>
      </c>
      <c r="M72">
        <v>71.174258627431101</v>
      </c>
      <c r="N72">
        <v>0.932865287331064</v>
      </c>
      <c r="O72">
        <v>2.4150024531627499</v>
      </c>
      <c r="P72">
        <v>104.87323629053201</v>
      </c>
      <c r="Q72">
        <v>0.26217128309994497</v>
      </c>
    </row>
    <row r="73" spans="1:17" x14ac:dyDescent="0.3">
      <c r="A73" t="s">
        <v>202</v>
      </c>
      <c r="B73" t="s">
        <v>203</v>
      </c>
      <c r="C73" t="str">
        <f>IFERROR(VLOOKUP(Table1[[#This Row],[Ticker]],[1]!Table2[[Symbol]:[Industry]],2,FALSE),"-")</f>
        <v>-</v>
      </c>
      <c r="D73" t="s">
        <v>54</v>
      </c>
      <c r="E73">
        <v>130707.61085159999</v>
      </c>
      <c r="F73">
        <v>1618.55</v>
      </c>
      <c r="G73">
        <v>1.582551805467</v>
      </c>
      <c r="H73">
        <v>0.95188851540897301</v>
      </c>
      <c r="I73">
        <v>-5.0808682657786903</v>
      </c>
      <c r="J73">
        <v>9.3031312311291307E-3</v>
      </c>
      <c r="K73">
        <v>1541.2991291021499</v>
      </c>
      <c r="L73">
        <v>1419.4902413434399</v>
      </c>
      <c r="M73">
        <v>70.876795967649201</v>
      </c>
      <c r="N73">
        <v>0.68633311801630703</v>
      </c>
      <c r="O73">
        <v>1.46736276296686</v>
      </c>
      <c r="P73">
        <v>42.981448763250803</v>
      </c>
      <c r="Q73">
        <v>4.7396520540158998E-2</v>
      </c>
    </row>
    <row r="74" spans="1:17" x14ac:dyDescent="0.3">
      <c r="A74" t="s">
        <v>204</v>
      </c>
      <c r="B74" t="s">
        <v>205</v>
      </c>
      <c r="C74" t="str">
        <f>IFERROR(VLOOKUP(Table1[[#This Row],[Ticker]],[1]!Table2[[Symbol]:[Industry]],2,FALSE),"-")</f>
        <v>-</v>
      </c>
      <c r="D74" t="s">
        <v>34</v>
      </c>
      <c r="E74">
        <v>129180.627231419</v>
      </c>
      <c r="F74">
        <v>249.8</v>
      </c>
      <c r="G74">
        <v>0.64907956830369695</v>
      </c>
      <c r="H74">
        <v>-2.4972761551237102</v>
      </c>
      <c r="I74">
        <v>-20.312147251355501</v>
      </c>
      <c r="J74">
        <v>-3.1606679932730501</v>
      </c>
      <c r="K74">
        <v>254.41701089269699</v>
      </c>
      <c r="L74">
        <v>246.72023843321901</v>
      </c>
      <c r="M74">
        <v>50.625698629152197</v>
      </c>
      <c r="N74">
        <v>0.62597183933121903</v>
      </c>
      <c r="O74">
        <v>19.975980784627701</v>
      </c>
      <c r="P74">
        <v>34.084809447128201</v>
      </c>
      <c r="Q74">
        <v>0.14811603765232401</v>
      </c>
    </row>
    <row r="75" spans="1:17" x14ac:dyDescent="0.3">
      <c r="A75" t="s">
        <v>206</v>
      </c>
      <c r="B75" t="s">
        <v>207</v>
      </c>
      <c r="C75" t="str">
        <f>IFERROR(VLOOKUP(Table1[[#This Row],[Ticker]],[1]!Table2[[Symbol]:[Industry]],2,FALSE),"-")</f>
        <v>-</v>
      </c>
      <c r="D75" t="s">
        <v>34</v>
      </c>
      <c r="E75">
        <v>127210.262741574</v>
      </c>
      <c r="F75">
        <v>115.53</v>
      </c>
      <c r="G75">
        <v>53.492978074003702</v>
      </c>
      <c r="H75">
        <v>-8.9547624507850294</v>
      </c>
      <c r="I75">
        <v>-19.603203318378998</v>
      </c>
      <c r="J75">
        <v>-3.1861273274900199</v>
      </c>
      <c r="K75">
        <v>118.930093847379</v>
      </c>
      <c r="L75">
        <v>111.179562087637</v>
      </c>
      <c r="M75">
        <v>46.547931779565602</v>
      </c>
      <c r="N75">
        <v>0.46724652417235601</v>
      </c>
      <c r="O75">
        <v>23.690816238206502</v>
      </c>
      <c r="P75">
        <v>84.847999999999999</v>
      </c>
      <c r="Q75">
        <v>0.132575111693675</v>
      </c>
    </row>
    <row r="76" spans="1:17" x14ac:dyDescent="0.3">
      <c r="A76" t="s">
        <v>208</v>
      </c>
      <c r="B76" t="s">
        <v>209</v>
      </c>
      <c r="C76" t="str">
        <f>IFERROR(VLOOKUP(Table1[[#This Row],[Ticker]],[1]!Table2[[Symbol]:[Industry]],2,FALSE),"-")</f>
        <v>-</v>
      </c>
      <c r="D76" t="s">
        <v>63</v>
      </c>
      <c r="E76">
        <v>125607.717288439</v>
      </c>
      <c r="F76">
        <v>720.05</v>
      </c>
      <c r="G76">
        <v>66.5938955967314</v>
      </c>
      <c r="H76">
        <v>3.6271516942316602</v>
      </c>
      <c r="I76">
        <v>27.241971054571898</v>
      </c>
      <c r="J76">
        <v>0.96894467578350796</v>
      </c>
      <c r="K76">
        <v>692.30848925541397</v>
      </c>
      <c r="L76">
        <v>580.49201048003204</v>
      </c>
      <c r="M76">
        <v>56.404956945029298</v>
      </c>
      <c r="N76">
        <v>0.53850434803092295</v>
      </c>
      <c r="O76">
        <v>4.43719186167628</v>
      </c>
      <c r="P76">
        <v>110.479391990645</v>
      </c>
      <c r="Q76">
        <v>0.10299813405255701</v>
      </c>
    </row>
    <row r="77" spans="1:17" x14ac:dyDescent="0.3">
      <c r="A77" t="s">
        <v>210</v>
      </c>
      <c r="B77" t="s">
        <v>211</v>
      </c>
      <c r="C77" t="str">
        <f>IFERROR(VLOOKUP(Table1[[#This Row],[Ticker]],[1]!Table2[[Symbol]:[Industry]],2,FALSE),"-")</f>
        <v>-</v>
      </c>
      <c r="D77" t="s">
        <v>141</v>
      </c>
      <c r="E77">
        <v>124844.53969431001</v>
      </c>
      <c r="F77">
        <v>1254.45</v>
      </c>
      <c r="G77">
        <v>56.432367424968902</v>
      </c>
      <c r="H77">
        <v>-12.495141766442</v>
      </c>
      <c r="I77">
        <v>-6.7614886986774403</v>
      </c>
      <c r="J77">
        <v>-0.82997730599564301</v>
      </c>
      <c r="K77">
        <v>1314.9126636466599</v>
      </c>
      <c r="L77">
        <v>1179.4977197191299</v>
      </c>
      <c r="M77">
        <v>51.230460017383201</v>
      </c>
      <c r="N77">
        <v>0.74924077582965898</v>
      </c>
      <c r="O77">
        <v>31.527761170233902</v>
      </c>
      <c r="P77">
        <v>93.6029014584458</v>
      </c>
      <c r="Q77">
        <v>8.1507448749752007E-2</v>
      </c>
    </row>
    <row r="78" spans="1:17" x14ac:dyDescent="0.3">
      <c r="A78" t="s">
        <v>212</v>
      </c>
      <c r="B78" t="s">
        <v>213</v>
      </c>
      <c r="C78" t="str">
        <f>IFERROR(VLOOKUP(Table1[[#This Row],[Ticker]],[1]!Table2[[Symbol]:[Industry]],2,FALSE),"-")</f>
        <v>-</v>
      </c>
      <c r="D78" t="s">
        <v>51</v>
      </c>
      <c r="E78">
        <v>122328.94219416</v>
      </c>
      <c r="F78">
        <v>1455.6</v>
      </c>
      <c r="G78">
        <v>2.4080238104852101</v>
      </c>
      <c r="H78">
        <v>1.5856079227965201</v>
      </c>
      <c r="I78">
        <v>19.2228699904805</v>
      </c>
      <c r="J78">
        <v>2.6095047378662799</v>
      </c>
      <c r="K78">
        <v>1376.1911945762299</v>
      </c>
      <c r="L78">
        <v>1258.7030143854299</v>
      </c>
      <c r="M78">
        <v>68.905348474373696</v>
      </c>
      <c r="N78">
        <v>1.0010815924715299</v>
      </c>
      <c r="O78">
        <v>1.6007144820005601</v>
      </c>
      <c r="P78">
        <v>43.9477848101265</v>
      </c>
      <c r="Q78">
        <v>0.11739268232967701</v>
      </c>
    </row>
    <row r="79" spans="1:17" x14ac:dyDescent="0.3">
      <c r="A79" t="s">
        <v>214</v>
      </c>
      <c r="B79" t="s">
        <v>215</v>
      </c>
      <c r="C79" t="str">
        <f>IFERROR(VLOOKUP(Table1[[#This Row],[Ticker]],[1]!Table2[[Symbol]:[Industry]],2,FALSE),"-")</f>
        <v>-</v>
      </c>
      <c r="D79" t="s">
        <v>124</v>
      </c>
      <c r="E79">
        <v>120889.465398</v>
      </c>
      <c r="F79">
        <v>579.79999999999995</v>
      </c>
      <c r="G79">
        <v>323.82155556460299</v>
      </c>
      <c r="H79">
        <v>2.1814741546491301</v>
      </c>
      <c r="I79">
        <v>122.963235525964</v>
      </c>
      <c r="J79">
        <v>-0.28822989677834698</v>
      </c>
      <c r="K79">
        <v>528.16840317426204</v>
      </c>
      <c r="L79">
        <v>361.16971499248098</v>
      </c>
      <c r="M79">
        <v>57.754542790898697</v>
      </c>
      <c r="N79">
        <v>0.41502855499701802</v>
      </c>
      <c r="O79">
        <v>11.590203518454601</v>
      </c>
      <c r="P79">
        <v>355.99685410931897</v>
      </c>
      <c r="Q79">
        <v>0.22481377402191499</v>
      </c>
    </row>
    <row r="80" spans="1:17" x14ac:dyDescent="0.3">
      <c r="A80" t="s">
        <v>216</v>
      </c>
      <c r="B80" t="s">
        <v>217</v>
      </c>
      <c r="C80" t="str">
        <f>IFERROR(VLOOKUP(Table1[[#This Row],[Ticker]],[1]!Table2[[Symbol]:[Industry]],2,FALSE),"-")</f>
        <v>-</v>
      </c>
      <c r="D80" t="s">
        <v>218</v>
      </c>
      <c r="E80">
        <v>120620.79008322</v>
      </c>
      <c r="F80">
        <v>1004.1</v>
      </c>
      <c r="G80">
        <v>-12.8896065455749</v>
      </c>
      <c r="H80">
        <v>-4.8257281214515597</v>
      </c>
      <c r="I80">
        <v>-20.121527230564599</v>
      </c>
      <c r="J80">
        <v>-7.2159446790169204</v>
      </c>
      <c r="K80">
        <v>1066.08204986335</v>
      </c>
      <c r="L80">
        <v>1060.03427795844</v>
      </c>
      <c r="M80">
        <v>24.3176694426318</v>
      </c>
      <c r="N80">
        <v>0.67761592511180802</v>
      </c>
      <c r="O80">
        <v>34.249576735384899</v>
      </c>
      <c r="P80">
        <v>46.370262390670497</v>
      </c>
      <c r="Q80">
        <v>-3.1072838150743999E-2</v>
      </c>
    </row>
    <row r="81" spans="1:17" x14ac:dyDescent="0.3">
      <c r="A81" t="s">
        <v>219</v>
      </c>
      <c r="B81" t="s">
        <v>220</v>
      </c>
      <c r="C81" t="str">
        <f>IFERROR(VLOOKUP(Table1[[#This Row],[Ticker]],[1]!Table2[[Symbol]:[Industry]],2,FALSE),"-")</f>
        <v>-</v>
      </c>
      <c r="D81" t="s">
        <v>51</v>
      </c>
      <c r="E81">
        <v>120326.3980625</v>
      </c>
      <c r="F81">
        <v>3200.5</v>
      </c>
      <c r="G81">
        <v>40.910420929826898</v>
      </c>
      <c r="H81">
        <v>6.0720334423436002</v>
      </c>
      <c r="I81">
        <v>16.826837987265201</v>
      </c>
      <c r="J81">
        <v>5.0112845070938897E-2</v>
      </c>
      <c r="K81">
        <v>2909.0345260537601</v>
      </c>
      <c r="L81">
        <v>2493.5504011839098</v>
      </c>
      <c r="M81">
        <v>69.278385159925705</v>
      </c>
      <c r="N81">
        <v>0.74538881067991403</v>
      </c>
      <c r="O81">
        <v>2.13716606780189</v>
      </c>
      <c r="P81">
        <v>81.758809665786401</v>
      </c>
      <c r="Q81">
        <v>0.106622409772023</v>
      </c>
    </row>
    <row r="82" spans="1:17" x14ac:dyDescent="0.3">
      <c r="A82" t="s">
        <v>221</v>
      </c>
      <c r="B82" t="s">
        <v>222</v>
      </c>
      <c r="C82" t="str">
        <f>IFERROR(VLOOKUP(Table1[[#This Row],[Ticker]],[1]!Table2[[Symbol]:[Industry]],2,FALSE),"-")</f>
        <v>-</v>
      </c>
      <c r="D82" t="s">
        <v>223</v>
      </c>
      <c r="E82">
        <v>120300.836902935</v>
      </c>
      <c r="F82">
        <v>446.55</v>
      </c>
      <c r="G82">
        <v>125.21072518477401</v>
      </c>
      <c r="H82">
        <v>-2.2851005400761601</v>
      </c>
      <c r="I82">
        <v>62.225115570792603</v>
      </c>
      <c r="J82">
        <v>2.4834446256848102</v>
      </c>
      <c r="K82">
        <v>405.73160968932001</v>
      </c>
      <c r="L82">
        <v>319.03332357410699</v>
      </c>
      <c r="M82">
        <v>75.140376792429905</v>
      </c>
      <c r="N82">
        <v>0.26185554251842302</v>
      </c>
      <c r="O82">
        <v>1.5115888478333701</v>
      </c>
      <c r="P82">
        <v>167.876424715057</v>
      </c>
      <c r="Q82">
        <v>6.9063662648090995E-2</v>
      </c>
    </row>
    <row r="83" spans="1:17" x14ac:dyDescent="0.3">
      <c r="A83" t="s">
        <v>224</v>
      </c>
      <c r="B83" t="s">
        <v>225</v>
      </c>
      <c r="C83" t="str">
        <f>IFERROR(VLOOKUP(Table1[[#This Row],[Ticker]],[1]!Table2[[Symbol]:[Industry]],2,FALSE),"-")</f>
        <v>-</v>
      </c>
      <c r="D83" t="s">
        <v>57</v>
      </c>
      <c r="E83">
        <v>119376.74578149</v>
      </c>
      <c r="F83">
        <v>733.9</v>
      </c>
      <c r="G83">
        <v>266.81207982044799</v>
      </c>
      <c r="H83">
        <v>27.135545501074301</v>
      </c>
      <c r="I83">
        <v>87.001487192437693</v>
      </c>
      <c r="J83">
        <v>6.4423252623482297</v>
      </c>
      <c r="K83">
        <v>595.03359133508104</v>
      </c>
      <c r="L83">
        <v>431.056917483154</v>
      </c>
      <c r="M83">
        <v>79.837528740961702</v>
      </c>
      <c r="N83">
        <v>0.83066275096398901</v>
      </c>
      <c r="O83">
        <v>1.5124676386428699</v>
      </c>
      <c r="P83">
        <v>306.96857670979603</v>
      </c>
      <c r="Q83">
        <v>0.178114832052536</v>
      </c>
    </row>
    <row r="84" spans="1:17" x14ac:dyDescent="0.3">
      <c r="A84" t="s">
        <v>226</v>
      </c>
      <c r="B84" t="s">
        <v>227</v>
      </c>
      <c r="C84" t="str">
        <f>IFERROR(VLOOKUP(Table1[[#This Row],[Ticker]],[1]!Table2[[Symbol]:[Industry]],2,FALSE),"-")</f>
        <v>-</v>
      </c>
      <c r="D84" t="s">
        <v>228</v>
      </c>
      <c r="E84">
        <v>118691.45292775</v>
      </c>
      <c r="F84">
        <v>1893.25</v>
      </c>
      <c r="G84">
        <v>11.3697604978528</v>
      </c>
      <c r="H84">
        <v>0.80147272535260405</v>
      </c>
      <c r="I84">
        <v>9.2162439982619002</v>
      </c>
      <c r="J84">
        <v>-2.99818339256321</v>
      </c>
      <c r="K84">
        <v>1840.0722694244801</v>
      </c>
      <c r="L84">
        <v>1644.0662431563001</v>
      </c>
      <c r="M84">
        <v>57.931295827077697</v>
      </c>
      <c r="N84">
        <v>0.67421447062644102</v>
      </c>
      <c r="O84">
        <v>4.8672916941766697</v>
      </c>
      <c r="P84">
        <v>53.566938394776301</v>
      </c>
      <c r="Q84">
        <v>2.398727554972E-3</v>
      </c>
    </row>
    <row r="85" spans="1:17" x14ac:dyDescent="0.3">
      <c r="A85" t="s">
        <v>229</v>
      </c>
      <c r="B85" t="s">
        <v>230</v>
      </c>
      <c r="C85" t="str">
        <f>IFERROR(VLOOKUP(Table1[[#This Row],[Ticker]],[1]!Table2[[Symbol]:[Industry]],2,FALSE),"-")</f>
        <v>-</v>
      </c>
      <c r="D85" t="s">
        <v>231</v>
      </c>
      <c r="E85">
        <v>118575.068090214</v>
      </c>
      <c r="F85">
        <v>1198.45</v>
      </c>
      <c r="G85">
        <v>14.7139195851554</v>
      </c>
      <c r="H85">
        <v>-2.4645150375491198</v>
      </c>
      <c r="I85">
        <v>-12.458905202324299</v>
      </c>
      <c r="J85">
        <v>9.34732117367265E-2</v>
      </c>
      <c r="K85">
        <v>1167.5164201770201</v>
      </c>
      <c r="L85">
        <v>1084.8780783202201</v>
      </c>
      <c r="M85">
        <v>52.572537017854501</v>
      </c>
      <c r="N85">
        <v>0.54301870182960699</v>
      </c>
      <c r="O85">
        <v>4.5867911738616396</v>
      </c>
      <c r="P85">
        <v>46.353819105323602</v>
      </c>
      <c r="Q85">
        <v>8.7755181785509999E-3</v>
      </c>
    </row>
    <row r="86" spans="1:17" x14ac:dyDescent="0.3">
      <c r="A86" t="s">
        <v>232</v>
      </c>
      <c r="B86" t="s">
        <v>233</v>
      </c>
      <c r="C86" t="str">
        <f>IFERROR(VLOOKUP(Table1[[#This Row],[Ticker]],[1]!Table2[[Symbol]:[Industry]],2,FALSE),"-")</f>
        <v>-</v>
      </c>
      <c r="D86" t="s">
        <v>54</v>
      </c>
      <c r="E86">
        <v>116240.7785952</v>
      </c>
      <c r="F86">
        <v>3434.55</v>
      </c>
      <c r="G86">
        <v>45.305863222113601</v>
      </c>
      <c r="H86">
        <v>5.75497652196053</v>
      </c>
      <c r="I86">
        <v>14.406501534218</v>
      </c>
      <c r="J86">
        <v>0.33665830247033801</v>
      </c>
      <c r="K86">
        <v>3143.1871599454898</v>
      </c>
      <c r="L86">
        <v>2686.2546475683598</v>
      </c>
      <c r="M86">
        <v>79.501413807159594</v>
      </c>
      <c r="N86">
        <v>0.76835897633025096</v>
      </c>
      <c r="O86">
        <v>0.47895648629367998</v>
      </c>
      <c r="P86">
        <v>93.817894528935398</v>
      </c>
      <c r="Q86">
        <v>9.5234961436453006E-2</v>
      </c>
    </row>
    <row r="87" spans="1:17" x14ac:dyDescent="0.3">
      <c r="A87" t="s">
        <v>234</v>
      </c>
      <c r="B87" t="s">
        <v>235</v>
      </c>
      <c r="C87" t="str">
        <f>IFERROR(VLOOKUP(Table1[[#This Row],[Ticker]],[1]!Table2[[Symbol]:[Industry]],2,FALSE),"-")</f>
        <v>-</v>
      </c>
      <c r="D87" t="s">
        <v>54</v>
      </c>
      <c r="E87">
        <v>115455.753806355</v>
      </c>
      <c r="F87">
        <v>6931.15</v>
      </c>
      <c r="G87">
        <v>-8.9401260300616698</v>
      </c>
      <c r="H87">
        <v>-0.40055568704545602</v>
      </c>
      <c r="I87">
        <v>-6.5260831296910498</v>
      </c>
      <c r="J87">
        <v>-1.87324413196211</v>
      </c>
      <c r="K87">
        <v>6701.0616246919199</v>
      </c>
      <c r="L87">
        <v>6166.49456848911</v>
      </c>
      <c r="M87">
        <v>49.719296424271498</v>
      </c>
      <c r="N87">
        <v>0.66077365099039298</v>
      </c>
      <c r="O87">
        <v>2.5435894476385701</v>
      </c>
      <c r="P87">
        <v>33.149234951157801</v>
      </c>
      <c r="Q87">
        <v>9.814474049645E-3</v>
      </c>
    </row>
    <row r="88" spans="1:17" x14ac:dyDescent="0.3">
      <c r="A88" t="s">
        <v>236</v>
      </c>
      <c r="B88" t="s">
        <v>237</v>
      </c>
      <c r="C88" t="str">
        <f>IFERROR(VLOOKUP(Table1[[#This Row],[Ticker]],[1]!Table2[[Symbol]:[Industry]],2,FALSE),"-")</f>
        <v>-</v>
      </c>
      <c r="D88" t="s">
        <v>34</v>
      </c>
      <c r="E88">
        <v>115002.27616550399</v>
      </c>
      <c r="F88">
        <v>60.84</v>
      </c>
      <c r="G88">
        <v>66.859573538118497</v>
      </c>
      <c r="H88">
        <v>-13.3446963993684</v>
      </c>
      <c r="I88">
        <v>-20.309769814974899</v>
      </c>
      <c r="J88">
        <v>-4.0479992093436801</v>
      </c>
      <c r="K88">
        <v>63.311767079105699</v>
      </c>
      <c r="L88">
        <v>57.633618588544202</v>
      </c>
      <c r="M88">
        <v>37.379922049523003</v>
      </c>
      <c r="N88">
        <v>0.33380354822556901</v>
      </c>
      <c r="O88">
        <v>37.6561472715318</v>
      </c>
      <c r="P88">
        <v>102.8</v>
      </c>
      <c r="Q88">
        <v>0.10879514683977699</v>
      </c>
    </row>
    <row r="89" spans="1:17" x14ac:dyDescent="0.3">
      <c r="A89" t="s">
        <v>238</v>
      </c>
      <c r="B89" t="s">
        <v>239</v>
      </c>
      <c r="C89" t="str">
        <f>IFERROR(VLOOKUP(Table1[[#This Row],[Ticker]],[1]!Table2[[Symbol]:[Industry]],2,FALSE),"-")</f>
        <v>-</v>
      </c>
      <c r="D89" t="s">
        <v>184</v>
      </c>
      <c r="E89">
        <v>114163.437607114</v>
      </c>
      <c r="F89">
        <v>644.15</v>
      </c>
      <c r="G89">
        <v>-12.947381140614301</v>
      </c>
      <c r="H89">
        <v>0.12873455811388701</v>
      </c>
      <c r="I89">
        <v>5.2806121178002403</v>
      </c>
      <c r="J89">
        <v>-0.202509431514765</v>
      </c>
      <c r="K89">
        <v>620.92308081952501</v>
      </c>
      <c r="L89">
        <v>577.45970800459997</v>
      </c>
      <c r="M89">
        <v>58.796706264827897</v>
      </c>
      <c r="N89">
        <v>0.56726165246778504</v>
      </c>
      <c r="O89">
        <v>2.8254288597376398</v>
      </c>
      <c r="P89">
        <v>31.674161896974599</v>
      </c>
      <c r="Q89">
        <v>-7.9567046051206999E-2</v>
      </c>
    </row>
    <row r="90" spans="1:17" x14ac:dyDescent="0.3">
      <c r="A90" t="s">
        <v>240</v>
      </c>
      <c r="B90" t="s">
        <v>241</v>
      </c>
      <c r="C90" t="str">
        <f>IFERROR(VLOOKUP(Table1[[#This Row],[Ticker]],[1]!Table2[[Symbol]:[Industry]],2,FALSE),"-")</f>
        <v>-</v>
      </c>
      <c r="D90" t="s">
        <v>54</v>
      </c>
      <c r="E90">
        <v>113910.71883795</v>
      </c>
      <c r="F90">
        <v>1132.05</v>
      </c>
      <c r="G90">
        <v>49.102377250160899</v>
      </c>
      <c r="H90">
        <v>-8.2163522668964806</v>
      </c>
      <c r="I90">
        <v>5.7714196847502697</v>
      </c>
      <c r="J90">
        <v>-8.01530188982262</v>
      </c>
      <c r="K90">
        <v>1157.84683968984</v>
      </c>
      <c r="L90">
        <v>966.15046081273499</v>
      </c>
      <c r="M90">
        <v>35.880156075611303</v>
      </c>
      <c r="N90">
        <v>1.5418641903822901</v>
      </c>
      <c r="O90">
        <v>16.982465438805701</v>
      </c>
      <c r="P90">
        <v>99.392338177014494</v>
      </c>
      <c r="Q90">
        <v>7.9214203673883002E-2</v>
      </c>
    </row>
    <row r="91" spans="1:17" x14ac:dyDescent="0.3">
      <c r="A91" t="s">
        <v>242</v>
      </c>
      <c r="B91" t="s">
        <v>243</v>
      </c>
      <c r="C91" t="str">
        <f>IFERROR(VLOOKUP(Table1[[#This Row],[Ticker]],[1]!Table2[[Symbol]:[Industry]],2,FALSE),"-")</f>
        <v>-</v>
      </c>
      <c r="D91" t="s">
        <v>27</v>
      </c>
      <c r="E91">
        <v>113610.70112319999</v>
      </c>
      <c r="F91">
        <v>16.3</v>
      </c>
      <c r="G91">
        <v>53.1124370703536</v>
      </c>
      <c r="H91">
        <v>-1.8940150469038799</v>
      </c>
      <c r="I91">
        <v>4.9974210606613996</v>
      </c>
      <c r="J91">
        <v>-1.43472420347291</v>
      </c>
      <c r="K91">
        <v>15.893592808684801</v>
      </c>
      <c r="L91">
        <v>14.362304526654199</v>
      </c>
      <c r="M91">
        <v>62.095085506783199</v>
      </c>
      <c r="N91">
        <v>0.47721184375826198</v>
      </c>
      <c r="O91">
        <v>17.668711656441701</v>
      </c>
      <c r="P91">
        <v>84.180790960451901</v>
      </c>
      <c r="Q91">
        <v>7.7032151338772004E-2</v>
      </c>
    </row>
    <row r="92" spans="1:17" x14ac:dyDescent="0.3">
      <c r="A92" t="s">
        <v>244</v>
      </c>
      <c r="B92" t="s">
        <v>245</v>
      </c>
      <c r="C92" t="str">
        <f>IFERROR(VLOOKUP(Table1[[#This Row],[Ticker]],[1]!Table2[[Symbol]:[Industry]],2,FALSE),"-")</f>
        <v>-</v>
      </c>
      <c r="D92" t="s">
        <v>246</v>
      </c>
      <c r="E92">
        <v>111956.81931960001</v>
      </c>
      <c r="F92">
        <v>10059.6</v>
      </c>
      <c r="G92">
        <v>6.4611898365784501</v>
      </c>
      <c r="H92">
        <v>2.9880638479988701</v>
      </c>
      <c r="I92">
        <v>-4.4707083733681703</v>
      </c>
      <c r="J92">
        <v>0.38858627167549398</v>
      </c>
      <c r="K92">
        <v>9388.9100162618597</v>
      </c>
      <c r="L92">
        <v>8508.0971772964695</v>
      </c>
      <c r="M92">
        <v>76.885005238885896</v>
      </c>
      <c r="N92">
        <v>0.81965455164398404</v>
      </c>
      <c r="O92">
        <v>3.4732991371426198</v>
      </c>
      <c r="P92">
        <v>51.7765808174535</v>
      </c>
      <c r="Q92">
        <v>0.10007205241924</v>
      </c>
    </row>
    <row r="93" spans="1:17" x14ac:dyDescent="0.3">
      <c r="A93" t="s">
        <v>247</v>
      </c>
      <c r="B93" t="s">
        <v>248</v>
      </c>
      <c r="C93" t="str">
        <f>IFERROR(VLOOKUP(Table1[[#This Row],[Ticker]],[1]!Table2[[Symbol]:[Industry]],2,FALSE),"-")</f>
        <v>-</v>
      </c>
      <c r="D93" t="s">
        <v>24</v>
      </c>
      <c r="E93">
        <v>110395.07025438501</v>
      </c>
      <c r="F93">
        <v>1417.45</v>
      </c>
      <c r="G93">
        <v>-28.798048443437501</v>
      </c>
      <c r="H93">
        <v>-2.3097635141985502</v>
      </c>
      <c r="I93">
        <v>-18.3116776874501</v>
      </c>
      <c r="J93">
        <v>0.297512906199636</v>
      </c>
      <c r="K93">
        <v>1410.3729872660499</v>
      </c>
      <c r="L93">
        <v>1441.04357007059</v>
      </c>
      <c r="M93">
        <v>71.155103434069204</v>
      </c>
      <c r="N93">
        <v>0.98565520457232103</v>
      </c>
      <c r="O93">
        <v>19.545662986348699</v>
      </c>
      <c r="P93">
        <v>6.6393319289798303</v>
      </c>
      <c r="Q93">
        <v>2.0291892222269001E-2</v>
      </c>
    </row>
    <row r="94" spans="1:17" x14ac:dyDescent="0.3">
      <c r="A94" t="s">
        <v>249</v>
      </c>
      <c r="B94" t="s">
        <v>250</v>
      </c>
      <c r="C94" t="str">
        <f>IFERROR(VLOOKUP(Table1[[#This Row],[Ticker]],[1]!Table2[[Symbol]:[Industry]],2,FALSE),"-")</f>
        <v>-</v>
      </c>
      <c r="D94" t="s">
        <v>98</v>
      </c>
      <c r="E94">
        <v>107479.3144191</v>
      </c>
      <c r="F94">
        <v>5374.5</v>
      </c>
      <c r="G94">
        <v>49.826818427275299</v>
      </c>
      <c r="H94">
        <v>-5.2064809976800497</v>
      </c>
      <c r="I94">
        <v>6.9999706403034896</v>
      </c>
      <c r="J94">
        <v>-1.08136048220501</v>
      </c>
      <c r="K94">
        <v>5318.0485810749997</v>
      </c>
      <c r="L94">
        <v>4713.6866599331497</v>
      </c>
      <c r="M94">
        <v>59.358465771496697</v>
      </c>
      <c r="N94">
        <v>1.1611684411871099</v>
      </c>
      <c r="O94">
        <v>9.6762489533910099</v>
      </c>
      <c r="P94">
        <v>85.9656407328592</v>
      </c>
      <c r="Q94">
        <v>7.4043148736898004E-2</v>
      </c>
    </row>
    <row r="95" spans="1:17" x14ac:dyDescent="0.3">
      <c r="A95" t="s">
        <v>251</v>
      </c>
      <c r="B95" t="s">
        <v>252</v>
      </c>
      <c r="C95" t="str">
        <f>IFERROR(VLOOKUP(Table1[[#This Row],[Ticker]],[1]!Table2[[Symbol]:[Industry]],2,FALSE),"-")</f>
        <v>-</v>
      </c>
      <c r="D95" t="s">
        <v>37</v>
      </c>
      <c r="E95">
        <v>107168.55430814</v>
      </c>
      <c r="F95">
        <v>742.3</v>
      </c>
      <c r="G95">
        <v>2.9831244257012002</v>
      </c>
      <c r="H95">
        <v>1.5735663562803801</v>
      </c>
      <c r="I95">
        <v>24.9433063965777</v>
      </c>
      <c r="J95">
        <v>-1.15680277746428</v>
      </c>
      <c r="K95">
        <v>687.78017109987002</v>
      </c>
      <c r="L95">
        <v>606.16654813712603</v>
      </c>
      <c r="M95">
        <v>61.161633217003001</v>
      </c>
      <c r="N95">
        <v>0.83523443867037195</v>
      </c>
      <c r="O95">
        <v>1.6031254209888299</v>
      </c>
      <c r="P95">
        <v>60.168302945301498</v>
      </c>
      <c r="Q95">
        <v>-3.5333545402464001E-2</v>
      </c>
    </row>
    <row r="96" spans="1:17" x14ac:dyDescent="0.3">
      <c r="A96" t="s">
        <v>253</v>
      </c>
      <c r="B96" t="s">
        <v>254</v>
      </c>
      <c r="C96" t="str">
        <f>IFERROR(VLOOKUP(Table1[[#This Row],[Ticker]],[1]!Table2[[Symbol]:[Industry]],2,FALSE),"-")</f>
        <v>-</v>
      </c>
      <c r="D96" t="s">
        <v>163</v>
      </c>
      <c r="E96">
        <v>107115.11410752</v>
      </c>
      <c r="F96">
        <v>700.8</v>
      </c>
      <c r="G96">
        <v>42.237756085301697</v>
      </c>
      <c r="H96">
        <v>-4.9067473263263404</v>
      </c>
      <c r="I96">
        <v>43.688408584136198</v>
      </c>
      <c r="J96">
        <v>-5.5326414701248998</v>
      </c>
      <c r="K96">
        <v>701.59637717921203</v>
      </c>
      <c r="L96">
        <v>581.89784757961195</v>
      </c>
      <c r="M96">
        <v>37.756001740213001</v>
      </c>
      <c r="N96">
        <v>0.57441581852236101</v>
      </c>
      <c r="O96">
        <v>11.8364726027397</v>
      </c>
      <c r="P96">
        <v>95.100222717149194</v>
      </c>
      <c r="Q96">
        <v>0.230425711828776</v>
      </c>
    </row>
    <row r="97" spans="1:17" x14ac:dyDescent="0.3">
      <c r="A97" t="s">
        <v>255</v>
      </c>
      <c r="B97" t="s">
        <v>256</v>
      </c>
      <c r="C97" t="str">
        <f>IFERROR(VLOOKUP(Table1[[#This Row],[Ticker]],[1]!Table2[[Symbol]:[Industry]],2,FALSE),"-")</f>
        <v>-</v>
      </c>
      <c r="D97" t="s">
        <v>37</v>
      </c>
      <c r="E97">
        <v>105663.402416515</v>
      </c>
      <c r="F97">
        <v>2138.35</v>
      </c>
      <c r="G97">
        <v>31.815446251656301</v>
      </c>
      <c r="H97">
        <v>7.5978365460082999</v>
      </c>
      <c r="I97">
        <v>10.505365236635299</v>
      </c>
      <c r="J97">
        <v>2.6641858630980502</v>
      </c>
      <c r="K97">
        <v>1938.46379826065</v>
      </c>
      <c r="L97">
        <v>1695.6490537787899</v>
      </c>
      <c r="M97">
        <v>76.021860589850604</v>
      </c>
      <c r="N97">
        <v>0.89811550922250205</v>
      </c>
      <c r="O97">
        <v>1.5245399490261</v>
      </c>
      <c r="P97">
        <v>68.906003159557599</v>
      </c>
      <c r="Q97">
        <v>-7.2488397900350001E-3</v>
      </c>
    </row>
    <row r="98" spans="1:17" x14ac:dyDescent="0.3">
      <c r="A98" t="s">
        <v>257</v>
      </c>
      <c r="B98" t="s">
        <v>258</v>
      </c>
      <c r="C98" t="str">
        <f>IFERROR(VLOOKUP(Table1[[#This Row],[Ticker]],[1]!Table2[[Symbol]:[Industry]],2,FALSE),"-")</f>
        <v>-</v>
      </c>
      <c r="D98" t="s">
        <v>259</v>
      </c>
      <c r="E98">
        <v>105382.228336905</v>
      </c>
      <c r="F98">
        <v>1448.85</v>
      </c>
      <c r="G98">
        <v>14.353234969287699</v>
      </c>
      <c r="H98">
        <v>-0.34139150603565099</v>
      </c>
      <c r="I98">
        <v>9.8576363982108806</v>
      </c>
      <c r="J98">
        <v>-0.66287680608905297</v>
      </c>
      <c r="K98">
        <v>1366.1700975371</v>
      </c>
      <c r="L98">
        <v>1207.9311861630699</v>
      </c>
      <c r="M98">
        <v>58.829264972954</v>
      </c>
      <c r="N98">
        <v>0.61234386155029696</v>
      </c>
      <c r="O98">
        <v>2.17758912240744</v>
      </c>
      <c r="P98">
        <v>47.638457227288903</v>
      </c>
      <c r="Q98">
        <v>7.4114294386566998E-2</v>
      </c>
    </row>
    <row r="99" spans="1:17" x14ac:dyDescent="0.3">
      <c r="A99" t="s">
        <v>260</v>
      </c>
      <c r="B99" t="s">
        <v>261</v>
      </c>
      <c r="C99" t="str">
        <f>IFERROR(VLOOKUP(Table1[[#This Row],[Ticker]],[1]!Table2[[Symbol]:[Industry]],2,FALSE),"-")</f>
        <v>-</v>
      </c>
      <c r="D99" t="s">
        <v>262</v>
      </c>
      <c r="E99">
        <v>105031.8659467</v>
      </c>
      <c r="F99">
        <v>77</v>
      </c>
      <c r="G99">
        <v>182.33959480675301</v>
      </c>
      <c r="H99">
        <v>24.260853903821399</v>
      </c>
      <c r="I99">
        <v>55.749247503095503</v>
      </c>
      <c r="J99">
        <v>-1.800897556987</v>
      </c>
      <c r="K99">
        <v>66.254380533889105</v>
      </c>
      <c r="L99">
        <v>48.535225219615398</v>
      </c>
      <c r="M99">
        <v>51.901125366753</v>
      </c>
      <c r="N99">
        <v>0.85126109141902595</v>
      </c>
      <c r="O99">
        <v>9.4675324675324593</v>
      </c>
      <c r="P99">
        <v>254.83870967741899</v>
      </c>
      <c r="Q99">
        <v>0.22392072519168099</v>
      </c>
    </row>
    <row r="100" spans="1:17" x14ac:dyDescent="0.3">
      <c r="A100" t="s">
        <v>263</v>
      </c>
      <c r="B100" t="s">
        <v>264</v>
      </c>
      <c r="C100" t="str">
        <f>IFERROR(VLOOKUP(Table1[[#This Row],[Ticker]],[1]!Table2[[Symbol]:[Industry]],2,FALSE),"-")</f>
        <v>-</v>
      </c>
      <c r="D100" t="s">
        <v>265</v>
      </c>
      <c r="E100">
        <v>103530.042</v>
      </c>
      <c r="F100">
        <v>3734.85</v>
      </c>
      <c r="G100">
        <v>85.847413555088593</v>
      </c>
      <c r="H100">
        <v>-1.0907869173369</v>
      </c>
      <c r="I100">
        <v>21.9590881583444</v>
      </c>
      <c r="J100">
        <v>-3.9465763472411801</v>
      </c>
      <c r="K100">
        <v>3733.1324019602098</v>
      </c>
      <c r="L100">
        <v>3110.1553279741602</v>
      </c>
      <c r="M100">
        <v>43.497345400407802</v>
      </c>
      <c r="N100">
        <v>0.50520980104101798</v>
      </c>
      <c r="O100">
        <v>11.7019425144249</v>
      </c>
      <c r="P100">
        <v>125.902739974596</v>
      </c>
      <c r="Q100">
        <v>0.18911990219300001</v>
      </c>
    </row>
    <row r="101" spans="1:17" x14ac:dyDescent="0.3">
      <c r="A101" t="s">
        <v>266</v>
      </c>
      <c r="B101" t="s">
        <v>267</v>
      </c>
      <c r="C101" t="str">
        <f>IFERROR(VLOOKUP(Table1[[#This Row],[Ticker]],[1]!Table2[[Symbol]:[Industry]],2,FALSE),"-")</f>
        <v>-</v>
      </c>
      <c r="D101" t="s">
        <v>268</v>
      </c>
      <c r="E101">
        <v>101782.23898855</v>
      </c>
      <c r="F101">
        <v>94.66</v>
      </c>
      <c r="G101">
        <v>29.192610192890701</v>
      </c>
      <c r="H101">
        <v>-10.161470629177799</v>
      </c>
      <c r="I101">
        <v>-4.91967938275483</v>
      </c>
      <c r="J101">
        <v>-2.6888829419124001</v>
      </c>
      <c r="K101">
        <v>93.240322631672001</v>
      </c>
      <c r="L101">
        <v>83.208758655072501</v>
      </c>
      <c r="M101">
        <v>42.046660145125699</v>
      </c>
      <c r="N101">
        <v>0.50479127736130003</v>
      </c>
      <c r="O101">
        <v>13.9869004859497</v>
      </c>
      <c r="P101">
        <v>59.763713080168699</v>
      </c>
      <c r="Q101">
        <v>8.8652850986298007E-2</v>
      </c>
    </row>
    <row r="102" spans="1:17" x14ac:dyDescent="0.3">
      <c r="A102" t="s">
        <v>269</v>
      </c>
      <c r="B102" t="s">
        <v>270</v>
      </c>
      <c r="C102" t="str">
        <f>IFERROR(VLOOKUP(Table1[[#This Row],[Ticker]],[1]!Table2[[Symbol]:[Industry]],2,FALSE),"-")</f>
        <v>-</v>
      </c>
      <c r="D102" t="s">
        <v>228</v>
      </c>
      <c r="E102">
        <v>101412.10789124999</v>
      </c>
      <c r="F102">
        <v>6743.5</v>
      </c>
      <c r="G102">
        <v>4.2843228669207898</v>
      </c>
      <c r="H102">
        <v>1.8226508251212701</v>
      </c>
      <c r="I102">
        <v>27.5564060542495</v>
      </c>
      <c r="J102">
        <v>-1.76466248839803</v>
      </c>
      <c r="K102">
        <v>6607.5740040369001</v>
      </c>
      <c r="L102">
        <v>5812.7072187247004</v>
      </c>
      <c r="M102">
        <v>53.9684909339855</v>
      </c>
      <c r="N102">
        <v>0.62481916587808095</v>
      </c>
      <c r="O102">
        <v>8.7187662193222994</v>
      </c>
      <c r="P102">
        <v>77.4138384635622</v>
      </c>
      <c r="Q102">
        <v>0.138650163500393</v>
      </c>
    </row>
    <row r="103" spans="1:17" x14ac:dyDescent="0.3">
      <c r="A103" t="s">
        <v>271</v>
      </c>
      <c r="B103" t="s">
        <v>272</v>
      </c>
      <c r="C103" t="str">
        <f>IFERROR(VLOOKUP(Table1[[#This Row],[Ticker]],[1]!Table2[[Symbol]:[Industry]],2,FALSE),"-")</f>
        <v>-</v>
      </c>
      <c r="D103" t="s">
        <v>163</v>
      </c>
      <c r="E103">
        <v>101328.0436305</v>
      </c>
      <c r="F103">
        <v>291</v>
      </c>
      <c r="G103">
        <v>123.78233127695199</v>
      </c>
      <c r="H103">
        <v>-10.9036393516137</v>
      </c>
      <c r="I103">
        <v>13.467483189260101</v>
      </c>
      <c r="J103">
        <v>-2.5462486308118399</v>
      </c>
      <c r="K103">
        <v>299.08345728928401</v>
      </c>
      <c r="L103">
        <v>250.55173896447201</v>
      </c>
      <c r="M103">
        <v>36.810793604781601</v>
      </c>
      <c r="N103">
        <v>0.38901518950832498</v>
      </c>
      <c r="O103">
        <v>15.2405498281787</v>
      </c>
      <c r="P103">
        <v>166.85006877578999</v>
      </c>
      <c r="Q103">
        <v>0.177202489573345</v>
      </c>
    </row>
    <row r="104" spans="1:17" x14ac:dyDescent="0.3">
      <c r="A104" t="s">
        <v>273</v>
      </c>
      <c r="B104" t="s">
        <v>274</v>
      </c>
      <c r="C104" t="str">
        <f>IFERROR(VLOOKUP(Table1[[#This Row],[Ticker]],[1]!Table2[[Symbol]:[Industry]],2,FALSE),"-")</f>
        <v>-</v>
      </c>
      <c r="D104" t="s">
        <v>54</v>
      </c>
      <c r="E104">
        <v>100065.146293125</v>
      </c>
      <c r="F104">
        <v>2193.75</v>
      </c>
      <c r="G104">
        <v>69.816055361100496</v>
      </c>
      <c r="H104">
        <v>17.431067235371099</v>
      </c>
      <c r="I104">
        <v>20.912455102835199</v>
      </c>
      <c r="J104">
        <v>2.2583957752446202</v>
      </c>
      <c r="K104">
        <v>1923.3701725906401</v>
      </c>
      <c r="L104">
        <v>1606.5608189469599</v>
      </c>
      <c r="M104">
        <v>77.706926022662003</v>
      </c>
      <c r="N104">
        <v>0.78973162303091804</v>
      </c>
      <c r="O104">
        <v>1.56809116809117</v>
      </c>
      <c r="P104">
        <v>101.751965788384</v>
      </c>
      <c r="Q104">
        <v>9.9612910623528006E-2</v>
      </c>
    </row>
    <row r="105" spans="1:17" x14ac:dyDescent="0.3">
      <c r="A105" t="s">
        <v>275</v>
      </c>
      <c r="B105" t="s">
        <v>276</v>
      </c>
      <c r="C105" t="str">
        <f>IFERROR(VLOOKUP(Table1[[#This Row],[Ticker]],[1]!Table2[[Symbol]:[Industry]],2,FALSE),"-")</f>
        <v>-</v>
      </c>
      <c r="D105" t="s">
        <v>34</v>
      </c>
      <c r="E105">
        <v>100031.14209528</v>
      </c>
      <c r="F105">
        <v>110.28</v>
      </c>
      <c r="G105">
        <v>38.796743200244897</v>
      </c>
      <c r="H105">
        <v>-5.8675484856771902</v>
      </c>
      <c r="I105">
        <v>-16.7284834715147</v>
      </c>
      <c r="J105">
        <v>-2.9612898071384999</v>
      </c>
      <c r="K105">
        <v>112.568315046918</v>
      </c>
      <c r="L105">
        <v>105.327588017214</v>
      </c>
      <c r="M105">
        <v>48.099378691445203</v>
      </c>
      <c r="N105">
        <v>0.44987892647343403</v>
      </c>
      <c r="O105">
        <v>16.884294523032199</v>
      </c>
      <c r="P105">
        <v>72.717306186374302</v>
      </c>
      <c r="Q105">
        <v>0.15379816121965201</v>
      </c>
    </row>
    <row r="106" spans="1:17" x14ac:dyDescent="0.3">
      <c r="A106" t="s">
        <v>277</v>
      </c>
      <c r="B106" t="s">
        <v>278</v>
      </c>
      <c r="C106" t="str">
        <f>IFERROR(VLOOKUP(Table1[[#This Row],[Ticker]],[1]!Table2[[Symbol]:[Industry]],2,FALSE),"-")</f>
        <v>-</v>
      </c>
      <c r="D106" t="s">
        <v>46</v>
      </c>
      <c r="E106">
        <v>99370.522684272</v>
      </c>
      <c r="F106">
        <v>94.11</v>
      </c>
      <c r="G106">
        <v>24.118703806957399</v>
      </c>
      <c r="H106">
        <v>-4.4724737827253502</v>
      </c>
      <c r="I106">
        <v>-2.3807840675437202</v>
      </c>
      <c r="J106">
        <v>-3.3398344645386802</v>
      </c>
      <c r="K106">
        <v>94.756741606992904</v>
      </c>
      <c r="L106">
        <v>83.463265552947803</v>
      </c>
      <c r="M106">
        <v>39.582234729824599</v>
      </c>
      <c r="N106">
        <v>0.78002914039359805</v>
      </c>
      <c r="O106">
        <v>10.243332270747</v>
      </c>
      <c r="P106">
        <v>80.980769230769198</v>
      </c>
      <c r="Q106">
        <v>0.14626262123463599</v>
      </c>
    </row>
    <row r="107" spans="1:17" x14ac:dyDescent="0.3">
      <c r="A107" t="s">
        <v>279</v>
      </c>
      <c r="B107" t="s">
        <v>280</v>
      </c>
      <c r="C107" t="str">
        <f>IFERROR(VLOOKUP(Table1[[#This Row],[Ticker]],[1]!Table2[[Symbol]:[Industry]],2,FALSE),"-")</f>
        <v>-</v>
      </c>
      <c r="D107" t="s">
        <v>130</v>
      </c>
      <c r="E107">
        <v>99242.528535139994</v>
      </c>
      <c r="F107">
        <v>7682.9</v>
      </c>
      <c r="G107">
        <v>50.258999924373498</v>
      </c>
      <c r="H107">
        <v>4.1284920211014402</v>
      </c>
      <c r="I107">
        <v>31.431349399577599</v>
      </c>
      <c r="J107">
        <v>0.97277883133563103</v>
      </c>
      <c r="K107">
        <v>6989.2155058980798</v>
      </c>
      <c r="L107">
        <v>5967.8779429883898</v>
      </c>
      <c r="M107">
        <v>76.370934435033703</v>
      </c>
      <c r="N107">
        <v>0.68193435916682998</v>
      </c>
      <c r="O107">
        <v>0.22257220580770201</v>
      </c>
      <c r="P107">
        <v>93.424050553240704</v>
      </c>
      <c r="Q107">
        <v>2.8506205111259999E-3</v>
      </c>
    </row>
    <row r="108" spans="1:17" x14ac:dyDescent="0.3">
      <c r="A108" t="s">
        <v>281</v>
      </c>
      <c r="B108" t="s">
        <v>282</v>
      </c>
      <c r="C108" t="str">
        <f>IFERROR(VLOOKUP(Table1[[#This Row],[Ticker]],[1]!Table2[[Symbol]:[Industry]],2,FALSE),"-")</f>
        <v>-</v>
      </c>
      <c r="D108" t="s">
        <v>283</v>
      </c>
      <c r="E108">
        <v>98596.014998040002</v>
      </c>
      <c r="F108">
        <v>6857.2</v>
      </c>
      <c r="G108">
        <v>10.5288491560992</v>
      </c>
      <c r="H108">
        <v>-0.55086413959073999</v>
      </c>
      <c r="I108">
        <v>-2.0328612744590102</v>
      </c>
      <c r="J108">
        <v>-1.85238213351821</v>
      </c>
      <c r="K108">
        <v>6522.2700702099801</v>
      </c>
      <c r="L108">
        <v>6066.1700074739101</v>
      </c>
      <c r="M108">
        <v>66.104329294878298</v>
      </c>
      <c r="N108">
        <v>1.20469261761039</v>
      </c>
      <c r="O108">
        <v>1.02374146882109</v>
      </c>
      <c r="P108">
        <v>45.095217943292397</v>
      </c>
      <c r="Q108">
        <v>9.8100312670850003E-3</v>
      </c>
    </row>
    <row r="109" spans="1:17" x14ac:dyDescent="0.3">
      <c r="A109" t="s">
        <v>284</v>
      </c>
      <c r="B109" t="s">
        <v>285</v>
      </c>
      <c r="C109" t="str">
        <f>IFERROR(VLOOKUP(Table1[[#This Row],[Ticker]],[1]!Table2[[Symbol]:[Industry]],2,FALSE),"-")</f>
        <v>-</v>
      </c>
      <c r="D109" t="s">
        <v>184</v>
      </c>
      <c r="E109">
        <v>98109.297968309998</v>
      </c>
      <c r="F109">
        <v>3607.15</v>
      </c>
      <c r="G109">
        <v>54.122081205357198</v>
      </c>
      <c r="H109">
        <v>9.4761635903174106</v>
      </c>
      <c r="I109">
        <v>28.341985865600201</v>
      </c>
      <c r="J109">
        <v>-1.4499799719103199</v>
      </c>
      <c r="K109">
        <v>3273.7723845978198</v>
      </c>
      <c r="L109">
        <v>2769.76866463645</v>
      </c>
      <c r="M109">
        <v>66.871168182397398</v>
      </c>
      <c r="N109">
        <v>0.9274231517689</v>
      </c>
      <c r="O109">
        <v>0.85524583119636</v>
      </c>
      <c r="P109">
        <v>88.461337513061594</v>
      </c>
      <c r="Q109">
        <v>9.7077029717898E-2</v>
      </c>
    </row>
    <row r="110" spans="1:17" x14ac:dyDescent="0.3">
      <c r="A110" t="s">
        <v>286</v>
      </c>
      <c r="B110" t="s">
        <v>287</v>
      </c>
      <c r="C110" t="str">
        <f>IFERROR(VLOOKUP(Table1[[#This Row],[Ticker]],[1]!Table2[[Symbol]:[Industry]],2,FALSE),"-")</f>
        <v>-</v>
      </c>
      <c r="D110" t="s">
        <v>54</v>
      </c>
      <c r="E110">
        <v>97194.264658109998</v>
      </c>
      <c r="F110">
        <v>2425.9499999999998</v>
      </c>
      <c r="G110">
        <v>6.0492776032405899</v>
      </c>
      <c r="H110">
        <v>14.652270221758499</v>
      </c>
      <c r="I110">
        <v>-0.820787545990731</v>
      </c>
      <c r="J110">
        <v>4.76845409360463</v>
      </c>
      <c r="K110">
        <v>2201.7443235289502</v>
      </c>
      <c r="L110">
        <v>2086.6572072777599</v>
      </c>
      <c r="M110">
        <v>77.892475320925897</v>
      </c>
      <c r="N110">
        <v>0.71000476672347101</v>
      </c>
      <c r="O110">
        <v>2.6402028071477099</v>
      </c>
      <c r="P110">
        <v>44.1401027895784</v>
      </c>
    </row>
    <row r="111" spans="1:17" x14ac:dyDescent="0.3">
      <c r="A111" t="s">
        <v>288</v>
      </c>
      <c r="B111" t="s">
        <v>289</v>
      </c>
      <c r="C111" t="str">
        <f>IFERROR(VLOOKUP(Table1[[#This Row],[Ticker]],[1]!Table2[[Symbol]:[Industry]],2,FALSE),"-")</f>
        <v>-</v>
      </c>
      <c r="D111" t="s">
        <v>127</v>
      </c>
      <c r="E111">
        <v>97181.413098899997</v>
      </c>
      <c r="F111">
        <v>960.5</v>
      </c>
      <c r="G111">
        <v>11.9891406142566</v>
      </c>
      <c r="H111">
        <v>-2.3791628747360898</v>
      </c>
      <c r="I111">
        <v>9.3194114696083297</v>
      </c>
      <c r="J111">
        <v>-0.128676806190784</v>
      </c>
      <c r="K111">
        <v>969.51912069446303</v>
      </c>
      <c r="L111">
        <v>880.60465331618002</v>
      </c>
      <c r="M111">
        <v>51.7372560307778</v>
      </c>
      <c r="N111">
        <v>0.62094980868678096</v>
      </c>
      <c r="O111">
        <v>14.211348256116599</v>
      </c>
      <c r="P111">
        <v>65.147867950481398</v>
      </c>
      <c r="Q111">
        <v>0.10232134543313801</v>
      </c>
    </row>
    <row r="112" spans="1:17" x14ac:dyDescent="0.3">
      <c r="A112" t="s">
        <v>290</v>
      </c>
      <c r="B112" t="s">
        <v>291</v>
      </c>
      <c r="C112" t="str">
        <f>IFERROR(VLOOKUP(Table1[[#This Row],[Ticker]],[1]!Table2[[Symbol]:[Industry]],2,FALSE),"-")</f>
        <v>-</v>
      </c>
      <c r="D112" t="s">
        <v>104</v>
      </c>
      <c r="E112">
        <v>95447.920717109999</v>
      </c>
      <c r="F112">
        <v>95.02</v>
      </c>
      <c r="G112">
        <v>56.0976135331737</v>
      </c>
      <c r="H112">
        <v>-11.064867137237901</v>
      </c>
      <c r="I112">
        <v>-6.6229646039670298</v>
      </c>
      <c r="J112">
        <v>-2.7110146885304398</v>
      </c>
      <c r="K112">
        <v>99.647264833762705</v>
      </c>
      <c r="L112">
        <v>88.088645117077107</v>
      </c>
      <c r="M112">
        <v>36.336336558813102</v>
      </c>
      <c r="N112">
        <v>0.33430904034086001</v>
      </c>
      <c r="O112">
        <v>24.6053462428962</v>
      </c>
      <c r="P112">
        <v>96.322314049586694</v>
      </c>
      <c r="Q112">
        <v>0.14626625834627099</v>
      </c>
    </row>
    <row r="113" spans="1:17" x14ac:dyDescent="0.3">
      <c r="A113" t="s">
        <v>292</v>
      </c>
      <c r="B113" t="s">
        <v>293</v>
      </c>
      <c r="C113" t="str">
        <f>IFERROR(VLOOKUP(Table1[[#This Row],[Ticker]],[1]!Table2[[Symbol]:[Industry]],2,FALSE),"-")</f>
        <v>-</v>
      </c>
      <c r="D113" t="s">
        <v>246</v>
      </c>
      <c r="E113">
        <v>95142.211570200001</v>
      </c>
      <c r="F113">
        <v>4454</v>
      </c>
      <c r="G113">
        <v>49.813334181888997</v>
      </c>
      <c r="H113">
        <v>6.5648791525314998</v>
      </c>
      <c r="I113">
        <v>4.2618922675786504</v>
      </c>
      <c r="J113">
        <v>0.53043633929463496</v>
      </c>
      <c r="K113">
        <v>4155.6219342628601</v>
      </c>
      <c r="L113">
        <v>3673.94828193687</v>
      </c>
      <c r="M113">
        <v>67.981365248085595</v>
      </c>
      <c r="N113">
        <v>1.0154357930362601</v>
      </c>
      <c r="O113">
        <v>1.6603053435114401</v>
      </c>
      <c r="P113">
        <v>84.350489435235104</v>
      </c>
      <c r="Q113">
        <v>1.6689978131434E-2</v>
      </c>
    </row>
    <row r="114" spans="1:17" x14ac:dyDescent="0.3">
      <c r="A114" t="s">
        <v>294</v>
      </c>
      <c r="B114" t="s">
        <v>295</v>
      </c>
      <c r="C114" t="str">
        <f>IFERROR(VLOOKUP(Table1[[#This Row],[Ticker]],[1]!Table2[[Symbol]:[Industry]],2,FALSE),"-")</f>
        <v>-</v>
      </c>
      <c r="D114" t="s">
        <v>296</v>
      </c>
      <c r="E114">
        <v>94178.882092075</v>
      </c>
      <c r="F114">
        <v>10407.65</v>
      </c>
      <c r="G114">
        <v>82.634310028766293</v>
      </c>
      <c r="H114">
        <v>-8.2659235576345598</v>
      </c>
      <c r="I114">
        <v>40.223373865455997</v>
      </c>
      <c r="J114">
        <v>-0.71241064927787501</v>
      </c>
      <c r="K114">
        <v>10403.7656596985</v>
      </c>
      <c r="L114">
        <v>8637.0746487385004</v>
      </c>
      <c r="M114">
        <v>48.034199999101403</v>
      </c>
      <c r="N114">
        <v>0.26270627868693602</v>
      </c>
      <c r="O114">
        <v>27.771398922907601</v>
      </c>
      <c r="P114">
        <v>137.72341567592801</v>
      </c>
      <c r="Q114">
        <v>0.18819982574189101</v>
      </c>
    </row>
    <row r="115" spans="1:17" x14ac:dyDescent="0.3">
      <c r="A115" t="s">
        <v>297</v>
      </c>
      <c r="B115" t="s">
        <v>298</v>
      </c>
      <c r="C115" t="str">
        <f>IFERROR(VLOOKUP(Table1[[#This Row],[Ticker]],[1]!Table2[[Symbol]:[Industry]],2,FALSE),"-")</f>
        <v>-</v>
      </c>
      <c r="D115" t="s">
        <v>34</v>
      </c>
      <c r="E115">
        <v>94068.976030000005</v>
      </c>
      <c r="F115">
        <v>123.23</v>
      </c>
      <c r="G115">
        <v>12.841731973463901</v>
      </c>
      <c r="H115">
        <v>-9.5691352806396495</v>
      </c>
      <c r="I115">
        <v>-30.185466227489002</v>
      </c>
      <c r="J115">
        <v>-3.3587956946168802</v>
      </c>
      <c r="K115">
        <v>131.13202572836201</v>
      </c>
      <c r="L115">
        <v>129.85405161333</v>
      </c>
      <c r="M115">
        <v>43.997542118152403</v>
      </c>
      <c r="N115">
        <v>0.63318860202368799</v>
      </c>
      <c r="O115">
        <v>39.982147204414503</v>
      </c>
      <c r="P115">
        <v>45.232763700648199</v>
      </c>
      <c r="Q115">
        <v>0.13770085702340301</v>
      </c>
    </row>
    <row r="116" spans="1:17" x14ac:dyDescent="0.3">
      <c r="A116" t="s">
        <v>299</v>
      </c>
      <c r="B116" t="s">
        <v>300</v>
      </c>
      <c r="C116" t="str">
        <f>IFERROR(VLOOKUP(Table1[[#This Row],[Ticker]],[1]!Table2[[Symbol]:[Industry]],2,FALSE),"-")</f>
        <v>-</v>
      </c>
      <c r="D116" t="s">
        <v>301</v>
      </c>
      <c r="E116">
        <v>93738.304718200001</v>
      </c>
      <c r="F116">
        <v>10807.75</v>
      </c>
      <c r="G116">
        <v>139.856493265561</v>
      </c>
      <c r="H116">
        <v>-2.8744160825514999</v>
      </c>
      <c r="I116">
        <v>26.437795925381302</v>
      </c>
      <c r="J116">
        <v>-3.18478769773701</v>
      </c>
      <c r="K116">
        <v>10337.0814826074</v>
      </c>
      <c r="L116">
        <v>8094.6846144082501</v>
      </c>
      <c r="M116">
        <v>46.287649612429</v>
      </c>
      <c r="N116">
        <v>0.79243718863444201</v>
      </c>
      <c r="O116">
        <v>5.8832782031412698</v>
      </c>
      <c r="P116">
        <v>179.35664805624401</v>
      </c>
      <c r="Q116">
        <v>8.3940831521229997E-2</v>
      </c>
    </row>
    <row r="117" spans="1:17" x14ac:dyDescent="0.3">
      <c r="A117" t="s">
        <v>302</v>
      </c>
      <c r="B117" t="s">
        <v>303</v>
      </c>
      <c r="C117" t="str">
        <f>IFERROR(VLOOKUP(Table1[[#This Row],[Ticker]],[1]!Table2[[Symbol]:[Industry]],2,FALSE),"-")</f>
        <v>-</v>
      </c>
      <c r="D117" t="s">
        <v>199</v>
      </c>
      <c r="E117">
        <v>93588.776043399994</v>
      </c>
      <c r="F117">
        <v>31731.85</v>
      </c>
      <c r="G117">
        <v>40.304422395682103</v>
      </c>
      <c r="H117">
        <v>-10.014166082551499</v>
      </c>
      <c r="I117">
        <v>-3.43046610867626</v>
      </c>
      <c r="J117">
        <v>-2.24055204588075</v>
      </c>
      <c r="K117">
        <v>32722.9437191459</v>
      </c>
      <c r="L117">
        <v>28968.5587907062</v>
      </c>
      <c r="M117">
        <v>37.300510197957401</v>
      </c>
      <c r="N117">
        <v>0.59500420941699395</v>
      </c>
      <c r="O117">
        <v>15.587335752564</v>
      </c>
      <c r="P117">
        <v>71.783045195308503</v>
      </c>
      <c r="Q117">
        <v>0.12021660956932401</v>
      </c>
    </row>
    <row r="118" spans="1:17" x14ac:dyDescent="0.3">
      <c r="A118" t="s">
        <v>304</v>
      </c>
      <c r="B118" t="s">
        <v>305</v>
      </c>
      <c r="C118" t="str">
        <f>IFERROR(VLOOKUP(Table1[[#This Row],[Ticker]],[1]!Table2[[Symbol]:[Industry]],2,FALSE),"-")</f>
        <v>-</v>
      </c>
      <c r="D118" t="s">
        <v>306</v>
      </c>
      <c r="E118">
        <v>92281.111276409996</v>
      </c>
      <c r="F118">
        <v>648.29999999999995</v>
      </c>
      <c r="G118">
        <v>34.823330875220897</v>
      </c>
      <c r="H118">
        <v>-0.71067379580510803</v>
      </c>
      <c r="I118">
        <v>-3.9170949102718202</v>
      </c>
      <c r="J118">
        <v>3.5432577559746399</v>
      </c>
      <c r="K118">
        <v>619.63988458435404</v>
      </c>
      <c r="L118">
        <v>552.62877754429996</v>
      </c>
      <c r="M118">
        <v>58.653365830732199</v>
      </c>
      <c r="N118">
        <v>0.79363748191938499</v>
      </c>
      <c r="O118">
        <v>3.6094400740397998</v>
      </c>
      <c r="P118">
        <v>74.4617868675995</v>
      </c>
      <c r="Q118">
        <v>0.206384177109002</v>
      </c>
    </row>
    <row r="119" spans="1:17" x14ac:dyDescent="0.3">
      <c r="A119" t="s">
        <v>307</v>
      </c>
      <c r="B119" t="s">
        <v>308</v>
      </c>
      <c r="C119" t="str">
        <f>IFERROR(VLOOKUP(Table1[[#This Row],[Ticker]],[1]!Table2[[Symbol]:[Industry]],2,FALSE),"-")</f>
        <v>-</v>
      </c>
      <c r="D119" t="s">
        <v>180</v>
      </c>
      <c r="E119">
        <v>92109.094451249999</v>
      </c>
      <c r="F119">
        <v>837.5</v>
      </c>
      <c r="G119">
        <v>-2.52145007741075</v>
      </c>
      <c r="H119">
        <v>-7.0705278113282404</v>
      </c>
      <c r="I119">
        <v>-32.760962839193702</v>
      </c>
      <c r="J119">
        <v>-2.7661980253040999</v>
      </c>
      <c r="K119">
        <v>882.60993727310597</v>
      </c>
      <c r="L119">
        <v>936.27519601723998</v>
      </c>
      <c r="M119">
        <v>28.237844254287602</v>
      </c>
      <c r="N119">
        <v>1.4505735529544701</v>
      </c>
      <c r="O119">
        <v>50.376119402984997</v>
      </c>
      <c r="P119">
        <v>60.440613026819904</v>
      </c>
      <c r="Q119">
        <v>-1.6306571679881001E-2</v>
      </c>
    </row>
    <row r="120" spans="1:17" x14ac:dyDescent="0.3">
      <c r="A120" t="s">
        <v>309</v>
      </c>
      <c r="B120" t="s">
        <v>310</v>
      </c>
      <c r="C120" t="str">
        <f>IFERROR(VLOOKUP(Table1[[#This Row],[Ticker]],[1]!Table2[[Symbol]:[Industry]],2,FALSE),"-")</f>
        <v>-</v>
      </c>
      <c r="D120" t="s">
        <v>54</v>
      </c>
      <c r="E120">
        <v>90788.005699244997</v>
      </c>
      <c r="F120">
        <v>1563.15</v>
      </c>
      <c r="G120">
        <v>58.570375446129098</v>
      </c>
      <c r="H120">
        <v>10.8572947469415</v>
      </c>
      <c r="I120">
        <v>37.626104506386</v>
      </c>
      <c r="J120">
        <v>2.5061911158655299</v>
      </c>
      <c r="K120">
        <v>1405.7164621342099</v>
      </c>
      <c r="L120">
        <v>1176.484316173</v>
      </c>
      <c r="M120">
        <v>74.003802897246899</v>
      </c>
      <c r="N120">
        <v>0.905315103330396</v>
      </c>
      <c r="O120">
        <v>0.97239548347887095</v>
      </c>
      <c r="P120">
        <v>91.609463103701898</v>
      </c>
      <c r="Q120">
        <v>7.7391254594372003E-2</v>
      </c>
    </row>
    <row r="121" spans="1:17" x14ac:dyDescent="0.3">
      <c r="A121" t="s">
        <v>311</v>
      </c>
      <c r="B121" t="s">
        <v>312</v>
      </c>
      <c r="C121" t="str">
        <f>IFERROR(VLOOKUP(Table1[[#This Row],[Ticker]],[1]!Table2[[Symbol]:[Industry]],2,FALSE),"-")</f>
        <v>-</v>
      </c>
      <c r="D121" t="s">
        <v>83</v>
      </c>
      <c r="E121">
        <v>89557.287436979997</v>
      </c>
      <c r="F121">
        <v>24821.35</v>
      </c>
      <c r="G121">
        <v>-27.169377251742901</v>
      </c>
      <c r="H121">
        <v>-12.211565033277701</v>
      </c>
      <c r="I121">
        <v>-17.094663689435301</v>
      </c>
      <c r="J121">
        <v>-2.0111544712984299</v>
      </c>
      <c r="K121">
        <v>25953.706504719001</v>
      </c>
      <c r="L121">
        <v>26104.863135060801</v>
      </c>
      <c r="M121">
        <v>43.6174984318762</v>
      </c>
      <c r="N121">
        <v>0.53045560550665705</v>
      </c>
      <c r="O121">
        <v>23.8359315669776</v>
      </c>
      <c r="P121">
        <v>4.7314345991561</v>
      </c>
      <c r="Q121">
        <v>-9.0833087410692001E-2</v>
      </c>
    </row>
    <row r="122" spans="1:17" x14ac:dyDescent="0.3">
      <c r="A122" t="s">
        <v>313</v>
      </c>
      <c r="B122" t="s">
        <v>314</v>
      </c>
      <c r="C122" t="str">
        <f>IFERROR(VLOOKUP(Table1[[#This Row],[Ticker]],[1]!Table2[[Symbol]:[Industry]],2,FALSE),"-")</f>
        <v>-</v>
      </c>
      <c r="D122" t="s">
        <v>18</v>
      </c>
      <c r="E122">
        <v>88485.499369444995</v>
      </c>
      <c r="F122">
        <v>415.85</v>
      </c>
      <c r="G122">
        <v>106.334312057048</v>
      </c>
      <c r="H122">
        <v>4.7379092102953999</v>
      </c>
      <c r="I122">
        <v>8.0363873946807605</v>
      </c>
      <c r="J122">
        <v>-2.9456148744247699</v>
      </c>
      <c r="K122">
        <v>374.40265350282601</v>
      </c>
      <c r="L122">
        <v>320.51737192838402</v>
      </c>
      <c r="M122">
        <v>78.3189063099272</v>
      </c>
      <c r="N122">
        <v>0.87254918154675598</v>
      </c>
      <c r="O122">
        <v>0.39677768426114002</v>
      </c>
      <c r="P122">
        <v>160.77550167224001</v>
      </c>
      <c r="Q122">
        <v>8.6526048832531996E-2</v>
      </c>
    </row>
    <row r="123" spans="1:17" x14ac:dyDescent="0.3">
      <c r="A123" t="s">
        <v>315</v>
      </c>
      <c r="B123" t="s">
        <v>316</v>
      </c>
      <c r="C123" t="str">
        <f>IFERROR(VLOOKUP(Table1[[#This Row],[Ticker]],[1]!Table2[[Symbol]:[Industry]],2,FALSE),"-")</f>
        <v>-</v>
      </c>
      <c r="D123" t="s">
        <v>184</v>
      </c>
      <c r="E123">
        <v>85546.652784524995</v>
      </c>
      <c r="F123">
        <v>660.75</v>
      </c>
      <c r="G123">
        <v>-12.5669636787099</v>
      </c>
      <c r="H123">
        <v>-3.8977029395892799</v>
      </c>
      <c r="I123">
        <v>12.0186336788889</v>
      </c>
      <c r="J123">
        <v>-4.0339106865767898</v>
      </c>
      <c r="K123">
        <v>649.700002378779</v>
      </c>
      <c r="L123">
        <v>588.75574085411301</v>
      </c>
      <c r="M123">
        <v>43.158142477383798</v>
      </c>
      <c r="N123">
        <v>0.54846955019173005</v>
      </c>
      <c r="O123">
        <v>4.8505486189935603</v>
      </c>
      <c r="P123">
        <v>35.872917951881497</v>
      </c>
      <c r="Q123">
        <v>-2.9056865646488999E-2</v>
      </c>
    </row>
    <row r="124" spans="1:17" x14ac:dyDescent="0.3">
      <c r="A124" t="s">
        <v>317</v>
      </c>
      <c r="B124" t="s">
        <v>318</v>
      </c>
      <c r="C124" t="str">
        <f>IFERROR(VLOOKUP(Table1[[#This Row],[Ticker]],[1]!Table2[[Symbol]:[Industry]],2,FALSE),"-")</f>
        <v>-</v>
      </c>
      <c r="D124" t="s">
        <v>319</v>
      </c>
      <c r="E124">
        <v>85484.289600000004</v>
      </c>
      <c r="F124">
        <v>4238.3999999999996</v>
      </c>
      <c r="G124">
        <v>103.043990705518</v>
      </c>
      <c r="H124">
        <v>-13.4584932060112</v>
      </c>
      <c r="I124">
        <v>88.873827321834298</v>
      </c>
      <c r="J124">
        <v>-7.0145906390197599</v>
      </c>
      <c r="K124">
        <v>4506.8321718683001</v>
      </c>
      <c r="L124">
        <v>3234.0328948505198</v>
      </c>
      <c r="M124">
        <v>29.404780624534599</v>
      </c>
      <c r="N124">
        <v>0.74669635481353103</v>
      </c>
      <c r="O124">
        <v>38.259720649301599</v>
      </c>
      <c r="P124">
        <v>143.30654420206599</v>
      </c>
      <c r="Q124">
        <v>0.25240060866962299</v>
      </c>
    </row>
    <row r="125" spans="1:17" x14ac:dyDescent="0.3">
      <c r="A125" t="s">
        <v>320</v>
      </c>
      <c r="B125" t="s">
        <v>321</v>
      </c>
      <c r="C125" t="str">
        <f>IFERROR(VLOOKUP(Table1[[#This Row],[Ticker]],[1]!Table2[[Symbol]:[Industry]],2,FALSE),"-")</f>
        <v>-</v>
      </c>
      <c r="D125" t="s">
        <v>283</v>
      </c>
      <c r="E125">
        <v>84222.244237110004</v>
      </c>
      <c r="F125">
        <v>866.55</v>
      </c>
      <c r="G125">
        <v>24.129329981967199</v>
      </c>
      <c r="H125">
        <v>-10.947810746739201</v>
      </c>
      <c r="I125">
        <v>-5.1898014351260402</v>
      </c>
      <c r="J125">
        <v>-2.1855266657671799</v>
      </c>
      <c r="K125">
        <v>880.10083168490905</v>
      </c>
      <c r="L125">
        <v>795.55764838769505</v>
      </c>
      <c r="M125">
        <v>46.434234611149698</v>
      </c>
      <c r="N125">
        <v>0.58609590186417104</v>
      </c>
      <c r="O125">
        <v>13.080607004789099</v>
      </c>
      <c r="P125">
        <v>63.176725355427898</v>
      </c>
      <c r="Q125">
        <v>8.5960642884031005E-2</v>
      </c>
    </row>
    <row r="126" spans="1:17" x14ac:dyDescent="0.3">
      <c r="A126" t="s">
        <v>322</v>
      </c>
      <c r="B126" t="s">
        <v>323</v>
      </c>
      <c r="C126" t="str">
        <f>IFERROR(VLOOKUP(Table1[[#This Row],[Ticker]],[1]!Table2[[Symbol]:[Industry]],2,FALSE),"-")</f>
        <v>-</v>
      </c>
      <c r="D126" t="s">
        <v>141</v>
      </c>
      <c r="E126">
        <v>79777.323828149994</v>
      </c>
      <c r="F126">
        <v>2869.1</v>
      </c>
      <c r="G126">
        <v>44.4327728166786</v>
      </c>
      <c r="H126">
        <v>-9.5215349597702001</v>
      </c>
      <c r="I126">
        <v>5.2265449527614498</v>
      </c>
      <c r="J126">
        <v>-3.1427047016741199</v>
      </c>
      <c r="K126">
        <v>2983.6587759836698</v>
      </c>
      <c r="L126">
        <v>2584.5911742573799</v>
      </c>
      <c r="M126">
        <v>36.648275525833498</v>
      </c>
      <c r="N126">
        <v>0.61446875216178398</v>
      </c>
      <c r="O126">
        <v>18.5981666724756</v>
      </c>
      <c r="P126">
        <v>87.278067885117494</v>
      </c>
      <c r="Q126">
        <v>6.0151006746006999E-2</v>
      </c>
    </row>
    <row r="127" spans="1:17" x14ac:dyDescent="0.3">
      <c r="A127" t="s">
        <v>324</v>
      </c>
      <c r="B127" t="s">
        <v>325</v>
      </c>
      <c r="C127" t="str">
        <f>IFERROR(VLOOKUP(Table1[[#This Row],[Ticker]],[1]!Table2[[Symbol]:[Industry]],2,FALSE),"-")</f>
        <v>-</v>
      </c>
      <c r="D127" t="s">
        <v>92</v>
      </c>
      <c r="E127">
        <v>79751.146053040007</v>
      </c>
      <c r="F127">
        <v>1659.35</v>
      </c>
      <c r="G127">
        <v>119.211581821352</v>
      </c>
      <c r="H127">
        <v>5.2830823029608602</v>
      </c>
      <c r="I127">
        <v>39.533494688445302</v>
      </c>
      <c r="J127">
        <v>-5.0444054563326199</v>
      </c>
      <c r="K127">
        <v>1625.62747041382</v>
      </c>
      <c r="L127">
        <v>1325.71896967921</v>
      </c>
      <c r="M127">
        <v>43.969366801187498</v>
      </c>
      <c r="N127">
        <v>0.56168874191106399</v>
      </c>
      <c r="O127">
        <v>14.9847831982402</v>
      </c>
      <c r="P127">
        <v>154.18964460784301</v>
      </c>
      <c r="Q127">
        <v>0.14577640861159799</v>
      </c>
    </row>
    <row r="128" spans="1:17" x14ac:dyDescent="0.3">
      <c r="A128" t="s">
        <v>326</v>
      </c>
      <c r="B128" t="s">
        <v>327</v>
      </c>
      <c r="C128" t="str">
        <f>IFERROR(VLOOKUP(Table1[[#This Row],[Ticker]],[1]!Table2[[Symbol]:[Industry]],2,FALSE),"-")</f>
        <v>-</v>
      </c>
      <c r="D128" t="s">
        <v>51</v>
      </c>
      <c r="E128">
        <v>79238.935486125003</v>
      </c>
      <c r="F128">
        <v>1973.75</v>
      </c>
      <c r="G128">
        <v>21.916021296333899</v>
      </c>
      <c r="H128">
        <v>7.8523500801179402</v>
      </c>
      <c r="I128">
        <v>36.973722164479199</v>
      </c>
      <c r="J128">
        <v>0.67563558927142897</v>
      </c>
      <c r="K128">
        <v>1832.1431139193501</v>
      </c>
      <c r="L128">
        <v>1616.3453259200501</v>
      </c>
      <c r="M128">
        <v>67.463195656693699</v>
      </c>
      <c r="N128">
        <v>0.96076957506662597</v>
      </c>
      <c r="O128">
        <v>1.41101963267891</v>
      </c>
      <c r="P128">
        <v>66.934494861927504</v>
      </c>
      <c r="Q128">
        <v>-8.0989171912499997E-4</v>
      </c>
    </row>
    <row r="129" spans="1:17" x14ac:dyDescent="0.3">
      <c r="A129" t="s">
        <v>328</v>
      </c>
      <c r="B129" t="s">
        <v>329</v>
      </c>
      <c r="C129" t="str">
        <f>IFERROR(VLOOKUP(Table1[[#This Row],[Ticker]],[1]!Table2[[Symbol]:[Industry]],2,FALSE),"-")</f>
        <v>-</v>
      </c>
      <c r="D129" t="s">
        <v>330</v>
      </c>
      <c r="E129">
        <v>78995.674353049995</v>
      </c>
      <c r="F129">
        <v>13201.9</v>
      </c>
      <c r="G129">
        <v>138.45865669665</v>
      </c>
      <c r="H129">
        <v>15.320048663635299</v>
      </c>
      <c r="I129">
        <v>83.102895409318904</v>
      </c>
      <c r="J129">
        <v>2.7322114119423802</v>
      </c>
      <c r="K129">
        <v>11797.817360020301</v>
      </c>
      <c r="L129">
        <v>8995.9644108324192</v>
      </c>
      <c r="M129">
        <v>70.521320004318795</v>
      </c>
      <c r="N129">
        <v>1.0265588701449799</v>
      </c>
      <c r="O129">
        <v>3.3169468031116698</v>
      </c>
      <c r="P129">
        <v>178.90650582556</v>
      </c>
      <c r="Q129">
        <v>0.130987034270795</v>
      </c>
    </row>
    <row r="130" spans="1:17" x14ac:dyDescent="0.3">
      <c r="A130" t="s">
        <v>331</v>
      </c>
      <c r="B130" t="s">
        <v>332</v>
      </c>
      <c r="C130" t="str">
        <f>IFERROR(VLOOKUP(Table1[[#This Row],[Ticker]],[1]!Table2[[Symbol]:[Industry]],2,FALSE),"-")</f>
        <v>-</v>
      </c>
      <c r="D130" t="s">
        <v>130</v>
      </c>
      <c r="E130">
        <v>78302.17549763</v>
      </c>
      <c r="F130">
        <v>1726.55</v>
      </c>
      <c r="G130">
        <v>96.562603003268194</v>
      </c>
      <c r="H130">
        <v>14.6616869910617</v>
      </c>
      <c r="I130">
        <v>33.480537795448498</v>
      </c>
      <c r="J130">
        <v>1.6847520535214799</v>
      </c>
      <c r="K130">
        <v>1513.8094797440899</v>
      </c>
      <c r="L130">
        <v>1211.63419767747</v>
      </c>
      <c r="M130">
        <v>61.062160737480703</v>
      </c>
      <c r="N130">
        <v>1.1354020297032901</v>
      </c>
      <c r="O130">
        <v>7.14430511714112</v>
      </c>
      <c r="P130">
        <v>161.084228035687</v>
      </c>
      <c r="Q130">
        <v>2.5186179427578999E-2</v>
      </c>
    </row>
    <row r="131" spans="1:17" x14ac:dyDescent="0.3">
      <c r="A131" t="s">
        <v>333</v>
      </c>
      <c r="B131" t="s">
        <v>334</v>
      </c>
      <c r="C131" t="str">
        <f>IFERROR(VLOOKUP(Table1[[#This Row],[Ticker]],[1]!Table2[[Symbol]:[Industry]],2,FALSE),"-")</f>
        <v>-</v>
      </c>
      <c r="D131" t="s">
        <v>301</v>
      </c>
      <c r="E131">
        <v>77689.898492744993</v>
      </c>
      <c r="F131">
        <v>5077.95</v>
      </c>
      <c r="G131">
        <v>68.854029137424106</v>
      </c>
      <c r="H131">
        <v>2.4890580377892002</v>
      </c>
      <c r="I131">
        <v>3.2599369287000899</v>
      </c>
      <c r="J131">
        <v>-0.27581222595360799</v>
      </c>
      <c r="K131">
        <v>4606.0628837351996</v>
      </c>
      <c r="L131">
        <v>3952.9586694490799</v>
      </c>
      <c r="M131">
        <v>69.312705798339096</v>
      </c>
      <c r="N131">
        <v>0.701192556764624</v>
      </c>
      <c r="O131">
        <v>0.34167331304957299</v>
      </c>
      <c r="P131">
        <v>101.45399004225099</v>
      </c>
      <c r="Q131">
        <v>0.13339210496407</v>
      </c>
    </row>
    <row r="132" spans="1:17" x14ac:dyDescent="0.3">
      <c r="A132" t="s">
        <v>335</v>
      </c>
      <c r="B132" t="s">
        <v>336</v>
      </c>
      <c r="C132" t="str">
        <f>IFERROR(VLOOKUP(Table1[[#This Row],[Ticker]],[1]!Table2[[Symbol]:[Industry]],2,FALSE),"-")</f>
        <v>-</v>
      </c>
      <c r="D132" t="s">
        <v>337</v>
      </c>
      <c r="E132">
        <v>77455.716170579995</v>
      </c>
      <c r="F132">
        <v>4004.55</v>
      </c>
      <c r="G132">
        <v>9.7534365889107999</v>
      </c>
      <c r="H132">
        <v>-0.73568397837285104</v>
      </c>
      <c r="I132">
        <v>0.37145687297563801</v>
      </c>
      <c r="J132">
        <v>0.740556041059382</v>
      </c>
      <c r="K132">
        <v>4058.6158543688398</v>
      </c>
      <c r="L132">
        <v>3762.85569567941</v>
      </c>
      <c r="M132">
        <v>42.326120037480898</v>
      </c>
      <c r="N132">
        <v>0.470896139323287</v>
      </c>
      <c r="O132">
        <v>16.909515426202599</v>
      </c>
      <c r="P132">
        <v>41.393616270037398</v>
      </c>
      <c r="Q132">
        <v>0.122626213149444</v>
      </c>
    </row>
    <row r="133" spans="1:17" x14ac:dyDescent="0.3">
      <c r="A133" t="s">
        <v>338</v>
      </c>
      <c r="B133" t="s">
        <v>339</v>
      </c>
      <c r="C133" t="str">
        <f>IFERROR(VLOOKUP(Table1[[#This Row],[Ticker]],[1]!Table2[[Symbol]:[Industry]],2,FALSE),"-")</f>
        <v>-</v>
      </c>
      <c r="D133" t="s">
        <v>34</v>
      </c>
      <c r="E133">
        <v>75632.027533150002</v>
      </c>
      <c r="F133">
        <v>561.5</v>
      </c>
      <c r="G133">
        <v>13.2975757809794</v>
      </c>
      <c r="H133">
        <v>-4.83740522485075</v>
      </c>
      <c r="I133">
        <v>-7.4946664956934903</v>
      </c>
      <c r="J133">
        <v>0.77713459484513703</v>
      </c>
      <c r="K133">
        <v>557.74108492196501</v>
      </c>
      <c r="L133">
        <v>507.30588107124203</v>
      </c>
      <c r="M133">
        <v>53.853528019864903</v>
      </c>
      <c r="N133">
        <v>0.62619707457558105</v>
      </c>
      <c r="O133">
        <v>12.680320569901999</v>
      </c>
      <c r="P133">
        <v>49.933244325767603</v>
      </c>
      <c r="Q133">
        <v>0.178520349640752</v>
      </c>
    </row>
    <row r="134" spans="1:17" x14ac:dyDescent="0.3">
      <c r="A134" t="s">
        <v>340</v>
      </c>
      <c r="B134" t="s">
        <v>341</v>
      </c>
      <c r="C134" t="str">
        <f>IFERROR(VLOOKUP(Table1[[#This Row],[Ticker]],[1]!Table2[[Symbol]:[Industry]],2,FALSE),"-")</f>
        <v>-</v>
      </c>
      <c r="D134" t="s">
        <v>175</v>
      </c>
      <c r="E134">
        <v>75302.280418875001</v>
      </c>
      <c r="F134">
        <v>2540.35</v>
      </c>
      <c r="G134">
        <v>-23.042243228902599</v>
      </c>
      <c r="H134">
        <v>1.4822082598200099</v>
      </c>
      <c r="I134">
        <v>-8.1101354967727506</v>
      </c>
      <c r="J134">
        <v>0.39338508142981599</v>
      </c>
      <c r="K134">
        <v>2472.8576261077901</v>
      </c>
      <c r="L134">
        <v>2417.23111522505</v>
      </c>
      <c r="M134">
        <v>56.258669488012202</v>
      </c>
      <c r="N134">
        <v>0.73170024873529704</v>
      </c>
      <c r="O134">
        <v>6.0464109276280702</v>
      </c>
      <c r="P134">
        <v>22.000240124864899</v>
      </c>
      <c r="Q134">
        <v>-1.4663825356315E-2</v>
      </c>
    </row>
    <row r="135" spans="1:17" x14ac:dyDescent="0.3">
      <c r="A135" t="s">
        <v>342</v>
      </c>
      <c r="B135" t="s">
        <v>343</v>
      </c>
      <c r="C135" t="str">
        <f>IFERROR(VLOOKUP(Table1[[#This Row],[Ticker]],[1]!Table2[[Symbol]:[Industry]],2,FALSE),"-")</f>
        <v>-</v>
      </c>
      <c r="D135" t="s">
        <v>193</v>
      </c>
      <c r="E135">
        <v>74526.524264880005</v>
      </c>
      <c r="F135">
        <v>253.8</v>
      </c>
      <c r="G135">
        <v>4.8945993196951196</v>
      </c>
      <c r="H135">
        <v>2.1553135571004001</v>
      </c>
      <c r="I135">
        <v>34.965491052274601</v>
      </c>
      <c r="J135">
        <v>-1.3721459806944301</v>
      </c>
      <c r="K135">
        <v>242.717083891165</v>
      </c>
      <c r="L135">
        <v>207.621294020683</v>
      </c>
      <c r="M135">
        <v>43.599925049703003</v>
      </c>
      <c r="N135">
        <v>0.56572236766095696</v>
      </c>
      <c r="O135">
        <v>4.2750197005515904</v>
      </c>
      <c r="P135">
        <v>61.091716915264897</v>
      </c>
      <c r="Q135">
        <v>9.3291118224828995E-2</v>
      </c>
    </row>
    <row r="136" spans="1:17" x14ac:dyDescent="0.3">
      <c r="A136" t="s">
        <v>344</v>
      </c>
      <c r="B136" t="s">
        <v>345</v>
      </c>
      <c r="C136" t="str">
        <f>IFERROR(VLOOKUP(Table1[[#This Row],[Ticker]],[1]!Table2[[Symbol]:[Industry]],2,FALSE),"-")</f>
        <v>-</v>
      </c>
      <c r="D136" t="s">
        <v>24</v>
      </c>
      <c r="E136">
        <v>74379.383144912994</v>
      </c>
      <c r="F136">
        <v>23.73</v>
      </c>
      <c r="G136">
        <v>10.7972301887479</v>
      </c>
      <c r="H136">
        <v>-6.4932564984647003</v>
      </c>
      <c r="I136">
        <v>-17.361283629331599</v>
      </c>
      <c r="J136">
        <v>-3.61612802883805</v>
      </c>
      <c r="K136">
        <v>24.4094642399252</v>
      </c>
      <c r="L136">
        <v>23.112432499943399</v>
      </c>
      <c r="M136">
        <v>33.041756523758799</v>
      </c>
      <c r="N136">
        <v>0.44368278411043899</v>
      </c>
      <c r="O136">
        <v>38.432364096080903</v>
      </c>
      <c r="P136">
        <v>51.146496815286604</v>
      </c>
      <c r="Q136">
        <v>7.3122856269135006E-2</v>
      </c>
    </row>
    <row r="137" spans="1:17" x14ac:dyDescent="0.3">
      <c r="A137" t="s">
        <v>346</v>
      </c>
      <c r="B137" t="s">
        <v>347</v>
      </c>
      <c r="C137" t="str">
        <f>IFERROR(VLOOKUP(Table1[[#This Row],[Ticker]],[1]!Table2[[Symbol]:[Industry]],2,FALSE),"-")</f>
        <v>-</v>
      </c>
      <c r="D137" t="s">
        <v>130</v>
      </c>
      <c r="E137">
        <v>73844</v>
      </c>
      <c r="F137">
        <v>923.05</v>
      </c>
      <c r="G137">
        <v>7.2228752308314998</v>
      </c>
      <c r="H137">
        <v>-7.6164536153864102</v>
      </c>
      <c r="I137">
        <v>-14.885551620456599</v>
      </c>
      <c r="J137">
        <v>-2.21185288554548</v>
      </c>
      <c r="K137">
        <v>964.327615540235</v>
      </c>
      <c r="L137">
        <v>925.20533992181402</v>
      </c>
      <c r="M137">
        <v>39.449496959983001</v>
      </c>
      <c r="N137">
        <v>0.39557695500233497</v>
      </c>
      <c r="O137">
        <v>23.384432045934702</v>
      </c>
      <c r="P137">
        <v>45.236409409173099</v>
      </c>
      <c r="Q137">
        <v>4.2162985786583999E-2</v>
      </c>
    </row>
    <row r="138" spans="1:17" x14ac:dyDescent="0.3">
      <c r="A138" t="s">
        <v>348</v>
      </c>
      <c r="B138" t="s">
        <v>349</v>
      </c>
      <c r="C138" t="str">
        <f>IFERROR(VLOOKUP(Table1[[#This Row],[Ticker]],[1]!Table2[[Symbol]:[Industry]],2,FALSE),"-")</f>
        <v>-</v>
      </c>
      <c r="D138" t="s">
        <v>127</v>
      </c>
      <c r="E138">
        <v>73465.230243280006</v>
      </c>
      <c r="F138">
        <v>1577.9</v>
      </c>
      <c r="G138">
        <v>17.419878672472102</v>
      </c>
      <c r="H138">
        <v>-7.9670619723171301</v>
      </c>
      <c r="I138">
        <v>22.672989049000901</v>
      </c>
      <c r="J138">
        <v>-2.5231488192109199</v>
      </c>
      <c r="K138">
        <v>1598.2766652237101</v>
      </c>
      <c r="L138">
        <v>1382.21761649367</v>
      </c>
      <c r="M138">
        <v>40.440723641921402</v>
      </c>
      <c r="N138">
        <v>0.58841435552608801</v>
      </c>
      <c r="O138">
        <v>14.360859370048701</v>
      </c>
      <c r="P138">
        <v>57.427915793674501</v>
      </c>
      <c r="Q138">
        <v>8.1660352652272006E-2</v>
      </c>
    </row>
    <row r="139" spans="1:17" x14ac:dyDescent="0.3">
      <c r="A139" t="s">
        <v>350</v>
      </c>
      <c r="B139" t="s">
        <v>351</v>
      </c>
      <c r="C139" t="str">
        <f>IFERROR(VLOOKUP(Table1[[#This Row],[Ticker]],[1]!Table2[[Symbol]:[Industry]],2,FALSE),"-")</f>
        <v>-</v>
      </c>
      <c r="D139" t="s">
        <v>54</v>
      </c>
      <c r="E139">
        <v>71730.630449999997</v>
      </c>
      <c r="F139">
        <v>5999.3</v>
      </c>
      <c r="G139">
        <v>32.013260692384598</v>
      </c>
      <c r="H139">
        <v>11.322718562695901</v>
      </c>
      <c r="I139">
        <v>2.5893623740182599</v>
      </c>
      <c r="J139">
        <v>1.2922953254210101</v>
      </c>
      <c r="K139">
        <v>5456.2963732028002</v>
      </c>
      <c r="L139">
        <v>4961.1287625567002</v>
      </c>
      <c r="M139">
        <v>84.667288102047607</v>
      </c>
      <c r="N139">
        <v>0.98226180431798404</v>
      </c>
      <c r="O139">
        <v>1.0917940426382999</v>
      </c>
      <c r="P139">
        <v>74.044096315636693</v>
      </c>
      <c r="Q139">
        <v>3.2588075476371998E-2</v>
      </c>
    </row>
    <row r="140" spans="1:17" x14ac:dyDescent="0.3">
      <c r="A140" t="s">
        <v>352</v>
      </c>
      <c r="B140" t="s">
        <v>353</v>
      </c>
      <c r="C140" t="str">
        <f>IFERROR(VLOOKUP(Table1[[#This Row],[Ticker]],[1]!Table2[[Symbol]:[Industry]],2,FALSE),"-")</f>
        <v>-</v>
      </c>
      <c r="D140" t="s">
        <v>37</v>
      </c>
      <c r="E140">
        <v>70939.164000000004</v>
      </c>
      <c r="F140">
        <v>404.35</v>
      </c>
      <c r="G140">
        <v>54.0546919856044</v>
      </c>
      <c r="H140">
        <v>4.1013187795259698E-2</v>
      </c>
      <c r="I140">
        <v>-8.0365983269491394</v>
      </c>
      <c r="J140">
        <v>-0.30509129414175801</v>
      </c>
      <c r="K140">
        <v>393.87951197034698</v>
      </c>
      <c r="L140">
        <v>346.07083506173399</v>
      </c>
      <c r="M140">
        <v>50.066299401775701</v>
      </c>
      <c r="N140">
        <v>0.53201438587758698</v>
      </c>
      <c r="O140">
        <v>15.691851119080001</v>
      </c>
      <c r="P140">
        <v>99.679012345678998</v>
      </c>
      <c r="Q140">
        <v>0.108905465113299</v>
      </c>
    </row>
    <row r="141" spans="1:17" x14ac:dyDescent="0.3">
      <c r="A141" t="s">
        <v>354</v>
      </c>
      <c r="B141" t="s">
        <v>355</v>
      </c>
      <c r="C141" t="str">
        <f>IFERROR(VLOOKUP(Table1[[#This Row],[Ticker]],[1]!Table2[[Symbol]:[Industry]],2,FALSE),"-")</f>
        <v>-</v>
      </c>
      <c r="D141" t="s">
        <v>356</v>
      </c>
      <c r="E141">
        <v>69501.201801734904</v>
      </c>
      <c r="F141">
        <v>1919.95</v>
      </c>
      <c r="G141">
        <v>27.4425835653844</v>
      </c>
      <c r="H141">
        <v>13.317066499380701</v>
      </c>
      <c r="I141">
        <v>10.442056631459399</v>
      </c>
      <c r="J141">
        <v>-1.88769002214521</v>
      </c>
      <c r="K141">
        <v>1713.7149118586101</v>
      </c>
      <c r="L141">
        <v>1527.89387711276</v>
      </c>
      <c r="M141">
        <v>74.359462954050201</v>
      </c>
      <c r="N141">
        <v>0.78270098450185799</v>
      </c>
      <c r="O141">
        <v>1.3047214771217901</v>
      </c>
      <c r="P141">
        <v>64.105303645454896</v>
      </c>
      <c r="Q141">
        <v>5.8106037246286997E-2</v>
      </c>
    </row>
    <row r="142" spans="1:17" x14ac:dyDescent="0.3">
      <c r="A142" t="s">
        <v>357</v>
      </c>
      <c r="B142" t="s">
        <v>358</v>
      </c>
      <c r="C142" t="str">
        <f>IFERROR(VLOOKUP(Table1[[#This Row],[Ticker]],[1]!Table2[[Symbol]:[Industry]],2,FALSE),"-")</f>
        <v>-</v>
      </c>
      <c r="D142" t="s">
        <v>141</v>
      </c>
      <c r="E142">
        <v>69170.682705970001</v>
      </c>
      <c r="F142">
        <v>1725.55</v>
      </c>
      <c r="G142">
        <v>171.16204080142001</v>
      </c>
      <c r="H142">
        <v>-7.8537676969236099</v>
      </c>
      <c r="I142">
        <v>33.477223523750702</v>
      </c>
      <c r="J142">
        <v>-4.1755134230822604</v>
      </c>
      <c r="K142">
        <v>1739.24957633446</v>
      </c>
      <c r="L142">
        <v>1419.0623036188899</v>
      </c>
      <c r="M142">
        <v>46.958619090666801</v>
      </c>
      <c r="N142">
        <v>0.94901205521865895</v>
      </c>
      <c r="O142">
        <v>20.239923502651301</v>
      </c>
      <c r="P142">
        <v>204.168870086374</v>
      </c>
      <c r="Q142">
        <v>0.159447339284538</v>
      </c>
    </row>
    <row r="143" spans="1:17" x14ac:dyDescent="0.3">
      <c r="A143" t="s">
        <v>359</v>
      </c>
      <c r="B143" t="s">
        <v>360</v>
      </c>
      <c r="C143" t="str">
        <f>IFERROR(VLOOKUP(Table1[[#This Row],[Ticker]],[1]!Table2[[Symbol]:[Industry]],2,FALSE),"-")</f>
        <v>-</v>
      </c>
      <c r="D143" t="s">
        <v>361</v>
      </c>
      <c r="E143">
        <v>68598.83288088</v>
      </c>
      <c r="F143">
        <v>721.2</v>
      </c>
      <c r="G143">
        <v>-42.567739859657102</v>
      </c>
      <c r="H143">
        <v>1.4533643290231499</v>
      </c>
      <c r="I143">
        <v>-14.2011158756647</v>
      </c>
      <c r="J143">
        <v>1.6133490200096701</v>
      </c>
      <c r="K143">
        <v>717.54143824076903</v>
      </c>
      <c r="L143">
        <v>735.418533223493</v>
      </c>
      <c r="M143">
        <v>54.443994235031198</v>
      </c>
      <c r="N143">
        <v>1.00634134071935</v>
      </c>
      <c r="O143">
        <v>18.940654464780899</v>
      </c>
      <c r="P143">
        <v>11.3048846361601</v>
      </c>
      <c r="Q143">
        <v>-0.15029875055113601</v>
      </c>
    </row>
    <row r="144" spans="1:17" hidden="1" x14ac:dyDescent="0.3">
      <c r="A144" t="s">
        <v>362</v>
      </c>
      <c r="B144" t="s">
        <v>363</v>
      </c>
      <c r="C144" t="str">
        <f>IFERROR(VLOOKUP(Table1[[#This Row],[Ticker]],[1]!Table2[[Symbol]:[Industry]],2,FALSE),"-")</f>
        <v>-</v>
      </c>
      <c r="D144" t="s">
        <v>124</v>
      </c>
      <c r="E144">
        <v>68470.805885349997</v>
      </c>
      <c r="F144">
        <v>254.75</v>
      </c>
      <c r="G144">
        <v>294.54970298795598</v>
      </c>
      <c r="H144">
        <v>-4.48094588098229</v>
      </c>
      <c r="I144">
        <v>55.360242733046498</v>
      </c>
      <c r="J144">
        <v>1.0683542209997801</v>
      </c>
      <c r="K144">
        <v>237.20533981701399</v>
      </c>
      <c r="M144">
        <v>56.718407501887</v>
      </c>
      <c r="N144">
        <v>0.41924466931328302</v>
      </c>
      <c r="O144">
        <v>21.687929342492598</v>
      </c>
      <c r="P144">
        <v>444.33760683760602</v>
      </c>
    </row>
    <row r="145" spans="1:17" x14ac:dyDescent="0.3">
      <c r="A145" t="s">
        <v>364</v>
      </c>
      <c r="B145" t="s">
        <v>365</v>
      </c>
      <c r="C145" t="str">
        <f>IFERROR(VLOOKUP(Table1[[#This Row],[Ticker]],[1]!Table2[[Symbol]:[Industry]],2,FALSE),"-")</f>
        <v>-</v>
      </c>
      <c r="D145" t="s">
        <v>366</v>
      </c>
      <c r="E145">
        <v>68127.686052749996</v>
      </c>
      <c r="F145">
        <v>5363.25</v>
      </c>
      <c r="G145">
        <v>-9.6720912796331007</v>
      </c>
      <c r="H145">
        <v>-3.0242959906550801</v>
      </c>
      <c r="I145">
        <v>14.7997595371674</v>
      </c>
      <c r="J145">
        <v>-6.0850137580783299</v>
      </c>
      <c r="K145">
        <v>5420.6436203828598</v>
      </c>
      <c r="L145">
        <v>4859.2143787202403</v>
      </c>
      <c r="M145">
        <v>49.513872946173997</v>
      </c>
      <c r="N145">
        <v>0.50818440669333997</v>
      </c>
      <c r="O145">
        <v>20.4493544026476</v>
      </c>
      <c r="P145">
        <v>48.9377950569286</v>
      </c>
      <c r="Q145">
        <v>0.102636591271012</v>
      </c>
    </row>
    <row r="146" spans="1:17" x14ac:dyDescent="0.3">
      <c r="A146" t="s">
        <v>367</v>
      </c>
      <c r="B146" t="s">
        <v>368</v>
      </c>
      <c r="C146" t="str">
        <f>IFERROR(VLOOKUP(Table1[[#This Row],[Ticker]],[1]!Table2[[Symbol]:[Industry]],2,FALSE),"-")</f>
        <v>-</v>
      </c>
      <c r="D146" t="s">
        <v>175</v>
      </c>
      <c r="E146">
        <v>67710.962313130003</v>
      </c>
      <c r="F146">
        <v>4463.45</v>
      </c>
      <c r="G146">
        <v>-9.5008334994907795</v>
      </c>
      <c r="H146">
        <v>5.1967464859019801</v>
      </c>
      <c r="I146">
        <v>7.1139833087345297</v>
      </c>
      <c r="J146">
        <v>1.31744636729008</v>
      </c>
      <c r="K146">
        <v>4162.3067879114697</v>
      </c>
      <c r="L146">
        <v>3804.5339817099598</v>
      </c>
      <c r="M146">
        <v>59.495271811158197</v>
      </c>
      <c r="N146">
        <v>0.68192863442380902</v>
      </c>
      <c r="O146">
        <v>3.05929269959337</v>
      </c>
      <c r="P146">
        <v>38.6164596273291</v>
      </c>
      <c r="Q146">
        <v>1.8049557795829999E-3</v>
      </c>
    </row>
    <row r="147" spans="1:17" x14ac:dyDescent="0.3">
      <c r="A147" t="s">
        <v>369</v>
      </c>
      <c r="B147" t="s">
        <v>370</v>
      </c>
      <c r="C147" t="str">
        <f>IFERROR(VLOOKUP(Table1[[#This Row],[Ticker]],[1]!Table2[[Symbol]:[Industry]],2,FALSE),"-")</f>
        <v>-</v>
      </c>
      <c r="D147" t="s">
        <v>86</v>
      </c>
      <c r="E147">
        <v>67247.587935175005</v>
      </c>
      <c r="F147">
        <v>325.75</v>
      </c>
      <c r="G147">
        <v>77.054735833898604</v>
      </c>
      <c r="H147">
        <v>-6.317015648251</v>
      </c>
      <c r="I147">
        <v>12.5815523290032</v>
      </c>
      <c r="J147">
        <v>3.61831810067872</v>
      </c>
      <c r="K147">
        <v>317.02515227530398</v>
      </c>
      <c r="L147">
        <v>260.02784297097401</v>
      </c>
      <c r="M147">
        <v>58.427930473384698</v>
      </c>
      <c r="N147">
        <v>0.51798168729726501</v>
      </c>
      <c r="O147">
        <v>10.805832693783501</v>
      </c>
      <c r="P147">
        <v>129.07876230661</v>
      </c>
    </row>
    <row r="148" spans="1:17" x14ac:dyDescent="0.3">
      <c r="A148" t="s">
        <v>371</v>
      </c>
      <c r="B148" t="s">
        <v>372</v>
      </c>
      <c r="C148" t="str">
        <f>IFERROR(VLOOKUP(Table1[[#This Row],[Ticker]],[1]!Table2[[Symbol]:[Industry]],2,FALSE),"-")</f>
        <v>-</v>
      </c>
      <c r="D148" t="s">
        <v>101</v>
      </c>
      <c r="E148">
        <v>66689.362983044994</v>
      </c>
      <c r="F148">
        <v>572.04999999999995</v>
      </c>
      <c r="G148">
        <v>-34.751515000800303</v>
      </c>
      <c r="H148">
        <v>3.8482478341784101</v>
      </c>
      <c r="I148">
        <v>-20.127723011243798</v>
      </c>
      <c r="J148">
        <v>-2.18452174769814</v>
      </c>
      <c r="K148">
        <v>539.79158825642799</v>
      </c>
      <c r="L148">
        <v>538.53286757138096</v>
      </c>
      <c r="M148">
        <v>57.8798105549076</v>
      </c>
      <c r="N148">
        <v>0.72022534397287197</v>
      </c>
      <c r="O148">
        <v>18.8270256096495</v>
      </c>
      <c r="P148">
        <v>30.307517084282399</v>
      </c>
      <c r="Q148">
        <v>-9.3100903950861999E-2</v>
      </c>
    </row>
    <row r="149" spans="1:17" x14ac:dyDescent="0.3">
      <c r="A149" t="s">
        <v>373</v>
      </c>
      <c r="B149" t="s">
        <v>374</v>
      </c>
      <c r="C149" t="str">
        <f>IFERROR(VLOOKUP(Table1[[#This Row],[Ticker]],[1]!Table2[[Symbol]:[Industry]],2,FALSE),"-")</f>
        <v>-</v>
      </c>
      <c r="D149" t="s">
        <v>375</v>
      </c>
      <c r="E149">
        <v>65622.126193200005</v>
      </c>
      <c r="F149">
        <v>223.92</v>
      </c>
      <c r="G149">
        <v>52.311646527587499</v>
      </c>
      <c r="H149">
        <v>-7.0602687233829498</v>
      </c>
      <c r="I149">
        <v>-15.2929923771623</v>
      </c>
      <c r="J149">
        <v>-0.55214508938911999</v>
      </c>
      <c r="K149">
        <v>234.865988356336</v>
      </c>
      <c r="L149">
        <v>221.156278565235</v>
      </c>
      <c r="M149">
        <v>46.559041330923598</v>
      </c>
      <c r="N149">
        <v>0.88597435671050995</v>
      </c>
      <c r="O149">
        <v>27.880493033226099</v>
      </c>
      <c r="P149">
        <v>85.134353038445596</v>
      </c>
      <c r="Q149">
        <v>7.7387812073323001E-2</v>
      </c>
    </row>
    <row r="150" spans="1:17" x14ac:dyDescent="0.3">
      <c r="A150" t="s">
        <v>376</v>
      </c>
      <c r="B150" t="s">
        <v>377</v>
      </c>
      <c r="C150" t="str">
        <f>IFERROR(VLOOKUP(Table1[[#This Row],[Ticker]],[1]!Table2[[Symbol]:[Industry]],2,FALSE),"-")</f>
        <v>-</v>
      </c>
      <c r="D150" t="s">
        <v>141</v>
      </c>
      <c r="E150">
        <v>65102.986414974999</v>
      </c>
      <c r="F150">
        <v>3642.25</v>
      </c>
      <c r="G150">
        <v>77.366079246628502</v>
      </c>
      <c r="H150">
        <v>-1.1615064341244701</v>
      </c>
      <c r="I150">
        <v>17.515620312297798</v>
      </c>
      <c r="J150">
        <v>2.7952287006989298</v>
      </c>
      <c r="K150">
        <v>3526.22374156041</v>
      </c>
      <c r="L150">
        <v>2989.9790341078101</v>
      </c>
      <c r="M150">
        <v>58.3106098214461</v>
      </c>
      <c r="N150">
        <v>0.384076086816036</v>
      </c>
      <c r="O150">
        <v>13.583636488434299</v>
      </c>
      <c r="P150">
        <v>110.772257747171</v>
      </c>
      <c r="Q150">
        <v>0.19057082786394</v>
      </c>
    </row>
    <row r="151" spans="1:17" x14ac:dyDescent="0.3">
      <c r="A151" t="s">
        <v>378</v>
      </c>
      <c r="B151" t="s">
        <v>379</v>
      </c>
      <c r="C151" t="str">
        <f>IFERROR(VLOOKUP(Table1[[#This Row],[Ticker]],[1]!Table2[[Symbol]:[Industry]],2,FALSE),"-")</f>
        <v>-</v>
      </c>
      <c r="D151" t="s">
        <v>199</v>
      </c>
      <c r="E151">
        <v>64699.652873824998</v>
      </c>
      <c r="F151">
        <v>1126.8499999999999</v>
      </c>
      <c r="G151">
        <v>55.7925569897156</v>
      </c>
      <c r="H151">
        <v>5.9719527783395003</v>
      </c>
      <c r="I151">
        <v>53.870538683779003</v>
      </c>
      <c r="J151">
        <v>-5.3307719543887302</v>
      </c>
      <c r="K151">
        <v>1040.5416997866901</v>
      </c>
      <c r="L151">
        <v>841.21543374900102</v>
      </c>
      <c r="M151">
        <v>58.312011167805601</v>
      </c>
      <c r="N151">
        <v>0.69481051339644695</v>
      </c>
      <c r="O151">
        <v>7.1393708124417499</v>
      </c>
      <c r="P151">
        <v>105.404666423623</v>
      </c>
      <c r="Q151">
        <v>0.13878285660401801</v>
      </c>
    </row>
    <row r="152" spans="1:17" x14ac:dyDescent="0.3">
      <c r="A152" t="s">
        <v>380</v>
      </c>
      <c r="B152" t="s">
        <v>381</v>
      </c>
      <c r="C152" t="str">
        <f>IFERROR(VLOOKUP(Table1[[#This Row],[Ticker]],[1]!Table2[[Symbol]:[Industry]],2,FALSE),"-")</f>
        <v>-</v>
      </c>
      <c r="D152" t="s">
        <v>54</v>
      </c>
      <c r="E152">
        <v>63713.269637739999</v>
      </c>
      <c r="F152">
        <v>29983.7</v>
      </c>
      <c r="G152">
        <v>-1.9799723192010701</v>
      </c>
      <c r="H152">
        <v>3.1063201080109701</v>
      </c>
      <c r="I152">
        <v>-8.9670747717962396</v>
      </c>
      <c r="J152">
        <v>3.64187680633448</v>
      </c>
      <c r="K152">
        <v>28039.155320273701</v>
      </c>
      <c r="L152">
        <v>26459.1568858383</v>
      </c>
      <c r="M152">
        <v>77.707246908879895</v>
      </c>
      <c r="N152">
        <v>1.25390910361597</v>
      </c>
      <c r="O152">
        <v>0.558303344817345</v>
      </c>
      <c r="P152">
        <v>36.289545454545397</v>
      </c>
      <c r="Q152">
        <v>2.4755819035924002E-2</v>
      </c>
    </row>
    <row r="153" spans="1:17" x14ac:dyDescent="0.3">
      <c r="A153" t="s">
        <v>382</v>
      </c>
      <c r="B153" t="s">
        <v>383</v>
      </c>
      <c r="C153" t="str">
        <f>IFERROR(VLOOKUP(Table1[[#This Row],[Ticker]],[1]!Table2[[Symbol]:[Industry]],2,FALSE),"-")</f>
        <v>-</v>
      </c>
      <c r="D153" t="s">
        <v>89</v>
      </c>
      <c r="E153">
        <v>62967.043566339999</v>
      </c>
      <c r="F153">
        <v>610.6</v>
      </c>
      <c r="G153">
        <v>137.94969201582501</v>
      </c>
      <c r="H153">
        <v>5.5907504685955702</v>
      </c>
      <c r="I153">
        <v>39.445162223786198</v>
      </c>
      <c r="J153">
        <v>4.9142638967075403</v>
      </c>
      <c r="K153">
        <v>533.62898139761899</v>
      </c>
      <c r="L153">
        <v>418.81825708395297</v>
      </c>
      <c r="M153">
        <v>69.554400449074507</v>
      </c>
      <c r="N153">
        <v>2.4175891164836099</v>
      </c>
      <c r="O153">
        <v>3.7667867671142998</v>
      </c>
      <c r="P153">
        <v>201.08481262327399</v>
      </c>
      <c r="Q153">
        <v>0.237171820810537</v>
      </c>
    </row>
    <row r="154" spans="1:17" x14ac:dyDescent="0.3">
      <c r="A154" t="s">
        <v>384</v>
      </c>
      <c r="B154" t="s">
        <v>385</v>
      </c>
      <c r="C154" t="str">
        <f>IFERROR(VLOOKUP(Table1[[#This Row],[Ticker]],[1]!Table2[[Symbol]:[Industry]],2,FALSE),"-")</f>
        <v>-</v>
      </c>
      <c r="D154" t="s">
        <v>141</v>
      </c>
      <c r="E154">
        <v>62654.119468655001</v>
      </c>
      <c r="F154">
        <v>1723.15</v>
      </c>
      <c r="G154">
        <v>26.6377339315702</v>
      </c>
      <c r="H154">
        <v>-5.7805402789028397</v>
      </c>
      <c r="I154">
        <v>13.7702228667531</v>
      </c>
      <c r="J154">
        <v>-3.9732444752446501</v>
      </c>
      <c r="K154">
        <v>1745.0826063500001</v>
      </c>
      <c r="L154">
        <v>1557.0070526700299</v>
      </c>
      <c r="M154">
        <v>45.011216636086502</v>
      </c>
      <c r="N154">
        <v>0.62262709718713904</v>
      </c>
      <c r="O154">
        <v>13.3418448771145</v>
      </c>
      <c r="P154">
        <v>63.937779469127598</v>
      </c>
      <c r="Q154">
        <v>9.2516163812444999E-2</v>
      </c>
    </row>
    <row r="155" spans="1:17" x14ac:dyDescent="0.3">
      <c r="A155" t="s">
        <v>386</v>
      </c>
      <c r="B155" t="s">
        <v>387</v>
      </c>
      <c r="C155" t="str">
        <f>IFERROR(VLOOKUP(Table1[[#This Row],[Ticker]],[1]!Table2[[Symbol]:[Industry]],2,FALSE),"-")</f>
        <v>-</v>
      </c>
      <c r="D155" t="s">
        <v>388</v>
      </c>
      <c r="E155">
        <v>62478.034449569997</v>
      </c>
      <c r="F155">
        <v>965.55</v>
      </c>
      <c r="G155">
        <v>78.508486285292804</v>
      </c>
      <c r="H155">
        <v>-5.4638815212975604</v>
      </c>
      <c r="I155">
        <v>20.4462713932326</v>
      </c>
      <c r="J155">
        <v>0.63827068597222303</v>
      </c>
      <c r="K155">
        <v>954.83053469137201</v>
      </c>
      <c r="L155">
        <v>797.42427316155397</v>
      </c>
      <c r="M155">
        <v>46.819406217542301</v>
      </c>
      <c r="N155">
        <v>0.52280748549797396</v>
      </c>
      <c r="O155">
        <v>22.935114701465402</v>
      </c>
      <c r="P155">
        <v>119.493066606046</v>
      </c>
      <c r="Q155">
        <v>0.148726649183195</v>
      </c>
    </row>
    <row r="156" spans="1:17" x14ac:dyDescent="0.3">
      <c r="A156" t="s">
        <v>389</v>
      </c>
      <c r="B156" t="s">
        <v>390</v>
      </c>
      <c r="C156" t="str">
        <f>IFERROR(VLOOKUP(Table1[[#This Row],[Ticker]],[1]!Table2[[Symbol]:[Industry]],2,FALSE),"-")</f>
        <v>-</v>
      </c>
      <c r="D156" t="s">
        <v>301</v>
      </c>
      <c r="E156">
        <v>61494.252611324999</v>
      </c>
      <c r="F156">
        <v>5810.25</v>
      </c>
      <c r="G156">
        <v>3.55529673568142</v>
      </c>
      <c r="H156">
        <v>7.0984914965106602</v>
      </c>
      <c r="I156">
        <v>-4.8418597359889599</v>
      </c>
      <c r="J156">
        <v>2.54111629113868</v>
      </c>
      <c r="K156">
        <v>5135.6526436825397</v>
      </c>
      <c r="L156">
        <v>4937.06511434411</v>
      </c>
      <c r="M156">
        <v>86.3070933066587</v>
      </c>
      <c r="N156">
        <v>1.07101860008776</v>
      </c>
      <c r="O156">
        <v>3.2657803020523999</v>
      </c>
      <c r="P156">
        <v>41.334225249330999</v>
      </c>
      <c r="Q156">
        <v>1.1813017997291999E-2</v>
      </c>
    </row>
    <row r="157" spans="1:17" x14ac:dyDescent="0.3">
      <c r="A157" t="s">
        <v>391</v>
      </c>
      <c r="B157" t="s">
        <v>392</v>
      </c>
      <c r="C157" t="str">
        <f>IFERROR(VLOOKUP(Table1[[#This Row],[Ticker]],[1]!Table2[[Symbol]:[Industry]],2,FALSE),"-")</f>
        <v>-</v>
      </c>
      <c r="D157" t="s">
        <v>296</v>
      </c>
      <c r="E157">
        <v>61381.187398675</v>
      </c>
      <c r="F157">
        <v>7197.25</v>
      </c>
      <c r="G157">
        <v>-10.767233235377599</v>
      </c>
      <c r="H157">
        <v>-10.650534736928099</v>
      </c>
      <c r="I157">
        <v>19.270684134459401</v>
      </c>
      <c r="J157">
        <v>-2.4415337357964799</v>
      </c>
      <c r="K157">
        <v>7849.8435061181099</v>
      </c>
      <c r="L157">
        <v>7164.0896494502904</v>
      </c>
      <c r="M157">
        <v>25.7665416561751</v>
      </c>
      <c r="N157">
        <v>0.50709326376721897</v>
      </c>
      <c r="O157">
        <v>38.039528986765703</v>
      </c>
      <c r="P157">
        <v>35.159624413145501</v>
      </c>
      <c r="Q157">
        <v>0.113998845424404</v>
      </c>
    </row>
    <row r="158" spans="1:17" x14ac:dyDescent="0.3">
      <c r="A158" t="s">
        <v>393</v>
      </c>
      <c r="B158" t="s">
        <v>394</v>
      </c>
      <c r="C158" t="str">
        <f>IFERROR(VLOOKUP(Table1[[#This Row],[Ticker]],[1]!Table2[[Symbol]:[Industry]],2,FALSE),"-")</f>
        <v>-</v>
      </c>
      <c r="D158" t="s">
        <v>34</v>
      </c>
      <c r="E158">
        <v>60891.694990368</v>
      </c>
      <c r="F158">
        <v>50.93</v>
      </c>
      <c r="G158">
        <v>29.621542068416399</v>
      </c>
      <c r="H158">
        <v>-13.187143288289301</v>
      </c>
      <c r="I158">
        <v>-24.592865196291498</v>
      </c>
      <c r="J158">
        <v>-3.7911935997420598</v>
      </c>
      <c r="K158">
        <v>53.412430524781698</v>
      </c>
      <c r="L158">
        <v>49.827197229550997</v>
      </c>
      <c r="M158">
        <v>35.756313073638601</v>
      </c>
      <c r="N158">
        <v>0.310450089840827</v>
      </c>
      <c r="O158">
        <v>38.719811505988602</v>
      </c>
      <c r="P158">
        <v>68.085808580858</v>
      </c>
      <c r="Q158">
        <v>0.123825135270951</v>
      </c>
    </row>
    <row r="159" spans="1:17" x14ac:dyDescent="0.3">
      <c r="A159" t="s">
        <v>395</v>
      </c>
      <c r="B159" t="s">
        <v>396</v>
      </c>
      <c r="C159" t="str">
        <f>IFERROR(VLOOKUP(Table1[[#This Row],[Ticker]],[1]!Table2[[Symbol]:[Industry]],2,FALSE),"-")</f>
        <v>-</v>
      </c>
      <c r="D159" t="s">
        <v>199</v>
      </c>
      <c r="E159">
        <v>60642.697886599999</v>
      </c>
      <c r="F159">
        <v>3879.8</v>
      </c>
      <c r="G159">
        <v>-4.05382711778954</v>
      </c>
      <c r="H159">
        <v>-8.8652176288034799</v>
      </c>
      <c r="I159">
        <v>19.702694124617999</v>
      </c>
      <c r="J159">
        <v>-7.5295321937392803</v>
      </c>
      <c r="K159">
        <v>4073.7036999981001</v>
      </c>
      <c r="L159">
        <v>3691.1380876043199</v>
      </c>
      <c r="M159">
        <v>36.676562693850698</v>
      </c>
      <c r="N159">
        <v>0.47141189191055699</v>
      </c>
      <c r="O159">
        <v>27.609670601577299</v>
      </c>
      <c r="P159">
        <v>48.526146543143703</v>
      </c>
      <c r="Q159">
        <v>0.10353505015601799</v>
      </c>
    </row>
    <row r="160" spans="1:17" x14ac:dyDescent="0.3">
      <c r="A160" t="s">
        <v>397</v>
      </c>
      <c r="B160" t="s">
        <v>398</v>
      </c>
      <c r="C160" t="str">
        <f>IFERROR(VLOOKUP(Table1[[#This Row],[Ticker]],[1]!Table2[[Symbol]:[Industry]],2,FALSE),"-")</f>
        <v>-</v>
      </c>
      <c r="D160" t="s">
        <v>127</v>
      </c>
      <c r="E160">
        <v>60617.1371956199</v>
      </c>
      <c r="F160">
        <v>736.15</v>
      </c>
      <c r="G160">
        <v>40.095789576046897</v>
      </c>
      <c r="H160">
        <v>-6.07622866589805</v>
      </c>
      <c r="I160">
        <v>0.50817575493027201</v>
      </c>
      <c r="J160">
        <v>-3.3417614687288499</v>
      </c>
      <c r="K160">
        <v>737.37024598752203</v>
      </c>
      <c r="L160">
        <v>661.47550574864295</v>
      </c>
      <c r="M160">
        <v>57.965575345748398</v>
      </c>
      <c r="N160">
        <v>0.39385292746350897</v>
      </c>
      <c r="O160">
        <v>15.193914283773699</v>
      </c>
      <c r="P160">
        <v>77.642374517374506</v>
      </c>
      <c r="Q160">
        <v>0.177701745916824</v>
      </c>
    </row>
    <row r="161" spans="1:17" x14ac:dyDescent="0.3">
      <c r="A161" t="s">
        <v>399</v>
      </c>
      <c r="B161" t="s">
        <v>400</v>
      </c>
      <c r="C161" t="str">
        <f>IFERROR(VLOOKUP(Table1[[#This Row],[Ticker]],[1]!Table2[[Symbol]:[Industry]],2,FALSE),"-")</f>
        <v>-</v>
      </c>
      <c r="D161" t="s">
        <v>401</v>
      </c>
      <c r="E161">
        <v>59872.054913385</v>
      </c>
      <c r="F161">
        <v>209.55</v>
      </c>
      <c r="G161">
        <v>27.050327675612799</v>
      </c>
      <c r="H161">
        <v>16.808741009812302</v>
      </c>
      <c r="I161">
        <v>19.139907000470401</v>
      </c>
      <c r="J161">
        <v>6.1897367586574097E-2</v>
      </c>
      <c r="K161">
        <v>191.20725363398699</v>
      </c>
      <c r="L161">
        <v>173.61467787584999</v>
      </c>
      <c r="M161">
        <v>52.529669512052799</v>
      </c>
      <c r="N161">
        <v>2.8005026877135499</v>
      </c>
      <c r="O161">
        <v>9.6635647816750208</v>
      </c>
      <c r="P161">
        <v>58.150943396226403</v>
      </c>
      <c r="Q161">
        <v>-7.0298158678674005E-2</v>
      </c>
    </row>
    <row r="162" spans="1:17" x14ac:dyDescent="0.3">
      <c r="A162" t="s">
        <v>402</v>
      </c>
      <c r="B162" t="s">
        <v>403</v>
      </c>
      <c r="C162" t="str">
        <f>IFERROR(VLOOKUP(Table1[[#This Row],[Ticker]],[1]!Table2[[Symbol]:[Industry]],2,FALSE),"-")</f>
        <v>-</v>
      </c>
      <c r="D162" t="s">
        <v>330</v>
      </c>
      <c r="E162">
        <v>59175.426901600003</v>
      </c>
      <c r="F162">
        <v>1788.4</v>
      </c>
      <c r="G162">
        <v>80.639004829555603</v>
      </c>
      <c r="H162">
        <v>16.844929155543699</v>
      </c>
      <c r="I162">
        <v>46.831360270851597</v>
      </c>
      <c r="J162">
        <v>4.1739773922540504</v>
      </c>
      <c r="K162">
        <v>1540.78458925823</v>
      </c>
      <c r="L162">
        <v>1282.0540913899099</v>
      </c>
      <c r="M162">
        <v>86.341810501684193</v>
      </c>
      <c r="N162">
        <v>1.52494438483877</v>
      </c>
      <c r="O162">
        <v>1.6634980988593</v>
      </c>
      <c r="P162">
        <v>121.693318457914</v>
      </c>
      <c r="Q162">
        <v>4.6440401772999997E-2</v>
      </c>
    </row>
    <row r="163" spans="1:17" x14ac:dyDescent="0.3">
      <c r="A163" t="s">
        <v>404</v>
      </c>
      <c r="B163" t="s">
        <v>405</v>
      </c>
      <c r="C163" t="str">
        <f>IFERROR(VLOOKUP(Table1[[#This Row],[Ticker]],[1]!Table2[[Symbol]:[Industry]],2,FALSE),"-")</f>
        <v>-</v>
      </c>
      <c r="D163" t="s">
        <v>124</v>
      </c>
      <c r="E163">
        <v>58785.7935</v>
      </c>
      <c r="F163">
        <v>293.64999999999998</v>
      </c>
      <c r="G163">
        <v>266.25516857500099</v>
      </c>
      <c r="H163">
        <v>-9.5879430447197702</v>
      </c>
      <c r="I163">
        <v>39.206310958800501</v>
      </c>
      <c r="J163">
        <v>-0.59008133001664897</v>
      </c>
      <c r="K163">
        <v>289.86423183207398</v>
      </c>
      <c r="L163">
        <v>220.68946629456201</v>
      </c>
      <c r="M163">
        <v>57.587120995042497</v>
      </c>
      <c r="N163">
        <v>0.42813729999540301</v>
      </c>
      <c r="O163">
        <v>20.449514728418102</v>
      </c>
      <c r="P163">
        <v>334.07243163340701</v>
      </c>
      <c r="Q163">
        <v>0.186323065440962</v>
      </c>
    </row>
    <row r="164" spans="1:17" hidden="1" x14ac:dyDescent="0.3">
      <c r="A164" t="s">
        <v>406</v>
      </c>
      <c r="B164" t="s">
        <v>407</v>
      </c>
      <c r="C164" t="str">
        <f>IFERROR(VLOOKUP(Table1[[#This Row],[Ticker]],[1]!Table2[[Symbol]:[Industry]],2,FALSE),"-")</f>
        <v>-</v>
      </c>
      <c r="D164" t="s">
        <v>27</v>
      </c>
      <c r="E164">
        <v>58762.5</v>
      </c>
      <c r="F164">
        <v>1175.25</v>
      </c>
      <c r="G164">
        <v>14.470242764177</v>
      </c>
      <c r="H164">
        <v>-0.93100749706781705</v>
      </c>
      <c r="I164">
        <v>30.087374756295599</v>
      </c>
      <c r="J164">
        <v>1.24120825947281</v>
      </c>
      <c r="K164">
        <v>1111.85369370529</v>
      </c>
      <c r="M164">
        <v>61.291727280535603</v>
      </c>
      <c r="N164">
        <v>0.37335876809145202</v>
      </c>
      <c r="O164">
        <v>16.451818761965502</v>
      </c>
      <c r="P164">
        <v>55.662251655629099</v>
      </c>
    </row>
    <row r="165" spans="1:17" x14ac:dyDescent="0.3">
      <c r="A165" t="s">
        <v>408</v>
      </c>
      <c r="B165" t="s">
        <v>409</v>
      </c>
      <c r="C165" t="str">
        <f>IFERROR(VLOOKUP(Table1[[#This Row],[Ticker]],[1]!Table2[[Symbol]:[Industry]],2,FALSE),"-")</f>
        <v>-</v>
      </c>
      <c r="D165" t="s">
        <v>21</v>
      </c>
      <c r="E165">
        <v>58705.896131609901</v>
      </c>
      <c r="F165">
        <v>3103.45</v>
      </c>
      <c r="G165">
        <v>4.2567201522434104</v>
      </c>
      <c r="H165">
        <v>0.60961059598694001</v>
      </c>
      <c r="I165">
        <v>4.1557216402468704</v>
      </c>
      <c r="J165">
        <v>-0.108584408699298</v>
      </c>
      <c r="K165">
        <v>2775.3606144108098</v>
      </c>
      <c r="L165">
        <v>2535.8922078947498</v>
      </c>
      <c r="M165">
        <v>73.987815514890997</v>
      </c>
      <c r="N165">
        <v>0.52948830913105405</v>
      </c>
      <c r="O165">
        <v>1.5966102241054401</v>
      </c>
      <c r="P165">
        <v>49.990333961625801</v>
      </c>
      <c r="Q165">
        <v>-2.7456113912622E-2</v>
      </c>
    </row>
    <row r="166" spans="1:17" x14ac:dyDescent="0.3">
      <c r="A166" t="s">
        <v>410</v>
      </c>
      <c r="B166" t="s">
        <v>411</v>
      </c>
      <c r="C166" t="str">
        <f>IFERROR(VLOOKUP(Table1[[#This Row],[Ticker]],[1]!Table2[[Symbol]:[Industry]],2,FALSE),"-")</f>
        <v>-</v>
      </c>
      <c r="D166" t="s">
        <v>412</v>
      </c>
      <c r="E166">
        <v>58675.045712400002</v>
      </c>
      <c r="F166">
        <v>963</v>
      </c>
      <c r="G166">
        <v>13.7084399583773</v>
      </c>
      <c r="H166">
        <v>-8.3599699936771596</v>
      </c>
      <c r="I166">
        <v>-15.889794854178801</v>
      </c>
      <c r="J166">
        <v>-3.4328070044751602</v>
      </c>
      <c r="K166">
        <v>1009.38040878292</v>
      </c>
      <c r="L166">
        <v>946.57726870598196</v>
      </c>
      <c r="M166">
        <v>33.441939022604302</v>
      </c>
      <c r="N166">
        <v>0.55976679181921896</v>
      </c>
      <c r="O166">
        <v>22.533748701973</v>
      </c>
      <c r="P166">
        <v>46.230354566851403</v>
      </c>
      <c r="Q166">
        <v>8.3786092366630004E-3</v>
      </c>
    </row>
    <row r="167" spans="1:17" x14ac:dyDescent="0.3">
      <c r="A167" t="s">
        <v>413</v>
      </c>
      <c r="B167" t="s">
        <v>414</v>
      </c>
      <c r="C167" t="str">
        <f>IFERROR(VLOOKUP(Table1[[#This Row],[Ticker]],[1]!Table2[[Symbol]:[Industry]],2,FALSE),"-")</f>
        <v>-</v>
      </c>
      <c r="D167" t="s">
        <v>415</v>
      </c>
      <c r="E167">
        <v>57596.454604961997</v>
      </c>
      <c r="F167">
        <v>221.13</v>
      </c>
      <c r="G167">
        <v>-7.4560250238689001</v>
      </c>
      <c r="H167">
        <v>-2.5217375111229301</v>
      </c>
      <c r="I167">
        <v>5.9918871626690198</v>
      </c>
      <c r="J167">
        <v>-2.04776119322239</v>
      </c>
      <c r="K167">
        <v>219.947460801169</v>
      </c>
      <c r="L167">
        <v>204.48904708150101</v>
      </c>
      <c r="M167">
        <v>56.422820577191999</v>
      </c>
      <c r="N167">
        <v>1.04404477894369</v>
      </c>
      <c r="O167">
        <v>11.6537783204449</v>
      </c>
      <c r="P167">
        <v>42.664516129032201</v>
      </c>
      <c r="Q167">
        <v>8.6057877659363999E-2</v>
      </c>
    </row>
    <row r="168" spans="1:17" x14ac:dyDescent="0.3">
      <c r="A168" t="s">
        <v>416</v>
      </c>
      <c r="B168" t="s">
        <v>417</v>
      </c>
      <c r="C168" t="str">
        <f>IFERROR(VLOOKUP(Table1[[#This Row],[Ticker]],[1]!Table2[[Symbol]:[Industry]],2,FALSE),"-")</f>
        <v>-</v>
      </c>
      <c r="D168" t="s">
        <v>418</v>
      </c>
      <c r="E168">
        <v>57009.91073173</v>
      </c>
      <c r="F168">
        <v>134421.1</v>
      </c>
      <c r="G168">
        <v>-6.4990180535903201</v>
      </c>
      <c r="H168">
        <v>-2.8161989136163301</v>
      </c>
      <c r="I168">
        <v>-22.398649418878499</v>
      </c>
      <c r="J168">
        <v>-2.4182899043866999</v>
      </c>
      <c r="K168">
        <v>134657.77222244299</v>
      </c>
      <c r="L168">
        <v>128195.28868065499</v>
      </c>
      <c r="M168">
        <v>36.089205082113601</v>
      </c>
      <c r="N168">
        <v>0.70453466658888997</v>
      </c>
      <c r="O168">
        <v>12.6646039944621</v>
      </c>
      <c r="P168">
        <v>26.3296837554626</v>
      </c>
      <c r="Q168">
        <v>4.2076025177372002E-2</v>
      </c>
    </row>
    <row r="169" spans="1:17" x14ac:dyDescent="0.3">
      <c r="A169" t="s">
        <v>419</v>
      </c>
      <c r="B169" t="s">
        <v>420</v>
      </c>
      <c r="C169" t="str">
        <f>IFERROR(VLOOKUP(Table1[[#This Row],[Ticker]],[1]!Table2[[Symbol]:[Industry]],2,FALSE),"-")</f>
        <v>-</v>
      </c>
      <c r="D169" t="s">
        <v>127</v>
      </c>
      <c r="E169">
        <v>55452.302004824996</v>
      </c>
      <c r="F169">
        <v>134.25</v>
      </c>
      <c r="G169">
        <v>21.747036698150701</v>
      </c>
      <c r="H169">
        <v>-10.917844690091499</v>
      </c>
      <c r="I169">
        <v>-3.64917162058474</v>
      </c>
      <c r="J169">
        <v>-2.3034098387875699</v>
      </c>
      <c r="K169">
        <v>141.427959527235</v>
      </c>
      <c r="L169">
        <v>133.57480392490399</v>
      </c>
      <c r="M169">
        <v>48.3993805374514</v>
      </c>
      <c r="N169">
        <v>0.54113351952309896</v>
      </c>
      <c r="O169">
        <v>30.614525139664799</v>
      </c>
      <c r="P169">
        <v>64.119804400977998</v>
      </c>
      <c r="Q169">
        <v>-1.3057443743606E-2</v>
      </c>
    </row>
    <row r="170" spans="1:17" x14ac:dyDescent="0.3">
      <c r="A170" t="s">
        <v>421</v>
      </c>
      <c r="B170" t="s">
        <v>422</v>
      </c>
      <c r="C170" t="str">
        <f>IFERROR(VLOOKUP(Table1[[#This Row],[Ticker]],[1]!Table2[[Symbol]:[Industry]],2,FALSE),"-")</f>
        <v>-</v>
      </c>
      <c r="D170" t="s">
        <v>418</v>
      </c>
      <c r="E170">
        <v>55128.263072299997</v>
      </c>
      <c r="F170">
        <v>2851.7</v>
      </c>
      <c r="G170">
        <v>-9.3676124889894208</v>
      </c>
      <c r="H170">
        <v>-15.6998321713171</v>
      </c>
      <c r="I170">
        <v>13.522665827185699</v>
      </c>
      <c r="J170">
        <v>-2.8583492639637398</v>
      </c>
      <c r="K170">
        <v>2996.5237289689899</v>
      </c>
      <c r="L170">
        <v>2752.6051342022301</v>
      </c>
      <c r="M170">
        <v>40.689812400255803</v>
      </c>
      <c r="N170">
        <v>0.62861970829397795</v>
      </c>
      <c r="O170">
        <v>18.350457621769401</v>
      </c>
      <c r="P170">
        <v>29.989060078402701</v>
      </c>
      <c r="Q170">
        <v>-1.3023096705669E-2</v>
      </c>
    </row>
    <row r="171" spans="1:17" x14ac:dyDescent="0.3">
      <c r="A171" t="s">
        <v>423</v>
      </c>
      <c r="B171" t="s">
        <v>424</v>
      </c>
      <c r="C171" t="str">
        <f>IFERROR(VLOOKUP(Table1[[#This Row],[Ticker]],[1]!Table2[[Symbol]:[Industry]],2,FALSE),"-")</f>
        <v>-</v>
      </c>
      <c r="D171" t="s">
        <v>27</v>
      </c>
      <c r="E171">
        <v>55089.074999999997</v>
      </c>
      <c r="F171">
        <v>1932.95</v>
      </c>
      <c r="G171">
        <v>-21.9328529839315</v>
      </c>
      <c r="H171">
        <v>0.54980419954232795</v>
      </c>
      <c r="I171">
        <v>-13.9095307991814</v>
      </c>
      <c r="J171">
        <v>0.395664045690785</v>
      </c>
      <c r="K171">
        <v>1876.3505793818699</v>
      </c>
      <c r="L171">
        <v>1804.9261431882201</v>
      </c>
      <c r="M171">
        <v>60.769248891189797</v>
      </c>
      <c r="N171">
        <v>0.57548579025241497</v>
      </c>
      <c r="O171">
        <v>7.8481078144804597</v>
      </c>
      <c r="P171">
        <v>25.239730465206598</v>
      </c>
      <c r="Q171">
        <v>1.9578633158052E-2</v>
      </c>
    </row>
    <row r="172" spans="1:17" x14ac:dyDescent="0.3">
      <c r="A172" t="s">
        <v>425</v>
      </c>
      <c r="B172" t="s">
        <v>426</v>
      </c>
      <c r="C172" t="str">
        <f>IFERROR(VLOOKUP(Table1[[#This Row],[Ticker]],[1]!Table2[[Symbol]:[Industry]],2,FALSE),"-")</f>
        <v>-</v>
      </c>
      <c r="D172" t="s">
        <v>427</v>
      </c>
      <c r="E172">
        <v>54832.503216839999</v>
      </c>
      <c r="F172">
        <v>365.55</v>
      </c>
      <c r="G172">
        <v>36.163232578014998</v>
      </c>
      <c r="H172">
        <v>-2.1207941148964999</v>
      </c>
      <c r="I172">
        <v>19.2642476697809</v>
      </c>
      <c r="J172">
        <v>-4.4675095212634499</v>
      </c>
      <c r="K172">
        <v>352.00045570037503</v>
      </c>
      <c r="L172">
        <v>300.097533417026</v>
      </c>
      <c r="M172">
        <v>41.674441132228402</v>
      </c>
      <c r="N172">
        <v>0.53821266606867801</v>
      </c>
      <c r="O172">
        <v>5.10190124469975</v>
      </c>
      <c r="P172">
        <v>90.688575899843499</v>
      </c>
      <c r="Q172">
        <v>4.6414770791049997E-2</v>
      </c>
    </row>
    <row r="173" spans="1:17" x14ac:dyDescent="0.3">
      <c r="A173" t="s">
        <v>428</v>
      </c>
      <c r="B173" t="s">
        <v>429</v>
      </c>
      <c r="C173" t="str">
        <f>IFERROR(VLOOKUP(Table1[[#This Row],[Ticker]],[1]!Table2[[Symbol]:[Industry]],2,FALSE),"-")</f>
        <v>-</v>
      </c>
      <c r="D173" t="s">
        <v>24</v>
      </c>
      <c r="E173">
        <v>54778.471506950998</v>
      </c>
      <c r="F173">
        <v>73.23</v>
      </c>
      <c r="G173">
        <v>-48.9372848304264</v>
      </c>
      <c r="H173">
        <v>-0.59229736979938097</v>
      </c>
      <c r="I173">
        <v>-24.0648635599205</v>
      </c>
      <c r="J173">
        <v>-1.7084386898685</v>
      </c>
      <c r="K173">
        <v>75.521818434862197</v>
      </c>
      <c r="L173">
        <v>78.5883851323008</v>
      </c>
      <c r="M173">
        <v>45.3884841830791</v>
      </c>
      <c r="N173">
        <v>0.68995208943431996</v>
      </c>
      <c r="O173">
        <v>37.511948654922797</v>
      </c>
      <c r="P173">
        <v>3.97557858866959</v>
      </c>
      <c r="Q173">
        <v>4.2715394500758001E-2</v>
      </c>
    </row>
    <row r="174" spans="1:17" x14ac:dyDescent="0.3">
      <c r="A174" t="s">
        <v>430</v>
      </c>
      <c r="B174" t="s">
        <v>431</v>
      </c>
      <c r="C174" t="str">
        <f>IFERROR(VLOOKUP(Table1[[#This Row],[Ticker]],[1]!Table2[[Symbol]:[Industry]],2,FALSE),"-")</f>
        <v>-</v>
      </c>
      <c r="D174" t="s">
        <v>259</v>
      </c>
      <c r="E174">
        <v>53794.549589795002</v>
      </c>
      <c r="F174">
        <v>2034.55</v>
      </c>
      <c r="G174">
        <v>3.2352918044284502</v>
      </c>
      <c r="H174">
        <v>-1.94688428216011</v>
      </c>
      <c r="I174">
        <v>5.4603576448565203</v>
      </c>
      <c r="J174">
        <v>-0.627802987443148</v>
      </c>
      <c r="K174">
        <v>1995.4013805750101</v>
      </c>
      <c r="L174">
        <v>1867.7381060456</v>
      </c>
      <c r="M174">
        <v>62.442384053344597</v>
      </c>
      <c r="N174">
        <v>0.91577547154213101</v>
      </c>
      <c r="O174">
        <v>7.2694207564326199</v>
      </c>
      <c r="P174">
        <v>34.689351560689801</v>
      </c>
      <c r="Q174">
        <v>-5.3570639563769997E-3</v>
      </c>
    </row>
    <row r="175" spans="1:17" x14ac:dyDescent="0.3">
      <c r="A175" t="s">
        <v>432</v>
      </c>
      <c r="B175" t="s">
        <v>433</v>
      </c>
      <c r="C175" t="str">
        <f>IFERROR(VLOOKUP(Table1[[#This Row],[Ticker]],[1]!Table2[[Symbol]:[Industry]],2,FALSE),"-")</f>
        <v>-</v>
      </c>
      <c r="D175" t="s">
        <v>184</v>
      </c>
      <c r="E175">
        <v>53705.8008009599</v>
      </c>
      <c r="F175">
        <v>16544.849999999999</v>
      </c>
      <c r="G175">
        <v>-25.917071603471001</v>
      </c>
      <c r="H175">
        <v>-3.8868356346009501</v>
      </c>
      <c r="I175">
        <v>-9.3251261504796794</v>
      </c>
      <c r="J175">
        <v>-1.8225647705966299</v>
      </c>
      <c r="K175">
        <v>16819.350102785102</v>
      </c>
      <c r="L175">
        <v>16483.663041117499</v>
      </c>
      <c r="M175">
        <v>27.5086468466383</v>
      </c>
      <c r="N175">
        <v>0.95601473790542102</v>
      </c>
      <c r="O175">
        <v>16.350405110955901</v>
      </c>
      <c r="P175">
        <v>7.8163488732779696</v>
      </c>
      <c r="Q175">
        <v>-3.2585549318874002E-2</v>
      </c>
    </row>
    <row r="176" spans="1:17" x14ac:dyDescent="0.3">
      <c r="A176" t="s">
        <v>434</v>
      </c>
      <c r="B176" t="s">
        <v>435</v>
      </c>
      <c r="C176" t="str">
        <f>IFERROR(VLOOKUP(Table1[[#This Row],[Ticker]],[1]!Table2[[Symbol]:[Industry]],2,FALSE),"-")</f>
        <v>-</v>
      </c>
      <c r="D176" t="s">
        <v>34</v>
      </c>
      <c r="E176">
        <v>53292.287173047996</v>
      </c>
      <c r="F176">
        <v>61.39</v>
      </c>
      <c r="G176">
        <v>44.866654554908202</v>
      </c>
      <c r="H176">
        <v>-6.7749064707766502</v>
      </c>
      <c r="I176">
        <v>-16.427671537615499</v>
      </c>
      <c r="J176">
        <v>-0.99447767199164006</v>
      </c>
      <c r="K176">
        <v>61.6798201072084</v>
      </c>
      <c r="L176">
        <v>57.597544648897099</v>
      </c>
      <c r="M176">
        <v>61.515309487061899</v>
      </c>
      <c r="N176">
        <v>0.34521452645336698</v>
      </c>
      <c r="O176">
        <v>25.2647010913829</v>
      </c>
      <c r="P176">
        <v>80.029325513196397</v>
      </c>
      <c r="Q176">
        <v>0.11228757498266</v>
      </c>
    </row>
    <row r="177" spans="1:17" x14ac:dyDescent="0.3">
      <c r="A177" t="s">
        <v>436</v>
      </c>
      <c r="B177" t="s">
        <v>437</v>
      </c>
      <c r="C177" t="str">
        <f>IFERROR(VLOOKUP(Table1[[#This Row],[Ticker]],[1]!Table2[[Symbol]:[Industry]],2,FALSE),"-")</f>
        <v>-</v>
      </c>
      <c r="D177" t="s">
        <v>34</v>
      </c>
      <c r="E177">
        <v>53261.661364334002</v>
      </c>
      <c r="F177">
        <v>116.99</v>
      </c>
      <c r="G177">
        <v>5.44986704894876</v>
      </c>
      <c r="H177">
        <v>-3.8894088571179601</v>
      </c>
      <c r="I177">
        <v>-25.416878726023299</v>
      </c>
      <c r="J177">
        <v>-2.9084238466040899</v>
      </c>
      <c r="K177">
        <v>121.374963203421</v>
      </c>
      <c r="L177">
        <v>120.836464099411</v>
      </c>
      <c r="M177">
        <v>39.340171802188898</v>
      </c>
      <c r="N177">
        <v>0.42208823577553001</v>
      </c>
      <c r="O177">
        <v>35.011539447815998</v>
      </c>
      <c r="P177">
        <v>37.231671554252202</v>
      </c>
      <c r="Q177">
        <v>6.9500129952691003E-2</v>
      </c>
    </row>
    <row r="178" spans="1:17" hidden="1" x14ac:dyDescent="0.3">
      <c r="A178" t="s">
        <v>438</v>
      </c>
      <c r="B178" t="s">
        <v>439</v>
      </c>
      <c r="C178" t="str">
        <f>IFERROR(VLOOKUP(Table1[[#This Row],[Ticker]],[1]!Table2[[Symbol]:[Industry]],2,FALSE),"-")</f>
        <v>-</v>
      </c>
      <c r="D178" t="s">
        <v>98</v>
      </c>
      <c r="E178">
        <v>53053.461856779999</v>
      </c>
      <c r="F178">
        <v>120.28</v>
      </c>
      <c r="G178">
        <v>1.8523345669040401</v>
      </c>
      <c r="H178">
        <v>104.10407948234101</v>
      </c>
      <c r="I178">
        <v>17.469466559022599</v>
      </c>
      <c r="J178">
        <v>-8.4954741414865804</v>
      </c>
      <c r="O178">
        <v>30.861323578317201</v>
      </c>
      <c r="P178">
        <v>58.2631578947368</v>
      </c>
    </row>
    <row r="179" spans="1:17" x14ac:dyDescent="0.3">
      <c r="A179" t="s">
        <v>440</v>
      </c>
      <c r="B179" t="s">
        <v>441</v>
      </c>
      <c r="C179" t="str">
        <f>IFERROR(VLOOKUP(Table1[[#This Row],[Ticker]],[1]!Table2[[Symbol]:[Industry]],2,FALSE),"-")</f>
        <v>-</v>
      </c>
      <c r="D179" t="s">
        <v>104</v>
      </c>
      <c r="E179">
        <v>52549.221080099996</v>
      </c>
      <c r="F179">
        <v>133.72</v>
      </c>
      <c r="G179">
        <v>87.751385941268197</v>
      </c>
      <c r="H179">
        <v>-12.734531943671101</v>
      </c>
      <c r="I179">
        <v>-4.0409308749253601</v>
      </c>
      <c r="J179">
        <v>-3.2266078158698699</v>
      </c>
      <c r="K179">
        <v>138.497727347227</v>
      </c>
      <c r="L179">
        <v>119.797914227571</v>
      </c>
      <c r="M179">
        <v>37.509772433319696</v>
      </c>
      <c r="N179">
        <v>0.74926722449544103</v>
      </c>
      <c r="O179">
        <v>27.5052348190248</v>
      </c>
      <c r="P179">
        <v>119.57307060755301</v>
      </c>
      <c r="Q179">
        <v>0.18225718942382699</v>
      </c>
    </row>
    <row r="180" spans="1:17" x14ac:dyDescent="0.3">
      <c r="A180" t="s">
        <v>442</v>
      </c>
      <c r="B180" t="s">
        <v>443</v>
      </c>
      <c r="C180" t="str">
        <f>IFERROR(VLOOKUP(Table1[[#This Row],[Ticker]],[1]!Table2[[Symbol]:[Industry]],2,FALSE),"-")</f>
        <v>-</v>
      </c>
      <c r="D180" t="s">
        <v>51</v>
      </c>
      <c r="E180">
        <v>52044.881759999997</v>
      </c>
      <c r="F180">
        <v>4723.2</v>
      </c>
      <c r="G180">
        <v>51.809751498005099</v>
      </c>
      <c r="H180">
        <v>4.5483083052938698</v>
      </c>
      <c r="I180">
        <v>-1.13808701390484</v>
      </c>
      <c r="J180">
        <v>9.0277593671522194</v>
      </c>
      <c r="K180">
        <v>4326.3499466076</v>
      </c>
      <c r="L180">
        <v>4039.8453910123299</v>
      </c>
      <c r="M180">
        <v>76.868667604346001</v>
      </c>
      <c r="N180">
        <v>0.32978200566328603</v>
      </c>
      <c r="O180">
        <v>5.8180894308943003</v>
      </c>
      <c r="P180">
        <v>83.757075884607104</v>
      </c>
      <c r="Q180">
        <v>6.4137957207130003E-2</v>
      </c>
    </row>
    <row r="181" spans="1:17" x14ac:dyDescent="0.3">
      <c r="A181" t="s">
        <v>444</v>
      </c>
      <c r="B181" t="s">
        <v>445</v>
      </c>
      <c r="C181" t="str">
        <f>IFERROR(VLOOKUP(Table1[[#This Row],[Ticker]],[1]!Table2[[Symbol]:[Industry]],2,FALSE),"-")</f>
        <v>-</v>
      </c>
      <c r="D181" t="s">
        <v>446</v>
      </c>
      <c r="E181">
        <v>51866.502897719998</v>
      </c>
      <c r="F181">
        <v>1930.8</v>
      </c>
      <c r="G181">
        <v>-31.643903480313401</v>
      </c>
      <c r="H181">
        <v>-13.7882124357292</v>
      </c>
      <c r="I181">
        <v>-21.100563888998099</v>
      </c>
      <c r="J181">
        <v>1.2509508983181601</v>
      </c>
      <c r="K181">
        <v>2088.8805424688499</v>
      </c>
      <c r="L181">
        <v>2043.13225207758</v>
      </c>
      <c r="M181">
        <v>39.132963208724199</v>
      </c>
      <c r="N181">
        <v>1.31805738290991</v>
      </c>
      <c r="O181">
        <v>27.0975761342448</v>
      </c>
      <c r="P181">
        <v>10.965517241379301</v>
      </c>
      <c r="Q181">
        <v>-2.557799996729E-3</v>
      </c>
    </row>
    <row r="182" spans="1:17" x14ac:dyDescent="0.3">
      <c r="A182" t="s">
        <v>447</v>
      </c>
      <c r="B182" t="s">
        <v>448</v>
      </c>
      <c r="C182" t="str">
        <f>IFERROR(VLOOKUP(Table1[[#This Row],[Ticker]],[1]!Table2[[Symbol]:[Industry]],2,FALSE),"-")</f>
        <v>-</v>
      </c>
      <c r="D182" t="s">
        <v>319</v>
      </c>
      <c r="E182">
        <v>51427.030874399999</v>
      </c>
      <c r="F182">
        <v>1954.8</v>
      </c>
      <c r="G182">
        <v>332.47672100917202</v>
      </c>
      <c r="H182">
        <v>-21.269352583863199</v>
      </c>
      <c r="I182">
        <v>108.963686768442</v>
      </c>
      <c r="J182">
        <v>-7.04083578455168</v>
      </c>
      <c r="K182">
        <v>2218.8176345120901</v>
      </c>
      <c r="L182">
        <v>1541.5871727639101</v>
      </c>
      <c r="M182">
        <v>19.441613278619599</v>
      </c>
      <c r="N182">
        <v>0.41240004532200703</v>
      </c>
      <c r="O182">
        <v>52.417127071823202</v>
      </c>
      <c r="P182">
        <v>364.59893048128299</v>
      </c>
      <c r="Q182">
        <v>0.215341886933028</v>
      </c>
    </row>
    <row r="183" spans="1:17" x14ac:dyDescent="0.3">
      <c r="A183" t="s">
        <v>449</v>
      </c>
      <c r="B183" t="s">
        <v>450</v>
      </c>
      <c r="C183" t="str">
        <f>IFERROR(VLOOKUP(Table1[[#This Row],[Ticker]],[1]!Table2[[Symbol]:[Industry]],2,FALSE),"-")</f>
        <v>-</v>
      </c>
      <c r="D183" t="s">
        <v>388</v>
      </c>
      <c r="E183">
        <v>50796.932368815003</v>
      </c>
      <c r="F183">
        <v>1724.85</v>
      </c>
      <c r="G183">
        <v>29.129422159929199</v>
      </c>
      <c r="H183">
        <v>4.9220595158544898</v>
      </c>
      <c r="I183">
        <v>45.848310009111302</v>
      </c>
      <c r="J183">
        <v>-3.6464725492197698</v>
      </c>
      <c r="K183">
        <v>1622.3359738950501</v>
      </c>
      <c r="L183">
        <v>1351.27512550397</v>
      </c>
      <c r="M183">
        <v>49.5092198456625</v>
      </c>
      <c r="N183">
        <v>0.68122718910111402</v>
      </c>
      <c r="O183">
        <v>3.7191639852740699</v>
      </c>
      <c r="P183">
        <v>69.260585839752693</v>
      </c>
      <c r="Q183">
        <v>0.10880284713576099</v>
      </c>
    </row>
    <row r="184" spans="1:17" x14ac:dyDescent="0.3">
      <c r="A184" t="s">
        <v>451</v>
      </c>
      <c r="B184" t="s">
        <v>452</v>
      </c>
      <c r="C184" t="str">
        <f>IFERROR(VLOOKUP(Table1[[#This Row],[Ticker]],[1]!Table2[[Symbol]:[Industry]],2,FALSE),"-")</f>
        <v>-</v>
      </c>
      <c r="D184" t="s">
        <v>21</v>
      </c>
      <c r="E184">
        <v>50413.474836465</v>
      </c>
      <c r="F184">
        <v>1857.85</v>
      </c>
      <c r="G184">
        <v>30.735666989341201</v>
      </c>
      <c r="H184">
        <v>0.83445668993292499</v>
      </c>
      <c r="I184">
        <v>3.8764563441409901</v>
      </c>
      <c r="J184">
        <v>-1.26103486958333</v>
      </c>
      <c r="K184">
        <v>1747.1092327891299</v>
      </c>
      <c r="L184">
        <v>1536.41284190497</v>
      </c>
      <c r="M184">
        <v>64.072330590820798</v>
      </c>
      <c r="N184">
        <v>0.61701620523963496</v>
      </c>
      <c r="O184">
        <v>3.8135479182926399</v>
      </c>
      <c r="P184">
        <v>78.983622350674295</v>
      </c>
      <c r="Q184">
        <v>0.19245458990007799</v>
      </c>
    </row>
    <row r="185" spans="1:17" x14ac:dyDescent="0.3">
      <c r="A185" t="s">
        <v>453</v>
      </c>
      <c r="B185" t="s">
        <v>454</v>
      </c>
      <c r="C185" t="str">
        <f>IFERROR(VLOOKUP(Table1[[#This Row],[Ticker]],[1]!Table2[[Symbol]:[Industry]],2,FALSE),"-")</f>
        <v>-</v>
      </c>
      <c r="D185" t="s">
        <v>163</v>
      </c>
      <c r="E185">
        <v>49883.231475000001</v>
      </c>
      <c r="F185">
        <v>11770</v>
      </c>
      <c r="G185">
        <v>128.87245295771001</v>
      </c>
      <c r="H185">
        <v>2.0676692685380802</v>
      </c>
      <c r="I185">
        <v>81.612947701170498</v>
      </c>
      <c r="J185">
        <v>-2.2895138094416199</v>
      </c>
      <c r="K185">
        <v>11642.0874458</v>
      </c>
      <c r="L185">
        <v>8957.7701931851807</v>
      </c>
      <c r="M185">
        <v>44.271521274236399</v>
      </c>
      <c r="N185">
        <v>0.44469769942991</v>
      </c>
      <c r="O185">
        <v>22.192013593882699</v>
      </c>
      <c r="P185">
        <v>202.11247721964099</v>
      </c>
      <c r="Q185">
        <v>0.15542883946661801</v>
      </c>
    </row>
    <row r="186" spans="1:17" x14ac:dyDescent="0.3">
      <c r="A186" t="s">
        <v>455</v>
      </c>
      <c r="B186" t="s">
        <v>456</v>
      </c>
      <c r="C186" t="str">
        <f>IFERROR(VLOOKUP(Table1[[#This Row],[Ticker]],[1]!Table2[[Symbol]:[Industry]],2,FALSE),"-")</f>
        <v>-</v>
      </c>
      <c r="D186" t="s">
        <v>301</v>
      </c>
      <c r="E186">
        <v>49338.1982078</v>
      </c>
      <c r="F186">
        <v>7922.45</v>
      </c>
      <c r="G186">
        <v>-22.732066692021402</v>
      </c>
      <c r="H186">
        <v>16.516379883293599</v>
      </c>
      <c r="I186">
        <v>-12.990313653377701</v>
      </c>
      <c r="J186">
        <v>16.6703076954438</v>
      </c>
      <c r="K186">
        <v>7172.4045968194696</v>
      </c>
      <c r="L186">
        <v>7367.2862757674502</v>
      </c>
      <c r="M186">
        <v>60.150979606696097</v>
      </c>
      <c r="N186">
        <v>3.7217141088480199</v>
      </c>
      <c r="O186">
        <v>16.125693440791601</v>
      </c>
      <c r="P186">
        <v>23.572030197154898</v>
      </c>
      <c r="Q186">
        <v>4.0772911509433997E-2</v>
      </c>
    </row>
    <row r="187" spans="1:17" x14ac:dyDescent="0.3">
      <c r="A187" t="s">
        <v>457</v>
      </c>
      <c r="B187" t="s">
        <v>458</v>
      </c>
      <c r="C187" t="str">
        <f>IFERROR(VLOOKUP(Table1[[#This Row],[Ticker]],[1]!Table2[[Symbol]:[Industry]],2,FALSE),"-")</f>
        <v>-</v>
      </c>
      <c r="D187" t="s">
        <v>265</v>
      </c>
      <c r="E187">
        <v>49103.043323999998</v>
      </c>
      <c r="F187">
        <v>4360</v>
      </c>
      <c r="G187">
        <v>25.383697260804301</v>
      </c>
      <c r="H187">
        <v>-14.1135621440596</v>
      </c>
      <c r="I187">
        <v>5.4542831437520896</v>
      </c>
      <c r="J187">
        <v>-2.837030850938</v>
      </c>
      <c r="K187">
        <v>4728.3112175302003</v>
      </c>
      <c r="L187">
        <v>4207.5807151030804</v>
      </c>
      <c r="M187">
        <v>36.501876666568997</v>
      </c>
      <c r="N187">
        <v>0.49768867833918501</v>
      </c>
      <c r="O187">
        <v>33.943807339449499</v>
      </c>
      <c r="P187">
        <v>74.382561743825605</v>
      </c>
      <c r="Q187">
        <v>0.120859204596929</v>
      </c>
    </row>
    <row r="188" spans="1:17" x14ac:dyDescent="0.3">
      <c r="A188" t="s">
        <v>459</v>
      </c>
      <c r="B188" t="s">
        <v>460</v>
      </c>
      <c r="C188" t="str">
        <f>IFERROR(VLOOKUP(Table1[[#This Row],[Ticker]],[1]!Table2[[Symbol]:[Industry]],2,FALSE),"-")</f>
        <v>-</v>
      </c>
      <c r="D188" t="s">
        <v>24</v>
      </c>
      <c r="E188">
        <v>48005.496231855999</v>
      </c>
      <c r="F188">
        <v>195.92</v>
      </c>
      <c r="G188">
        <v>5.5980761274513098</v>
      </c>
      <c r="H188">
        <v>-2.94602983351218</v>
      </c>
      <c r="I188">
        <v>15.849459093550401</v>
      </c>
      <c r="J188">
        <v>-5.3917778825349201</v>
      </c>
      <c r="K188">
        <v>191.571979125279</v>
      </c>
      <c r="L188">
        <v>168.10019355814799</v>
      </c>
      <c r="M188">
        <v>34.156858278316598</v>
      </c>
      <c r="N188">
        <v>0.55209204760083697</v>
      </c>
      <c r="O188">
        <v>5.4461004491629303</v>
      </c>
      <c r="P188">
        <v>42.746812386156599</v>
      </c>
      <c r="Q188">
        <v>0.115346618782075</v>
      </c>
    </row>
    <row r="189" spans="1:17" x14ac:dyDescent="0.3">
      <c r="A189" t="s">
        <v>461</v>
      </c>
      <c r="B189" t="s">
        <v>462</v>
      </c>
      <c r="C189" t="str">
        <f>IFERROR(VLOOKUP(Table1[[#This Row],[Ticker]],[1]!Table2[[Symbol]:[Industry]],2,FALSE),"-")</f>
        <v>-</v>
      </c>
      <c r="D189" t="s">
        <v>54</v>
      </c>
      <c r="E189">
        <v>47726.482824279999</v>
      </c>
      <c r="F189">
        <v>1691.3</v>
      </c>
      <c r="G189">
        <v>93.520662166684602</v>
      </c>
      <c r="H189">
        <v>16.8214256800794</v>
      </c>
      <c r="I189">
        <v>68.406980189602194</v>
      </c>
      <c r="J189">
        <v>0.41021520079047002</v>
      </c>
      <c r="K189">
        <v>1451.6759153221701</v>
      </c>
      <c r="L189">
        <v>1126.2821565688801</v>
      </c>
      <c r="M189">
        <v>77.995570770173899</v>
      </c>
      <c r="N189">
        <v>1.52322022425854</v>
      </c>
      <c r="O189">
        <v>1.57866729734523</v>
      </c>
      <c r="P189">
        <v>134.21963716936699</v>
      </c>
      <c r="Q189">
        <v>0.15145911777256599</v>
      </c>
    </row>
    <row r="190" spans="1:17" x14ac:dyDescent="0.3">
      <c r="A190" t="s">
        <v>463</v>
      </c>
      <c r="B190" t="s">
        <v>464</v>
      </c>
      <c r="C190" t="str">
        <f>IFERROR(VLOOKUP(Table1[[#This Row],[Ticker]],[1]!Table2[[Symbol]:[Industry]],2,FALSE),"-")</f>
        <v>-</v>
      </c>
      <c r="D190" t="s">
        <v>95</v>
      </c>
      <c r="E190">
        <v>47603.639062499999</v>
      </c>
      <c r="F190">
        <v>1298.6500000000001</v>
      </c>
      <c r="G190">
        <v>101.578640030938</v>
      </c>
      <c r="H190">
        <v>-8.8982645617337504</v>
      </c>
      <c r="I190">
        <v>29.152126930032001</v>
      </c>
      <c r="J190">
        <v>-1.88340495592093</v>
      </c>
      <c r="K190">
        <v>1390.6578705689501</v>
      </c>
      <c r="L190">
        <v>1120.21899287068</v>
      </c>
      <c r="M190">
        <v>33.817200500924997</v>
      </c>
      <c r="N190">
        <v>0.28712779300716901</v>
      </c>
      <c r="O190">
        <v>38.1973587956724</v>
      </c>
      <c r="P190">
        <v>188.58888888888799</v>
      </c>
      <c r="Q190">
        <v>0.186283224113479</v>
      </c>
    </row>
    <row r="191" spans="1:17" x14ac:dyDescent="0.3">
      <c r="A191" t="s">
        <v>465</v>
      </c>
      <c r="B191" t="s">
        <v>466</v>
      </c>
      <c r="C191" t="str">
        <f>IFERROR(VLOOKUP(Table1[[#This Row],[Ticker]],[1]!Table2[[Symbol]:[Industry]],2,FALSE),"-")</f>
        <v>-</v>
      </c>
      <c r="D191" t="s">
        <v>51</v>
      </c>
      <c r="E191">
        <v>47595.311419275</v>
      </c>
      <c r="F191">
        <v>640.35</v>
      </c>
      <c r="G191">
        <v>-42.488343586199598</v>
      </c>
      <c r="H191">
        <v>-3.7838743686400802</v>
      </c>
      <c r="I191">
        <v>-2.0448215962166798</v>
      </c>
      <c r="J191">
        <v>-1.0549625693868501</v>
      </c>
      <c r="K191">
        <v>636.35843547488798</v>
      </c>
      <c r="L191">
        <v>651.40865202611496</v>
      </c>
      <c r="M191">
        <v>63.988266518604902</v>
      </c>
      <c r="N191">
        <v>0.556148111436919</v>
      </c>
      <c r="O191">
        <v>27.024283594909001</v>
      </c>
      <c r="P191">
        <v>15.649268556980299</v>
      </c>
      <c r="Q191">
        <v>-2.2382281586948001E-2</v>
      </c>
    </row>
    <row r="192" spans="1:17" x14ac:dyDescent="0.3">
      <c r="A192" t="s">
        <v>467</v>
      </c>
      <c r="B192" t="s">
        <v>468</v>
      </c>
      <c r="C192" t="str">
        <f>IFERROR(VLOOKUP(Table1[[#This Row],[Ticker]],[1]!Table2[[Symbol]:[Industry]],2,FALSE),"-")</f>
        <v>-</v>
      </c>
      <c r="D192" t="s">
        <v>121</v>
      </c>
      <c r="E192">
        <v>47262.812470825003</v>
      </c>
      <c r="F192">
        <v>363.65</v>
      </c>
      <c r="G192">
        <v>-31.855984557039701</v>
      </c>
      <c r="H192">
        <v>10.5789860227689</v>
      </c>
      <c r="I192">
        <v>-19.1328615132213</v>
      </c>
      <c r="J192">
        <v>-9.6075871204095193</v>
      </c>
      <c r="K192">
        <v>355.96845342512199</v>
      </c>
      <c r="L192">
        <v>357.42875388604398</v>
      </c>
      <c r="M192">
        <v>44.460557167643998</v>
      </c>
      <c r="N192">
        <v>1.01380069055817</v>
      </c>
      <c r="O192">
        <v>12.883266877492099</v>
      </c>
      <c r="P192">
        <v>27.2393282015395</v>
      </c>
      <c r="Q192">
        <v>-5.3712243085259999E-3</v>
      </c>
    </row>
    <row r="193" spans="1:17" x14ac:dyDescent="0.3">
      <c r="A193" t="s">
        <v>469</v>
      </c>
      <c r="B193" t="s">
        <v>470</v>
      </c>
      <c r="C193" t="str">
        <f>IFERROR(VLOOKUP(Table1[[#This Row],[Ticker]],[1]!Table2[[Symbol]:[Industry]],2,FALSE),"-")</f>
        <v>-</v>
      </c>
      <c r="D193" t="s">
        <v>54</v>
      </c>
      <c r="E193">
        <v>46869.567426779999</v>
      </c>
      <c r="F193">
        <v>2766.7</v>
      </c>
      <c r="G193">
        <v>65.700363287449605</v>
      </c>
      <c r="H193">
        <v>0.339997367544218</v>
      </c>
      <c r="I193">
        <v>12.8671029625011</v>
      </c>
      <c r="J193">
        <v>-9.9609830990678994</v>
      </c>
      <c r="K193">
        <v>2716.7598324919099</v>
      </c>
      <c r="L193">
        <v>2274.1242384591201</v>
      </c>
      <c r="M193">
        <v>37.115247102692599</v>
      </c>
      <c r="N193">
        <v>0.91586556990468704</v>
      </c>
      <c r="O193">
        <v>11.6131130950229</v>
      </c>
      <c r="P193">
        <v>99.754521497418807</v>
      </c>
      <c r="Q193">
        <v>6.4066939722208005E-2</v>
      </c>
    </row>
    <row r="194" spans="1:17" x14ac:dyDescent="0.3">
      <c r="A194" t="s">
        <v>471</v>
      </c>
      <c r="B194" t="s">
        <v>472</v>
      </c>
      <c r="C194" t="str">
        <f>IFERROR(VLOOKUP(Table1[[#This Row],[Ticker]],[1]!Table2[[Symbol]:[Industry]],2,FALSE),"-")</f>
        <v>-</v>
      </c>
      <c r="D194" t="s">
        <v>473</v>
      </c>
      <c r="E194">
        <v>46584.991301549999</v>
      </c>
      <c r="F194">
        <v>41765.75</v>
      </c>
      <c r="G194">
        <v>-24.3794029873299</v>
      </c>
      <c r="H194">
        <v>-1.8890273993037501</v>
      </c>
      <c r="I194">
        <v>7.3156432807768201</v>
      </c>
      <c r="J194">
        <v>-1.8216231563590699</v>
      </c>
      <c r="K194">
        <v>40398.533586883103</v>
      </c>
      <c r="L194">
        <v>38494.662607211401</v>
      </c>
      <c r="M194">
        <v>56.3108346512496</v>
      </c>
      <c r="N194">
        <v>0.54627685836908602</v>
      </c>
      <c r="O194">
        <v>2.7684167050753201</v>
      </c>
      <c r="P194">
        <v>26.294789394028701</v>
      </c>
      <c r="Q194">
        <v>-7.1997937176590003E-3</v>
      </c>
    </row>
    <row r="195" spans="1:17" x14ac:dyDescent="0.3">
      <c r="A195" t="s">
        <v>474</v>
      </c>
      <c r="B195" t="s">
        <v>475</v>
      </c>
      <c r="C195" t="str">
        <f>IFERROR(VLOOKUP(Table1[[#This Row],[Ticker]],[1]!Table2[[Symbol]:[Industry]],2,FALSE),"-")</f>
        <v>-</v>
      </c>
      <c r="D195" t="s">
        <v>133</v>
      </c>
      <c r="E195">
        <v>45094.463964515002</v>
      </c>
      <c r="F195">
        <v>51003.05</v>
      </c>
      <c r="G195">
        <v>-3.87698531781554</v>
      </c>
      <c r="H195">
        <v>-8.1878237951794102</v>
      </c>
      <c r="I195">
        <v>20.047450985864799</v>
      </c>
      <c r="J195">
        <v>-4.3173779302347297</v>
      </c>
      <c r="K195">
        <v>52650.138768720099</v>
      </c>
      <c r="L195">
        <v>47025.735645484499</v>
      </c>
      <c r="M195">
        <v>32.947643981904797</v>
      </c>
      <c r="N195">
        <v>1.02440386734248</v>
      </c>
      <c r="O195">
        <v>17.628259486442399</v>
      </c>
      <c r="P195">
        <v>45.815905562687099</v>
      </c>
      <c r="Q195">
        <v>-6.6903271611280001E-3</v>
      </c>
    </row>
    <row r="196" spans="1:17" x14ac:dyDescent="0.3">
      <c r="A196" t="s">
        <v>476</v>
      </c>
      <c r="B196" t="s">
        <v>477</v>
      </c>
      <c r="C196" t="str">
        <f>IFERROR(VLOOKUP(Table1[[#This Row],[Ticker]],[1]!Table2[[Symbol]:[Industry]],2,FALSE),"-")</f>
        <v>-</v>
      </c>
      <c r="D196" t="s">
        <v>34</v>
      </c>
      <c r="E196">
        <v>44293.992111945001</v>
      </c>
      <c r="F196">
        <v>62.55</v>
      </c>
      <c r="G196">
        <v>29.9407942070529</v>
      </c>
      <c r="H196">
        <v>-9.9212505217349403</v>
      </c>
      <c r="I196">
        <v>-9.6426290065243396</v>
      </c>
      <c r="J196">
        <v>-2.0831587789247998</v>
      </c>
      <c r="K196">
        <v>63.894683159304797</v>
      </c>
      <c r="L196">
        <v>58.5068306709369</v>
      </c>
      <c r="M196">
        <v>48.585672751953197</v>
      </c>
      <c r="N196">
        <v>0.420029254649468</v>
      </c>
      <c r="O196">
        <v>17.5059952038369</v>
      </c>
      <c r="P196">
        <v>65.695364238410505</v>
      </c>
      <c r="Q196">
        <v>0.146917655932778</v>
      </c>
    </row>
    <row r="197" spans="1:17" x14ac:dyDescent="0.3">
      <c r="A197" t="s">
        <v>478</v>
      </c>
      <c r="B197" t="s">
        <v>479</v>
      </c>
      <c r="C197" t="str">
        <f>IFERROR(VLOOKUP(Table1[[#This Row],[Ticker]],[1]!Table2[[Symbol]:[Industry]],2,FALSE),"-")</f>
        <v>-</v>
      </c>
      <c r="D197" t="s">
        <v>415</v>
      </c>
      <c r="E197">
        <v>43410.864595669998</v>
      </c>
      <c r="F197">
        <v>725.45</v>
      </c>
      <c r="G197">
        <v>199.88507808507001</v>
      </c>
      <c r="H197">
        <v>22.6916263523241</v>
      </c>
      <c r="I197">
        <v>65.255957607857695</v>
      </c>
      <c r="J197">
        <v>5.1076137103368797</v>
      </c>
      <c r="K197">
        <v>626.55310841933101</v>
      </c>
      <c r="L197">
        <v>497.86121229675899</v>
      </c>
      <c r="M197">
        <v>65.133801491282895</v>
      </c>
      <c r="N197">
        <v>1.5808389235672999</v>
      </c>
      <c r="O197">
        <v>7.24377972293059</v>
      </c>
      <c r="P197">
        <v>244.91857839058599</v>
      </c>
      <c r="Q197">
        <v>0.137158104649619</v>
      </c>
    </row>
    <row r="198" spans="1:17" x14ac:dyDescent="0.3">
      <c r="A198" t="s">
        <v>480</v>
      </c>
      <c r="B198" t="s">
        <v>481</v>
      </c>
      <c r="C198" t="str">
        <f>IFERROR(VLOOKUP(Table1[[#This Row],[Ticker]],[1]!Table2[[Symbol]:[Industry]],2,FALSE),"-")</f>
        <v>-</v>
      </c>
      <c r="D198" t="s">
        <v>83</v>
      </c>
      <c r="E198">
        <v>43382.613498259998</v>
      </c>
      <c r="F198">
        <v>2310.1999999999998</v>
      </c>
      <c r="G198">
        <v>-13.462836117906599</v>
      </c>
      <c r="H198">
        <v>-13.0009041777896</v>
      </c>
      <c r="I198">
        <v>-26.5528083977565</v>
      </c>
      <c r="J198">
        <v>-1.7419621414469</v>
      </c>
      <c r="K198">
        <v>2462.9990605092298</v>
      </c>
      <c r="L198">
        <v>2410.2440292231699</v>
      </c>
      <c r="M198">
        <v>35.1940463103045</v>
      </c>
      <c r="N198">
        <v>0.53612301867831402</v>
      </c>
      <c r="O198">
        <v>23.1062245693013</v>
      </c>
      <c r="P198">
        <v>28.130892956184098</v>
      </c>
      <c r="Q198">
        <v>-5.3784234351424001E-2</v>
      </c>
    </row>
    <row r="199" spans="1:17" x14ac:dyDescent="0.3">
      <c r="A199" t="s">
        <v>482</v>
      </c>
      <c r="B199" t="s">
        <v>483</v>
      </c>
      <c r="C199" t="str">
        <f>IFERROR(VLOOKUP(Table1[[#This Row],[Ticker]],[1]!Table2[[Symbol]:[Industry]],2,FALSE),"-")</f>
        <v>-</v>
      </c>
      <c r="D199" t="s">
        <v>388</v>
      </c>
      <c r="E199">
        <v>43370.109496979901</v>
      </c>
      <c r="F199">
        <v>577.79999999999995</v>
      </c>
      <c r="G199">
        <v>-33.346883357424801</v>
      </c>
      <c r="H199">
        <v>4.2118391312128196</v>
      </c>
      <c r="I199">
        <v>8.5981918745469592</v>
      </c>
      <c r="J199">
        <v>4.0134721059938899E-2</v>
      </c>
      <c r="K199">
        <v>554.42232616216097</v>
      </c>
      <c r="L199">
        <v>550.83570871122197</v>
      </c>
      <c r="M199">
        <v>61.945892868683302</v>
      </c>
      <c r="N199">
        <v>0.72333631028730805</v>
      </c>
      <c r="O199">
        <v>10.600553824852801</v>
      </c>
      <c r="P199">
        <v>29.030817329164702</v>
      </c>
      <c r="Q199">
        <v>-0.10902301920494201</v>
      </c>
    </row>
    <row r="200" spans="1:17" x14ac:dyDescent="0.3">
      <c r="A200" t="s">
        <v>484</v>
      </c>
      <c r="B200" t="s">
        <v>485</v>
      </c>
      <c r="C200" t="str">
        <f>IFERROR(VLOOKUP(Table1[[#This Row],[Ticker]],[1]!Table2[[Symbol]:[Industry]],2,FALSE),"-")</f>
        <v>-</v>
      </c>
      <c r="D200" t="s">
        <v>37</v>
      </c>
      <c r="E200">
        <v>43177.599999999999</v>
      </c>
      <c r="F200">
        <v>262</v>
      </c>
      <c r="G200">
        <v>72.204887601362003</v>
      </c>
      <c r="H200">
        <v>-7.1930192944736699</v>
      </c>
      <c r="I200">
        <v>-12.9054561215648</v>
      </c>
      <c r="J200">
        <v>-0.83241026507930904</v>
      </c>
      <c r="K200">
        <v>258.95934379833301</v>
      </c>
      <c r="L200">
        <v>230.38049045793599</v>
      </c>
      <c r="M200">
        <v>49.175804221076802</v>
      </c>
      <c r="N200">
        <v>0.57494643051094496</v>
      </c>
      <c r="O200">
        <v>23.931297709923602</v>
      </c>
      <c r="P200">
        <v>112.059894779441</v>
      </c>
      <c r="Q200">
        <v>4.3733146373104E-2</v>
      </c>
    </row>
    <row r="201" spans="1:17" hidden="1" x14ac:dyDescent="0.3">
      <c r="A201" t="s">
        <v>486</v>
      </c>
      <c r="B201" t="s">
        <v>487</v>
      </c>
      <c r="C201" t="str">
        <f>IFERROR(VLOOKUP(Table1[[#This Row],[Ticker]],[1]!Table2[[Symbol]:[Industry]],2,FALSE),"-")</f>
        <v>-</v>
      </c>
      <c r="D201" t="s">
        <v>21</v>
      </c>
      <c r="E201">
        <v>43053.601088900003</v>
      </c>
      <c r="F201">
        <v>1061.3</v>
      </c>
      <c r="G201">
        <v>-49.203470406305797</v>
      </c>
      <c r="H201">
        <v>6.2855905048291998</v>
      </c>
      <c r="I201">
        <v>-16.456372822521399</v>
      </c>
      <c r="J201">
        <v>2.7641540337850099</v>
      </c>
      <c r="K201">
        <v>1021.06279837982</v>
      </c>
      <c r="M201">
        <v>61.789099678286497</v>
      </c>
      <c r="N201">
        <v>3.62902932729147</v>
      </c>
      <c r="O201">
        <v>31.9136907566192</v>
      </c>
      <c r="P201">
        <v>9.4010926708586595</v>
      </c>
    </row>
    <row r="202" spans="1:17" x14ac:dyDescent="0.3">
      <c r="A202" t="s">
        <v>488</v>
      </c>
      <c r="B202" t="s">
        <v>489</v>
      </c>
      <c r="C202" t="str">
        <f>IFERROR(VLOOKUP(Table1[[#This Row],[Ticker]],[1]!Table2[[Symbol]:[Industry]],2,FALSE),"-")</f>
        <v>-</v>
      </c>
      <c r="D202" t="s">
        <v>246</v>
      </c>
      <c r="E202">
        <v>42826.581735840002</v>
      </c>
      <c r="F202">
        <v>676.8</v>
      </c>
      <c r="G202">
        <v>83.366968740229495</v>
      </c>
      <c r="H202">
        <v>4.1387808392365004</v>
      </c>
      <c r="I202">
        <v>16.8353197404101</v>
      </c>
      <c r="J202">
        <v>-6.8545723614787999</v>
      </c>
      <c r="K202">
        <v>655.78643984861196</v>
      </c>
      <c r="L202">
        <v>552.07838148323299</v>
      </c>
      <c r="M202">
        <v>44.773627818193198</v>
      </c>
      <c r="N202">
        <v>1.14462741147102</v>
      </c>
      <c r="O202">
        <v>9.2567966903073398</v>
      </c>
      <c r="P202">
        <v>118.74595992243</v>
      </c>
      <c r="Q202">
        <v>4.1857111801041E-2</v>
      </c>
    </row>
    <row r="203" spans="1:17" x14ac:dyDescent="0.3">
      <c r="A203" t="s">
        <v>490</v>
      </c>
      <c r="B203" t="s">
        <v>491</v>
      </c>
      <c r="C203" t="str">
        <f>IFERROR(VLOOKUP(Table1[[#This Row],[Ticker]],[1]!Table2[[Symbol]:[Industry]],2,FALSE),"-")</f>
        <v>-</v>
      </c>
      <c r="D203" t="s">
        <v>492</v>
      </c>
      <c r="E203">
        <v>42796.714314359997</v>
      </c>
      <c r="F203">
        <v>650.9</v>
      </c>
      <c r="G203">
        <v>4.1034124160864902</v>
      </c>
      <c r="H203">
        <v>11.595972793367</v>
      </c>
      <c r="I203">
        <v>25.893913373407202</v>
      </c>
      <c r="J203">
        <v>-0.79730118878825296</v>
      </c>
      <c r="K203">
        <v>596.49462081044896</v>
      </c>
      <c r="L203">
        <v>535.55738391617194</v>
      </c>
      <c r="M203">
        <v>58.248198041213897</v>
      </c>
      <c r="N203">
        <v>0.69337458609188396</v>
      </c>
      <c r="O203">
        <v>2.5733599631279702</v>
      </c>
      <c r="P203">
        <v>54.589716185726097</v>
      </c>
      <c r="Q203">
        <v>-7.8706985874510998E-2</v>
      </c>
    </row>
    <row r="204" spans="1:17" x14ac:dyDescent="0.3">
      <c r="A204" t="s">
        <v>493</v>
      </c>
      <c r="B204" t="s">
        <v>494</v>
      </c>
      <c r="C204" t="str">
        <f>IFERROR(VLOOKUP(Table1[[#This Row],[Ticker]],[1]!Table2[[Symbol]:[Industry]],2,FALSE),"-")</f>
        <v>-</v>
      </c>
      <c r="D204" t="s">
        <v>495</v>
      </c>
      <c r="E204">
        <v>42556.38027835</v>
      </c>
      <c r="F204">
        <v>355.45</v>
      </c>
      <c r="G204">
        <v>7.1263156318566097</v>
      </c>
      <c r="H204">
        <v>-4.5526485740296598</v>
      </c>
      <c r="I204">
        <v>14.136847035530399</v>
      </c>
      <c r="J204">
        <v>-0.94984868339714101</v>
      </c>
      <c r="K204">
        <v>343.73246293158002</v>
      </c>
      <c r="L204">
        <v>306.302265458215</v>
      </c>
      <c r="M204">
        <v>60.048549594154601</v>
      </c>
      <c r="N204">
        <v>0.59895786694013098</v>
      </c>
      <c r="O204">
        <v>6.0064706709804501</v>
      </c>
      <c r="P204">
        <v>63.425287356321803</v>
      </c>
      <c r="Q204">
        <v>-3.5460227744092E-2</v>
      </c>
    </row>
    <row r="205" spans="1:17" x14ac:dyDescent="0.3">
      <c r="A205" t="s">
        <v>496</v>
      </c>
      <c r="B205" t="s">
        <v>497</v>
      </c>
      <c r="C205" t="str">
        <f>IFERROR(VLOOKUP(Table1[[#This Row],[Ticker]],[1]!Table2[[Symbol]:[Industry]],2,FALSE),"-")</f>
        <v>-</v>
      </c>
      <c r="D205" t="s">
        <v>51</v>
      </c>
      <c r="E205">
        <v>42472.995209127999</v>
      </c>
      <c r="F205">
        <v>170.39</v>
      </c>
      <c r="G205">
        <v>7.8781462632837904</v>
      </c>
      <c r="H205">
        <v>-7.4195717342502201</v>
      </c>
      <c r="I205">
        <v>-12.478119651493101</v>
      </c>
      <c r="J205">
        <v>-0.26334076278752799</v>
      </c>
      <c r="K205">
        <v>171.52949468621301</v>
      </c>
      <c r="L205">
        <v>161.134460867016</v>
      </c>
      <c r="M205">
        <v>56.455499624493001</v>
      </c>
      <c r="N205">
        <v>0.44395100652951203</v>
      </c>
      <c r="O205">
        <v>14.003169200070399</v>
      </c>
      <c r="P205">
        <v>39.3783231083844</v>
      </c>
      <c r="Q205">
        <v>8.3491347452921E-2</v>
      </c>
    </row>
    <row r="206" spans="1:17" hidden="1" x14ac:dyDescent="0.3">
      <c r="A206" t="s">
        <v>498</v>
      </c>
      <c r="B206" t="s">
        <v>499</v>
      </c>
      <c r="C206" t="str">
        <f>IFERROR(VLOOKUP(Table1[[#This Row],[Ticker]],[1]!Table2[[Symbol]:[Industry]],2,FALSE),"-")</f>
        <v>-</v>
      </c>
      <c r="D206" t="s">
        <v>163</v>
      </c>
      <c r="E206">
        <v>42239.996878949998</v>
      </c>
      <c r="F206">
        <v>1649.7</v>
      </c>
      <c r="G206">
        <v>371.09030647114798</v>
      </c>
      <c r="H206">
        <v>5.9427735298865203</v>
      </c>
      <c r="I206">
        <v>66.590743253061902</v>
      </c>
      <c r="J206">
        <v>1.3076123274626501</v>
      </c>
      <c r="K206">
        <v>1603.8376668528099</v>
      </c>
      <c r="L206">
        <v>1136.6682361753301</v>
      </c>
      <c r="M206">
        <v>42.003549650192603</v>
      </c>
      <c r="N206">
        <v>1.47436650619603</v>
      </c>
      <c r="O206">
        <v>14.5602230708613</v>
      </c>
      <c r="P206">
        <v>440.885245901639</v>
      </c>
      <c r="Q206">
        <v>0.230321384603381</v>
      </c>
    </row>
    <row r="207" spans="1:17" x14ac:dyDescent="0.3">
      <c r="A207" t="s">
        <v>500</v>
      </c>
      <c r="B207" t="s">
        <v>501</v>
      </c>
      <c r="C207" t="str">
        <f>IFERROR(VLOOKUP(Table1[[#This Row],[Ticker]],[1]!Table2[[Symbol]:[Industry]],2,FALSE),"-")</f>
        <v>-</v>
      </c>
      <c r="D207" t="s">
        <v>21</v>
      </c>
      <c r="E207">
        <v>41898.698684050003</v>
      </c>
      <c r="F207">
        <v>6282.25</v>
      </c>
      <c r="G207">
        <v>-9.8129858260870098</v>
      </c>
      <c r="H207">
        <v>-2.6838619230660998</v>
      </c>
      <c r="I207">
        <v>-18.563552464837802</v>
      </c>
      <c r="J207">
        <v>0.82606016546054095</v>
      </c>
      <c r="K207">
        <v>5891.9158434915798</v>
      </c>
      <c r="L207">
        <v>5600.0592640867999</v>
      </c>
      <c r="M207">
        <v>73.559586551396904</v>
      </c>
      <c r="N207">
        <v>0.64364246361032496</v>
      </c>
      <c r="O207">
        <v>8.9967766325758909</v>
      </c>
      <c r="P207">
        <v>46.533325558341602</v>
      </c>
      <c r="Q207">
        <v>-1.8051208624679999E-3</v>
      </c>
    </row>
    <row r="208" spans="1:17" x14ac:dyDescent="0.3">
      <c r="A208" t="s">
        <v>502</v>
      </c>
      <c r="B208" t="s">
        <v>503</v>
      </c>
      <c r="C208" t="str">
        <f>IFERROR(VLOOKUP(Table1[[#This Row],[Ticker]],[1]!Table2[[Symbol]:[Industry]],2,FALSE),"-")</f>
        <v>-</v>
      </c>
      <c r="D208" t="s">
        <v>446</v>
      </c>
      <c r="E208">
        <v>41718.880083299999</v>
      </c>
      <c r="F208">
        <v>1503.25</v>
      </c>
      <c r="G208">
        <v>-37.531630468445996</v>
      </c>
      <c r="H208">
        <v>-2.2581160926165902</v>
      </c>
      <c r="I208">
        <v>-17.279087607240101</v>
      </c>
      <c r="J208">
        <v>6.6196572979940704</v>
      </c>
      <c r="K208">
        <v>1479.09245014405</v>
      </c>
      <c r="L208">
        <v>1510.19811323726</v>
      </c>
      <c r="M208">
        <v>74.123362423856193</v>
      </c>
      <c r="N208">
        <v>1.0259977030435401</v>
      </c>
      <c r="O208">
        <v>19.740562115416498</v>
      </c>
      <c r="P208">
        <v>15.191570881225999</v>
      </c>
      <c r="Q208">
        <v>5.4684716770488001E-2</v>
      </c>
    </row>
    <row r="209" spans="1:17" x14ac:dyDescent="0.3">
      <c r="A209" t="s">
        <v>504</v>
      </c>
      <c r="B209" t="s">
        <v>505</v>
      </c>
      <c r="C209" t="str">
        <f>IFERROR(VLOOKUP(Table1[[#This Row],[Ticker]],[1]!Table2[[Symbol]:[Industry]],2,FALSE),"-")</f>
        <v>-</v>
      </c>
      <c r="D209" t="s">
        <v>506</v>
      </c>
      <c r="E209">
        <v>41667</v>
      </c>
      <c r="F209">
        <v>490.2</v>
      </c>
      <c r="G209">
        <v>58.215217580890602</v>
      </c>
      <c r="H209">
        <v>-13.082337457315999</v>
      </c>
      <c r="I209">
        <v>38.627522876838697</v>
      </c>
      <c r="J209">
        <v>-5.0359390841427096</v>
      </c>
      <c r="K209">
        <v>510.891659081287</v>
      </c>
      <c r="L209">
        <v>425.582841838641</v>
      </c>
      <c r="M209">
        <v>36.907808059932499</v>
      </c>
      <c r="N209">
        <v>0.46123470581449699</v>
      </c>
      <c r="O209">
        <v>26.550387596899199</v>
      </c>
      <c r="P209">
        <v>102.813405047579</v>
      </c>
      <c r="Q209">
        <v>0.12557104594190199</v>
      </c>
    </row>
    <row r="210" spans="1:17" x14ac:dyDescent="0.3">
      <c r="A210" t="s">
        <v>507</v>
      </c>
      <c r="B210" t="s">
        <v>508</v>
      </c>
      <c r="C210" t="str">
        <f>IFERROR(VLOOKUP(Table1[[#This Row],[Ticker]],[1]!Table2[[Symbol]:[Industry]],2,FALSE),"-")</f>
        <v>-</v>
      </c>
      <c r="D210" t="s">
        <v>180</v>
      </c>
      <c r="E210">
        <v>41530.576241249997</v>
      </c>
      <c r="F210">
        <v>603.29999999999995</v>
      </c>
      <c r="G210">
        <v>1.4472457579250499</v>
      </c>
      <c r="H210">
        <v>-8.8486605880460001</v>
      </c>
      <c r="I210">
        <v>-7.7038424763675897</v>
      </c>
      <c r="J210">
        <v>-1.4719214858079299</v>
      </c>
      <c r="K210">
        <v>613.57689226588104</v>
      </c>
      <c r="L210">
        <v>564.93179172663099</v>
      </c>
      <c r="M210">
        <v>47.312043010650001</v>
      </c>
      <c r="N210">
        <v>0.91356023499722305</v>
      </c>
      <c r="O210">
        <v>13.923421183490699</v>
      </c>
      <c r="P210">
        <v>51.945598791084201</v>
      </c>
      <c r="Q210">
        <v>-6.3270696044387995E-2</v>
      </c>
    </row>
    <row r="211" spans="1:17" x14ac:dyDescent="0.3">
      <c r="A211" t="s">
        <v>509</v>
      </c>
      <c r="B211" t="s">
        <v>510</v>
      </c>
      <c r="C211" t="str">
        <f>IFERROR(VLOOKUP(Table1[[#This Row],[Ticker]],[1]!Table2[[Symbol]:[Industry]],2,FALSE),"-")</f>
        <v>-</v>
      </c>
      <c r="D211" t="s">
        <v>511</v>
      </c>
      <c r="E211">
        <v>41443.85018085</v>
      </c>
      <c r="F211">
        <v>3816.5</v>
      </c>
      <c r="G211">
        <v>-4.7134753575261303</v>
      </c>
      <c r="H211">
        <v>-8.8305811423415204</v>
      </c>
      <c r="I211">
        <v>19.193402047589199</v>
      </c>
      <c r="J211">
        <v>0.114045210101438</v>
      </c>
      <c r="K211">
        <v>3872.5262159634399</v>
      </c>
      <c r="L211">
        <v>3460.3980742517901</v>
      </c>
      <c r="M211">
        <v>48.031546637242599</v>
      </c>
      <c r="N211">
        <v>0.59678544432661895</v>
      </c>
      <c r="O211">
        <v>15.5391065112013</v>
      </c>
      <c r="P211">
        <v>44.1058752454311</v>
      </c>
      <c r="Q211">
        <v>0.128215952118097</v>
      </c>
    </row>
    <row r="212" spans="1:17" x14ac:dyDescent="0.3">
      <c r="A212" t="s">
        <v>512</v>
      </c>
      <c r="B212" t="s">
        <v>513</v>
      </c>
      <c r="C212" t="str">
        <f>IFERROR(VLOOKUP(Table1[[#This Row],[Ticker]],[1]!Table2[[Symbol]:[Industry]],2,FALSE),"-")</f>
        <v>-</v>
      </c>
      <c r="D212" t="s">
        <v>514</v>
      </c>
      <c r="E212">
        <v>41055.342218099999</v>
      </c>
      <c r="F212">
        <v>4549.5</v>
      </c>
      <c r="G212">
        <v>43.681026291825198</v>
      </c>
      <c r="H212">
        <v>1.8169648482237</v>
      </c>
      <c r="I212">
        <v>27.279367098739101</v>
      </c>
      <c r="J212">
        <v>-4.99262171162969</v>
      </c>
      <c r="K212">
        <v>4366.3748676405103</v>
      </c>
      <c r="L212">
        <v>3750.3996069496302</v>
      </c>
      <c r="M212">
        <v>58.403383594651999</v>
      </c>
      <c r="N212">
        <v>1.00068163447471</v>
      </c>
      <c r="O212">
        <v>10.7748104187273</v>
      </c>
      <c r="P212">
        <v>96.006203955021306</v>
      </c>
      <c r="Q212">
        <v>0.23249579932515199</v>
      </c>
    </row>
    <row r="213" spans="1:17" x14ac:dyDescent="0.3">
      <c r="A213" t="s">
        <v>515</v>
      </c>
      <c r="B213" t="s">
        <v>516</v>
      </c>
      <c r="C213" t="str">
        <f>IFERROR(VLOOKUP(Table1[[#This Row],[Ticker]],[1]!Table2[[Symbol]:[Industry]],2,FALSE),"-")</f>
        <v>-</v>
      </c>
      <c r="D213" t="s">
        <v>265</v>
      </c>
      <c r="E213">
        <v>40869.959524700003</v>
      </c>
      <c r="F213">
        <v>4333.1000000000004</v>
      </c>
      <c r="G213">
        <v>-12.130959706083001</v>
      </c>
      <c r="H213">
        <v>-2.7564832738347902</v>
      </c>
      <c r="I213">
        <v>4.4451118511035403</v>
      </c>
      <c r="J213">
        <v>-3.7591228498585298</v>
      </c>
      <c r="K213">
        <v>4342.3543460507199</v>
      </c>
      <c r="L213">
        <v>3944.4133253955702</v>
      </c>
      <c r="M213">
        <v>33.954564812054599</v>
      </c>
      <c r="N213">
        <v>0.46109377720169498</v>
      </c>
      <c r="O213">
        <v>14.235766541275201</v>
      </c>
      <c r="P213">
        <v>29.731590844448402</v>
      </c>
      <c r="Q213">
        <v>7.7632634267865E-2</v>
      </c>
    </row>
    <row r="214" spans="1:17" x14ac:dyDescent="0.3">
      <c r="A214" t="s">
        <v>517</v>
      </c>
      <c r="B214" t="s">
        <v>518</v>
      </c>
      <c r="C214" t="str">
        <f>IFERROR(VLOOKUP(Table1[[#This Row],[Ticker]],[1]!Table2[[Symbol]:[Industry]],2,FALSE),"-")</f>
        <v>-</v>
      </c>
      <c r="D214" t="s">
        <v>283</v>
      </c>
      <c r="E214">
        <v>40677.145014239999</v>
      </c>
      <c r="F214">
        <v>538.79999999999995</v>
      </c>
      <c r="G214">
        <v>31.042602838479802</v>
      </c>
      <c r="H214">
        <v>5.21949055905249</v>
      </c>
      <c r="I214">
        <v>17.642325176153701</v>
      </c>
      <c r="J214">
        <v>1.87865727010879</v>
      </c>
      <c r="K214">
        <v>501.30647415508002</v>
      </c>
      <c r="L214">
        <v>442.46277191101001</v>
      </c>
      <c r="M214">
        <v>59.668694570794301</v>
      </c>
      <c r="N214">
        <v>0.83855082717998997</v>
      </c>
      <c r="O214">
        <v>4.48218262806237</v>
      </c>
      <c r="P214">
        <v>71.701720841300101</v>
      </c>
      <c r="Q214">
        <v>6.4901142468758999E-2</v>
      </c>
    </row>
    <row r="215" spans="1:17" x14ac:dyDescent="0.3">
      <c r="A215" t="s">
        <v>519</v>
      </c>
      <c r="B215" t="s">
        <v>520</v>
      </c>
      <c r="C215" t="str">
        <f>IFERROR(VLOOKUP(Table1[[#This Row],[Ticker]],[1]!Table2[[Symbol]:[Industry]],2,FALSE),"-")</f>
        <v>-</v>
      </c>
      <c r="D215" t="s">
        <v>199</v>
      </c>
      <c r="E215">
        <v>40416.751097029999</v>
      </c>
      <c r="F215">
        <v>689.15</v>
      </c>
      <c r="G215">
        <v>-11.204420930771899</v>
      </c>
      <c r="H215">
        <v>-0.66097369708254805</v>
      </c>
      <c r="I215">
        <v>-14.4455111914389</v>
      </c>
      <c r="J215">
        <v>0.72789777021703395</v>
      </c>
      <c r="K215">
        <v>677.31265695776096</v>
      </c>
      <c r="L215">
        <v>637.76382651654103</v>
      </c>
      <c r="M215">
        <v>49.254083673208598</v>
      </c>
      <c r="N215">
        <v>0.83018805800822004</v>
      </c>
      <c r="O215">
        <v>10.933758978451699</v>
      </c>
      <c r="P215">
        <v>41.190329850440399</v>
      </c>
      <c r="Q215">
        <v>1.1449348679494001E-2</v>
      </c>
    </row>
    <row r="216" spans="1:17" hidden="1" x14ac:dyDescent="0.3">
      <c r="A216" t="s">
        <v>521</v>
      </c>
      <c r="B216" t="s">
        <v>522</v>
      </c>
      <c r="C216" t="str">
        <f>IFERROR(VLOOKUP(Table1[[#This Row],[Ticker]],[1]!Table2[[Symbol]:[Industry]],2,FALSE),"-")</f>
        <v>-</v>
      </c>
      <c r="D216" t="s">
        <v>34</v>
      </c>
      <c r="E216">
        <v>40361.718291884899</v>
      </c>
      <c r="F216">
        <v>59.55</v>
      </c>
      <c r="G216">
        <v>41.333276129443398</v>
      </c>
      <c r="H216">
        <v>-16.9838226532598</v>
      </c>
      <c r="I216">
        <v>-21.875705812465402</v>
      </c>
      <c r="J216">
        <v>-2.44052204907051</v>
      </c>
      <c r="K216">
        <v>61.138862880964503</v>
      </c>
      <c r="L216">
        <v>55.916034537281902</v>
      </c>
      <c r="M216">
        <v>40.782815189944699</v>
      </c>
      <c r="N216">
        <v>0.38909402247583402</v>
      </c>
      <c r="O216">
        <v>30.142737195633899</v>
      </c>
      <c r="P216">
        <v>74.889867841409696</v>
      </c>
      <c r="Q216">
        <v>0.116624193973988</v>
      </c>
    </row>
    <row r="217" spans="1:17" x14ac:dyDescent="0.3">
      <c r="A217" t="s">
        <v>523</v>
      </c>
      <c r="B217" t="s">
        <v>524</v>
      </c>
      <c r="C217" t="str">
        <f>IFERROR(VLOOKUP(Table1[[#This Row],[Ticker]],[1]!Table2[[Symbol]:[Industry]],2,FALSE),"-")</f>
        <v>-</v>
      </c>
      <c r="D217" t="s">
        <v>375</v>
      </c>
      <c r="E217">
        <v>40203.124514525</v>
      </c>
      <c r="F217">
        <v>769.25</v>
      </c>
      <c r="G217">
        <v>11.946805239710001</v>
      </c>
      <c r="H217">
        <v>2.6353444910069799</v>
      </c>
      <c r="I217">
        <v>14.717293824012399</v>
      </c>
      <c r="J217">
        <v>1.0487961528838201</v>
      </c>
      <c r="K217">
        <v>740.967683826339</v>
      </c>
      <c r="L217">
        <v>654.44979960026603</v>
      </c>
      <c r="M217">
        <v>55.246591874966697</v>
      </c>
      <c r="N217">
        <v>0.65116231705775396</v>
      </c>
      <c r="O217">
        <v>5.42086447838805</v>
      </c>
      <c r="P217">
        <v>56.351626016260099</v>
      </c>
    </row>
    <row r="218" spans="1:17" x14ac:dyDescent="0.3">
      <c r="A218" t="s">
        <v>525</v>
      </c>
      <c r="B218" t="s">
        <v>526</v>
      </c>
      <c r="C218" t="str">
        <f>IFERROR(VLOOKUP(Table1[[#This Row],[Ticker]],[1]!Table2[[Symbol]:[Industry]],2,FALSE),"-")</f>
        <v>-</v>
      </c>
      <c r="D218" t="s">
        <v>527</v>
      </c>
      <c r="E218">
        <v>39608.493048149998</v>
      </c>
      <c r="F218">
        <v>35160.449999999997</v>
      </c>
      <c r="G218">
        <v>-18.699970868125199</v>
      </c>
      <c r="H218">
        <v>-10.6986261154763</v>
      </c>
      <c r="I218">
        <v>-4.4632966639531402</v>
      </c>
      <c r="J218">
        <v>-2.9944456826585801</v>
      </c>
      <c r="K218">
        <v>36470.429518840101</v>
      </c>
      <c r="L218">
        <v>33442.108876101498</v>
      </c>
      <c r="M218">
        <v>37.475060532280999</v>
      </c>
      <c r="N218">
        <v>0.59289958156303602</v>
      </c>
      <c r="O218">
        <v>16.200162398376602</v>
      </c>
      <c r="P218">
        <v>23.374545377987499</v>
      </c>
      <c r="Q218">
        <v>2.611560129117E-2</v>
      </c>
    </row>
    <row r="219" spans="1:17" x14ac:dyDescent="0.3">
      <c r="A219" t="s">
        <v>528</v>
      </c>
      <c r="B219" t="s">
        <v>529</v>
      </c>
      <c r="C219" t="str">
        <f>IFERROR(VLOOKUP(Table1[[#This Row],[Ticker]],[1]!Table2[[Symbol]:[Industry]],2,FALSE),"-")</f>
        <v>-</v>
      </c>
      <c r="D219" t="s">
        <v>54</v>
      </c>
      <c r="E219">
        <v>39360.426955395</v>
      </c>
      <c r="F219">
        <v>3151.05</v>
      </c>
      <c r="G219">
        <v>52.673005783693</v>
      </c>
      <c r="H219">
        <v>26.989494116474098</v>
      </c>
      <c r="I219">
        <v>28.294099472828901</v>
      </c>
      <c r="J219">
        <v>-1.19491020833672</v>
      </c>
      <c r="K219">
        <v>2704.2489856867801</v>
      </c>
      <c r="L219">
        <v>2286.01806859716</v>
      </c>
      <c r="M219">
        <v>66.529933091784301</v>
      </c>
      <c r="N219">
        <v>1.4354439618014501</v>
      </c>
      <c r="O219">
        <v>7.5784262388727397</v>
      </c>
      <c r="P219">
        <v>90.966940395745596</v>
      </c>
      <c r="Q219">
        <v>8.1973825963335994E-2</v>
      </c>
    </row>
    <row r="220" spans="1:17" x14ac:dyDescent="0.3">
      <c r="A220" t="s">
        <v>530</v>
      </c>
      <c r="B220" t="s">
        <v>531</v>
      </c>
      <c r="C220" t="str">
        <f>IFERROR(VLOOKUP(Table1[[#This Row],[Ticker]],[1]!Table2[[Symbol]:[Industry]],2,FALSE),"-")</f>
        <v>-</v>
      </c>
      <c r="D220" t="s">
        <v>532</v>
      </c>
      <c r="E220">
        <v>39354.859752714998</v>
      </c>
      <c r="F220">
        <v>1080.95</v>
      </c>
      <c r="G220">
        <v>83.150473786365694</v>
      </c>
      <c r="H220">
        <v>7.0274680940480296</v>
      </c>
      <c r="I220">
        <v>35.934708267508299</v>
      </c>
      <c r="J220">
        <v>-1.3265650517551</v>
      </c>
      <c r="K220">
        <v>1000.81108531018</v>
      </c>
      <c r="L220">
        <v>803.50213509561195</v>
      </c>
      <c r="M220">
        <v>52.215796619910101</v>
      </c>
      <c r="N220">
        <v>0.86549377470636901</v>
      </c>
      <c r="O220">
        <v>12.401128636847201</v>
      </c>
      <c r="P220">
        <v>127.568421052631</v>
      </c>
      <c r="Q220">
        <v>0.13279551221285399</v>
      </c>
    </row>
    <row r="221" spans="1:17" x14ac:dyDescent="0.3">
      <c r="A221" t="s">
        <v>533</v>
      </c>
      <c r="B221" t="s">
        <v>534</v>
      </c>
      <c r="C221" t="str">
        <f>IFERROR(VLOOKUP(Table1[[#This Row],[Ticker]],[1]!Table2[[Symbol]:[Industry]],2,FALSE),"-")</f>
        <v>-</v>
      </c>
      <c r="D221" t="s">
        <v>296</v>
      </c>
      <c r="E221">
        <v>39314.612103045001</v>
      </c>
      <c r="F221">
        <v>2882.45</v>
      </c>
      <c r="G221">
        <v>2.7859254559319702</v>
      </c>
      <c r="H221">
        <v>-2.6840125205153198</v>
      </c>
      <c r="I221">
        <v>15.843121593868901</v>
      </c>
      <c r="J221">
        <v>-5.7308484756415803</v>
      </c>
      <c r="K221">
        <v>2806.2278848638098</v>
      </c>
      <c r="L221">
        <v>2479.9364825707798</v>
      </c>
      <c r="M221">
        <v>46.546758464315197</v>
      </c>
      <c r="N221">
        <v>0.95912303588537795</v>
      </c>
      <c r="O221">
        <v>9.9411958576905093</v>
      </c>
      <c r="P221">
        <v>49.983089210916503</v>
      </c>
      <c r="Q221">
        <v>7.5540545700399997E-4</v>
      </c>
    </row>
    <row r="222" spans="1:17" x14ac:dyDescent="0.3">
      <c r="A222" t="s">
        <v>535</v>
      </c>
      <c r="B222" t="s">
        <v>536</v>
      </c>
      <c r="C222" t="str">
        <f>IFERROR(VLOOKUP(Table1[[#This Row],[Ticker]],[1]!Table2[[Symbol]:[Industry]],2,FALSE),"-")</f>
        <v>-</v>
      </c>
      <c r="D222" t="s">
        <v>46</v>
      </c>
      <c r="E222">
        <v>38752.262999999999</v>
      </c>
      <c r="F222">
        <v>64.17</v>
      </c>
      <c r="G222">
        <v>97.923740880200597</v>
      </c>
      <c r="H222">
        <v>-2.8597458221944501</v>
      </c>
      <c r="I222">
        <v>-12.316259689773499</v>
      </c>
      <c r="J222">
        <v>0.73749368669084603</v>
      </c>
      <c r="K222">
        <v>65.388006413851699</v>
      </c>
      <c r="L222">
        <v>58.478491020665601</v>
      </c>
      <c r="M222">
        <v>44.780897322414603</v>
      </c>
      <c r="N222">
        <v>0.22395630006480399</v>
      </c>
      <c r="O222">
        <v>21.7858812529219</v>
      </c>
      <c r="P222">
        <v>132.921960072595</v>
      </c>
      <c r="Q222">
        <v>0.123841620178874</v>
      </c>
    </row>
    <row r="223" spans="1:17" x14ac:dyDescent="0.3">
      <c r="A223" t="s">
        <v>537</v>
      </c>
      <c r="B223" t="s">
        <v>538</v>
      </c>
      <c r="C223" t="str">
        <f>IFERROR(VLOOKUP(Table1[[#This Row],[Ticker]],[1]!Table2[[Symbol]:[Industry]],2,FALSE),"-")</f>
        <v>-</v>
      </c>
      <c r="D223" t="s">
        <v>51</v>
      </c>
      <c r="E223">
        <v>38686.718161680001</v>
      </c>
      <c r="F223">
        <v>313.39999999999998</v>
      </c>
      <c r="G223">
        <v>-23.125903925455098</v>
      </c>
      <c r="H223">
        <v>5.3938013147948398</v>
      </c>
      <c r="I223">
        <v>-3.8307538225593398</v>
      </c>
      <c r="J223">
        <v>0.66701893272197499</v>
      </c>
      <c r="K223">
        <v>299.15843450393101</v>
      </c>
      <c r="L223">
        <v>286.30482883214398</v>
      </c>
      <c r="M223">
        <v>58.303412025211102</v>
      </c>
      <c r="N223">
        <v>0.95744296949215102</v>
      </c>
      <c r="O223">
        <v>3.1429483088704502</v>
      </c>
      <c r="P223">
        <v>32.0412892353065</v>
      </c>
      <c r="Q223">
        <v>6.9455531176092003E-2</v>
      </c>
    </row>
    <row r="224" spans="1:17" x14ac:dyDescent="0.3">
      <c r="A224" t="s">
        <v>539</v>
      </c>
      <c r="B224" t="s">
        <v>540</v>
      </c>
      <c r="C224" t="str">
        <f>IFERROR(VLOOKUP(Table1[[#This Row],[Ticker]],[1]!Table2[[Symbol]:[Industry]],2,FALSE),"-")</f>
        <v>-</v>
      </c>
      <c r="D224" t="s">
        <v>158</v>
      </c>
      <c r="E224">
        <v>38097.840832274997</v>
      </c>
      <c r="F224">
        <v>274.75</v>
      </c>
      <c r="G224">
        <v>81.231267770732501</v>
      </c>
      <c r="H224">
        <v>-6.02543463960028</v>
      </c>
      <c r="I224">
        <v>9.0944029728826994</v>
      </c>
      <c r="J224">
        <v>-0.56951920214646801</v>
      </c>
      <c r="K224">
        <v>264.563358468834</v>
      </c>
      <c r="L224">
        <v>227.21879985402299</v>
      </c>
      <c r="M224">
        <v>54.771850179858902</v>
      </c>
      <c r="N224">
        <v>0.39533314966801297</v>
      </c>
      <c r="O224">
        <v>13.484986351228301</v>
      </c>
      <c r="P224">
        <v>135.23116438356101</v>
      </c>
      <c r="Q224">
        <v>0.17578745617702901</v>
      </c>
    </row>
    <row r="225" spans="1:17" x14ac:dyDescent="0.3">
      <c r="A225" t="s">
        <v>541</v>
      </c>
      <c r="B225" t="s">
        <v>542</v>
      </c>
      <c r="C225" t="str">
        <f>IFERROR(VLOOKUP(Table1[[#This Row],[Ticker]],[1]!Table2[[Symbol]:[Industry]],2,FALSE),"-")</f>
        <v>-</v>
      </c>
      <c r="D225" t="s">
        <v>543</v>
      </c>
      <c r="E225">
        <v>38064.447741825003</v>
      </c>
      <c r="F225">
        <v>2811.75</v>
      </c>
      <c r="G225">
        <v>178.96686418728899</v>
      </c>
      <c r="H225">
        <v>11.321140022130701</v>
      </c>
      <c r="I225">
        <v>4.3806370799126597</v>
      </c>
      <c r="J225">
        <v>1.6797755995597901</v>
      </c>
      <c r="K225">
        <v>2579.3619221631302</v>
      </c>
      <c r="L225">
        <v>2323.1078092050702</v>
      </c>
      <c r="M225">
        <v>72.177100214551004</v>
      </c>
      <c r="N225">
        <v>0.92754880771531401</v>
      </c>
      <c r="O225">
        <v>16.109184671467901</v>
      </c>
      <c r="P225">
        <v>211.68939142001901</v>
      </c>
      <c r="Q225">
        <v>0.18538419740801401</v>
      </c>
    </row>
    <row r="226" spans="1:17" x14ac:dyDescent="0.3">
      <c r="A226" t="s">
        <v>544</v>
      </c>
      <c r="B226" t="s">
        <v>545</v>
      </c>
      <c r="C226" t="str">
        <f>IFERROR(VLOOKUP(Table1[[#This Row],[Ticker]],[1]!Table2[[Symbol]:[Industry]],2,FALSE),"-")</f>
        <v>-</v>
      </c>
      <c r="D226" t="s">
        <v>180</v>
      </c>
      <c r="E226">
        <v>38034.543468000003</v>
      </c>
      <c r="F226">
        <v>543.35</v>
      </c>
      <c r="G226">
        <v>-12.590638883148101</v>
      </c>
      <c r="H226">
        <v>-2.6087338481192499</v>
      </c>
      <c r="I226">
        <v>13.1304500035495</v>
      </c>
      <c r="J226">
        <v>-3.7638836143237002</v>
      </c>
      <c r="K226">
        <v>523.72440915224195</v>
      </c>
      <c r="L226">
        <v>475.935872425078</v>
      </c>
      <c r="M226">
        <v>56.174806862869303</v>
      </c>
      <c r="N226">
        <v>0.36334063904381803</v>
      </c>
      <c r="O226">
        <v>2.9538971197202502</v>
      </c>
      <c r="P226">
        <v>44.6233697098749</v>
      </c>
      <c r="Q226">
        <v>-4.2934870836532003E-2</v>
      </c>
    </row>
    <row r="227" spans="1:17" x14ac:dyDescent="0.3">
      <c r="A227" t="s">
        <v>546</v>
      </c>
      <c r="B227" t="s">
        <v>547</v>
      </c>
      <c r="C227" t="str">
        <f>IFERROR(VLOOKUP(Table1[[#This Row],[Ticker]],[1]!Table2[[Symbol]:[Industry]],2,FALSE),"-")</f>
        <v>-</v>
      </c>
      <c r="D227" t="s">
        <v>548</v>
      </c>
      <c r="E227">
        <v>37181.508484999998</v>
      </c>
      <c r="F227">
        <v>675.95</v>
      </c>
      <c r="G227">
        <v>29.652171686279299</v>
      </c>
      <c r="H227">
        <v>-17.046104165309799</v>
      </c>
      <c r="I227">
        <v>-10.095177263667701</v>
      </c>
      <c r="J227">
        <v>-2.3405979249350799</v>
      </c>
      <c r="K227">
        <v>703.11814026048205</v>
      </c>
      <c r="L227">
        <v>635.84990776703398</v>
      </c>
      <c r="M227">
        <v>48.639267669732597</v>
      </c>
      <c r="N227">
        <v>0.72613785955681898</v>
      </c>
      <c r="O227">
        <v>22.309342406982701</v>
      </c>
      <c r="P227">
        <v>61.671848839990403</v>
      </c>
      <c r="Q227">
        <v>5.0322356489252998E-2</v>
      </c>
    </row>
    <row r="228" spans="1:17" x14ac:dyDescent="0.3">
      <c r="A228" t="s">
        <v>549</v>
      </c>
      <c r="B228" t="s">
        <v>550</v>
      </c>
      <c r="C228" t="str">
        <f>IFERROR(VLOOKUP(Table1[[#This Row],[Ticker]],[1]!Table2[[Symbol]:[Industry]],2,FALSE),"-")</f>
        <v>-</v>
      </c>
      <c r="D228" t="s">
        <v>18</v>
      </c>
      <c r="E228">
        <v>36839.626292540001</v>
      </c>
      <c r="F228">
        <v>210.2</v>
      </c>
      <c r="G228">
        <v>91.930466803514506</v>
      </c>
      <c r="H228">
        <v>-5.02554672711703</v>
      </c>
      <c r="I228">
        <v>-22.142573858086799</v>
      </c>
      <c r="J228">
        <v>-3.4393294432267401</v>
      </c>
      <c r="K228">
        <v>213.62617545731899</v>
      </c>
      <c r="L228">
        <v>191.295232527054</v>
      </c>
      <c r="M228">
        <v>50.323855223049499</v>
      </c>
      <c r="N228">
        <v>0.43914679238283399</v>
      </c>
      <c r="O228">
        <v>37.607040913415801</v>
      </c>
      <c r="P228">
        <v>146.135831381733</v>
      </c>
      <c r="Q228">
        <v>0.13416295846513601</v>
      </c>
    </row>
    <row r="229" spans="1:17" x14ac:dyDescent="0.3">
      <c r="A229" t="s">
        <v>551</v>
      </c>
      <c r="B229" t="s">
        <v>552</v>
      </c>
      <c r="C229" t="str">
        <f>IFERROR(VLOOKUP(Table1[[#This Row],[Ticker]],[1]!Table2[[Symbol]:[Industry]],2,FALSE),"-")</f>
        <v>-</v>
      </c>
      <c r="D229" t="s">
        <v>246</v>
      </c>
      <c r="E229">
        <v>36194.862852480001</v>
      </c>
      <c r="F229">
        <v>7153.8</v>
      </c>
      <c r="G229">
        <v>164.828599937169</v>
      </c>
      <c r="H229">
        <v>11.1774367663698</v>
      </c>
      <c r="I229">
        <v>-16.161486919153401</v>
      </c>
      <c r="J229">
        <v>12.6416331254871</v>
      </c>
      <c r="K229">
        <v>6403.5851855112796</v>
      </c>
      <c r="L229">
        <v>5763.6246109901303</v>
      </c>
      <c r="M229">
        <v>75.594045561617193</v>
      </c>
      <c r="N229">
        <v>3.8969235897635301</v>
      </c>
      <c r="O229">
        <v>36.386955184657097</v>
      </c>
      <c r="P229">
        <v>197.14024630848701</v>
      </c>
      <c r="Q229">
        <v>0.154170056409211</v>
      </c>
    </row>
    <row r="230" spans="1:17" x14ac:dyDescent="0.3">
      <c r="A230" t="s">
        <v>553</v>
      </c>
      <c r="B230" t="s">
        <v>554</v>
      </c>
      <c r="C230" t="str">
        <f>IFERROR(VLOOKUP(Table1[[#This Row],[Ticker]],[1]!Table2[[Symbol]:[Industry]],2,FALSE),"-")</f>
        <v>-</v>
      </c>
      <c r="D230" t="s">
        <v>228</v>
      </c>
      <c r="E230">
        <v>35938.993113650002</v>
      </c>
      <c r="F230">
        <v>8947.1</v>
      </c>
      <c r="G230">
        <v>47.826977160984598</v>
      </c>
      <c r="H230">
        <v>8.2082398871236002</v>
      </c>
      <c r="I230">
        <v>28.653548739239898</v>
      </c>
      <c r="J230">
        <v>6.34664885431273</v>
      </c>
      <c r="K230">
        <v>8448.5143593611192</v>
      </c>
      <c r="L230">
        <v>7120.2105404369904</v>
      </c>
      <c r="M230">
        <v>66.936515261454801</v>
      </c>
      <c r="N230">
        <v>0.76310699990449904</v>
      </c>
      <c r="O230">
        <v>7.9668272401113001</v>
      </c>
      <c r="P230">
        <v>96.827736407334498</v>
      </c>
      <c r="Q230">
        <v>0.28045928048320601</v>
      </c>
    </row>
    <row r="231" spans="1:17" x14ac:dyDescent="0.3">
      <c r="A231" t="s">
        <v>555</v>
      </c>
      <c r="B231" t="s">
        <v>556</v>
      </c>
      <c r="C231" t="str">
        <f>IFERROR(VLOOKUP(Table1[[#This Row],[Ticker]],[1]!Table2[[Symbol]:[Industry]],2,FALSE),"-")</f>
        <v>-</v>
      </c>
      <c r="D231" t="s">
        <v>37</v>
      </c>
      <c r="E231">
        <v>35819.462082090002</v>
      </c>
      <c r="F231">
        <v>1037.9000000000001</v>
      </c>
      <c r="G231">
        <v>-18.425479369517699</v>
      </c>
      <c r="H231">
        <v>-5.8884933043493</v>
      </c>
      <c r="I231">
        <v>-7.3833953317049401</v>
      </c>
      <c r="J231">
        <v>1.03933727289408</v>
      </c>
      <c r="K231">
        <v>1040.9929658804499</v>
      </c>
      <c r="L231">
        <v>978.73782648489396</v>
      </c>
      <c r="M231">
        <v>41.792405613502702</v>
      </c>
      <c r="N231">
        <v>1.2751400460218401</v>
      </c>
      <c r="O231">
        <v>9.1145582426052503</v>
      </c>
      <c r="P231">
        <v>21.498390400936501</v>
      </c>
      <c r="Q231">
        <v>-4.8006232521480001E-2</v>
      </c>
    </row>
    <row r="232" spans="1:17" x14ac:dyDescent="0.3">
      <c r="A232" t="s">
        <v>557</v>
      </c>
      <c r="B232" t="s">
        <v>558</v>
      </c>
      <c r="C232" t="str">
        <f>IFERROR(VLOOKUP(Table1[[#This Row],[Ticker]],[1]!Table2[[Symbol]:[Industry]],2,FALSE),"-")</f>
        <v>-</v>
      </c>
      <c r="D232" t="s">
        <v>559</v>
      </c>
      <c r="E232">
        <v>35566.06577814</v>
      </c>
      <c r="F232">
        <v>1307.8499999999999</v>
      </c>
      <c r="G232">
        <v>-5.3220827149771299</v>
      </c>
      <c r="H232">
        <v>-0.854074147793774</v>
      </c>
      <c r="I232">
        <v>0.39782874708436999</v>
      </c>
      <c r="J232">
        <v>-6.0642069558647202</v>
      </c>
      <c r="K232">
        <v>1291.6674474748199</v>
      </c>
      <c r="L232">
        <v>1190.028218037</v>
      </c>
      <c r="M232">
        <v>42.275339929900497</v>
      </c>
      <c r="N232">
        <v>0.71422543252276305</v>
      </c>
      <c r="O232">
        <v>10.196123408647701</v>
      </c>
      <c r="P232">
        <v>32.702551874587698</v>
      </c>
      <c r="Q232">
        <v>0.118524065378349</v>
      </c>
    </row>
    <row r="233" spans="1:17" x14ac:dyDescent="0.3">
      <c r="A233" t="s">
        <v>560</v>
      </c>
      <c r="B233" t="s">
        <v>561</v>
      </c>
      <c r="C233" t="str">
        <f>IFERROR(VLOOKUP(Table1[[#This Row],[Ticker]],[1]!Table2[[Symbol]:[Industry]],2,FALSE),"-")</f>
        <v>-</v>
      </c>
      <c r="D233" t="s">
        <v>184</v>
      </c>
      <c r="E233">
        <v>35487.449999999997</v>
      </c>
      <c r="F233">
        <v>813</v>
      </c>
      <c r="G233">
        <v>26.643956858323399</v>
      </c>
      <c r="H233">
        <v>3.2007680872846298</v>
      </c>
      <c r="I233">
        <v>60.047020960046702</v>
      </c>
      <c r="J233">
        <v>1.2993297498349601</v>
      </c>
      <c r="K233">
        <v>763.56356960437904</v>
      </c>
      <c r="L233">
        <v>614.32937491983103</v>
      </c>
      <c r="M233">
        <v>50.014045341498601</v>
      </c>
      <c r="N233">
        <v>0.25290041091398502</v>
      </c>
      <c r="O233">
        <v>5.23985239852398</v>
      </c>
      <c r="P233">
        <v>94.917286022536501</v>
      </c>
      <c r="Q233">
        <v>8.4913416745119995E-3</v>
      </c>
    </row>
    <row r="234" spans="1:17" x14ac:dyDescent="0.3">
      <c r="A234" t="s">
        <v>562</v>
      </c>
      <c r="B234" t="s">
        <v>563</v>
      </c>
      <c r="C234" t="str">
        <f>IFERROR(VLOOKUP(Table1[[#This Row],[Ticker]],[1]!Table2[[Symbol]:[Industry]],2,FALSE),"-")</f>
        <v>-</v>
      </c>
      <c r="D234" t="s">
        <v>37</v>
      </c>
      <c r="E234">
        <v>35373.696907375001</v>
      </c>
      <c r="F234">
        <v>604.15</v>
      </c>
      <c r="G234">
        <v>-33.593371745328703</v>
      </c>
      <c r="H234">
        <v>-2.01988746639657</v>
      </c>
      <c r="I234">
        <v>-6.8207726186186504</v>
      </c>
      <c r="J234">
        <v>-0.59599207102553498</v>
      </c>
      <c r="K234">
        <v>582.66866629362096</v>
      </c>
      <c r="L234">
        <v>568.85840606090096</v>
      </c>
      <c r="M234">
        <v>56.384685084972197</v>
      </c>
      <c r="N234">
        <v>1.4056235963211301</v>
      </c>
      <c r="O234">
        <v>11.727220061243001</v>
      </c>
      <c r="P234">
        <v>32.8386103781882</v>
      </c>
      <c r="Q234">
        <v>-8.7996810931351005E-2</v>
      </c>
    </row>
    <row r="235" spans="1:17" x14ac:dyDescent="0.3">
      <c r="A235" t="s">
        <v>564</v>
      </c>
      <c r="B235" t="s">
        <v>565</v>
      </c>
      <c r="C235" t="str">
        <f>IFERROR(VLOOKUP(Table1[[#This Row],[Ticker]],[1]!Table2[[Symbol]:[Industry]],2,FALSE),"-")</f>
        <v>-</v>
      </c>
      <c r="D235" t="s">
        <v>566</v>
      </c>
      <c r="E235">
        <v>35287.517586150003</v>
      </c>
      <c r="F235">
        <v>554.5</v>
      </c>
      <c r="G235">
        <v>-65.020146935832699</v>
      </c>
      <c r="H235">
        <v>3.3975231892661699</v>
      </c>
      <c r="I235">
        <v>23.074203357627098</v>
      </c>
      <c r="J235">
        <v>-9.1462095788773503</v>
      </c>
      <c r="K235">
        <v>490.74006299360201</v>
      </c>
      <c r="L235">
        <v>518.23217386160695</v>
      </c>
      <c r="M235">
        <v>58.643586320233602</v>
      </c>
      <c r="N235">
        <v>1.5297319001783101</v>
      </c>
      <c r="O235">
        <v>80.036068530207302</v>
      </c>
      <c r="P235">
        <v>78.870967741935402</v>
      </c>
      <c r="Q235">
        <v>-7.5222246403936002E-2</v>
      </c>
    </row>
    <row r="236" spans="1:17" x14ac:dyDescent="0.3">
      <c r="A236" t="s">
        <v>567</v>
      </c>
      <c r="B236" t="s">
        <v>568</v>
      </c>
      <c r="C236" t="str">
        <f>IFERROR(VLOOKUP(Table1[[#This Row],[Ticker]],[1]!Table2[[Symbol]:[Industry]],2,FALSE),"-")</f>
        <v>-</v>
      </c>
      <c r="D236" t="s">
        <v>569</v>
      </c>
      <c r="E236">
        <v>35228.34575</v>
      </c>
      <c r="F236">
        <v>3206.95</v>
      </c>
      <c r="G236">
        <v>-23.897706730013699</v>
      </c>
      <c r="H236">
        <v>-1.92839507860852</v>
      </c>
      <c r="I236">
        <v>-27.783149261612099</v>
      </c>
      <c r="J236">
        <v>0.473314218310533</v>
      </c>
      <c r="K236">
        <v>3276.9804152169399</v>
      </c>
      <c r="L236">
        <v>3262.9763873811798</v>
      </c>
      <c r="M236">
        <v>38.643899132031301</v>
      </c>
      <c r="N236">
        <v>1.20609752709422</v>
      </c>
      <c r="O236">
        <v>22.2345218977533</v>
      </c>
      <c r="P236">
        <v>29.521405492730199</v>
      </c>
      <c r="Q236">
        <v>6.3707549836813995E-2</v>
      </c>
    </row>
    <row r="237" spans="1:17" x14ac:dyDescent="0.3">
      <c r="A237" t="s">
        <v>570</v>
      </c>
      <c r="B237" t="s">
        <v>571</v>
      </c>
      <c r="C237" t="str">
        <f>IFERROR(VLOOKUP(Table1[[#This Row],[Ticker]],[1]!Table2[[Symbol]:[Industry]],2,FALSE),"-")</f>
        <v>-</v>
      </c>
      <c r="D237" t="s">
        <v>199</v>
      </c>
      <c r="E237">
        <v>35148.832458240002</v>
      </c>
      <c r="F237">
        <v>2498.8000000000002</v>
      </c>
      <c r="G237">
        <v>23.748140840542401</v>
      </c>
      <c r="H237">
        <v>-4.8498809857599801</v>
      </c>
      <c r="I237">
        <v>20.144621732902401</v>
      </c>
      <c r="J237">
        <v>-2.8671954856449302</v>
      </c>
      <c r="K237">
        <v>2509.1011009734898</v>
      </c>
      <c r="L237">
        <v>2163.3687009084902</v>
      </c>
      <c r="M237">
        <v>42.439267993325601</v>
      </c>
      <c r="N237">
        <v>0.797740759936305</v>
      </c>
      <c r="O237">
        <v>22.510805186489499</v>
      </c>
      <c r="P237">
        <v>62.254472257394198</v>
      </c>
      <c r="Q237">
        <v>3.3051516817073003E-2</v>
      </c>
    </row>
    <row r="238" spans="1:17" x14ac:dyDescent="0.3">
      <c r="A238" t="s">
        <v>572</v>
      </c>
      <c r="B238" t="s">
        <v>573</v>
      </c>
      <c r="C238" t="str">
        <f>IFERROR(VLOOKUP(Table1[[#This Row],[Ticker]],[1]!Table2[[Symbol]:[Industry]],2,FALSE),"-")</f>
        <v>-</v>
      </c>
      <c r="D238" t="s">
        <v>46</v>
      </c>
      <c r="E238">
        <v>35067.599999999999</v>
      </c>
      <c r="F238">
        <v>194.82</v>
      </c>
      <c r="G238">
        <v>251.21881583857601</v>
      </c>
      <c r="H238">
        <v>9.9397637958437794</v>
      </c>
      <c r="I238">
        <v>29.627863938793698</v>
      </c>
      <c r="J238">
        <v>5.7781414542905001</v>
      </c>
      <c r="K238">
        <v>174.091008164073</v>
      </c>
      <c r="L238">
        <v>135.55987070275199</v>
      </c>
      <c r="M238">
        <v>69.166902984019401</v>
      </c>
      <c r="N238">
        <v>1.4280702905310401</v>
      </c>
      <c r="O238">
        <v>7.6634842418642899</v>
      </c>
      <c r="P238">
        <v>284.63968410661403</v>
      </c>
      <c r="Q238">
        <v>0.14587583782213601</v>
      </c>
    </row>
    <row r="239" spans="1:17" x14ac:dyDescent="0.3">
      <c r="A239" t="s">
        <v>574</v>
      </c>
      <c r="B239" t="s">
        <v>575</v>
      </c>
      <c r="C239" t="str">
        <f>IFERROR(VLOOKUP(Table1[[#This Row],[Ticker]],[1]!Table2[[Symbol]:[Industry]],2,FALSE),"-")</f>
        <v>-</v>
      </c>
      <c r="D239" t="s">
        <v>330</v>
      </c>
      <c r="E239">
        <v>34870.211896920002</v>
      </c>
      <c r="F239">
        <v>1695.9</v>
      </c>
      <c r="G239">
        <v>100.622609028985</v>
      </c>
      <c r="H239">
        <v>0.19803911768586299</v>
      </c>
      <c r="I239">
        <v>19.0926533885251</v>
      </c>
      <c r="J239">
        <v>1.22282937425322E-2</v>
      </c>
      <c r="K239">
        <v>1666.7430833874801</v>
      </c>
      <c r="L239">
        <v>1394.42023146048</v>
      </c>
      <c r="M239">
        <v>47.225339081454798</v>
      </c>
      <c r="N239">
        <v>0.87208269145023398</v>
      </c>
      <c r="O239">
        <v>11.9051830886254</v>
      </c>
      <c r="P239">
        <v>133.27372764786799</v>
      </c>
      <c r="Q239">
        <v>0.18352408678555099</v>
      </c>
    </row>
    <row r="240" spans="1:17" x14ac:dyDescent="0.3">
      <c r="A240" t="s">
        <v>576</v>
      </c>
      <c r="B240" t="s">
        <v>577</v>
      </c>
      <c r="C240" t="str">
        <f>IFERROR(VLOOKUP(Table1[[#This Row],[Ticker]],[1]!Table2[[Symbol]:[Industry]],2,FALSE),"-")</f>
        <v>-</v>
      </c>
      <c r="D240" t="s">
        <v>54</v>
      </c>
      <c r="E240">
        <v>34695.320332590003</v>
      </c>
      <c r="F240">
        <v>1367.55</v>
      </c>
      <c r="G240">
        <v>23.900408375920001</v>
      </c>
      <c r="H240">
        <v>6.5919128903594499</v>
      </c>
      <c r="I240">
        <v>0.19066695158171301</v>
      </c>
      <c r="J240">
        <v>-2.4028912343073499</v>
      </c>
      <c r="K240">
        <v>1301.4727660390199</v>
      </c>
      <c r="L240">
        <v>1190.1990126308201</v>
      </c>
      <c r="M240">
        <v>48.100657932527199</v>
      </c>
      <c r="N240">
        <v>0.79801728934321703</v>
      </c>
      <c r="O240">
        <v>4.5702168110855101</v>
      </c>
      <c r="P240">
        <v>59.6113445378151</v>
      </c>
      <c r="Q240">
        <v>-3.4886774510365003E-2</v>
      </c>
    </row>
    <row r="241" spans="1:17" x14ac:dyDescent="0.3">
      <c r="A241" t="s">
        <v>578</v>
      </c>
      <c r="B241" t="s">
        <v>579</v>
      </c>
      <c r="C241" t="str">
        <f>IFERROR(VLOOKUP(Table1[[#This Row],[Ticker]],[1]!Table2[[Symbol]:[Industry]],2,FALSE),"-")</f>
        <v>-</v>
      </c>
      <c r="D241" t="s">
        <v>83</v>
      </c>
      <c r="E241">
        <v>34614.728146384899</v>
      </c>
      <c r="F241">
        <v>1845.65</v>
      </c>
      <c r="G241">
        <v>-40.227533466803301</v>
      </c>
      <c r="H241">
        <v>-1.4959772836016001</v>
      </c>
      <c r="I241">
        <v>-23.268787355183999</v>
      </c>
      <c r="J241">
        <v>2.2812631102146401</v>
      </c>
      <c r="K241">
        <v>1810.36141534026</v>
      </c>
      <c r="L241">
        <v>1924.0081898215899</v>
      </c>
      <c r="M241">
        <v>74.802390808427205</v>
      </c>
      <c r="N241">
        <v>0.94137132742282403</v>
      </c>
      <c r="O241">
        <v>31.698859480399801</v>
      </c>
      <c r="P241">
        <v>11.7627467603245</v>
      </c>
      <c r="Q241">
        <v>-6.2351674260180998E-2</v>
      </c>
    </row>
    <row r="242" spans="1:17" x14ac:dyDescent="0.3">
      <c r="A242" t="s">
        <v>580</v>
      </c>
      <c r="B242" t="s">
        <v>581</v>
      </c>
      <c r="C242" t="str">
        <f>IFERROR(VLOOKUP(Table1[[#This Row],[Ticker]],[1]!Table2[[Symbol]:[Industry]],2,FALSE),"-")</f>
        <v>-</v>
      </c>
      <c r="D242" t="s">
        <v>83</v>
      </c>
      <c r="E242">
        <v>34348.055617029997</v>
      </c>
      <c r="F242">
        <v>4445.3</v>
      </c>
      <c r="G242">
        <v>9.1407720590941501</v>
      </c>
      <c r="H242">
        <v>-1.04521385639028</v>
      </c>
      <c r="I242">
        <v>-15.958060735591999</v>
      </c>
      <c r="J242">
        <v>1.3809891795470799</v>
      </c>
      <c r="K242">
        <v>4307.1375107343201</v>
      </c>
      <c r="L242">
        <v>4046.1817275829999</v>
      </c>
      <c r="M242">
        <v>61.929188106518303</v>
      </c>
      <c r="N242">
        <v>0.76155012683099799</v>
      </c>
      <c r="O242">
        <v>3.4789553011045302</v>
      </c>
      <c r="P242">
        <v>45.6210178042029</v>
      </c>
      <c r="Q242">
        <v>2.209502396917E-3</v>
      </c>
    </row>
    <row r="243" spans="1:17" x14ac:dyDescent="0.3">
      <c r="A243" t="s">
        <v>582</v>
      </c>
      <c r="B243" t="s">
        <v>583</v>
      </c>
      <c r="C243" t="str">
        <f>IFERROR(VLOOKUP(Table1[[#This Row],[Ticker]],[1]!Table2[[Symbol]:[Industry]],2,FALSE),"-")</f>
        <v>-</v>
      </c>
      <c r="D243" t="s">
        <v>196</v>
      </c>
      <c r="E243">
        <v>34221.022899600001</v>
      </c>
      <c r="F243">
        <v>853.8</v>
      </c>
      <c r="G243">
        <v>-18.934085778037598</v>
      </c>
      <c r="H243">
        <v>6.0146307493043398</v>
      </c>
      <c r="I243">
        <v>6.5097816552399701</v>
      </c>
      <c r="J243">
        <v>-0.20907643632992501</v>
      </c>
      <c r="K243">
        <v>788.45393121945494</v>
      </c>
      <c r="L243">
        <v>736.91311532507598</v>
      </c>
      <c r="M243">
        <v>63.011511417138102</v>
      </c>
      <c r="N243">
        <v>0.68569120539829498</v>
      </c>
      <c r="O243">
        <v>2.4303115483719799</v>
      </c>
      <c r="P243">
        <v>40.508516415699802</v>
      </c>
      <c r="Q243">
        <v>6.1767604612280001E-3</v>
      </c>
    </row>
    <row r="244" spans="1:17" x14ac:dyDescent="0.3">
      <c r="A244" t="s">
        <v>584</v>
      </c>
      <c r="B244" t="s">
        <v>585</v>
      </c>
      <c r="C244" t="str">
        <f>IFERROR(VLOOKUP(Table1[[#This Row],[Ticker]],[1]!Table2[[Symbol]:[Industry]],2,FALSE),"-")</f>
        <v>-</v>
      </c>
      <c r="D244" t="s">
        <v>175</v>
      </c>
      <c r="E244">
        <v>34138.078186625004</v>
      </c>
      <c r="F244">
        <v>1013.75</v>
      </c>
      <c r="G244">
        <v>63.540935245610498</v>
      </c>
      <c r="H244">
        <v>10.7032051590487</v>
      </c>
      <c r="I244">
        <v>12.1440509601002</v>
      </c>
      <c r="J244">
        <v>4.2742920140285099</v>
      </c>
      <c r="K244">
        <v>902.69974385985802</v>
      </c>
      <c r="L244">
        <v>805.01367317344602</v>
      </c>
      <c r="M244">
        <v>82.198290783431403</v>
      </c>
      <c r="N244">
        <v>0.75764097794004903</v>
      </c>
      <c r="O244">
        <v>1.6029593094944501</v>
      </c>
      <c r="P244">
        <v>95.120777595996501</v>
      </c>
      <c r="Q244">
        <v>5.4509058039567002E-2</v>
      </c>
    </row>
    <row r="245" spans="1:17" hidden="1" x14ac:dyDescent="0.3">
      <c r="A245" t="s">
        <v>586</v>
      </c>
      <c r="B245" t="s">
        <v>587</v>
      </c>
      <c r="C245" t="str">
        <f>IFERROR(VLOOKUP(Table1[[#This Row],[Ticker]],[1]!Table2[[Symbol]:[Industry]],2,FALSE),"-")</f>
        <v>-</v>
      </c>
      <c r="D245" t="s">
        <v>37</v>
      </c>
      <c r="E245">
        <v>33972.350047129999</v>
      </c>
      <c r="F245">
        <v>370.15</v>
      </c>
      <c r="G245">
        <v>-9.0695780577949598</v>
      </c>
      <c r="H245">
        <v>5.5720973224247103</v>
      </c>
      <c r="I245">
        <v>6.5475539343236804</v>
      </c>
      <c r="J245">
        <v>2.5322586323387499</v>
      </c>
      <c r="K245">
        <v>343.64097392186602</v>
      </c>
      <c r="M245">
        <v>67.175186240725395</v>
      </c>
      <c r="N245">
        <v>1.7110325859749</v>
      </c>
      <c r="O245">
        <v>3.57962987977846</v>
      </c>
      <c r="P245">
        <v>32.8845808651947</v>
      </c>
    </row>
    <row r="246" spans="1:17" x14ac:dyDescent="0.3">
      <c r="A246" t="s">
        <v>588</v>
      </c>
      <c r="B246" t="s">
        <v>589</v>
      </c>
      <c r="C246" t="str">
        <f>IFERROR(VLOOKUP(Table1[[#This Row],[Ticker]],[1]!Table2[[Symbol]:[Industry]],2,FALSE),"-")</f>
        <v>-</v>
      </c>
      <c r="D246" t="s">
        <v>172</v>
      </c>
      <c r="E246">
        <v>33560.772643851</v>
      </c>
      <c r="F246">
        <v>182.73</v>
      </c>
      <c r="G246">
        <v>66.979846743572097</v>
      </c>
      <c r="H246">
        <v>-4.2013120127796801</v>
      </c>
      <c r="I246">
        <v>2.7556722142315699</v>
      </c>
      <c r="J246">
        <v>6.0113415389424896</v>
      </c>
      <c r="K246">
        <v>181.93822265097899</v>
      </c>
      <c r="L246">
        <v>161.11908308725</v>
      </c>
      <c r="M246">
        <v>61.094564428214099</v>
      </c>
      <c r="N246">
        <v>1.1224734972659001</v>
      </c>
      <c r="O246">
        <v>14.3764023422536</v>
      </c>
      <c r="P246">
        <v>106.241534988713</v>
      </c>
      <c r="Q246">
        <v>6.8755339955164002E-2</v>
      </c>
    </row>
    <row r="247" spans="1:17" x14ac:dyDescent="0.3">
      <c r="A247" t="s">
        <v>590</v>
      </c>
      <c r="B247" t="s">
        <v>591</v>
      </c>
      <c r="C247" t="str">
        <f>IFERROR(VLOOKUP(Table1[[#This Row],[Ticker]],[1]!Table2[[Symbol]:[Industry]],2,FALSE),"-")</f>
        <v>-</v>
      </c>
      <c r="D247" t="s">
        <v>543</v>
      </c>
      <c r="E247">
        <v>32883.478418999999</v>
      </c>
      <c r="F247">
        <v>4496.6000000000004</v>
      </c>
      <c r="G247">
        <v>-14.028264265195</v>
      </c>
      <c r="H247">
        <v>4.8070376174418197</v>
      </c>
      <c r="I247">
        <v>-24.791910688946501</v>
      </c>
      <c r="J247">
        <v>-2.71674042839981</v>
      </c>
      <c r="K247">
        <v>4396.7558203773597</v>
      </c>
      <c r="L247">
        <v>4307.68257778937</v>
      </c>
      <c r="M247">
        <v>50.205051260439603</v>
      </c>
      <c r="N247">
        <v>0.52472431140604103</v>
      </c>
      <c r="O247">
        <v>17.166303429257599</v>
      </c>
      <c r="P247">
        <v>22.8344305733876</v>
      </c>
      <c r="Q247">
        <v>3.8798781821367999E-2</v>
      </c>
    </row>
    <row r="248" spans="1:17" hidden="1" x14ac:dyDescent="0.3">
      <c r="A248" t="s">
        <v>592</v>
      </c>
      <c r="B248" t="s">
        <v>593</v>
      </c>
      <c r="C248" t="str">
        <f>IFERROR(VLOOKUP(Table1[[#This Row],[Ticker]],[1]!Table2[[Symbol]:[Industry]],2,FALSE),"-")</f>
        <v>-</v>
      </c>
      <c r="D248" t="s">
        <v>111</v>
      </c>
      <c r="E248">
        <v>32620.341338269998</v>
      </c>
      <c r="F248">
        <v>628.29999999999995</v>
      </c>
      <c r="G248">
        <v>-37.514119227720897</v>
      </c>
      <c r="H248">
        <v>-6.8243471619069496</v>
      </c>
      <c r="I248">
        <v>-21.8969872356022</v>
      </c>
      <c r="J248">
        <v>-2.3883415983508298</v>
      </c>
      <c r="O248">
        <v>12.6372751870125</v>
      </c>
      <c r="P248">
        <v>1.1755233494363799</v>
      </c>
    </row>
    <row r="249" spans="1:17" hidden="1" x14ac:dyDescent="0.3">
      <c r="A249" t="s">
        <v>594</v>
      </c>
      <c r="B249" t="s">
        <v>595</v>
      </c>
      <c r="C249" t="str">
        <f>IFERROR(VLOOKUP(Table1[[#This Row],[Ticker]],[1]!Table2[[Symbol]:[Industry]],2,FALSE),"-")</f>
        <v>-</v>
      </c>
      <c r="D249" t="s">
        <v>141</v>
      </c>
      <c r="E249">
        <v>32216.064643341</v>
      </c>
      <c r="F249">
        <v>379.74</v>
      </c>
      <c r="G249">
        <v>-5.2217979706847899</v>
      </c>
      <c r="H249">
        <v>-0.31925434726899199</v>
      </c>
      <c r="I249">
        <v>-12.8274132810268</v>
      </c>
      <c r="J249">
        <v>-1.8008535068932301</v>
      </c>
      <c r="K249">
        <v>368.77024117902801</v>
      </c>
      <c r="L249">
        <v>353.99370145453298</v>
      </c>
      <c r="M249">
        <v>56.330526885428</v>
      </c>
      <c r="N249">
        <v>1.05289195934966</v>
      </c>
      <c r="O249">
        <v>5.0718912940432803</v>
      </c>
      <c r="P249">
        <v>33.7112676056338</v>
      </c>
      <c r="Q249">
        <v>-0.123824141917355</v>
      </c>
    </row>
    <row r="250" spans="1:17" x14ac:dyDescent="0.3">
      <c r="A250" t="s">
        <v>596</v>
      </c>
      <c r="B250" t="s">
        <v>597</v>
      </c>
      <c r="C250" t="str">
        <f>IFERROR(VLOOKUP(Table1[[#This Row],[Ticker]],[1]!Table2[[Symbol]:[Industry]],2,FALSE),"-")</f>
        <v>-</v>
      </c>
      <c r="D250" t="s">
        <v>598</v>
      </c>
      <c r="E250">
        <v>31916.913373799998</v>
      </c>
      <c r="F250">
        <v>809.9</v>
      </c>
      <c r="G250">
        <v>4.0113878605154101</v>
      </c>
      <c r="H250">
        <v>-2.7937523688870201</v>
      </c>
      <c r="I250">
        <v>17.103475664280101</v>
      </c>
      <c r="J250">
        <v>0.98832862536996502</v>
      </c>
      <c r="K250">
        <v>800.17496612912305</v>
      </c>
      <c r="L250">
        <v>702.74073281115398</v>
      </c>
      <c r="M250">
        <v>47.980664032424102</v>
      </c>
      <c r="N250">
        <v>0.66784515008727496</v>
      </c>
      <c r="O250">
        <v>13.717742931226001</v>
      </c>
      <c r="P250">
        <v>42.688513037350198</v>
      </c>
      <c r="Q250">
        <v>4.5462056491442998E-2</v>
      </c>
    </row>
    <row r="251" spans="1:17" x14ac:dyDescent="0.3">
      <c r="A251" t="s">
        <v>599</v>
      </c>
      <c r="B251" t="s">
        <v>600</v>
      </c>
      <c r="C251" t="str">
        <f>IFERROR(VLOOKUP(Table1[[#This Row],[Ticker]],[1]!Table2[[Symbol]:[Industry]],2,FALSE),"-")</f>
        <v>-</v>
      </c>
      <c r="D251" t="s">
        <v>601</v>
      </c>
      <c r="E251">
        <v>31776.4092972</v>
      </c>
      <c r="F251">
        <v>328.6</v>
      </c>
      <c r="G251">
        <v>86.506732092844103</v>
      </c>
      <c r="H251">
        <v>2.0773190926506402</v>
      </c>
      <c r="I251">
        <v>7.37742307001849</v>
      </c>
      <c r="J251">
        <v>1.9931630301563199</v>
      </c>
      <c r="K251">
        <v>321.106895763051</v>
      </c>
      <c r="L251">
        <v>287.84092372686302</v>
      </c>
      <c r="M251">
        <v>64.263716478999399</v>
      </c>
      <c r="N251">
        <v>1.2513730533377601</v>
      </c>
      <c r="O251">
        <v>26.536822884966501</v>
      </c>
      <c r="P251">
        <v>142.24106155547301</v>
      </c>
      <c r="Q251">
        <v>0.10550501534364599</v>
      </c>
    </row>
    <row r="252" spans="1:17" x14ac:dyDescent="0.3">
      <c r="A252" t="s">
        <v>602</v>
      </c>
      <c r="B252" t="s">
        <v>603</v>
      </c>
      <c r="C252" t="str">
        <f>IFERROR(VLOOKUP(Table1[[#This Row],[Ticker]],[1]!Table2[[Symbol]:[Industry]],2,FALSE),"-")</f>
        <v>-</v>
      </c>
      <c r="D252" t="s">
        <v>43</v>
      </c>
      <c r="E252">
        <v>31742.364547900001</v>
      </c>
      <c r="F252">
        <v>6129.95</v>
      </c>
      <c r="G252">
        <v>152.954620699103</v>
      </c>
      <c r="H252">
        <v>33.000943450299701</v>
      </c>
      <c r="I252">
        <v>92.854968619979005</v>
      </c>
      <c r="J252">
        <v>1.4325699132865799</v>
      </c>
      <c r="K252">
        <v>4608.6689856926196</v>
      </c>
      <c r="L252">
        <v>3507.62857422358</v>
      </c>
      <c r="M252">
        <v>80.351650411829695</v>
      </c>
      <c r="N252">
        <v>2.0656787521469102</v>
      </c>
      <c r="O252">
        <v>6.8352922943906602</v>
      </c>
      <c r="P252">
        <v>207.712966216555</v>
      </c>
      <c r="Q252">
        <v>0.185371220893293</v>
      </c>
    </row>
    <row r="253" spans="1:17" x14ac:dyDescent="0.3">
      <c r="A253" t="s">
        <v>604</v>
      </c>
      <c r="B253" t="s">
        <v>605</v>
      </c>
      <c r="C253" t="str">
        <f>IFERROR(VLOOKUP(Table1[[#This Row],[Ticker]],[1]!Table2[[Symbol]:[Industry]],2,FALSE),"-")</f>
        <v>-</v>
      </c>
      <c r="D253" t="s">
        <v>111</v>
      </c>
      <c r="E253">
        <v>31693.965309945001</v>
      </c>
      <c r="F253">
        <v>313.64999999999998</v>
      </c>
      <c r="G253">
        <v>15.7145109185638</v>
      </c>
      <c r="H253">
        <v>-6.7789403922753797</v>
      </c>
      <c r="I253">
        <v>24.859700581022601</v>
      </c>
      <c r="J253">
        <v>-2.3627120184302801</v>
      </c>
      <c r="K253">
        <v>316.060476197318</v>
      </c>
      <c r="L253">
        <v>276.41016554145</v>
      </c>
      <c r="M253">
        <v>39.310958256157299</v>
      </c>
      <c r="N253">
        <v>0.71909192297505697</v>
      </c>
      <c r="O253">
        <v>11.2386417981826</v>
      </c>
      <c r="P253">
        <v>57.811320754716903</v>
      </c>
      <c r="Q253">
        <v>2.2879684128008001E-2</v>
      </c>
    </row>
    <row r="254" spans="1:17" x14ac:dyDescent="0.3">
      <c r="A254" t="s">
        <v>606</v>
      </c>
      <c r="B254" t="s">
        <v>607</v>
      </c>
      <c r="C254" t="str">
        <f>IFERROR(VLOOKUP(Table1[[#This Row],[Ticker]],[1]!Table2[[Symbol]:[Industry]],2,FALSE),"-")</f>
        <v>-</v>
      </c>
      <c r="D254" t="s">
        <v>199</v>
      </c>
      <c r="E254">
        <v>31510.48796142</v>
      </c>
      <c r="F254">
        <v>14304.3</v>
      </c>
      <c r="G254">
        <v>153.78466150275599</v>
      </c>
      <c r="H254">
        <v>4.9429703624749903</v>
      </c>
      <c r="I254">
        <v>43.560894478049597</v>
      </c>
      <c r="J254">
        <v>7.4935371937872803</v>
      </c>
      <c r="K254">
        <v>13110.2632503115</v>
      </c>
      <c r="L254">
        <v>10183.583094637799</v>
      </c>
      <c r="M254">
        <v>66.937334081065202</v>
      </c>
      <c r="N254">
        <v>1.3917431748311</v>
      </c>
      <c r="O254">
        <v>4.7936634438595398</v>
      </c>
      <c r="P254">
        <v>191.86492552540199</v>
      </c>
      <c r="Q254">
        <v>0.20807868323586301</v>
      </c>
    </row>
    <row r="255" spans="1:17" x14ac:dyDescent="0.3">
      <c r="A255" t="s">
        <v>608</v>
      </c>
      <c r="B255" t="s">
        <v>609</v>
      </c>
      <c r="C255" t="str">
        <f>IFERROR(VLOOKUP(Table1[[#This Row],[Ticker]],[1]!Table2[[Symbol]:[Industry]],2,FALSE),"-")</f>
        <v>-</v>
      </c>
      <c r="D255" t="s">
        <v>418</v>
      </c>
      <c r="E255">
        <v>31269.195076309901</v>
      </c>
      <c r="F255">
        <v>492.35</v>
      </c>
      <c r="G255">
        <v>-3.67664330572567</v>
      </c>
      <c r="H255">
        <v>-12.0420720102709</v>
      </c>
      <c r="I255">
        <v>-19.4598927602011</v>
      </c>
      <c r="J255">
        <v>-2.8767985247451202</v>
      </c>
      <c r="K255">
        <v>509.70468088531402</v>
      </c>
      <c r="L255">
        <v>480.87404538274399</v>
      </c>
      <c r="M255">
        <v>35.845987943223903</v>
      </c>
      <c r="N255">
        <v>0.55024328084571295</v>
      </c>
      <c r="O255">
        <v>15.3752411902102</v>
      </c>
      <c r="P255">
        <v>34.890410958904098</v>
      </c>
      <c r="Q255">
        <v>0.102223955958123</v>
      </c>
    </row>
    <row r="256" spans="1:17" x14ac:dyDescent="0.3">
      <c r="A256" t="s">
        <v>610</v>
      </c>
      <c r="B256" t="s">
        <v>611</v>
      </c>
      <c r="C256" t="str">
        <f>IFERROR(VLOOKUP(Table1[[#This Row],[Ticker]],[1]!Table2[[Symbol]:[Industry]],2,FALSE),"-")</f>
        <v>-</v>
      </c>
      <c r="D256" t="s">
        <v>24</v>
      </c>
      <c r="E256">
        <v>31241.559148525001</v>
      </c>
      <c r="F256">
        <v>193.93</v>
      </c>
      <c r="G256">
        <v>-47.790203712637002</v>
      </c>
      <c r="H256">
        <v>-3.8043241196375801</v>
      </c>
      <c r="I256">
        <v>-15.2702815843418</v>
      </c>
      <c r="J256">
        <v>-6.3764933867421698</v>
      </c>
      <c r="K256">
        <v>198.76483900156401</v>
      </c>
      <c r="L256">
        <v>205.14290672081799</v>
      </c>
      <c r="M256">
        <v>38.179478911176098</v>
      </c>
      <c r="N256">
        <v>0.72882442796316704</v>
      </c>
      <c r="O256">
        <v>35.667508894962097</v>
      </c>
      <c r="P256">
        <v>14.649719184156</v>
      </c>
      <c r="Q256">
        <v>-7.9716617643759993E-2</v>
      </c>
    </row>
    <row r="257" spans="1:17" x14ac:dyDescent="0.3">
      <c r="A257" t="s">
        <v>612</v>
      </c>
      <c r="B257" t="s">
        <v>613</v>
      </c>
      <c r="C257" t="str">
        <f>IFERROR(VLOOKUP(Table1[[#This Row],[Ticker]],[1]!Table2[[Symbol]:[Industry]],2,FALSE),"-")</f>
        <v>-</v>
      </c>
      <c r="D257" t="s">
        <v>514</v>
      </c>
      <c r="E257">
        <v>31014.07214298</v>
      </c>
      <c r="F257">
        <v>70.150000000000006</v>
      </c>
      <c r="G257">
        <v>-11.4368425178195</v>
      </c>
      <c r="H257">
        <v>-8.5177303578575891</v>
      </c>
      <c r="I257">
        <v>-14.416498353258</v>
      </c>
      <c r="J257">
        <v>-4.6594387983740102</v>
      </c>
      <c r="K257">
        <v>71.743111360624297</v>
      </c>
      <c r="L257">
        <v>68.154382385537204</v>
      </c>
      <c r="M257">
        <v>40.401804887672199</v>
      </c>
      <c r="N257">
        <v>0.55968425052363802</v>
      </c>
      <c r="O257">
        <v>14.0413399857448</v>
      </c>
      <c r="P257">
        <v>21.2618841832325</v>
      </c>
      <c r="Q257">
        <v>3.6215369037915002E-2</v>
      </c>
    </row>
    <row r="258" spans="1:17" x14ac:dyDescent="0.3">
      <c r="A258" t="s">
        <v>614</v>
      </c>
      <c r="B258" t="s">
        <v>615</v>
      </c>
      <c r="C258" t="str">
        <f>IFERROR(VLOOKUP(Table1[[#This Row],[Ticker]],[1]!Table2[[Symbol]:[Industry]],2,FALSE),"-")</f>
        <v>-</v>
      </c>
      <c r="D258" t="s">
        <v>415</v>
      </c>
      <c r="E258">
        <v>30971.075694970001</v>
      </c>
      <c r="F258">
        <v>1649.35</v>
      </c>
      <c r="G258">
        <v>41.193984500198198</v>
      </c>
      <c r="H258">
        <v>4.38152882053536</v>
      </c>
      <c r="I258">
        <v>42.395633230693299</v>
      </c>
      <c r="J258">
        <v>-1.6791368621534</v>
      </c>
      <c r="K258">
        <v>1489.30143762123</v>
      </c>
      <c r="L258">
        <v>1233.73815583999</v>
      </c>
      <c r="M258">
        <v>61.015753934197498</v>
      </c>
      <c r="N258">
        <v>1.1154460097041301</v>
      </c>
      <c r="O258">
        <v>6.6692939642889604</v>
      </c>
      <c r="P258">
        <v>76.873994638069703</v>
      </c>
      <c r="Q258">
        <v>0.10843801093139301</v>
      </c>
    </row>
    <row r="259" spans="1:17" x14ac:dyDescent="0.3">
      <c r="A259" t="s">
        <v>616</v>
      </c>
      <c r="B259" t="s">
        <v>617</v>
      </c>
      <c r="C259" t="str">
        <f>IFERROR(VLOOKUP(Table1[[#This Row],[Ticker]],[1]!Table2[[Symbol]:[Industry]],2,FALSE),"-")</f>
        <v>-</v>
      </c>
      <c r="D259" t="s">
        <v>412</v>
      </c>
      <c r="E259">
        <v>30826.51864699</v>
      </c>
      <c r="F259">
        <v>416.9</v>
      </c>
      <c r="G259">
        <v>-30.736262237719099</v>
      </c>
      <c r="H259">
        <v>3.9907624888770701</v>
      </c>
      <c r="I259">
        <v>-26.295593681941099</v>
      </c>
      <c r="J259">
        <v>-3.73736337199878</v>
      </c>
      <c r="K259">
        <v>410.27757107494199</v>
      </c>
      <c r="L259">
        <v>415.85434843864402</v>
      </c>
      <c r="M259">
        <v>45.2029511678967</v>
      </c>
      <c r="N259">
        <v>1.2216811288801399</v>
      </c>
      <c r="O259">
        <v>17.054449508275301</v>
      </c>
      <c r="P259">
        <v>17.701863354037201</v>
      </c>
      <c r="Q259">
        <v>-7.0698813335958996E-2</v>
      </c>
    </row>
    <row r="260" spans="1:17" x14ac:dyDescent="0.3">
      <c r="A260" t="s">
        <v>618</v>
      </c>
      <c r="B260" t="s">
        <v>619</v>
      </c>
      <c r="C260" t="str">
        <f>IFERROR(VLOOKUP(Table1[[#This Row],[Ticker]],[1]!Table2[[Symbol]:[Industry]],2,FALSE),"-")</f>
        <v>-</v>
      </c>
      <c r="D260" t="s">
        <v>51</v>
      </c>
      <c r="E260">
        <v>30510.753927434998</v>
      </c>
      <c r="F260">
        <v>392.55</v>
      </c>
      <c r="G260">
        <v>-34.429636190481297</v>
      </c>
      <c r="H260">
        <v>3.9955787912210199</v>
      </c>
      <c r="I260">
        <v>-30.3586825074335</v>
      </c>
      <c r="J260">
        <v>-2.1540747382965302</v>
      </c>
      <c r="K260">
        <v>396.83130499403097</v>
      </c>
      <c r="L260">
        <v>418.64590111584602</v>
      </c>
      <c r="M260">
        <v>54.320276551230997</v>
      </c>
      <c r="N260">
        <v>0.96400923806300798</v>
      </c>
      <c r="O260">
        <v>32.390778244809503</v>
      </c>
      <c r="P260">
        <v>16.726137377341601</v>
      </c>
      <c r="Q260">
        <v>8.2301191714167998E-2</v>
      </c>
    </row>
    <row r="261" spans="1:17" x14ac:dyDescent="0.3">
      <c r="A261" t="s">
        <v>620</v>
      </c>
      <c r="B261" t="s">
        <v>621</v>
      </c>
      <c r="C261" t="str">
        <f>IFERROR(VLOOKUP(Table1[[#This Row],[Ticker]],[1]!Table2[[Symbol]:[Industry]],2,FALSE),"-")</f>
        <v>-</v>
      </c>
      <c r="D261" t="s">
        <v>54</v>
      </c>
      <c r="E261">
        <v>30462.593582699999</v>
      </c>
      <c r="F261">
        <v>1849</v>
      </c>
      <c r="G261">
        <v>-12.5734137205315</v>
      </c>
      <c r="H261">
        <v>-10.1671048645612</v>
      </c>
      <c r="I261">
        <v>-9.7136471966567406</v>
      </c>
      <c r="J261">
        <v>-5.9326489962211797</v>
      </c>
      <c r="K261">
        <v>1937.6929695874101</v>
      </c>
      <c r="L261">
        <v>1833.9915120119599</v>
      </c>
      <c r="M261">
        <v>22.745625740935601</v>
      </c>
      <c r="N261">
        <v>1.05167556378742</v>
      </c>
      <c r="O261">
        <v>20.116279069767401</v>
      </c>
      <c r="P261">
        <v>25.3516829937968</v>
      </c>
      <c r="Q261">
        <v>-0.116471005641977</v>
      </c>
    </row>
    <row r="262" spans="1:17" x14ac:dyDescent="0.3">
      <c r="A262" t="s">
        <v>622</v>
      </c>
      <c r="B262" t="s">
        <v>623</v>
      </c>
      <c r="C262" t="str">
        <f>IFERROR(VLOOKUP(Table1[[#This Row],[Ticker]],[1]!Table2[[Symbol]:[Industry]],2,FALSE),"-")</f>
        <v>-</v>
      </c>
      <c r="D262" t="s">
        <v>54</v>
      </c>
      <c r="E262">
        <v>30455.562824920002</v>
      </c>
      <c r="F262">
        <v>1961.15</v>
      </c>
      <c r="G262">
        <v>7.5861022955833199</v>
      </c>
      <c r="H262">
        <v>2.54551923102769</v>
      </c>
      <c r="I262">
        <v>11.149337034263199</v>
      </c>
      <c r="J262">
        <v>-1.8394854713229099E-2</v>
      </c>
      <c r="K262">
        <v>1875.3288700702501</v>
      </c>
      <c r="L262">
        <v>1700.27199667796</v>
      </c>
      <c r="M262">
        <v>59.712791315175203</v>
      </c>
      <c r="N262">
        <v>0.91604424866344303</v>
      </c>
      <c r="O262">
        <v>3.5106952553348698</v>
      </c>
      <c r="P262">
        <v>57.591707179878597</v>
      </c>
      <c r="Q262">
        <v>9.5332695790083993E-2</v>
      </c>
    </row>
    <row r="263" spans="1:17" x14ac:dyDescent="0.3">
      <c r="A263" t="s">
        <v>624</v>
      </c>
      <c r="B263" t="s">
        <v>625</v>
      </c>
      <c r="C263" t="str">
        <f>IFERROR(VLOOKUP(Table1[[#This Row],[Ticker]],[1]!Table2[[Symbol]:[Industry]],2,FALSE),"-")</f>
        <v>-</v>
      </c>
      <c r="D263" t="s">
        <v>228</v>
      </c>
      <c r="E263">
        <v>30404.795696149999</v>
      </c>
      <c r="F263">
        <v>4749.95</v>
      </c>
      <c r="G263">
        <v>108.837377952335</v>
      </c>
      <c r="H263">
        <v>8.6729703187438503</v>
      </c>
      <c r="I263">
        <v>46.290960242989797</v>
      </c>
      <c r="J263">
        <v>-6.9760443447737801</v>
      </c>
      <c r="K263">
        <v>4344.9210015258104</v>
      </c>
      <c r="L263">
        <v>3287.5840384713401</v>
      </c>
      <c r="M263">
        <v>42.038007822799202</v>
      </c>
      <c r="N263">
        <v>1.1574064527633801</v>
      </c>
      <c r="O263">
        <v>13.264350151054201</v>
      </c>
      <c r="P263">
        <v>150.65699208443201</v>
      </c>
    </row>
    <row r="264" spans="1:17" x14ac:dyDescent="0.3">
      <c r="A264" t="s">
        <v>626</v>
      </c>
      <c r="B264" t="s">
        <v>627</v>
      </c>
      <c r="C264" t="str">
        <f>IFERROR(VLOOKUP(Table1[[#This Row],[Ticker]],[1]!Table2[[Symbol]:[Industry]],2,FALSE),"-")</f>
        <v>-</v>
      </c>
      <c r="D264" t="s">
        <v>283</v>
      </c>
      <c r="E264">
        <v>30171.298367700001</v>
      </c>
      <c r="F264">
        <v>1123.5</v>
      </c>
      <c r="G264">
        <v>30.753489511510601</v>
      </c>
      <c r="H264">
        <v>-11.897251914415101</v>
      </c>
      <c r="I264">
        <v>-32.060538816533096</v>
      </c>
      <c r="J264">
        <v>-1.12751177806345</v>
      </c>
      <c r="K264">
        <v>1175.2229148379399</v>
      </c>
      <c r="L264">
        <v>1137.0724078865301</v>
      </c>
      <c r="M264">
        <v>57.910150424232398</v>
      </c>
      <c r="N264">
        <v>1.1344222953831999</v>
      </c>
      <c r="O264">
        <v>34.7485536270583</v>
      </c>
      <c r="P264">
        <v>66.4444444444444</v>
      </c>
    </row>
    <row r="265" spans="1:17" x14ac:dyDescent="0.3">
      <c r="A265" t="s">
        <v>628</v>
      </c>
      <c r="B265" t="s">
        <v>629</v>
      </c>
      <c r="C265" t="str">
        <f>IFERROR(VLOOKUP(Table1[[#This Row],[Ticker]],[1]!Table2[[Symbol]:[Industry]],2,FALSE),"-")</f>
        <v>-</v>
      </c>
      <c r="D265" t="s">
        <v>630</v>
      </c>
      <c r="E265">
        <v>30034.412755550002</v>
      </c>
      <c r="F265">
        <v>1236.5</v>
      </c>
      <c r="G265">
        <v>-29.985082728255499</v>
      </c>
      <c r="H265">
        <v>10.328863226145501</v>
      </c>
      <c r="I265">
        <v>5.7311963462512798</v>
      </c>
      <c r="J265">
        <v>2.2755145290481398</v>
      </c>
      <c r="K265">
        <v>1116.76766310011</v>
      </c>
      <c r="L265">
        <v>1104.9006299473699</v>
      </c>
      <c r="M265">
        <v>91.249331534580705</v>
      </c>
      <c r="N265">
        <v>0.87963283676494497</v>
      </c>
      <c r="O265">
        <v>20.331581075616601</v>
      </c>
      <c r="P265">
        <v>39.5519440212177</v>
      </c>
      <c r="Q265">
        <v>1.1264723295435999E-2</v>
      </c>
    </row>
    <row r="266" spans="1:17" x14ac:dyDescent="0.3">
      <c r="A266" t="s">
        <v>631</v>
      </c>
      <c r="B266" t="s">
        <v>632</v>
      </c>
      <c r="C266" t="str">
        <f>IFERROR(VLOOKUP(Table1[[#This Row],[Ticker]],[1]!Table2[[Symbol]:[Industry]],2,FALSE),"-")</f>
        <v>-</v>
      </c>
      <c r="D266" t="s">
        <v>330</v>
      </c>
      <c r="E266">
        <v>29922.669508499999</v>
      </c>
      <c r="F266">
        <v>465</v>
      </c>
      <c r="G266">
        <v>23.761640036630901</v>
      </c>
      <c r="H266">
        <v>3.0682467071162698</v>
      </c>
      <c r="I266">
        <v>45.3773160797316</v>
      </c>
      <c r="J266">
        <v>-2.56770533167649</v>
      </c>
      <c r="K266">
        <v>431.94210300320901</v>
      </c>
      <c r="L266">
        <v>366.22087227420798</v>
      </c>
      <c r="M266">
        <v>62.309084771581503</v>
      </c>
      <c r="N266">
        <v>0.87882760577728802</v>
      </c>
      <c r="O266">
        <v>3.0860215053763498</v>
      </c>
      <c r="P266">
        <v>77.990430622009498</v>
      </c>
      <c r="Q266">
        <v>-4.2991031203850998E-2</v>
      </c>
    </row>
    <row r="267" spans="1:17" x14ac:dyDescent="0.3">
      <c r="A267" t="s">
        <v>633</v>
      </c>
      <c r="B267" t="s">
        <v>634</v>
      </c>
      <c r="C267" t="str">
        <f>IFERROR(VLOOKUP(Table1[[#This Row],[Ticker]],[1]!Table2[[Symbol]:[Industry]],2,FALSE),"-")</f>
        <v>-</v>
      </c>
      <c r="D267" t="s">
        <v>543</v>
      </c>
      <c r="E267">
        <v>29916.26</v>
      </c>
      <c r="F267">
        <v>1431.4</v>
      </c>
      <c r="G267">
        <v>123.401213847257</v>
      </c>
      <c r="H267">
        <v>20.002525462969398</v>
      </c>
      <c r="I267">
        <v>34.909323830712999</v>
      </c>
      <c r="J267">
        <v>2.0027242166056598</v>
      </c>
      <c r="K267">
        <v>1262.5438975423499</v>
      </c>
      <c r="L267">
        <v>1031.9777374955499</v>
      </c>
      <c r="M267">
        <v>52.032280863840299</v>
      </c>
      <c r="N267">
        <v>1.5174775396523601</v>
      </c>
      <c r="O267">
        <v>16.277770015369502</v>
      </c>
      <c r="P267">
        <v>158.52711428184401</v>
      </c>
      <c r="Q267">
        <v>9.8998165381629005E-2</v>
      </c>
    </row>
    <row r="268" spans="1:17" x14ac:dyDescent="0.3">
      <c r="A268" t="s">
        <v>635</v>
      </c>
      <c r="B268" t="s">
        <v>636</v>
      </c>
      <c r="C268" t="str">
        <f>IFERROR(VLOOKUP(Table1[[#This Row],[Ticker]],[1]!Table2[[Symbol]:[Industry]],2,FALSE),"-")</f>
        <v>-</v>
      </c>
      <c r="D268" t="s">
        <v>175</v>
      </c>
      <c r="E268">
        <v>29779.005322600002</v>
      </c>
      <c r="F268">
        <v>6879.65</v>
      </c>
      <c r="G268">
        <v>137.62058017070001</v>
      </c>
      <c r="H268">
        <v>14.246501225776401</v>
      </c>
      <c r="I268">
        <v>94.095655371661607</v>
      </c>
      <c r="J268">
        <v>2.1656797813867699</v>
      </c>
      <c r="K268">
        <v>6018.0575025976896</v>
      </c>
      <c r="L268">
        <v>4469.8459209909497</v>
      </c>
      <c r="M268">
        <v>57.180388288156003</v>
      </c>
      <c r="N268">
        <v>0.67596402390279497</v>
      </c>
      <c r="O268">
        <v>15.556750706794601</v>
      </c>
      <c r="P268">
        <v>183.11316872427901</v>
      </c>
      <c r="Q268">
        <v>6.0880023057182001E-2</v>
      </c>
    </row>
    <row r="269" spans="1:17" x14ac:dyDescent="0.3">
      <c r="A269" t="s">
        <v>637</v>
      </c>
      <c r="B269" t="s">
        <v>638</v>
      </c>
      <c r="C269" t="str">
        <f>IFERROR(VLOOKUP(Table1[[#This Row],[Ticker]],[1]!Table2[[Symbol]:[Industry]],2,FALSE),"-")</f>
        <v>-</v>
      </c>
      <c r="D269" t="s">
        <v>184</v>
      </c>
      <c r="E269">
        <v>29252.07515307</v>
      </c>
      <c r="F269">
        <v>8977.1</v>
      </c>
      <c r="G269">
        <v>32.505184258872802</v>
      </c>
      <c r="H269">
        <v>12.566351146462001</v>
      </c>
      <c r="I269">
        <v>23.525080343402902</v>
      </c>
      <c r="J269">
        <v>5.9049909539714198</v>
      </c>
      <c r="K269">
        <v>7876.8350145637196</v>
      </c>
      <c r="L269">
        <v>6997.1895775623098</v>
      </c>
      <c r="M269">
        <v>80.087424463080893</v>
      </c>
      <c r="N269">
        <v>1.6723151425148399</v>
      </c>
      <c r="O269">
        <v>2.91519533034052</v>
      </c>
      <c r="P269">
        <v>63.338791848617099</v>
      </c>
      <c r="Q269">
        <v>2.8091396996210001E-2</v>
      </c>
    </row>
    <row r="270" spans="1:17" hidden="1" x14ac:dyDescent="0.3">
      <c r="A270" t="s">
        <v>639</v>
      </c>
      <c r="B270" t="s">
        <v>640</v>
      </c>
      <c r="C270" t="str">
        <f>IFERROR(VLOOKUP(Table1[[#This Row],[Ticker]],[1]!Table2[[Symbol]:[Industry]],2,FALSE),"-")</f>
        <v>-</v>
      </c>
      <c r="D270" t="s">
        <v>121</v>
      </c>
      <c r="E270">
        <v>29194.604954484999</v>
      </c>
      <c r="F270">
        <v>1309.8499999999999</v>
      </c>
      <c r="G270">
        <v>-23.107099733131701</v>
      </c>
      <c r="H270">
        <v>5.0824376250669898</v>
      </c>
      <c r="I270">
        <v>1.6072405191455399</v>
      </c>
      <c r="J270">
        <v>-0.25119974746031498</v>
      </c>
      <c r="K270">
        <v>1209.94627023627</v>
      </c>
      <c r="L270">
        <v>1118.4199654910301</v>
      </c>
      <c r="M270">
        <v>62.007685034156196</v>
      </c>
      <c r="N270">
        <v>0.37032555959635899</v>
      </c>
      <c r="O270">
        <v>6.8824674581059</v>
      </c>
      <c r="P270">
        <v>36.449815094536099</v>
      </c>
      <c r="Q270">
        <v>4.8406141232000003E-5</v>
      </c>
    </row>
    <row r="271" spans="1:17" x14ac:dyDescent="0.3">
      <c r="A271" t="s">
        <v>641</v>
      </c>
      <c r="B271" t="s">
        <v>642</v>
      </c>
      <c r="C271" t="str">
        <f>IFERROR(VLOOKUP(Table1[[#This Row],[Ticker]],[1]!Table2[[Symbol]:[Industry]],2,FALSE),"-")</f>
        <v>-</v>
      </c>
      <c r="D271" t="s">
        <v>199</v>
      </c>
      <c r="E271">
        <v>28986.736058400002</v>
      </c>
      <c r="F271">
        <v>15282.25</v>
      </c>
      <c r="G271">
        <v>-11.6844665279389</v>
      </c>
      <c r="H271">
        <v>-4.1859772413497902</v>
      </c>
      <c r="I271">
        <v>-9.1961913452264898</v>
      </c>
      <c r="J271">
        <v>-4.5353180074369597</v>
      </c>
      <c r="K271">
        <v>15606.705414801299</v>
      </c>
      <c r="L271">
        <v>15025.1854527874</v>
      </c>
      <c r="M271">
        <v>38.260711570941297</v>
      </c>
      <c r="N271">
        <v>0.34781439906913603</v>
      </c>
      <c r="O271">
        <v>19.419588084215299</v>
      </c>
      <c r="P271">
        <v>20.332677165354301</v>
      </c>
      <c r="Q271">
        <v>7.7627316300556998E-2</v>
      </c>
    </row>
    <row r="272" spans="1:17" x14ac:dyDescent="0.3">
      <c r="A272" t="s">
        <v>643</v>
      </c>
      <c r="B272" t="s">
        <v>644</v>
      </c>
      <c r="C272" t="str">
        <f>IFERROR(VLOOKUP(Table1[[#This Row],[Ticker]],[1]!Table2[[Symbol]:[Industry]],2,FALSE),"-")</f>
        <v>-</v>
      </c>
      <c r="D272" t="s">
        <v>645</v>
      </c>
      <c r="E272">
        <v>28797.781531859899</v>
      </c>
      <c r="F272">
        <v>299.7</v>
      </c>
      <c r="G272">
        <v>122.664514679918</v>
      </c>
      <c r="H272">
        <v>-2.91982282377439</v>
      </c>
      <c r="I272">
        <v>-13.9976677283627</v>
      </c>
      <c r="J272">
        <v>0.89599918059588302</v>
      </c>
      <c r="K272">
        <v>298.29567214674603</v>
      </c>
      <c r="L272">
        <v>277.73918379598399</v>
      </c>
      <c r="M272">
        <v>54.836314354248202</v>
      </c>
      <c r="N272">
        <v>0.37856803124573402</v>
      </c>
      <c r="O272">
        <v>28.2282282282282</v>
      </c>
      <c r="P272">
        <v>155.38985939497201</v>
      </c>
      <c r="Q272">
        <v>8.3404549731833005E-2</v>
      </c>
    </row>
    <row r="273" spans="1:17" x14ac:dyDescent="0.3">
      <c r="A273" t="s">
        <v>646</v>
      </c>
      <c r="B273" t="s">
        <v>647</v>
      </c>
      <c r="C273" t="str">
        <f>IFERROR(VLOOKUP(Table1[[#This Row],[Ticker]],[1]!Table2[[Symbol]:[Industry]],2,FALSE),"-")</f>
        <v>-</v>
      </c>
      <c r="D273" t="s">
        <v>265</v>
      </c>
      <c r="E273">
        <v>28788.661837439999</v>
      </c>
      <c r="F273">
        <v>1512.9</v>
      </c>
      <c r="G273">
        <v>3.1266037786386498</v>
      </c>
      <c r="H273">
        <v>-14.3041962536706</v>
      </c>
      <c r="I273">
        <v>27.0685853463585</v>
      </c>
      <c r="J273">
        <v>-7.4177603433068402</v>
      </c>
      <c r="K273">
        <v>1604.69723177681</v>
      </c>
      <c r="L273">
        <v>1423.5500602417301</v>
      </c>
      <c r="M273">
        <v>30.9371672131312</v>
      </c>
      <c r="N273">
        <v>0.794719885903164</v>
      </c>
      <c r="O273">
        <v>21.696741357657402</v>
      </c>
      <c r="P273">
        <v>47.5136505460218</v>
      </c>
      <c r="Q273">
        <v>5.9152046435061001E-2</v>
      </c>
    </row>
    <row r="274" spans="1:17" x14ac:dyDescent="0.3">
      <c r="A274" t="s">
        <v>648</v>
      </c>
      <c r="B274" t="s">
        <v>649</v>
      </c>
      <c r="C274" t="str">
        <f>IFERROR(VLOOKUP(Table1[[#This Row],[Ticker]],[1]!Table2[[Symbol]:[Industry]],2,FALSE),"-")</f>
        <v>-</v>
      </c>
      <c r="D274" t="s">
        <v>163</v>
      </c>
      <c r="E274">
        <v>28675.644884096</v>
      </c>
      <c r="F274">
        <v>219.94</v>
      </c>
      <c r="G274">
        <v>299.74653575135</v>
      </c>
      <c r="H274">
        <v>27.021913282527802</v>
      </c>
      <c r="I274">
        <v>31.529088906197799</v>
      </c>
      <c r="J274">
        <v>3.1348962728266798</v>
      </c>
      <c r="K274">
        <v>183.417878017726</v>
      </c>
      <c r="L274">
        <v>138.45576071273999</v>
      </c>
      <c r="M274">
        <v>60.3385339450613</v>
      </c>
      <c r="N274">
        <v>0.83834488955774</v>
      </c>
      <c r="O274">
        <v>7.7566609075202297</v>
      </c>
      <c r="P274">
        <v>367.46014877789497</v>
      </c>
      <c r="Q274">
        <v>0.18784876275071599</v>
      </c>
    </row>
    <row r="275" spans="1:17" x14ac:dyDescent="0.3">
      <c r="A275" t="s">
        <v>650</v>
      </c>
      <c r="B275" t="s">
        <v>651</v>
      </c>
      <c r="C275" t="str">
        <f>IFERROR(VLOOKUP(Table1[[#This Row],[Ticker]],[1]!Table2[[Symbol]:[Industry]],2,FALSE),"-")</f>
        <v>-</v>
      </c>
      <c r="D275" t="s">
        <v>630</v>
      </c>
      <c r="E275">
        <v>28539.75993</v>
      </c>
      <c r="F275">
        <v>834.95</v>
      </c>
      <c r="G275">
        <v>-18.677268648924201</v>
      </c>
      <c r="H275">
        <v>-2.4679235845121199</v>
      </c>
      <c r="I275">
        <v>-5.8686564395814598</v>
      </c>
      <c r="J275">
        <v>-3.8531817418305798</v>
      </c>
      <c r="K275">
        <v>865.80743375858196</v>
      </c>
      <c r="L275">
        <v>815.99394413974096</v>
      </c>
      <c r="M275">
        <v>31.92854652298</v>
      </c>
      <c r="N275">
        <v>0.46661949713565998</v>
      </c>
      <c r="O275">
        <v>20.8755015270375</v>
      </c>
      <c r="P275">
        <v>17.598591549295701</v>
      </c>
      <c r="Q275">
        <v>7.6121657880977994E-2</v>
      </c>
    </row>
    <row r="276" spans="1:17" hidden="1" x14ac:dyDescent="0.3">
      <c r="A276" t="s">
        <v>652</v>
      </c>
      <c r="B276" t="s">
        <v>653</v>
      </c>
      <c r="C276" t="str">
        <f>IFERROR(VLOOKUP(Table1[[#This Row],[Ticker]],[1]!Table2[[Symbol]:[Industry]],2,FALSE),"-")</f>
        <v>-</v>
      </c>
      <c r="D276" t="s">
        <v>654</v>
      </c>
      <c r="E276">
        <v>28489.291235920002</v>
      </c>
      <c r="F276">
        <v>1252.7</v>
      </c>
      <c r="G276">
        <v>158.47396983887</v>
      </c>
      <c r="H276">
        <v>6.8009120615266401</v>
      </c>
      <c r="I276">
        <v>98.899806457299604</v>
      </c>
      <c r="J276">
        <v>10.3283840546412</v>
      </c>
      <c r="K276">
        <v>1150.4343577111199</v>
      </c>
      <c r="M276">
        <v>62.547691098144398</v>
      </c>
      <c r="N276">
        <v>1.0564095867619601</v>
      </c>
      <c r="O276">
        <v>15.745988664484701</v>
      </c>
      <c r="P276">
        <v>240.40760869565199</v>
      </c>
    </row>
    <row r="277" spans="1:17" x14ac:dyDescent="0.3">
      <c r="A277" t="s">
        <v>655</v>
      </c>
      <c r="B277" t="s">
        <v>656</v>
      </c>
      <c r="C277" t="str">
        <f>IFERROR(VLOOKUP(Table1[[#This Row],[Ticker]],[1]!Table2[[Symbol]:[Industry]],2,FALSE),"-")</f>
        <v>-</v>
      </c>
      <c r="D277" t="s">
        <v>388</v>
      </c>
      <c r="E277">
        <v>28388.12183272</v>
      </c>
      <c r="F277">
        <v>6316.6</v>
      </c>
      <c r="G277">
        <v>3.0959668894327201</v>
      </c>
      <c r="H277">
        <v>-5.7304462198316299</v>
      </c>
      <c r="I277">
        <v>-2.9998456505672202</v>
      </c>
      <c r="J277">
        <v>-1.9153014403837001</v>
      </c>
      <c r="K277">
        <v>6372.1621817320402</v>
      </c>
      <c r="L277">
        <v>5825.9666838821704</v>
      </c>
      <c r="M277">
        <v>43.645331861203303</v>
      </c>
      <c r="N277">
        <v>1.13971845517378</v>
      </c>
      <c r="O277">
        <v>13.9355032770794</v>
      </c>
      <c r="P277">
        <v>35.488299264280002</v>
      </c>
      <c r="Q277">
        <v>-2.8045267100009999E-2</v>
      </c>
    </row>
    <row r="278" spans="1:17" x14ac:dyDescent="0.3">
      <c r="A278" t="s">
        <v>657</v>
      </c>
      <c r="B278" t="s">
        <v>658</v>
      </c>
      <c r="C278" t="str">
        <f>IFERROR(VLOOKUP(Table1[[#This Row],[Ticker]],[1]!Table2[[Symbol]:[Industry]],2,FALSE),"-")</f>
        <v>-</v>
      </c>
      <c r="D278" t="s">
        <v>199</v>
      </c>
      <c r="E278">
        <v>28224.442658399999</v>
      </c>
      <c r="F278">
        <v>1343.2</v>
      </c>
      <c r="G278">
        <v>-20.056965179781201</v>
      </c>
      <c r="H278">
        <v>-6.1319751072095796</v>
      </c>
      <c r="I278">
        <v>11.0575791806046</v>
      </c>
      <c r="J278">
        <v>0.99251567344090197</v>
      </c>
      <c r="K278">
        <v>1343.5604137753401</v>
      </c>
      <c r="L278">
        <v>1243.59644759142</v>
      </c>
      <c r="M278">
        <v>40.966695416575</v>
      </c>
      <c r="N278">
        <v>0.368772721410146</v>
      </c>
      <c r="O278">
        <v>12.116587254318</v>
      </c>
      <c r="P278">
        <v>33.911569712377201</v>
      </c>
      <c r="Q278">
        <v>4.9709916600369997E-2</v>
      </c>
    </row>
    <row r="279" spans="1:17" x14ac:dyDescent="0.3">
      <c r="A279" t="s">
        <v>659</v>
      </c>
      <c r="B279" t="s">
        <v>660</v>
      </c>
      <c r="C279" t="str">
        <f>IFERROR(VLOOKUP(Table1[[#This Row],[Ticker]],[1]!Table2[[Symbol]:[Industry]],2,FALSE),"-")</f>
        <v>-</v>
      </c>
      <c r="D279" t="s">
        <v>283</v>
      </c>
      <c r="E279">
        <v>27954.456406249999</v>
      </c>
      <c r="F279">
        <v>3358.75</v>
      </c>
      <c r="G279">
        <v>24.644119545249399</v>
      </c>
      <c r="H279">
        <v>7.41281323225133</v>
      </c>
      <c r="I279">
        <v>28.405715364478102</v>
      </c>
      <c r="J279">
        <v>0.64687621186353605</v>
      </c>
      <c r="K279">
        <v>3072.7838761043299</v>
      </c>
      <c r="L279">
        <v>2680.02494368819</v>
      </c>
      <c r="M279">
        <v>71.284877719206307</v>
      </c>
      <c r="N279">
        <v>0.78534492948575496</v>
      </c>
      <c r="O279">
        <v>1.1343505768514901</v>
      </c>
      <c r="P279">
        <v>72.801872716982999</v>
      </c>
      <c r="Q279">
        <v>-5.2670291672416998E-2</v>
      </c>
    </row>
    <row r="280" spans="1:17" x14ac:dyDescent="0.3">
      <c r="A280" t="s">
        <v>661</v>
      </c>
      <c r="B280" t="s">
        <v>662</v>
      </c>
      <c r="C280" t="str">
        <f>IFERROR(VLOOKUP(Table1[[#This Row],[Ticker]],[1]!Table2[[Symbol]:[Industry]],2,FALSE),"-")</f>
        <v>-</v>
      </c>
      <c r="D280" t="s">
        <v>330</v>
      </c>
      <c r="E280">
        <v>27845.829248400001</v>
      </c>
      <c r="F280">
        <v>2194.8000000000002</v>
      </c>
      <c r="G280">
        <v>4.2582899899248501</v>
      </c>
      <c r="H280">
        <v>-2.45810147233979</v>
      </c>
      <c r="I280">
        <v>60.196652527843</v>
      </c>
      <c r="J280">
        <v>-0.81943210709139203</v>
      </c>
      <c r="K280">
        <v>1979.7339266676299</v>
      </c>
      <c r="L280">
        <v>1679.5122975045001</v>
      </c>
      <c r="M280">
        <v>74.028360542650105</v>
      </c>
      <c r="N280">
        <v>0.81127266653269003</v>
      </c>
      <c r="O280">
        <v>2.42391106251138</v>
      </c>
      <c r="P280">
        <v>85.043419610488101</v>
      </c>
      <c r="Q280">
        <v>-4.9450972217126E-2</v>
      </c>
    </row>
    <row r="281" spans="1:17" x14ac:dyDescent="0.3">
      <c r="A281" t="s">
        <v>663</v>
      </c>
      <c r="B281" t="s">
        <v>664</v>
      </c>
      <c r="C281" t="str">
        <f>IFERROR(VLOOKUP(Table1[[#This Row],[Ticker]],[1]!Table2[[Symbol]:[Industry]],2,FALSE),"-")</f>
        <v>-</v>
      </c>
      <c r="D281" t="s">
        <v>506</v>
      </c>
      <c r="E281">
        <v>27828.09146938</v>
      </c>
      <c r="F281">
        <v>1520.45</v>
      </c>
      <c r="G281">
        <v>112.694658288084</v>
      </c>
      <c r="H281">
        <v>-10.662503110768901</v>
      </c>
      <c r="I281">
        <v>66.815994643940797</v>
      </c>
      <c r="J281">
        <v>-2.7465840025313102</v>
      </c>
      <c r="K281">
        <v>1509.50420694635</v>
      </c>
      <c r="L281">
        <v>1163.6196442968401</v>
      </c>
      <c r="M281">
        <v>42.9392063773427</v>
      </c>
      <c r="N281">
        <v>0.19021883472898099</v>
      </c>
      <c r="O281">
        <v>16.804235588148199</v>
      </c>
      <c r="P281">
        <v>153.83138564273699</v>
      </c>
      <c r="Q281">
        <v>8.3992758121925998E-2</v>
      </c>
    </row>
    <row r="282" spans="1:17" x14ac:dyDescent="0.3">
      <c r="A282" t="s">
        <v>665</v>
      </c>
      <c r="B282" t="s">
        <v>666</v>
      </c>
      <c r="C282" t="str">
        <f>IFERROR(VLOOKUP(Table1[[#This Row],[Ticker]],[1]!Table2[[Symbol]:[Industry]],2,FALSE),"-")</f>
        <v>-</v>
      </c>
      <c r="D282" t="s">
        <v>265</v>
      </c>
      <c r="E282">
        <v>27821.905331919999</v>
      </c>
      <c r="F282">
        <v>3698.8</v>
      </c>
      <c r="G282">
        <v>-14.052883124330201</v>
      </c>
      <c r="H282">
        <v>-8.9985343331959697</v>
      </c>
      <c r="I282">
        <v>21.4888514409806</v>
      </c>
      <c r="J282">
        <v>-1.2291074137537199</v>
      </c>
      <c r="K282">
        <v>3929.9293976838499</v>
      </c>
      <c r="L282">
        <v>3587.1367238635198</v>
      </c>
      <c r="M282">
        <v>37.108491424964299</v>
      </c>
      <c r="N282">
        <v>0.84757004862156204</v>
      </c>
      <c r="O282">
        <v>30.2557586244187</v>
      </c>
      <c r="P282">
        <v>46.516141810259398</v>
      </c>
      <c r="Q282">
        <v>8.2681615202777003E-2</v>
      </c>
    </row>
    <row r="283" spans="1:17" x14ac:dyDescent="0.3">
      <c r="A283" t="s">
        <v>667</v>
      </c>
      <c r="B283" t="s">
        <v>668</v>
      </c>
      <c r="C283" t="str">
        <f>IFERROR(VLOOKUP(Table1[[#This Row],[Ticker]],[1]!Table2[[Symbol]:[Industry]],2,FALSE),"-")</f>
        <v>-</v>
      </c>
      <c r="D283" t="s">
        <v>141</v>
      </c>
      <c r="E283">
        <v>27792.57164504</v>
      </c>
      <c r="F283">
        <v>1202.2</v>
      </c>
      <c r="G283">
        <v>71.508699914472402</v>
      </c>
      <c r="H283">
        <v>-8.191672475631</v>
      </c>
      <c r="I283">
        <v>5.6894010423161898</v>
      </c>
      <c r="J283">
        <v>-0.29993308830329002</v>
      </c>
      <c r="K283">
        <v>1204.2522998172799</v>
      </c>
      <c r="L283">
        <v>1054.0807640841199</v>
      </c>
      <c r="M283">
        <v>61.773020296489399</v>
      </c>
      <c r="N283">
        <v>0.84765767337868703</v>
      </c>
      <c r="O283">
        <v>20.8700715355182</v>
      </c>
      <c r="P283">
        <v>112.778761061946</v>
      </c>
      <c r="Q283">
        <v>0.151296658210753</v>
      </c>
    </row>
    <row r="284" spans="1:17" x14ac:dyDescent="0.3">
      <c r="A284" t="s">
        <v>669</v>
      </c>
      <c r="B284" t="s">
        <v>670</v>
      </c>
      <c r="C284" t="str">
        <f>IFERROR(VLOOKUP(Table1[[#This Row],[Ticker]],[1]!Table2[[Symbol]:[Industry]],2,FALSE),"-")</f>
        <v>-</v>
      </c>
      <c r="D284" t="s">
        <v>175</v>
      </c>
      <c r="E284">
        <v>27342.991317739899</v>
      </c>
      <c r="F284">
        <v>1073.3</v>
      </c>
      <c r="G284">
        <v>-29.433761566672</v>
      </c>
      <c r="H284">
        <v>-1.58221017099317</v>
      </c>
      <c r="I284">
        <v>-0.138389324297198</v>
      </c>
      <c r="J284">
        <v>-0.45742602572680602</v>
      </c>
      <c r="K284">
        <v>1070.1648623242099</v>
      </c>
      <c r="L284">
        <v>1059.39750182593</v>
      </c>
      <c r="M284">
        <v>54.352315784404702</v>
      </c>
      <c r="N284">
        <v>0.53684021215948896</v>
      </c>
      <c r="O284">
        <v>25.687133140780698</v>
      </c>
      <c r="P284">
        <v>15.037513397642</v>
      </c>
      <c r="Q284">
        <v>9.9619188930300008E-3</v>
      </c>
    </row>
    <row r="285" spans="1:17" hidden="1" x14ac:dyDescent="0.3">
      <c r="A285" t="s">
        <v>671</v>
      </c>
      <c r="B285" t="s">
        <v>672</v>
      </c>
      <c r="C285" t="str">
        <f>IFERROR(VLOOKUP(Table1[[#This Row],[Ticker]],[1]!Table2[[Symbol]:[Industry]],2,FALSE),"-")</f>
        <v>-</v>
      </c>
      <c r="D285" t="s">
        <v>54</v>
      </c>
      <c r="E285">
        <v>27250.32278178</v>
      </c>
      <c r="F285">
        <v>5956.65</v>
      </c>
      <c r="G285">
        <v>25.119787033243799</v>
      </c>
      <c r="H285">
        <v>12.0183127745261</v>
      </c>
      <c r="I285">
        <v>14.9381021809555</v>
      </c>
      <c r="J285">
        <v>-1.9726463977086099</v>
      </c>
      <c r="K285">
        <v>5401.9281252437804</v>
      </c>
      <c r="L285">
        <v>4708.8489597821399</v>
      </c>
      <c r="M285">
        <v>66.048490300680797</v>
      </c>
      <c r="N285">
        <v>1.2530106473099301</v>
      </c>
      <c r="O285">
        <v>2.2210470650449499</v>
      </c>
      <c r="P285">
        <v>56.749822373095398</v>
      </c>
      <c r="Q285">
        <v>-7.5237783217531995E-2</v>
      </c>
    </row>
    <row r="286" spans="1:17" x14ac:dyDescent="0.3">
      <c r="A286" t="s">
        <v>673</v>
      </c>
      <c r="B286" t="s">
        <v>674</v>
      </c>
      <c r="C286" t="str">
        <f>IFERROR(VLOOKUP(Table1[[#This Row],[Ticker]],[1]!Table2[[Symbol]:[Industry]],2,FALSE),"-")</f>
        <v>-</v>
      </c>
      <c r="D286" t="s">
        <v>265</v>
      </c>
      <c r="E286">
        <v>27140.240000000002</v>
      </c>
      <c r="F286">
        <v>2451.25</v>
      </c>
      <c r="G286">
        <v>-20.527052132774099</v>
      </c>
      <c r="H286">
        <v>-6.69470605445491</v>
      </c>
      <c r="I286">
        <v>2.9468072102773801</v>
      </c>
      <c r="J286">
        <v>-1.8361550187835201</v>
      </c>
      <c r="K286">
        <v>2516.25501257629</v>
      </c>
      <c r="L286">
        <v>2355.1652363278699</v>
      </c>
      <c r="M286">
        <v>46.779835050801402</v>
      </c>
      <c r="N286">
        <v>0.52783179144176795</v>
      </c>
      <c r="O286">
        <v>20.754716981131999</v>
      </c>
      <c r="P286">
        <v>30.719389931740601</v>
      </c>
      <c r="Q286">
        <v>5.5541938787368003E-2</v>
      </c>
    </row>
    <row r="287" spans="1:17" x14ac:dyDescent="0.3">
      <c r="A287" t="s">
        <v>675</v>
      </c>
      <c r="B287" t="s">
        <v>676</v>
      </c>
      <c r="C287" t="str">
        <f>IFERROR(VLOOKUP(Table1[[#This Row],[Ticker]],[1]!Table2[[Symbol]:[Industry]],2,FALSE),"-")</f>
        <v>-</v>
      </c>
      <c r="D287" t="s">
        <v>54</v>
      </c>
      <c r="E287">
        <v>27044.980925439999</v>
      </c>
      <c r="F287">
        <v>1062.4000000000001</v>
      </c>
      <c r="G287">
        <v>79.285648543402701</v>
      </c>
      <c r="H287">
        <v>11.8118267608873</v>
      </c>
      <c r="I287">
        <v>54.379180070637702</v>
      </c>
      <c r="J287">
        <v>0.80438409105402098</v>
      </c>
      <c r="K287">
        <v>917.65896441665996</v>
      </c>
      <c r="L287">
        <v>739.77166515819897</v>
      </c>
      <c r="M287">
        <v>66.102554688161803</v>
      </c>
      <c r="N287">
        <v>0.48988229911868197</v>
      </c>
      <c r="O287">
        <v>4.9510542168674503</v>
      </c>
      <c r="P287">
        <v>110.37623762376199</v>
      </c>
      <c r="Q287">
        <v>7.8040895156802001E-2</v>
      </c>
    </row>
    <row r="288" spans="1:17" x14ac:dyDescent="0.3">
      <c r="A288" t="s">
        <v>677</v>
      </c>
      <c r="B288" t="s">
        <v>678</v>
      </c>
      <c r="C288" t="str">
        <f>IFERROR(VLOOKUP(Table1[[#This Row],[Ticker]],[1]!Table2[[Symbol]:[Industry]],2,FALSE),"-")</f>
        <v>-</v>
      </c>
      <c r="D288" t="s">
        <v>54</v>
      </c>
      <c r="E288">
        <v>26851.256161050002</v>
      </c>
      <c r="F288">
        <v>1499.15</v>
      </c>
      <c r="G288">
        <v>37.4691629507127</v>
      </c>
      <c r="H288">
        <v>12.866755964559101</v>
      </c>
      <c r="I288">
        <v>36.2442724622789</v>
      </c>
      <c r="J288">
        <v>3.0750876432412402</v>
      </c>
      <c r="K288">
        <v>1344.9988410542901</v>
      </c>
      <c r="L288">
        <v>1081.00141873757</v>
      </c>
      <c r="M288">
        <v>52.292784635628699</v>
      </c>
      <c r="N288">
        <v>0.99151629636232697</v>
      </c>
      <c r="O288">
        <v>5.72324317113031</v>
      </c>
      <c r="P288">
        <v>107.00773267053199</v>
      </c>
      <c r="Q288">
        <v>2.7919414960872999E-2</v>
      </c>
    </row>
    <row r="289" spans="1:17" x14ac:dyDescent="0.3">
      <c r="A289" t="s">
        <v>679</v>
      </c>
      <c r="B289" t="s">
        <v>680</v>
      </c>
      <c r="C289" t="str">
        <f>IFERROR(VLOOKUP(Table1[[#This Row],[Ticker]],[1]!Table2[[Symbol]:[Industry]],2,FALSE),"-")</f>
        <v>-</v>
      </c>
      <c r="D289" t="s">
        <v>681</v>
      </c>
      <c r="E289">
        <v>26737.746503999999</v>
      </c>
      <c r="F289">
        <v>2420.9499999999998</v>
      </c>
      <c r="G289">
        <v>105.032880966401</v>
      </c>
      <c r="H289">
        <v>3.90646088097682</v>
      </c>
      <c r="I289">
        <v>57.154317705705097</v>
      </c>
      <c r="J289">
        <v>7.2013363430329402</v>
      </c>
      <c r="K289">
        <v>2232.49923846708</v>
      </c>
      <c r="L289">
        <v>1823.9301999934901</v>
      </c>
      <c r="M289">
        <v>64.2334454134498</v>
      </c>
      <c r="N289">
        <v>1.6865111306660201</v>
      </c>
      <c r="O289">
        <v>4.2978995848737203</v>
      </c>
      <c r="P289">
        <v>143.164925672961</v>
      </c>
      <c r="Q289">
        <v>0.123097852799418</v>
      </c>
    </row>
    <row r="290" spans="1:17" x14ac:dyDescent="0.3">
      <c r="A290" t="s">
        <v>682</v>
      </c>
      <c r="B290" t="s">
        <v>683</v>
      </c>
      <c r="C290" t="str">
        <f>IFERROR(VLOOKUP(Table1[[#This Row],[Ticker]],[1]!Table2[[Symbol]:[Industry]],2,FALSE),"-")</f>
        <v>-</v>
      </c>
      <c r="D290" t="s">
        <v>532</v>
      </c>
      <c r="E290">
        <v>26483.025887250002</v>
      </c>
      <c r="F290">
        <v>817.5</v>
      </c>
      <c r="G290">
        <v>1.73619557338543</v>
      </c>
      <c r="H290">
        <v>4.1047443857050103</v>
      </c>
      <c r="I290">
        <v>-14.343049950760699</v>
      </c>
      <c r="J290">
        <v>3.1603058659777399</v>
      </c>
      <c r="K290">
        <v>776.36510945545001</v>
      </c>
      <c r="L290">
        <v>733.35516270018502</v>
      </c>
      <c r="M290">
        <v>59.518837301541403</v>
      </c>
      <c r="N290">
        <v>2.0774523104601399</v>
      </c>
      <c r="O290">
        <v>8</v>
      </c>
      <c r="P290">
        <v>34.490417043678498</v>
      </c>
      <c r="Q290">
        <v>-3.6660618929660001E-2</v>
      </c>
    </row>
    <row r="291" spans="1:17" x14ac:dyDescent="0.3">
      <c r="A291" t="s">
        <v>684</v>
      </c>
      <c r="B291" t="s">
        <v>685</v>
      </c>
      <c r="C291" t="str">
        <f>IFERROR(VLOOKUP(Table1[[#This Row],[Ticker]],[1]!Table2[[Symbol]:[Industry]],2,FALSE),"-")</f>
        <v>-</v>
      </c>
      <c r="D291" t="s">
        <v>296</v>
      </c>
      <c r="E291">
        <v>26330.4378620799</v>
      </c>
      <c r="F291">
        <v>266.2</v>
      </c>
      <c r="G291">
        <v>55.925154146415103</v>
      </c>
      <c r="H291">
        <v>0.92688369252900704</v>
      </c>
      <c r="I291">
        <v>13.3186264068187</v>
      </c>
      <c r="J291">
        <v>1.2855369689593199</v>
      </c>
      <c r="K291">
        <v>247.66842281313501</v>
      </c>
      <c r="L291">
        <v>206.505088584715</v>
      </c>
      <c r="M291">
        <v>53.850882704682</v>
      </c>
      <c r="N291">
        <v>0.94496146943412795</v>
      </c>
      <c r="O291">
        <v>6.8369646882043602</v>
      </c>
      <c r="P291">
        <v>101.057401812688</v>
      </c>
      <c r="Q291">
        <v>6.6559509208291998E-2</v>
      </c>
    </row>
    <row r="292" spans="1:17" x14ac:dyDescent="0.3">
      <c r="A292" t="s">
        <v>686</v>
      </c>
      <c r="B292" t="s">
        <v>687</v>
      </c>
      <c r="C292" t="str">
        <f>IFERROR(VLOOKUP(Table1[[#This Row],[Ticker]],[1]!Table2[[Symbol]:[Industry]],2,FALSE),"-")</f>
        <v>-</v>
      </c>
      <c r="D292" t="s">
        <v>427</v>
      </c>
      <c r="E292">
        <v>26321.49</v>
      </c>
      <c r="F292">
        <v>749.9</v>
      </c>
      <c r="G292">
        <v>72.724244468737098</v>
      </c>
      <c r="H292">
        <v>-16.452204602418</v>
      </c>
      <c r="I292">
        <v>56.0734413989302</v>
      </c>
      <c r="J292">
        <v>-6.6979956844674398</v>
      </c>
      <c r="K292">
        <v>781.52859263340099</v>
      </c>
      <c r="L292">
        <v>612.184068876114</v>
      </c>
      <c r="M292">
        <v>35.889120242300301</v>
      </c>
      <c r="N292">
        <v>0.675504851885392</v>
      </c>
      <c r="O292">
        <v>29.350580077343601</v>
      </c>
      <c r="P292">
        <v>167.82142857142799</v>
      </c>
      <c r="Q292">
        <v>0.103679625904157</v>
      </c>
    </row>
    <row r="293" spans="1:17" x14ac:dyDescent="0.3">
      <c r="A293" t="s">
        <v>688</v>
      </c>
      <c r="B293" t="s">
        <v>689</v>
      </c>
      <c r="C293" t="str">
        <f>IFERROR(VLOOKUP(Table1[[#This Row],[Ticker]],[1]!Table2[[Symbol]:[Industry]],2,FALSE),"-")</f>
        <v>-</v>
      </c>
      <c r="D293" t="s">
        <v>63</v>
      </c>
      <c r="E293">
        <v>26286.061626899998</v>
      </c>
      <c r="F293">
        <v>198.3</v>
      </c>
      <c r="G293">
        <v>108.59452849938801</v>
      </c>
      <c r="H293">
        <v>20.200618615759101</v>
      </c>
      <c r="I293">
        <v>41.909871374767199</v>
      </c>
      <c r="J293">
        <v>7.8944493083847904</v>
      </c>
      <c r="K293">
        <v>173.95059424124301</v>
      </c>
      <c r="L293">
        <v>143.08747065965099</v>
      </c>
      <c r="M293">
        <v>63.391815504457298</v>
      </c>
      <c r="N293">
        <v>1.7041121343632899</v>
      </c>
      <c r="O293">
        <v>5.9001512859303897</v>
      </c>
      <c r="P293">
        <v>142.12454212454199</v>
      </c>
      <c r="Q293">
        <v>0.102996828325344</v>
      </c>
    </row>
    <row r="294" spans="1:17" x14ac:dyDescent="0.3">
      <c r="A294" t="s">
        <v>690</v>
      </c>
      <c r="B294" t="s">
        <v>691</v>
      </c>
      <c r="C294" t="str">
        <f>IFERROR(VLOOKUP(Table1[[#This Row],[Ticker]],[1]!Table2[[Symbol]:[Industry]],2,FALSE),"-")</f>
        <v>-</v>
      </c>
      <c r="D294" t="s">
        <v>296</v>
      </c>
      <c r="E294">
        <v>26195.168225279998</v>
      </c>
      <c r="F294">
        <v>524.79999999999995</v>
      </c>
      <c r="G294">
        <v>-8.6504916845694595</v>
      </c>
      <c r="H294">
        <v>-2.3450994674417598</v>
      </c>
      <c r="I294">
        <v>25.848101406196701</v>
      </c>
      <c r="J294">
        <v>-5.0176005261489696</v>
      </c>
      <c r="K294">
        <v>505.885192131613</v>
      </c>
      <c r="L294">
        <v>449.87201313729202</v>
      </c>
      <c r="M294">
        <v>46.249321089255098</v>
      </c>
      <c r="N294">
        <v>0.61970789173952701</v>
      </c>
      <c r="O294">
        <v>8.1078506097561096</v>
      </c>
      <c r="P294">
        <v>56.144004760487903</v>
      </c>
      <c r="Q294">
        <v>-6.0188102875889998E-3</v>
      </c>
    </row>
    <row r="295" spans="1:17" hidden="1" x14ac:dyDescent="0.3">
      <c r="A295" t="s">
        <v>692</v>
      </c>
      <c r="B295" t="s">
        <v>693</v>
      </c>
      <c r="C295" t="str">
        <f>IFERROR(VLOOKUP(Table1[[#This Row],[Ticker]],[1]!Table2[[Symbol]:[Industry]],2,FALSE),"-")</f>
        <v>-</v>
      </c>
      <c r="D295" t="s">
        <v>54</v>
      </c>
      <c r="E295">
        <v>26013.314105055</v>
      </c>
      <c r="F295">
        <v>1375.65</v>
      </c>
      <c r="G295">
        <v>-28.8196363049837</v>
      </c>
      <c r="H295">
        <v>4.9571411371105496</v>
      </c>
      <c r="I295">
        <v>-13.2025043128651</v>
      </c>
      <c r="J295">
        <v>-0.19068360094390899</v>
      </c>
      <c r="M295">
        <v>60.400102361479398</v>
      </c>
      <c r="O295">
        <v>5.78272089557663</v>
      </c>
      <c r="P295">
        <v>12.297959183673401</v>
      </c>
    </row>
    <row r="296" spans="1:17" x14ac:dyDescent="0.3">
      <c r="A296" t="s">
        <v>694</v>
      </c>
      <c r="B296" t="s">
        <v>695</v>
      </c>
      <c r="C296" t="str">
        <f>IFERROR(VLOOKUP(Table1[[#This Row],[Ticker]],[1]!Table2[[Symbol]:[Industry]],2,FALSE),"-")</f>
        <v>-</v>
      </c>
      <c r="D296" t="s">
        <v>265</v>
      </c>
      <c r="E296">
        <v>25950.728348144999</v>
      </c>
      <c r="F296">
        <v>5249.15</v>
      </c>
      <c r="G296">
        <v>-26.9534897409346</v>
      </c>
      <c r="H296">
        <v>-9.39956641379543</v>
      </c>
      <c r="I296">
        <v>-3.27515660710359</v>
      </c>
      <c r="J296">
        <v>-4.0571927096663902</v>
      </c>
      <c r="K296">
        <v>5539.0395887744799</v>
      </c>
      <c r="L296">
        <v>5253.2361296456102</v>
      </c>
      <c r="M296">
        <v>45.008210468805402</v>
      </c>
      <c r="N296">
        <v>1.4619108296588099</v>
      </c>
      <c r="O296">
        <v>40.022670337102198</v>
      </c>
      <c r="P296">
        <v>30.429867064231502</v>
      </c>
      <c r="Q296">
        <v>4.0165664410152999E-2</v>
      </c>
    </row>
    <row r="297" spans="1:17" x14ac:dyDescent="0.3">
      <c r="A297" t="s">
        <v>696</v>
      </c>
      <c r="B297" t="s">
        <v>697</v>
      </c>
      <c r="C297" t="str">
        <f>IFERROR(VLOOKUP(Table1[[#This Row],[Ticker]],[1]!Table2[[Symbol]:[Industry]],2,FALSE),"-")</f>
        <v>-</v>
      </c>
      <c r="D297" t="s">
        <v>296</v>
      </c>
      <c r="E297">
        <v>25899.674232320001</v>
      </c>
      <c r="F297">
        <v>524.79999999999995</v>
      </c>
      <c r="G297">
        <v>102.53893779111699</v>
      </c>
      <c r="H297">
        <v>23.3712032521643</v>
      </c>
      <c r="I297">
        <v>28.0760349076705</v>
      </c>
      <c r="J297">
        <v>8.3341909590273495</v>
      </c>
      <c r="K297">
        <v>446.38899812787503</v>
      </c>
      <c r="L297">
        <v>358.46162743197499</v>
      </c>
      <c r="M297">
        <v>72.781848615919699</v>
      </c>
      <c r="N297">
        <v>1.3228594445170001</v>
      </c>
      <c r="O297">
        <v>2.8582317073170702</v>
      </c>
      <c r="P297">
        <v>160.770186335403</v>
      </c>
      <c r="Q297">
        <v>0.232484893065802</v>
      </c>
    </row>
    <row r="298" spans="1:17" x14ac:dyDescent="0.3">
      <c r="A298" t="s">
        <v>698</v>
      </c>
      <c r="B298" t="s">
        <v>699</v>
      </c>
      <c r="C298" t="str">
        <f>IFERROR(VLOOKUP(Table1[[#This Row],[Ticker]],[1]!Table2[[Symbol]:[Industry]],2,FALSE),"-")</f>
        <v>-</v>
      </c>
      <c r="D298" t="s">
        <v>283</v>
      </c>
      <c r="E298">
        <v>25722.594102750001</v>
      </c>
      <c r="F298">
        <v>1266.5</v>
      </c>
      <c r="G298">
        <v>-7.0903696551859197</v>
      </c>
      <c r="H298">
        <v>0.513762788457649</v>
      </c>
      <c r="I298">
        <v>-20.0389134954019</v>
      </c>
      <c r="J298">
        <v>-0.65277839176163899</v>
      </c>
      <c r="K298">
        <v>1237.94468830754</v>
      </c>
      <c r="L298">
        <v>1203.9079681087201</v>
      </c>
      <c r="M298">
        <v>61.378726495835501</v>
      </c>
      <c r="N298">
        <v>0.79940738995112903</v>
      </c>
      <c r="O298">
        <v>14.086063955783599</v>
      </c>
      <c r="P298">
        <v>29.241287820807099</v>
      </c>
      <c r="Q298">
        <v>0.109138406534737</v>
      </c>
    </row>
    <row r="299" spans="1:17" hidden="1" x14ac:dyDescent="0.3">
      <c r="A299" t="s">
        <v>700</v>
      </c>
      <c r="B299" t="s">
        <v>701</v>
      </c>
      <c r="C299" t="str">
        <f>IFERROR(VLOOKUP(Table1[[#This Row],[Ticker]],[1]!Table2[[Symbol]:[Industry]],2,FALSE),"-")</f>
        <v>-</v>
      </c>
      <c r="D299" t="s">
        <v>415</v>
      </c>
      <c r="E299">
        <v>25582.918187499999</v>
      </c>
      <c r="F299">
        <v>1685.45</v>
      </c>
      <c r="G299">
        <v>236.72733146509</v>
      </c>
      <c r="H299">
        <v>61.812151907370797</v>
      </c>
      <c r="I299">
        <v>90.451618821896901</v>
      </c>
      <c r="J299">
        <v>2.9768735075485599</v>
      </c>
      <c r="K299">
        <v>1267.40489606898</v>
      </c>
      <c r="L299">
        <v>945.90257756015205</v>
      </c>
      <c r="M299">
        <v>82.705186395898394</v>
      </c>
      <c r="N299">
        <v>1.0924802763301</v>
      </c>
      <c r="O299">
        <v>8.5763445963985703</v>
      </c>
      <c r="P299">
        <v>337.77922077922</v>
      </c>
    </row>
    <row r="300" spans="1:17" x14ac:dyDescent="0.3">
      <c r="A300" t="s">
        <v>702</v>
      </c>
      <c r="B300" t="s">
        <v>703</v>
      </c>
      <c r="C300" t="str">
        <f>IFERROR(VLOOKUP(Table1[[#This Row],[Ticker]],[1]!Table2[[Symbol]:[Industry]],2,FALSE),"-")</f>
        <v>-</v>
      </c>
      <c r="D300" t="s">
        <v>446</v>
      </c>
      <c r="E300">
        <v>25552.739519999999</v>
      </c>
      <c r="F300">
        <v>3645.6</v>
      </c>
      <c r="G300">
        <v>11.2358418703871</v>
      </c>
      <c r="H300">
        <v>-1.4634642935613</v>
      </c>
      <c r="I300">
        <v>5.6882671597800201</v>
      </c>
      <c r="J300">
        <v>1.9992825907341301</v>
      </c>
      <c r="K300">
        <v>3526.9864569575998</v>
      </c>
      <c r="L300">
        <v>3237.2408201109502</v>
      </c>
      <c r="M300">
        <v>69.121596052068796</v>
      </c>
      <c r="N300">
        <v>0.85964634887100499</v>
      </c>
      <c r="O300">
        <v>8.0425718674566706</v>
      </c>
      <c r="P300">
        <v>45.234348544907597</v>
      </c>
      <c r="Q300">
        <v>0.110560412944897</v>
      </c>
    </row>
    <row r="301" spans="1:17" x14ac:dyDescent="0.3">
      <c r="A301" t="s">
        <v>704</v>
      </c>
      <c r="B301" t="s">
        <v>705</v>
      </c>
      <c r="C301" t="str">
        <f>IFERROR(VLOOKUP(Table1[[#This Row],[Ticker]],[1]!Table2[[Symbol]:[Industry]],2,FALSE),"-")</f>
        <v>-</v>
      </c>
      <c r="D301" t="s">
        <v>543</v>
      </c>
      <c r="E301">
        <v>25475.58783855</v>
      </c>
      <c r="F301">
        <v>5004.75</v>
      </c>
      <c r="G301">
        <v>181.15865941056899</v>
      </c>
      <c r="H301">
        <v>16.852491396535701</v>
      </c>
      <c r="I301">
        <v>18.554169588715499</v>
      </c>
      <c r="J301">
        <v>1.8133462472848301</v>
      </c>
      <c r="K301">
        <v>4303.2339341191901</v>
      </c>
      <c r="L301">
        <v>3592.1236238387</v>
      </c>
      <c r="M301">
        <v>82.931294387129995</v>
      </c>
      <c r="N301">
        <v>0.83004797508916695</v>
      </c>
      <c r="O301">
        <v>0.28472950696838401</v>
      </c>
      <c r="P301">
        <v>213.62995456681799</v>
      </c>
      <c r="Q301">
        <v>0.12923840879829199</v>
      </c>
    </row>
    <row r="302" spans="1:17" hidden="1" x14ac:dyDescent="0.3">
      <c r="A302" t="s">
        <v>706</v>
      </c>
      <c r="B302" t="s">
        <v>707</v>
      </c>
      <c r="C302" t="str">
        <f>IFERROR(VLOOKUP(Table1[[#This Row],[Ticker]],[1]!Table2[[Symbol]:[Industry]],2,FALSE),"-")</f>
        <v>-</v>
      </c>
      <c r="D302" t="s">
        <v>127</v>
      </c>
      <c r="E302">
        <v>24808.39973872</v>
      </c>
      <c r="F302">
        <v>408.2</v>
      </c>
      <c r="G302">
        <v>58.380863077194299</v>
      </c>
      <c r="H302">
        <v>-11.111007710949099</v>
      </c>
      <c r="I302">
        <v>-29.630954683094899</v>
      </c>
      <c r="J302">
        <v>-1.9946022890496999</v>
      </c>
      <c r="K302">
        <v>432.63986347342598</v>
      </c>
      <c r="L302">
        <v>404.69842287877299</v>
      </c>
      <c r="M302">
        <v>35.712137600999696</v>
      </c>
      <c r="N302">
        <v>0.26845372855495903</v>
      </c>
      <c r="O302">
        <v>41.438020578147899</v>
      </c>
      <c r="P302">
        <v>89.860465116279002</v>
      </c>
      <c r="Q302">
        <v>4.2056907021144001E-2</v>
      </c>
    </row>
    <row r="303" spans="1:17" x14ac:dyDescent="0.3">
      <c r="A303" t="s">
        <v>708</v>
      </c>
      <c r="B303" t="s">
        <v>709</v>
      </c>
      <c r="C303" t="str">
        <f>IFERROR(VLOOKUP(Table1[[#This Row],[Ticker]],[1]!Table2[[Symbol]:[Industry]],2,FALSE),"-")</f>
        <v>-</v>
      </c>
      <c r="D303" t="s">
        <v>46</v>
      </c>
      <c r="E303">
        <v>24735.563172999999</v>
      </c>
      <c r="F303">
        <v>263</v>
      </c>
      <c r="G303">
        <v>103.019094510626</v>
      </c>
      <c r="H303">
        <v>-6.8084404937984004</v>
      </c>
      <c r="I303">
        <v>0.35548506371777</v>
      </c>
      <c r="J303">
        <v>-2.36428375680826</v>
      </c>
      <c r="K303">
        <v>274.626930527951</v>
      </c>
      <c r="L303">
        <v>232.88605946591801</v>
      </c>
      <c r="M303">
        <v>38.153042442827697</v>
      </c>
      <c r="N303">
        <v>0.238085135990767</v>
      </c>
      <c r="O303">
        <v>33.688212927756602</v>
      </c>
      <c r="P303">
        <v>138.33257816039799</v>
      </c>
      <c r="Q303">
        <v>0.176879748933707</v>
      </c>
    </row>
    <row r="304" spans="1:17" x14ac:dyDescent="0.3">
      <c r="A304" t="s">
        <v>710</v>
      </c>
      <c r="B304" t="s">
        <v>711</v>
      </c>
      <c r="C304" t="str">
        <f>IFERROR(VLOOKUP(Table1[[#This Row],[Ticker]],[1]!Table2[[Symbol]:[Industry]],2,FALSE),"-")</f>
        <v>-</v>
      </c>
      <c r="D304" t="s">
        <v>54</v>
      </c>
      <c r="E304">
        <v>24682.71339492</v>
      </c>
      <c r="F304">
        <v>457.8</v>
      </c>
      <c r="G304">
        <v>-12.964201883543099</v>
      </c>
      <c r="H304">
        <v>0.20145699485846799</v>
      </c>
      <c r="I304">
        <v>-1.6717624832912501</v>
      </c>
      <c r="J304">
        <v>0.76856089855631804</v>
      </c>
      <c r="K304">
        <v>442.10592001008303</v>
      </c>
      <c r="L304">
        <v>423.48356555384902</v>
      </c>
      <c r="M304">
        <v>72.084315412861201</v>
      </c>
      <c r="N304">
        <v>0.86286933375694796</v>
      </c>
      <c r="O304">
        <v>5.7885539536915704</v>
      </c>
      <c r="P304">
        <v>31.024613623354298</v>
      </c>
      <c r="Q304">
        <v>-8.6453118402358003E-2</v>
      </c>
    </row>
    <row r="305" spans="1:17" x14ac:dyDescent="0.3">
      <c r="A305" t="s">
        <v>712</v>
      </c>
      <c r="B305" t="s">
        <v>713</v>
      </c>
      <c r="C305" t="str">
        <f>IFERROR(VLOOKUP(Table1[[#This Row],[Ticker]],[1]!Table2[[Symbol]:[Industry]],2,FALSE),"-")</f>
        <v>-</v>
      </c>
      <c r="D305" t="s">
        <v>548</v>
      </c>
      <c r="E305">
        <v>24596.760662590001</v>
      </c>
      <c r="F305">
        <v>946.9</v>
      </c>
      <c r="G305">
        <v>17.332333392853801</v>
      </c>
      <c r="H305">
        <v>11.674886605014899</v>
      </c>
      <c r="I305">
        <v>21.975291347858299</v>
      </c>
      <c r="J305">
        <v>2.15524145836492</v>
      </c>
      <c r="K305">
        <v>818.57574276763398</v>
      </c>
      <c r="L305">
        <v>756.86564744960594</v>
      </c>
      <c r="M305">
        <v>79.690160728871604</v>
      </c>
      <c r="N305">
        <v>1.5682573000256901</v>
      </c>
      <c r="O305">
        <v>2.7141197592142698</v>
      </c>
      <c r="P305">
        <v>56.771523178807897</v>
      </c>
      <c r="Q305">
        <v>5.4470069097646998E-2</v>
      </c>
    </row>
    <row r="306" spans="1:17" x14ac:dyDescent="0.3">
      <c r="A306" t="s">
        <v>714</v>
      </c>
      <c r="B306" t="s">
        <v>715</v>
      </c>
      <c r="C306" t="str">
        <f>IFERROR(VLOOKUP(Table1[[#This Row],[Ticker]],[1]!Table2[[Symbol]:[Industry]],2,FALSE),"-")</f>
        <v>-</v>
      </c>
      <c r="D306" t="s">
        <v>259</v>
      </c>
      <c r="E306">
        <v>24312.74579456</v>
      </c>
      <c r="F306">
        <v>1817.6</v>
      </c>
      <c r="G306">
        <v>15.351108096472601</v>
      </c>
      <c r="H306">
        <v>4.5226065172434096</v>
      </c>
      <c r="I306">
        <v>1.3689520225860401</v>
      </c>
      <c r="J306">
        <v>5.00176706278382</v>
      </c>
      <c r="K306">
        <v>1724.8669385706</v>
      </c>
      <c r="L306">
        <v>1624.5505724515101</v>
      </c>
      <c r="M306">
        <v>66.472813852272097</v>
      </c>
      <c r="N306">
        <v>1.1255235632365801</v>
      </c>
      <c r="O306">
        <v>5.0836267605633703</v>
      </c>
      <c r="P306">
        <v>59.263964950711902</v>
      </c>
      <c r="Q306">
        <v>7.7613555361430997E-2</v>
      </c>
    </row>
    <row r="307" spans="1:17" x14ac:dyDescent="0.3">
      <c r="A307" t="s">
        <v>716</v>
      </c>
      <c r="B307" t="s">
        <v>717</v>
      </c>
      <c r="C307" t="str">
        <f>IFERROR(VLOOKUP(Table1[[#This Row],[Ticker]],[1]!Table2[[Symbol]:[Industry]],2,FALSE),"-")</f>
        <v>-</v>
      </c>
      <c r="D307" t="s">
        <v>101</v>
      </c>
      <c r="E307">
        <v>24089.767060999999</v>
      </c>
      <c r="F307">
        <v>298</v>
      </c>
      <c r="G307">
        <v>-39.634722412720798</v>
      </c>
      <c r="H307">
        <v>5.7221495798515303</v>
      </c>
      <c r="I307">
        <v>-11.5159458670701</v>
      </c>
      <c r="J307">
        <v>-1.59012049444359</v>
      </c>
      <c r="K307">
        <v>288.21659063809602</v>
      </c>
      <c r="L307">
        <v>291.98031847405201</v>
      </c>
      <c r="M307">
        <v>57.831708182430901</v>
      </c>
      <c r="N307">
        <v>0.74724657926874705</v>
      </c>
      <c r="O307">
        <v>19.8993288590604</v>
      </c>
      <c r="P307">
        <v>18.324399444113499</v>
      </c>
      <c r="Q307">
        <v>-0.106456074585982</v>
      </c>
    </row>
    <row r="308" spans="1:17" x14ac:dyDescent="0.3">
      <c r="A308" t="s">
        <v>718</v>
      </c>
      <c r="B308" t="s">
        <v>719</v>
      </c>
      <c r="C308" t="str">
        <f>IFERROR(VLOOKUP(Table1[[#This Row],[Ticker]],[1]!Table2[[Symbol]:[Industry]],2,FALSE),"-")</f>
        <v>-</v>
      </c>
      <c r="D308" t="s">
        <v>54</v>
      </c>
      <c r="E308">
        <v>24081.903068031999</v>
      </c>
      <c r="F308">
        <v>182.51</v>
      </c>
      <c r="G308">
        <v>53.301377188525898</v>
      </c>
      <c r="H308">
        <v>8.5047654170472509</v>
      </c>
      <c r="I308">
        <v>23.953478902238501</v>
      </c>
      <c r="J308">
        <v>-3.7372801821294699</v>
      </c>
      <c r="K308">
        <v>170.476921024917</v>
      </c>
      <c r="L308">
        <v>145.96298101073299</v>
      </c>
      <c r="M308">
        <v>48.153652816722499</v>
      </c>
      <c r="N308">
        <v>0.67624624200556105</v>
      </c>
      <c r="O308">
        <v>6.0215878581995499</v>
      </c>
      <c r="P308">
        <v>108.58285714285699</v>
      </c>
    </row>
    <row r="309" spans="1:17" x14ac:dyDescent="0.3">
      <c r="A309" t="s">
        <v>720</v>
      </c>
      <c r="B309" t="s">
        <v>721</v>
      </c>
      <c r="C309" t="str">
        <f>IFERROR(VLOOKUP(Table1[[#This Row],[Ticker]],[1]!Table2[[Symbol]:[Industry]],2,FALSE),"-")</f>
        <v>-</v>
      </c>
      <c r="D309" t="s">
        <v>306</v>
      </c>
      <c r="E309">
        <v>23732.570706899998</v>
      </c>
      <c r="F309">
        <v>379.5</v>
      </c>
      <c r="G309">
        <v>33.192176106236197</v>
      </c>
      <c r="H309">
        <v>-11.5662015865057</v>
      </c>
      <c r="I309">
        <v>-20.469227651438398</v>
      </c>
      <c r="J309">
        <v>-0.59141288555086602</v>
      </c>
      <c r="K309">
        <v>405.06712424571401</v>
      </c>
      <c r="L309">
        <v>378.01897038471702</v>
      </c>
      <c r="M309">
        <v>43.953222087585203</v>
      </c>
      <c r="N309">
        <v>0.96505363632797903</v>
      </c>
      <c r="O309">
        <v>32.332015810276602</v>
      </c>
      <c r="P309">
        <v>84.626611530041302</v>
      </c>
      <c r="Q309">
        <v>0.14599843008816901</v>
      </c>
    </row>
    <row r="310" spans="1:17" x14ac:dyDescent="0.3">
      <c r="A310" t="s">
        <v>722</v>
      </c>
      <c r="B310" t="s">
        <v>723</v>
      </c>
      <c r="C310" t="str">
        <f>IFERROR(VLOOKUP(Table1[[#This Row],[Ticker]],[1]!Table2[[Symbol]:[Industry]],2,FALSE),"-")</f>
        <v>-</v>
      </c>
      <c r="D310" t="s">
        <v>724</v>
      </c>
      <c r="E310">
        <v>23706.0935464049</v>
      </c>
      <c r="F310">
        <v>558.45000000000005</v>
      </c>
      <c r="G310">
        <v>32.141482185478502</v>
      </c>
      <c r="H310">
        <v>-11.670654622357899</v>
      </c>
      <c r="I310">
        <v>35.7650264551324</v>
      </c>
      <c r="J310">
        <v>-3.1269914495263</v>
      </c>
      <c r="K310">
        <v>585.74392090140498</v>
      </c>
      <c r="L310">
        <v>475.82215134151397</v>
      </c>
      <c r="M310">
        <v>47.8985559991632</v>
      </c>
      <c r="N310">
        <v>0.38900648864786602</v>
      </c>
      <c r="O310">
        <v>33.960068045482998</v>
      </c>
      <c r="P310">
        <v>109.314092953523</v>
      </c>
      <c r="Q310">
        <v>0.25383343624308002</v>
      </c>
    </row>
    <row r="311" spans="1:17" x14ac:dyDescent="0.3">
      <c r="A311" t="s">
        <v>725</v>
      </c>
      <c r="B311" t="s">
        <v>726</v>
      </c>
      <c r="C311" t="str">
        <f>IFERROR(VLOOKUP(Table1[[#This Row],[Ticker]],[1]!Table2[[Symbol]:[Industry]],2,FALSE),"-")</f>
        <v>-</v>
      </c>
      <c r="D311" t="s">
        <v>415</v>
      </c>
      <c r="E311">
        <v>23686.7453339399</v>
      </c>
      <c r="F311">
        <v>1055.7</v>
      </c>
      <c r="G311">
        <v>-30.4486855288499</v>
      </c>
      <c r="H311">
        <v>5.2598726879689304</v>
      </c>
      <c r="I311">
        <v>0.99208322640857205</v>
      </c>
      <c r="J311">
        <v>4.76755076302915</v>
      </c>
      <c r="K311">
        <v>969.11428427754697</v>
      </c>
      <c r="L311">
        <v>927.98762274807905</v>
      </c>
      <c r="M311">
        <v>60.752615936857602</v>
      </c>
      <c r="N311">
        <v>1.41897564999491</v>
      </c>
      <c r="O311">
        <v>7.9804868807426397</v>
      </c>
      <c r="P311">
        <v>43.320662503393898</v>
      </c>
      <c r="Q311">
        <v>-7.1993123556436001E-2</v>
      </c>
    </row>
    <row r="312" spans="1:17" x14ac:dyDescent="0.3">
      <c r="A312" t="s">
        <v>727</v>
      </c>
      <c r="B312" t="s">
        <v>728</v>
      </c>
      <c r="C312" t="str">
        <f>IFERROR(VLOOKUP(Table1[[#This Row],[Ticker]],[1]!Table2[[Symbol]:[Industry]],2,FALSE),"-")</f>
        <v>-</v>
      </c>
      <c r="D312" t="s">
        <v>180</v>
      </c>
      <c r="E312">
        <v>23657.38299568</v>
      </c>
      <c r="F312">
        <v>419.3</v>
      </c>
      <c r="G312">
        <v>23.023496867618402</v>
      </c>
      <c r="H312">
        <v>17.698696227433199</v>
      </c>
      <c r="I312">
        <v>-0.75425926407393495</v>
      </c>
      <c r="J312">
        <v>16.624281527492499</v>
      </c>
      <c r="K312">
        <v>333.322541886951</v>
      </c>
      <c r="L312">
        <v>319.12920920293402</v>
      </c>
      <c r="M312">
        <v>93.576596150220595</v>
      </c>
      <c r="N312">
        <v>3.2515616782070902</v>
      </c>
      <c r="O312">
        <v>0.88242308609587305</v>
      </c>
      <c r="P312">
        <v>64.754420432220002</v>
      </c>
      <c r="Q312">
        <v>-3.2618326771670001E-3</v>
      </c>
    </row>
    <row r="313" spans="1:17" x14ac:dyDescent="0.3">
      <c r="A313" t="s">
        <v>729</v>
      </c>
      <c r="B313" t="s">
        <v>730</v>
      </c>
      <c r="C313" t="str">
        <f>IFERROR(VLOOKUP(Table1[[#This Row],[Ticker]],[1]!Table2[[Symbol]:[Industry]],2,FALSE),"-")</f>
        <v>-</v>
      </c>
      <c r="D313" t="s">
        <v>731</v>
      </c>
      <c r="E313">
        <v>23342.41070425</v>
      </c>
      <c r="F313">
        <v>2304.5</v>
      </c>
      <c r="G313">
        <v>31.4703292873936</v>
      </c>
      <c r="H313">
        <v>11.5770429766819</v>
      </c>
      <c r="I313">
        <v>33.010172151811801</v>
      </c>
      <c r="J313">
        <v>5.23614895018114</v>
      </c>
      <c r="K313">
        <v>2015.1362124274201</v>
      </c>
      <c r="L313">
        <v>1725.01762163527</v>
      </c>
      <c r="M313">
        <v>74.851960993221496</v>
      </c>
      <c r="N313">
        <v>1.22890398778398</v>
      </c>
      <c r="O313">
        <v>4.4109351269255797</v>
      </c>
      <c r="P313">
        <v>84.345252379809594</v>
      </c>
      <c r="Q313">
        <v>8.9439269382187006E-2</v>
      </c>
    </row>
    <row r="314" spans="1:17" x14ac:dyDescent="0.3">
      <c r="A314" t="s">
        <v>732</v>
      </c>
      <c r="B314" t="s">
        <v>733</v>
      </c>
      <c r="C314" t="str">
        <f>IFERROR(VLOOKUP(Table1[[#This Row],[Ticker]],[1]!Table2[[Symbol]:[Industry]],2,FALSE),"-")</f>
        <v>-</v>
      </c>
      <c r="D314" t="s">
        <v>532</v>
      </c>
      <c r="E314">
        <v>23168.1994811</v>
      </c>
      <c r="F314">
        <v>2571.0500000000002</v>
      </c>
      <c r="G314">
        <v>14.789779782488999</v>
      </c>
      <c r="H314">
        <v>20.6757949322465</v>
      </c>
      <c r="I314">
        <v>-22.022420658932301</v>
      </c>
      <c r="J314">
        <v>-4.8512071864008304</v>
      </c>
      <c r="K314">
        <v>2392.5080404738701</v>
      </c>
      <c r="L314">
        <v>2500.5199265594301</v>
      </c>
      <c r="M314">
        <v>60.495766761624701</v>
      </c>
      <c r="N314">
        <v>2.4947119809197198</v>
      </c>
      <c r="O314">
        <v>51.533420197973498</v>
      </c>
      <c r="P314">
        <v>50.7947214076246</v>
      </c>
      <c r="Q314">
        <v>7.3099141469619003E-2</v>
      </c>
    </row>
    <row r="315" spans="1:17" x14ac:dyDescent="0.3">
      <c r="A315" t="s">
        <v>734</v>
      </c>
      <c r="B315" t="s">
        <v>735</v>
      </c>
      <c r="C315" t="str">
        <f>IFERROR(VLOOKUP(Table1[[#This Row],[Ticker]],[1]!Table2[[Symbol]:[Industry]],2,FALSE),"-")</f>
        <v>-</v>
      </c>
      <c r="D315" t="s">
        <v>46</v>
      </c>
      <c r="E315">
        <v>23157.23492775</v>
      </c>
      <c r="F315">
        <v>900.75</v>
      </c>
      <c r="G315">
        <v>3.3219104052340298</v>
      </c>
      <c r="H315">
        <v>-4.0983355185112602</v>
      </c>
      <c r="I315">
        <v>9.5427667675016501</v>
      </c>
      <c r="J315">
        <v>0.75138343107026095</v>
      </c>
      <c r="K315">
        <v>849.13849899985905</v>
      </c>
      <c r="L315">
        <v>754.03323576103799</v>
      </c>
      <c r="M315">
        <v>75.302744286407702</v>
      </c>
      <c r="N315">
        <v>2.11752473388986</v>
      </c>
      <c r="O315">
        <v>7.55481543158478</v>
      </c>
      <c r="P315">
        <v>63.757840196345803</v>
      </c>
      <c r="Q315">
        <v>7.6235942438390006E-2</v>
      </c>
    </row>
    <row r="316" spans="1:17" x14ac:dyDescent="0.3">
      <c r="A316" t="s">
        <v>736</v>
      </c>
      <c r="B316" t="s">
        <v>737</v>
      </c>
      <c r="C316" t="str">
        <f>IFERROR(VLOOKUP(Table1[[#This Row],[Ticker]],[1]!Table2[[Symbol]:[Industry]],2,FALSE),"-")</f>
        <v>-</v>
      </c>
      <c r="D316" t="s">
        <v>175</v>
      </c>
      <c r="E316">
        <v>23084.544051624998</v>
      </c>
      <c r="F316">
        <v>7840.75</v>
      </c>
      <c r="G316">
        <v>-21.116928372144798</v>
      </c>
      <c r="H316">
        <v>1.2879706185308499</v>
      </c>
      <c r="I316">
        <v>11.686191526521601</v>
      </c>
      <c r="J316">
        <v>-2.4466606957852299</v>
      </c>
      <c r="K316">
        <v>7358.01087642111</v>
      </c>
      <c r="L316">
        <v>6768.2916454693795</v>
      </c>
      <c r="M316">
        <v>49.6266370688191</v>
      </c>
      <c r="N316">
        <v>0.45260594596169901</v>
      </c>
      <c r="O316">
        <v>3.7579313203456302</v>
      </c>
      <c r="P316">
        <v>51.516469076398302</v>
      </c>
      <c r="Q316">
        <v>-8.4587312644059998E-2</v>
      </c>
    </row>
    <row r="317" spans="1:17" x14ac:dyDescent="0.3">
      <c r="A317" t="s">
        <v>738</v>
      </c>
      <c r="B317" t="s">
        <v>739</v>
      </c>
      <c r="C317" t="str">
        <f>IFERROR(VLOOKUP(Table1[[#This Row],[Ticker]],[1]!Table2[[Symbol]:[Industry]],2,FALSE),"-")</f>
        <v>-</v>
      </c>
      <c r="D317" t="s">
        <v>740</v>
      </c>
      <c r="E317">
        <v>23047.044883800001</v>
      </c>
      <c r="F317">
        <v>1643.6</v>
      </c>
      <c r="G317">
        <v>21.046432160368301</v>
      </c>
      <c r="H317">
        <v>10.954126713524699</v>
      </c>
      <c r="I317">
        <v>32.576302254889299</v>
      </c>
      <c r="J317">
        <v>-2.37372585370841</v>
      </c>
      <c r="K317">
        <v>1466.8724845199099</v>
      </c>
      <c r="L317">
        <v>1260.81348958796</v>
      </c>
      <c r="M317">
        <v>58.941474189771597</v>
      </c>
      <c r="N317">
        <v>0.66650325833838697</v>
      </c>
      <c r="O317">
        <v>4.34412265758092</v>
      </c>
      <c r="P317">
        <v>66.331022618023496</v>
      </c>
      <c r="Q317">
        <v>5.8327734032475001E-2</v>
      </c>
    </row>
    <row r="318" spans="1:17" hidden="1" x14ac:dyDescent="0.3">
      <c r="A318" t="s">
        <v>741</v>
      </c>
      <c r="B318" t="s">
        <v>742</v>
      </c>
      <c r="C318" t="str">
        <f>IFERROR(VLOOKUP(Table1[[#This Row],[Ticker]],[1]!Table2[[Symbol]:[Industry]],2,FALSE),"-")</f>
        <v>-</v>
      </c>
      <c r="D318" t="s">
        <v>743</v>
      </c>
      <c r="E318">
        <v>23025.673136879999</v>
      </c>
      <c r="F318">
        <v>102.75</v>
      </c>
      <c r="G318">
        <v>83.273407229877606</v>
      </c>
      <c r="H318">
        <v>-1.25229738670612</v>
      </c>
      <c r="I318">
        <v>13.780632027278401</v>
      </c>
      <c r="J318">
        <v>-1.42071324635737</v>
      </c>
      <c r="K318">
        <v>99.571354635268804</v>
      </c>
      <c r="L318">
        <v>83.879902206170996</v>
      </c>
      <c r="M318">
        <v>50.681017208567297</v>
      </c>
      <c r="N318">
        <v>0.408494349739353</v>
      </c>
      <c r="O318">
        <v>3.74695863746958</v>
      </c>
      <c r="P318">
        <v>120.30445969125201</v>
      </c>
      <c r="Q318">
        <v>2.0612820630179999E-2</v>
      </c>
    </row>
    <row r="319" spans="1:17" x14ac:dyDescent="0.3">
      <c r="A319" t="s">
        <v>744</v>
      </c>
      <c r="B319" t="s">
        <v>745</v>
      </c>
      <c r="C319" t="str">
        <f>IFERROR(VLOOKUP(Table1[[#This Row],[Ticker]],[1]!Table2[[Symbol]:[Industry]],2,FALSE),"-")</f>
        <v>-</v>
      </c>
      <c r="D319" t="s">
        <v>415</v>
      </c>
      <c r="E319">
        <v>22897.482598629998</v>
      </c>
      <c r="F319">
        <v>6439.45</v>
      </c>
      <c r="G319">
        <v>116.45249405653701</v>
      </c>
      <c r="H319">
        <v>8.5987905979060208</v>
      </c>
      <c r="I319">
        <v>41.281846606061102</v>
      </c>
      <c r="J319">
        <v>1.65341312473686</v>
      </c>
      <c r="K319">
        <v>5765.0577315861401</v>
      </c>
      <c r="L319">
        <v>4510.54010054434</v>
      </c>
      <c r="M319">
        <v>56.844773962189699</v>
      </c>
      <c r="N319">
        <v>2.01230208923625</v>
      </c>
      <c r="O319">
        <v>7.1341496556382999</v>
      </c>
      <c r="P319">
        <v>206.64047619047599</v>
      </c>
    </row>
    <row r="320" spans="1:17" x14ac:dyDescent="0.3">
      <c r="A320" t="s">
        <v>746</v>
      </c>
      <c r="B320" t="s">
        <v>747</v>
      </c>
      <c r="C320" t="str">
        <f>IFERROR(VLOOKUP(Table1[[#This Row],[Ticker]],[1]!Table2[[Symbol]:[Industry]],2,FALSE),"-")</f>
        <v>-</v>
      </c>
      <c r="D320" t="s">
        <v>163</v>
      </c>
      <c r="E320">
        <v>22882.369582305</v>
      </c>
      <c r="F320">
        <v>719.85</v>
      </c>
      <c r="G320">
        <v>54.614311170591002</v>
      </c>
      <c r="H320">
        <v>18.0439447699361</v>
      </c>
      <c r="I320">
        <v>30.073666239275099</v>
      </c>
      <c r="J320">
        <v>-5.0485682102242002</v>
      </c>
      <c r="K320">
        <v>666.49305743432399</v>
      </c>
      <c r="L320">
        <v>546.90145697936202</v>
      </c>
      <c r="M320">
        <v>45.664090620683702</v>
      </c>
      <c r="N320">
        <v>1.4189003085853999</v>
      </c>
      <c r="O320">
        <v>17.239702715843499</v>
      </c>
      <c r="P320">
        <v>130.72115384615299</v>
      </c>
      <c r="Q320">
        <v>0.16112736631542299</v>
      </c>
    </row>
    <row r="321" spans="1:17" x14ac:dyDescent="0.3">
      <c r="A321" t="s">
        <v>748</v>
      </c>
      <c r="B321" t="s">
        <v>749</v>
      </c>
      <c r="C321" t="str">
        <f>IFERROR(VLOOKUP(Table1[[#This Row],[Ticker]],[1]!Table2[[Symbol]:[Industry]],2,FALSE),"-")</f>
        <v>-</v>
      </c>
      <c r="D321" t="s">
        <v>569</v>
      </c>
      <c r="E321">
        <v>22791.457181310001</v>
      </c>
      <c r="F321">
        <v>628.70000000000005</v>
      </c>
      <c r="G321">
        <v>0.59175922453815799</v>
      </c>
      <c r="H321">
        <v>-11.1458496146463</v>
      </c>
      <c r="I321">
        <v>-18.5707784050912</v>
      </c>
      <c r="J321">
        <v>0.81268776462093395</v>
      </c>
      <c r="K321">
        <v>673.72972414020296</v>
      </c>
      <c r="L321">
        <v>649.93646980439598</v>
      </c>
      <c r="M321">
        <v>38.773738917844</v>
      </c>
      <c r="N321">
        <v>1.5273933024230499</v>
      </c>
      <c r="O321">
        <v>22.355654525210699</v>
      </c>
      <c r="P321">
        <v>43.538812785388103</v>
      </c>
      <c r="Q321">
        <v>-6.9835037160930993E-2</v>
      </c>
    </row>
    <row r="322" spans="1:17" x14ac:dyDescent="0.3">
      <c r="A322" t="s">
        <v>750</v>
      </c>
      <c r="B322" t="s">
        <v>751</v>
      </c>
      <c r="C322" t="str">
        <f>IFERROR(VLOOKUP(Table1[[#This Row],[Ticker]],[1]!Table2[[Symbol]:[Industry]],2,FALSE),"-")</f>
        <v>-</v>
      </c>
      <c r="D322" t="s">
        <v>199</v>
      </c>
      <c r="E322">
        <v>22683.347331559999</v>
      </c>
      <c r="F322">
        <v>1918.3</v>
      </c>
      <c r="G322">
        <v>-3.2834899376988398</v>
      </c>
      <c r="H322">
        <v>-6.2020176074897098</v>
      </c>
      <c r="I322">
        <v>-25.889108995188799</v>
      </c>
      <c r="J322">
        <v>-2.1052427406848999E-3</v>
      </c>
      <c r="K322">
        <v>1967.06078859289</v>
      </c>
      <c r="L322">
        <v>1807.5118886457101</v>
      </c>
      <c r="M322">
        <v>49.648252626174603</v>
      </c>
      <c r="N322">
        <v>0.40202475612755101</v>
      </c>
      <c r="O322">
        <v>26.5886461971537</v>
      </c>
      <c r="P322">
        <v>72.299815871019902</v>
      </c>
      <c r="Q322">
        <v>0.22158216794848501</v>
      </c>
    </row>
    <row r="323" spans="1:17" x14ac:dyDescent="0.3">
      <c r="A323" t="s">
        <v>752</v>
      </c>
      <c r="B323" t="s">
        <v>753</v>
      </c>
      <c r="C323" t="str">
        <f>IFERROR(VLOOKUP(Table1[[#This Row],[Ticker]],[1]!Table2[[Symbol]:[Industry]],2,FALSE),"-")</f>
        <v>-</v>
      </c>
      <c r="D323" t="s">
        <v>645</v>
      </c>
      <c r="E323">
        <v>22624.66925685</v>
      </c>
      <c r="F323">
        <v>1321.5</v>
      </c>
      <c r="G323">
        <v>29.4330041423752</v>
      </c>
      <c r="H323">
        <v>-0.73568819458580903</v>
      </c>
      <c r="I323">
        <v>62.562207954496103</v>
      </c>
      <c r="J323">
        <v>-0.38368444223290699</v>
      </c>
      <c r="K323">
        <v>1270.6129502794099</v>
      </c>
      <c r="L323">
        <v>1065.4544179694899</v>
      </c>
      <c r="M323">
        <v>61.214172708634301</v>
      </c>
      <c r="N323">
        <v>0.51155396071463599</v>
      </c>
      <c r="O323">
        <v>13.1290200529701</v>
      </c>
      <c r="P323">
        <v>102.91746641074801</v>
      </c>
      <c r="Q323">
        <v>0.12014508865389301</v>
      </c>
    </row>
    <row r="324" spans="1:17" x14ac:dyDescent="0.3">
      <c r="A324" t="s">
        <v>754</v>
      </c>
      <c r="B324" t="s">
        <v>755</v>
      </c>
      <c r="C324" t="str">
        <f>IFERROR(VLOOKUP(Table1[[#This Row],[Ticker]],[1]!Table2[[Symbol]:[Industry]],2,FALSE),"-")</f>
        <v>-</v>
      </c>
      <c r="D324" t="s">
        <v>265</v>
      </c>
      <c r="E324">
        <v>22550.087117120001</v>
      </c>
      <c r="F324">
        <v>713.2</v>
      </c>
      <c r="G324">
        <v>21.7271952743701</v>
      </c>
      <c r="H324">
        <v>0.546700605595419</v>
      </c>
      <c r="I324">
        <v>-5.0383831780413599</v>
      </c>
      <c r="J324">
        <v>12.6632187177583</v>
      </c>
      <c r="K324">
        <v>671.41851421325805</v>
      </c>
      <c r="L324">
        <v>624.695653298671</v>
      </c>
      <c r="M324">
        <v>71.512591176992004</v>
      </c>
      <c r="N324">
        <v>1.7577872890874999</v>
      </c>
      <c r="O324">
        <v>12.0232753785754</v>
      </c>
      <c r="P324">
        <v>53.591041240443602</v>
      </c>
      <c r="Q324">
        <v>0.118187605461251</v>
      </c>
    </row>
    <row r="325" spans="1:17" x14ac:dyDescent="0.3">
      <c r="A325" t="s">
        <v>756</v>
      </c>
      <c r="B325" t="s">
        <v>757</v>
      </c>
      <c r="C325" t="str">
        <f>IFERROR(VLOOKUP(Table1[[#This Row],[Ticker]],[1]!Table2[[Symbol]:[Industry]],2,FALSE),"-")</f>
        <v>-</v>
      </c>
      <c r="D325" t="s">
        <v>199</v>
      </c>
      <c r="E325">
        <v>22257.19065859</v>
      </c>
      <c r="F325">
        <v>586.70000000000005</v>
      </c>
      <c r="G325">
        <v>-14.256619985238499</v>
      </c>
      <c r="H325">
        <v>-3.4245269230847302</v>
      </c>
      <c r="I325">
        <v>18.652224713196901</v>
      </c>
      <c r="J325">
        <v>3.2869347468389298</v>
      </c>
      <c r="K325">
        <v>564.48899475766098</v>
      </c>
      <c r="L325">
        <v>518.87824615026295</v>
      </c>
      <c r="M325">
        <v>72.104004459536</v>
      </c>
      <c r="N325">
        <v>0.67800175832708898</v>
      </c>
      <c r="O325">
        <v>6.0848815408215398</v>
      </c>
      <c r="P325">
        <v>44.223205506391302</v>
      </c>
      <c r="Q325">
        <v>0.103721372766654</v>
      </c>
    </row>
    <row r="326" spans="1:17" x14ac:dyDescent="0.3">
      <c r="A326" t="s">
        <v>758</v>
      </c>
      <c r="B326" t="s">
        <v>759</v>
      </c>
      <c r="C326" t="str">
        <f>IFERROR(VLOOKUP(Table1[[#This Row],[Ticker]],[1]!Table2[[Symbol]:[Industry]],2,FALSE),"-")</f>
        <v>-</v>
      </c>
      <c r="D326" t="s">
        <v>301</v>
      </c>
      <c r="E326">
        <v>22117.3985116</v>
      </c>
      <c r="F326">
        <v>2010.4</v>
      </c>
      <c r="G326">
        <v>-4.6305177233512698</v>
      </c>
      <c r="H326">
        <v>11.3048209249874</v>
      </c>
      <c r="I326">
        <v>-15.1570928037369</v>
      </c>
      <c r="J326">
        <v>-1.3348687123726599</v>
      </c>
      <c r="K326">
        <v>1846.9701813167001</v>
      </c>
      <c r="L326">
        <v>1832.2353723353599</v>
      </c>
      <c r="M326">
        <v>76.718336756117395</v>
      </c>
      <c r="N326">
        <v>1.1854051022704399</v>
      </c>
      <c r="O326">
        <v>22.311480302427299</v>
      </c>
      <c r="P326">
        <v>30.367680435769401</v>
      </c>
      <c r="Q326">
        <v>7.6631112043474003E-2</v>
      </c>
    </row>
    <row r="327" spans="1:17" x14ac:dyDescent="0.3">
      <c r="A327" t="s">
        <v>760</v>
      </c>
      <c r="B327" t="s">
        <v>761</v>
      </c>
      <c r="C327" t="str">
        <f>IFERROR(VLOOKUP(Table1[[#This Row],[Ticker]],[1]!Table2[[Symbol]:[Industry]],2,FALSE),"-")</f>
        <v>-</v>
      </c>
      <c r="D327" t="s">
        <v>514</v>
      </c>
      <c r="E327">
        <v>22030.147950524999</v>
      </c>
      <c r="F327">
        <v>1440.45</v>
      </c>
      <c r="G327">
        <v>4.9473938780221003</v>
      </c>
      <c r="H327">
        <v>-8.1948144341998592</v>
      </c>
      <c r="I327">
        <v>42.018123714509102</v>
      </c>
      <c r="J327">
        <v>-0.75363178922993401</v>
      </c>
      <c r="K327">
        <v>1476.86274060494</v>
      </c>
      <c r="L327">
        <v>1244.23660613943</v>
      </c>
      <c r="M327">
        <v>37.067322704574003</v>
      </c>
      <c r="N327">
        <v>0.92935877004284495</v>
      </c>
      <c r="O327">
        <v>18.018674719705601</v>
      </c>
      <c r="P327">
        <v>73.287218045112695</v>
      </c>
      <c r="Q327">
        <v>0.12603048412741399</v>
      </c>
    </row>
    <row r="328" spans="1:17" x14ac:dyDescent="0.3">
      <c r="A328" t="s">
        <v>762</v>
      </c>
      <c r="B328" t="s">
        <v>763</v>
      </c>
      <c r="C328" t="str">
        <f>IFERROR(VLOOKUP(Table1[[#This Row],[Ticker]],[1]!Table2[[Symbol]:[Industry]],2,FALSE),"-")</f>
        <v>-</v>
      </c>
      <c r="D328" t="s">
        <v>127</v>
      </c>
      <c r="E328">
        <v>21698.129768679999</v>
      </c>
      <c r="F328">
        <v>780.4</v>
      </c>
      <c r="G328">
        <v>33.298307704016302</v>
      </c>
      <c r="H328">
        <v>13.388175658196801</v>
      </c>
      <c r="I328">
        <v>5.6635139563280799</v>
      </c>
      <c r="J328">
        <v>-3.9901400809894301</v>
      </c>
      <c r="K328">
        <v>720.40741280717396</v>
      </c>
      <c r="L328">
        <v>624.80949281043195</v>
      </c>
      <c r="M328">
        <v>53.660962379664099</v>
      </c>
      <c r="N328">
        <v>2.3810474199351699</v>
      </c>
      <c r="O328">
        <v>8.2137365453613498</v>
      </c>
      <c r="P328">
        <v>85.721085197524999</v>
      </c>
      <c r="Q328">
        <v>7.0265227449147996E-2</v>
      </c>
    </row>
    <row r="329" spans="1:17" x14ac:dyDescent="0.3">
      <c r="A329" t="s">
        <v>764</v>
      </c>
      <c r="B329" t="s">
        <v>765</v>
      </c>
      <c r="C329" t="str">
        <f>IFERROR(VLOOKUP(Table1[[#This Row],[Ticker]],[1]!Table2[[Symbol]:[Industry]],2,FALSE),"-")</f>
        <v>-</v>
      </c>
      <c r="D329" t="s">
        <v>51</v>
      </c>
      <c r="E329">
        <v>21664.489691625</v>
      </c>
      <c r="F329">
        <v>740.75</v>
      </c>
      <c r="G329">
        <v>-31.810465192555601</v>
      </c>
      <c r="H329">
        <v>-3.9029719658944999</v>
      </c>
      <c r="I329">
        <v>-9.5389675589779408</v>
      </c>
      <c r="J329">
        <v>3.0941461541370101</v>
      </c>
      <c r="K329">
        <v>746.40865145246903</v>
      </c>
      <c r="L329">
        <v>732.39843327724896</v>
      </c>
      <c r="M329">
        <v>59.717732815604002</v>
      </c>
      <c r="N329">
        <v>0.58240181402209201</v>
      </c>
      <c r="O329">
        <v>16.469794127573401</v>
      </c>
      <c r="P329">
        <v>23.448045996166901</v>
      </c>
    </row>
    <row r="330" spans="1:17" x14ac:dyDescent="0.3">
      <c r="A330" t="s">
        <v>766</v>
      </c>
      <c r="B330" t="s">
        <v>767</v>
      </c>
      <c r="C330" t="str">
        <f>IFERROR(VLOOKUP(Table1[[#This Row],[Ticker]],[1]!Table2[[Symbol]:[Industry]],2,FALSE),"-")</f>
        <v>-</v>
      </c>
      <c r="D330" t="s">
        <v>218</v>
      </c>
      <c r="E330">
        <v>21598.840369919999</v>
      </c>
      <c r="F330">
        <v>1329.6</v>
      </c>
      <c r="G330">
        <v>75.611718042218996</v>
      </c>
      <c r="H330">
        <v>-4.9930360067682198</v>
      </c>
      <c r="I330">
        <v>23.194762255311598</v>
      </c>
      <c r="J330">
        <v>6.1995295993449497</v>
      </c>
      <c r="K330">
        <v>1264.5239059414801</v>
      </c>
      <c r="L330">
        <v>1065.5173404376601</v>
      </c>
      <c r="M330">
        <v>68.2314939432476</v>
      </c>
      <c r="N330">
        <v>0.47769617730770902</v>
      </c>
      <c r="O330">
        <v>7.3894404332129904</v>
      </c>
      <c r="P330">
        <v>121.139293139293</v>
      </c>
      <c r="Q330">
        <v>0.157246422030801</v>
      </c>
    </row>
    <row r="331" spans="1:17" x14ac:dyDescent="0.3">
      <c r="A331" t="s">
        <v>768</v>
      </c>
      <c r="B331" t="s">
        <v>769</v>
      </c>
      <c r="C331" t="str">
        <f>IFERROR(VLOOKUP(Table1[[#This Row],[Ticker]],[1]!Table2[[Symbol]:[Industry]],2,FALSE),"-")</f>
        <v>-</v>
      </c>
      <c r="D331" t="s">
        <v>770</v>
      </c>
      <c r="E331">
        <v>21577.907067</v>
      </c>
      <c r="F331">
        <v>1354.9</v>
      </c>
      <c r="G331">
        <v>-36.064077340556402</v>
      </c>
      <c r="H331">
        <v>-10.689337727076399</v>
      </c>
      <c r="I331">
        <v>-8.2622303233288896</v>
      </c>
      <c r="J331">
        <v>-4.3467014238056203</v>
      </c>
      <c r="K331">
        <v>1381.21911547123</v>
      </c>
      <c r="L331">
        <v>1320.9242211978001</v>
      </c>
      <c r="M331">
        <v>39.779056026847599</v>
      </c>
      <c r="N331">
        <v>0.41369931113671599</v>
      </c>
      <c r="O331">
        <v>14.0305557605727</v>
      </c>
      <c r="P331">
        <v>22.0245868419867</v>
      </c>
      <c r="Q331">
        <v>-1.8601858914423001E-2</v>
      </c>
    </row>
    <row r="332" spans="1:17" x14ac:dyDescent="0.3">
      <c r="A332" t="s">
        <v>771</v>
      </c>
      <c r="B332" t="s">
        <v>772</v>
      </c>
      <c r="C332" t="str">
        <f>IFERROR(VLOOKUP(Table1[[#This Row],[Ticker]],[1]!Table2[[Symbol]:[Industry]],2,FALSE),"-")</f>
        <v>-</v>
      </c>
      <c r="D332" t="s">
        <v>446</v>
      </c>
      <c r="E332">
        <v>21442.201504029999</v>
      </c>
      <c r="F332">
        <v>673.7</v>
      </c>
      <c r="G332">
        <v>84.043268288242601</v>
      </c>
      <c r="H332">
        <v>16.408674860011001</v>
      </c>
      <c r="I332">
        <v>26.835205179607001</v>
      </c>
      <c r="J332">
        <v>1.8531742905941699</v>
      </c>
      <c r="K332">
        <v>612.16312900854598</v>
      </c>
      <c r="L332">
        <v>513.33755934193402</v>
      </c>
      <c r="M332">
        <v>56.369340551277901</v>
      </c>
      <c r="N332">
        <v>1.0546821727884801</v>
      </c>
      <c r="O332">
        <v>5.3881549651179901</v>
      </c>
      <c r="P332">
        <v>117.673667205169</v>
      </c>
      <c r="Q332">
        <v>0.16692164821789501</v>
      </c>
    </row>
    <row r="333" spans="1:17" x14ac:dyDescent="0.3">
      <c r="A333" t="s">
        <v>773</v>
      </c>
      <c r="B333" t="s">
        <v>774</v>
      </c>
      <c r="C333" t="str">
        <f>IFERROR(VLOOKUP(Table1[[#This Row],[Ticker]],[1]!Table2[[Symbol]:[Industry]],2,FALSE),"-")</f>
        <v>-</v>
      </c>
      <c r="D333" t="s">
        <v>415</v>
      </c>
      <c r="E333">
        <v>21343.031368560001</v>
      </c>
      <c r="F333">
        <v>4336.2</v>
      </c>
      <c r="G333">
        <v>53.079057309022502</v>
      </c>
      <c r="H333">
        <v>5.8421062114840696</v>
      </c>
      <c r="I333">
        <v>26.731250743451</v>
      </c>
      <c r="J333">
        <v>-5.0738353273767904</v>
      </c>
      <c r="K333">
        <v>4090.3879310879001</v>
      </c>
      <c r="L333">
        <v>3399.0090714999501</v>
      </c>
      <c r="M333">
        <v>49.133123166997898</v>
      </c>
      <c r="N333">
        <v>0.90171439763620198</v>
      </c>
      <c r="O333">
        <v>13.2327844656611</v>
      </c>
      <c r="P333">
        <v>94.448430493273506</v>
      </c>
      <c r="Q333">
        <v>-1.3197708764526001E-2</v>
      </c>
    </row>
    <row r="334" spans="1:17" x14ac:dyDescent="0.3">
      <c r="A334" t="s">
        <v>775</v>
      </c>
      <c r="B334" t="s">
        <v>776</v>
      </c>
      <c r="C334" t="str">
        <f>IFERROR(VLOOKUP(Table1[[#This Row],[Ticker]],[1]!Table2[[Symbol]:[Industry]],2,FALSE),"-")</f>
        <v>-</v>
      </c>
      <c r="D334" t="s">
        <v>777</v>
      </c>
      <c r="E334">
        <v>21307.615023704999</v>
      </c>
      <c r="F334">
        <v>308.85000000000002</v>
      </c>
      <c r="G334">
        <v>61.441881123935097</v>
      </c>
      <c r="H334">
        <v>16.946964189031601</v>
      </c>
      <c r="I334">
        <v>35.729345108093497</v>
      </c>
      <c r="J334">
        <v>-8.3216593626895801</v>
      </c>
      <c r="K334">
        <v>270.42625289327498</v>
      </c>
      <c r="L334">
        <v>216.27444483904699</v>
      </c>
      <c r="M334">
        <v>52.5434305565595</v>
      </c>
      <c r="N334">
        <v>1.73163307209853</v>
      </c>
      <c r="O334">
        <v>11.348551076574299</v>
      </c>
      <c r="P334">
        <v>108.26028320971</v>
      </c>
      <c r="Q334">
        <v>4.3367472012147003E-2</v>
      </c>
    </row>
    <row r="335" spans="1:17" x14ac:dyDescent="0.3">
      <c r="A335" t="s">
        <v>778</v>
      </c>
      <c r="B335" t="s">
        <v>779</v>
      </c>
      <c r="C335" t="str">
        <f>IFERROR(VLOOKUP(Table1[[#This Row],[Ticker]],[1]!Table2[[Symbol]:[Industry]],2,FALSE),"-")</f>
        <v>-</v>
      </c>
      <c r="D335" t="s">
        <v>492</v>
      </c>
      <c r="E335">
        <v>21226.273521166</v>
      </c>
      <c r="F335">
        <v>175.97</v>
      </c>
      <c r="G335">
        <v>-37.9991115169247</v>
      </c>
      <c r="H335">
        <v>-0.82232455679451499</v>
      </c>
      <c r="I335">
        <v>0.14730373007533001</v>
      </c>
      <c r="J335">
        <v>-1.10298207108865</v>
      </c>
      <c r="K335">
        <v>172.910188622617</v>
      </c>
      <c r="L335">
        <v>171.48296062095099</v>
      </c>
      <c r="M335">
        <v>48.5689757166666</v>
      </c>
      <c r="N335">
        <v>1.3133002153330999</v>
      </c>
      <c r="O335">
        <v>29.283400579644201</v>
      </c>
      <c r="P335">
        <v>23.704745166959501</v>
      </c>
      <c r="Q335">
        <v>2.0469787721047E-2</v>
      </c>
    </row>
    <row r="336" spans="1:17" x14ac:dyDescent="0.3">
      <c r="A336" t="s">
        <v>780</v>
      </c>
      <c r="B336" t="s">
        <v>781</v>
      </c>
      <c r="C336" t="str">
        <f>IFERROR(VLOOKUP(Table1[[#This Row],[Ticker]],[1]!Table2[[Symbol]:[Industry]],2,FALSE),"-")</f>
        <v>-</v>
      </c>
      <c r="D336" t="s">
        <v>645</v>
      </c>
      <c r="E336">
        <v>21163.969530647999</v>
      </c>
      <c r="F336">
        <v>146.79</v>
      </c>
      <c r="G336">
        <v>75.554604948740902</v>
      </c>
      <c r="H336">
        <v>16.343177307263399</v>
      </c>
      <c r="I336">
        <v>22.386856725959099</v>
      </c>
      <c r="J336">
        <v>-0.87777630203471102</v>
      </c>
      <c r="K336">
        <v>129.024219744101</v>
      </c>
      <c r="L336">
        <v>105.4467317364</v>
      </c>
      <c r="M336">
        <v>62.035373355110004</v>
      </c>
      <c r="N336">
        <v>0.93981029907824598</v>
      </c>
      <c r="O336">
        <v>3.4743511138360899</v>
      </c>
      <c r="P336">
        <v>138.68292682926801</v>
      </c>
      <c r="Q336">
        <v>7.5774439499832993E-2</v>
      </c>
    </row>
    <row r="337" spans="1:17" x14ac:dyDescent="0.3">
      <c r="A337" t="s">
        <v>782</v>
      </c>
      <c r="B337" t="s">
        <v>783</v>
      </c>
      <c r="C337" t="str">
        <f>IFERROR(VLOOKUP(Table1[[#This Row],[Ticker]],[1]!Table2[[Symbol]:[Industry]],2,FALSE),"-")</f>
        <v>-</v>
      </c>
      <c r="D337" t="s">
        <v>630</v>
      </c>
      <c r="E337">
        <v>21150.503382850002</v>
      </c>
      <c r="F337">
        <v>674.75</v>
      </c>
      <c r="G337">
        <v>85.197629622725401</v>
      </c>
      <c r="H337">
        <v>-10.2311969705823</v>
      </c>
      <c r="I337">
        <v>-23.870336249124801</v>
      </c>
      <c r="J337">
        <v>-5.4034850120334603</v>
      </c>
      <c r="K337">
        <v>676.41159078012697</v>
      </c>
      <c r="L337">
        <v>589.94928378943303</v>
      </c>
      <c r="M337">
        <v>40.5933057285716</v>
      </c>
      <c r="N337">
        <v>0.99876060562068802</v>
      </c>
      <c r="O337">
        <v>15.9318266024453</v>
      </c>
      <c r="P337">
        <v>147.11591283647601</v>
      </c>
      <c r="Q337">
        <v>0.14594864667857901</v>
      </c>
    </row>
    <row r="338" spans="1:17" x14ac:dyDescent="0.3">
      <c r="A338" t="s">
        <v>784</v>
      </c>
      <c r="B338" t="s">
        <v>785</v>
      </c>
      <c r="C338" t="str">
        <f>IFERROR(VLOOKUP(Table1[[#This Row],[Ticker]],[1]!Table2[[Symbol]:[Industry]],2,FALSE),"-")</f>
        <v>-</v>
      </c>
      <c r="D338" t="s">
        <v>121</v>
      </c>
      <c r="E338">
        <v>20874.362346599999</v>
      </c>
      <c r="F338">
        <v>833.7</v>
      </c>
      <c r="G338">
        <v>43.4550805067719</v>
      </c>
      <c r="H338">
        <v>15.815176138686899</v>
      </c>
      <c r="I338">
        <v>45.342052954589001</v>
      </c>
      <c r="J338">
        <v>-4.3713290825732898</v>
      </c>
      <c r="K338">
        <v>757.93455614093102</v>
      </c>
      <c r="L338">
        <v>619.61996822439096</v>
      </c>
      <c r="M338">
        <v>50.898290225307001</v>
      </c>
      <c r="N338">
        <v>0.77288541490162999</v>
      </c>
      <c r="O338">
        <v>7.3527647834952399</v>
      </c>
      <c r="P338">
        <v>85.184362505553096</v>
      </c>
    </row>
    <row r="339" spans="1:17" hidden="1" x14ac:dyDescent="0.3">
      <c r="A339" t="s">
        <v>786</v>
      </c>
      <c r="B339" t="s">
        <v>787</v>
      </c>
      <c r="C339" t="str">
        <f>IFERROR(VLOOKUP(Table1[[#This Row],[Ticker]],[1]!Table2[[Symbol]:[Industry]],2,FALSE),"-")</f>
        <v>-</v>
      </c>
      <c r="D339" t="s">
        <v>246</v>
      </c>
      <c r="E339">
        <v>20791.885177035001</v>
      </c>
      <c r="F339">
        <v>721.35</v>
      </c>
      <c r="G339">
        <v>57.111265231222099</v>
      </c>
      <c r="H339">
        <v>1.0574117217919901</v>
      </c>
      <c r="I339">
        <v>22.553025998778399</v>
      </c>
      <c r="J339">
        <v>-5.7635976356331797</v>
      </c>
      <c r="K339">
        <v>680.85195004569096</v>
      </c>
      <c r="L339">
        <v>569.05352970552599</v>
      </c>
      <c r="M339">
        <v>48.633335851642002</v>
      </c>
      <c r="N339">
        <v>1.02508874657058</v>
      </c>
      <c r="O339">
        <v>7.4374436819851502</v>
      </c>
      <c r="P339">
        <v>87.680499544685802</v>
      </c>
      <c r="Q339">
        <v>-3.1374657910942003E-2</v>
      </c>
    </row>
    <row r="340" spans="1:17" x14ac:dyDescent="0.3">
      <c r="A340" t="s">
        <v>788</v>
      </c>
      <c r="B340" t="s">
        <v>789</v>
      </c>
      <c r="C340" t="str">
        <f>IFERROR(VLOOKUP(Table1[[#This Row],[Ticker]],[1]!Table2[[Symbol]:[Industry]],2,FALSE),"-")</f>
        <v>-</v>
      </c>
      <c r="D340" t="s">
        <v>141</v>
      </c>
      <c r="E340">
        <v>20695.8196773899</v>
      </c>
      <c r="F340">
        <v>1472.9</v>
      </c>
      <c r="G340">
        <v>191.174525798991</v>
      </c>
      <c r="H340">
        <v>-3.9386223278768502</v>
      </c>
      <c r="I340">
        <v>-7.1443669669282901</v>
      </c>
      <c r="J340">
        <v>-2.8918122500627299</v>
      </c>
      <c r="K340">
        <v>1448.7455891770501</v>
      </c>
      <c r="L340">
        <v>1185.5671365022299</v>
      </c>
      <c r="M340">
        <v>43.233033758390398</v>
      </c>
      <c r="N340">
        <v>0.85563391602754602</v>
      </c>
      <c r="O340">
        <v>6.9319030484078903</v>
      </c>
      <c r="P340">
        <v>231.73423423423401</v>
      </c>
    </row>
    <row r="341" spans="1:17" x14ac:dyDescent="0.3">
      <c r="A341" t="s">
        <v>790</v>
      </c>
      <c r="B341" t="s">
        <v>791</v>
      </c>
      <c r="C341" t="str">
        <f>IFERROR(VLOOKUP(Table1[[#This Row],[Ticker]],[1]!Table2[[Symbol]:[Industry]],2,FALSE),"-")</f>
        <v>-</v>
      </c>
      <c r="D341" t="s">
        <v>54</v>
      </c>
      <c r="E341">
        <v>20640.110835619998</v>
      </c>
      <c r="F341">
        <v>1050.05</v>
      </c>
      <c r="G341">
        <v>6.8520429697061003</v>
      </c>
      <c r="H341">
        <v>-14.4374480770531</v>
      </c>
      <c r="I341">
        <v>-11.4350831617707</v>
      </c>
      <c r="J341">
        <v>-5.8221616497636797</v>
      </c>
      <c r="K341">
        <v>1070.6080701037899</v>
      </c>
      <c r="L341">
        <v>952.15991099134203</v>
      </c>
      <c r="M341">
        <v>31.695847880695801</v>
      </c>
      <c r="N341">
        <v>0.50445929540029999</v>
      </c>
      <c r="O341">
        <v>22.370363316032499</v>
      </c>
      <c r="P341">
        <v>48.490419288694</v>
      </c>
      <c r="Q341">
        <v>8.4092116728759995E-3</v>
      </c>
    </row>
    <row r="342" spans="1:17" x14ac:dyDescent="0.3">
      <c r="A342" t="s">
        <v>792</v>
      </c>
      <c r="B342" t="s">
        <v>793</v>
      </c>
      <c r="C342" t="str">
        <f>IFERROR(VLOOKUP(Table1[[#This Row],[Ticker]],[1]!Table2[[Symbol]:[Industry]],2,FALSE),"-")</f>
        <v>-</v>
      </c>
      <c r="D342" t="s">
        <v>141</v>
      </c>
      <c r="E342">
        <v>20520.282995059999</v>
      </c>
      <c r="F342">
        <v>600.20000000000005</v>
      </c>
      <c r="G342">
        <v>144.030296595262</v>
      </c>
      <c r="H342">
        <v>8.5030372636518408</v>
      </c>
      <c r="I342">
        <v>57.069215932456203</v>
      </c>
      <c r="J342">
        <v>0.50912492231559403</v>
      </c>
      <c r="K342">
        <v>519.13724533747495</v>
      </c>
      <c r="L342">
        <v>392.157386632103</v>
      </c>
      <c r="M342">
        <v>64.122993458912902</v>
      </c>
      <c r="N342">
        <v>1.2258020506604499</v>
      </c>
      <c r="O342">
        <v>6.1062979006997598</v>
      </c>
      <c r="P342">
        <v>185.74149012139901</v>
      </c>
      <c r="Q342">
        <v>0.23569789735300001</v>
      </c>
    </row>
    <row r="343" spans="1:17" hidden="1" x14ac:dyDescent="0.3">
      <c r="A343" t="s">
        <v>794</v>
      </c>
      <c r="B343" t="s">
        <v>795</v>
      </c>
      <c r="C343" t="str">
        <f>IFERROR(VLOOKUP(Table1[[#This Row],[Ticker]],[1]!Table2[[Symbol]:[Industry]],2,FALSE),"-")</f>
        <v>-</v>
      </c>
      <c r="D343" t="s">
        <v>569</v>
      </c>
      <c r="E343">
        <v>20408.134643679899</v>
      </c>
      <c r="F343">
        <v>1968.65</v>
      </c>
      <c r="G343">
        <v>-21.776825286262</v>
      </c>
      <c r="H343">
        <v>-8.9927319862610506</v>
      </c>
      <c r="I343">
        <v>3.8136379748904599</v>
      </c>
      <c r="J343">
        <v>0.111398323103027</v>
      </c>
      <c r="K343">
        <v>1991.15288627417</v>
      </c>
      <c r="L343">
        <v>1833.83548368992</v>
      </c>
      <c r="M343">
        <v>34.568186344717198</v>
      </c>
      <c r="N343">
        <v>0.450636191909286</v>
      </c>
      <c r="O343">
        <v>18.3552180428212</v>
      </c>
      <c r="P343">
        <v>34.636164683353797</v>
      </c>
      <c r="Q343">
        <v>-3.3269946635339998E-2</v>
      </c>
    </row>
    <row r="344" spans="1:17" x14ac:dyDescent="0.3">
      <c r="A344" t="s">
        <v>796</v>
      </c>
      <c r="B344" t="s">
        <v>797</v>
      </c>
      <c r="C344" t="str">
        <f>IFERROR(VLOOKUP(Table1[[#This Row],[Ticker]],[1]!Table2[[Symbol]:[Industry]],2,FALSE),"-")</f>
        <v>-</v>
      </c>
      <c r="D344" t="s">
        <v>388</v>
      </c>
      <c r="E344">
        <v>20389.19539433</v>
      </c>
      <c r="F344">
        <v>508.9</v>
      </c>
      <c r="G344">
        <v>52.400497634548003</v>
      </c>
      <c r="H344">
        <v>2.1824245533413702</v>
      </c>
      <c r="I344">
        <v>30.548606332684098</v>
      </c>
      <c r="J344">
        <v>-4.3205257847637597</v>
      </c>
      <c r="K344">
        <v>493.483252183888</v>
      </c>
      <c r="L344">
        <v>416.869712396968</v>
      </c>
      <c r="M344">
        <v>49.375811606191398</v>
      </c>
      <c r="N344">
        <v>0.58397481860908496</v>
      </c>
      <c r="O344">
        <v>12.8610729023383</v>
      </c>
      <c r="P344">
        <v>93.167583981780197</v>
      </c>
      <c r="Q344">
        <v>4.1458774623204998E-2</v>
      </c>
    </row>
    <row r="345" spans="1:17" x14ac:dyDescent="0.3">
      <c r="A345" t="s">
        <v>798</v>
      </c>
      <c r="B345" t="s">
        <v>799</v>
      </c>
      <c r="C345" t="str">
        <f>IFERROR(VLOOKUP(Table1[[#This Row],[Ticker]],[1]!Table2[[Symbol]:[Industry]],2,FALSE),"-")</f>
        <v>-</v>
      </c>
      <c r="D345" t="s">
        <v>124</v>
      </c>
      <c r="E345">
        <v>20297.148102065999</v>
      </c>
      <c r="F345">
        <v>77.66</v>
      </c>
      <c r="G345">
        <v>411.15103864417</v>
      </c>
      <c r="H345">
        <v>-10.378795777347401</v>
      </c>
      <c r="I345">
        <v>54.777401428876999</v>
      </c>
      <c r="J345">
        <v>4.6361413121232298</v>
      </c>
      <c r="K345">
        <v>70.467239721503702</v>
      </c>
      <c r="L345">
        <v>52.513091218629903</v>
      </c>
      <c r="M345">
        <v>67.496136655969295</v>
      </c>
      <c r="N345">
        <v>0.65319219311537702</v>
      </c>
      <c r="O345">
        <v>17.692505794488799</v>
      </c>
      <c r="P345">
        <v>448.83392226148402</v>
      </c>
      <c r="Q345">
        <v>0.16183004385997099</v>
      </c>
    </row>
    <row r="346" spans="1:17" hidden="1" x14ac:dyDescent="0.3">
      <c r="A346" t="s">
        <v>800</v>
      </c>
      <c r="B346" t="s">
        <v>801</v>
      </c>
      <c r="C346" t="str">
        <f>IFERROR(VLOOKUP(Table1[[#This Row],[Ticker]],[1]!Table2[[Symbol]:[Industry]],2,FALSE),"-")</f>
        <v>-</v>
      </c>
      <c r="D346" t="s">
        <v>141</v>
      </c>
      <c r="E346">
        <v>20173.740000000002</v>
      </c>
      <c r="F346">
        <v>138.31</v>
      </c>
      <c r="G346">
        <v>-18.430305888021699</v>
      </c>
      <c r="H346">
        <v>-10.44713018128</v>
      </c>
      <c r="I346">
        <v>-4.8119338077314104</v>
      </c>
      <c r="J346">
        <v>-1.4944921483806399</v>
      </c>
      <c r="K346">
        <v>141.05194110433899</v>
      </c>
      <c r="L346">
        <v>133.15653586891</v>
      </c>
      <c r="M346">
        <v>53.328059728626101</v>
      </c>
      <c r="N346">
        <v>0.359403272555399</v>
      </c>
      <c r="O346">
        <v>11.9586436266358</v>
      </c>
      <c r="P346">
        <v>19.904638058084</v>
      </c>
    </row>
    <row r="347" spans="1:17" hidden="1" x14ac:dyDescent="0.3">
      <c r="A347" t="s">
        <v>802</v>
      </c>
      <c r="B347" t="s">
        <v>803</v>
      </c>
      <c r="C347" t="str">
        <f>IFERROR(VLOOKUP(Table1[[#This Row],[Ticker]],[1]!Table2[[Symbol]:[Industry]],2,FALSE),"-")</f>
        <v>-</v>
      </c>
      <c r="D347" t="s">
        <v>141</v>
      </c>
      <c r="E347">
        <v>20155.501969815999</v>
      </c>
      <c r="F347">
        <v>338.21</v>
      </c>
      <c r="G347">
        <v>-17.2856888845639</v>
      </c>
      <c r="H347">
        <v>-2.4086959292677301</v>
      </c>
      <c r="I347">
        <v>-14.989757995779099</v>
      </c>
      <c r="J347">
        <v>-1.95695840211026</v>
      </c>
      <c r="K347">
        <v>340.67498109072397</v>
      </c>
      <c r="L347">
        <v>336.36920402778497</v>
      </c>
      <c r="M347">
        <v>42.778347382377802</v>
      </c>
      <c r="N347">
        <v>1.34531898123219</v>
      </c>
      <c r="O347">
        <v>7.9211141007066601</v>
      </c>
      <c r="P347">
        <v>14.2601351351351</v>
      </c>
      <c r="Q347">
        <v>-0.10379904096142301</v>
      </c>
    </row>
    <row r="348" spans="1:17" x14ac:dyDescent="0.3">
      <c r="A348" t="s">
        <v>804</v>
      </c>
      <c r="B348" t="s">
        <v>805</v>
      </c>
      <c r="C348" t="str">
        <f>IFERROR(VLOOKUP(Table1[[#This Row],[Ticker]],[1]!Table2[[Symbol]:[Industry]],2,FALSE),"-")</f>
        <v>-</v>
      </c>
      <c r="D348" t="s">
        <v>319</v>
      </c>
      <c r="E348">
        <v>20127.35916</v>
      </c>
      <c r="F348">
        <v>1757.05</v>
      </c>
      <c r="G348">
        <v>91.326999575883093</v>
      </c>
      <c r="H348">
        <v>-23.063019234492899</v>
      </c>
      <c r="I348">
        <v>101.503624534606</v>
      </c>
      <c r="J348">
        <v>-3.3724775273596301</v>
      </c>
      <c r="K348">
        <v>1965.1577223965101</v>
      </c>
      <c r="L348">
        <v>1403.4583998437399</v>
      </c>
      <c r="M348">
        <v>24.442108806545999</v>
      </c>
      <c r="N348">
        <v>0.366861600598125</v>
      </c>
      <c r="O348">
        <v>61.281693748043601</v>
      </c>
      <c r="P348">
        <v>171.02421718340199</v>
      </c>
      <c r="Q348">
        <v>0.189985667453554</v>
      </c>
    </row>
    <row r="349" spans="1:17" x14ac:dyDescent="0.3">
      <c r="A349" t="s">
        <v>806</v>
      </c>
      <c r="B349" t="s">
        <v>807</v>
      </c>
      <c r="C349" t="str">
        <f>IFERROR(VLOOKUP(Table1[[#This Row],[Ticker]],[1]!Table2[[Symbol]:[Industry]],2,FALSE),"-")</f>
        <v>-</v>
      </c>
      <c r="D349" t="s">
        <v>46</v>
      </c>
      <c r="E349">
        <v>20084.812350119999</v>
      </c>
      <c r="F349">
        <v>319.89999999999998</v>
      </c>
      <c r="G349">
        <v>79.530732576339602</v>
      </c>
      <c r="H349">
        <v>-6.2511734688197498</v>
      </c>
      <c r="I349">
        <v>15.045258020679601</v>
      </c>
      <c r="J349">
        <v>-0.73431150651895305</v>
      </c>
      <c r="K349">
        <v>319.13638671406397</v>
      </c>
      <c r="L349">
        <v>260.82134534855902</v>
      </c>
      <c r="M349">
        <v>46.122470708168798</v>
      </c>
      <c r="N349">
        <v>0.48822194094017801</v>
      </c>
      <c r="O349">
        <v>13.9418568302594</v>
      </c>
      <c r="P349">
        <v>134.27316001464601</v>
      </c>
      <c r="Q349">
        <v>0.16142739642866599</v>
      </c>
    </row>
    <row r="350" spans="1:17" x14ac:dyDescent="0.3">
      <c r="A350" t="s">
        <v>808</v>
      </c>
      <c r="B350" t="s">
        <v>809</v>
      </c>
      <c r="C350" t="str">
        <f>IFERROR(VLOOKUP(Table1[[#This Row],[Ticker]],[1]!Table2[[Symbol]:[Industry]],2,FALSE),"-")</f>
        <v>-</v>
      </c>
      <c r="D350" t="s">
        <v>228</v>
      </c>
      <c r="E350">
        <v>20059.946298929899</v>
      </c>
      <c r="F350">
        <v>461.1</v>
      </c>
      <c r="G350">
        <v>17.259134388691301</v>
      </c>
      <c r="H350">
        <v>-2.3147482638110999</v>
      </c>
      <c r="I350">
        <v>27.4822553011503</v>
      </c>
      <c r="J350">
        <v>-6.0733989578094896</v>
      </c>
      <c r="K350">
        <v>455.106574587691</v>
      </c>
      <c r="L350">
        <v>378.54121048398503</v>
      </c>
      <c r="M350">
        <v>37.308479004883601</v>
      </c>
      <c r="N350">
        <v>2.1163089323482902</v>
      </c>
      <c r="O350">
        <v>25.233138147907098</v>
      </c>
      <c r="P350">
        <v>64.092526690391395</v>
      </c>
      <c r="Q350">
        <v>6.5649729098275003E-2</v>
      </c>
    </row>
    <row r="351" spans="1:17" x14ac:dyDescent="0.3">
      <c r="A351" t="s">
        <v>810</v>
      </c>
      <c r="B351" t="s">
        <v>811</v>
      </c>
      <c r="C351" t="str">
        <f>IFERROR(VLOOKUP(Table1[[#This Row],[Ticker]],[1]!Table2[[Symbol]:[Industry]],2,FALSE),"-")</f>
        <v>-</v>
      </c>
      <c r="D351" t="s">
        <v>283</v>
      </c>
      <c r="E351">
        <v>20024.6044987799</v>
      </c>
      <c r="F351">
        <v>402.15</v>
      </c>
      <c r="G351">
        <v>-6.37126872176042</v>
      </c>
      <c r="H351">
        <v>21.581551863970699</v>
      </c>
      <c r="I351">
        <v>-29.106782612910099</v>
      </c>
      <c r="J351">
        <v>2.0726489719869399</v>
      </c>
      <c r="K351">
        <v>375.44993089785299</v>
      </c>
      <c r="L351">
        <v>372.505502911061</v>
      </c>
      <c r="M351">
        <v>58.941016762046502</v>
      </c>
      <c r="N351">
        <v>0.44395896749066099</v>
      </c>
      <c r="O351">
        <v>38.754196195449403</v>
      </c>
      <c r="P351">
        <v>29.2671166827386</v>
      </c>
      <c r="Q351">
        <v>8.4845201392546005E-2</v>
      </c>
    </row>
    <row r="352" spans="1:17" hidden="1" x14ac:dyDescent="0.3">
      <c r="A352" t="s">
        <v>812</v>
      </c>
      <c r="B352" t="s">
        <v>813</v>
      </c>
      <c r="C352" t="str">
        <f>IFERROR(VLOOKUP(Table1[[#This Row],[Ticker]],[1]!Table2[[Symbol]:[Industry]],2,FALSE),"-")</f>
        <v>-</v>
      </c>
      <c r="D352" t="s">
        <v>559</v>
      </c>
      <c r="E352">
        <v>19986.034377010001</v>
      </c>
      <c r="F352">
        <v>802.85</v>
      </c>
      <c r="G352">
        <v>-43.659235509443299</v>
      </c>
      <c r="H352">
        <v>-8.6594477833930092</v>
      </c>
      <c r="I352">
        <v>-18.3473347778122</v>
      </c>
      <c r="J352">
        <v>-2.96305507160353</v>
      </c>
      <c r="K352">
        <v>821.64796854567203</v>
      </c>
      <c r="L352">
        <v>845.05788745023995</v>
      </c>
      <c r="M352">
        <v>43.795190517037497</v>
      </c>
      <c r="N352">
        <v>0.67649880025727605</v>
      </c>
      <c r="O352">
        <v>19.449461294139599</v>
      </c>
      <c r="P352">
        <v>5.8819650511045198</v>
      </c>
      <c r="Q352">
        <v>-0.15841016827363899</v>
      </c>
    </row>
    <row r="353" spans="1:17" x14ac:dyDescent="0.3">
      <c r="A353" t="s">
        <v>814</v>
      </c>
      <c r="B353" t="s">
        <v>815</v>
      </c>
      <c r="C353" t="str">
        <f>IFERROR(VLOOKUP(Table1[[#This Row],[Ticker]],[1]!Table2[[Symbol]:[Industry]],2,FALSE),"-")</f>
        <v>-</v>
      </c>
      <c r="D353" t="s">
        <v>40</v>
      </c>
      <c r="E353">
        <v>19810.906343800001</v>
      </c>
      <c r="F353">
        <v>539.5</v>
      </c>
      <c r="G353">
        <v>28.596184414987899</v>
      </c>
      <c r="H353">
        <v>-3.7305324314147299</v>
      </c>
      <c r="I353">
        <v>2.34575681393168</v>
      </c>
      <c r="J353">
        <v>-6.8530326973989197</v>
      </c>
      <c r="K353">
        <v>515.85301081871398</v>
      </c>
      <c r="L353">
        <v>451.22840150624501</v>
      </c>
      <c r="M353">
        <v>42.032365108443102</v>
      </c>
      <c r="N353">
        <v>0.41597288448715503</v>
      </c>
      <c r="O353">
        <v>10</v>
      </c>
      <c r="P353">
        <v>62.012012012012001</v>
      </c>
      <c r="Q353">
        <v>0.13451584032828401</v>
      </c>
    </row>
    <row r="354" spans="1:17" x14ac:dyDescent="0.3">
      <c r="A354" t="s">
        <v>816</v>
      </c>
      <c r="B354" t="s">
        <v>817</v>
      </c>
      <c r="C354" t="str">
        <f>IFERROR(VLOOKUP(Table1[[#This Row],[Ticker]],[1]!Table2[[Symbol]:[Industry]],2,FALSE),"-")</f>
        <v>-</v>
      </c>
      <c r="D354" t="s">
        <v>283</v>
      </c>
      <c r="E354">
        <v>19717.646299995002</v>
      </c>
      <c r="F354">
        <v>2463.85</v>
      </c>
      <c r="G354">
        <v>-4.2467764844959897</v>
      </c>
      <c r="H354">
        <v>15.018913836973001</v>
      </c>
      <c r="I354">
        <v>-5.2613503823205496</v>
      </c>
      <c r="J354">
        <v>1.2965656757472701</v>
      </c>
      <c r="K354">
        <v>2220.7275792017099</v>
      </c>
      <c r="L354">
        <v>2049.7185029826701</v>
      </c>
      <c r="M354">
        <v>68.352151424404099</v>
      </c>
      <c r="N354">
        <v>0.99451927933226703</v>
      </c>
      <c r="O354">
        <v>3.0480751669135602</v>
      </c>
      <c r="P354">
        <v>40.791428571428497</v>
      </c>
      <c r="Q354">
        <v>7.2941818484130005E-2</v>
      </c>
    </row>
    <row r="355" spans="1:17" hidden="1" x14ac:dyDescent="0.3">
      <c r="A355" t="s">
        <v>818</v>
      </c>
      <c r="B355" t="s">
        <v>819</v>
      </c>
      <c r="C355" t="str">
        <f>IFERROR(VLOOKUP(Table1[[#This Row],[Ticker]],[1]!Table2[[Symbol]:[Industry]],2,FALSE),"-")</f>
        <v>-</v>
      </c>
      <c r="D355" t="s">
        <v>127</v>
      </c>
      <c r="E355">
        <v>19638.143192700001</v>
      </c>
      <c r="F355">
        <v>14231.9</v>
      </c>
      <c r="G355">
        <v>111.135962279852</v>
      </c>
      <c r="H355">
        <v>3.8360639073167899</v>
      </c>
      <c r="I355">
        <v>53.791375513588299</v>
      </c>
      <c r="J355">
        <v>9.2593858198430397</v>
      </c>
      <c r="K355">
        <v>13330.8352727035</v>
      </c>
      <c r="L355">
        <v>9841.6175452070092</v>
      </c>
      <c r="M355">
        <v>39.854552227454697</v>
      </c>
      <c r="N355">
        <v>0.28968321440008499</v>
      </c>
      <c r="O355">
        <v>10.3303142939452</v>
      </c>
      <c r="P355">
        <v>218.43332923131899</v>
      </c>
    </row>
    <row r="356" spans="1:17" x14ac:dyDescent="0.3">
      <c r="A356" t="s">
        <v>820</v>
      </c>
      <c r="B356" t="s">
        <v>821</v>
      </c>
      <c r="C356" t="str">
        <f>IFERROR(VLOOKUP(Table1[[#This Row],[Ticker]],[1]!Table2[[Symbol]:[Industry]],2,FALSE),"-")</f>
        <v>-</v>
      </c>
      <c r="D356" t="s">
        <v>83</v>
      </c>
      <c r="E356">
        <v>19393.697088500001</v>
      </c>
      <c r="F356">
        <v>820.75</v>
      </c>
      <c r="G356">
        <v>-35.656582107579801</v>
      </c>
      <c r="H356">
        <v>-1.9304671902188399</v>
      </c>
      <c r="I356">
        <v>-16.152505536736001</v>
      </c>
      <c r="J356">
        <v>-0.649106765008167</v>
      </c>
      <c r="K356">
        <v>812.71965973450006</v>
      </c>
      <c r="L356">
        <v>841.66149237161403</v>
      </c>
      <c r="M356">
        <v>56.301198961603298</v>
      </c>
      <c r="N356">
        <v>0.766477552063204</v>
      </c>
      <c r="O356">
        <v>28.930855924459301</v>
      </c>
      <c r="P356">
        <v>17.25</v>
      </c>
      <c r="Q356">
        <v>-9.2949310229033993E-2</v>
      </c>
    </row>
    <row r="357" spans="1:17" x14ac:dyDescent="0.3">
      <c r="A357" t="s">
        <v>822</v>
      </c>
      <c r="B357" t="s">
        <v>823</v>
      </c>
      <c r="C357" t="str">
        <f>IFERROR(VLOOKUP(Table1[[#This Row],[Ticker]],[1]!Table2[[Symbol]:[Industry]],2,FALSE),"-")</f>
        <v>-</v>
      </c>
      <c r="D357" t="s">
        <v>446</v>
      </c>
      <c r="E357">
        <v>19374.866213174999</v>
      </c>
      <c r="F357">
        <v>313.35000000000002</v>
      </c>
      <c r="G357">
        <v>2.7699297309106998</v>
      </c>
      <c r="H357">
        <v>-10.5719357120681</v>
      </c>
      <c r="I357">
        <v>29.124500272486301</v>
      </c>
      <c r="J357">
        <v>-1.18689842259406</v>
      </c>
      <c r="K357">
        <v>302.99581136802402</v>
      </c>
      <c r="L357">
        <v>270.16382955555002</v>
      </c>
      <c r="M357">
        <v>74.0194037431325</v>
      </c>
      <c r="N357">
        <v>1.02313473083338</v>
      </c>
      <c r="O357">
        <v>13.579064943354</v>
      </c>
      <c r="P357">
        <v>68.649085037674894</v>
      </c>
      <c r="Q357">
        <v>6.5029479123090997E-2</v>
      </c>
    </row>
    <row r="358" spans="1:17" x14ac:dyDescent="0.3">
      <c r="A358" t="s">
        <v>824</v>
      </c>
      <c r="B358" t="s">
        <v>825</v>
      </c>
      <c r="C358" t="str">
        <f>IFERROR(VLOOKUP(Table1[[#This Row],[Ticker]],[1]!Table2[[Symbol]:[Industry]],2,FALSE),"-")</f>
        <v>-</v>
      </c>
      <c r="D358" t="s">
        <v>40</v>
      </c>
      <c r="E358">
        <v>19327.440474999999</v>
      </c>
      <c r="F358">
        <v>875</v>
      </c>
      <c r="G358">
        <v>-19.5119680995764</v>
      </c>
      <c r="H358">
        <v>-10.1491158382166</v>
      </c>
      <c r="I358">
        <v>-11.885446091715901</v>
      </c>
      <c r="J358">
        <v>-5.07384236571421</v>
      </c>
      <c r="K358">
        <v>913.65451319045201</v>
      </c>
      <c r="L358">
        <v>859.31390894125695</v>
      </c>
      <c r="M358">
        <v>27.289080826922099</v>
      </c>
      <c r="N358">
        <v>0.40413575872644503</v>
      </c>
      <c r="O358">
        <v>17.1428571428571</v>
      </c>
      <c r="P358">
        <v>23.031496062992101</v>
      </c>
    </row>
    <row r="359" spans="1:17" x14ac:dyDescent="0.3">
      <c r="A359" t="s">
        <v>826</v>
      </c>
      <c r="B359" t="s">
        <v>827</v>
      </c>
      <c r="C359" t="str">
        <f>IFERROR(VLOOKUP(Table1[[#This Row],[Ticker]],[1]!Table2[[Symbol]:[Industry]],2,FALSE),"-")</f>
        <v>-</v>
      </c>
      <c r="D359" t="s">
        <v>412</v>
      </c>
      <c r="E359">
        <v>19297.810082529999</v>
      </c>
      <c r="F359">
        <v>8132.95</v>
      </c>
      <c r="G359">
        <v>-0.26666344549075599</v>
      </c>
      <c r="H359">
        <v>3.3242506672082102</v>
      </c>
      <c r="I359">
        <v>20.3532499358035</v>
      </c>
      <c r="J359">
        <v>1.9440030876285499</v>
      </c>
      <c r="K359">
        <v>7949.4928805300096</v>
      </c>
      <c r="L359">
        <v>7265.4704083281003</v>
      </c>
      <c r="M359">
        <v>51.658699056820197</v>
      </c>
      <c r="N359">
        <v>0.37872225312681701</v>
      </c>
      <c r="O359">
        <v>10.415040053117201</v>
      </c>
      <c r="P359">
        <v>48.2329675937739</v>
      </c>
      <c r="Q359">
        <v>-6.56371616377E-4</v>
      </c>
    </row>
    <row r="360" spans="1:17" x14ac:dyDescent="0.3">
      <c r="A360" t="s">
        <v>828</v>
      </c>
      <c r="B360" t="s">
        <v>829</v>
      </c>
      <c r="C360" t="str">
        <f>IFERROR(VLOOKUP(Table1[[#This Row],[Ticker]],[1]!Table2[[Symbol]:[Industry]],2,FALSE),"-")</f>
        <v>-</v>
      </c>
      <c r="D360" t="s">
        <v>141</v>
      </c>
      <c r="E360">
        <v>19284.9971404549</v>
      </c>
      <c r="F360">
        <v>1705.75</v>
      </c>
      <c r="G360">
        <v>157.77719380865301</v>
      </c>
      <c r="H360">
        <v>-6.14884328300914</v>
      </c>
      <c r="I360">
        <v>-2.44767055567364</v>
      </c>
      <c r="J360">
        <v>-0.29517324248390697</v>
      </c>
      <c r="K360">
        <v>1783.7863377455201</v>
      </c>
      <c r="L360">
        <v>1522.98384118788</v>
      </c>
      <c r="M360">
        <v>43.808470373436499</v>
      </c>
      <c r="N360">
        <v>0.58160755694001198</v>
      </c>
      <c r="O360">
        <v>26.677614742605702</v>
      </c>
      <c r="P360">
        <v>194.336598635185</v>
      </c>
      <c r="Q360">
        <v>8.2935443349893001E-2</v>
      </c>
    </row>
    <row r="361" spans="1:17" x14ac:dyDescent="0.3">
      <c r="A361" t="s">
        <v>830</v>
      </c>
      <c r="B361" t="s">
        <v>831</v>
      </c>
      <c r="C361" t="str">
        <f>IFERROR(VLOOKUP(Table1[[#This Row],[Ticker]],[1]!Table2[[Symbol]:[Industry]],2,FALSE),"-")</f>
        <v>-</v>
      </c>
      <c r="D361" t="s">
        <v>532</v>
      </c>
      <c r="E361">
        <v>19129.081564529999</v>
      </c>
      <c r="F361">
        <v>450.9</v>
      </c>
      <c r="G361">
        <v>-51.279333584419803</v>
      </c>
      <c r="H361">
        <v>-1.1509115005781101</v>
      </c>
      <c r="I361">
        <v>-35.785778487186498</v>
      </c>
      <c r="J361">
        <v>-2.5002509812367899</v>
      </c>
      <c r="K361">
        <v>451.513708200586</v>
      </c>
      <c r="L361">
        <v>474.354698363978</v>
      </c>
      <c r="M361">
        <v>50.770652404145601</v>
      </c>
      <c r="N361">
        <v>0.70556238899678703</v>
      </c>
      <c r="O361">
        <v>51.923391172182399</v>
      </c>
      <c r="P361">
        <v>48.185881425003203</v>
      </c>
      <c r="Q361">
        <v>5.0045780919034E-2</v>
      </c>
    </row>
    <row r="362" spans="1:17" x14ac:dyDescent="0.3">
      <c r="A362" t="s">
        <v>832</v>
      </c>
      <c r="B362" t="s">
        <v>833</v>
      </c>
      <c r="C362" t="str">
        <f>IFERROR(VLOOKUP(Table1[[#This Row],[Ticker]],[1]!Table2[[Symbol]:[Industry]],2,FALSE),"-")</f>
        <v>-</v>
      </c>
      <c r="D362" t="s">
        <v>724</v>
      </c>
      <c r="E362">
        <v>19065.765335759999</v>
      </c>
      <c r="F362">
        <v>1415.7</v>
      </c>
      <c r="G362">
        <v>63.526664978659397</v>
      </c>
      <c r="H362">
        <v>-10.9536313524397</v>
      </c>
      <c r="I362">
        <v>36.615666793165403</v>
      </c>
      <c r="J362">
        <v>0.48768854617756202</v>
      </c>
      <c r="K362">
        <v>1479.9729812087201</v>
      </c>
      <c r="L362">
        <v>1198.5829129741701</v>
      </c>
      <c r="M362">
        <v>42.388248177581403</v>
      </c>
      <c r="N362">
        <v>0.386623842641166</v>
      </c>
      <c r="O362">
        <v>33.9937839937839</v>
      </c>
      <c r="P362">
        <v>107.885462555066</v>
      </c>
      <c r="Q362">
        <v>0.24286950271455199</v>
      </c>
    </row>
    <row r="363" spans="1:17" x14ac:dyDescent="0.3">
      <c r="A363" t="s">
        <v>834</v>
      </c>
      <c r="B363" t="s">
        <v>835</v>
      </c>
      <c r="C363" t="str">
        <f>IFERROR(VLOOKUP(Table1[[#This Row],[Ticker]],[1]!Table2[[Symbol]:[Industry]],2,FALSE),"-")</f>
        <v>-</v>
      </c>
      <c r="D363" t="s">
        <v>51</v>
      </c>
      <c r="E363">
        <v>19018.162346950001</v>
      </c>
      <c r="F363">
        <v>1192.75</v>
      </c>
      <c r="G363">
        <v>-44.415225349324601</v>
      </c>
      <c r="H363">
        <v>-10.7716998576851</v>
      </c>
      <c r="I363">
        <v>-33.282561886350898</v>
      </c>
      <c r="J363">
        <v>-4.1431815793999398</v>
      </c>
      <c r="K363">
        <v>1285.7628802218201</v>
      </c>
      <c r="L363">
        <v>1379.29436528625</v>
      </c>
      <c r="M363">
        <v>31.027834316795801</v>
      </c>
      <c r="N363">
        <v>0.65462936581265996</v>
      </c>
      <c r="O363">
        <v>50.576399077761401</v>
      </c>
      <c r="P363">
        <v>3.4475281873373702</v>
      </c>
      <c r="Q363">
        <v>4.9200872086207E-2</v>
      </c>
    </row>
    <row r="364" spans="1:17" x14ac:dyDescent="0.3">
      <c r="A364" t="s">
        <v>836</v>
      </c>
      <c r="B364" t="s">
        <v>837</v>
      </c>
      <c r="C364" t="str">
        <f>IFERROR(VLOOKUP(Table1[[#This Row],[Ticker]],[1]!Table2[[Symbol]:[Industry]],2,FALSE),"-")</f>
        <v>-</v>
      </c>
      <c r="D364" t="s">
        <v>163</v>
      </c>
      <c r="E364">
        <v>18959.754455325001</v>
      </c>
      <c r="F364">
        <v>792.95</v>
      </c>
      <c r="G364">
        <v>98.844995718990504</v>
      </c>
      <c r="H364">
        <v>-3.28450137955689</v>
      </c>
      <c r="I364">
        <v>10.0263767252102</v>
      </c>
      <c r="J364">
        <v>-3.6965893376799999</v>
      </c>
      <c r="K364">
        <v>808.53012861505294</v>
      </c>
      <c r="L364">
        <v>672.09000308303303</v>
      </c>
      <c r="M364">
        <v>42.470695399622301</v>
      </c>
      <c r="N364">
        <v>0.56791817447716397</v>
      </c>
      <c r="O364">
        <v>23.5891292010845</v>
      </c>
      <c r="P364">
        <v>164.31666666666601</v>
      </c>
      <c r="Q364">
        <v>0.17943903262354799</v>
      </c>
    </row>
    <row r="365" spans="1:17" x14ac:dyDescent="0.3">
      <c r="A365" t="s">
        <v>838</v>
      </c>
      <c r="B365" t="s">
        <v>839</v>
      </c>
      <c r="C365" t="str">
        <f>IFERROR(VLOOKUP(Table1[[#This Row],[Ticker]],[1]!Table2[[Symbol]:[Industry]],2,FALSE),"-")</f>
        <v>-</v>
      </c>
      <c r="D365" t="s">
        <v>46</v>
      </c>
      <c r="E365">
        <v>18953.923072649999</v>
      </c>
      <c r="F365">
        <v>1629.75</v>
      </c>
      <c r="G365">
        <v>196.73328694785599</v>
      </c>
      <c r="H365">
        <v>-3.2936439646457298</v>
      </c>
      <c r="I365">
        <v>116.11607113539</v>
      </c>
      <c r="J365">
        <v>-4.56615574991846</v>
      </c>
      <c r="K365">
        <v>1558.6115808360801</v>
      </c>
      <c r="L365">
        <v>1127.8897222308699</v>
      </c>
      <c r="M365">
        <v>40.942593973050997</v>
      </c>
      <c r="N365">
        <v>0.42597863353425802</v>
      </c>
      <c r="O365">
        <v>10.243902439024399</v>
      </c>
      <c r="P365">
        <v>239.53125</v>
      </c>
      <c r="Q365">
        <v>0.184238122582876</v>
      </c>
    </row>
    <row r="366" spans="1:17" x14ac:dyDescent="0.3">
      <c r="A366" t="s">
        <v>840</v>
      </c>
      <c r="B366" t="s">
        <v>841</v>
      </c>
      <c r="C366" t="str">
        <f>IFERROR(VLOOKUP(Table1[[#This Row],[Ticker]],[1]!Table2[[Symbol]:[Industry]],2,FALSE),"-")</f>
        <v>-</v>
      </c>
      <c r="D366" t="s">
        <v>630</v>
      </c>
      <c r="E366">
        <v>18904.084388700001</v>
      </c>
      <c r="F366">
        <v>196.5</v>
      </c>
      <c r="G366">
        <v>30.243694287576002</v>
      </c>
      <c r="H366">
        <v>9.8894317031436199</v>
      </c>
      <c r="I366">
        <v>12.5625000312331</v>
      </c>
      <c r="J366">
        <v>5.0460096980896996</v>
      </c>
      <c r="K366">
        <v>175.965963153015</v>
      </c>
      <c r="L366">
        <v>152.71172332551001</v>
      </c>
      <c r="M366">
        <v>57.4585419100545</v>
      </c>
      <c r="N366">
        <v>1.6476578135762201</v>
      </c>
      <c r="O366">
        <v>8.37150127226462</v>
      </c>
      <c r="P366">
        <v>74.5115452930728</v>
      </c>
      <c r="Q366">
        <v>3.8106788592678999E-2</v>
      </c>
    </row>
    <row r="367" spans="1:17" x14ac:dyDescent="0.3">
      <c r="A367" t="s">
        <v>842</v>
      </c>
      <c r="B367" t="s">
        <v>843</v>
      </c>
      <c r="C367" t="str">
        <f>IFERROR(VLOOKUP(Table1[[#This Row],[Ticker]],[1]!Table2[[Symbol]:[Industry]],2,FALSE),"-")</f>
        <v>-</v>
      </c>
      <c r="D367" t="s">
        <v>21</v>
      </c>
      <c r="E367">
        <v>18758.1113076</v>
      </c>
      <c r="F367">
        <v>679</v>
      </c>
      <c r="G367">
        <v>7.4992843801651601</v>
      </c>
      <c r="H367">
        <v>-11.1204288960738</v>
      </c>
      <c r="I367">
        <v>-26.9277726735775</v>
      </c>
      <c r="J367">
        <v>6.6033642233871896</v>
      </c>
      <c r="K367">
        <v>648.54786950450796</v>
      </c>
      <c r="L367">
        <v>646.47676562539095</v>
      </c>
      <c r="M367">
        <v>75.777186381190802</v>
      </c>
      <c r="N367">
        <v>1.5591437984113601</v>
      </c>
      <c r="O367">
        <v>26.929307805596402</v>
      </c>
      <c r="P367">
        <v>43.734123624047399</v>
      </c>
      <c r="Q367">
        <v>4.6126138780407E-2</v>
      </c>
    </row>
    <row r="368" spans="1:17" x14ac:dyDescent="0.3">
      <c r="A368" t="s">
        <v>844</v>
      </c>
      <c r="B368" t="s">
        <v>845</v>
      </c>
      <c r="C368" t="str">
        <f>IFERROR(VLOOKUP(Table1[[#This Row],[Ticker]],[1]!Table2[[Symbol]:[Industry]],2,FALSE),"-")</f>
        <v>-</v>
      </c>
      <c r="D368" t="s">
        <v>27</v>
      </c>
      <c r="E368">
        <v>18730.162552386999</v>
      </c>
      <c r="F368">
        <v>95.81</v>
      </c>
      <c r="G368">
        <v>-21.528534082636</v>
      </c>
      <c r="H368">
        <v>-7.6631511641880996</v>
      </c>
      <c r="I368">
        <v>-4.8567499255850501</v>
      </c>
      <c r="J368">
        <v>2.8366807146769202</v>
      </c>
      <c r="K368">
        <v>89.793047048526105</v>
      </c>
      <c r="L368">
        <v>85.661231769746806</v>
      </c>
      <c r="M368">
        <v>53.978828715521502</v>
      </c>
      <c r="N368">
        <v>0.80048533151833201</v>
      </c>
      <c r="O368">
        <v>16.271787913578901</v>
      </c>
      <c r="P368">
        <v>47.286702536510397</v>
      </c>
      <c r="Q368">
        <v>8.9099108831031004E-2</v>
      </c>
    </row>
    <row r="369" spans="1:17" x14ac:dyDescent="0.3">
      <c r="A369" t="s">
        <v>846</v>
      </c>
      <c r="B369" t="s">
        <v>847</v>
      </c>
      <c r="C369" t="str">
        <f>IFERROR(VLOOKUP(Table1[[#This Row],[Ticker]],[1]!Table2[[Symbol]:[Industry]],2,FALSE),"-")</f>
        <v>-</v>
      </c>
      <c r="D369" t="s">
        <v>630</v>
      </c>
      <c r="E369">
        <v>18644.185515149999</v>
      </c>
      <c r="F369">
        <v>37.049999999999997</v>
      </c>
      <c r="G369">
        <v>-29.762994350789299</v>
      </c>
      <c r="H369">
        <v>-3.1565542650496399</v>
      </c>
      <c r="I369">
        <v>-26.827845870988501</v>
      </c>
      <c r="J369">
        <v>-3.53868213313506</v>
      </c>
      <c r="K369">
        <v>37.880995130445598</v>
      </c>
      <c r="L369">
        <v>38.3388739090271</v>
      </c>
      <c r="M369">
        <v>39.294988531879298</v>
      </c>
      <c r="N369">
        <v>0.47520246230809798</v>
      </c>
      <c r="O369">
        <v>42.780026990553303</v>
      </c>
      <c r="P369">
        <v>14.3518518518518</v>
      </c>
      <c r="Q369">
        <v>4.0433299301273998E-2</v>
      </c>
    </row>
    <row r="370" spans="1:17" x14ac:dyDescent="0.3">
      <c r="A370" t="s">
        <v>848</v>
      </c>
      <c r="B370" t="s">
        <v>849</v>
      </c>
      <c r="C370" t="str">
        <f>IFERROR(VLOOKUP(Table1[[#This Row],[Ticker]],[1]!Table2[[Symbol]:[Industry]],2,FALSE),"-")</f>
        <v>-</v>
      </c>
      <c r="D370" t="s">
        <v>559</v>
      </c>
      <c r="E370">
        <v>18640.991763900001</v>
      </c>
      <c r="F370">
        <v>1450.35</v>
      </c>
      <c r="G370">
        <v>-44.236948988341503</v>
      </c>
      <c r="H370">
        <v>-11.5782734386183</v>
      </c>
      <c r="I370">
        <v>-11.5219575423609</v>
      </c>
      <c r="J370">
        <v>0.48965891620372298</v>
      </c>
      <c r="K370">
        <v>1473.87571597387</v>
      </c>
      <c r="L370">
        <v>1483.5348808291101</v>
      </c>
      <c r="M370">
        <v>47.4821973047802</v>
      </c>
      <c r="N370">
        <v>0.58793169363050402</v>
      </c>
      <c r="O370">
        <v>20.588133898714101</v>
      </c>
      <c r="P370">
        <v>14.2907801418439</v>
      </c>
      <c r="Q370">
        <v>-0.105139609305598</v>
      </c>
    </row>
    <row r="371" spans="1:17" x14ac:dyDescent="0.3">
      <c r="A371" t="s">
        <v>850</v>
      </c>
      <c r="B371" t="s">
        <v>851</v>
      </c>
      <c r="C371" t="str">
        <f>IFERROR(VLOOKUP(Table1[[#This Row],[Ticker]],[1]!Table2[[Symbol]:[Industry]],2,FALSE),"-")</f>
        <v>-</v>
      </c>
      <c r="D371" t="s">
        <v>265</v>
      </c>
      <c r="E371">
        <v>18607.5153806649</v>
      </c>
      <c r="F371">
        <v>1282.55</v>
      </c>
      <c r="G371">
        <v>145.84290224227601</v>
      </c>
      <c r="H371">
        <v>4.9428373876624896</v>
      </c>
      <c r="I371">
        <v>26.013809322204601</v>
      </c>
      <c r="J371">
        <v>-5.8783884733235698</v>
      </c>
      <c r="K371">
        <v>1259.43603177362</v>
      </c>
      <c r="L371">
        <v>1011.85305197384</v>
      </c>
      <c r="M371">
        <v>48.239613360266198</v>
      </c>
      <c r="N371">
        <v>1.28725544133514</v>
      </c>
      <c r="O371">
        <v>13.056021207750099</v>
      </c>
      <c r="P371">
        <v>179.42265795206899</v>
      </c>
      <c r="Q371">
        <v>0.18532408246294901</v>
      </c>
    </row>
    <row r="372" spans="1:17" x14ac:dyDescent="0.3">
      <c r="A372" t="s">
        <v>852</v>
      </c>
      <c r="B372" t="s">
        <v>853</v>
      </c>
      <c r="C372" t="str">
        <f>IFERROR(VLOOKUP(Table1[[#This Row],[Ticker]],[1]!Table2[[Symbol]:[Industry]],2,FALSE),"-")</f>
        <v>-</v>
      </c>
      <c r="D372" t="s">
        <v>427</v>
      </c>
      <c r="E372">
        <v>18581.146004149999</v>
      </c>
      <c r="F372">
        <v>1301.5</v>
      </c>
      <c r="G372">
        <v>43.003662747756302</v>
      </c>
      <c r="H372">
        <v>-4.6739515332631401</v>
      </c>
      <c r="I372">
        <v>14.970120594947501</v>
      </c>
      <c r="J372">
        <v>-6.9996019091705799</v>
      </c>
      <c r="K372">
        <v>1294.1834542337999</v>
      </c>
      <c r="L372">
        <v>1090.8787776644599</v>
      </c>
      <c r="M372">
        <v>39.638725326344201</v>
      </c>
      <c r="N372">
        <v>0.41280359274381201</v>
      </c>
      <c r="O372">
        <v>18.609296965040301</v>
      </c>
      <c r="P372">
        <v>78.900343642611602</v>
      </c>
      <c r="Q372">
        <v>0.15557374974707799</v>
      </c>
    </row>
    <row r="373" spans="1:17" x14ac:dyDescent="0.3">
      <c r="A373" t="s">
        <v>854</v>
      </c>
      <c r="B373" t="s">
        <v>855</v>
      </c>
      <c r="C373" t="str">
        <f>IFERROR(VLOOKUP(Table1[[#This Row],[Ticker]],[1]!Table2[[Symbol]:[Industry]],2,FALSE),"-")</f>
        <v>-</v>
      </c>
      <c r="D373" t="s">
        <v>127</v>
      </c>
      <c r="E373">
        <v>18565.574975619998</v>
      </c>
      <c r="F373">
        <v>707.9</v>
      </c>
      <c r="G373">
        <v>92.4365142177911</v>
      </c>
      <c r="H373">
        <v>7.6356713121816</v>
      </c>
      <c r="I373">
        <v>24.319415414502799</v>
      </c>
      <c r="J373">
        <v>-2.9612022194674101</v>
      </c>
      <c r="K373">
        <v>652.46033877420405</v>
      </c>
      <c r="L373">
        <v>557.93464521673502</v>
      </c>
      <c r="M373">
        <v>54.767248497354601</v>
      </c>
      <c r="N373">
        <v>0.80783850350154096</v>
      </c>
      <c r="O373">
        <v>5.94716767905072</v>
      </c>
      <c r="P373">
        <v>123.665086887835</v>
      </c>
      <c r="Q373">
        <v>0.175482031461276</v>
      </c>
    </row>
    <row r="374" spans="1:17" x14ac:dyDescent="0.3">
      <c r="A374" t="s">
        <v>856</v>
      </c>
      <c r="B374" t="s">
        <v>857</v>
      </c>
      <c r="C374" t="str">
        <f>IFERROR(VLOOKUP(Table1[[#This Row],[Ticker]],[1]!Table2[[Symbol]:[Industry]],2,FALSE),"-")</f>
        <v>-</v>
      </c>
      <c r="D374" t="s">
        <v>51</v>
      </c>
      <c r="E374">
        <v>18327.004752307999</v>
      </c>
      <c r="F374">
        <v>216.52</v>
      </c>
      <c r="G374">
        <v>18.3693854188454</v>
      </c>
      <c r="H374">
        <v>-0.35107425779961399</v>
      </c>
      <c r="I374">
        <v>8.4665890474230494</v>
      </c>
      <c r="J374">
        <v>-1.7846795859600399</v>
      </c>
      <c r="K374">
        <v>205.703987481913</v>
      </c>
      <c r="L374">
        <v>183.852291916333</v>
      </c>
      <c r="M374">
        <v>62.4594338279081</v>
      </c>
      <c r="N374">
        <v>0.86026073671553804</v>
      </c>
      <c r="O374">
        <v>6.4104932569739503</v>
      </c>
      <c r="P374">
        <v>72.732349421619404</v>
      </c>
      <c r="Q374">
        <v>1.6428817641544999E-2</v>
      </c>
    </row>
    <row r="375" spans="1:17" x14ac:dyDescent="0.3">
      <c r="A375" t="s">
        <v>858</v>
      </c>
      <c r="B375" t="s">
        <v>859</v>
      </c>
      <c r="C375" t="str">
        <f>IFERROR(VLOOKUP(Table1[[#This Row],[Ticker]],[1]!Table2[[Symbol]:[Industry]],2,FALSE),"-")</f>
        <v>-</v>
      </c>
      <c r="D375" t="s">
        <v>860</v>
      </c>
      <c r="E375">
        <v>18292.297359675002</v>
      </c>
      <c r="F375">
        <v>205.71</v>
      </c>
      <c r="G375">
        <v>33.813442533954202</v>
      </c>
      <c r="H375">
        <v>11.6701571556177</v>
      </c>
      <c r="I375">
        <v>30.2968326351345</v>
      </c>
      <c r="J375">
        <v>2.3325013898722</v>
      </c>
      <c r="K375">
        <v>184.75102652303201</v>
      </c>
      <c r="L375">
        <v>163.128496642339</v>
      </c>
      <c r="M375">
        <v>71.534086087421898</v>
      </c>
      <c r="N375">
        <v>0.98606631469199102</v>
      </c>
      <c r="O375">
        <v>0.31111759272761602</v>
      </c>
      <c r="P375">
        <v>69.517923362175495</v>
      </c>
      <c r="Q375">
        <v>-1.8993141675610001E-3</v>
      </c>
    </row>
    <row r="376" spans="1:17" x14ac:dyDescent="0.3">
      <c r="A376" t="s">
        <v>861</v>
      </c>
      <c r="B376" t="s">
        <v>862</v>
      </c>
      <c r="C376" t="str">
        <f>IFERROR(VLOOKUP(Table1[[#This Row],[Ticker]],[1]!Table2[[Symbol]:[Industry]],2,FALSE),"-")</f>
        <v>-</v>
      </c>
      <c r="D376" t="s">
        <v>54</v>
      </c>
      <c r="E376">
        <v>18270.297088120002</v>
      </c>
      <c r="F376">
        <v>1342.6</v>
      </c>
      <c r="G376">
        <v>36.469749080430901</v>
      </c>
      <c r="H376">
        <v>19.887445419589898</v>
      </c>
      <c r="I376">
        <v>37.624722415667797</v>
      </c>
      <c r="J376">
        <v>6.4628137310114298</v>
      </c>
      <c r="K376">
        <v>1124.9698181306301</v>
      </c>
      <c r="L376">
        <v>965.27379245695704</v>
      </c>
      <c r="M376">
        <v>87.996870995730106</v>
      </c>
      <c r="N376">
        <v>0.83616791832390103</v>
      </c>
      <c r="O376">
        <v>4.2008044093549897</v>
      </c>
      <c r="P376">
        <v>69.445320880923802</v>
      </c>
      <c r="Q376">
        <v>5.4516166492254998E-2</v>
      </c>
    </row>
    <row r="377" spans="1:17" x14ac:dyDescent="0.3">
      <c r="A377" t="s">
        <v>863</v>
      </c>
      <c r="B377" t="s">
        <v>864</v>
      </c>
      <c r="C377" t="str">
        <f>IFERROR(VLOOKUP(Table1[[#This Row],[Ticker]],[1]!Table2[[Symbol]:[Industry]],2,FALSE),"-")</f>
        <v>-</v>
      </c>
      <c r="D377" t="s">
        <v>21</v>
      </c>
      <c r="E377">
        <v>18236.36354844</v>
      </c>
      <c r="F377">
        <v>656.9</v>
      </c>
      <c r="G377">
        <v>-1.1033064984679299</v>
      </c>
      <c r="H377">
        <v>-17.5136903008225</v>
      </c>
      <c r="I377">
        <v>-33.412737332233199</v>
      </c>
      <c r="J377">
        <v>-0.434696489826497</v>
      </c>
      <c r="K377">
        <v>635.07095091046597</v>
      </c>
      <c r="L377">
        <v>634.54289452461398</v>
      </c>
      <c r="M377">
        <v>64.616123605622903</v>
      </c>
      <c r="N377">
        <v>1.26065081392237</v>
      </c>
      <c r="O377">
        <v>32.440249657482099</v>
      </c>
      <c r="P377">
        <v>39.885008517887499</v>
      </c>
      <c r="Q377">
        <v>7.7343651439756994E-2</v>
      </c>
    </row>
    <row r="378" spans="1:17" x14ac:dyDescent="0.3">
      <c r="A378" t="s">
        <v>865</v>
      </c>
      <c r="B378" t="s">
        <v>866</v>
      </c>
      <c r="C378" t="str">
        <f>IFERROR(VLOOKUP(Table1[[#This Row],[Ticker]],[1]!Table2[[Symbol]:[Industry]],2,FALSE),"-")</f>
        <v>-</v>
      </c>
      <c r="D378" t="s">
        <v>296</v>
      </c>
      <c r="E378">
        <v>18172.937069579999</v>
      </c>
      <c r="F378">
        <v>481.45</v>
      </c>
      <c r="G378">
        <v>152.839460136409</v>
      </c>
      <c r="H378">
        <v>66.228262488876993</v>
      </c>
      <c r="I378">
        <v>53.893237706871297</v>
      </c>
      <c r="J378">
        <v>8.0461985383212191</v>
      </c>
      <c r="K378">
        <v>359.25263722177698</v>
      </c>
      <c r="L378">
        <v>281.88691745423699</v>
      </c>
      <c r="M378">
        <v>72.166672996703397</v>
      </c>
      <c r="N378">
        <v>1.16615941328302</v>
      </c>
      <c r="O378">
        <v>5.8053795825111703</v>
      </c>
      <c r="P378">
        <v>205.77961257542</v>
      </c>
      <c r="Q378">
        <v>0.142519813503619</v>
      </c>
    </row>
    <row r="379" spans="1:17" x14ac:dyDescent="0.3">
      <c r="A379" t="s">
        <v>867</v>
      </c>
      <c r="B379" t="s">
        <v>868</v>
      </c>
      <c r="C379" t="str">
        <f>IFERROR(VLOOKUP(Table1[[#This Row],[Ticker]],[1]!Table2[[Symbol]:[Industry]],2,FALSE),"-")</f>
        <v>-</v>
      </c>
      <c r="D379" t="s">
        <v>130</v>
      </c>
      <c r="E379">
        <v>18097.5832443</v>
      </c>
      <c r="F379">
        <v>3020.25</v>
      </c>
      <c r="G379">
        <v>-30.013760492910301</v>
      </c>
      <c r="H379">
        <v>-1.7213042922247701</v>
      </c>
      <c r="I379">
        <v>-0.64658084845519703</v>
      </c>
      <c r="J379">
        <v>2.5797147226172701</v>
      </c>
      <c r="K379">
        <v>2814.6161987055998</v>
      </c>
      <c r="L379">
        <v>2718.21699430332</v>
      </c>
      <c r="M379">
        <v>69.3680911101617</v>
      </c>
      <c r="N379">
        <v>1.0872003960540599</v>
      </c>
      <c r="O379">
        <v>8.9975995364622197</v>
      </c>
      <c r="P379">
        <v>35.437219730941599</v>
      </c>
      <c r="Q379">
        <v>-7.7180082582352996E-2</v>
      </c>
    </row>
    <row r="380" spans="1:17" x14ac:dyDescent="0.3">
      <c r="A380" t="s">
        <v>869</v>
      </c>
      <c r="B380" t="s">
        <v>870</v>
      </c>
      <c r="C380" t="str">
        <f>IFERROR(VLOOKUP(Table1[[#This Row],[Ticker]],[1]!Table2[[Symbol]:[Industry]],2,FALSE),"-")</f>
        <v>-</v>
      </c>
      <c r="D380" t="s">
        <v>514</v>
      </c>
      <c r="E380">
        <v>18094.70834985</v>
      </c>
      <c r="F380">
        <v>1600.5</v>
      </c>
      <c r="G380">
        <v>3.5584567962284499</v>
      </c>
      <c r="H380">
        <v>-10.8576465635405</v>
      </c>
      <c r="I380">
        <v>-3.6092427453931499</v>
      </c>
      <c r="J380">
        <v>-4.5608058368269404</v>
      </c>
      <c r="K380">
        <v>1684.5542130200199</v>
      </c>
      <c r="L380">
        <v>1600.08613526616</v>
      </c>
      <c r="M380">
        <v>34.758681199776497</v>
      </c>
      <c r="N380">
        <v>0.77267906599050296</v>
      </c>
      <c r="O380">
        <v>18.834739144017401</v>
      </c>
      <c r="P380">
        <v>40.789936664320898</v>
      </c>
    </row>
    <row r="381" spans="1:17" hidden="1" x14ac:dyDescent="0.3">
      <c r="A381" t="s">
        <v>871</v>
      </c>
      <c r="B381" t="s">
        <v>872</v>
      </c>
      <c r="C381" t="str">
        <f>IFERROR(VLOOKUP(Table1[[#This Row],[Ticker]],[1]!Table2[[Symbol]:[Industry]],2,FALSE),"-")</f>
        <v>-</v>
      </c>
      <c r="D381" t="s">
        <v>873</v>
      </c>
      <c r="E381">
        <v>18092.8970699399</v>
      </c>
      <c r="F381">
        <v>1666.2</v>
      </c>
      <c r="G381">
        <v>-11.552509674111599</v>
      </c>
      <c r="H381">
        <v>-4.1664367538719</v>
      </c>
      <c r="I381">
        <v>4.0646223180070198</v>
      </c>
      <c r="J381">
        <v>3.7994674017449701</v>
      </c>
      <c r="K381">
        <v>1663.3728272967701</v>
      </c>
      <c r="M381">
        <v>46.299139662900998</v>
      </c>
      <c r="N381">
        <v>0.82193594029918804</v>
      </c>
      <c r="O381">
        <v>16.339575081022598</v>
      </c>
      <c r="P381">
        <v>35.281938862501498</v>
      </c>
    </row>
    <row r="382" spans="1:17" x14ac:dyDescent="0.3">
      <c r="A382" t="s">
        <v>874</v>
      </c>
      <c r="B382" t="s">
        <v>875</v>
      </c>
      <c r="C382" t="str">
        <f>IFERROR(VLOOKUP(Table1[[#This Row],[Ticker]],[1]!Table2[[Symbol]:[Industry]],2,FALSE),"-")</f>
        <v>-</v>
      </c>
      <c r="D382" t="s">
        <v>24</v>
      </c>
      <c r="E382">
        <v>17975.546200297002</v>
      </c>
      <c r="F382">
        <v>223.37</v>
      </c>
      <c r="G382">
        <v>54.5696754397473</v>
      </c>
      <c r="H382">
        <v>-3.7180199495282502</v>
      </c>
      <c r="I382">
        <v>7.2447216903149796</v>
      </c>
      <c r="J382">
        <v>-3.9846405197944899</v>
      </c>
      <c r="K382">
        <v>213.511935204661</v>
      </c>
      <c r="L382">
        <v>187.66077143015499</v>
      </c>
      <c r="M382">
        <v>55.772247569635802</v>
      </c>
      <c r="N382">
        <v>0.54554524870016496</v>
      </c>
      <c r="O382">
        <v>4.1993105609526804</v>
      </c>
      <c r="P382">
        <v>88.180286436394198</v>
      </c>
      <c r="Q382">
        <v>0.199238688976907</v>
      </c>
    </row>
    <row r="383" spans="1:17" x14ac:dyDescent="0.3">
      <c r="A383" t="s">
        <v>876</v>
      </c>
      <c r="B383" t="s">
        <v>877</v>
      </c>
      <c r="C383" t="str">
        <f>IFERROR(VLOOKUP(Table1[[#This Row],[Ticker]],[1]!Table2[[Symbol]:[Industry]],2,FALSE),"-")</f>
        <v>-</v>
      </c>
      <c r="D383" t="s">
        <v>54</v>
      </c>
      <c r="E383">
        <v>17843.3397542399</v>
      </c>
      <c r="F383">
        <v>1705.6</v>
      </c>
      <c r="G383">
        <v>46.192024456503702</v>
      </c>
      <c r="H383">
        <v>-6.9290241196761402</v>
      </c>
      <c r="I383">
        <v>2.7263587895991299</v>
      </c>
      <c r="J383">
        <v>-1.1234825466524101</v>
      </c>
      <c r="K383">
        <v>1604.05753867248</v>
      </c>
      <c r="L383">
        <v>1457.37251908692</v>
      </c>
      <c r="M383">
        <v>67.995345520686897</v>
      </c>
      <c r="N383">
        <v>1.94074671026445</v>
      </c>
      <c r="O383">
        <v>6.4141651031895002</v>
      </c>
      <c r="P383">
        <v>78.037578288100207</v>
      </c>
    </row>
    <row r="384" spans="1:17" x14ac:dyDescent="0.3">
      <c r="A384" t="s">
        <v>878</v>
      </c>
      <c r="B384" t="s">
        <v>879</v>
      </c>
      <c r="C384" t="str">
        <f>IFERROR(VLOOKUP(Table1[[#This Row],[Ticker]],[1]!Table2[[Symbol]:[Industry]],2,FALSE),"-")</f>
        <v>-</v>
      </c>
      <c r="D384" t="s">
        <v>415</v>
      </c>
      <c r="E384">
        <v>17787.026975011999</v>
      </c>
      <c r="F384">
        <v>111.17</v>
      </c>
      <c r="G384">
        <v>-37.546109546707697</v>
      </c>
      <c r="H384">
        <v>-0.424966949912231</v>
      </c>
      <c r="I384">
        <v>-18.9506331750699</v>
      </c>
      <c r="J384">
        <v>-0.90548529685705503</v>
      </c>
      <c r="K384">
        <v>112.608478214527</v>
      </c>
      <c r="L384">
        <v>114.349827490162</v>
      </c>
      <c r="M384">
        <v>52.9598280102053</v>
      </c>
      <c r="N384">
        <v>0.69099994850792801</v>
      </c>
      <c r="O384">
        <v>23.2346856166231</v>
      </c>
      <c r="P384">
        <v>6.3827751196172198</v>
      </c>
      <c r="Q384">
        <v>0.112058520766896</v>
      </c>
    </row>
    <row r="385" spans="1:17" x14ac:dyDescent="0.3">
      <c r="A385" t="s">
        <v>880</v>
      </c>
      <c r="B385" t="s">
        <v>881</v>
      </c>
      <c r="C385" t="str">
        <f>IFERROR(VLOOKUP(Table1[[#This Row],[Ticker]],[1]!Table2[[Symbol]:[Industry]],2,FALSE),"-")</f>
        <v>-</v>
      </c>
      <c r="D385" t="s">
        <v>566</v>
      </c>
      <c r="E385">
        <v>17722.136759775</v>
      </c>
      <c r="F385">
        <v>1034.25</v>
      </c>
      <c r="G385">
        <v>116.539262728887</v>
      </c>
      <c r="H385">
        <v>34.402366527812603</v>
      </c>
      <c r="I385">
        <v>36.315848801154203</v>
      </c>
      <c r="J385">
        <v>0.19885671650897799</v>
      </c>
      <c r="K385">
        <v>880.99382875655601</v>
      </c>
      <c r="L385">
        <v>693.18671748584404</v>
      </c>
      <c r="M385">
        <v>53.662468172643699</v>
      </c>
      <c r="N385">
        <v>1.3512435238526599</v>
      </c>
      <c r="O385">
        <v>14.9625332366449</v>
      </c>
      <c r="P385">
        <v>150.81847944707101</v>
      </c>
    </row>
    <row r="386" spans="1:17" x14ac:dyDescent="0.3">
      <c r="A386" t="s">
        <v>882</v>
      </c>
      <c r="B386" t="s">
        <v>883</v>
      </c>
      <c r="C386" t="str">
        <f>IFERROR(VLOOKUP(Table1[[#This Row],[Ticker]],[1]!Table2[[Symbol]:[Industry]],2,FALSE),"-")</f>
        <v>-</v>
      </c>
      <c r="D386" t="s">
        <v>506</v>
      </c>
      <c r="E386">
        <v>17715.528998860002</v>
      </c>
      <c r="F386">
        <v>639.1</v>
      </c>
      <c r="G386">
        <v>99.775790726180304</v>
      </c>
      <c r="H386">
        <v>0.96801012294647704</v>
      </c>
      <c r="I386">
        <v>8.2749971353194596</v>
      </c>
      <c r="J386">
        <v>-2.7115675940886401</v>
      </c>
      <c r="K386">
        <v>599.28621694508604</v>
      </c>
      <c r="L386">
        <v>488.45329130404298</v>
      </c>
      <c r="M386">
        <v>47.833275223745602</v>
      </c>
      <c r="N386">
        <v>1.2640223293316699</v>
      </c>
      <c r="O386">
        <v>13.284306055390299</v>
      </c>
      <c r="P386">
        <v>173.23642582300101</v>
      </c>
      <c r="Q386">
        <v>0.23732290302278899</v>
      </c>
    </row>
    <row r="387" spans="1:17" x14ac:dyDescent="0.3">
      <c r="A387" t="s">
        <v>884</v>
      </c>
      <c r="B387" t="s">
        <v>885</v>
      </c>
      <c r="C387" t="str">
        <f>IFERROR(VLOOKUP(Table1[[#This Row],[Ticker]],[1]!Table2[[Symbol]:[Industry]],2,FALSE),"-")</f>
        <v>-</v>
      </c>
      <c r="D387" t="s">
        <v>231</v>
      </c>
      <c r="E387">
        <v>17681.943757500001</v>
      </c>
      <c r="F387">
        <v>2534.25</v>
      </c>
      <c r="G387">
        <v>129.02591476068</v>
      </c>
      <c r="H387">
        <v>11.164400648782699</v>
      </c>
      <c r="I387">
        <v>31.485801655377799</v>
      </c>
      <c r="J387">
        <v>0.59803400861312594</v>
      </c>
      <c r="K387">
        <v>2207.12533410282</v>
      </c>
      <c r="L387">
        <v>1769.4403474616499</v>
      </c>
      <c r="M387">
        <v>65.097048573311199</v>
      </c>
      <c r="N387">
        <v>0.55157638547079102</v>
      </c>
      <c r="O387">
        <v>3.4625628884285198</v>
      </c>
      <c r="P387">
        <v>161.24942013298201</v>
      </c>
      <c r="Q387">
        <v>7.2319025584186999E-2</v>
      </c>
    </row>
    <row r="388" spans="1:17" x14ac:dyDescent="0.3">
      <c r="A388" t="s">
        <v>886</v>
      </c>
      <c r="B388" t="s">
        <v>887</v>
      </c>
      <c r="C388" t="str">
        <f>IFERROR(VLOOKUP(Table1[[#This Row],[Ticker]],[1]!Table2[[Symbol]:[Industry]],2,FALSE),"-")</f>
        <v>-</v>
      </c>
      <c r="D388" t="s">
        <v>180</v>
      </c>
      <c r="E388">
        <v>17566.64003952</v>
      </c>
      <c r="F388">
        <v>1778.4</v>
      </c>
      <c r="G388">
        <v>43.198397708393003</v>
      </c>
      <c r="H388">
        <v>-4.6314479926634098</v>
      </c>
      <c r="I388">
        <v>5.3935194996742597</v>
      </c>
      <c r="J388">
        <v>-5.6444841294370702</v>
      </c>
      <c r="K388">
        <v>1714.8304171284001</v>
      </c>
      <c r="L388">
        <v>1455.7318945131201</v>
      </c>
      <c r="M388">
        <v>44.6963963768575</v>
      </c>
      <c r="N388">
        <v>0.41828547549331402</v>
      </c>
      <c r="O388">
        <v>7.5208052181736402</v>
      </c>
      <c r="P388">
        <v>81.701149425287298</v>
      </c>
      <c r="Q388">
        <v>3.0381616668628E-2</v>
      </c>
    </row>
    <row r="389" spans="1:17" x14ac:dyDescent="0.3">
      <c r="A389" t="s">
        <v>888</v>
      </c>
      <c r="B389" t="s">
        <v>889</v>
      </c>
      <c r="C389" t="str">
        <f>IFERROR(VLOOKUP(Table1[[#This Row],[Ticker]],[1]!Table2[[Symbol]:[Industry]],2,FALSE),"-")</f>
        <v>-</v>
      </c>
      <c r="D389" t="s">
        <v>777</v>
      </c>
      <c r="E389">
        <v>17551.720688400001</v>
      </c>
      <c r="F389">
        <v>426.6</v>
      </c>
      <c r="G389">
        <v>21.082203873539299</v>
      </c>
      <c r="H389">
        <v>21.9329176123513</v>
      </c>
      <c r="I389">
        <v>2.1090411168321301</v>
      </c>
      <c r="J389">
        <v>8.1396491498719694</v>
      </c>
      <c r="K389">
        <v>375.049706627261</v>
      </c>
      <c r="L389">
        <v>335.03840853429898</v>
      </c>
      <c r="M389">
        <v>69.457225768445198</v>
      </c>
      <c r="N389">
        <v>1.2940406596106899</v>
      </c>
      <c r="O389">
        <v>5.3211439287388496</v>
      </c>
      <c r="P389">
        <v>85.639686684073098</v>
      </c>
      <c r="Q389">
        <v>0.19299175746014299</v>
      </c>
    </row>
    <row r="390" spans="1:17" x14ac:dyDescent="0.3">
      <c r="A390" t="s">
        <v>890</v>
      </c>
      <c r="B390" t="s">
        <v>891</v>
      </c>
      <c r="C390" t="str">
        <f>IFERROR(VLOOKUP(Table1[[#This Row],[Ticker]],[1]!Table2[[Symbol]:[Industry]],2,FALSE),"-")</f>
        <v>-</v>
      </c>
      <c r="D390" t="s">
        <v>21</v>
      </c>
      <c r="E390">
        <v>17527.567111109998</v>
      </c>
      <c r="F390">
        <v>773.1</v>
      </c>
      <c r="G390">
        <v>23.131302789838799</v>
      </c>
      <c r="H390">
        <v>-5.8057580031776599</v>
      </c>
      <c r="I390">
        <v>26.2494405113708</v>
      </c>
      <c r="J390">
        <v>-6.3956459501749903</v>
      </c>
      <c r="K390">
        <v>748.12848247076704</v>
      </c>
      <c r="L390">
        <v>634.60944055454002</v>
      </c>
      <c r="M390">
        <v>48.382662268623498</v>
      </c>
      <c r="N390">
        <v>0.84291978494980202</v>
      </c>
      <c r="O390">
        <v>8.5887983443280191</v>
      </c>
      <c r="P390">
        <v>69.428007889546294</v>
      </c>
      <c r="Q390">
        <v>5.2771699212149997E-2</v>
      </c>
    </row>
    <row r="391" spans="1:17" x14ac:dyDescent="0.3">
      <c r="A391" t="s">
        <v>892</v>
      </c>
      <c r="B391" t="s">
        <v>893</v>
      </c>
      <c r="C391" t="str">
        <f>IFERROR(VLOOKUP(Table1[[#This Row],[Ticker]],[1]!Table2[[Symbol]:[Industry]],2,FALSE),"-")</f>
        <v>-</v>
      </c>
      <c r="D391" t="s">
        <v>51</v>
      </c>
      <c r="E391">
        <v>17521.725005279899</v>
      </c>
      <c r="F391">
        <v>212.4</v>
      </c>
      <c r="G391">
        <v>-24.124879410447701</v>
      </c>
      <c r="H391">
        <v>6.9876217899545998E-2</v>
      </c>
      <c r="I391">
        <v>-26.3567968607206</v>
      </c>
      <c r="J391">
        <v>-1.6008400906542899</v>
      </c>
      <c r="K391">
        <v>212.49883732785401</v>
      </c>
      <c r="L391">
        <v>212.04032051362401</v>
      </c>
      <c r="M391">
        <v>56.119519700122297</v>
      </c>
      <c r="N391">
        <v>2.4466534804722602</v>
      </c>
      <c r="O391">
        <v>36.181732580037597</v>
      </c>
      <c r="P391">
        <v>16.049719983608799</v>
      </c>
      <c r="Q391">
        <v>4.8368205903533003E-2</v>
      </c>
    </row>
    <row r="392" spans="1:17" x14ac:dyDescent="0.3">
      <c r="A392" t="s">
        <v>894</v>
      </c>
      <c r="B392" t="s">
        <v>895</v>
      </c>
      <c r="C392" t="str">
        <f>IFERROR(VLOOKUP(Table1[[#This Row],[Ticker]],[1]!Table2[[Symbol]:[Industry]],2,FALSE),"-")</f>
        <v>-</v>
      </c>
      <c r="D392" t="s">
        <v>306</v>
      </c>
      <c r="E392">
        <v>17498.735667270001</v>
      </c>
      <c r="F392">
        <v>801.9</v>
      </c>
      <c r="G392">
        <v>23.103006721366299</v>
      </c>
      <c r="H392">
        <v>-5.5250456396673497</v>
      </c>
      <c r="I392">
        <v>-15.477571764732399</v>
      </c>
      <c r="J392">
        <v>2.5252899167414502</v>
      </c>
      <c r="K392">
        <v>806.29490146340902</v>
      </c>
      <c r="L392">
        <v>753.31747916427901</v>
      </c>
      <c r="M392">
        <v>52.139437869976902</v>
      </c>
      <c r="N392">
        <v>0.71608214526654301</v>
      </c>
      <c r="O392">
        <v>19.466267614415699</v>
      </c>
      <c r="P392">
        <v>53.738496932515297</v>
      </c>
      <c r="Q392">
        <v>0.18600824370649999</v>
      </c>
    </row>
    <row r="393" spans="1:17" x14ac:dyDescent="0.3">
      <c r="A393" t="s">
        <v>896</v>
      </c>
      <c r="B393" t="s">
        <v>897</v>
      </c>
      <c r="C393" t="str">
        <f>IFERROR(VLOOKUP(Table1[[#This Row],[Ticker]],[1]!Table2[[Symbol]:[Industry]],2,FALSE),"-")</f>
        <v>-</v>
      </c>
      <c r="D393" t="s">
        <v>898</v>
      </c>
      <c r="E393">
        <v>17440.579715</v>
      </c>
      <c r="F393">
        <v>785</v>
      </c>
      <c r="G393">
        <v>-15.435090199391199</v>
      </c>
      <c r="H393">
        <v>12.464290003924299</v>
      </c>
      <c r="I393">
        <v>-3.44674997892947</v>
      </c>
      <c r="J393">
        <v>7.5036342511458596</v>
      </c>
      <c r="K393">
        <v>722.19399091546302</v>
      </c>
      <c r="L393">
        <v>691.08491939800001</v>
      </c>
      <c r="M393">
        <v>69.924386002339702</v>
      </c>
      <c r="N393">
        <v>1.3374159505560199</v>
      </c>
      <c r="O393">
        <v>8.2165605095541494</v>
      </c>
      <c r="P393">
        <v>32.154882154882102</v>
      </c>
      <c r="Q393">
        <v>7.9731494156898994E-2</v>
      </c>
    </row>
    <row r="394" spans="1:17" x14ac:dyDescent="0.3">
      <c r="A394" t="s">
        <v>899</v>
      </c>
      <c r="B394" t="s">
        <v>900</v>
      </c>
      <c r="C394" t="str">
        <f>IFERROR(VLOOKUP(Table1[[#This Row],[Ticker]],[1]!Table2[[Symbol]:[Industry]],2,FALSE),"-")</f>
        <v>-</v>
      </c>
      <c r="D394" t="s">
        <v>724</v>
      </c>
      <c r="E394">
        <v>17421.1388898</v>
      </c>
      <c r="F394">
        <v>964.5</v>
      </c>
      <c r="G394">
        <v>17.533689116067599</v>
      </c>
      <c r="H394">
        <v>9.0596578377142798</v>
      </c>
      <c r="I394">
        <v>8.8974439851681293</v>
      </c>
      <c r="J394">
        <v>0.605391769856367</v>
      </c>
      <c r="K394">
        <v>890.23095098535896</v>
      </c>
      <c r="L394">
        <v>765.71000529846003</v>
      </c>
      <c r="M394">
        <v>65.906608261817993</v>
      </c>
      <c r="N394">
        <v>0.68085408174725603</v>
      </c>
      <c r="O394">
        <v>3.5199585277345902</v>
      </c>
      <c r="P394">
        <v>65.295629820051403</v>
      </c>
      <c r="Q394">
        <v>0.182859452041432</v>
      </c>
    </row>
    <row r="395" spans="1:17" x14ac:dyDescent="0.3">
      <c r="A395" t="s">
        <v>901</v>
      </c>
      <c r="B395" t="s">
        <v>902</v>
      </c>
      <c r="C395" t="str">
        <f>IFERROR(VLOOKUP(Table1[[#This Row],[Ticker]],[1]!Table2[[Symbol]:[Industry]],2,FALSE),"-")</f>
        <v>-</v>
      </c>
      <c r="D395" t="s">
        <v>175</v>
      </c>
      <c r="E395">
        <v>17318.128192364999</v>
      </c>
      <c r="F395">
        <v>1120.3499999999999</v>
      </c>
      <c r="G395">
        <v>-7.6846077397197998</v>
      </c>
      <c r="H395">
        <v>8.9642164585125101</v>
      </c>
      <c r="I395">
        <v>3.0082998859202599</v>
      </c>
      <c r="J395">
        <v>-2.3321807330836601</v>
      </c>
      <c r="K395">
        <v>1070.2228180416801</v>
      </c>
      <c r="L395">
        <v>1000.56768431462</v>
      </c>
      <c r="M395">
        <v>45.951979736251999</v>
      </c>
      <c r="N395">
        <v>1.2550640016949</v>
      </c>
      <c r="O395">
        <v>6.99335029231937</v>
      </c>
      <c r="P395">
        <v>34.592743873137898</v>
      </c>
      <c r="Q395">
        <v>4.0881754767829997E-3</v>
      </c>
    </row>
    <row r="396" spans="1:17" x14ac:dyDescent="0.3">
      <c r="A396" t="s">
        <v>903</v>
      </c>
      <c r="B396" t="s">
        <v>904</v>
      </c>
      <c r="C396" t="str">
        <f>IFERROR(VLOOKUP(Table1[[#This Row],[Ticker]],[1]!Table2[[Symbol]:[Industry]],2,FALSE),"-")</f>
        <v>-</v>
      </c>
      <c r="D396" t="s">
        <v>54</v>
      </c>
      <c r="E396">
        <v>17059.122075660001</v>
      </c>
      <c r="F396">
        <v>703.85</v>
      </c>
      <c r="G396">
        <v>103.299702987956</v>
      </c>
      <c r="H396">
        <v>23.985354687458599</v>
      </c>
      <c r="I396">
        <v>36.9490930445914</v>
      </c>
      <c r="J396">
        <v>0.71600430832290796</v>
      </c>
      <c r="K396">
        <v>596.22752877003097</v>
      </c>
      <c r="L396">
        <v>475.688633293588</v>
      </c>
      <c r="M396">
        <v>70.961620381645105</v>
      </c>
      <c r="N396">
        <v>0.85544717019330296</v>
      </c>
      <c r="O396">
        <v>1.4704837678482601</v>
      </c>
      <c r="P396">
        <v>137.34614736132099</v>
      </c>
      <c r="Q396">
        <v>8.0962920746686998E-2</v>
      </c>
    </row>
    <row r="397" spans="1:17" x14ac:dyDescent="0.3">
      <c r="A397" t="s">
        <v>905</v>
      </c>
      <c r="B397" t="s">
        <v>906</v>
      </c>
      <c r="C397" t="str">
        <f>IFERROR(VLOOKUP(Table1[[#This Row],[Ticker]],[1]!Table2[[Symbol]:[Industry]],2,FALSE),"-")</f>
        <v>-</v>
      </c>
      <c r="D397" t="s">
        <v>54</v>
      </c>
      <c r="E397">
        <v>16653.75</v>
      </c>
      <c r="F397">
        <v>6661.5</v>
      </c>
      <c r="G397">
        <v>28.777698506003599</v>
      </c>
      <c r="H397">
        <v>-7.45054269145992</v>
      </c>
      <c r="I397">
        <v>6.3383212350716498</v>
      </c>
      <c r="J397">
        <v>-0.43881264736110198</v>
      </c>
      <c r="K397">
        <v>6612.8402308244104</v>
      </c>
      <c r="L397">
        <v>5808.7874861683704</v>
      </c>
      <c r="M397">
        <v>43.373582037600997</v>
      </c>
      <c r="N397">
        <v>0.26280181767772098</v>
      </c>
      <c r="O397">
        <v>13.6710950987014</v>
      </c>
      <c r="P397">
        <v>61.608442503638997</v>
      </c>
      <c r="Q397">
        <v>8.0164889458797003E-2</v>
      </c>
    </row>
    <row r="398" spans="1:17" x14ac:dyDescent="0.3">
      <c r="A398" t="s">
        <v>907</v>
      </c>
      <c r="B398" t="s">
        <v>908</v>
      </c>
      <c r="C398" t="str">
        <f>IFERROR(VLOOKUP(Table1[[#This Row],[Ticker]],[1]!Table2[[Symbol]:[Industry]],2,FALSE),"-")</f>
        <v>-</v>
      </c>
      <c r="D398" t="s">
        <v>184</v>
      </c>
      <c r="E398">
        <v>16640.210137239999</v>
      </c>
      <c r="F398">
        <v>513.20000000000005</v>
      </c>
      <c r="G398">
        <v>22.206061140829199</v>
      </c>
      <c r="H398">
        <v>6.8861572257191703</v>
      </c>
      <c r="I398">
        <v>9.5149191787390901</v>
      </c>
      <c r="J398">
        <v>7.9247373295916903</v>
      </c>
      <c r="K398">
        <v>466.22216212603399</v>
      </c>
      <c r="L398">
        <v>431.14421680454097</v>
      </c>
      <c r="M398">
        <v>73.861672372946202</v>
      </c>
      <c r="N398">
        <v>2.29548843081235</v>
      </c>
      <c r="O398">
        <v>4.8129384255650702</v>
      </c>
      <c r="P398">
        <v>100.23410066328501</v>
      </c>
    </row>
    <row r="399" spans="1:17" x14ac:dyDescent="0.3">
      <c r="A399" t="s">
        <v>909</v>
      </c>
      <c r="B399" t="s">
        <v>910</v>
      </c>
      <c r="C399" t="str">
        <f>IFERROR(VLOOKUP(Table1[[#This Row],[Ticker]],[1]!Table2[[Symbol]:[Industry]],2,FALSE),"-")</f>
        <v>-</v>
      </c>
      <c r="D399" t="s">
        <v>569</v>
      </c>
      <c r="E399">
        <v>16578.92212236</v>
      </c>
      <c r="F399">
        <v>5407.35</v>
      </c>
      <c r="G399">
        <v>-17.6602681948971</v>
      </c>
      <c r="H399">
        <v>4.8415142737505699</v>
      </c>
      <c r="I399">
        <v>10.414112831598</v>
      </c>
      <c r="J399">
        <v>-1.1670736155567301</v>
      </c>
      <c r="K399">
        <v>5217.3861010153496</v>
      </c>
      <c r="L399">
        <v>4803.0130178461504</v>
      </c>
      <c r="M399">
        <v>47.870108283383402</v>
      </c>
      <c r="N399">
        <v>0.546747512744586</v>
      </c>
      <c r="O399">
        <v>10.199080880653099</v>
      </c>
      <c r="P399">
        <v>34.477741855259801</v>
      </c>
      <c r="Q399">
        <v>4.9976587906113999E-2</v>
      </c>
    </row>
    <row r="400" spans="1:17" x14ac:dyDescent="0.3">
      <c r="A400" t="s">
        <v>911</v>
      </c>
      <c r="B400" t="s">
        <v>912</v>
      </c>
      <c r="C400" t="str">
        <f>IFERROR(VLOOKUP(Table1[[#This Row],[Ticker]],[1]!Table2[[Symbol]:[Industry]],2,FALSE),"-")</f>
        <v>-</v>
      </c>
      <c r="D400" t="s">
        <v>127</v>
      </c>
      <c r="E400">
        <v>16561.012460220001</v>
      </c>
      <c r="F400">
        <v>907.7</v>
      </c>
      <c r="G400">
        <v>240.07850013372601</v>
      </c>
      <c r="H400">
        <v>-2.7502321347788401</v>
      </c>
      <c r="I400">
        <v>-43.643429077206299</v>
      </c>
      <c r="J400">
        <v>0.43340957486111598</v>
      </c>
      <c r="K400">
        <v>909.48970421141303</v>
      </c>
      <c r="L400">
        <v>832.29284390795601</v>
      </c>
      <c r="M400">
        <v>43.968657033649002</v>
      </c>
      <c r="N400">
        <v>0.91913296932400201</v>
      </c>
      <c r="O400">
        <v>44.761485072160397</v>
      </c>
      <c r="P400">
        <v>270.11213047910297</v>
      </c>
      <c r="Q400">
        <v>0.22409591940450099</v>
      </c>
    </row>
    <row r="401" spans="1:17" hidden="1" x14ac:dyDescent="0.3">
      <c r="A401" t="s">
        <v>913</v>
      </c>
      <c r="B401" t="s">
        <v>914</v>
      </c>
      <c r="C401" t="str">
        <f>IFERROR(VLOOKUP(Table1[[#This Row],[Ticker]],[1]!Table2[[Symbol]:[Industry]],2,FALSE),"-")</f>
        <v>-</v>
      </c>
      <c r="D401" t="s">
        <v>51</v>
      </c>
      <c r="E401">
        <v>16497.665506629899</v>
      </c>
      <c r="F401">
        <v>383.9</v>
      </c>
      <c r="G401">
        <v>-13.506084435526899</v>
      </c>
      <c r="H401">
        <v>-14.761670397028899</v>
      </c>
      <c r="I401">
        <v>2.1110475565917302</v>
      </c>
      <c r="J401">
        <v>-7.0550728099627298</v>
      </c>
      <c r="K401">
        <v>402.75891473583999</v>
      </c>
      <c r="M401">
        <v>30.476058911239399</v>
      </c>
      <c r="N401">
        <v>0.57962759764948701</v>
      </c>
      <c r="O401">
        <v>26.842927845793099</v>
      </c>
      <c r="P401">
        <v>31.472602739726</v>
      </c>
    </row>
    <row r="402" spans="1:17" x14ac:dyDescent="0.3">
      <c r="A402" t="s">
        <v>915</v>
      </c>
      <c r="B402" t="s">
        <v>916</v>
      </c>
      <c r="C402" t="str">
        <f>IFERROR(VLOOKUP(Table1[[#This Row],[Ticker]],[1]!Table2[[Symbol]:[Industry]],2,FALSE),"-")</f>
        <v>-</v>
      </c>
      <c r="D402" t="s">
        <v>569</v>
      </c>
      <c r="E402">
        <v>16314.466831919999</v>
      </c>
      <c r="F402">
        <v>867.6</v>
      </c>
      <c r="G402">
        <v>51.320884704790501</v>
      </c>
      <c r="H402">
        <v>-2.0371304128124601</v>
      </c>
      <c r="I402">
        <v>4.4490996738690001</v>
      </c>
      <c r="J402">
        <v>-3.7971654923456799</v>
      </c>
      <c r="K402">
        <v>831.588901776135</v>
      </c>
      <c r="L402">
        <v>700.15309905259903</v>
      </c>
      <c r="M402">
        <v>50.330287636619197</v>
      </c>
      <c r="N402">
        <v>0.51915791600151995</v>
      </c>
      <c r="O402">
        <v>6.8003688335638497</v>
      </c>
      <c r="P402">
        <v>106.080760095011</v>
      </c>
      <c r="Q402">
        <v>0.12597619061402399</v>
      </c>
    </row>
    <row r="403" spans="1:17" x14ac:dyDescent="0.3">
      <c r="A403" t="s">
        <v>917</v>
      </c>
      <c r="B403" t="s">
        <v>918</v>
      </c>
      <c r="C403" t="str">
        <f>IFERROR(VLOOKUP(Table1[[#This Row],[Ticker]],[1]!Table2[[Symbol]:[Industry]],2,FALSE),"-")</f>
        <v>-</v>
      </c>
      <c r="D403" t="s">
        <v>569</v>
      </c>
      <c r="E403">
        <v>16261.867698</v>
      </c>
      <c r="F403">
        <v>3279.7</v>
      </c>
      <c r="G403">
        <v>-59.119664638010001</v>
      </c>
      <c r="H403">
        <v>-8.6613714772637298</v>
      </c>
      <c r="I403">
        <v>-5.8567022524999999</v>
      </c>
      <c r="J403">
        <v>-2.37404145862565</v>
      </c>
      <c r="K403">
        <v>3447.3991736748098</v>
      </c>
      <c r="L403">
        <v>3529.5656182470202</v>
      </c>
      <c r="M403">
        <v>35.678023189707403</v>
      </c>
      <c r="N403">
        <v>0.75492931126471896</v>
      </c>
      <c r="O403">
        <v>44.045187059791999</v>
      </c>
      <c r="P403">
        <v>14.038839340044101</v>
      </c>
      <c r="Q403">
        <v>-7.9764642102720995E-2</v>
      </c>
    </row>
    <row r="404" spans="1:17" x14ac:dyDescent="0.3">
      <c r="A404" t="s">
        <v>919</v>
      </c>
      <c r="B404" t="s">
        <v>920</v>
      </c>
      <c r="C404" t="str">
        <f>IFERROR(VLOOKUP(Table1[[#This Row],[Ticker]],[1]!Table2[[Symbol]:[Industry]],2,FALSE),"-")</f>
        <v>-</v>
      </c>
      <c r="D404" t="s">
        <v>548</v>
      </c>
      <c r="E404">
        <v>16091.87869224</v>
      </c>
      <c r="F404">
        <v>322.39999999999998</v>
      </c>
      <c r="G404">
        <v>-8.3502938667957896</v>
      </c>
      <c r="H404">
        <v>-2.0360488510075001</v>
      </c>
      <c r="I404">
        <v>-22.864602854180902</v>
      </c>
      <c r="J404">
        <v>-0.67572306204928301</v>
      </c>
      <c r="K404">
        <v>317.32624067337798</v>
      </c>
      <c r="L404">
        <v>317.55795223713</v>
      </c>
      <c r="M404">
        <v>67.695989215063307</v>
      </c>
      <c r="N404">
        <v>1.0632833329754401</v>
      </c>
      <c r="O404">
        <v>21.5880893300248</v>
      </c>
      <c r="P404">
        <v>25.4474708171206</v>
      </c>
      <c r="Q404">
        <v>-5.2432703427369998E-2</v>
      </c>
    </row>
    <row r="405" spans="1:17" x14ac:dyDescent="0.3">
      <c r="A405" t="s">
        <v>921</v>
      </c>
      <c r="B405" t="s">
        <v>922</v>
      </c>
      <c r="C405" t="str">
        <f>IFERROR(VLOOKUP(Table1[[#This Row],[Ticker]],[1]!Table2[[Symbol]:[Industry]],2,FALSE),"-")</f>
        <v>-</v>
      </c>
      <c r="D405" t="s">
        <v>724</v>
      </c>
      <c r="E405">
        <v>15924.232132499999</v>
      </c>
      <c r="F405">
        <v>3823.85</v>
      </c>
      <c r="G405">
        <v>25.319014490895299</v>
      </c>
      <c r="H405">
        <v>-15.187941961656501</v>
      </c>
      <c r="I405">
        <v>8.1369045280137193</v>
      </c>
      <c r="J405">
        <v>-3.0865398245193298</v>
      </c>
      <c r="K405">
        <v>4165.42928473352</v>
      </c>
      <c r="L405">
        <v>3582.23426011942</v>
      </c>
      <c r="M405">
        <v>37.630075786056601</v>
      </c>
      <c r="N405">
        <v>0.60518375603150898</v>
      </c>
      <c r="O405">
        <v>43.520274069328003</v>
      </c>
      <c r="P405">
        <v>100.721765832917</v>
      </c>
      <c r="Q405">
        <v>0.126476482122995</v>
      </c>
    </row>
    <row r="406" spans="1:17" x14ac:dyDescent="0.3">
      <c r="A406" t="s">
        <v>923</v>
      </c>
      <c r="B406" t="s">
        <v>924</v>
      </c>
      <c r="C406" t="str">
        <f>IFERROR(VLOOKUP(Table1[[#This Row],[Ticker]],[1]!Table2[[Symbol]:[Industry]],2,FALSE),"-")</f>
        <v>-</v>
      </c>
      <c r="D406" t="s">
        <v>54</v>
      </c>
      <c r="E406">
        <v>15915.22070672</v>
      </c>
      <c r="F406">
        <v>12404.8</v>
      </c>
      <c r="G406">
        <v>195.17183833293799</v>
      </c>
      <c r="H406">
        <v>47.999580318334402</v>
      </c>
      <c r="I406">
        <v>58.7877267530328</v>
      </c>
      <c r="J406">
        <v>7.7983729900861896</v>
      </c>
      <c r="K406">
        <v>9816.6400163438502</v>
      </c>
      <c r="L406">
        <v>7169.1256833521702</v>
      </c>
      <c r="M406">
        <v>72.577778054442206</v>
      </c>
      <c r="N406">
        <v>0.50732254379979902</v>
      </c>
      <c r="O406">
        <v>1.73481233071068</v>
      </c>
      <c r="P406">
        <v>264.84705882352898</v>
      </c>
      <c r="Q406">
        <v>0.17568971084282201</v>
      </c>
    </row>
    <row r="407" spans="1:17" x14ac:dyDescent="0.3">
      <c r="A407" t="s">
        <v>925</v>
      </c>
      <c r="B407" t="s">
        <v>926</v>
      </c>
      <c r="C407" t="str">
        <f>IFERROR(VLOOKUP(Table1[[#This Row],[Ticker]],[1]!Table2[[Symbol]:[Industry]],2,FALSE),"-")</f>
        <v>-</v>
      </c>
      <c r="D407" t="s">
        <v>127</v>
      </c>
      <c r="E407">
        <v>15901.467342100001</v>
      </c>
      <c r="F407">
        <v>54.26</v>
      </c>
      <c r="G407">
        <v>-28.9907998053394</v>
      </c>
      <c r="H407">
        <v>-8.2814827667221795</v>
      </c>
      <c r="I407">
        <v>-26.045162848372001</v>
      </c>
      <c r="J407">
        <v>-2.9287070666672799</v>
      </c>
      <c r="K407">
        <v>56.684305721574802</v>
      </c>
      <c r="L407">
        <v>55.856408969402601</v>
      </c>
      <c r="M407">
        <v>40.422311949527902</v>
      </c>
      <c r="N407">
        <v>0.53204741949520395</v>
      </c>
      <c r="O407">
        <v>35.827497235532597</v>
      </c>
      <c r="P407">
        <v>38.5951468710089</v>
      </c>
    </row>
    <row r="408" spans="1:17" x14ac:dyDescent="0.3">
      <c r="A408" t="s">
        <v>927</v>
      </c>
      <c r="B408" t="s">
        <v>928</v>
      </c>
      <c r="C408" t="str">
        <f>IFERROR(VLOOKUP(Table1[[#This Row],[Ticker]],[1]!Table2[[Symbol]:[Industry]],2,FALSE),"-")</f>
        <v>-</v>
      </c>
      <c r="D408" t="s">
        <v>265</v>
      </c>
      <c r="E408">
        <v>15884.559609399999</v>
      </c>
      <c r="F408">
        <v>912.7</v>
      </c>
      <c r="G408">
        <v>38.675587939619298</v>
      </c>
      <c r="H408">
        <v>-9.5584836645885201</v>
      </c>
      <c r="I408">
        <v>10.282922348457999</v>
      </c>
      <c r="J408">
        <v>-2.1216908998506598</v>
      </c>
      <c r="K408">
        <v>934.62587542487904</v>
      </c>
      <c r="L408">
        <v>825.48551539537505</v>
      </c>
      <c r="M408">
        <v>41.197641641789097</v>
      </c>
      <c r="N408">
        <v>0.33328537684466297</v>
      </c>
      <c r="O408">
        <v>16.138928454037401</v>
      </c>
      <c r="P408">
        <v>73.781416603198707</v>
      </c>
      <c r="Q408">
        <v>0.15807634852673499</v>
      </c>
    </row>
    <row r="409" spans="1:17" x14ac:dyDescent="0.3">
      <c r="A409" t="s">
        <v>929</v>
      </c>
      <c r="B409" t="s">
        <v>930</v>
      </c>
      <c r="C409" t="str">
        <f>IFERROR(VLOOKUP(Table1[[#This Row],[Ticker]],[1]!Table2[[Symbol]:[Industry]],2,FALSE),"-")</f>
        <v>-</v>
      </c>
      <c r="D409" t="s">
        <v>931</v>
      </c>
      <c r="E409">
        <v>15791.774316434999</v>
      </c>
      <c r="F409">
        <v>492.05</v>
      </c>
      <c r="G409">
        <v>125.311465658774</v>
      </c>
      <c r="H409">
        <v>1.1876971250644299</v>
      </c>
      <c r="I409">
        <v>-4.8163201596952403</v>
      </c>
      <c r="J409">
        <v>5.1756625728447698</v>
      </c>
      <c r="K409">
        <v>477.790670321704</v>
      </c>
      <c r="L409">
        <v>395.783969012922</v>
      </c>
      <c r="M409">
        <v>54.328987264808099</v>
      </c>
      <c r="N409">
        <v>0.435966323255574</v>
      </c>
      <c r="O409">
        <v>25.5563458998069</v>
      </c>
      <c r="P409">
        <v>160</v>
      </c>
      <c r="Q409">
        <v>0.122664120709628</v>
      </c>
    </row>
    <row r="410" spans="1:17" hidden="1" x14ac:dyDescent="0.3">
      <c r="A410" t="s">
        <v>932</v>
      </c>
      <c r="B410" t="s">
        <v>933</v>
      </c>
      <c r="C410" t="str">
        <f>IFERROR(VLOOKUP(Table1[[#This Row],[Ticker]],[1]!Table2[[Symbol]:[Industry]],2,FALSE),"-")</f>
        <v>-</v>
      </c>
      <c r="D410" t="s">
        <v>569</v>
      </c>
      <c r="E410">
        <v>15789.509968509999</v>
      </c>
      <c r="F410">
        <v>3467.15</v>
      </c>
      <c r="G410">
        <v>-3.0690045946809001</v>
      </c>
      <c r="H410">
        <v>21.2004847110992</v>
      </c>
      <c r="I410">
        <v>23.382078809811802</v>
      </c>
      <c r="J410">
        <v>7.6586263412171096</v>
      </c>
      <c r="K410">
        <v>3058.6556613661301</v>
      </c>
      <c r="L410">
        <v>2744.2750212564001</v>
      </c>
      <c r="M410">
        <v>71.026851232944907</v>
      </c>
      <c r="N410">
        <v>0.76048838618975301</v>
      </c>
      <c r="O410">
        <v>3.2202241033701902</v>
      </c>
      <c r="P410">
        <v>52.940008822232002</v>
      </c>
      <c r="Q410">
        <v>2.6081719524683002E-2</v>
      </c>
    </row>
    <row r="411" spans="1:17" x14ac:dyDescent="0.3">
      <c r="A411" t="s">
        <v>934</v>
      </c>
      <c r="B411" t="s">
        <v>935</v>
      </c>
      <c r="C411" t="str">
        <f>IFERROR(VLOOKUP(Table1[[#This Row],[Ticker]],[1]!Table2[[Symbol]:[Industry]],2,FALSE),"-")</f>
        <v>-</v>
      </c>
      <c r="D411" t="s">
        <v>936</v>
      </c>
      <c r="E411">
        <v>15772.299145425</v>
      </c>
      <c r="F411">
        <v>201.75</v>
      </c>
      <c r="G411">
        <v>-0.374247311957631</v>
      </c>
      <c r="H411">
        <v>-5.7523417632676397</v>
      </c>
      <c r="I411">
        <v>-16.834878038868599</v>
      </c>
      <c r="J411">
        <v>-2.4154730347445699</v>
      </c>
      <c r="K411">
        <v>205.506429718817</v>
      </c>
      <c r="L411">
        <v>198.28971245512199</v>
      </c>
      <c r="M411">
        <v>45.7558588240801</v>
      </c>
      <c r="N411">
        <v>0.72817761592652297</v>
      </c>
      <c r="O411">
        <v>17.744733581164802</v>
      </c>
      <c r="P411">
        <v>48.127753303964703</v>
      </c>
      <c r="Q411">
        <v>1.9507647272602999E-2</v>
      </c>
    </row>
    <row r="412" spans="1:17" hidden="1" x14ac:dyDescent="0.3">
      <c r="A412" t="s">
        <v>937</v>
      </c>
      <c r="B412" t="s">
        <v>938</v>
      </c>
      <c r="C412" t="str">
        <f>IFERROR(VLOOKUP(Table1[[#This Row],[Ticker]],[1]!Table2[[Symbol]:[Industry]],2,FALSE),"-")</f>
        <v>-</v>
      </c>
      <c r="D412" t="s">
        <v>265</v>
      </c>
      <c r="E412">
        <v>15751.175445000001</v>
      </c>
      <c r="F412">
        <v>14744.15</v>
      </c>
      <c r="G412">
        <v>-23.1931249885508</v>
      </c>
      <c r="H412">
        <v>-6.4617997017562603</v>
      </c>
      <c r="I412">
        <v>-12.4813824640829</v>
      </c>
      <c r="J412">
        <v>-5.4084884788718499</v>
      </c>
      <c r="K412">
        <v>15506.2117850047</v>
      </c>
      <c r="L412">
        <v>15095.3150045329</v>
      </c>
      <c r="M412">
        <v>32.150273545403003</v>
      </c>
      <c r="N412">
        <v>0.72574106878803102</v>
      </c>
      <c r="O412">
        <v>20.6861704472621</v>
      </c>
      <c r="P412">
        <v>15.892173584964899</v>
      </c>
      <c r="Q412">
        <v>6.7476051063743006E-2</v>
      </c>
    </row>
    <row r="413" spans="1:17" hidden="1" x14ac:dyDescent="0.3">
      <c r="A413" t="s">
        <v>939</v>
      </c>
      <c r="B413" t="s">
        <v>940</v>
      </c>
      <c r="C413" t="str">
        <f>IFERROR(VLOOKUP(Table1[[#This Row],[Ticker]],[1]!Table2[[Symbol]:[Industry]],2,FALSE),"-")</f>
        <v>-</v>
      </c>
      <c r="D413" t="s">
        <v>46</v>
      </c>
      <c r="E413">
        <v>15747.6117018</v>
      </c>
      <c r="F413">
        <v>1511.7</v>
      </c>
      <c r="G413">
        <v>464.88962821424502</v>
      </c>
      <c r="H413">
        <v>-12.4485457774834</v>
      </c>
      <c r="I413">
        <v>21.591347042070701</v>
      </c>
      <c r="J413">
        <v>1.7811873526388899</v>
      </c>
      <c r="K413">
        <v>1694.6514980039001</v>
      </c>
      <c r="L413">
        <v>1449.10007652279</v>
      </c>
      <c r="M413">
        <v>51.358109650294303</v>
      </c>
      <c r="N413">
        <v>0.49650933651470402</v>
      </c>
      <c r="O413">
        <v>100.94926241979201</v>
      </c>
      <c r="P413">
        <v>567.94803817603395</v>
      </c>
      <c r="Q413">
        <v>0.277874124509284</v>
      </c>
    </row>
    <row r="414" spans="1:17" x14ac:dyDescent="0.3">
      <c r="A414" t="s">
        <v>941</v>
      </c>
      <c r="B414" t="s">
        <v>942</v>
      </c>
      <c r="C414" t="str">
        <f>IFERROR(VLOOKUP(Table1[[#This Row],[Ticker]],[1]!Table2[[Symbol]:[Industry]],2,FALSE),"-")</f>
        <v>-</v>
      </c>
      <c r="D414" t="s">
        <v>566</v>
      </c>
      <c r="E414">
        <v>15746.98265511</v>
      </c>
      <c r="F414">
        <v>655.29999999999995</v>
      </c>
      <c r="G414">
        <v>7.2163434738714196</v>
      </c>
      <c r="H414">
        <v>-8.3409465506709406</v>
      </c>
      <c r="I414">
        <v>-30.543466227313999</v>
      </c>
      <c r="J414">
        <v>-2.0739268439603502</v>
      </c>
      <c r="K414">
        <v>687.09477282456396</v>
      </c>
      <c r="L414">
        <v>640.95441378686201</v>
      </c>
      <c r="M414">
        <v>38.631783598409797</v>
      </c>
      <c r="N414">
        <v>0.30423392405955302</v>
      </c>
      <c r="O414">
        <v>26.041507706394</v>
      </c>
      <c r="P414">
        <v>51.584547767753797</v>
      </c>
      <c r="Q414">
        <v>9.0225862858290998E-2</v>
      </c>
    </row>
    <row r="415" spans="1:17" x14ac:dyDescent="0.3">
      <c r="A415" t="s">
        <v>943</v>
      </c>
      <c r="B415" t="s">
        <v>944</v>
      </c>
      <c r="C415" t="str">
        <f>IFERROR(VLOOKUP(Table1[[#This Row],[Ticker]],[1]!Table2[[Symbol]:[Industry]],2,FALSE),"-")</f>
        <v>-</v>
      </c>
      <c r="D415" t="s">
        <v>569</v>
      </c>
      <c r="E415">
        <v>15688.63965062</v>
      </c>
      <c r="F415">
        <v>1476.55</v>
      </c>
      <c r="G415">
        <v>-24.750019521461301</v>
      </c>
      <c r="H415">
        <v>-3.3572938211432999</v>
      </c>
      <c r="I415">
        <v>-9.9485487282403202</v>
      </c>
      <c r="J415">
        <v>-5.1043433357300403</v>
      </c>
      <c r="K415">
        <v>1509.9581282025299</v>
      </c>
      <c r="L415">
        <v>1438.5582629794701</v>
      </c>
      <c r="M415">
        <v>25.9448484742211</v>
      </c>
      <c r="N415">
        <v>0.68167886223123098</v>
      </c>
      <c r="O415">
        <v>14.455995394669999</v>
      </c>
      <c r="P415">
        <v>18.789219629927501</v>
      </c>
      <c r="Q415">
        <v>-4.8454665487419002E-2</v>
      </c>
    </row>
    <row r="416" spans="1:17" x14ac:dyDescent="0.3">
      <c r="A416" t="s">
        <v>945</v>
      </c>
      <c r="B416" t="s">
        <v>946</v>
      </c>
      <c r="C416" t="str">
        <f>IFERROR(VLOOKUP(Table1[[#This Row],[Ticker]],[1]!Table2[[Symbol]:[Industry]],2,FALSE),"-")</f>
        <v>-</v>
      </c>
      <c r="D416" t="s">
        <v>199</v>
      </c>
      <c r="E416">
        <v>15601.511771579901</v>
      </c>
      <c r="F416">
        <v>641.79999999999995</v>
      </c>
      <c r="G416">
        <v>-22.122743418096299</v>
      </c>
      <c r="H416">
        <v>-8.8769038290390903</v>
      </c>
      <c r="I416">
        <v>5.4564938021398204</v>
      </c>
      <c r="J416">
        <v>-4.3645702231186796</v>
      </c>
      <c r="K416">
        <v>645.00995345477895</v>
      </c>
      <c r="L416">
        <v>602.513063365579</v>
      </c>
      <c r="M416">
        <v>45.379882201968897</v>
      </c>
      <c r="N416">
        <v>0.32288876167341801</v>
      </c>
      <c r="O416">
        <v>12.4961047055157</v>
      </c>
      <c r="P416">
        <v>27.963313727444898</v>
      </c>
      <c r="Q416">
        <v>5.1996122532269998E-2</v>
      </c>
    </row>
    <row r="417" spans="1:17" x14ac:dyDescent="0.3">
      <c r="A417" t="s">
        <v>947</v>
      </c>
      <c r="B417" t="s">
        <v>948</v>
      </c>
      <c r="C417" t="str">
        <f>IFERROR(VLOOKUP(Table1[[#This Row],[Ticker]],[1]!Table2[[Symbol]:[Industry]],2,FALSE),"-")</f>
        <v>-</v>
      </c>
      <c r="D417" t="s">
        <v>54</v>
      </c>
      <c r="E417">
        <v>15594.14930931</v>
      </c>
      <c r="F417">
        <v>6771.05</v>
      </c>
      <c r="G417">
        <v>21.329313107919699</v>
      </c>
      <c r="H417">
        <v>-0.192390516054946</v>
      </c>
      <c r="I417">
        <v>11.265915987629199</v>
      </c>
      <c r="J417">
        <v>-3.0533941580056099</v>
      </c>
      <c r="K417">
        <v>6512.4652788752701</v>
      </c>
      <c r="L417">
        <v>5716.8319501325304</v>
      </c>
      <c r="M417">
        <v>54.819822901692397</v>
      </c>
      <c r="N417">
        <v>0.70818591587081503</v>
      </c>
      <c r="O417">
        <v>11.350529090761301</v>
      </c>
      <c r="P417">
        <v>53.600744064510003</v>
      </c>
      <c r="Q417">
        <v>1.3515242468814999E-2</v>
      </c>
    </row>
    <row r="418" spans="1:17" x14ac:dyDescent="0.3">
      <c r="A418" t="s">
        <v>949</v>
      </c>
      <c r="B418" t="s">
        <v>950</v>
      </c>
      <c r="C418" t="str">
        <f>IFERROR(VLOOKUP(Table1[[#This Row],[Ticker]],[1]!Table2[[Symbol]:[Industry]],2,FALSE),"-")</f>
        <v>-</v>
      </c>
      <c r="D418" t="s">
        <v>133</v>
      </c>
      <c r="E418">
        <v>15583.157913839999</v>
      </c>
      <c r="F418">
        <v>1734.15</v>
      </c>
      <c r="G418">
        <v>87.537412876504007</v>
      </c>
      <c r="H418">
        <v>12.1740845577997</v>
      </c>
      <c r="I418">
        <v>85.866460588821994</v>
      </c>
      <c r="J418">
        <v>1.87446035414719</v>
      </c>
      <c r="K418">
        <v>1525.5782575819001</v>
      </c>
      <c r="L418">
        <v>1100.61293383168</v>
      </c>
      <c r="M418">
        <v>47.899264712823701</v>
      </c>
      <c r="N418">
        <v>0.98849823183616403</v>
      </c>
      <c r="O418">
        <v>13.600322924775799</v>
      </c>
      <c r="P418">
        <v>166.79230769230699</v>
      </c>
      <c r="Q418">
        <v>0.21949981472094901</v>
      </c>
    </row>
    <row r="419" spans="1:17" x14ac:dyDescent="0.3">
      <c r="A419" t="s">
        <v>951</v>
      </c>
      <c r="B419" t="s">
        <v>952</v>
      </c>
      <c r="C419" t="str">
        <f>IFERROR(VLOOKUP(Table1[[#This Row],[Ticker]],[1]!Table2[[Symbol]:[Industry]],2,FALSE),"-")</f>
        <v>-</v>
      </c>
      <c r="D419" t="s">
        <v>95</v>
      </c>
      <c r="E419">
        <v>15547.587950835001</v>
      </c>
      <c r="F419">
        <v>2777.15</v>
      </c>
      <c r="G419">
        <v>-10.2566097294877</v>
      </c>
      <c r="H419">
        <v>-15.9384239869285</v>
      </c>
      <c r="I419">
        <v>-2.6307193768657799</v>
      </c>
      <c r="J419">
        <v>-2.0826286248653698</v>
      </c>
      <c r="K419">
        <v>2985.07602666916</v>
      </c>
      <c r="L419">
        <v>2628.43927206945</v>
      </c>
      <c r="M419">
        <v>25.149387384804999</v>
      </c>
      <c r="N419">
        <v>0.267219358010163</v>
      </c>
      <c r="O419">
        <v>31.609743802099199</v>
      </c>
      <c r="P419">
        <v>60.066282420749197</v>
      </c>
      <c r="Q419">
        <v>0.14052870418636099</v>
      </c>
    </row>
    <row r="420" spans="1:17" hidden="1" x14ac:dyDescent="0.3">
      <c r="A420" t="s">
        <v>953</v>
      </c>
      <c r="B420" t="s">
        <v>954</v>
      </c>
      <c r="C420" t="str">
        <f>IFERROR(VLOOKUP(Table1[[#This Row],[Ticker]],[1]!Table2[[Symbol]:[Industry]],2,FALSE),"-")</f>
        <v>-</v>
      </c>
      <c r="D420" t="s">
        <v>743</v>
      </c>
      <c r="E420">
        <v>15502.9956089399</v>
      </c>
      <c r="F420">
        <v>890.53</v>
      </c>
      <c r="G420">
        <v>-4.3271285526548198</v>
      </c>
      <c r="H420">
        <v>-0.13177983290499801</v>
      </c>
      <c r="I420">
        <v>-0.96162397115536802</v>
      </c>
      <c r="J420">
        <v>-0.155035848736468</v>
      </c>
      <c r="K420">
        <v>863.58972591172699</v>
      </c>
      <c r="L420">
        <v>804.85306169129501</v>
      </c>
      <c r="M420">
        <v>63.673105172010501</v>
      </c>
      <c r="N420">
        <v>0.383331220425431</v>
      </c>
      <c r="O420">
        <v>1.29922630343728</v>
      </c>
      <c r="P420">
        <v>32.318504650679003</v>
      </c>
      <c r="Q420">
        <v>-2.790653939747E-3</v>
      </c>
    </row>
    <row r="421" spans="1:17" x14ac:dyDescent="0.3">
      <c r="A421" t="s">
        <v>955</v>
      </c>
      <c r="B421" t="s">
        <v>956</v>
      </c>
      <c r="C421" t="str">
        <f>IFERROR(VLOOKUP(Table1[[#This Row],[Ticker]],[1]!Table2[[Symbol]:[Industry]],2,FALSE),"-")</f>
        <v>-</v>
      </c>
      <c r="D421" t="s">
        <v>246</v>
      </c>
      <c r="E421">
        <v>15498.4995067049</v>
      </c>
      <c r="F421">
        <v>3733.65</v>
      </c>
      <c r="G421">
        <v>133.10330671854601</v>
      </c>
      <c r="H421">
        <v>-0.49612472297062299</v>
      </c>
      <c r="I421">
        <v>-12.314934144113399</v>
      </c>
      <c r="J421">
        <v>-3.1371617868061299</v>
      </c>
      <c r="K421">
        <v>3759.7772047395201</v>
      </c>
      <c r="L421">
        <v>3345.7862548336302</v>
      </c>
      <c r="M421">
        <v>58.307670004890298</v>
      </c>
      <c r="N421">
        <v>1.1300434088045499</v>
      </c>
      <c r="O421">
        <v>15.1674634740803</v>
      </c>
      <c r="P421">
        <v>176.36195410806801</v>
      </c>
      <c r="Q421">
        <v>0.26452718793748697</v>
      </c>
    </row>
    <row r="422" spans="1:17" x14ac:dyDescent="0.3">
      <c r="A422" t="s">
        <v>957</v>
      </c>
      <c r="B422" t="s">
        <v>958</v>
      </c>
      <c r="C422" t="str">
        <f>IFERROR(VLOOKUP(Table1[[#This Row],[Ticker]],[1]!Table2[[Symbol]:[Industry]],2,FALSE),"-")</f>
        <v>-</v>
      </c>
      <c r="D422" t="s">
        <v>262</v>
      </c>
      <c r="E422">
        <v>15463.9779117049</v>
      </c>
      <c r="F422">
        <v>662.65</v>
      </c>
      <c r="G422">
        <v>43.867432507267303</v>
      </c>
      <c r="H422">
        <v>-4.1539972027211398</v>
      </c>
      <c r="I422">
        <v>-4.7516245427491102</v>
      </c>
      <c r="J422">
        <v>-5.8173781678621097</v>
      </c>
      <c r="K422">
        <v>678.53611756951204</v>
      </c>
      <c r="L422">
        <v>593.17139072269003</v>
      </c>
      <c r="M422">
        <v>42.8280971263084</v>
      </c>
      <c r="N422">
        <v>0.55947790314266999</v>
      </c>
      <c r="O422">
        <v>24.952840866218899</v>
      </c>
      <c r="P422">
        <v>161.91699604742999</v>
      </c>
      <c r="Q422">
        <v>6.7072315766625007E-2</v>
      </c>
    </row>
    <row r="423" spans="1:17" x14ac:dyDescent="0.3">
      <c r="A423" t="s">
        <v>959</v>
      </c>
      <c r="B423" t="s">
        <v>960</v>
      </c>
      <c r="C423" t="str">
        <f>IFERROR(VLOOKUP(Table1[[#This Row],[Ticker]],[1]!Table2[[Symbol]:[Industry]],2,FALSE),"-")</f>
        <v>-</v>
      </c>
      <c r="D423" t="s">
        <v>330</v>
      </c>
      <c r="E423">
        <v>15380.9798860799</v>
      </c>
      <c r="F423">
        <v>4556.8</v>
      </c>
      <c r="G423">
        <v>26.592420147001299</v>
      </c>
      <c r="H423">
        <v>-3.7360753247330298</v>
      </c>
      <c r="I423">
        <v>9.3221645479531006</v>
      </c>
      <c r="J423">
        <v>2.85337373086116</v>
      </c>
      <c r="K423">
        <v>4231.1167202405204</v>
      </c>
      <c r="L423">
        <v>3780.6117807051801</v>
      </c>
      <c r="M423">
        <v>78.810929670134897</v>
      </c>
      <c r="N423">
        <v>0.92112851480607405</v>
      </c>
      <c r="O423">
        <v>7.2682584269662698</v>
      </c>
      <c r="P423">
        <v>67.464765439811799</v>
      </c>
      <c r="Q423">
        <v>2.55833560515E-2</v>
      </c>
    </row>
    <row r="424" spans="1:17" x14ac:dyDescent="0.3">
      <c r="A424" t="s">
        <v>961</v>
      </c>
      <c r="B424" t="s">
        <v>962</v>
      </c>
      <c r="C424" t="str">
        <f>IFERROR(VLOOKUP(Table1[[#This Row],[Ticker]],[1]!Table2[[Symbol]:[Industry]],2,FALSE),"-")</f>
        <v>-</v>
      </c>
      <c r="D424" t="s">
        <v>54</v>
      </c>
      <c r="E424">
        <v>15350.159172760001</v>
      </c>
      <c r="F424">
        <v>1000.6</v>
      </c>
      <c r="G424">
        <v>293.85961261162299</v>
      </c>
      <c r="H424">
        <v>21.348903969754801</v>
      </c>
      <c r="I424">
        <v>51.2046222293787</v>
      </c>
      <c r="J424">
        <v>5.8452408977093802</v>
      </c>
      <c r="K424">
        <v>866.59216335567396</v>
      </c>
      <c r="L424">
        <v>617.40669515471495</v>
      </c>
      <c r="M424">
        <v>53.245921184178897</v>
      </c>
      <c r="N424">
        <v>0.37432921176755002</v>
      </c>
      <c r="O424">
        <v>8.9246452128722797</v>
      </c>
      <c r="P424">
        <v>369.21453692848701</v>
      </c>
      <c r="Q424">
        <v>9.0415358278859007E-2</v>
      </c>
    </row>
    <row r="425" spans="1:17" x14ac:dyDescent="0.3">
      <c r="A425" t="s">
        <v>963</v>
      </c>
      <c r="B425" t="s">
        <v>964</v>
      </c>
      <c r="C425" t="str">
        <f>IFERROR(VLOOKUP(Table1[[#This Row],[Ticker]],[1]!Table2[[Symbol]:[Industry]],2,FALSE),"-")</f>
        <v>-</v>
      </c>
      <c r="D425" t="s">
        <v>72</v>
      </c>
      <c r="E425">
        <v>15246</v>
      </c>
      <c r="F425">
        <v>101.64</v>
      </c>
      <c r="G425">
        <v>109.683350786698</v>
      </c>
      <c r="H425">
        <v>-6.5066616694655197</v>
      </c>
      <c r="I425">
        <v>17.071211866664299</v>
      </c>
      <c r="J425">
        <v>-3.0420116236886798</v>
      </c>
      <c r="K425">
        <v>95.355110101683593</v>
      </c>
      <c r="L425">
        <v>77.432326870863704</v>
      </c>
      <c r="M425">
        <v>47.6325173631908</v>
      </c>
      <c r="N425">
        <v>0.45749206047768998</v>
      </c>
      <c r="O425">
        <v>29.673356946084201</v>
      </c>
      <c r="P425">
        <v>142.867383512544</v>
      </c>
      <c r="Q425">
        <v>7.4724484122070001E-2</v>
      </c>
    </row>
    <row r="426" spans="1:17" x14ac:dyDescent="0.3">
      <c r="A426" t="s">
        <v>965</v>
      </c>
      <c r="B426" t="s">
        <v>966</v>
      </c>
      <c r="C426" t="str">
        <f>IFERROR(VLOOKUP(Table1[[#This Row],[Ticker]],[1]!Table2[[Symbol]:[Industry]],2,FALSE),"-")</f>
        <v>-</v>
      </c>
      <c r="D426" t="s">
        <v>967</v>
      </c>
      <c r="E426">
        <v>15236.659524000001</v>
      </c>
      <c r="F426">
        <v>792.5</v>
      </c>
      <c r="G426">
        <v>34.727284415538001</v>
      </c>
      <c r="H426">
        <v>-8.3350226497813704</v>
      </c>
      <c r="I426">
        <v>39.901484316394402</v>
      </c>
      <c r="J426">
        <v>-3.7984244428071601</v>
      </c>
      <c r="K426">
        <v>768.61779985135695</v>
      </c>
      <c r="L426">
        <v>629.21384668919404</v>
      </c>
      <c r="M426">
        <v>43.065945956997197</v>
      </c>
      <c r="N426">
        <v>0.37267228108859901</v>
      </c>
      <c r="O426">
        <v>10.624605678233401</v>
      </c>
      <c r="P426">
        <v>77.551249019827395</v>
      </c>
      <c r="Q426">
        <v>-1.175402577002E-2</v>
      </c>
    </row>
    <row r="427" spans="1:17" hidden="1" x14ac:dyDescent="0.3">
      <c r="A427" t="s">
        <v>968</v>
      </c>
      <c r="B427" t="s">
        <v>969</v>
      </c>
      <c r="C427" t="str">
        <f>IFERROR(VLOOKUP(Table1[[#This Row],[Ticker]],[1]!Table2[[Symbol]:[Industry]],2,FALSE),"-")</f>
        <v>-</v>
      </c>
      <c r="D427" t="s">
        <v>970</v>
      </c>
      <c r="E427">
        <v>15133.2726051399</v>
      </c>
      <c r="F427">
        <v>2493.65</v>
      </c>
      <c r="G427">
        <v>58.017348124515102</v>
      </c>
      <c r="H427">
        <v>1.3582269045995801</v>
      </c>
      <c r="I427">
        <v>50.2841390101051</v>
      </c>
      <c r="J427">
        <v>4.2872779707961897</v>
      </c>
      <c r="K427">
        <v>2279.8662605631798</v>
      </c>
      <c r="M427">
        <v>58.036615105083797</v>
      </c>
      <c r="N427">
        <v>1.48058817936946</v>
      </c>
      <c r="O427">
        <v>8.9166482866480798</v>
      </c>
      <c r="P427">
        <v>103.46360966057399</v>
      </c>
    </row>
    <row r="428" spans="1:17" x14ac:dyDescent="0.3">
      <c r="A428" t="s">
        <v>971</v>
      </c>
      <c r="B428" t="s">
        <v>972</v>
      </c>
      <c r="C428" t="str">
        <f>IFERROR(VLOOKUP(Table1[[#This Row],[Ticker]],[1]!Table2[[Symbol]:[Industry]],2,FALSE),"-")</f>
        <v>-</v>
      </c>
      <c r="D428" t="s">
        <v>973</v>
      </c>
      <c r="E428">
        <v>15053.10940392</v>
      </c>
      <c r="F428">
        <v>1264.8</v>
      </c>
      <c r="G428">
        <v>33.145314306926203</v>
      </c>
      <c r="H428">
        <v>-11.169178868161801</v>
      </c>
      <c r="I428">
        <v>-14.365080404438601</v>
      </c>
      <c r="J428">
        <v>-6.5448817416654901</v>
      </c>
      <c r="K428">
        <v>1355.66446077092</v>
      </c>
      <c r="L428">
        <v>1220.6645963389601</v>
      </c>
      <c r="M428">
        <v>35.871573784068502</v>
      </c>
      <c r="N428">
        <v>0.65658658692457506</v>
      </c>
      <c r="O428">
        <v>34.013282732447799</v>
      </c>
      <c r="P428">
        <v>96.290835725925305</v>
      </c>
      <c r="Q428">
        <v>0.17990469020439701</v>
      </c>
    </row>
    <row r="429" spans="1:17" x14ac:dyDescent="0.3">
      <c r="A429" t="s">
        <v>974</v>
      </c>
      <c r="B429" t="s">
        <v>975</v>
      </c>
      <c r="C429" t="str">
        <f>IFERROR(VLOOKUP(Table1[[#This Row],[Ticker]],[1]!Table2[[Symbol]:[Industry]],2,FALSE),"-")</f>
        <v>-</v>
      </c>
      <c r="D429" t="s">
        <v>301</v>
      </c>
      <c r="E429">
        <v>14888.001119160001</v>
      </c>
      <c r="F429">
        <v>1064.4000000000001</v>
      </c>
      <c r="G429">
        <v>116.540760110406</v>
      </c>
      <c r="H429">
        <v>-2.5113493779691201</v>
      </c>
      <c r="I429">
        <v>10.9323799367967</v>
      </c>
      <c r="J429">
        <v>-4.0530865974022898</v>
      </c>
      <c r="K429">
        <v>1015.62411936031</v>
      </c>
      <c r="L429">
        <v>845.54610461717198</v>
      </c>
      <c r="M429">
        <v>53.488344443020303</v>
      </c>
      <c r="N429">
        <v>0.67297929536164502</v>
      </c>
      <c r="O429">
        <v>8.6950394588500597</v>
      </c>
      <c r="P429">
        <v>164.10272315613099</v>
      </c>
      <c r="Q429">
        <v>0.13400606155353501</v>
      </c>
    </row>
    <row r="430" spans="1:17" x14ac:dyDescent="0.3">
      <c r="A430" t="s">
        <v>976</v>
      </c>
      <c r="B430" t="s">
        <v>977</v>
      </c>
      <c r="C430" t="str">
        <f>IFERROR(VLOOKUP(Table1[[#This Row],[Ticker]],[1]!Table2[[Symbol]:[Industry]],2,FALSE),"-")</f>
        <v>-</v>
      </c>
      <c r="D430" t="s">
        <v>978</v>
      </c>
      <c r="E430">
        <v>14811.6205972799</v>
      </c>
      <c r="F430">
        <v>1509.3</v>
      </c>
      <c r="G430">
        <v>-43.790380152525003</v>
      </c>
      <c r="H430">
        <v>0.40831603640049002</v>
      </c>
      <c r="I430">
        <v>-4.33298571695736</v>
      </c>
      <c r="J430">
        <v>-1.7557651157480501</v>
      </c>
      <c r="K430">
        <v>1462.77973253301</v>
      </c>
      <c r="L430">
        <v>1467.00659398985</v>
      </c>
      <c r="M430">
        <v>54.4248011089675</v>
      </c>
      <c r="N430">
        <v>0.92556302800438695</v>
      </c>
      <c r="O430">
        <v>24.259590538660301</v>
      </c>
      <c r="P430">
        <v>25.336322869955101</v>
      </c>
      <c r="Q430">
        <v>-1.7008858986571E-2</v>
      </c>
    </row>
    <row r="431" spans="1:17" x14ac:dyDescent="0.3">
      <c r="A431" t="s">
        <v>979</v>
      </c>
      <c r="B431" t="s">
        <v>980</v>
      </c>
      <c r="C431" t="str">
        <f>IFERROR(VLOOKUP(Table1[[#This Row],[Ticker]],[1]!Table2[[Symbol]:[Industry]],2,FALSE),"-")</f>
        <v>-</v>
      </c>
      <c r="D431" t="s">
        <v>981</v>
      </c>
      <c r="E431">
        <v>14655.026486029999</v>
      </c>
      <c r="F431">
        <v>2153.9499999999998</v>
      </c>
      <c r="G431">
        <v>157.312954499874</v>
      </c>
      <c r="H431">
        <v>23.135130636681399</v>
      </c>
      <c r="I431">
        <v>111.696245715606</v>
      </c>
      <c r="J431">
        <v>-5.3845883563825696</v>
      </c>
      <c r="K431">
        <v>1720.6476249285899</v>
      </c>
      <c r="L431">
        <v>1242.52629581582</v>
      </c>
      <c r="M431">
        <v>61.059739589575898</v>
      </c>
      <c r="N431">
        <v>1.80959037414799</v>
      </c>
      <c r="O431">
        <v>18.1085911929246</v>
      </c>
      <c r="P431">
        <v>204.83300311350101</v>
      </c>
      <c r="Q431">
        <v>0.24100086345782101</v>
      </c>
    </row>
    <row r="432" spans="1:17" x14ac:dyDescent="0.3">
      <c r="A432" t="s">
        <v>982</v>
      </c>
      <c r="B432" t="s">
        <v>983</v>
      </c>
      <c r="C432" t="str">
        <f>IFERROR(VLOOKUP(Table1[[#This Row],[Ticker]],[1]!Table2[[Symbol]:[Industry]],2,FALSE),"-")</f>
        <v>-</v>
      </c>
      <c r="D432" t="s">
        <v>54</v>
      </c>
      <c r="E432">
        <v>14583.311124014999</v>
      </c>
      <c r="F432">
        <v>920.95</v>
      </c>
      <c r="G432">
        <v>69.069169351953306</v>
      </c>
      <c r="H432">
        <v>25.155078436446701</v>
      </c>
      <c r="I432">
        <v>47.665515022313897</v>
      </c>
      <c r="J432">
        <v>1.6256293252009999</v>
      </c>
      <c r="K432">
        <v>810.94400871048094</v>
      </c>
      <c r="L432">
        <v>662.08794224597705</v>
      </c>
      <c r="M432">
        <v>67.3845848546909</v>
      </c>
      <c r="N432">
        <v>0.75185548699645199</v>
      </c>
      <c r="O432">
        <v>3.2086432488191501</v>
      </c>
      <c r="P432">
        <v>188.92549019607799</v>
      </c>
      <c r="Q432">
        <v>2.3342399235914E-2</v>
      </c>
    </row>
    <row r="433" spans="1:17" x14ac:dyDescent="0.3">
      <c r="A433" t="s">
        <v>984</v>
      </c>
      <c r="B433" t="s">
        <v>985</v>
      </c>
      <c r="C433" t="str">
        <f>IFERROR(VLOOKUP(Table1[[#This Row],[Ticker]],[1]!Table2[[Symbol]:[Industry]],2,FALSE),"-")</f>
        <v>-</v>
      </c>
      <c r="D433" t="s">
        <v>630</v>
      </c>
      <c r="E433">
        <v>14545.49244</v>
      </c>
      <c r="F433">
        <v>503</v>
      </c>
      <c r="G433">
        <v>-3.4290494241584399</v>
      </c>
      <c r="H433">
        <v>-10.4152045572849</v>
      </c>
      <c r="I433">
        <v>2.91496887324071</v>
      </c>
      <c r="J433">
        <v>3.0757067800417501</v>
      </c>
      <c r="K433">
        <v>502.648236660024</v>
      </c>
      <c r="L433">
        <v>454.25464498443301</v>
      </c>
      <c r="M433">
        <v>50.807008930660402</v>
      </c>
      <c r="N433">
        <v>1.14635941853455</v>
      </c>
      <c r="O433">
        <v>17.693836978131198</v>
      </c>
      <c r="P433">
        <v>48.596750369276201</v>
      </c>
      <c r="Q433">
        <v>1.6247582317337E-2</v>
      </c>
    </row>
    <row r="434" spans="1:17" x14ac:dyDescent="0.3">
      <c r="A434" t="s">
        <v>986</v>
      </c>
      <c r="B434" t="s">
        <v>987</v>
      </c>
      <c r="C434" t="str">
        <f>IFERROR(VLOOKUP(Table1[[#This Row],[Ticker]],[1]!Table2[[Symbol]:[Industry]],2,FALSE),"-")</f>
        <v>-</v>
      </c>
      <c r="D434" t="s">
        <v>163</v>
      </c>
      <c r="E434">
        <v>14538.503782399999</v>
      </c>
      <c r="F434">
        <v>14370.2</v>
      </c>
      <c r="G434">
        <v>127.44146461628</v>
      </c>
      <c r="H434">
        <v>15.1900739515432</v>
      </c>
      <c r="I434">
        <v>48.752362603145698</v>
      </c>
      <c r="J434">
        <v>-1.3665541754849599</v>
      </c>
      <c r="K434">
        <v>12879.7440295052</v>
      </c>
      <c r="L434">
        <v>9854.4327971562107</v>
      </c>
      <c r="M434">
        <v>65.756159585591305</v>
      </c>
      <c r="N434">
        <v>0.86268729138226996</v>
      </c>
      <c r="O434">
        <v>2.9909117479227798</v>
      </c>
      <c r="P434">
        <v>241.16878954428299</v>
      </c>
      <c r="Q434">
        <v>0.240403952964657</v>
      </c>
    </row>
    <row r="435" spans="1:17" x14ac:dyDescent="0.3">
      <c r="A435" t="s">
        <v>988</v>
      </c>
      <c r="B435" t="s">
        <v>989</v>
      </c>
      <c r="C435" t="str">
        <f>IFERROR(VLOOKUP(Table1[[#This Row],[Ticker]],[1]!Table2[[Symbol]:[Industry]],2,FALSE),"-")</f>
        <v>-</v>
      </c>
      <c r="D435" t="s">
        <v>21</v>
      </c>
      <c r="E435">
        <v>14533.05307532</v>
      </c>
      <c r="F435">
        <v>2578.3000000000002</v>
      </c>
      <c r="G435">
        <v>174.280326574068</v>
      </c>
      <c r="H435">
        <v>5.9034389106288296</v>
      </c>
      <c r="I435">
        <v>37.310683427475198</v>
      </c>
      <c r="J435">
        <v>0.93403752335722401</v>
      </c>
      <c r="K435">
        <v>2401.0471624177999</v>
      </c>
      <c r="L435">
        <v>1832.9488417390401</v>
      </c>
      <c r="M435">
        <v>60.291580819953602</v>
      </c>
      <c r="N435">
        <v>0.92230446262935295</v>
      </c>
      <c r="O435">
        <v>7.51076290579062</v>
      </c>
      <c r="P435">
        <v>249.079339290549</v>
      </c>
    </row>
    <row r="436" spans="1:17" x14ac:dyDescent="0.3">
      <c r="A436" t="s">
        <v>990</v>
      </c>
      <c r="B436" t="s">
        <v>991</v>
      </c>
      <c r="C436" t="str">
        <f>IFERROR(VLOOKUP(Table1[[#This Row],[Ticker]],[1]!Table2[[Symbol]:[Industry]],2,FALSE),"-")</f>
        <v>-</v>
      </c>
      <c r="D436" t="s">
        <v>992</v>
      </c>
      <c r="E436">
        <v>14474.04531704</v>
      </c>
      <c r="F436">
        <v>815.2</v>
      </c>
      <c r="G436">
        <v>42.022089367582304</v>
      </c>
      <c r="H436">
        <v>1.3184450651610999</v>
      </c>
      <c r="I436">
        <v>15.0831045061542</v>
      </c>
      <c r="J436">
        <v>-2.1117547826504199</v>
      </c>
      <c r="K436">
        <v>770.07920662472304</v>
      </c>
      <c r="L436">
        <v>665.29716093670595</v>
      </c>
      <c r="M436">
        <v>60.622735823208203</v>
      </c>
      <c r="N436">
        <v>0.48499215315394101</v>
      </c>
      <c r="O436">
        <v>5.4894504416094199</v>
      </c>
      <c r="P436">
        <v>80.075104925999497</v>
      </c>
      <c r="Q436">
        <v>7.5146880268288002E-2</v>
      </c>
    </row>
    <row r="437" spans="1:17" x14ac:dyDescent="0.3">
      <c r="A437" t="s">
        <v>993</v>
      </c>
      <c r="B437" t="s">
        <v>994</v>
      </c>
      <c r="C437" t="str">
        <f>IFERROR(VLOOKUP(Table1[[#This Row],[Ticker]],[1]!Table2[[Symbol]:[Industry]],2,FALSE),"-")</f>
        <v>-</v>
      </c>
      <c r="D437" t="s">
        <v>46</v>
      </c>
      <c r="E437">
        <v>14429.867852400001</v>
      </c>
      <c r="F437">
        <v>1492.4</v>
      </c>
      <c r="G437">
        <v>-13.997398179610601</v>
      </c>
      <c r="H437">
        <v>-13.775342933678401</v>
      </c>
      <c r="I437">
        <v>8.6325184254038394</v>
      </c>
      <c r="J437">
        <v>-4.0228953147979603</v>
      </c>
      <c r="K437">
        <v>1617.97716877841</v>
      </c>
      <c r="L437">
        <v>1456.77176528474</v>
      </c>
      <c r="M437">
        <v>16.861271649043001</v>
      </c>
      <c r="N437">
        <v>0.46629048274243901</v>
      </c>
      <c r="O437">
        <v>24.6314660948807</v>
      </c>
      <c r="P437">
        <v>45.607102785501702</v>
      </c>
      <c r="Q437">
        <v>-3.9459487481265001E-2</v>
      </c>
    </row>
    <row r="438" spans="1:17" x14ac:dyDescent="0.3">
      <c r="A438" t="s">
        <v>995</v>
      </c>
      <c r="B438" t="s">
        <v>996</v>
      </c>
      <c r="C438" t="str">
        <f>IFERROR(VLOOKUP(Table1[[#This Row],[Ticker]],[1]!Table2[[Symbol]:[Industry]],2,FALSE),"-")</f>
        <v>-</v>
      </c>
      <c r="D438" t="s">
        <v>265</v>
      </c>
      <c r="E438">
        <v>14414.49747192</v>
      </c>
      <c r="F438">
        <v>6042.4</v>
      </c>
      <c r="G438">
        <v>-5.2988960239200704</v>
      </c>
      <c r="H438">
        <v>14.1595394436867</v>
      </c>
      <c r="I438">
        <v>29.8331166962185</v>
      </c>
      <c r="J438">
        <v>9.0247192680412596</v>
      </c>
      <c r="K438">
        <v>5375.0460389129703</v>
      </c>
      <c r="L438">
        <v>4805.2361999489303</v>
      </c>
      <c r="M438">
        <v>68.463186225317401</v>
      </c>
      <c r="N438">
        <v>1.0344630546895599</v>
      </c>
      <c r="O438">
        <v>10.546306103535001</v>
      </c>
      <c r="P438">
        <v>59.765206700070003</v>
      </c>
      <c r="Q438">
        <v>0.141702175310467</v>
      </c>
    </row>
    <row r="439" spans="1:17" x14ac:dyDescent="0.3">
      <c r="A439" t="s">
        <v>997</v>
      </c>
      <c r="B439" t="s">
        <v>998</v>
      </c>
      <c r="C439" t="str">
        <f>IFERROR(VLOOKUP(Table1[[#This Row],[Ticker]],[1]!Table2[[Symbol]:[Industry]],2,FALSE),"-")</f>
        <v>-</v>
      </c>
      <c r="D439" t="s">
        <v>18</v>
      </c>
      <c r="E439">
        <v>14375.906556</v>
      </c>
      <c r="F439">
        <v>965.4</v>
      </c>
      <c r="G439">
        <v>98.625772781103606</v>
      </c>
      <c r="H439">
        <v>-5.9114701367004301</v>
      </c>
      <c r="I439">
        <v>-5.2145301387904901</v>
      </c>
      <c r="J439">
        <v>-4.1677371630591598</v>
      </c>
      <c r="K439">
        <v>979.367398682356</v>
      </c>
      <c r="L439">
        <v>860.40387703516706</v>
      </c>
      <c r="M439">
        <v>44.143811383318102</v>
      </c>
      <c r="N439">
        <v>0.73666624547101101</v>
      </c>
      <c r="O439">
        <v>32.069608452454901</v>
      </c>
      <c r="P439">
        <v>149.457364341085</v>
      </c>
      <c r="Q439">
        <v>0.194085722803609</v>
      </c>
    </row>
    <row r="440" spans="1:17" x14ac:dyDescent="0.3">
      <c r="A440" t="s">
        <v>999</v>
      </c>
      <c r="B440" t="s">
        <v>1000</v>
      </c>
      <c r="C440" t="str">
        <f>IFERROR(VLOOKUP(Table1[[#This Row],[Ticker]],[1]!Table2[[Symbol]:[Industry]],2,FALSE),"-")</f>
        <v>-</v>
      </c>
      <c r="D440" t="s">
        <v>121</v>
      </c>
      <c r="E440">
        <v>14349.366632720001</v>
      </c>
      <c r="F440">
        <v>2255.0500000000002</v>
      </c>
      <c r="G440">
        <v>7.2601291675609403</v>
      </c>
      <c r="H440">
        <v>-5.0848428284615297</v>
      </c>
      <c r="I440">
        <v>29.4555190003211</v>
      </c>
      <c r="J440">
        <v>-0.198743112376328</v>
      </c>
      <c r="K440">
        <v>2163.04693566167</v>
      </c>
      <c r="L440">
        <v>1844.5441318087701</v>
      </c>
      <c r="M440">
        <v>45.594364901342097</v>
      </c>
      <c r="N440">
        <v>0.45865792685852702</v>
      </c>
      <c r="O440">
        <v>10.152768231303</v>
      </c>
      <c r="P440">
        <v>56.584383571155698</v>
      </c>
      <c r="Q440">
        <v>-5.6875216143431002E-2</v>
      </c>
    </row>
    <row r="441" spans="1:17" x14ac:dyDescent="0.3">
      <c r="A441" t="s">
        <v>1001</v>
      </c>
      <c r="B441" t="s">
        <v>1002</v>
      </c>
      <c r="C441" t="str">
        <f>IFERROR(VLOOKUP(Table1[[#This Row],[Ticker]],[1]!Table2[[Symbol]:[Industry]],2,FALSE),"-")</f>
        <v>-</v>
      </c>
      <c r="D441" t="s">
        <v>246</v>
      </c>
      <c r="E441">
        <v>14208.738367350001</v>
      </c>
      <c r="F441">
        <v>1115.1500000000001</v>
      </c>
      <c r="G441">
        <v>18.3167754015968</v>
      </c>
      <c r="H441">
        <v>4.4068355893873496</v>
      </c>
      <c r="I441">
        <v>9.9450495445896596</v>
      </c>
      <c r="J441">
        <v>-4.1500433922970004</v>
      </c>
      <c r="K441">
        <v>1042.2358734358299</v>
      </c>
      <c r="L441">
        <v>936.70109691002597</v>
      </c>
      <c r="M441">
        <v>55.917073525302499</v>
      </c>
      <c r="N441">
        <v>1.38014801378279</v>
      </c>
      <c r="O441">
        <v>5.8601981796170897</v>
      </c>
      <c r="P441">
        <v>50.4925775978407</v>
      </c>
      <c r="Q441">
        <v>-3.2334405565415003E-2</v>
      </c>
    </row>
    <row r="442" spans="1:17" hidden="1" x14ac:dyDescent="0.3">
      <c r="A442" t="s">
        <v>1003</v>
      </c>
      <c r="B442" t="s">
        <v>1004</v>
      </c>
      <c r="C442" t="str">
        <f>IFERROR(VLOOKUP(Table1[[#This Row],[Ticker]],[1]!Table2[[Symbol]:[Industry]],2,FALSE),"-")</f>
        <v>-</v>
      </c>
      <c r="D442" t="s">
        <v>133</v>
      </c>
      <c r="E442">
        <v>14148.88540186</v>
      </c>
      <c r="F442">
        <v>465.8</v>
      </c>
      <c r="G442">
        <v>49.603855192610197</v>
      </c>
      <c r="H442">
        <v>14.3072647032837</v>
      </c>
      <c r="I442">
        <v>71.791776681721004</v>
      </c>
      <c r="J442">
        <v>-4.8425550320434398</v>
      </c>
      <c r="K442">
        <v>377.53869669520498</v>
      </c>
      <c r="L442">
        <v>300.92656113881299</v>
      </c>
      <c r="M442">
        <v>83.142609879997707</v>
      </c>
      <c r="N442">
        <v>1.2559775025156299</v>
      </c>
      <c r="O442">
        <v>0</v>
      </c>
      <c r="P442">
        <v>127.77506112469401</v>
      </c>
      <c r="Q442">
        <v>0.188103959858401</v>
      </c>
    </row>
    <row r="443" spans="1:17" hidden="1" x14ac:dyDescent="0.3">
      <c r="A443" t="s">
        <v>1005</v>
      </c>
      <c r="B443" t="s">
        <v>1006</v>
      </c>
      <c r="C443" t="str">
        <f>IFERROR(VLOOKUP(Table1[[#This Row],[Ticker]],[1]!Table2[[Symbol]:[Industry]],2,FALSE),"-")</f>
        <v>-</v>
      </c>
      <c r="D443" t="s">
        <v>163</v>
      </c>
      <c r="E443">
        <v>14095.7206478649</v>
      </c>
      <c r="F443">
        <v>11700.05</v>
      </c>
      <c r="G443">
        <v>310.55494829181703</v>
      </c>
      <c r="H443">
        <v>42.785563003328697</v>
      </c>
      <c r="I443">
        <v>53.214400044225997</v>
      </c>
      <c r="J443">
        <v>0.73630833185893096</v>
      </c>
      <c r="K443">
        <v>9180.61619798434</v>
      </c>
      <c r="L443">
        <v>6693.4765371703297</v>
      </c>
      <c r="M443">
        <v>69.307494914226496</v>
      </c>
      <c r="N443">
        <v>1.8709010969859801</v>
      </c>
      <c r="O443">
        <v>5.9653591223969196</v>
      </c>
      <c r="P443">
        <v>397.662696724797</v>
      </c>
      <c r="Q443">
        <v>0.235750251948076</v>
      </c>
    </row>
    <row r="444" spans="1:17" x14ac:dyDescent="0.3">
      <c r="A444" t="s">
        <v>1007</v>
      </c>
      <c r="B444" t="s">
        <v>1008</v>
      </c>
      <c r="C444" t="str">
        <f>IFERROR(VLOOKUP(Table1[[#This Row],[Ticker]],[1]!Table2[[Symbol]:[Industry]],2,FALSE),"-")</f>
        <v>-</v>
      </c>
      <c r="D444" t="s">
        <v>127</v>
      </c>
      <c r="E444">
        <v>13921.68071291</v>
      </c>
      <c r="F444">
        <v>959.45</v>
      </c>
      <c r="G444">
        <v>105.81936867133901</v>
      </c>
      <c r="H444">
        <v>6.4886096183830704</v>
      </c>
      <c r="I444">
        <v>77.052270355582493</v>
      </c>
      <c r="J444">
        <v>2.8122244813073798</v>
      </c>
      <c r="K444">
        <v>837.72126189926803</v>
      </c>
      <c r="L444">
        <v>616.13757388539295</v>
      </c>
      <c r="M444">
        <v>63.910078756809298</v>
      </c>
      <c r="N444">
        <v>0.69798739427439704</v>
      </c>
      <c r="O444">
        <v>6.2066809109385401</v>
      </c>
      <c r="P444">
        <v>156.468858593958</v>
      </c>
      <c r="Q444">
        <v>0.1978249078506</v>
      </c>
    </row>
    <row r="445" spans="1:17" x14ac:dyDescent="0.3">
      <c r="A445" t="s">
        <v>1009</v>
      </c>
      <c r="B445" t="s">
        <v>1010</v>
      </c>
      <c r="C445" t="str">
        <f>IFERROR(VLOOKUP(Table1[[#This Row],[Ticker]],[1]!Table2[[Symbol]:[Industry]],2,FALSE),"-")</f>
        <v>-</v>
      </c>
      <c r="D445" t="s">
        <v>265</v>
      </c>
      <c r="E445">
        <v>13876.31277387</v>
      </c>
      <c r="F445">
        <v>1747.45</v>
      </c>
      <c r="G445">
        <v>69.185431388648297</v>
      </c>
      <c r="H445">
        <v>-23.895704453271598</v>
      </c>
      <c r="I445">
        <v>75.596006403986493</v>
      </c>
      <c r="J445">
        <v>-10.843420989695099</v>
      </c>
      <c r="K445">
        <v>1992.75880702003</v>
      </c>
      <c r="L445">
        <v>1523.45132948228</v>
      </c>
      <c r="M445">
        <v>20.5886541559675</v>
      </c>
      <c r="N445">
        <v>0.66449413672819801</v>
      </c>
      <c r="O445">
        <v>53.595238776502804</v>
      </c>
      <c r="P445">
        <v>129.294055898176</v>
      </c>
      <c r="Q445">
        <v>0.14534754207062101</v>
      </c>
    </row>
    <row r="446" spans="1:17" x14ac:dyDescent="0.3">
      <c r="A446" t="s">
        <v>1011</v>
      </c>
      <c r="B446" t="s">
        <v>1012</v>
      </c>
      <c r="C446" t="str">
        <f>IFERROR(VLOOKUP(Table1[[#This Row],[Ticker]],[1]!Table2[[Symbol]:[Industry]],2,FALSE),"-")</f>
        <v>-</v>
      </c>
      <c r="D446" t="s">
        <v>163</v>
      </c>
      <c r="E446">
        <v>13803.961693949999</v>
      </c>
      <c r="F446">
        <v>615.15</v>
      </c>
      <c r="G446">
        <v>14.9976086031085</v>
      </c>
      <c r="H446">
        <v>-3.7499639560952098</v>
      </c>
      <c r="I446">
        <v>8.3495546328219099</v>
      </c>
      <c r="J446">
        <v>-0.69370883830438201</v>
      </c>
      <c r="K446">
        <v>610.170304296111</v>
      </c>
      <c r="L446">
        <v>535.83039405021998</v>
      </c>
      <c r="M446">
        <v>58.0375090750046</v>
      </c>
      <c r="N446">
        <v>0.23124744554410701</v>
      </c>
      <c r="O446">
        <v>16.516296838169499</v>
      </c>
      <c r="P446">
        <v>77.750487611066902</v>
      </c>
      <c r="Q446">
        <v>0.19625890707832799</v>
      </c>
    </row>
    <row r="447" spans="1:17" x14ac:dyDescent="0.3">
      <c r="A447" t="s">
        <v>1013</v>
      </c>
      <c r="B447" t="s">
        <v>1014</v>
      </c>
      <c r="C447" t="str">
        <f>IFERROR(VLOOKUP(Table1[[#This Row],[Ticker]],[1]!Table2[[Symbol]:[Industry]],2,FALSE),"-")</f>
        <v>-</v>
      </c>
      <c r="D447" t="s">
        <v>630</v>
      </c>
      <c r="E447">
        <v>13803.3683147799</v>
      </c>
      <c r="F447">
        <v>27.8</v>
      </c>
      <c r="G447">
        <v>26.146144935522202</v>
      </c>
      <c r="H447">
        <v>1.39196948110791</v>
      </c>
      <c r="I447">
        <v>-18.0560130846271</v>
      </c>
      <c r="J447">
        <v>-2.9329831569980902</v>
      </c>
      <c r="K447">
        <v>26.890007697272399</v>
      </c>
      <c r="L447">
        <v>25.683215591755499</v>
      </c>
      <c r="M447">
        <v>57.655580074954699</v>
      </c>
      <c r="N447">
        <v>2.80659802883762</v>
      </c>
      <c r="O447">
        <v>40.467625899280499</v>
      </c>
      <c r="P447">
        <v>72.670807453416103</v>
      </c>
      <c r="Q447">
        <v>1.939201807134E-2</v>
      </c>
    </row>
    <row r="448" spans="1:17" x14ac:dyDescent="0.3">
      <c r="A448" t="s">
        <v>1015</v>
      </c>
      <c r="B448" t="s">
        <v>1016</v>
      </c>
      <c r="C448" t="str">
        <f>IFERROR(VLOOKUP(Table1[[#This Row],[Ticker]],[1]!Table2[[Symbol]:[Industry]],2,FALSE),"-")</f>
        <v>-</v>
      </c>
      <c r="D448" t="s">
        <v>24</v>
      </c>
      <c r="E448">
        <v>13768.258379511901</v>
      </c>
      <c r="F448">
        <v>226.78</v>
      </c>
      <c r="G448">
        <v>-32.9115746708584</v>
      </c>
      <c r="H448">
        <v>-5.8187173768947398</v>
      </c>
      <c r="I448">
        <v>-27.243713421487801</v>
      </c>
      <c r="J448">
        <v>-2.8101224186708702</v>
      </c>
      <c r="K448">
        <v>233.12918462679301</v>
      </c>
      <c r="L448">
        <v>239.919251163935</v>
      </c>
      <c r="M448">
        <v>55.244467617218902</v>
      </c>
      <c r="N448">
        <v>1.4824626634818601</v>
      </c>
      <c r="O448">
        <v>32.595466972396103</v>
      </c>
      <c r="P448">
        <v>10.4896467722289</v>
      </c>
      <c r="Q448">
        <v>2.8016298892664999E-2</v>
      </c>
    </row>
    <row r="449" spans="1:17" x14ac:dyDescent="0.3">
      <c r="A449" t="s">
        <v>1017</v>
      </c>
      <c r="B449" t="s">
        <v>1018</v>
      </c>
      <c r="C449" t="str">
        <f>IFERROR(VLOOKUP(Table1[[#This Row],[Ticker]],[1]!Table2[[Symbol]:[Industry]],2,FALSE),"-")</f>
        <v>-</v>
      </c>
      <c r="D449" t="s">
        <v>301</v>
      </c>
      <c r="E449">
        <v>13698.76178402</v>
      </c>
      <c r="F449">
        <v>993.55</v>
      </c>
      <c r="G449">
        <v>13.315092782599001</v>
      </c>
      <c r="H449">
        <v>-1.98457876491463</v>
      </c>
      <c r="I449">
        <v>-24.587828763275599</v>
      </c>
      <c r="J449">
        <v>-1.9291362080477199</v>
      </c>
      <c r="K449">
        <v>989.61490260682206</v>
      </c>
      <c r="L449">
        <v>928.776262364525</v>
      </c>
      <c r="M449">
        <v>63.492744528230602</v>
      </c>
      <c r="N449">
        <v>0.62620553472603502</v>
      </c>
      <c r="O449">
        <v>20.678375522117602</v>
      </c>
      <c r="P449">
        <v>58.967999999999897</v>
      </c>
      <c r="Q449">
        <v>3.6223206108891001E-2</v>
      </c>
    </row>
    <row r="450" spans="1:17" hidden="1" x14ac:dyDescent="0.3">
      <c r="A450" t="s">
        <v>1019</v>
      </c>
      <c r="B450" t="s">
        <v>1020</v>
      </c>
      <c r="C450" t="str">
        <f>IFERROR(VLOOKUP(Table1[[#This Row],[Ticker]],[1]!Table2[[Symbol]:[Industry]],2,FALSE),"-")</f>
        <v>-</v>
      </c>
      <c r="D450" t="s">
        <v>566</v>
      </c>
      <c r="E450">
        <v>13691.141279310001</v>
      </c>
      <c r="F450">
        <v>573.1</v>
      </c>
      <c r="G450">
        <v>-29.648273890656</v>
      </c>
      <c r="H450">
        <v>-10.792103864461</v>
      </c>
      <c r="I450">
        <v>-14.0311418985373</v>
      </c>
      <c r="J450">
        <v>-6.0929581634355499</v>
      </c>
      <c r="K450">
        <v>567.96470760433101</v>
      </c>
      <c r="M450">
        <v>53.179994433198502</v>
      </c>
      <c r="N450">
        <v>0.66455581334899605</v>
      </c>
      <c r="O450">
        <v>15.163147792706299</v>
      </c>
      <c r="P450">
        <v>21.910231865560501</v>
      </c>
    </row>
    <row r="451" spans="1:17" x14ac:dyDescent="0.3">
      <c r="A451" t="s">
        <v>1021</v>
      </c>
      <c r="B451" t="s">
        <v>1022</v>
      </c>
      <c r="C451" t="str">
        <f>IFERROR(VLOOKUP(Table1[[#This Row],[Ticker]],[1]!Table2[[Symbol]:[Industry]],2,FALSE),"-")</f>
        <v>-</v>
      </c>
      <c r="D451" t="s">
        <v>199</v>
      </c>
      <c r="E451">
        <v>13678.055760985</v>
      </c>
      <c r="F451">
        <v>581.35</v>
      </c>
      <c r="G451">
        <v>49.728274416528102</v>
      </c>
      <c r="H451">
        <v>18.467936569024602</v>
      </c>
      <c r="I451">
        <v>23.769857719953301</v>
      </c>
      <c r="J451">
        <v>8.2347589822476603</v>
      </c>
      <c r="K451">
        <v>511.058301078125</v>
      </c>
      <c r="L451">
        <v>433.93041978404398</v>
      </c>
      <c r="M451">
        <v>60.859824543237899</v>
      </c>
      <c r="N451">
        <v>2.5910454636753801</v>
      </c>
      <c r="O451">
        <v>12.152747914337301</v>
      </c>
      <c r="P451">
        <v>85.734824281150097</v>
      </c>
      <c r="Q451">
        <v>0.15893555433246601</v>
      </c>
    </row>
    <row r="452" spans="1:17" x14ac:dyDescent="0.3">
      <c r="A452" t="s">
        <v>1023</v>
      </c>
      <c r="B452" t="s">
        <v>1024</v>
      </c>
      <c r="C452" t="str">
        <f>IFERROR(VLOOKUP(Table1[[#This Row],[Ticker]],[1]!Table2[[Symbol]:[Industry]],2,FALSE),"-")</f>
        <v>-</v>
      </c>
      <c r="D452" t="s">
        <v>598</v>
      </c>
      <c r="E452">
        <v>13670.112385439999</v>
      </c>
      <c r="F452">
        <v>142.32</v>
      </c>
      <c r="G452">
        <v>-76.317834912275998</v>
      </c>
      <c r="H452">
        <v>-0.125983744023419</v>
      </c>
      <c r="I452">
        <v>-25.991521652419198</v>
      </c>
      <c r="J452">
        <v>2.3447437942984299</v>
      </c>
      <c r="K452">
        <v>143.116389611405</v>
      </c>
      <c r="L452">
        <v>170.901734551679</v>
      </c>
      <c r="M452">
        <v>54.163737262257598</v>
      </c>
      <c r="N452">
        <v>1.0932709708097399</v>
      </c>
      <c r="O452">
        <v>110.58178752107899</v>
      </c>
      <c r="P452">
        <v>13.402390438247</v>
      </c>
      <c r="Q452">
        <v>-2.1225716589482E-2</v>
      </c>
    </row>
    <row r="453" spans="1:17" x14ac:dyDescent="0.3">
      <c r="A453" t="s">
        <v>1025</v>
      </c>
      <c r="B453" t="s">
        <v>1026</v>
      </c>
      <c r="C453" t="str">
        <f>IFERROR(VLOOKUP(Table1[[#This Row],[Ticker]],[1]!Table2[[Symbol]:[Industry]],2,FALSE),"-")</f>
        <v>-</v>
      </c>
      <c r="D453" t="s">
        <v>54</v>
      </c>
      <c r="E453">
        <v>13639.918788720001</v>
      </c>
      <c r="F453">
        <v>1794.45</v>
      </c>
      <c r="G453">
        <v>39.469982746768899</v>
      </c>
      <c r="H453">
        <v>18.551879634327999</v>
      </c>
      <c r="I453">
        <v>6.58485026440888</v>
      </c>
      <c r="J453">
        <v>3.71799790828923</v>
      </c>
      <c r="K453">
        <v>1587.74859065229</v>
      </c>
      <c r="L453">
        <v>1378.2087838305799</v>
      </c>
      <c r="M453">
        <v>55.352230598705702</v>
      </c>
      <c r="N453">
        <v>3.2278623281857399</v>
      </c>
      <c r="O453">
        <v>10.6132798350469</v>
      </c>
      <c r="P453">
        <v>88.097484276729503</v>
      </c>
      <c r="Q453">
        <v>9.7065502275153995E-2</v>
      </c>
    </row>
    <row r="454" spans="1:17" hidden="1" x14ac:dyDescent="0.3">
      <c r="A454" t="s">
        <v>1027</v>
      </c>
      <c r="B454" t="s">
        <v>1028</v>
      </c>
      <c r="C454" t="str">
        <f>IFERROR(VLOOKUP(Table1[[#This Row],[Ticker]],[1]!Table2[[Symbol]:[Industry]],2,FALSE),"-")</f>
        <v>-</v>
      </c>
      <c r="D454" t="s">
        <v>54</v>
      </c>
      <c r="E454">
        <v>13634.254210499999</v>
      </c>
      <c r="F454">
        <v>866.25</v>
      </c>
      <c r="G454">
        <v>-21.242421554167802</v>
      </c>
      <c r="H454">
        <v>20.583434902670099</v>
      </c>
      <c r="I454">
        <v>-5.6252895620492103</v>
      </c>
      <c r="J454">
        <v>-13.0845329291779</v>
      </c>
      <c r="M454">
        <v>39.745126239363401</v>
      </c>
      <c r="O454">
        <v>35.746031746031697</v>
      </c>
      <c r="P454">
        <v>19.482758620689602</v>
      </c>
    </row>
    <row r="455" spans="1:17" x14ac:dyDescent="0.3">
      <c r="A455" t="s">
        <v>1029</v>
      </c>
      <c r="B455" t="s">
        <v>1030</v>
      </c>
      <c r="C455" t="str">
        <f>IFERROR(VLOOKUP(Table1[[#This Row],[Ticker]],[1]!Table2[[Symbol]:[Industry]],2,FALSE),"-")</f>
        <v>-</v>
      </c>
      <c r="D455" t="s">
        <v>548</v>
      </c>
      <c r="E455">
        <v>13538.354382699999</v>
      </c>
      <c r="F455">
        <v>1710.65</v>
      </c>
      <c r="G455">
        <v>-23.191459337944199</v>
      </c>
      <c r="H455">
        <v>-3.53878296566839</v>
      </c>
      <c r="I455">
        <v>3.1620293806068598</v>
      </c>
      <c r="J455">
        <v>-0.69318783027009501</v>
      </c>
      <c r="K455">
        <v>1706.77693018368</v>
      </c>
      <c r="L455">
        <v>1638.0623164506301</v>
      </c>
      <c r="M455">
        <v>58.717730295160401</v>
      </c>
      <c r="N455">
        <v>0.838188868138803</v>
      </c>
      <c r="O455">
        <v>15.6840966883933</v>
      </c>
      <c r="P455">
        <v>30.8837031369548</v>
      </c>
      <c r="Q455">
        <v>-8.1287296129253006E-2</v>
      </c>
    </row>
    <row r="456" spans="1:17" x14ac:dyDescent="0.3">
      <c r="A456" t="s">
        <v>1031</v>
      </c>
      <c r="B456" t="s">
        <v>1032</v>
      </c>
      <c r="C456" t="str">
        <f>IFERROR(VLOOKUP(Table1[[#This Row],[Ticker]],[1]!Table2[[Symbol]:[Industry]],2,FALSE),"-")</f>
        <v>-</v>
      </c>
      <c r="D456" t="s">
        <v>46</v>
      </c>
      <c r="E456">
        <v>13399.05504976</v>
      </c>
      <c r="F456">
        <v>728.95</v>
      </c>
      <c r="G456">
        <v>21.467980378929699</v>
      </c>
      <c r="H456">
        <v>3.1759963297172602</v>
      </c>
      <c r="I456">
        <v>31.388082104787799</v>
      </c>
      <c r="J456">
        <v>-7.5635868518010403</v>
      </c>
      <c r="K456">
        <v>698.18504836781699</v>
      </c>
      <c r="L456">
        <v>596.14966117069298</v>
      </c>
      <c r="M456">
        <v>45.311721894995202</v>
      </c>
      <c r="N456">
        <v>1.09276255335951</v>
      </c>
      <c r="O456">
        <v>11.523424103162</v>
      </c>
      <c r="P456">
        <v>62.712053571428498</v>
      </c>
      <c r="Q456">
        <v>8.1059299318692005E-2</v>
      </c>
    </row>
    <row r="457" spans="1:17" x14ac:dyDescent="0.3">
      <c r="A457" t="s">
        <v>1033</v>
      </c>
      <c r="B457" t="s">
        <v>1034</v>
      </c>
      <c r="C457" t="str">
        <f>IFERROR(VLOOKUP(Table1[[#This Row],[Ticker]],[1]!Table2[[Symbol]:[Industry]],2,FALSE),"-")</f>
        <v>-</v>
      </c>
      <c r="D457" t="s">
        <v>265</v>
      </c>
      <c r="E457">
        <v>13363.050080000001</v>
      </c>
      <c r="F457">
        <v>4233.1000000000004</v>
      </c>
      <c r="G457">
        <v>1.24970919066105</v>
      </c>
      <c r="H457">
        <v>-2.3827178571273899</v>
      </c>
      <c r="I457">
        <v>1.3004624055955101</v>
      </c>
      <c r="J457">
        <v>0.52201389513017205</v>
      </c>
      <c r="K457">
        <v>4236.8567248750396</v>
      </c>
      <c r="L457">
        <v>3856.7826764353499</v>
      </c>
      <c r="M457">
        <v>62.306666007145097</v>
      </c>
      <c r="N457">
        <v>0.49703596379724702</v>
      </c>
      <c r="O457">
        <v>18.116746592331801</v>
      </c>
      <c r="P457">
        <v>53.373188405797102</v>
      </c>
      <c r="Q457">
        <v>0.19636730443678799</v>
      </c>
    </row>
    <row r="458" spans="1:17" x14ac:dyDescent="0.3">
      <c r="A458" t="s">
        <v>1035</v>
      </c>
      <c r="B458" t="s">
        <v>1036</v>
      </c>
      <c r="C458" t="str">
        <f>IFERROR(VLOOKUP(Table1[[#This Row],[Ticker]],[1]!Table2[[Symbol]:[Industry]],2,FALSE),"-")</f>
        <v>-</v>
      </c>
      <c r="D458" t="s">
        <v>777</v>
      </c>
      <c r="E458">
        <v>13316.219559875</v>
      </c>
      <c r="F458">
        <v>2836.25</v>
      </c>
      <c r="G458">
        <v>43.814786706938698</v>
      </c>
      <c r="H458">
        <v>17.889477539504099</v>
      </c>
      <c r="I458">
        <v>-1.95169007378618</v>
      </c>
      <c r="J458">
        <v>2.6187631102146498</v>
      </c>
      <c r="K458">
        <v>2532.94673574839</v>
      </c>
      <c r="L458">
        <v>2360.38127806084</v>
      </c>
      <c r="M458">
        <v>71.386239800033593</v>
      </c>
      <c r="N458">
        <v>1.6217355151730399</v>
      </c>
      <c r="O458">
        <v>4.3966505068312003</v>
      </c>
      <c r="P458">
        <v>76.592366602328596</v>
      </c>
      <c r="Q458">
        <v>6.4362970764941005E-2</v>
      </c>
    </row>
    <row r="459" spans="1:17" x14ac:dyDescent="0.3">
      <c r="A459" t="s">
        <v>1037</v>
      </c>
      <c r="B459" t="s">
        <v>1038</v>
      </c>
      <c r="C459" t="str">
        <f>IFERROR(VLOOKUP(Table1[[#This Row],[Ticker]],[1]!Table2[[Symbol]:[Industry]],2,FALSE),"-")</f>
        <v>-</v>
      </c>
      <c r="D459" t="s">
        <v>473</v>
      </c>
      <c r="E459">
        <v>13236.746868745</v>
      </c>
      <c r="F459">
        <v>1988.95</v>
      </c>
      <c r="G459">
        <v>37.074720324184099</v>
      </c>
      <c r="H459">
        <v>-7.6886834182555202</v>
      </c>
      <c r="I459">
        <v>65.170988923640294</v>
      </c>
      <c r="J459">
        <v>1.51995928246345</v>
      </c>
      <c r="K459">
        <v>1858.88683453712</v>
      </c>
      <c r="L459">
        <v>1454.39017521809</v>
      </c>
      <c r="M459">
        <v>55.953039273862998</v>
      </c>
      <c r="N459">
        <v>0.60495222009877903</v>
      </c>
      <c r="O459">
        <v>19.661127730712099</v>
      </c>
      <c r="P459">
        <v>121.393851113944</v>
      </c>
      <c r="Q459">
        <v>0.22035637284018</v>
      </c>
    </row>
    <row r="460" spans="1:17" x14ac:dyDescent="0.3">
      <c r="A460" t="s">
        <v>1039</v>
      </c>
      <c r="B460" t="s">
        <v>1040</v>
      </c>
      <c r="C460" t="str">
        <f>IFERROR(VLOOKUP(Table1[[#This Row],[Ticker]],[1]!Table2[[Symbol]:[Industry]],2,FALSE),"-")</f>
        <v>-</v>
      </c>
      <c r="D460" t="s">
        <v>492</v>
      </c>
      <c r="E460">
        <v>13198.826601549999</v>
      </c>
      <c r="F460">
        <v>849.25</v>
      </c>
      <c r="G460">
        <v>-35.782478910938998</v>
      </c>
      <c r="H460">
        <v>2.2253084994994898</v>
      </c>
      <c r="I460">
        <v>-1.0017013447109899</v>
      </c>
      <c r="J460">
        <v>4.5716536527814204</v>
      </c>
      <c r="K460">
        <v>830.54685735350495</v>
      </c>
      <c r="L460">
        <v>826.50039267744</v>
      </c>
      <c r="M460">
        <v>54.997336251453802</v>
      </c>
      <c r="N460">
        <v>0.80331621380181095</v>
      </c>
      <c r="O460">
        <v>20.6888430968501</v>
      </c>
      <c r="P460">
        <v>19.789830030326499</v>
      </c>
      <c r="Q460">
        <v>3.5500424381172999E-2</v>
      </c>
    </row>
    <row r="461" spans="1:17" x14ac:dyDescent="0.3">
      <c r="A461" t="s">
        <v>1041</v>
      </c>
      <c r="B461" t="s">
        <v>1042</v>
      </c>
      <c r="C461" t="str">
        <f>IFERROR(VLOOKUP(Table1[[#This Row],[Ticker]],[1]!Table2[[Symbol]:[Industry]],2,FALSE),"-")</f>
        <v>-</v>
      </c>
      <c r="D461" t="s">
        <v>388</v>
      </c>
      <c r="E461">
        <v>13170.392282250001</v>
      </c>
      <c r="F461">
        <v>1043.3</v>
      </c>
      <c r="G461">
        <v>48.537186941743499</v>
      </c>
      <c r="H461">
        <v>21.504573747915199</v>
      </c>
      <c r="I461">
        <v>91.871193193949097</v>
      </c>
      <c r="J461">
        <v>-0.67083749909789803</v>
      </c>
      <c r="K461">
        <v>880.68611626617496</v>
      </c>
      <c r="L461">
        <v>697.870719604074</v>
      </c>
      <c r="M461">
        <v>58.283937874075903</v>
      </c>
      <c r="N461">
        <v>0.65850860739975903</v>
      </c>
      <c r="O461">
        <v>7.7350714080321996</v>
      </c>
      <c r="P461">
        <v>131.84444444444401</v>
      </c>
      <c r="Q461">
        <v>9.0139195267736005E-2</v>
      </c>
    </row>
    <row r="462" spans="1:17" x14ac:dyDescent="0.3">
      <c r="A462" t="s">
        <v>1043</v>
      </c>
      <c r="B462" t="s">
        <v>1044</v>
      </c>
      <c r="C462" t="str">
        <f>IFERROR(VLOOKUP(Table1[[#This Row],[Ticker]],[1]!Table2[[Symbol]:[Industry]],2,FALSE),"-")</f>
        <v>-</v>
      </c>
      <c r="D462" t="s">
        <v>330</v>
      </c>
      <c r="E462">
        <v>13118.4308528</v>
      </c>
      <c r="F462">
        <v>946.4</v>
      </c>
      <c r="G462">
        <v>-10.0234857853969</v>
      </c>
      <c r="H462">
        <v>2.01410933129833</v>
      </c>
      <c r="I462">
        <v>12.1160238741636</v>
      </c>
      <c r="J462">
        <v>-5.80143890998737</v>
      </c>
      <c r="K462">
        <v>903.34096229654904</v>
      </c>
      <c r="L462">
        <v>807.14980546951597</v>
      </c>
      <c r="M462">
        <v>44.711285532695101</v>
      </c>
      <c r="N462">
        <v>0.45196419261527598</v>
      </c>
      <c r="O462">
        <v>8.3051563820794705</v>
      </c>
      <c r="P462">
        <v>46.241211465657102</v>
      </c>
      <c r="Q462">
        <v>-3.3033157766159997E-2</v>
      </c>
    </row>
    <row r="463" spans="1:17" x14ac:dyDescent="0.3">
      <c r="A463" t="s">
        <v>1045</v>
      </c>
      <c r="B463" t="s">
        <v>1046</v>
      </c>
      <c r="C463" t="str">
        <f>IFERROR(VLOOKUP(Table1[[#This Row],[Ticker]],[1]!Table2[[Symbol]:[Industry]],2,FALSE),"-")</f>
        <v>-</v>
      </c>
      <c r="D463" t="s">
        <v>446</v>
      </c>
      <c r="E463">
        <v>13095.622375744</v>
      </c>
      <c r="F463">
        <v>211.84</v>
      </c>
      <c r="G463">
        <v>178.996274833325</v>
      </c>
      <c r="H463">
        <v>0.301296196742244</v>
      </c>
      <c r="I463">
        <v>18.0663033978364</v>
      </c>
      <c r="J463">
        <v>0.37713882913533098</v>
      </c>
      <c r="K463">
        <v>200.11109736588099</v>
      </c>
      <c r="L463">
        <v>163.365323397135</v>
      </c>
      <c r="M463">
        <v>49.370716386021897</v>
      </c>
      <c r="N463">
        <v>0.837718726878383</v>
      </c>
      <c r="O463">
        <v>7.0619335347431997</v>
      </c>
      <c r="P463">
        <v>252.47920133111401</v>
      </c>
      <c r="Q463">
        <v>0.19487427854574901</v>
      </c>
    </row>
    <row r="464" spans="1:17" hidden="1" x14ac:dyDescent="0.3">
      <c r="A464" t="s">
        <v>1047</v>
      </c>
      <c r="B464" t="s">
        <v>1048</v>
      </c>
      <c r="C464" t="str">
        <f>IFERROR(VLOOKUP(Table1[[#This Row],[Ticker]],[1]!Table2[[Symbol]:[Industry]],2,FALSE),"-")</f>
        <v>-</v>
      </c>
      <c r="D464" t="s">
        <v>1049</v>
      </c>
      <c r="E464">
        <v>12906.893384999599</v>
      </c>
      <c r="F464">
        <v>100</v>
      </c>
      <c r="G464">
        <v>-30.033630345376601</v>
      </c>
      <c r="I464">
        <v>-14.416498353258</v>
      </c>
      <c r="M464">
        <v>50</v>
      </c>
      <c r="N464">
        <v>1</v>
      </c>
      <c r="O464">
        <v>0</v>
      </c>
      <c r="P464">
        <v>0</v>
      </c>
    </row>
    <row r="465" spans="1:17" x14ac:dyDescent="0.3">
      <c r="A465" t="s">
        <v>1050</v>
      </c>
      <c r="B465" t="s">
        <v>1051</v>
      </c>
      <c r="C465" t="str">
        <f>IFERROR(VLOOKUP(Table1[[#This Row],[Ticker]],[1]!Table2[[Symbol]:[Industry]],2,FALSE),"-")</f>
        <v>-</v>
      </c>
      <c r="D465" t="s">
        <v>228</v>
      </c>
      <c r="E465">
        <v>12868.61794686</v>
      </c>
      <c r="F465">
        <v>1567.8</v>
      </c>
      <c r="G465">
        <v>1.6423449622284101</v>
      </c>
      <c r="H465">
        <v>-8.9131369280325501</v>
      </c>
      <c r="I465">
        <v>-34.701232050982597</v>
      </c>
      <c r="J465">
        <v>-2.6805979573915302</v>
      </c>
      <c r="K465">
        <v>1672.41509420497</v>
      </c>
      <c r="L465">
        <v>1604.3143487407499</v>
      </c>
      <c r="M465">
        <v>37.415157345535398</v>
      </c>
      <c r="N465">
        <v>0.63197308370746297</v>
      </c>
      <c r="O465">
        <v>41.724071947952503</v>
      </c>
      <c r="P465">
        <v>54.007858546168897</v>
      </c>
      <c r="Q465">
        <v>0.149705280904468</v>
      </c>
    </row>
    <row r="466" spans="1:17" x14ac:dyDescent="0.3">
      <c r="A466" t="s">
        <v>1052</v>
      </c>
      <c r="B466" t="s">
        <v>1053</v>
      </c>
      <c r="C466" t="str">
        <f>IFERROR(VLOOKUP(Table1[[#This Row],[Ticker]],[1]!Table2[[Symbol]:[Industry]],2,FALSE),"-")</f>
        <v>-</v>
      </c>
      <c r="D466" t="s">
        <v>356</v>
      </c>
      <c r="E466">
        <v>12843.150133839999</v>
      </c>
      <c r="F466">
        <v>369.85</v>
      </c>
      <c r="G466">
        <v>92.298801274701503</v>
      </c>
      <c r="H466">
        <v>27.178772076025101</v>
      </c>
      <c r="I466">
        <v>91.456031566029495</v>
      </c>
      <c r="J466">
        <v>3.62644198880569</v>
      </c>
      <c r="K466">
        <v>302.64094609976399</v>
      </c>
      <c r="L466">
        <v>235.56091740824601</v>
      </c>
      <c r="M466">
        <v>77.139991885857299</v>
      </c>
      <c r="N466">
        <v>0.82601053136838698</v>
      </c>
      <c r="O466">
        <v>2.7173178315533102</v>
      </c>
      <c r="P466">
        <v>152.28512960436501</v>
      </c>
      <c r="Q466">
        <v>0.18780226232928199</v>
      </c>
    </row>
    <row r="467" spans="1:17" x14ac:dyDescent="0.3">
      <c r="A467" t="s">
        <v>1054</v>
      </c>
      <c r="B467" t="s">
        <v>1055</v>
      </c>
      <c r="C467" t="str">
        <f>IFERROR(VLOOKUP(Table1[[#This Row],[Ticker]],[1]!Table2[[Symbol]:[Industry]],2,FALSE),"-")</f>
        <v>-</v>
      </c>
      <c r="D467" t="s">
        <v>133</v>
      </c>
      <c r="E467">
        <v>12819.89107</v>
      </c>
      <c r="F467">
        <v>490</v>
      </c>
      <c r="G467">
        <v>120.64422303365799</v>
      </c>
      <c r="H467">
        <v>12.824634498311999</v>
      </c>
      <c r="I467">
        <v>155.35529673028799</v>
      </c>
      <c r="J467">
        <v>-6.1974059825683199</v>
      </c>
      <c r="K467">
        <v>420.57583617432198</v>
      </c>
      <c r="L467">
        <v>290.19278732705402</v>
      </c>
      <c r="M467">
        <v>47.2099285977636</v>
      </c>
      <c r="N467">
        <v>1.0022074409130499</v>
      </c>
      <c r="O467">
        <v>20.816326530612201</v>
      </c>
      <c r="P467">
        <v>234.00361269213701</v>
      </c>
      <c r="Q467">
        <v>0.26000163498088302</v>
      </c>
    </row>
    <row r="468" spans="1:17" x14ac:dyDescent="0.3">
      <c r="A468" t="s">
        <v>1056</v>
      </c>
      <c r="B468" t="s">
        <v>1057</v>
      </c>
      <c r="C468" t="str">
        <f>IFERROR(VLOOKUP(Table1[[#This Row],[Ticker]],[1]!Table2[[Symbol]:[Industry]],2,FALSE),"-")</f>
        <v>-</v>
      </c>
      <c r="D468" t="s">
        <v>301</v>
      </c>
      <c r="E468">
        <v>12616.362743045</v>
      </c>
      <c r="F468">
        <v>937.55</v>
      </c>
      <c r="G468">
        <v>-34.841225025039499</v>
      </c>
      <c r="H468">
        <v>-0.97743763503866499</v>
      </c>
      <c r="I468">
        <v>-18.709066748521298</v>
      </c>
      <c r="J468">
        <v>3.4635170340392101</v>
      </c>
      <c r="K468">
        <v>939.18311005423197</v>
      </c>
      <c r="L468">
        <v>946.01263209330102</v>
      </c>
      <c r="M468">
        <v>49.819272288151801</v>
      </c>
      <c r="N468">
        <v>0.89020555660417</v>
      </c>
      <c r="O468">
        <v>33.1129006452989</v>
      </c>
      <c r="P468">
        <v>19.883639153506799</v>
      </c>
      <c r="Q468">
        <v>2.8155421367130002E-3</v>
      </c>
    </row>
    <row r="469" spans="1:17" x14ac:dyDescent="0.3">
      <c r="A469" t="s">
        <v>1058</v>
      </c>
      <c r="B469" t="s">
        <v>1059</v>
      </c>
      <c r="C469" t="str">
        <f>IFERROR(VLOOKUP(Table1[[#This Row],[Ticker]],[1]!Table2[[Symbol]:[Industry]],2,FALSE),"-")</f>
        <v>-</v>
      </c>
      <c r="D469" t="s">
        <v>46</v>
      </c>
      <c r="E469">
        <v>12595.36957893</v>
      </c>
      <c r="F469">
        <v>224.1</v>
      </c>
      <c r="G469">
        <v>13.4362800259421</v>
      </c>
      <c r="H469">
        <v>-13.950792873105099</v>
      </c>
      <c r="I469">
        <v>-7.4730481027211502</v>
      </c>
      <c r="J469">
        <v>0.68667754871733</v>
      </c>
      <c r="K469">
        <v>238.531092880025</v>
      </c>
      <c r="L469">
        <v>216.71445105928501</v>
      </c>
      <c r="M469">
        <v>51.9216733904846</v>
      </c>
      <c r="N469">
        <v>0.56963490183615995</v>
      </c>
      <c r="O469">
        <v>35.609103078982599</v>
      </c>
      <c r="P469">
        <v>92.443108630313404</v>
      </c>
      <c r="Q469">
        <v>0.119559263579484</v>
      </c>
    </row>
    <row r="470" spans="1:17" x14ac:dyDescent="0.3">
      <c r="A470" t="s">
        <v>1060</v>
      </c>
      <c r="B470" t="s">
        <v>1061</v>
      </c>
      <c r="C470" t="str">
        <f>IFERROR(VLOOKUP(Table1[[#This Row],[Ticker]],[1]!Table2[[Symbol]:[Industry]],2,FALSE),"-")</f>
        <v>-</v>
      </c>
      <c r="D470" t="s">
        <v>83</v>
      </c>
      <c r="E470">
        <v>12589.359436089901</v>
      </c>
      <c r="F470">
        <v>609.65</v>
      </c>
      <c r="G470">
        <v>-46.416842524775902</v>
      </c>
      <c r="H470">
        <v>-0.89132472277812702</v>
      </c>
      <c r="I470">
        <v>-7.5634618095720798</v>
      </c>
      <c r="J470">
        <v>-3.7570338201277198</v>
      </c>
      <c r="K470">
        <v>618.20189247714495</v>
      </c>
      <c r="L470">
        <v>645.44939142468502</v>
      </c>
      <c r="M470">
        <v>40.633935074364999</v>
      </c>
      <c r="N470">
        <v>2.40573872978822</v>
      </c>
      <c r="O470">
        <v>35.1595177560895</v>
      </c>
      <c r="P470">
        <v>20.902330193356399</v>
      </c>
      <c r="Q470">
        <v>4.1435305937959001E-2</v>
      </c>
    </row>
    <row r="471" spans="1:17" x14ac:dyDescent="0.3">
      <c r="A471" t="s">
        <v>1062</v>
      </c>
      <c r="B471" t="s">
        <v>1063</v>
      </c>
      <c r="C471" t="str">
        <f>IFERROR(VLOOKUP(Table1[[#This Row],[Ticker]],[1]!Table2[[Symbol]:[Industry]],2,FALSE),"-")</f>
        <v>-</v>
      </c>
      <c r="D471" t="s">
        <v>283</v>
      </c>
      <c r="E471">
        <v>12584.791076525</v>
      </c>
      <c r="F471">
        <v>1239.25</v>
      </c>
      <c r="G471">
        <v>-9.9221692356116904</v>
      </c>
      <c r="H471">
        <v>2.7816921524214</v>
      </c>
      <c r="I471">
        <v>-23.107185061186001</v>
      </c>
      <c r="J471">
        <v>1.28418819526179</v>
      </c>
      <c r="K471">
        <v>1226.93609017069</v>
      </c>
      <c r="L471">
        <v>1205.04925667154</v>
      </c>
      <c r="M471">
        <v>64.895730152204194</v>
      </c>
      <c r="N471">
        <v>0.72803588126289098</v>
      </c>
      <c r="O471">
        <v>33.064353439580302</v>
      </c>
      <c r="P471">
        <v>24.804874364267999</v>
      </c>
      <c r="Q471">
        <v>0.115993382193657</v>
      </c>
    </row>
    <row r="472" spans="1:17" x14ac:dyDescent="0.3">
      <c r="A472" t="s">
        <v>1064</v>
      </c>
      <c r="B472" t="s">
        <v>1065</v>
      </c>
      <c r="C472" t="str">
        <f>IFERROR(VLOOKUP(Table1[[#This Row],[Ticker]],[1]!Table2[[Symbol]:[Industry]],2,FALSE),"-")</f>
        <v>-</v>
      </c>
      <c r="D472" t="s">
        <v>24</v>
      </c>
      <c r="E472">
        <v>12454.39806576</v>
      </c>
      <c r="F472">
        <v>168.15</v>
      </c>
      <c r="G472">
        <v>4.6479875961531798</v>
      </c>
      <c r="H472">
        <v>1.82060756785641</v>
      </c>
      <c r="I472">
        <v>10.000815742191399</v>
      </c>
      <c r="J472">
        <v>-2.1266201882040798</v>
      </c>
      <c r="K472">
        <v>163.23522885955001</v>
      </c>
      <c r="L472">
        <v>152.465298232821</v>
      </c>
      <c r="M472">
        <v>54.124399519525497</v>
      </c>
      <c r="N472">
        <v>0.42168264194059801</v>
      </c>
      <c r="O472">
        <v>5.1561106155218503</v>
      </c>
      <c r="P472">
        <v>40.066638900458102</v>
      </c>
      <c r="Q472">
        <v>-1.9501771889215001E-2</v>
      </c>
    </row>
    <row r="473" spans="1:17" x14ac:dyDescent="0.3">
      <c r="A473" t="s">
        <v>1066</v>
      </c>
      <c r="B473" t="s">
        <v>1067</v>
      </c>
      <c r="C473" t="str">
        <f>IFERROR(VLOOKUP(Table1[[#This Row],[Ticker]],[1]!Table2[[Symbol]:[Industry]],2,FALSE),"-")</f>
        <v>-</v>
      </c>
      <c r="D473" t="s">
        <v>412</v>
      </c>
      <c r="E473">
        <v>12439.16256205</v>
      </c>
      <c r="F473">
        <v>267.05</v>
      </c>
      <c r="G473">
        <v>78.111342374810306</v>
      </c>
      <c r="H473">
        <v>-5.4612372459647203</v>
      </c>
      <c r="I473">
        <v>-1.5466758680508901</v>
      </c>
      <c r="J473">
        <v>-2.3767121907401001</v>
      </c>
      <c r="K473">
        <v>270.718104491605</v>
      </c>
      <c r="L473">
        <v>226.60395653527701</v>
      </c>
      <c r="M473">
        <v>40.381436690871404</v>
      </c>
      <c r="N473">
        <v>0.30490840958485399</v>
      </c>
      <c r="O473">
        <v>43.868189477625897</v>
      </c>
      <c r="P473">
        <v>113.81104883907101</v>
      </c>
      <c r="Q473">
        <v>0.115184445526281</v>
      </c>
    </row>
    <row r="474" spans="1:17" x14ac:dyDescent="0.3">
      <c r="A474" t="s">
        <v>1068</v>
      </c>
      <c r="B474" t="s">
        <v>1069</v>
      </c>
      <c r="C474" t="str">
        <f>IFERROR(VLOOKUP(Table1[[#This Row],[Ticker]],[1]!Table2[[Symbol]:[Industry]],2,FALSE),"-")</f>
        <v>-</v>
      </c>
      <c r="D474" t="s">
        <v>127</v>
      </c>
      <c r="E474">
        <v>12414.83693652</v>
      </c>
      <c r="F474">
        <v>927.9</v>
      </c>
      <c r="G474">
        <v>30.419421703732802</v>
      </c>
      <c r="H474">
        <v>-15.9015200599806</v>
      </c>
      <c r="I474">
        <v>10.687991332598701</v>
      </c>
      <c r="J474">
        <v>-4.3997645320232497</v>
      </c>
      <c r="K474">
        <v>1024.59194737187</v>
      </c>
      <c r="L474">
        <v>875.73395104044403</v>
      </c>
      <c r="M474">
        <v>27.126187296177399</v>
      </c>
      <c r="N474">
        <v>1.13341334866994</v>
      </c>
      <c r="O474">
        <v>31.905377734669599</v>
      </c>
      <c r="P474">
        <v>67.4003247338986</v>
      </c>
      <c r="Q474">
        <v>0.11766090078658301</v>
      </c>
    </row>
    <row r="475" spans="1:17" x14ac:dyDescent="0.3">
      <c r="A475" t="s">
        <v>1070</v>
      </c>
      <c r="B475" t="s">
        <v>1071</v>
      </c>
      <c r="C475" t="str">
        <f>IFERROR(VLOOKUP(Table1[[#This Row],[Ticker]],[1]!Table2[[Symbol]:[Industry]],2,FALSE),"-")</f>
        <v>-</v>
      </c>
      <c r="D475" t="s">
        <v>54</v>
      </c>
      <c r="E475">
        <v>12328.22233328</v>
      </c>
      <c r="F475">
        <v>1006.15</v>
      </c>
      <c r="G475">
        <v>32.760641962689</v>
      </c>
      <c r="H475">
        <v>20.695303162088798</v>
      </c>
      <c r="I475">
        <v>1.43933675526866</v>
      </c>
      <c r="J475">
        <v>0.68154332545195895</v>
      </c>
      <c r="K475">
        <v>927.62209271835002</v>
      </c>
      <c r="L475">
        <v>812.25202855839098</v>
      </c>
      <c r="M475">
        <v>52.476118803950598</v>
      </c>
      <c r="N475">
        <v>0.677424191670427</v>
      </c>
      <c r="O475">
        <v>5.7198230880087504</v>
      </c>
      <c r="P475">
        <v>64.767051502497296</v>
      </c>
      <c r="Q475">
        <v>2.3428995881688001E-2</v>
      </c>
    </row>
    <row r="476" spans="1:17" x14ac:dyDescent="0.3">
      <c r="A476" t="s">
        <v>1072</v>
      </c>
      <c r="B476" t="s">
        <v>1073</v>
      </c>
      <c r="C476" t="str">
        <f>IFERROR(VLOOKUP(Table1[[#This Row],[Ticker]],[1]!Table2[[Symbol]:[Industry]],2,FALSE),"-")</f>
        <v>-</v>
      </c>
      <c r="D476" t="s">
        <v>770</v>
      </c>
      <c r="E476">
        <v>12307.718683679999</v>
      </c>
      <c r="F476">
        <v>9463.2000000000007</v>
      </c>
      <c r="G476">
        <v>-27.650179264005999</v>
      </c>
      <c r="H476">
        <v>3.6340260909231898</v>
      </c>
      <c r="I476">
        <v>10.436064480702001</v>
      </c>
      <c r="J476">
        <v>-3.2892815305665501</v>
      </c>
      <c r="K476">
        <v>9178.0536184304292</v>
      </c>
      <c r="L476">
        <v>8207.2554537648593</v>
      </c>
      <c r="M476">
        <v>35.395840089059597</v>
      </c>
      <c r="N476">
        <v>0.42415936042478197</v>
      </c>
      <c r="O476">
        <v>14.020098909459801</v>
      </c>
      <c r="P476">
        <v>43.573249180725803</v>
      </c>
      <c r="Q476">
        <v>8.3132268896674993E-2</v>
      </c>
    </row>
    <row r="477" spans="1:17" x14ac:dyDescent="0.3">
      <c r="A477" t="s">
        <v>1074</v>
      </c>
      <c r="B477" t="s">
        <v>1075</v>
      </c>
      <c r="C477" t="str">
        <f>IFERROR(VLOOKUP(Table1[[#This Row],[Ticker]],[1]!Table2[[Symbol]:[Industry]],2,FALSE),"-")</f>
        <v>-</v>
      </c>
      <c r="D477" t="s">
        <v>104</v>
      </c>
      <c r="E477">
        <v>12295.105135637999</v>
      </c>
      <c r="F477">
        <v>17.940000000000001</v>
      </c>
      <c r="G477">
        <v>94.216369654623307</v>
      </c>
      <c r="H477">
        <v>-12.721368960754299</v>
      </c>
      <c r="I477">
        <v>-15.8450697818294</v>
      </c>
      <c r="J477">
        <v>-5.5210821509072101</v>
      </c>
      <c r="K477">
        <v>18.522918751704999</v>
      </c>
      <c r="L477">
        <v>16.7890424912848</v>
      </c>
      <c r="M477">
        <v>41.5392343391064</v>
      </c>
      <c r="N477">
        <v>0.74333901295619997</v>
      </c>
      <c r="O477">
        <v>33.779264214046798</v>
      </c>
      <c r="P477">
        <v>125.66037735849</v>
      </c>
      <c r="Q477">
        <v>0.13320401044216201</v>
      </c>
    </row>
    <row r="478" spans="1:17" x14ac:dyDescent="0.3">
      <c r="A478" t="s">
        <v>1076</v>
      </c>
      <c r="B478" t="s">
        <v>1077</v>
      </c>
      <c r="C478" t="str">
        <f>IFERROR(VLOOKUP(Table1[[#This Row],[Ticker]],[1]!Table2[[Symbol]:[Industry]],2,FALSE),"-")</f>
        <v>-</v>
      </c>
      <c r="D478" t="s">
        <v>63</v>
      </c>
      <c r="E478">
        <v>12279.880243062</v>
      </c>
      <c r="F478">
        <v>30.57</v>
      </c>
      <c r="G478">
        <v>37.4732189696918</v>
      </c>
      <c r="H478">
        <v>1.96472219825619</v>
      </c>
      <c r="I478">
        <v>11.9058156963287</v>
      </c>
      <c r="J478">
        <v>-18.978893476740801</v>
      </c>
      <c r="K478">
        <v>30.630689455818999</v>
      </c>
      <c r="L478">
        <v>26.5852862239987</v>
      </c>
      <c r="M478">
        <v>38.091970231784202</v>
      </c>
      <c r="N478">
        <v>1.6965293126296399</v>
      </c>
      <c r="O478">
        <v>24.664703958128801</v>
      </c>
      <c r="P478">
        <v>96.591639871382597</v>
      </c>
      <c r="Q478">
        <v>8.5406967954036003E-2</v>
      </c>
    </row>
    <row r="479" spans="1:17" x14ac:dyDescent="0.3">
      <c r="A479" t="s">
        <v>1078</v>
      </c>
      <c r="B479" t="s">
        <v>1079</v>
      </c>
      <c r="C479" t="str">
        <f>IFERROR(VLOOKUP(Table1[[#This Row],[Ticker]],[1]!Table2[[Symbol]:[Industry]],2,FALSE),"-")</f>
        <v>-</v>
      </c>
      <c r="D479" t="s">
        <v>24</v>
      </c>
      <c r="E479">
        <v>12257.261995653</v>
      </c>
      <c r="F479">
        <v>111.31</v>
      </c>
      <c r="G479">
        <v>-1.8701300575240201</v>
      </c>
      <c r="H479">
        <v>-3.79417916282849</v>
      </c>
      <c r="I479">
        <v>-36.658901426956902</v>
      </c>
      <c r="J479">
        <v>-4.2433445495674196</v>
      </c>
      <c r="K479">
        <v>113.470358650588</v>
      </c>
      <c r="L479">
        <v>115.74166200804299</v>
      </c>
      <c r="M479">
        <v>55.632163130126401</v>
      </c>
      <c r="N479">
        <v>0.51455456917850195</v>
      </c>
      <c r="O479">
        <v>37.004761476956197</v>
      </c>
      <c r="P479">
        <v>31.2617924528302</v>
      </c>
      <c r="Q479">
        <v>0.118536354734359</v>
      </c>
    </row>
    <row r="480" spans="1:17" x14ac:dyDescent="0.3">
      <c r="A480" t="s">
        <v>1080</v>
      </c>
      <c r="B480" t="s">
        <v>1081</v>
      </c>
      <c r="C480" t="str">
        <f>IFERROR(VLOOKUP(Table1[[#This Row],[Ticker]],[1]!Table2[[Symbol]:[Industry]],2,FALSE),"-")</f>
        <v>-</v>
      </c>
      <c r="D480" t="s">
        <v>127</v>
      </c>
      <c r="E480">
        <v>12243.48722615</v>
      </c>
      <c r="F480">
        <v>347.45</v>
      </c>
      <c r="G480">
        <v>34.556611246286003</v>
      </c>
      <c r="H480">
        <v>23.921406331631001</v>
      </c>
      <c r="I480">
        <v>47.791718266723301</v>
      </c>
      <c r="J480">
        <v>-2.3948732534217099</v>
      </c>
      <c r="K480">
        <v>289.47537737489603</v>
      </c>
      <c r="L480">
        <v>244.21548135280401</v>
      </c>
      <c r="M480">
        <v>76.735113470265802</v>
      </c>
      <c r="N480">
        <v>2.19188940101618</v>
      </c>
      <c r="O480">
        <v>6.1735501511008799</v>
      </c>
      <c r="P480">
        <v>92.760055478501997</v>
      </c>
      <c r="Q480">
        <v>0.16258290863385</v>
      </c>
    </row>
    <row r="481" spans="1:17" x14ac:dyDescent="0.3">
      <c r="A481" t="s">
        <v>1082</v>
      </c>
      <c r="B481" t="s">
        <v>1083</v>
      </c>
      <c r="C481" t="str">
        <f>IFERROR(VLOOKUP(Table1[[#This Row],[Ticker]],[1]!Table2[[Symbol]:[Industry]],2,FALSE),"-")</f>
        <v>-</v>
      </c>
      <c r="D481" t="s">
        <v>83</v>
      </c>
      <c r="E481">
        <v>12220.097774894901</v>
      </c>
      <c r="F481">
        <v>342.15</v>
      </c>
      <c r="G481">
        <v>-29.386476352142299</v>
      </c>
      <c r="H481">
        <v>-5.0220913180858497</v>
      </c>
      <c r="I481">
        <v>-11.188258799780799</v>
      </c>
      <c r="J481">
        <v>-2.5060317199007098</v>
      </c>
      <c r="K481">
        <v>341.12339937603099</v>
      </c>
      <c r="L481">
        <v>341.99734130759202</v>
      </c>
      <c r="M481">
        <v>57.804843422511901</v>
      </c>
      <c r="N481">
        <v>0.40769815169118201</v>
      </c>
      <c r="O481">
        <v>16.3232500365337</v>
      </c>
      <c r="P481">
        <v>17.456230690010202</v>
      </c>
      <c r="Q481">
        <v>-0.11553330152878501</v>
      </c>
    </row>
    <row r="482" spans="1:17" x14ac:dyDescent="0.3">
      <c r="A482" t="s">
        <v>1084</v>
      </c>
      <c r="B482" t="s">
        <v>1085</v>
      </c>
      <c r="C482" t="str">
        <f>IFERROR(VLOOKUP(Table1[[#This Row],[Ticker]],[1]!Table2[[Symbol]:[Industry]],2,FALSE),"-")</f>
        <v>-</v>
      </c>
      <c r="D482" t="s">
        <v>54</v>
      </c>
      <c r="E482">
        <v>12077.3320356899</v>
      </c>
      <c r="F482">
        <v>1313.35</v>
      </c>
      <c r="G482">
        <v>171.193433874806</v>
      </c>
      <c r="H482">
        <v>25.518571757217099</v>
      </c>
      <c r="I482">
        <v>52.559536228141702</v>
      </c>
      <c r="J482">
        <v>-3.3428667014151499</v>
      </c>
      <c r="K482">
        <v>1101.34292712875</v>
      </c>
      <c r="L482">
        <v>853.96293402225797</v>
      </c>
      <c r="M482">
        <v>70.840301974182907</v>
      </c>
      <c r="N482">
        <v>1.0662889867087499</v>
      </c>
      <c r="O482">
        <v>2.6382913922412299</v>
      </c>
      <c r="P482">
        <v>202.82453308738701</v>
      </c>
      <c r="Q482">
        <v>8.096197188781E-2</v>
      </c>
    </row>
    <row r="483" spans="1:17" x14ac:dyDescent="0.3">
      <c r="A483" t="s">
        <v>1086</v>
      </c>
      <c r="B483" t="s">
        <v>1087</v>
      </c>
      <c r="C483" t="str">
        <f>IFERROR(VLOOKUP(Table1[[#This Row],[Ticker]],[1]!Table2[[Symbol]:[Industry]],2,FALSE),"-")</f>
        <v>-</v>
      </c>
      <c r="D483" t="s">
        <v>21</v>
      </c>
      <c r="E483">
        <v>12013.457053619901</v>
      </c>
      <c r="F483">
        <v>803.3</v>
      </c>
      <c r="G483">
        <v>-41.010524011914001</v>
      </c>
      <c r="H483">
        <v>-3.0371546816186998</v>
      </c>
      <c r="I483">
        <v>-19.570285471741901</v>
      </c>
      <c r="J483">
        <v>-0.30222809067204198</v>
      </c>
      <c r="K483">
        <v>805.33484990694103</v>
      </c>
      <c r="L483">
        <v>833.22781324797995</v>
      </c>
      <c r="M483">
        <v>57.958479479193301</v>
      </c>
      <c r="N483">
        <v>0.488130990276329</v>
      </c>
      <c r="O483">
        <v>20.751898419021501</v>
      </c>
      <c r="P483">
        <v>8.4075573549257694</v>
      </c>
      <c r="Q483">
        <v>-0.159088758435531</v>
      </c>
    </row>
    <row r="484" spans="1:17" x14ac:dyDescent="0.3">
      <c r="A484" t="s">
        <v>1088</v>
      </c>
      <c r="B484" t="s">
        <v>1089</v>
      </c>
      <c r="C484" t="str">
        <f>IFERROR(VLOOKUP(Table1[[#This Row],[Ticker]],[1]!Table2[[Symbol]:[Industry]],2,FALSE),"-")</f>
        <v>-</v>
      </c>
      <c r="D484" t="s">
        <v>548</v>
      </c>
      <c r="E484">
        <v>11756.177696250001</v>
      </c>
      <c r="F484">
        <v>882.9</v>
      </c>
      <c r="G484">
        <v>-12.1879282631556</v>
      </c>
      <c r="H484">
        <v>0.321285744691028</v>
      </c>
      <c r="I484">
        <v>-0.41301200810984701</v>
      </c>
      <c r="J484">
        <v>1.4886969672688299</v>
      </c>
      <c r="K484">
        <v>836.44188459940494</v>
      </c>
      <c r="L484">
        <v>792.93659902840898</v>
      </c>
      <c r="M484">
        <v>80.298325162760804</v>
      </c>
      <c r="N484">
        <v>0.61966466478288296</v>
      </c>
      <c r="O484">
        <v>6.2407973722958303</v>
      </c>
      <c r="P484">
        <v>29.838235294117599</v>
      </c>
      <c r="Q484">
        <v>3.4333938398103003E-2</v>
      </c>
    </row>
    <row r="485" spans="1:17" x14ac:dyDescent="0.3">
      <c r="A485" t="s">
        <v>1090</v>
      </c>
      <c r="B485" t="s">
        <v>1091</v>
      </c>
      <c r="C485" t="str">
        <f>IFERROR(VLOOKUP(Table1[[#This Row],[Ticker]],[1]!Table2[[Symbol]:[Industry]],2,FALSE),"-")</f>
        <v>-</v>
      </c>
      <c r="D485" t="s">
        <v>46</v>
      </c>
      <c r="E485">
        <v>11687.924357399999</v>
      </c>
      <c r="F485">
        <v>455.6</v>
      </c>
      <c r="G485">
        <v>10.692238380492</v>
      </c>
      <c r="H485">
        <v>-12.444325358142899</v>
      </c>
      <c r="I485">
        <v>-7.8059917427513899</v>
      </c>
      <c r="J485">
        <v>-3.1643760729889099</v>
      </c>
      <c r="K485">
        <v>479.45501776004397</v>
      </c>
      <c r="L485">
        <v>440.12966444549198</v>
      </c>
      <c r="M485">
        <v>32.098899506265901</v>
      </c>
      <c r="N485">
        <v>0.52694077685739005</v>
      </c>
      <c r="O485">
        <v>26.163301141352001</v>
      </c>
      <c r="P485">
        <v>46.920348274749998</v>
      </c>
      <c r="Q485">
        <v>4.583791404606E-3</v>
      </c>
    </row>
    <row r="486" spans="1:17" x14ac:dyDescent="0.3">
      <c r="A486" t="s">
        <v>1092</v>
      </c>
      <c r="B486" t="s">
        <v>1093</v>
      </c>
      <c r="C486" t="str">
        <f>IFERROR(VLOOKUP(Table1[[#This Row],[Ticker]],[1]!Table2[[Symbol]:[Industry]],2,FALSE),"-")</f>
        <v>-</v>
      </c>
      <c r="D486" t="s">
        <v>992</v>
      </c>
      <c r="E486">
        <v>11677.2463006</v>
      </c>
      <c r="F486">
        <v>578.79999999999995</v>
      </c>
      <c r="G486">
        <v>18.987996843088801</v>
      </c>
      <c r="H486">
        <v>24.820352217330399</v>
      </c>
      <c r="I486">
        <v>40.778568009525202</v>
      </c>
      <c r="J486">
        <v>3.2591329647989702</v>
      </c>
      <c r="K486">
        <v>487.538869355315</v>
      </c>
      <c r="L486">
        <v>427.45067687442599</v>
      </c>
      <c r="M486">
        <v>70.054478552962706</v>
      </c>
      <c r="N486">
        <v>1.2172421117483401</v>
      </c>
      <c r="O486">
        <v>2.09917069799587</v>
      </c>
      <c r="P486">
        <v>68.500727802037801</v>
      </c>
      <c r="Q486">
        <v>3.6376772052738003E-2</v>
      </c>
    </row>
    <row r="487" spans="1:17" x14ac:dyDescent="0.3">
      <c r="A487" t="s">
        <v>1094</v>
      </c>
      <c r="B487" t="s">
        <v>1095</v>
      </c>
      <c r="C487" t="str">
        <f>IFERROR(VLOOKUP(Table1[[#This Row],[Ticker]],[1]!Table2[[Symbol]:[Industry]],2,FALSE),"-")</f>
        <v>-</v>
      </c>
      <c r="D487" t="s">
        <v>569</v>
      </c>
      <c r="E487">
        <v>11666.412278095</v>
      </c>
      <c r="F487">
        <v>880.15</v>
      </c>
      <c r="G487">
        <v>-45.784563627658599</v>
      </c>
      <c r="H487">
        <v>-3.3806035815656799</v>
      </c>
      <c r="I487">
        <v>-14.171623637995999</v>
      </c>
      <c r="J487">
        <v>-2.6416337312512201</v>
      </c>
      <c r="K487">
        <v>885.74748307383697</v>
      </c>
      <c r="L487">
        <v>876.73751825776196</v>
      </c>
      <c r="M487">
        <v>40.8925706077478</v>
      </c>
      <c r="N487">
        <v>0.71182520148655504</v>
      </c>
      <c r="O487">
        <v>20.127251036755101</v>
      </c>
      <c r="P487">
        <v>15.5735014115947</v>
      </c>
      <c r="Q487">
        <v>-3.2051470522134001E-2</v>
      </c>
    </row>
    <row r="488" spans="1:17" x14ac:dyDescent="0.3">
      <c r="A488" t="s">
        <v>1096</v>
      </c>
      <c r="B488" t="s">
        <v>1097</v>
      </c>
      <c r="C488" t="str">
        <f>IFERROR(VLOOKUP(Table1[[#This Row],[Ticker]],[1]!Table2[[Symbol]:[Industry]],2,FALSE),"-")</f>
        <v>-</v>
      </c>
      <c r="D488" t="s">
        <v>136</v>
      </c>
      <c r="E488">
        <v>11659.47</v>
      </c>
      <c r="F488">
        <v>366.65</v>
      </c>
      <c r="G488">
        <v>18.437720130428101</v>
      </c>
      <c r="H488">
        <v>-8.9870933163663693</v>
      </c>
      <c r="I488">
        <v>-20.379565806451101</v>
      </c>
      <c r="J488">
        <v>-2.2039141588538</v>
      </c>
      <c r="K488">
        <v>384.549922177236</v>
      </c>
      <c r="L488">
        <v>374.14920168840399</v>
      </c>
      <c r="M488">
        <v>38.6789833700131</v>
      </c>
      <c r="N488">
        <v>0.44647209340524602</v>
      </c>
      <c r="O488">
        <v>38.006273012409601</v>
      </c>
      <c r="P488">
        <v>55.5909187354126</v>
      </c>
      <c r="Q488">
        <v>0.14970583754150099</v>
      </c>
    </row>
    <row r="489" spans="1:17" x14ac:dyDescent="0.3">
      <c r="A489" t="s">
        <v>1098</v>
      </c>
      <c r="B489" t="s">
        <v>1099</v>
      </c>
      <c r="C489" t="str">
        <f>IFERROR(VLOOKUP(Table1[[#This Row],[Ticker]],[1]!Table2[[Symbol]:[Industry]],2,FALSE),"-")</f>
        <v>-</v>
      </c>
      <c r="D489" t="s">
        <v>1100</v>
      </c>
      <c r="E489">
        <v>11638.13371579</v>
      </c>
      <c r="F489">
        <v>783.05</v>
      </c>
      <c r="G489">
        <v>53.286046583102802</v>
      </c>
      <c r="H489">
        <v>8.8186658268464608</v>
      </c>
      <c r="I489">
        <v>37.898226408461397</v>
      </c>
      <c r="J489">
        <v>6.3510440029745796</v>
      </c>
      <c r="K489">
        <v>682.80364118579905</v>
      </c>
      <c r="L489">
        <v>587.46946076945596</v>
      </c>
      <c r="M489">
        <v>72.413043638561206</v>
      </c>
      <c r="N489">
        <v>1.5910834728580601</v>
      </c>
      <c r="O489">
        <v>3.9269523018964301</v>
      </c>
      <c r="P489">
        <v>95.591357562133098</v>
      </c>
      <c r="Q489">
        <v>-3.9795914884086001E-2</v>
      </c>
    </row>
    <row r="490" spans="1:17" hidden="1" x14ac:dyDescent="0.3">
      <c r="A490" t="s">
        <v>1101</v>
      </c>
      <c r="B490" t="s">
        <v>1102</v>
      </c>
      <c r="C490" t="str">
        <f>IFERROR(VLOOKUP(Table1[[#This Row],[Ticker]],[1]!Table2[[Symbol]:[Industry]],2,FALSE),"-")</f>
        <v>-</v>
      </c>
      <c r="D490" t="s">
        <v>92</v>
      </c>
      <c r="E490">
        <v>11516.9498752</v>
      </c>
      <c r="F490">
        <v>92.12</v>
      </c>
      <c r="G490">
        <v>-46.689741808327803</v>
      </c>
      <c r="H490">
        <v>-5.17392273484821</v>
      </c>
      <c r="I490">
        <v>-18.826584479645799</v>
      </c>
      <c r="J490">
        <v>-2.2309758250315399</v>
      </c>
      <c r="K490">
        <v>94.479258291755499</v>
      </c>
      <c r="L490">
        <v>98.410019528714898</v>
      </c>
      <c r="M490">
        <v>13.715137464591701</v>
      </c>
      <c r="N490">
        <v>0.84546918621748002</v>
      </c>
      <c r="O490">
        <v>20.6578376031263</v>
      </c>
      <c r="P490">
        <v>1.3421342134213301</v>
      </c>
    </row>
    <row r="491" spans="1:17" x14ac:dyDescent="0.3">
      <c r="A491" t="s">
        <v>1103</v>
      </c>
      <c r="B491" t="s">
        <v>1104</v>
      </c>
      <c r="C491" t="str">
        <f>IFERROR(VLOOKUP(Table1[[#This Row],[Ticker]],[1]!Table2[[Symbol]:[Industry]],2,FALSE),"-")</f>
        <v>-</v>
      </c>
      <c r="D491" t="s">
        <v>473</v>
      </c>
      <c r="E491">
        <v>11489.36058846</v>
      </c>
      <c r="F491">
        <v>2351.4499999999998</v>
      </c>
      <c r="G491">
        <v>-3.2776603168067702</v>
      </c>
      <c r="H491">
        <v>10.7143696621121</v>
      </c>
      <c r="I491">
        <v>1.0657725435104699</v>
      </c>
      <c r="J491">
        <v>-1.96568624915081</v>
      </c>
      <c r="K491">
        <v>2212.8293588152101</v>
      </c>
      <c r="L491">
        <v>2014.6194034713701</v>
      </c>
      <c r="M491">
        <v>55.3179960433513</v>
      </c>
      <c r="N491">
        <v>0.63366536130197704</v>
      </c>
      <c r="O491">
        <v>4.5184885921452702</v>
      </c>
      <c r="P491">
        <v>42.633143273080101</v>
      </c>
      <c r="Q491">
        <v>0.194763999170391</v>
      </c>
    </row>
    <row r="492" spans="1:17" x14ac:dyDescent="0.3">
      <c r="A492" t="s">
        <v>1105</v>
      </c>
      <c r="B492" t="s">
        <v>1106</v>
      </c>
      <c r="C492" t="str">
        <f>IFERROR(VLOOKUP(Table1[[#This Row],[Ticker]],[1]!Table2[[Symbol]:[Industry]],2,FALSE),"-")</f>
        <v>-</v>
      </c>
      <c r="D492" t="s">
        <v>301</v>
      </c>
      <c r="E492">
        <v>11382.564546174999</v>
      </c>
      <c r="F492">
        <v>2092.25</v>
      </c>
      <c r="G492">
        <v>-9.95500316447675</v>
      </c>
      <c r="H492">
        <v>-12.883504654276001</v>
      </c>
      <c r="I492">
        <v>1.3853558047605301</v>
      </c>
      <c r="J492">
        <v>-3.4627463111515699</v>
      </c>
      <c r="K492">
        <v>2208.3582393097299</v>
      </c>
      <c r="L492">
        <v>2021.1729615039901</v>
      </c>
      <c r="M492">
        <v>38.7399408411436</v>
      </c>
      <c r="N492">
        <v>0.494131264549795</v>
      </c>
      <c r="O492">
        <v>31.334687537340098</v>
      </c>
      <c r="P492">
        <v>30.765624999999901</v>
      </c>
      <c r="Q492">
        <v>2.7897983701007E-2</v>
      </c>
    </row>
    <row r="493" spans="1:17" hidden="1" x14ac:dyDescent="0.3">
      <c r="A493" t="s">
        <v>1107</v>
      </c>
      <c r="B493" t="s">
        <v>1108</v>
      </c>
      <c r="C493" t="str">
        <f>IFERROR(VLOOKUP(Table1[[#This Row],[Ticker]],[1]!Table2[[Symbol]:[Industry]],2,FALSE),"-")</f>
        <v>-</v>
      </c>
      <c r="D493" t="s">
        <v>415</v>
      </c>
      <c r="E493">
        <v>11350.60685604</v>
      </c>
      <c r="F493">
        <v>10048.049999999999</v>
      </c>
      <c r="G493">
        <v>74.523483719890706</v>
      </c>
      <c r="H493">
        <v>9.6817004964569193</v>
      </c>
      <c r="I493">
        <v>-12.806090619255899</v>
      </c>
      <c r="J493">
        <v>-0.91577343167483805</v>
      </c>
      <c r="K493">
        <v>9311.2297487002998</v>
      </c>
      <c r="L493">
        <v>8276.3367034151906</v>
      </c>
      <c r="M493">
        <v>56.6599561079992</v>
      </c>
      <c r="N493">
        <v>2.1319705092532302</v>
      </c>
      <c r="O493">
        <v>14.439120028264099</v>
      </c>
      <c r="P493">
        <v>106.113846153846</v>
      </c>
      <c r="Q493">
        <v>0.162470086415481</v>
      </c>
    </row>
    <row r="494" spans="1:17" x14ac:dyDescent="0.3">
      <c r="A494" t="s">
        <v>1109</v>
      </c>
      <c r="B494" t="s">
        <v>1110</v>
      </c>
      <c r="C494" t="str">
        <f>IFERROR(VLOOKUP(Table1[[#This Row],[Ticker]],[1]!Table2[[Symbol]:[Industry]],2,FALSE),"-")</f>
        <v>-</v>
      </c>
      <c r="D494" t="s">
        <v>104</v>
      </c>
      <c r="E494">
        <v>11348.118141364999</v>
      </c>
      <c r="F494">
        <v>864.55</v>
      </c>
      <c r="G494">
        <v>155.35919535884801</v>
      </c>
      <c r="H494">
        <v>-8.0756999720196898</v>
      </c>
      <c r="I494">
        <v>-15.0515010829077</v>
      </c>
      <c r="J494">
        <v>-6.0896299892232202</v>
      </c>
      <c r="K494">
        <v>945.153642291859</v>
      </c>
      <c r="L494">
        <v>771.74260407827103</v>
      </c>
      <c r="M494">
        <v>23.105185740634401</v>
      </c>
      <c r="N494">
        <v>0.890217816975863</v>
      </c>
      <c r="O494">
        <v>29.315829044011299</v>
      </c>
      <c r="P494">
        <v>238.59660574412499</v>
      </c>
      <c r="Q494">
        <v>0.29848475052996098</v>
      </c>
    </row>
    <row r="495" spans="1:17" hidden="1" x14ac:dyDescent="0.3">
      <c r="A495" t="s">
        <v>1111</v>
      </c>
      <c r="B495" t="s">
        <v>1112</v>
      </c>
      <c r="C495" t="str">
        <f>IFERROR(VLOOKUP(Table1[[#This Row],[Ticker]],[1]!Table2[[Symbol]:[Industry]],2,FALSE),"-")</f>
        <v>-</v>
      </c>
      <c r="D495" t="s">
        <v>127</v>
      </c>
      <c r="E495">
        <v>11343.818388494999</v>
      </c>
      <c r="F495">
        <v>690.15</v>
      </c>
      <c r="G495">
        <v>17.135577459293302</v>
      </c>
      <c r="H495">
        <v>-17.033932633074102</v>
      </c>
      <c r="I495">
        <v>15.6654920340759</v>
      </c>
      <c r="J495">
        <v>-8.7224242987146798</v>
      </c>
      <c r="K495">
        <v>719.99409217001198</v>
      </c>
      <c r="L495">
        <v>631.78571891532602</v>
      </c>
      <c r="M495">
        <v>36.698711899222999</v>
      </c>
      <c r="N495">
        <v>0.805529640790001</v>
      </c>
      <c r="O495">
        <v>20.263710787509901</v>
      </c>
      <c r="P495">
        <v>72.537499999999994</v>
      </c>
      <c r="Q495">
        <v>0.115914374876708</v>
      </c>
    </row>
    <row r="496" spans="1:17" x14ac:dyDescent="0.3">
      <c r="A496" t="s">
        <v>1113</v>
      </c>
      <c r="B496" t="s">
        <v>1114</v>
      </c>
      <c r="C496" t="str">
        <f>IFERROR(VLOOKUP(Table1[[#This Row],[Ticker]],[1]!Table2[[Symbol]:[Industry]],2,FALSE),"-")</f>
        <v>-</v>
      </c>
      <c r="D496" t="s">
        <v>418</v>
      </c>
      <c r="E496">
        <v>11296.497192839999</v>
      </c>
      <c r="F496">
        <v>2792.7</v>
      </c>
      <c r="G496">
        <v>-5.6953475823037198</v>
      </c>
      <c r="H496">
        <v>6.4489900371908204</v>
      </c>
      <c r="I496">
        <v>-16.612337815329798</v>
      </c>
      <c r="J496">
        <v>-0.87545138600429195</v>
      </c>
      <c r="K496">
        <v>2679.2457284318998</v>
      </c>
      <c r="L496">
        <v>2510.1617911374201</v>
      </c>
      <c r="M496">
        <v>52.537011687548897</v>
      </c>
      <c r="N496">
        <v>0.79363974433427398</v>
      </c>
      <c r="O496">
        <v>7.3674222078991596</v>
      </c>
      <c r="P496">
        <v>35.8085928951783</v>
      </c>
      <c r="Q496">
        <v>7.5195763893838002E-2</v>
      </c>
    </row>
    <row r="497" spans="1:17" x14ac:dyDescent="0.3">
      <c r="A497" t="s">
        <v>1115</v>
      </c>
      <c r="B497" t="s">
        <v>1116</v>
      </c>
      <c r="C497" t="str">
        <f>IFERROR(VLOOKUP(Table1[[#This Row],[Ticker]],[1]!Table2[[Symbol]:[Industry]],2,FALSE),"-")</f>
        <v>-</v>
      </c>
      <c r="D497" t="s">
        <v>83</v>
      </c>
      <c r="E497">
        <v>11260.114798335</v>
      </c>
      <c r="F497">
        <v>363.35</v>
      </c>
      <c r="G497">
        <v>19.278060634693201</v>
      </c>
      <c r="H497">
        <v>-4.2640281161144298</v>
      </c>
      <c r="I497">
        <v>44.355623123691899</v>
      </c>
      <c r="J497">
        <v>0.45202080026838498</v>
      </c>
      <c r="K497">
        <v>330.84044199078602</v>
      </c>
      <c r="L497">
        <v>267.36700000661</v>
      </c>
      <c r="M497">
        <v>45.5366728135972</v>
      </c>
      <c r="N497">
        <v>0.20259288512513199</v>
      </c>
      <c r="O497">
        <v>5.9584422732902098</v>
      </c>
      <c r="P497">
        <v>110.57664445088299</v>
      </c>
      <c r="Q497">
        <v>7.2242572179188003E-2</v>
      </c>
    </row>
    <row r="498" spans="1:17" x14ac:dyDescent="0.3">
      <c r="A498" t="s">
        <v>1117</v>
      </c>
      <c r="B498" t="s">
        <v>1118</v>
      </c>
      <c r="C498" t="str">
        <f>IFERROR(VLOOKUP(Table1[[#This Row],[Ticker]],[1]!Table2[[Symbol]:[Industry]],2,FALSE),"-")</f>
        <v>-</v>
      </c>
      <c r="D498" t="s">
        <v>265</v>
      </c>
      <c r="E498">
        <v>11194.929206459999</v>
      </c>
      <c r="F498">
        <v>1682.55</v>
      </c>
      <c r="G498">
        <v>46.2511409888996</v>
      </c>
      <c r="H498">
        <v>-8.9922649012040203</v>
      </c>
      <c r="I498">
        <v>29.9588234246723</v>
      </c>
      <c r="J498">
        <v>-6.22411264830912</v>
      </c>
      <c r="K498">
        <v>1705.0348175969</v>
      </c>
      <c r="L498">
        <v>1427.93422783506</v>
      </c>
      <c r="M498">
        <v>38.935601571737301</v>
      </c>
      <c r="N498">
        <v>0.41730571296418301</v>
      </c>
      <c r="O498">
        <v>17.0960744108644</v>
      </c>
      <c r="P498">
        <v>99.899013900439499</v>
      </c>
      <c r="Q498">
        <v>0.119747603282422</v>
      </c>
    </row>
    <row r="499" spans="1:17" hidden="1" x14ac:dyDescent="0.3">
      <c r="A499" t="s">
        <v>1119</v>
      </c>
      <c r="B499" t="s">
        <v>1120</v>
      </c>
      <c r="C499" t="str">
        <f>IFERROR(VLOOKUP(Table1[[#This Row],[Ticker]],[1]!Table2[[Symbol]:[Industry]],2,FALSE),"-")</f>
        <v>-</v>
      </c>
      <c r="D499" t="s">
        <v>98</v>
      </c>
      <c r="E499">
        <v>11149.53951228</v>
      </c>
      <c r="F499">
        <v>9755.85</v>
      </c>
      <c r="G499">
        <v>13.0318543557957</v>
      </c>
      <c r="H499">
        <v>4.1296047126855804</v>
      </c>
      <c r="I499">
        <v>15.8630006051309</v>
      </c>
      <c r="J499">
        <v>3.1345564321741901</v>
      </c>
      <c r="K499">
        <v>9031.0365481870394</v>
      </c>
      <c r="L499">
        <v>8023.1982931879702</v>
      </c>
      <c r="M499">
        <v>81.167707311227602</v>
      </c>
      <c r="N499">
        <v>0.641529926075321</v>
      </c>
      <c r="O499">
        <v>3.4046238923312702</v>
      </c>
      <c r="P499">
        <v>45.9800987580428</v>
      </c>
      <c r="Q499">
        <v>9.9766050120735E-2</v>
      </c>
    </row>
    <row r="500" spans="1:17" hidden="1" x14ac:dyDescent="0.3">
      <c r="A500" t="s">
        <v>1121</v>
      </c>
      <c r="B500" t="s">
        <v>1122</v>
      </c>
      <c r="C500" t="str">
        <f>IFERROR(VLOOKUP(Table1[[#This Row],[Ticker]],[1]!Table2[[Symbol]:[Industry]],2,FALSE),"-")</f>
        <v>-</v>
      </c>
      <c r="D500" t="s">
        <v>1123</v>
      </c>
      <c r="E500">
        <v>11149.147784700001</v>
      </c>
      <c r="F500">
        <v>1183.5</v>
      </c>
      <c r="G500">
        <v>-15.2198934420006</v>
      </c>
      <c r="H500">
        <v>-6.35234718428371</v>
      </c>
      <c r="I500">
        <v>13.088349739825301</v>
      </c>
      <c r="J500">
        <v>-4.4718764389154604</v>
      </c>
      <c r="K500">
        <v>1198.24984919089</v>
      </c>
      <c r="M500">
        <v>29.4827403528693</v>
      </c>
      <c r="N500">
        <v>0.25760301567580601</v>
      </c>
      <c r="O500">
        <v>9.8394592310942102</v>
      </c>
      <c r="P500">
        <v>45.536153467781503</v>
      </c>
    </row>
    <row r="501" spans="1:17" hidden="1" x14ac:dyDescent="0.3">
      <c r="A501" t="s">
        <v>1124</v>
      </c>
      <c r="B501" t="s">
        <v>1125</v>
      </c>
      <c r="C501" t="str">
        <f>IFERROR(VLOOKUP(Table1[[#This Row],[Ticker]],[1]!Table2[[Symbol]:[Industry]],2,FALSE),"-")</f>
        <v>-</v>
      </c>
      <c r="D501" t="s">
        <v>330</v>
      </c>
      <c r="E501">
        <v>11099.23803296</v>
      </c>
      <c r="F501">
        <v>963.2</v>
      </c>
      <c r="G501">
        <v>-33.619067422487397</v>
      </c>
      <c r="H501">
        <v>-7.7643584258372602</v>
      </c>
      <c r="I501">
        <v>-17.690248102203501</v>
      </c>
      <c r="J501">
        <v>-3.59278365004353</v>
      </c>
      <c r="K501">
        <v>990.34977742116303</v>
      </c>
      <c r="L501">
        <v>999.09686604727005</v>
      </c>
      <c r="M501">
        <v>43.695062484627201</v>
      </c>
      <c r="N501">
        <v>1.5553924872018301</v>
      </c>
      <c r="O501">
        <v>19.186046511627801</v>
      </c>
      <c r="P501">
        <v>17.4419313540206</v>
      </c>
      <c r="Q501">
        <v>-4.9917975909881E-2</v>
      </c>
    </row>
    <row r="502" spans="1:17" x14ac:dyDescent="0.3">
      <c r="A502" t="s">
        <v>1126</v>
      </c>
      <c r="B502" t="s">
        <v>1127</v>
      </c>
      <c r="C502" t="str">
        <f>IFERROR(VLOOKUP(Table1[[#This Row],[Ticker]],[1]!Table2[[Symbol]:[Industry]],2,FALSE),"-")</f>
        <v>-</v>
      </c>
      <c r="D502" t="s">
        <v>388</v>
      </c>
      <c r="E502">
        <v>10976.9381257</v>
      </c>
      <c r="F502">
        <v>198.97</v>
      </c>
      <c r="G502">
        <v>28.193009813669001</v>
      </c>
      <c r="H502">
        <v>-6.9561437393358103</v>
      </c>
      <c r="I502">
        <v>26.099038369905799</v>
      </c>
      <c r="J502">
        <v>3.4960710735691198</v>
      </c>
      <c r="K502">
        <v>197.20598872049399</v>
      </c>
      <c r="L502">
        <v>167.36539787214701</v>
      </c>
      <c r="M502">
        <v>48.7351430529555</v>
      </c>
      <c r="N502">
        <v>0.30647679871102401</v>
      </c>
      <c r="O502">
        <v>23.13414082525</v>
      </c>
      <c r="P502">
        <v>69.192176870748298</v>
      </c>
      <c r="Q502">
        <v>9.8478795180156994E-2</v>
      </c>
    </row>
    <row r="503" spans="1:17" x14ac:dyDescent="0.3">
      <c r="A503" t="s">
        <v>1128</v>
      </c>
      <c r="B503" t="s">
        <v>1129</v>
      </c>
      <c r="C503" t="str">
        <f>IFERROR(VLOOKUP(Table1[[#This Row],[Ticker]],[1]!Table2[[Symbol]:[Industry]],2,FALSE),"-")</f>
        <v>-</v>
      </c>
      <c r="D503" t="s">
        <v>86</v>
      </c>
      <c r="E503">
        <v>10970.218437719999</v>
      </c>
      <c r="F503">
        <v>226.92</v>
      </c>
      <c r="G503">
        <v>47.3168972044474</v>
      </c>
      <c r="H503">
        <v>1.84087510148968</v>
      </c>
      <c r="I503">
        <v>-5.94613506453907</v>
      </c>
      <c r="J503">
        <v>-4.1498057810766804</v>
      </c>
      <c r="K503">
        <v>222.51779480718201</v>
      </c>
      <c r="L503">
        <v>193.86604498414201</v>
      </c>
      <c r="M503">
        <v>42.659291672686301</v>
      </c>
      <c r="N503">
        <v>0.52856044650681699</v>
      </c>
      <c r="O503">
        <v>10.475057288912399</v>
      </c>
      <c r="P503">
        <v>95.199999999999903</v>
      </c>
      <c r="Q503">
        <v>8.8046635674645005E-2</v>
      </c>
    </row>
    <row r="504" spans="1:17" x14ac:dyDescent="0.3">
      <c r="A504" t="s">
        <v>1130</v>
      </c>
      <c r="B504" t="s">
        <v>1131</v>
      </c>
      <c r="C504" t="str">
        <f>IFERROR(VLOOKUP(Table1[[#This Row],[Ticker]],[1]!Table2[[Symbol]:[Industry]],2,FALSE),"-")</f>
        <v>-</v>
      </c>
      <c r="D504" t="s">
        <v>860</v>
      </c>
      <c r="E504">
        <v>10922.820947639901</v>
      </c>
      <c r="F504">
        <v>79.099999999999994</v>
      </c>
      <c r="G504">
        <v>8.1323085192521507</v>
      </c>
      <c r="H504">
        <v>2.7755450277438301</v>
      </c>
      <c r="I504">
        <v>-19.7992734728752</v>
      </c>
      <c r="J504">
        <v>-3.33340506059757</v>
      </c>
      <c r="K504">
        <v>78.884816599270195</v>
      </c>
      <c r="L504">
        <v>73.794675337585403</v>
      </c>
      <c r="M504">
        <v>42.194596854510401</v>
      </c>
      <c r="N504">
        <v>1.2294345844079799</v>
      </c>
      <c r="O504">
        <v>19.911504424778698</v>
      </c>
      <c r="P504">
        <v>63.768115942028899</v>
      </c>
      <c r="Q504">
        <v>5.5127517453760003E-2</v>
      </c>
    </row>
    <row r="505" spans="1:17" hidden="1" x14ac:dyDescent="0.3">
      <c r="A505" t="s">
        <v>1132</v>
      </c>
      <c r="B505" t="s">
        <v>1133</v>
      </c>
      <c r="C505" t="str">
        <f>IFERROR(VLOOKUP(Table1[[#This Row],[Ticker]],[1]!Table2[[Symbol]:[Industry]],2,FALSE),"-")</f>
        <v>-</v>
      </c>
      <c r="D505" t="s">
        <v>21</v>
      </c>
      <c r="E505">
        <v>10777.79537835</v>
      </c>
      <c r="F505">
        <v>1951.95</v>
      </c>
      <c r="G505">
        <v>253.849549751973</v>
      </c>
      <c r="H505">
        <v>15.4947295547453</v>
      </c>
      <c r="I505">
        <v>60.415002576005897</v>
      </c>
      <c r="J505">
        <v>2.1751194442496198</v>
      </c>
      <c r="K505">
        <v>1627.96090087938</v>
      </c>
      <c r="L505">
        <v>1239.2395375777101</v>
      </c>
      <c r="M505">
        <v>71.9443116046791</v>
      </c>
      <c r="N505">
        <v>1.0613794600847299</v>
      </c>
      <c r="O505">
        <v>2.03898665437127</v>
      </c>
      <c r="P505">
        <v>303.21214625077403</v>
      </c>
      <c r="Q505">
        <v>0.26126743388721502</v>
      </c>
    </row>
    <row r="506" spans="1:17" x14ac:dyDescent="0.3">
      <c r="A506" t="s">
        <v>1134</v>
      </c>
      <c r="B506" t="s">
        <v>1135</v>
      </c>
      <c r="C506" t="str">
        <f>IFERROR(VLOOKUP(Table1[[#This Row],[Ticker]],[1]!Table2[[Symbol]:[Industry]],2,FALSE),"-")</f>
        <v>-</v>
      </c>
      <c r="D506" t="s">
        <v>569</v>
      </c>
      <c r="E506">
        <v>10774.5867182</v>
      </c>
      <c r="F506">
        <v>2107.25</v>
      </c>
      <c r="G506">
        <v>-46.266338248063803</v>
      </c>
      <c r="H506">
        <v>0.84728537045823704</v>
      </c>
      <c r="I506">
        <v>-16.1053644336424</v>
      </c>
      <c r="J506">
        <v>2.5293216791624702</v>
      </c>
      <c r="K506">
        <v>2063.48345169186</v>
      </c>
      <c r="L506">
        <v>2140.9946179292601</v>
      </c>
      <c r="M506">
        <v>61.077226027627802</v>
      </c>
      <c r="N506">
        <v>0.96839983684046305</v>
      </c>
      <c r="O506">
        <v>29.790010677423101</v>
      </c>
      <c r="P506">
        <v>16.5514380530973</v>
      </c>
      <c r="Q506">
        <v>-0.15522992175174799</v>
      </c>
    </row>
    <row r="507" spans="1:17" hidden="1" x14ac:dyDescent="0.3">
      <c r="A507" t="s">
        <v>1136</v>
      </c>
      <c r="B507" t="s">
        <v>1137</v>
      </c>
      <c r="C507" t="str">
        <f>IFERROR(VLOOKUP(Table1[[#This Row],[Ticker]],[1]!Table2[[Symbol]:[Industry]],2,FALSE),"-")</f>
        <v>-</v>
      </c>
      <c r="D507" t="s">
        <v>743</v>
      </c>
      <c r="E507">
        <v>10739.054693185</v>
      </c>
      <c r="F507">
        <v>118.45</v>
      </c>
      <c r="G507">
        <v>36.726893376994099</v>
      </c>
      <c r="H507">
        <v>-1.84172912889325</v>
      </c>
      <c r="I507">
        <v>3.52634740996014</v>
      </c>
      <c r="J507">
        <v>-0.76145895779367601</v>
      </c>
      <c r="K507">
        <v>115.36186226003601</v>
      </c>
      <c r="L507">
        <v>102.393145987087</v>
      </c>
      <c r="M507">
        <v>54.041415573722702</v>
      </c>
      <c r="N507">
        <v>0.62540409549934495</v>
      </c>
      <c r="O507">
        <v>4.1789784719290903</v>
      </c>
      <c r="P507">
        <v>72.793581327498103</v>
      </c>
      <c r="Q507">
        <v>2.1133606920337E-2</v>
      </c>
    </row>
    <row r="508" spans="1:17" hidden="1" x14ac:dyDescent="0.3">
      <c r="A508" t="s">
        <v>1138</v>
      </c>
      <c r="B508" t="s">
        <v>1139</v>
      </c>
      <c r="C508" t="str">
        <f>IFERROR(VLOOKUP(Table1[[#This Row],[Ticker]],[1]!Table2[[Symbol]:[Industry]],2,FALSE),"-")</f>
        <v>-</v>
      </c>
      <c r="D508" t="s">
        <v>60</v>
      </c>
      <c r="E508">
        <v>10697.21418601</v>
      </c>
      <c r="F508">
        <v>8118.55</v>
      </c>
      <c r="G508">
        <v>110.830014109616</v>
      </c>
      <c r="H508">
        <v>-5.1024297936452596</v>
      </c>
      <c r="I508">
        <v>5.8823762364747596</v>
      </c>
      <c r="J508">
        <v>-5.0373493754851904</v>
      </c>
      <c r="K508">
        <v>8505.3170366795694</v>
      </c>
      <c r="L508">
        <v>7027.5914406793099</v>
      </c>
      <c r="M508">
        <v>35.896931243602502</v>
      </c>
      <c r="N508">
        <v>0.81403711613455598</v>
      </c>
      <c r="O508">
        <v>26.5971140166655</v>
      </c>
      <c r="P508">
        <v>155.18796756144999</v>
      </c>
      <c r="Q508">
        <v>0.15697674109926399</v>
      </c>
    </row>
    <row r="509" spans="1:17" x14ac:dyDescent="0.3">
      <c r="A509" t="s">
        <v>1140</v>
      </c>
      <c r="B509" t="s">
        <v>1141</v>
      </c>
      <c r="C509" t="str">
        <f>IFERROR(VLOOKUP(Table1[[#This Row],[Ticker]],[1]!Table2[[Symbol]:[Industry]],2,FALSE),"-")</f>
        <v>-</v>
      </c>
      <c r="D509" t="s">
        <v>283</v>
      </c>
      <c r="E509">
        <v>10652.366044664999</v>
      </c>
      <c r="F509">
        <v>2078.85</v>
      </c>
      <c r="G509">
        <v>25.580562333715999</v>
      </c>
      <c r="H509">
        <v>-3.2212466275324498</v>
      </c>
      <c r="I509">
        <v>15.357519999947501</v>
      </c>
      <c r="J509">
        <v>-1.3053489006810699</v>
      </c>
      <c r="K509">
        <v>2036.1627806786701</v>
      </c>
      <c r="L509">
        <v>1831.61998549954</v>
      </c>
      <c r="M509">
        <v>49.956960855934703</v>
      </c>
      <c r="N509">
        <v>0.815252697707886</v>
      </c>
      <c r="O509">
        <v>4.3702046804723702</v>
      </c>
      <c r="P509">
        <v>56.175343700698598</v>
      </c>
      <c r="Q509">
        <v>-6.3432096589943004E-2</v>
      </c>
    </row>
    <row r="510" spans="1:17" hidden="1" x14ac:dyDescent="0.3">
      <c r="A510" t="s">
        <v>1142</v>
      </c>
      <c r="B510" t="s">
        <v>1143</v>
      </c>
      <c r="C510" t="str">
        <f>IFERROR(VLOOKUP(Table1[[#This Row],[Ticker]],[1]!Table2[[Symbol]:[Industry]],2,FALSE),"-")</f>
        <v>-</v>
      </c>
      <c r="D510" t="s">
        <v>163</v>
      </c>
      <c r="E510">
        <v>10652.135034075</v>
      </c>
      <c r="F510">
        <v>709.75</v>
      </c>
      <c r="G510">
        <v>450.77651695413198</v>
      </c>
      <c r="H510">
        <v>-6.7048083772646603</v>
      </c>
      <c r="I510">
        <v>90.713559450210198</v>
      </c>
      <c r="J510">
        <v>2.8059659175273302</v>
      </c>
      <c r="K510">
        <v>709.99224173664402</v>
      </c>
      <c r="L510">
        <v>525.21690471149805</v>
      </c>
      <c r="M510">
        <v>48.949156791658503</v>
      </c>
      <c r="N510">
        <v>0.35632286963195697</v>
      </c>
      <c r="O510">
        <v>19.1546319126453</v>
      </c>
      <c r="P510">
        <v>542.88949275362302</v>
      </c>
      <c r="Q510">
        <v>0.259930863966717</v>
      </c>
    </row>
    <row r="511" spans="1:17" hidden="1" x14ac:dyDescent="0.3">
      <c r="A511" t="s">
        <v>1144</v>
      </c>
      <c r="B511" t="s">
        <v>1145</v>
      </c>
      <c r="C511" t="str">
        <f>IFERROR(VLOOKUP(Table1[[#This Row],[Ticker]],[1]!Table2[[Symbol]:[Industry]],2,FALSE),"-")</f>
        <v>-</v>
      </c>
      <c r="D511" t="s">
        <v>743</v>
      </c>
      <c r="E511">
        <v>10625.948094249999</v>
      </c>
      <c r="F511">
        <v>524.79</v>
      </c>
      <c r="G511">
        <v>-14.2728327100477</v>
      </c>
      <c r="H511">
        <v>-2.0581269251115799</v>
      </c>
      <c r="I511">
        <v>-2.9961161876529099</v>
      </c>
      <c r="J511">
        <v>-0.79532977618339296</v>
      </c>
      <c r="K511">
        <v>521.20830999290297</v>
      </c>
      <c r="L511">
        <v>496.17042476509403</v>
      </c>
      <c r="M511">
        <v>77.9215973242584</v>
      </c>
      <c r="N511">
        <v>0.81585710804788703</v>
      </c>
      <c r="O511">
        <v>3.9444349168238801</v>
      </c>
      <c r="P511">
        <v>22.015810276679801</v>
      </c>
      <c r="Q511">
        <v>-1.3416788414562999E-2</v>
      </c>
    </row>
    <row r="512" spans="1:17" hidden="1" x14ac:dyDescent="0.3">
      <c r="A512" t="s">
        <v>1146</v>
      </c>
      <c r="B512" t="s">
        <v>1147</v>
      </c>
      <c r="C512" t="str">
        <f>IFERROR(VLOOKUP(Table1[[#This Row],[Ticker]],[1]!Table2[[Symbol]:[Industry]],2,FALSE),"-")</f>
        <v>-</v>
      </c>
      <c r="D512" t="s">
        <v>1148</v>
      </c>
      <c r="E512">
        <v>10623.867675</v>
      </c>
      <c r="F512">
        <v>1170.5</v>
      </c>
      <c r="G512">
        <v>-5.5057299251415399</v>
      </c>
      <c r="H512">
        <v>-10.845424366145499</v>
      </c>
      <c r="I512">
        <v>-16.1047227779178</v>
      </c>
      <c r="J512">
        <v>-3.7260691860366801</v>
      </c>
      <c r="K512">
        <v>1253.3429120245401</v>
      </c>
      <c r="M512">
        <v>33.231198883065801</v>
      </c>
      <c r="N512">
        <v>0.58549608510267404</v>
      </c>
      <c r="O512">
        <v>28.739854762921802</v>
      </c>
      <c r="P512">
        <v>46.029567712556897</v>
      </c>
    </row>
    <row r="513" spans="1:17" x14ac:dyDescent="0.3">
      <c r="A513" t="s">
        <v>1149</v>
      </c>
      <c r="B513" t="s">
        <v>1150</v>
      </c>
      <c r="C513" t="str">
        <f>IFERROR(VLOOKUP(Table1[[#This Row],[Ticker]],[1]!Table2[[Symbol]:[Industry]],2,FALSE),"-")</f>
        <v>-</v>
      </c>
      <c r="D513" t="s">
        <v>54</v>
      </c>
      <c r="E513">
        <v>10605.844311384</v>
      </c>
      <c r="F513">
        <v>234.04</v>
      </c>
      <c r="G513">
        <v>80.908235359895897</v>
      </c>
      <c r="H513">
        <v>16.6310129800362</v>
      </c>
      <c r="I513">
        <v>39.052354105758297</v>
      </c>
      <c r="J513">
        <v>7.1250291605485003</v>
      </c>
      <c r="K513">
        <v>198.97779323689599</v>
      </c>
      <c r="L513">
        <v>164.440671248813</v>
      </c>
      <c r="M513">
        <v>66.059501991008602</v>
      </c>
      <c r="N513">
        <v>1.9323807983805299</v>
      </c>
      <c r="O513">
        <v>3.7002221842420102</v>
      </c>
      <c r="P513">
        <v>140.164186762442</v>
      </c>
      <c r="Q513">
        <v>0.13249861422781101</v>
      </c>
    </row>
    <row r="514" spans="1:17" x14ac:dyDescent="0.3">
      <c r="A514" t="s">
        <v>1151</v>
      </c>
      <c r="B514" t="s">
        <v>1152</v>
      </c>
      <c r="C514" t="str">
        <f>IFERROR(VLOOKUP(Table1[[#This Row],[Ticker]],[1]!Table2[[Symbol]:[Industry]],2,FALSE),"-")</f>
        <v>-</v>
      </c>
      <c r="D514" t="s">
        <v>306</v>
      </c>
      <c r="E514">
        <v>10570.570357050001</v>
      </c>
      <c r="F514">
        <v>133.5</v>
      </c>
      <c r="G514">
        <v>-0.98578114286337304</v>
      </c>
      <c r="H514">
        <v>-11.156248380688099</v>
      </c>
      <c r="I514">
        <v>-18.6489230304459</v>
      </c>
      <c r="J514">
        <v>-1.3193476702403699</v>
      </c>
      <c r="K514">
        <v>136.80346839301001</v>
      </c>
      <c r="L514">
        <v>132.615897124355</v>
      </c>
      <c r="M514">
        <v>57.940983830015398</v>
      </c>
      <c r="N514">
        <v>1.4229224557521201</v>
      </c>
      <c r="O514">
        <v>18.352059925093599</v>
      </c>
      <c r="P514">
        <v>32.506203473945398</v>
      </c>
      <c r="Q514">
        <v>0.13816878505286501</v>
      </c>
    </row>
    <row r="515" spans="1:17" x14ac:dyDescent="0.3">
      <c r="A515" t="s">
        <v>1153</v>
      </c>
      <c r="B515" t="s">
        <v>1154</v>
      </c>
      <c r="C515" t="str">
        <f>IFERROR(VLOOKUP(Table1[[#This Row],[Ticker]],[1]!Table2[[Symbol]:[Industry]],2,FALSE),"-")</f>
        <v>-</v>
      </c>
      <c r="D515" t="s">
        <v>873</v>
      </c>
      <c r="E515">
        <v>10557.15060829</v>
      </c>
      <c r="F515">
        <v>226.85</v>
      </c>
      <c r="G515">
        <v>65.949091036912705</v>
      </c>
      <c r="H515">
        <v>-10.2020613580316</v>
      </c>
      <c r="I515">
        <v>23.906672378449301</v>
      </c>
      <c r="J515">
        <v>2.1068905937926301</v>
      </c>
      <c r="K515">
        <v>224.37488948082799</v>
      </c>
      <c r="L515">
        <v>190.71510751359199</v>
      </c>
      <c r="M515">
        <v>57.344817318322399</v>
      </c>
      <c r="N515">
        <v>1.0930902704921599</v>
      </c>
      <c r="O515">
        <v>16.3764602160017</v>
      </c>
      <c r="P515">
        <v>104.369369369369</v>
      </c>
      <c r="Q515">
        <v>0.14402486452900301</v>
      </c>
    </row>
    <row r="516" spans="1:17" x14ac:dyDescent="0.3">
      <c r="A516" t="s">
        <v>1155</v>
      </c>
      <c r="B516" t="s">
        <v>1156</v>
      </c>
      <c r="C516" t="str">
        <f>IFERROR(VLOOKUP(Table1[[#This Row],[Ticker]],[1]!Table2[[Symbol]:[Industry]],2,FALSE),"-")</f>
        <v>-</v>
      </c>
      <c r="D516" t="s">
        <v>418</v>
      </c>
      <c r="E516">
        <v>10499.34053983</v>
      </c>
      <c r="F516">
        <v>402.7</v>
      </c>
      <c r="G516">
        <v>22.417628409118901</v>
      </c>
      <c r="H516">
        <v>-10.6558035678067</v>
      </c>
      <c r="I516">
        <v>-37.041150096941301</v>
      </c>
      <c r="J516">
        <v>-4.9232148643048799</v>
      </c>
      <c r="K516">
        <v>419.34675636331298</v>
      </c>
      <c r="L516">
        <v>398.51679135410302</v>
      </c>
      <c r="M516">
        <v>39.125473682811403</v>
      </c>
      <c r="N516">
        <v>0.43096994533428701</v>
      </c>
      <c r="O516">
        <v>37.558976905885302</v>
      </c>
      <c r="P516">
        <v>63.699186991869901</v>
      </c>
      <c r="Q516">
        <v>9.7858366704473995E-2</v>
      </c>
    </row>
    <row r="517" spans="1:17" x14ac:dyDescent="0.3">
      <c r="A517" t="s">
        <v>1157</v>
      </c>
      <c r="B517" t="s">
        <v>1158</v>
      </c>
      <c r="C517" t="str">
        <f>IFERROR(VLOOKUP(Table1[[#This Row],[Ticker]],[1]!Table2[[Symbol]:[Industry]],2,FALSE),"-")</f>
        <v>-</v>
      </c>
      <c r="D517" t="s">
        <v>130</v>
      </c>
      <c r="E517">
        <v>10498.64801431</v>
      </c>
      <c r="F517">
        <v>1234.55</v>
      </c>
      <c r="G517">
        <v>35.633304705616297</v>
      </c>
      <c r="H517">
        <v>-3.5872111831872502</v>
      </c>
      <c r="I517">
        <v>19.279624670350302</v>
      </c>
      <c r="J517">
        <v>-7.1905840137731296</v>
      </c>
      <c r="K517">
        <v>1185.30287858678</v>
      </c>
      <c r="L517">
        <v>989.12379143762496</v>
      </c>
      <c r="M517">
        <v>40.191988714976503</v>
      </c>
      <c r="N517">
        <v>0.76324674381701996</v>
      </c>
      <c r="O517">
        <v>12.101575472844299</v>
      </c>
      <c r="P517">
        <v>78.132890844816401</v>
      </c>
      <c r="Q517">
        <v>6.8578031572909997E-3</v>
      </c>
    </row>
    <row r="518" spans="1:17" x14ac:dyDescent="0.3">
      <c r="A518" t="s">
        <v>1159</v>
      </c>
      <c r="B518" t="s">
        <v>1160</v>
      </c>
      <c r="C518" t="str">
        <f>IFERROR(VLOOKUP(Table1[[#This Row],[Ticker]],[1]!Table2[[Symbol]:[Industry]],2,FALSE),"-")</f>
        <v>-</v>
      </c>
      <c r="D518" t="s">
        <v>141</v>
      </c>
      <c r="E518">
        <v>10451.18666202</v>
      </c>
      <c r="F518">
        <v>440.7</v>
      </c>
      <c r="G518">
        <v>266.45759772479801</v>
      </c>
      <c r="H518">
        <v>-1.02064580806616</v>
      </c>
      <c r="I518">
        <v>70.208554013729795</v>
      </c>
      <c r="J518">
        <v>-5.7557361514566203</v>
      </c>
      <c r="K518">
        <v>453.508333440429</v>
      </c>
      <c r="L518">
        <v>340.49003916391598</v>
      </c>
      <c r="M518">
        <v>31.952671523852501</v>
      </c>
      <c r="N518">
        <v>0.42857520419704498</v>
      </c>
      <c r="O518">
        <v>29.248922169276099</v>
      </c>
      <c r="P518">
        <v>318.71733966745802</v>
      </c>
      <c r="Q518">
        <v>0.12922509880920299</v>
      </c>
    </row>
    <row r="519" spans="1:17" hidden="1" x14ac:dyDescent="0.3">
      <c r="A519" t="s">
        <v>1161</v>
      </c>
      <c r="B519" t="s">
        <v>1162</v>
      </c>
      <c r="C519" t="str">
        <f>IFERROR(VLOOKUP(Table1[[#This Row],[Ticker]],[1]!Table2[[Symbol]:[Industry]],2,FALSE),"-")</f>
        <v>-</v>
      </c>
      <c r="D519" t="s">
        <v>330</v>
      </c>
      <c r="E519">
        <v>10446.640715</v>
      </c>
      <c r="F519">
        <v>1514.95</v>
      </c>
      <c r="G519">
        <v>42.061110084022403</v>
      </c>
      <c r="H519">
        <v>33.094302969856102</v>
      </c>
      <c r="I519">
        <v>56.744952330280498</v>
      </c>
      <c r="J519">
        <v>-6.47656134531712</v>
      </c>
      <c r="K519">
        <v>1375.22372421971</v>
      </c>
      <c r="L519">
        <v>1107.23892635484</v>
      </c>
      <c r="M519">
        <v>35.307866267786203</v>
      </c>
      <c r="N519">
        <v>0.67901079688656196</v>
      </c>
      <c r="O519">
        <v>15.4328525693917</v>
      </c>
      <c r="P519">
        <v>84.75</v>
      </c>
      <c r="Q519">
        <v>3.1488809317550999E-2</v>
      </c>
    </row>
    <row r="520" spans="1:17" x14ac:dyDescent="0.3">
      <c r="A520" t="s">
        <v>1163</v>
      </c>
      <c r="B520" t="s">
        <v>1164</v>
      </c>
      <c r="C520" t="str">
        <f>IFERROR(VLOOKUP(Table1[[#This Row],[Ticker]],[1]!Table2[[Symbol]:[Industry]],2,FALSE),"-")</f>
        <v>-</v>
      </c>
      <c r="D520" t="s">
        <v>973</v>
      </c>
      <c r="E520">
        <v>10440.822772449999</v>
      </c>
      <c r="F520">
        <v>1419.95</v>
      </c>
      <c r="G520">
        <v>72.555897404659007</v>
      </c>
      <c r="H520">
        <v>1.1874819078643599</v>
      </c>
      <c r="I520">
        <v>52.410735389325502</v>
      </c>
      <c r="J520">
        <v>-3.2827150863854899</v>
      </c>
      <c r="K520">
        <v>1370.51191857598</v>
      </c>
      <c r="L520">
        <v>1109.3414436348</v>
      </c>
      <c r="M520">
        <v>45.1324000725864</v>
      </c>
      <c r="N520">
        <v>0.60732129221338904</v>
      </c>
      <c r="O520">
        <v>12.063805063558499</v>
      </c>
      <c r="P520">
        <v>116.455792682926</v>
      </c>
      <c r="Q520">
        <v>6.5321352964631998E-2</v>
      </c>
    </row>
    <row r="521" spans="1:17" x14ac:dyDescent="0.3">
      <c r="A521" t="s">
        <v>1165</v>
      </c>
      <c r="B521" t="s">
        <v>1166</v>
      </c>
      <c r="C521" t="str">
        <f>IFERROR(VLOOKUP(Table1[[#This Row],[Ticker]],[1]!Table2[[Symbol]:[Industry]],2,FALSE),"-")</f>
        <v>-</v>
      </c>
      <c r="D521" t="s">
        <v>141</v>
      </c>
      <c r="E521">
        <v>10429.538095178999</v>
      </c>
      <c r="F521">
        <v>193.69</v>
      </c>
      <c r="G521">
        <v>1.23712533066534</v>
      </c>
      <c r="H521">
        <v>-8.7880165808903694</v>
      </c>
      <c r="I521">
        <v>-42.184538629222899</v>
      </c>
      <c r="J521">
        <v>-4.8572445148173404</v>
      </c>
      <c r="K521">
        <v>203.359655869958</v>
      </c>
      <c r="L521">
        <v>198.52882284959199</v>
      </c>
      <c r="M521">
        <v>32.839192149789802</v>
      </c>
      <c r="N521">
        <v>0.60660711005025203</v>
      </c>
      <c r="O521">
        <v>47.090711962414098</v>
      </c>
      <c r="P521">
        <v>42.891921800073703</v>
      </c>
      <c r="Q521">
        <v>0.15947774597610501</v>
      </c>
    </row>
    <row r="522" spans="1:17" x14ac:dyDescent="0.3">
      <c r="A522" t="s">
        <v>1167</v>
      </c>
      <c r="B522" t="s">
        <v>1168</v>
      </c>
      <c r="C522" t="str">
        <f>IFERROR(VLOOKUP(Table1[[#This Row],[Ticker]],[1]!Table2[[Symbol]:[Industry]],2,FALSE),"-")</f>
        <v>-</v>
      </c>
      <c r="D522" t="s">
        <v>1169</v>
      </c>
      <c r="E522">
        <v>10408.762175898</v>
      </c>
      <c r="F522">
        <v>99.42</v>
      </c>
      <c r="G522">
        <v>13.2228538044792</v>
      </c>
      <c r="H522">
        <v>2.6051523376891601</v>
      </c>
      <c r="I522">
        <v>-21.5006105027907</v>
      </c>
      <c r="J522">
        <v>-4.4845553279950003</v>
      </c>
      <c r="K522">
        <v>91.343114781275204</v>
      </c>
      <c r="L522">
        <v>87.319065166144796</v>
      </c>
      <c r="M522">
        <v>59.6378005502959</v>
      </c>
      <c r="N522">
        <v>1.8715799187000699</v>
      </c>
      <c r="O522">
        <v>36.491651579159097</v>
      </c>
      <c r="P522">
        <v>58.312101910827998</v>
      </c>
      <c r="Q522">
        <v>6.2303551247203999E-2</v>
      </c>
    </row>
    <row r="523" spans="1:17" x14ac:dyDescent="0.3">
      <c r="A523" t="s">
        <v>1170</v>
      </c>
      <c r="B523" t="s">
        <v>1171</v>
      </c>
      <c r="C523" t="str">
        <f>IFERROR(VLOOKUP(Table1[[#This Row],[Ticker]],[1]!Table2[[Symbol]:[Industry]],2,FALSE),"-")</f>
        <v>-</v>
      </c>
      <c r="D523" t="s">
        <v>46</v>
      </c>
      <c r="E523">
        <v>10374.7281383399</v>
      </c>
      <c r="F523">
        <v>6562.9</v>
      </c>
      <c r="G523">
        <v>31.5226308859454</v>
      </c>
      <c r="H523">
        <v>5.7298988654492202</v>
      </c>
      <c r="I523">
        <v>13.852826380446601</v>
      </c>
      <c r="J523">
        <v>4.5402170865981999</v>
      </c>
      <c r="K523">
        <v>5867.7061625304004</v>
      </c>
      <c r="L523">
        <v>5035.1825765552003</v>
      </c>
      <c r="M523">
        <v>57.482164064205499</v>
      </c>
      <c r="N523">
        <v>2.06556118738879</v>
      </c>
      <c r="O523">
        <v>13.5168903990613</v>
      </c>
      <c r="P523">
        <v>95.037073359188099</v>
      </c>
      <c r="Q523">
        <v>0.22512185963530901</v>
      </c>
    </row>
    <row r="524" spans="1:17" hidden="1" x14ac:dyDescent="0.3">
      <c r="A524" t="s">
        <v>1172</v>
      </c>
      <c r="B524" t="s">
        <v>1173</v>
      </c>
      <c r="C524" t="str">
        <f>IFERROR(VLOOKUP(Table1[[#This Row],[Ticker]],[1]!Table2[[Symbol]:[Industry]],2,FALSE),"-")</f>
        <v>-</v>
      </c>
      <c r="D524" t="s">
        <v>265</v>
      </c>
      <c r="E524">
        <v>10334.662455600001</v>
      </c>
      <c r="F524">
        <v>5091.95</v>
      </c>
      <c r="G524">
        <v>15.585873479603601</v>
      </c>
      <c r="H524">
        <v>-3.8909833554087601</v>
      </c>
      <c r="I524">
        <v>42.427795501662601</v>
      </c>
      <c r="J524">
        <v>-2.3603521819498998</v>
      </c>
      <c r="K524">
        <v>5104.69475915361</v>
      </c>
      <c r="L524">
        <v>4312.6686942979704</v>
      </c>
      <c r="M524">
        <v>43.650106243966199</v>
      </c>
      <c r="N524">
        <v>0.88824890157170999</v>
      </c>
      <c r="O524">
        <v>12.7927414841072</v>
      </c>
      <c r="P524">
        <v>70.976948776925198</v>
      </c>
      <c r="Q524">
        <v>0.16828235910094599</v>
      </c>
    </row>
    <row r="525" spans="1:17" x14ac:dyDescent="0.3">
      <c r="A525" t="s">
        <v>1174</v>
      </c>
      <c r="B525" t="s">
        <v>1175</v>
      </c>
      <c r="C525" t="str">
        <f>IFERROR(VLOOKUP(Table1[[#This Row],[Ticker]],[1]!Table2[[Symbol]:[Industry]],2,FALSE),"-")</f>
        <v>-</v>
      </c>
      <c r="D525" t="s">
        <v>569</v>
      </c>
      <c r="E525">
        <v>10279.39624736</v>
      </c>
      <c r="F525">
        <v>2899.3</v>
      </c>
      <c r="G525">
        <v>-21.121325918337298</v>
      </c>
      <c r="H525">
        <v>-2.4696947516665002</v>
      </c>
      <c r="I525">
        <v>-9.5296507904892594E-2</v>
      </c>
      <c r="J525">
        <v>-0.89151217787753401</v>
      </c>
      <c r="K525">
        <v>2824.9674285973201</v>
      </c>
      <c r="L525">
        <v>2698.4614769517498</v>
      </c>
      <c r="M525">
        <v>53.064363691833101</v>
      </c>
      <c r="N525">
        <v>0.53829183803209701</v>
      </c>
      <c r="O525">
        <v>10.649122201910799</v>
      </c>
      <c r="P525">
        <v>29.029817534490402</v>
      </c>
      <c r="Q525">
        <v>-6.9637791351779998E-2</v>
      </c>
    </row>
    <row r="526" spans="1:17" hidden="1" x14ac:dyDescent="0.3">
      <c r="A526" t="s">
        <v>1176</v>
      </c>
      <c r="B526" t="s">
        <v>1177</v>
      </c>
      <c r="C526" t="str">
        <f>IFERROR(VLOOKUP(Table1[[#This Row],[Ticker]],[1]!Table2[[Symbol]:[Industry]],2,FALSE),"-")</f>
        <v>-</v>
      </c>
      <c r="D526" t="s">
        <v>265</v>
      </c>
      <c r="E526">
        <v>10270.9016892</v>
      </c>
      <c r="F526">
        <v>85.3</v>
      </c>
      <c r="G526">
        <v>154.77438301021499</v>
      </c>
      <c r="H526">
        <v>-2.09254675967783</v>
      </c>
      <c r="I526">
        <v>38.725332885521098</v>
      </c>
      <c r="J526">
        <v>-9.2931505959139198</v>
      </c>
      <c r="K526">
        <v>81.559449118256595</v>
      </c>
      <c r="L526">
        <v>63.598480684670498</v>
      </c>
      <c r="M526">
        <v>40.970359473464903</v>
      </c>
      <c r="N526">
        <v>0.53819624894743101</v>
      </c>
      <c r="O526">
        <v>23.094958968347001</v>
      </c>
      <c r="P526">
        <v>190.63032367972701</v>
      </c>
      <c r="Q526">
        <v>9.8979540307538999E-2</v>
      </c>
    </row>
    <row r="527" spans="1:17" x14ac:dyDescent="0.3">
      <c r="A527" t="s">
        <v>1178</v>
      </c>
      <c r="B527" t="s">
        <v>1179</v>
      </c>
      <c r="C527" t="str">
        <f>IFERROR(VLOOKUP(Table1[[#This Row],[Ticker]],[1]!Table2[[Symbol]:[Industry]],2,FALSE),"-")</f>
        <v>-</v>
      </c>
      <c r="D527" t="s">
        <v>127</v>
      </c>
      <c r="E527">
        <v>10266.758316900001</v>
      </c>
      <c r="F527">
        <v>336.9</v>
      </c>
      <c r="G527">
        <v>-33.4037723215705</v>
      </c>
      <c r="H527">
        <v>-10.3699019165499</v>
      </c>
      <c r="I527">
        <v>-12.0308426778287</v>
      </c>
      <c r="J527">
        <v>1.2250616457880601</v>
      </c>
      <c r="K527">
        <v>355.47811058504197</v>
      </c>
      <c r="L527">
        <v>339.15859960814697</v>
      </c>
      <c r="M527">
        <v>45.609076548441301</v>
      </c>
      <c r="N527">
        <v>1.2316709998208299</v>
      </c>
      <c r="O527">
        <v>26.981300089047199</v>
      </c>
      <c r="P527">
        <v>33.2674050632911</v>
      </c>
      <c r="Q527">
        <v>0.17700532884501599</v>
      </c>
    </row>
    <row r="528" spans="1:17" x14ac:dyDescent="0.3">
      <c r="A528" t="s">
        <v>1180</v>
      </c>
      <c r="B528" t="s">
        <v>1181</v>
      </c>
      <c r="C528" t="str">
        <f>IFERROR(VLOOKUP(Table1[[#This Row],[Ticker]],[1]!Table2[[Symbol]:[Industry]],2,FALSE),"-")</f>
        <v>-</v>
      </c>
      <c r="D528" t="s">
        <v>473</v>
      </c>
      <c r="E528">
        <v>10240.20479525</v>
      </c>
      <c r="F528">
        <v>391.25</v>
      </c>
      <c r="G528">
        <v>98.100480441795298</v>
      </c>
      <c r="H528">
        <v>0.13868180272713501</v>
      </c>
      <c r="I528">
        <v>25.315644503884801</v>
      </c>
      <c r="J528">
        <v>-4.2560593416094896</v>
      </c>
      <c r="K528">
        <v>384.31349456297397</v>
      </c>
      <c r="L528">
        <v>317.421100290293</v>
      </c>
      <c r="M528">
        <v>37.0017588202019</v>
      </c>
      <c r="N528">
        <v>0.53391370668924198</v>
      </c>
      <c r="O528">
        <v>7.6805111821086101</v>
      </c>
      <c r="P528">
        <v>151.60771704179999</v>
      </c>
      <c r="Q528">
        <v>0.16907871944352601</v>
      </c>
    </row>
    <row r="529" spans="1:17" x14ac:dyDescent="0.3">
      <c r="A529" t="s">
        <v>1182</v>
      </c>
      <c r="B529" t="s">
        <v>1183</v>
      </c>
      <c r="C529" t="str">
        <f>IFERROR(VLOOKUP(Table1[[#This Row],[Ticker]],[1]!Table2[[Symbol]:[Industry]],2,FALSE),"-")</f>
        <v>-</v>
      </c>
      <c r="D529" t="s">
        <v>492</v>
      </c>
      <c r="E529">
        <v>10203.24246933</v>
      </c>
      <c r="F529">
        <v>1599.45</v>
      </c>
      <c r="G529">
        <v>-14.5665497793934</v>
      </c>
      <c r="H529">
        <v>0.30204336284793099</v>
      </c>
      <c r="I529">
        <v>-7.9391159347245699</v>
      </c>
      <c r="J529">
        <v>-1.15344382179169</v>
      </c>
      <c r="K529">
        <v>1573.32838526824</v>
      </c>
      <c r="L529">
        <v>1487.5843908704901</v>
      </c>
      <c r="M529">
        <v>49.2316003464991</v>
      </c>
      <c r="N529">
        <v>0.53677163802941896</v>
      </c>
      <c r="O529">
        <v>13.6140548313482</v>
      </c>
      <c r="P529">
        <v>31.859027205276099</v>
      </c>
      <c r="Q529">
        <v>1.2971649340028001E-2</v>
      </c>
    </row>
    <row r="530" spans="1:17" x14ac:dyDescent="0.3">
      <c r="A530" t="s">
        <v>1184</v>
      </c>
      <c r="B530" t="s">
        <v>1185</v>
      </c>
      <c r="C530" t="str">
        <f>IFERROR(VLOOKUP(Table1[[#This Row],[Ticker]],[1]!Table2[[Symbol]:[Industry]],2,FALSE),"-")</f>
        <v>-</v>
      </c>
      <c r="D530" t="s">
        <v>228</v>
      </c>
      <c r="E530">
        <v>10197.62912883</v>
      </c>
      <c r="F530">
        <v>521.95000000000005</v>
      </c>
      <c r="G530">
        <v>-20.1956673824136</v>
      </c>
      <c r="H530">
        <v>-1.65009543772149</v>
      </c>
      <c r="I530">
        <v>-27.257777471568001</v>
      </c>
      <c r="J530">
        <v>-4.0698547759642096</v>
      </c>
      <c r="K530">
        <v>542.66881321938695</v>
      </c>
      <c r="L530">
        <v>546.79850102417299</v>
      </c>
      <c r="M530">
        <v>40.204429236343898</v>
      </c>
      <c r="N530">
        <v>0.60200252640567098</v>
      </c>
      <c r="O530">
        <v>35.913401666826303</v>
      </c>
      <c r="P530">
        <v>20.209580838323301</v>
      </c>
      <c r="Q530">
        <v>-5.3044592047645001E-2</v>
      </c>
    </row>
    <row r="531" spans="1:17" x14ac:dyDescent="0.3">
      <c r="A531" t="s">
        <v>1186</v>
      </c>
      <c r="B531" t="s">
        <v>1187</v>
      </c>
      <c r="C531" t="str">
        <f>IFERROR(VLOOKUP(Table1[[#This Row],[Ticker]],[1]!Table2[[Symbol]:[Industry]],2,FALSE),"-")</f>
        <v>-</v>
      </c>
      <c r="D531" t="s">
        <v>532</v>
      </c>
      <c r="E531">
        <v>10189.290590156999</v>
      </c>
      <c r="F531">
        <v>106.61</v>
      </c>
      <c r="G531">
        <v>8.7814738212900103</v>
      </c>
      <c r="H531">
        <v>-2.76124326603153</v>
      </c>
      <c r="I531">
        <v>-3.7103716658228998</v>
      </c>
      <c r="J531">
        <v>8.1439830515636196</v>
      </c>
      <c r="K531">
        <v>94.693532724173906</v>
      </c>
      <c r="L531">
        <v>88.939733098777793</v>
      </c>
      <c r="M531">
        <v>73.3949863111973</v>
      </c>
      <c r="N531">
        <v>2.23426232186885</v>
      </c>
      <c r="O531">
        <v>7.7291060876090301</v>
      </c>
      <c r="P531">
        <v>54.507246376811501</v>
      </c>
      <c r="Q531">
        <v>-2.0371790594329998E-3</v>
      </c>
    </row>
    <row r="532" spans="1:17" x14ac:dyDescent="0.3">
      <c r="A532" t="s">
        <v>1188</v>
      </c>
      <c r="B532" t="s">
        <v>1189</v>
      </c>
      <c r="C532" t="str">
        <f>IFERROR(VLOOKUP(Table1[[#This Row],[Ticker]],[1]!Table2[[Symbol]:[Industry]],2,FALSE),"-")</f>
        <v>-</v>
      </c>
      <c r="D532" t="s">
        <v>569</v>
      </c>
      <c r="E532">
        <v>10162.107058559999</v>
      </c>
      <c r="F532">
        <v>643.20000000000005</v>
      </c>
      <c r="G532">
        <v>-4.0518459951660901</v>
      </c>
      <c r="H532">
        <v>7.8563733958421498</v>
      </c>
      <c r="I532">
        <v>19.0828789817357</v>
      </c>
      <c r="J532">
        <v>-0.76389220798115798</v>
      </c>
      <c r="K532">
        <v>608.63880445651296</v>
      </c>
      <c r="L532">
        <v>531.31614102958099</v>
      </c>
      <c r="M532">
        <v>44.778730517102403</v>
      </c>
      <c r="N532">
        <v>0.93405562581084101</v>
      </c>
      <c r="O532">
        <v>12.8731343283581</v>
      </c>
      <c r="P532">
        <v>58.365136033485101</v>
      </c>
      <c r="Q532">
        <v>-4.2867036303790997E-2</v>
      </c>
    </row>
    <row r="533" spans="1:17" x14ac:dyDescent="0.3">
      <c r="A533" t="s">
        <v>1190</v>
      </c>
      <c r="B533" t="s">
        <v>1191</v>
      </c>
      <c r="C533" t="str">
        <f>IFERROR(VLOOKUP(Table1[[#This Row],[Ticker]],[1]!Table2[[Symbol]:[Industry]],2,FALSE),"-")</f>
        <v>-</v>
      </c>
      <c r="D533" t="s">
        <v>992</v>
      </c>
      <c r="E533">
        <v>10091.1700137929</v>
      </c>
      <c r="F533">
        <v>47.41</v>
      </c>
      <c r="G533">
        <v>-26.064332099762598</v>
      </c>
      <c r="H533">
        <v>-7.9319127788931301</v>
      </c>
      <c r="I533">
        <v>-12.678300928365299</v>
      </c>
      <c r="J533">
        <v>-1.55956788823297</v>
      </c>
      <c r="K533">
        <v>47.374129343984201</v>
      </c>
      <c r="L533">
        <v>46.692065465722798</v>
      </c>
      <c r="M533">
        <v>50.354589585511903</v>
      </c>
      <c r="N533">
        <v>0.409289637032481</v>
      </c>
      <c r="O533">
        <v>20.7551149546509</v>
      </c>
      <c r="P533">
        <v>29.7127222982216</v>
      </c>
      <c r="Q533">
        <v>5.8489555465831997E-2</v>
      </c>
    </row>
    <row r="534" spans="1:17" x14ac:dyDescent="0.3">
      <c r="A534" t="s">
        <v>1192</v>
      </c>
      <c r="B534" t="s">
        <v>1193</v>
      </c>
      <c r="C534" t="str">
        <f>IFERROR(VLOOKUP(Table1[[#This Row],[Ticker]],[1]!Table2[[Symbol]:[Industry]],2,FALSE),"-")</f>
        <v>-</v>
      </c>
      <c r="D534" t="s">
        <v>1194</v>
      </c>
      <c r="E534">
        <v>10088.20021821</v>
      </c>
      <c r="F534">
        <v>928.1</v>
      </c>
      <c r="G534">
        <v>-45.856042027386501</v>
      </c>
      <c r="H534">
        <v>-10.781029032609499</v>
      </c>
      <c r="I534">
        <v>-24.8315562683159</v>
      </c>
      <c r="J534">
        <v>-2.43040303133203</v>
      </c>
      <c r="K534">
        <v>958.62822717936206</v>
      </c>
      <c r="L534">
        <v>1012.07478575705</v>
      </c>
      <c r="M534">
        <v>37.223803922461499</v>
      </c>
      <c r="N534">
        <v>0.49857735653452101</v>
      </c>
      <c r="O534">
        <v>39.747871996552099</v>
      </c>
      <c r="P534">
        <v>8.6768149882904009</v>
      </c>
      <c r="Q534">
        <v>-7.0408540966102995E-2</v>
      </c>
    </row>
    <row r="535" spans="1:17" x14ac:dyDescent="0.3">
      <c r="A535" t="s">
        <v>1195</v>
      </c>
      <c r="B535" t="s">
        <v>1196</v>
      </c>
      <c r="C535" t="str">
        <f>IFERROR(VLOOKUP(Table1[[#This Row],[Ticker]],[1]!Table2[[Symbol]:[Industry]],2,FALSE),"-")</f>
        <v>-</v>
      </c>
      <c r="D535" t="s">
        <v>83</v>
      </c>
      <c r="E535">
        <v>10076.149654950001</v>
      </c>
      <c r="F535">
        <v>1308.5</v>
      </c>
      <c r="G535">
        <v>-14.0575612117626</v>
      </c>
      <c r="H535">
        <v>-16.0066938436991</v>
      </c>
      <c r="I535">
        <v>-34.7101053949538</v>
      </c>
      <c r="J535">
        <v>0.29477498360218402</v>
      </c>
      <c r="K535">
        <v>1428.2841311817499</v>
      </c>
      <c r="L535">
        <v>1430.3920039954601</v>
      </c>
      <c r="M535">
        <v>38.923494738219297</v>
      </c>
      <c r="N535">
        <v>0.72187518166325704</v>
      </c>
      <c r="O535">
        <v>37.714940771876201</v>
      </c>
      <c r="P535">
        <v>17.1231650554958</v>
      </c>
      <c r="Q535">
        <v>-2.6524379944239E-2</v>
      </c>
    </row>
    <row r="536" spans="1:17" hidden="1" x14ac:dyDescent="0.3">
      <c r="A536" t="s">
        <v>1197</v>
      </c>
      <c r="B536" t="s">
        <v>1198</v>
      </c>
      <c r="C536" t="str">
        <f>IFERROR(VLOOKUP(Table1[[#This Row],[Ticker]],[1]!Table2[[Symbol]:[Industry]],2,FALSE),"-")</f>
        <v>-</v>
      </c>
      <c r="D536" t="s">
        <v>141</v>
      </c>
      <c r="E536">
        <v>10068.0286896</v>
      </c>
      <c r="F536">
        <v>683</v>
      </c>
      <c r="G536">
        <v>111.26649330768799</v>
      </c>
      <c r="H536">
        <v>19.690149966191001</v>
      </c>
      <c r="I536">
        <v>138.82784721589201</v>
      </c>
      <c r="J536">
        <v>4.9531311988540896</v>
      </c>
      <c r="K536">
        <v>541.37989413127104</v>
      </c>
      <c r="L536">
        <v>376.06591799296098</v>
      </c>
      <c r="M536">
        <v>73.300908890371701</v>
      </c>
      <c r="N536">
        <v>1.2011944295821899</v>
      </c>
      <c r="O536">
        <v>2.3060029282576799</v>
      </c>
      <c r="P536">
        <v>181.35942327497401</v>
      </c>
    </row>
    <row r="537" spans="1:17" x14ac:dyDescent="0.3">
      <c r="A537" t="s">
        <v>1199</v>
      </c>
      <c r="B537" t="s">
        <v>1200</v>
      </c>
      <c r="C537" t="str">
        <f>IFERROR(VLOOKUP(Table1[[#This Row],[Ticker]],[1]!Table2[[Symbol]:[Industry]],2,FALSE),"-")</f>
        <v>-</v>
      </c>
      <c r="D537" t="s">
        <v>21</v>
      </c>
      <c r="E537">
        <v>10065.053094319999</v>
      </c>
      <c r="F537">
        <v>488.6</v>
      </c>
      <c r="G537">
        <v>-13.353033330451201</v>
      </c>
      <c r="H537">
        <v>-10.077293066678401</v>
      </c>
      <c r="I537">
        <v>-18.565591045754299</v>
      </c>
      <c r="J537">
        <v>-3.6638126473610999</v>
      </c>
      <c r="K537">
        <v>503.39736572091601</v>
      </c>
      <c r="L537">
        <v>482.99997670310898</v>
      </c>
      <c r="M537">
        <v>38.855738911744098</v>
      </c>
      <c r="N537">
        <v>1.0707787065407699</v>
      </c>
      <c r="O537">
        <v>17.683176422431401</v>
      </c>
      <c r="P537">
        <v>24.3731704212803</v>
      </c>
      <c r="Q537">
        <v>-8.3581007585161002E-2</v>
      </c>
    </row>
    <row r="538" spans="1:17" x14ac:dyDescent="0.3">
      <c r="A538" t="s">
        <v>1201</v>
      </c>
      <c r="B538" t="s">
        <v>1202</v>
      </c>
      <c r="C538" t="str">
        <f>IFERROR(VLOOKUP(Table1[[#This Row],[Ticker]],[1]!Table2[[Symbol]:[Industry]],2,FALSE),"-")</f>
        <v>-</v>
      </c>
      <c r="D538" t="s">
        <v>1169</v>
      </c>
      <c r="E538">
        <v>10030.763894399999</v>
      </c>
      <c r="F538">
        <v>521.6</v>
      </c>
      <c r="G538">
        <v>6.7974294657461103</v>
      </c>
      <c r="H538">
        <v>-5.7348800024344504</v>
      </c>
      <c r="I538">
        <v>15.1574676137026</v>
      </c>
      <c r="J538">
        <v>-4.4704762218818299</v>
      </c>
      <c r="K538">
        <v>516.24648834757897</v>
      </c>
      <c r="L538">
        <v>452.66402818520601</v>
      </c>
      <c r="M538">
        <v>53.749092771263498</v>
      </c>
      <c r="N538">
        <v>0.55517390863486804</v>
      </c>
      <c r="O538">
        <v>11.4647239263803</v>
      </c>
      <c r="P538">
        <v>68.475452196382406</v>
      </c>
      <c r="Q538">
        <v>4.7265656293902003E-2</v>
      </c>
    </row>
    <row r="539" spans="1:17" hidden="1" x14ac:dyDescent="0.3">
      <c r="A539" t="s">
        <v>1203</v>
      </c>
      <c r="B539" t="s">
        <v>1204</v>
      </c>
      <c r="C539" t="str">
        <f>IFERROR(VLOOKUP(Table1[[#This Row],[Ticker]],[1]!Table2[[Symbol]:[Industry]],2,FALSE),"-")</f>
        <v>-</v>
      </c>
      <c r="D539" t="s">
        <v>246</v>
      </c>
      <c r="E539">
        <v>9975.6973455999996</v>
      </c>
      <c r="F539">
        <v>2409.1999999999998</v>
      </c>
      <c r="G539">
        <v>75.205539906358993</v>
      </c>
      <c r="H539">
        <v>1.9668988525134199</v>
      </c>
      <c r="I539">
        <v>62.114001738333798</v>
      </c>
      <c r="J539">
        <v>-0.52315531342479105</v>
      </c>
      <c r="K539">
        <v>2183.58682056005</v>
      </c>
      <c r="L539">
        <v>1680.6183654607701</v>
      </c>
      <c r="M539">
        <v>50.8969724467742</v>
      </c>
      <c r="N539">
        <v>2.99625077453892</v>
      </c>
      <c r="O539">
        <v>13.635231612153399</v>
      </c>
      <c r="P539">
        <v>127.5406120136</v>
      </c>
      <c r="Q539">
        <v>0.17826727170450299</v>
      </c>
    </row>
    <row r="540" spans="1:17" x14ac:dyDescent="0.3">
      <c r="A540" t="s">
        <v>1205</v>
      </c>
      <c r="B540" t="s">
        <v>1206</v>
      </c>
      <c r="C540" t="str">
        <f>IFERROR(VLOOKUP(Table1[[#This Row],[Ticker]],[1]!Table2[[Symbol]:[Industry]],2,FALSE),"-")</f>
        <v>-</v>
      </c>
      <c r="D540" t="s">
        <v>46</v>
      </c>
      <c r="E540">
        <v>9953.2579274750005</v>
      </c>
      <c r="F540">
        <v>1527.25</v>
      </c>
      <c r="G540">
        <v>34.275137809545299</v>
      </c>
      <c r="H540">
        <v>-10.5387220164864</v>
      </c>
      <c r="I540">
        <v>58.937644666038203</v>
      </c>
      <c r="J540">
        <v>-7.8524899610384198</v>
      </c>
      <c r="K540">
        <v>1583.4396507179799</v>
      </c>
      <c r="L540">
        <v>1295.8983780787701</v>
      </c>
      <c r="M540">
        <v>36.7380269817684</v>
      </c>
      <c r="N540">
        <v>0.64418680960528896</v>
      </c>
      <c r="O540">
        <v>23.090522180389598</v>
      </c>
      <c r="P540">
        <v>89.696932058129406</v>
      </c>
      <c r="Q540">
        <v>0.11026125392357999</v>
      </c>
    </row>
    <row r="541" spans="1:17" x14ac:dyDescent="0.3">
      <c r="A541" t="s">
        <v>1207</v>
      </c>
      <c r="B541" t="s">
        <v>1208</v>
      </c>
      <c r="C541" t="str">
        <f>IFERROR(VLOOKUP(Table1[[#This Row],[Ticker]],[1]!Table2[[Symbol]:[Industry]],2,FALSE),"-")</f>
        <v>-</v>
      </c>
      <c r="D541" t="s">
        <v>415</v>
      </c>
      <c r="E541">
        <v>9943.6720945800007</v>
      </c>
      <c r="F541">
        <v>110.6</v>
      </c>
      <c r="G541">
        <v>73.462229820216606</v>
      </c>
      <c r="H541">
        <v>73.1373533979679</v>
      </c>
      <c r="I541">
        <v>31.493791884208999</v>
      </c>
      <c r="J541">
        <v>12.5079489935833</v>
      </c>
      <c r="K541">
        <v>80.776924359424598</v>
      </c>
      <c r="L541">
        <v>71.212499522295701</v>
      </c>
      <c r="M541">
        <v>74.6800923078696</v>
      </c>
      <c r="N541">
        <v>2.1991323786598498</v>
      </c>
      <c r="O541">
        <v>4.8824593128390603</v>
      </c>
      <c r="P541">
        <v>112.692307692307</v>
      </c>
      <c r="Q541">
        <v>9.3339669743661993E-2</v>
      </c>
    </row>
    <row r="542" spans="1:17" x14ac:dyDescent="0.3">
      <c r="A542" t="s">
        <v>1209</v>
      </c>
      <c r="B542" t="s">
        <v>1210</v>
      </c>
      <c r="C542" t="str">
        <f>IFERROR(VLOOKUP(Table1[[#This Row],[Ticker]],[1]!Table2[[Symbol]:[Industry]],2,FALSE),"-")</f>
        <v>-</v>
      </c>
      <c r="D542" t="s">
        <v>21</v>
      </c>
      <c r="E542">
        <v>9938.7967302800007</v>
      </c>
      <c r="F542">
        <v>1582.9</v>
      </c>
      <c r="G542">
        <v>-26.674069145206801</v>
      </c>
      <c r="H542">
        <v>-6.8454001610048199</v>
      </c>
      <c r="I542">
        <v>-15.1782299604176</v>
      </c>
      <c r="J542">
        <v>-1.49865219531223</v>
      </c>
      <c r="K542">
        <v>1609.24147687602</v>
      </c>
      <c r="L542">
        <v>1579.7152373416</v>
      </c>
      <c r="M542">
        <v>52.819516998912299</v>
      </c>
      <c r="N542">
        <v>0.207651513846249</v>
      </c>
      <c r="O542">
        <v>22.7146376903152</v>
      </c>
      <c r="P542">
        <v>14.202229356805301</v>
      </c>
      <c r="Q542">
        <v>-6.8378278286179997E-2</v>
      </c>
    </row>
    <row r="543" spans="1:17" x14ac:dyDescent="0.3">
      <c r="A543" t="s">
        <v>1211</v>
      </c>
      <c r="B543" t="s">
        <v>1212</v>
      </c>
      <c r="C543" t="str">
        <f>IFERROR(VLOOKUP(Table1[[#This Row],[Ticker]],[1]!Table2[[Symbol]:[Industry]],2,FALSE),"-")</f>
        <v>-</v>
      </c>
      <c r="D543" t="s">
        <v>388</v>
      </c>
      <c r="E543">
        <v>9932.4554673849998</v>
      </c>
      <c r="F543">
        <v>675.95</v>
      </c>
      <c r="G543">
        <v>-17.963664333605099</v>
      </c>
      <c r="H543">
        <v>-3.10233463447029</v>
      </c>
      <c r="I543">
        <v>-8.8899976897656803</v>
      </c>
      <c r="J543">
        <v>-0.52892532551943805</v>
      </c>
      <c r="K543">
        <v>675.38613109023004</v>
      </c>
      <c r="L543">
        <v>671.24329773348302</v>
      </c>
      <c r="M543">
        <v>57.806397252793801</v>
      </c>
      <c r="N543">
        <v>0.520708603315304</v>
      </c>
      <c r="O543">
        <v>20.556254160810699</v>
      </c>
      <c r="P543">
        <v>14.7136190072125</v>
      </c>
      <c r="Q543">
        <v>7.0536819819778995E-2</v>
      </c>
    </row>
    <row r="544" spans="1:17" x14ac:dyDescent="0.3">
      <c r="A544" t="s">
        <v>1213</v>
      </c>
      <c r="B544" t="s">
        <v>1214</v>
      </c>
      <c r="C544" t="str">
        <f>IFERROR(VLOOKUP(Table1[[#This Row],[Ticker]],[1]!Table2[[Symbol]:[Industry]],2,FALSE),"-")</f>
        <v>-</v>
      </c>
      <c r="D544" t="s">
        <v>548</v>
      </c>
      <c r="E544">
        <v>9878.0154830399897</v>
      </c>
      <c r="F544">
        <v>1109.0999999999999</v>
      </c>
      <c r="G544">
        <v>5.7856202056887103</v>
      </c>
      <c r="H544">
        <v>2.1057802963208099</v>
      </c>
      <c r="I544">
        <v>13.330564535477199</v>
      </c>
      <c r="J544">
        <v>3.4792965340177799</v>
      </c>
      <c r="K544">
        <v>1028.9290525634101</v>
      </c>
      <c r="L544">
        <v>949.50933294905997</v>
      </c>
      <c r="M544">
        <v>74.971474633226904</v>
      </c>
      <c r="N544">
        <v>0.61222220170179598</v>
      </c>
      <c r="O544">
        <v>7.7450184834550502</v>
      </c>
      <c r="P544">
        <v>42.805639606000099</v>
      </c>
      <c r="Q544">
        <v>6.0644530806933002E-2</v>
      </c>
    </row>
    <row r="545" spans="1:17" hidden="1" x14ac:dyDescent="0.3">
      <c r="A545" t="s">
        <v>1215</v>
      </c>
      <c r="B545" t="s">
        <v>1216</v>
      </c>
      <c r="C545" t="str">
        <f>IFERROR(VLOOKUP(Table1[[#This Row],[Ticker]],[1]!Table2[[Symbol]:[Industry]],2,FALSE),"-")</f>
        <v>-</v>
      </c>
      <c r="D545" t="s">
        <v>63</v>
      </c>
      <c r="E545">
        <v>9871.1730029459995</v>
      </c>
      <c r="F545">
        <v>138.09</v>
      </c>
      <c r="G545">
        <v>423.43330352235802</v>
      </c>
      <c r="H545">
        <v>33.473336630660498</v>
      </c>
      <c r="I545">
        <v>149.870582986454</v>
      </c>
      <c r="J545">
        <v>8.4540129597029008</v>
      </c>
      <c r="K545">
        <v>101.03812831868601</v>
      </c>
      <c r="L545">
        <v>70.841027827931995</v>
      </c>
      <c r="M545">
        <v>85.708595323289103</v>
      </c>
      <c r="N545">
        <v>1.3781378971356399</v>
      </c>
      <c r="O545">
        <v>0.65899051343325499</v>
      </c>
      <c r="P545">
        <v>463.632653061224</v>
      </c>
      <c r="Q545">
        <v>0.11834521421481201</v>
      </c>
    </row>
    <row r="546" spans="1:17" hidden="1" x14ac:dyDescent="0.3">
      <c r="A546" t="s">
        <v>1217</v>
      </c>
      <c r="B546" t="s">
        <v>1218</v>
      </c>
      <c r="C546" t="str">
        <f>IFERROR(VLOOKUP(Table1[[#This Row],[Ticker]],[1]!Table2[[Symbol]:[Industry]],2,FALSE),"-")</f>
        <v>-</v>
      </c>
      <c r="D546" t="s">
        <v>141</v>
      </c>
      <c r="E546">
        <v>9717.1900299270001</v>
      </c>
      <c r="F546">
        <v>267.45999999999998</v>
      </c>
      <c r="G546">
        <v>-22.856711892160799</v>
      </c>
      <c r="H546">
        <v>-2.3861286550343599</v>
      </c>
      <c r="I546">
        <v>-8.8054420847486305</v>
      </c>
      <c r="J546">
        <v>-1.7513281368282601</v>
      </c>
      <c r="K546">
        <v>266.54064608413699</v>
      </c>
      <c r="L546">
        <v>260.24815306923801</v>
      </c>
      <c r="M546">
        <v>22.227502817667499</v>
      </c>
      <c r="N546">
        <v>1.3606294070604701</v>
      </c>
      <c r="O546">
        <v>2.8415463994616101</v>
      </c>
      <c r="P546">
        <v>15.2348125807841</v>
      </c>
    </row>
    <row r="547" spans="1:17" hidden="1" x14ac:dyDescent="0.3">
      <c r="A547" t="s">
        <v>1219</v>
      </c>
      <c r="B547" t="s">
        <v>1220</v>
      </c>
      <c r="C547" t="str">
        <f>IFERROR(VLOOKUP(Table1[[#This Row],[Ticker]],[1]!Table2[[Symbol]:[Industry]],2,FALSE),"-")</f>
        <v>-</v>
      </c>
      <c r="D547" t="s">
        <v>259</v>
      </c>
      <c r="E547">
        <v>9629.0219481749991</v>
      </c>
      <c r="F547">
        <v>344.25</v>
      </c>
      <c r="G547">
        <v>-21.7448602919007</v>
      </c>
      <c r="H547">
        <v>6.86246093799876</v>
      </c>
      <c r="I547">
        <v>-6.1277282997820599</v>
      </c>
      <c r="J547">
        <v>8.8908845179339107</v>
      </c>
      <c r="M547">
        <v>71.424337855053295</v>
      </c>
      <c r="O547">
        <v>3.5294117647058698</v>
      </c>
      <c r="P547">
        <v>22.0528275128523</v>
      </c>
    </row>
    <row r="548" spans="1:17" hidden="1" x14ac:dyDescent="0.3">
      <c r="A548" t="s">
        <v>1221</v>
      </c>
      <c r="B548" t="s">
        <v>1222</v>
      </c>
      <c r="C548" t="str">
        <f>IFERROR(VLOOKUP(Table1[[#This Row],[Ticker]],[1]!Table2[[Symbol]:[Industry]],2,FALSE),"-")</f>
        <v>-</v>
      </c>
      <c r="D548" t="s">
        <v>228</v>
      </c>
      <c r="E548">
        <v>9612.1162329500003</v>
      </c>
      <c r="F548">
        <v>12124.75</v>
      </c>
      <c r="G548">
        <v>42.152576012508199</v>
      </c>
      <c r="H548">
        <v>-0.65293185634605899</v>
      </c>
      <c r="I548">
        <v>27.9261877232857</v>
      </c>
      <c r="J548">
        <v>-2.8014214858694002</v>
      </c>
      <c r="K548">
        <v>11602.6288446902</v>
      </c>
      <c r="L548">
        <v>9978.3465802578194</v>
      </c>
      <c r="M548">
        <v>61.6212859557683</v>
      </c>
      <c r="N548">
        <v>0.82076859553849202</v>
      </c>
      <c r="O548">
        <v>7.2022103548526601</v>
      </c>
      <c r="P548">
        <v>88.126454615981302</v>
      </c>
      <c r="Q548">
        <v>0.134405482452088</v>
      </c>
    </row>
    <row r="549" spans="1:17" x14ac:dyDescent="0.3">
      <c r="A549" t="s">
        <v>1223</v>
      </c>
      <c r="B549" t="s">
        <v>1224</v>
      </c>
      <c r="C549" t="str">
        <f>IFERROR(VLOOKUP(Table1[[#This Row],[Ticker]],[1]!Table2[[Symbol]:[Industry]],2,FALSE),"-")</f>
        <v>-</v>
      </c>
      <c r="D549" t="s">
        <v>992</v>
      </c>
      <c r="E549">
        <v>9611.8097748799992</v>
      </c>
      <c r="F549">
        <v>439.1</v>
      </c>
      <c r="G549">
        <v>14.740520660228301</v>
      </c>
      <c r="H549">
        <v>6.3556874798398404</v>
      </c>
      <c r="I549">
        <v>18.7046173053747</v>
      </c>
      <c r="J549">
        <v>-2.57776482816706</v>
      </c>
      <c r="K549">
        <v>408.30832058057399</v>
      </c>
      <c r="L549">
        <v>366.39275972937997</v>
      </c>
      <c r="M549">
        <v>54.111912472994803</v>
      </c>
      <c r="N549">
        <v>1.2511776232099501</v>
      </c>
      <c r="O549">
        <v>9.7699840583010698</v>
      </c>
      <c r="P549">
        <v>64.149532710280297</v>
      </c>
      <c r="Q549">
        <v>9.6134393144413993E-2</v>
      </c>
    </row>
    <row r="550" spans="1:17" x14ac:dyDescent="0.3">
      <c r="A550" t="s">
        <v>1225</v>
      </c>
      <c r="B550" t="s">
        <v>1226</v>
      </c>
      <c r="C550" t="str">
        <f>IFERROR(VLOOKUP(Table1[[#This Row],[Ticker]],[1]!Table2[[Symbol]:[Industry]],2,FALSE),"-")</f>
        <v>-</v>
      </c>
      <c r="D550" t="s">
        <v>231</v>
      </c>
      <c r="E550">
        <v>9610.6720420000001</v>
      </c>
      <c r="F550">
        <v>719.75</v>
      </c>
      <c r="G550">
        <v>-12.292750253768601</v>
      </c>
      <c r="H550">
        <v>13.826994227518901</v>
      </c>
      <c r="I550">
        <v>-0.12511288283323499</v>
      </c>
      <c r="J550">
        <v>-0.67692126159330901</v>
      </c>
      <c r="K550">
        <v>648.31486982149499</v>
      </c>
      <c r="L550">
        <v>617.95166517792597</v>
      </c>
      <c r="M550">
        <v>77.057710635117004</v>
      </c>
      <c r="N550">
        <v>0.759333273306526</v>
      </c>
      <c r="O550">
        <v>1.2782216047238599</v>
      </c>
      <c r="P550">
        <v>30.4840464104423</v>
      </c>
      <c r="Q550">
        <v>5.6865084964479E-2</v>
      </c>
    </row>
    <row r="551" spans="1:17" hidden="1" x14ac:dyDescent="0.3">
      <c r="A551" t="s">
        <v>1227</v>
      </c>
      <c r="B551" t="s">
        <v>1228</v>
      </c>
      <c r="C551" t="str">
        <f>IFERROR(VLOOKUP(Table1[[#This Row],[Ticker]],[1]!Table2[[Symbol]:[Industry]],2,FALSE),"-")</f>
        <v>-</v>
      </c>
      <c r="D551" t="s">
        <v>1229</v>
      </c>
      <c r="E551">
        <v>9610.1138508000004</v>
      </c>
      <c r="F551">
        <v>496.7</v>
      </c>
      <c r="G551">
        <v>-32.229160521609799</v>
      </c>
      <c r="H551">
        <v>2.7896890396954199</v>
      </c>
      <c r="I551">
        <v>1.7570486003146699</v>
      </c>
      <c r="J551">
        <v>9.8709688265201603</v>
      </c>
      <c r="K551">
        <v>481.20917154630303</v>
      </c>
      <c r="L551">
        <v>476.85753868011102</v>
      </c>
      <c r="M551">
        <v>51.983872771636101</v>
      </c>
      <c r="N551">
        <v>1.3618190945975801</v>
      </c>
      <c r="O551">
        <v>18.381316690155</v>
      </c>
      <c r="P551">
        <v>25.066095933526299</v>
      </c>
      <c r="Q551">
        <v>-9.9847642730459991E-3</v>
      </c>
    </row>
    <row r="552" spans="1:17" hidden="1" x14ac:dyDescent="0.3">
      <c r="A552" t="s">
        <v>1230</v>
      </c>
      <c r="B552" t="s">
        <v>1231</v>
      </c>
      <c r="C552" t="str">
        <f>IFERROR(VLOOKUP(Table1[[#This Row],[Ticker]],[1]!Table2[[Symbol]:[Industry]],2,FALSE),"-")</f>
        <v>-</v>
      </c>
      <c r="D552" t="s">
        <v>92</v>
      </c>
      <c r="E552">
        <v>9591.9028099999996</v>
      </c>
      <c r="F552">
        <v>137.75</v>
      </c>
      <c r="G552">
        <v>-28.813849318115199</v>
      </c>
      <c r="H552">
        <v>-4.4621030298214297</v>
      </c>
      <c r="I552">
        <v>-10.9228845290656</v>
      </c>
      <c r="J552">
        <v>-0.21679974476830599</v>
      </c>
      <c r="K552">
        <v>138.16365419777</v>
      </c>
      <c r="L552">
        <v>136.14899594175199</v>
      </c>
      <c r="M552">
        <v>19.599037825510401</v>
      </c>
      <c r="N552">
        <v>3.3229673645123099</v>
      </c>
      <c r="O552">
        <v>3.8112522686025398</v>
      </c>
      <c r="P552">
        <v>9.32539682539681</v>
      </c>
      <c r="Q552">
        <v>-1.3388827299693999E-2</v>
      </c>
    </row>
    <row r="553" spans="1:17" x14ac:dyDescent="0.3">
      <c r="A553" t="s">
        <v>1232</v>
      </c>
      <c r="B553" t="s">
        <v>1233</v>
      </c>
      <c r="C553" t="str">
        <f>IFERROR(VLOOKUP(Table1[[#This Row],[Ticker]],[1]!Table2[[Symbol]:[Industry]],2,FALSE),"-")</f>
        <v>-</v>
      </c>
      <c r="D553" t="s">
        <v>548</v>
      </c>
      <c r="E553">
        <v>9548.2896144369897</v>
      </c>
      <c r="F553">
        <v>162.58000000000001</v>
      </c>
      <c r="G553">
        <v>-33.377473447005201</v>
      </c>
      <c r="H553">
        <v>-3.3463768338843498</v>
      </c>
      <c r="I553">
        <v>-28.463550957011599</v>
      </c>
      <c r="J553">
        <v>-8.1485364460746794</v>
      </c>
      <c r="K553">
        <v>165.95817638424401</v>
      </c>
      <c r="L553">
        <v>165.136337257093</v>
      </c>
      <c r="M553">
        <v>42.888220012270097</v>
      </c>
      <c r="N553">
        <v>1.13340640049351</v>
      </c>
      <c r="O553">
        <v>28.735009396699098</v>
      </c>
      <c r="P553">
        <v>23.494113178883399</v>
      </c>
      <c r="Q553">
        <v>-3.0549525242028999E-2</v>
      </c>
    </row>
    <row r="554" spans="1:17" hidden="1" x14ac:dyDescent="0.3">
      <c r="A554" t="s">
        <v>1234</v>
      </c>
      <c r="B554" t="s">
        <v>1235</v>
      </c>
      <c r="C554" t="str">
        <f>IFERROR(VLOOKUP(Table1[[#This Row],[Ticker]],[1]!Table2[[Symbol]:[Industry]],2,FALSE),"-")</f>
        <v>-</v>
      </c>
      <c r="D554" t="s">
        <v>141</v>
      </c>
      <c r="E554">
        <v>9513.8350300000002</v>
      </c>
      <c r="F554">
        <v>755</v>
      </c>
      <c r="G554">
        <v>0.84961486568339895</v>
      </c>
      <c r="H554">
        <v>7.8553311727324502</v>
      </c>
      <c r="I554">
        <v>-1.01908171162387</v>
      </c>
      <c r="J554">
        <v>2.4316510600460601</v>
      </c>
      <c r="K554">
        <v>715.59246381717799</v>
      </c>
      <c r="L554">
        <v>665.35401204423397</v>
      </c>
      <c r="M554">
        <v>55.996084203499301</v>
      </c>
      <c r="N554">
        <v>1.6356174697319401</v>
      </c>
      <c r="O554">
        <v>4.6821192052980098</v>
      </c>
      <c r="P554">
        <v>45.752895752895697</v>
      </c>
    </row>
    <row r="555" spans="1:17" x14ac:dyDescent="0.3">
      <c r="A555" t="s">
        <v>1236</v>
      </c>
      <c r="B555" t="s">
        <v>1237</v>
      </c>
      <c r="C555" t="str">
        <f>IFERROR(VLOOKUP(Table1[[#This Row],[Ticker]],[1]!Table2[[Symbol]:[Industry]],2,FALSE),"-")</f>
        <v>-</v>
      </c>
      <c r="D555" t="s">
        <v>46</v>
      </c>
      <c r="E555">
        <v>9470.6495059200006</v>
      </c>
      <c r="F555">
        <v>551.29999999999995</v>
      </c>
      <c r="G555">
        <v>133.49409432001499</v>
      </c>
      <c r="H555">
        <v>7.3769111375257097</v>
      </c>
      <c r="I555">
        <v>52.467109940975298</v>
      </c>
      <c r="J555">
        <v>1.4036027410002101</v>
      </c>
      <c r="K555">
        <v>510.37974775907298</v>
      </c>
      <c r="L555">
        <v>394.14741991937001</v>
      </c>
      <c r="M555">
        <v>53.566189577656502</v>
      </c>
      <c r="N555">
        <v>0.515315406744705</v>
      </c>
      <c r="O555">
        <v>7.0107019771449499</v>
      </c>
      <c r="P555">
        <v>193.24468085106301</v>
      </c>
      <c r="Q555">
        <v>0.23101487061599699</v>
      </c>
    </row>
    <row r="556" spans="1:17" x14ac:dyDescent="0.3">
      <c r="A556" t="s">
        <v>1238</v>
      </c>
      <c r="B556" t="s">
        <v>1239</v>
      </c>
      <c r="C556" t="str">
        <f>IFERROR(VLOOKUP(Table1[[#This Row],[Ticker]],[1]!Table2[[Symbol]:[Industry]],2,FALSE),"-")</f>
        <v>-</v>
      </c>
      <c r="D556" t="s">
        <v>46</v>
      </c>
      <c r="E556">
        <v>9391.8294669999996</v>
      </c>
      <c r="F556">
        <v>333.95</v>
      </c>
      <c r="G556">
        <v>-5.4486648538638898</v>
      </c>
      <c r="H556">
        <v>-10.731926444996001</v>
      </c>
      <c r="I556">
        <v>10.1917106019658</v>
      </c>
      <c r="J556">
        <v>-1.1031278967010201</v>
      </c>
      <c r="K556">
        <v>347.137950111078</v>
      </c>
      <c r="L556">
        <v>306.78171050936197</v>
      </c>
      <c r="M556">
        <v>37.595117886532698</v>
      </c>
      <c r="N556">
        <v>0.37460304310911202</v>
      </c>
      <c r="O556">
        <v>24.3898787243599</v>
      </c>
      <c r="P556">
        <v>41.055966209081298</v>
      </c>
      <c r="Q556">
        <v>-2.9660058869411001E-2</v>
      </c>
    </row>
    <row r="557" spans="1:17" hidden="1" x14ac:dyDescent="0.3">
      <c r="A557" t="s">
        <v>1240</v>
      </c>
      <c r="B557" t="s">
        <v>1241</v>
      </c>
      <c r="C557" t="str">
        <f>IFERROR(VLOOKUP(Table1[[#This Row],[Ticker]],[1]!Table2[[Symbol]:[Industry]],2,FALSE),"-")</f>
        <v>-</v>
      </c>
      <c r="D557" t="s">
        <v>141</v>
      </c>
      <c r="E557">
        <v>9375</v>
      </c>
      <c r="F557">
        <v>4687.5</v>
      </c>
      <c r="G557">
        <v>-37.800859426984204</v>
      </c>
      <c r="H557">
        <v>2.64804270865729</v>
      </c>
      <c r="I557">
        <v>-22.7267666251877</v>
      </c>
      <c r="J557">
        <v>-1.8268876095536699</v>
      </c>
      <c r="K557">
        <v>4642.9040331726201</v>
      </c>
      <c r="L557">
        <v>4779.75130858376</v>
      </c>
      <c r="M557">
        <v>59.741626146874601</v>
      </c>
      <c r="N557">
        <v>1.04710782840211</v>
      </c>
      <c r="O557">
        <v>48.778666666666602</v>
      </c>
      <c r="P557">
        <v>11.5739363284736</v>
      </c>
      <c r="Q557">
        <v>6.1968594138412998E-2</v>
      </c>
    </row>
    <row r="558" spans="1:17" hidden="1" x14ac:dyDescent="0.3">
      <c r="A558" t="s">
        <v>1242</v>
      </c>
      <c r="B558" t="s">
        <v>1243</v>
      </c>
      <c r="C558" t="str">
        <f>IFERROR(VLOOKUP(Table1[[#This Row],[Ticker]],[1]!Table2[[Symbol]:[Industry]],2,FALSE),"-")</f>
        <v>-</v>
      </c>
      <c r="D558" t="s">
        <v>265</v>
      </c>
      <c r="E558">
        <v>9345.1794071000004</v>
      </c>
      <c r="F558">
        <v>6071.05</v>
      </c>
      <c r="G558">
        <v>-21.450422955125902</v>
      </c>
      <c r="H558">
        <v>-5.5124207409365997</v>
      </c>
      <c r="I558">
        <v>5.48416128255983</v>
      </c>
      <c r="J558">
        <v>-4.2823675731689503</v>
      </c>
      <c r="K558">
        <v>6141.9414061094803</v>
      </c>
      <c r="L558">
        <v>5651.2377295879096</v>
      </c>
      <c r="M558">
        <v>38.117916933928498</v>
      </c>
      <c r="N558">
        <v>0.78140450808579498</v>
      </c>
      <c r="O558">
        <v>15.2848354073842</v>
      </c>
      <c r="P558">
        <v>31.408008658008601</v>
      </c>
      <c r="Q558">
        <v>0.11546542008914699</v>
      </c>
    </row>
    <row r="559" spans="1:17" hidden="1" x14ac:dyDescent="0.3">
      <c r="A559" t="s">
        <v>1244</v>
      </c>
      <c r="B559" t="s">
        <v>1245</v>
      </c>
      <c r="C559" t="str">
        <f>IFERROR(VLOOKUP(Table1[[#This Row],[Ticker]],[1]!Table2[[Symbol]:[Industry]],2,FALSE),"-")</f>
        <v>-</v>
      </c>
      <c r="D559" t="s">
        <v>262</v>
      </c>
      <c r="E559">
        <v>9310.0008325350009</v>
      </c>
      <c r="F559">
        <v>1574.95</v>
      </c>
      <c r="G559">
        <v>102.43131430406901</v>
      </c>
      <c r="H559">
        <v>-2.6862986305509802</v>
      </c>
      <c r="I559">
        <v>15.7070196374058</v>
      </c>
      <c r="J559">
        <v>-2.5118518630473701</v>
      </c>
      <c r="K559">
        <v>1623.68734337707</v>
      </c>
      <c r="M559">
        <v>34.490926776076499</v>
      </c>
      <c r="N559">
        <v>0.47383889742449498</v>
      </c>
      <c r="O559">
        <v>32.0676846884028</v>
      </c>
      <c r="P559">
        <v>145.16656288916499</v>
      </c>
    </row>
    <row r="560" spans="1:17" x14ac:dyDescent="0.3">
      <c r="A560" t="s">
        <v>1246</v>
      </c>
      <c r="B560" t="s">
        <v>1247</v>
      </c>
      <c r="C560" t="str">
        <f>IFERROR(VLOOKUP(Table1[[#This Row],[Ticker]],[1]!Table2[[Symbol]:[Industry]],2,FALSE),"-")</f>
        <v>-</v>
      </c>
      <c r="D560" t="s">
        <v>1169</v>
      </c>
      <c r="E560">
        <v>9285.0475396500005</v>
      </c>
      <c r="F560">
        <v>726.35</v>
      </c>
      <c r="G560">
        <v>92.159700948597006</v>
      </c>
      <c r="H560">
        <v>17.931687921095499</v>
      </c>
      <c r="I560">
        <v>25.697313375137</v>
      </c>
      <c r="J560">
        <v>-1.7435166761704599</v>
      </c>
      <c r="K560">
        <v>621.67763497141198</v>
      </c>
      <c r="L560">
        <v>478.08940745740199</v>
      </c>
      <c r="M560">
        <v>51.499082185236396</v>
      </c>
      <c r="N560">
        <v>0.78077252873541103</v>
      </c>
      <c r="O560">
        <v>8.0677359399738506</v>
      </c>
      <c r="P560">
        <v>154.50245269796699</v>
      </c>
      <c r="Q560">
        <v>0.19291383268419701</v>
      </c>
    </row>
    <row r="561" spans="1:17" x14ac:dyDescent="0.3">
      <c r="A561" t="s">
        <v>1248</v>
      </c>
      <c r="B561" t="s">
        <v>1249</v>
      </c>
      <c r="C561" t="str">
        <f>IFERROR(VLOOKUP(Table1[[#This Row],[Ticker]],[1]!Table2[[Symbol]:[Industry]],2,FALSE),"-")</f>
        <v>-</v>
      </c>
      <c r="D561" t="s">
        <v>111</v>
      </c>
      <c r="E561">
        <v>9274.0384995000004</v>
      </c>
      <c r="F561">
        <v>671.05</v>
      </c>
      <c r="G561">
        <v>14.6359826760742</v>
      </c>
      <c r="H561">
        <v>-7.2096685456056804</v>
      </c>
      <c r="I561">
        <v>-3.0758645387566101</v>
      </c>
      <c r="J561">
        <v>-3.0305207733975799</v>
      </c>
      <c r="K561">
        <v>707.66431700903399</v>
      </c>
      <c r="L561">
        <v>636.42161068889595</v>
      </c>
      <c r="M561">
        <v>37.386403388391699</v>
      </c>
      <c r="N561">
        <v>1.2943274702276799</v>
      </c>
      <c r="O561">
        <v>20.713806720810599</v>
      </c>
      <c r="P561">
        <v>63.252645663544499</v>
      </c>
    </row>
    <row r="562" spans="1:17" x14ac:dyDescent="0.3">
      <c r="A562" t="s">
        <v>1250</v>
      </c>
      <c r="B562" t="s">
        <v>1251</v>
      </c>
      <c r="C562" t="str">
        <f>IFERROR(VLOOKUP(Table1[[#This Row],[Ticker]],[1]!Table2[[Symbol]:[Industry]],2,FALSE),"-")</f>
        <v>-</v>
      </c>
      <c r="D562" t="s">
        <v>388</v>
      </c>
      <c r="E562">
        <v>9261.4147522599997</v>
      </c>
      <c r="F562">
        <v>232.42</v>
      </c>
      <c r="G562">
        <v>4.0032785358228598</v>
      </c>
      <c r="H562">
        <v>-2.31090617619087</v>
      </c>
      <c r="I562">
        <v>-7.4583759418452198</v>
      </c>
      <c r="J562">
        <v>-0.63984329558458997</v>
      </c>
      <c r="K562">
        <v>234.35369515868399</v>
      </c>
      <c r="L562">
        <v>224.70550366708699</v>
      </c>
      <c r="M562">
        <v>48.604368236709099</v>
      </c>
      <c r="N562">
        <v>0.38425470881260498</v>
      </c>
      <c r="O562">
        <v>38.649858015661302</v>
      </c>
      <c r="P562">
        <v>42.3270055113288</v>
      </c>
      <c r="Q562">
        <v>7.8586364164376005E-2</v>
      </c>
    </row>
    <row r="563" spans="1:17" x14ac:dyDescent="0.3">
      <c r="A563" t="s">
        <v>1252</v>
      </c>
      <c r="B563" t="s">
        <v>1253</v>
      </c>
      <c r="C563" t="str">
        <f>IFERROR(VLOOKUP(Table1[[#This Row],[Ticker]],[1]!Table2[[Symbol]:[Industry]],2,FALSE),"-")</f>
        <v>-</v>
      </c>
      <c r="D563" t="s">
        <v>296</v>
      </c>
      <c r="E563">
        <v>9236.2631296500003</v>
      </c>
      <c r="F563">
        <v>748.5</v>
      </c>
      <c r="G563">
        <v>-14.657907802024001</v>
      </c>
      <c r="H563">
        <v>3.2254729937076601</v>
      </c>
      <c r="I563">
        <v>-15.591570970105099</v>
      </c>
      <c r="J563">
        <v>-1.16990172182177</v>
      </c>
      <c r="K563">
        <v>727.25650573712903</v>
      </c>
      <c r="L563">
        <v>667.60103206499298</v>
      </c>
      <c r="M563">
        <v>44.368708440730202</v>
      </c>
      <c r="N563">
        <v>0.59818072768163699</v>
      </c>
      <c r="O563">
        <v>11.917167668670601</v>
      </c>
      <c r="P563">
        <v>46.750318596215998</v>
      </c>
    </row>
    <row r="564" spans="1:17" x14ac:dyDescent="0.3">
      <c r="A564" t="s">
        <v>1254</v>
      </c>
      <c r="B564" t="s">
        <v>1255</v>
      </c>
      <c r="C564" t="str">
        <f>IFERROR(VLOOKUP(Table1[[#This Row],[Ticker]],[1]!Table2[[Symbol]:[Industry]],2,FALSE),"-")</f>
        <v>-</v>
      </c>
      <c r="D564" t="s">
        <v>83</v>
      </c>
      <c r="E564">
        <v>9209.4477154899996</v>
      </c>
      <c r="F564">
        <v>782.65</v>
      </c>
      <c r="G564">
        <v>-9.6814851816060798</v>
      </c>
      <c r="H564">
        <v>-9.6763617885795803</v>
      </c>
      <c r="I564">
        <v>-29.244009507899399</v>
      </c>
      <c r="J564">
        <v>-1.3910746197253001</v>
      </c>
      <c r="K564">
        <v>823.24429652593506</v>
      </c>
      <c r="L564">
        <v>817.59379175891399</v>
      </c>
      <c r="M564">
        <v>40.167065250391303</v>
      </c>
      <c r="N564">
        <v>0.62590403083979196</v>
      </c>
      <c r="O564">
        <v>27.758257203092001</v>
      </c>
      <c r="P564">
        <v>24.635719404411098</v>
      </c>
      <c r="Q564">
        <v>-7.2220248987289997E-3</v>
      </c>
    </row>
    <row r="565" spans="1:17" x14ac:dyDescent="0.3">
      <c r="A565" t="s">
        <v>1256</v>
      </c>
      <c r="B565" t="s">
        <v>1257</v>
      </c>
      <c r="C565" t="str">
        <f>IFERROR(VLOOKUP(Table1[[#This Row],[Ticker]],[1]!Table2[[Symbol]:[Industry]],2,FALSE),"-")</f>
        <v>-</v>
      </c>
      <c r="D565" t="s">
        <v>24</v>
      </c>
      <c r="E565">
        <v>9164.3507202019991</v>
      </c>
      <c r="F565">
        <v>80.540000000000006</v>
      </c>
      <c r="G565">
        <v>-37.299030460517699</v>
      </c>
      <c r="H565">
        <v>-5.7763471505207598</v>
      </c>
      <c r="I565">
        <v>-33.593618272976997</v>
      </c>
      <c r="J565">
        <v>-4.8631236903300099</v>
      </c>
      <c r="K565">
        <v>86.3373906585703</v>
      </c>
      <c r="L565">
        <v>91.977538619121106</v>
      </c>
      <c r="M565">
        <v>42.137582365341601</v>
      </c>
      <c r="N565">
        <v>1.0376556154758501</v>
      </c>
      <c r="O565">
        <v>44.648621802830803</v>
      </c>
      <c r="P565">
        <v>7.9624664879356803</v>
      </c>
      <c r="Q565">
        <v>1.3817825820552E-2</v>
      </c>
    </row>
    <row r="566" spans="1:17" x14ac:dyDescent="0.3">
      <c r="A566" t="s">
        <v>1258</v>
      </c>
      <c r="B566" t="s">
        <v>1259</v>
      </c>
      <c r="C566" t="str">
        <f>IFERROR(VLOOKUP(Table1[[#This Row],[Ticker]],[1]!Table2[[Symbol]:[Industry]],2,FALSE),"-")</f>
        <v>-</v>
      </c>
      <c r="D566" t="s">
        <v>121</v>
      </c>
      <c r="E566">
        <v>9156.1161775799992</v>
      </c>
      <c r="F566">
        <v>1556.7</v>
      </c>
      <c r="G566">
        <v>18.1882215946376</v>
      </c>
      <c r="H566">
        <v>8.7042833648203501</v>
      </c>
      <c r="I566">
        <v>32.089548421011401</v>
      </c>
      <c r="J566">
        <v>5.2027096390301102</v>
      </c>
      <c r="K566">
        <v>1425.5272774820501</v>
      </c>
      <c r="L566">
        <v>1240.37209534057</v>
      </c>
      <c r="M566">
        <v>66.041296492343903</v>
      </c>
      <c r="N566">
        <v>1.10435522152288</v>
      </c>
      <c r="O566">
        <v>4.8371555212950401</v>
      </c>
      <c r="P566">
        <v>69.575163398692794</v>
      </c>
      <c r="Q566">
        <v>0.15854394997292001</v>
      </c>
    </row>
    <row r="567" spans="1:17" x14ac:dyDescent="0.3">
      <c r="A567" t="s">
        <v>1260</v>
      </c>
      <c r="B567" t="s">
        <v>1261</v>
      </c>
      <c r="C567" t="str">
        <f>IFERROR(VLOOKUP(Table1[[#This Row],[Ticker]],[1]!Table2[[Symbol]:[Industry]],2,FALSE),"-")</f>
        <v>-</v>
      </c>
      <c r="D567" t="s">
        <v>283</v>
      </c>
      <c r="E567">
        <v>9152.8802613000007</v>
      </c>
      <c r="F567">
        <v>891.9</v>
      </c>
      <c r="G567">
        <v>48.775511595280904</v>
      </c>
      <c r="H567">
        <v>12.7407577075434</v>
      </c>
      <c r="I567">
        <v>23.969847651396702</v>
      </c>
      <c r="J567">
        <v>-3.0814067666246299</v>
      </c>
      <c r="K567">
        <v>819.75249503027203</v>
      </c>
      <c r="L567">
        <v>709.14134570278497</v>
      </c>
      <c r="M567">
        <v>62.1715913064508</v>
      </c>
      <c r="N567">
        <v>1.9882710506189201</v>
      </c>
      <c r="O567">
        <v>5.2808610830810503</v>
      </c>
      <c r="P567">
        <v>96.887417218543007</v>
      </c>
      <c r="Q567">
        <v>2.3710464309147E-2</v>
      </c>
    </row>
    <row r="568" spans="1:17" hidden="1" x14ac:dyDescent="0.3">
      <c r="A568" t="s">
        <v>1262</v>
      </c>
      <c r="B568" t="s">
        <v>1263</v>
      </c>
      <c r="C568" t="str">
        <f>IFERROR(VLOOKUP(Table1[[#This Row],[Ticker]],[1]!Table2[[Symbol]:[Industry]],2,FALSE),"-")</f>
        <v>-</v>
      </c>
      <c r="D568" t="s">
        <v>199</v>
      </c>
      <c r="E568">
        <v>9123.15904864</v>
      </c>
      <c r="F568">
        <v>2071.1</v>
      </c>
      <c r="G568">
        <v>61.018442898477403</v>
      </c>
      <c r="H568">
        <v>9.4994795204687694</v>
      </c>
      <c r="I568">
        <v>11.8315967397014</v>
      </c>
      <c r="J568">
        <v>1.85421491011511</v>
      </c>
      <c r="K568">
        <v>1961.79855993869</v>
      </c>
      <c r="L568">
        <v>1725.8591677742399</v>
      </c>
      <c r="M568">
        <v>61.555624319219298</v>
      </c>
      <c r="N568">
        <v>1.42568810160927</v>
      </c>
      <c r="O568">
        <v>6.5134469605523604</v>
      </c>
      <c r="P568">
        <v>118.26325218674199</v>
      </c>
      <c r="Q568">
        <v>0.145500486444372</v>
      </c>
    </row>
    <row r="569" spans="1:17" hidden="1" x14ac:dyDescent="0.3">
      <c r="A569" t="s">
        <v>1264</v>
      </c>
      <c r="B569" t="s">
        <v>1265</v>
      </c>
      <c r="C569" t="str">
        <f>IFERROR(VLOOKUP(Table1[[#This Row],[Ticker]],[1]!Table2[[Symbol]:[Industry]],2,FALSE),"-")</f>
        <v>-</v>
      </c>
      <c r="D569" t="s">
        <v>127</v>
      </c>
      <c r="E569">
        <v>9057.6866752999995</v>
      </c>
      <c r="F569">
        <v>375.4</v>
      </c>
      <c r="G569">
        <v>302.20586303401302</v>
      </c>
      <c r="H569">
        <v>11.6830501277871</v>
      </c>
      <c r="I569">
        <v>64.005554878681096</v>
      </c>
      <c r="J569">
        <v>-1.6811611627446801</v>
      </c>
      <c r="K569">
        <v>333.79920236681801</v>
      </c>
      <c r="L569">
        <v>252.098215890445</v>
      </c>
      <c r="M569">
        <v>70.376765868205894</v>
      </c>
      <c r="N569">
        <v>0.92931290157056901</v>
      </c>
      <c r="O569">
        <v>2.45071923281834</v>
      </c>
      <c r="P569">
        <v>376.69841269841203</v>
      </c>
      <c r="Q569">
        <v>0.15859089554432201</v>
      </c>
    </row>
    <row r="570" spans="1:17" x14ac:dyDescent="0.3">
      <c r="A570" t="s">
        <v>1266</v>
      </c>
      <c r="B570" t="s">
        <v>1267</v>
      </c>
      <c r="C570" t="str">
        <f>IFERROR(VLOOKUP(Table1[[#This Row],[Ticker]],[1]!Table2[[Symbol]:[Industry]],2,FALSE),"-")</f>
        <v>-</v>
      </c>
      <c r="D570" t="s">
        <v>21</v>
      </c>
      <c r="E570">
        <v>9057.0401979449998</v>
      </c>
      <c r="F570">
        <v>2935.15</v>
      </c>
      <c r="G570">
        <v>0.32188671988658801</v>
      </c>
      <c r="H570">
        <v>5.4626262559511103</v>
      </c>
      <c r="I570">
        <v>-14.3124773444247</v>
      </c>
      <c r="J570">
        <v>-3.56746877384332</v>
      </c>
      <c r="K570">
        <v>2809.3578457714898</v>
      </c>
      <c r="L570">
        <v>2638.6355355523901</v>
      </c>
      <c r="M570">
        <v>53.656046779694698</v>
      </c>
      <c r="N570">
        <v>1.2101583913601399</v>
      </c>
      <c r="O570">
        <v>7.14954942677545</v>
      </c>
      <c r="P570">
        <v>39.566344119255298</v>
      </c>
      <c r="Q570">
        <v>-1.2475184616344E-2</v>
      </c>
    </row>
    <row r="571" spans="1:17" hidden="1" x14ac:dyDescent="0.3">
      <c r="A571" t="s">
        <v>1268</v>
      </c>
      <c r="B571" t="s">
        <v>1269</v>
      </c>
      <c r="C571" t="str">
        <f>IFERROR(VLOOKUP(Table1[[#This Row],[Ticker]],[1]!Table2[[Symbol]:[Industry]],2,FALSE),"-")</f>
        <v>-</v>
      </c>
      <c r="D571" t="s">
        <v>199</v>
      </c>
      <c r="E571">
        <v>9035.0453579999994</v>
      </c>
      <c r="F571">
        <v>458.3</v>
      </c>
      <c r="G571">
        <v>17.7574048045749</v>
      </c>
      <c r="H571">
        <v>15.4426370999536</v>
      </c>
      <c r="I571">
        <v>42.240483359269703</v>
      </c>
      <c r="J571">
        <v>10.2707111621627</v>
      </c>
      <c r="K571">
        <v>395.02476403094101</v>
      </c>
      <c r="M571">
        <v>70.344984238934302</v>
      </c>
      <c r="N571">
        <v>0.89217211772720495</v>
      </c>
      <c r="O571">
        <v>3.6002618372245201</v>
      </c>
      <c r="P571">
        <v>90.878800499791694</v>
      </c>
    </row>
    <row r="572" spans="1:17" x14ac:dyDescent="0.3">
      <c r="A572" t="s">
        <v>1270</v>
      </c>
      <c r="B572" t="s">
        <v>1271</v>
      </c>
      <c r="C572" t="str">
        <f>IFERROR(VLOOKUP(Table1[[#This Row],[Ticker]],[1]!Table2[[Symbol]:[Industry]],2,FALSE),"-")</f>
        <v>-</v>
      </c>
      <c r="D572" t="s">
        <v>446</v>
      </c>
      <c r="E572">
        <v>9033.5595735799998</v>
      </c>
      <c r="F572">
        <v>674.15</v>
      </c>
      <c r="G572">
        <v>0.80576800493871603</v>
      </c>
      <c r="H572">
        <v>3.2982571660879301</v>
      </c>
      <c r="I572">
        <v>-41.397272791384196</v>
      </c>
      <c r="J572">
        <v>5.8977448149373801</v>
      </c>
      <c r="K572">
        <v>656.61602792911299</v>
      </c>
      <c r="L572">
        <v>725.56512553706796</v>
      </c>
      <c r="M572">
        <v>64.985164633400998</v>
      </c>
      <c r="N572">
        <v>1.4760692352756399</v>
      </c>
      <c r="O572">
        <v>62.723429503819602</v>
      </c>
      <c r="P572">
        <v>31.515801794771701</v>
      </c>
      <c r="Q572">
        <v>0.157077692727599</v>
      </c>
    </row>
    <row r="573" spans="1:17" x14ac:dyDescent="0.3">
      <c r="A573" t="s">
        <v>1272</v>
      </c>
      <c r="B573" t="s">
        <v>1273</v>
      </c>
      <c r="C573" t="str">
        <f>IFERROR(VLOOKUP(Table1[[#This Row],[Ticker]],[1]!Table2[[Symbol]:[Industry]],2,FALSE),"-")</f>
        <v>-</v>
      </c>
      <c r="D573" t="s">
        <v>265</v>
      </c>
      <c r="E573">
        <v>9033.0473000479997</v>
      </c>
      <c r="F573">
        <v>78.94</v>
      </c>
      <c r="G573">
        <v>61.261911039199397</v>
      </c>
      <c r="H573">
        <v>-13.7233147109015</v>
      </c>
      <c r="I573">
        <v>20.408437598919601</v>
      </c>
      <c r="J573">
        <v>-4.4358714708905103</v>
      </c>
      <c r="K573">
        <v>77.754635200511302</v>
      </c>
      <c r="L573">
        <v>61.984595310472997</v>
      </c>
      <c r="M573">
        <v>42.282510656406799</v>
      </c>
      <c r="N573">
        <v>0.42490907079414397</v>
      </c>
      <c r="O573">
        <v>18.317709652900898</v>
      </c>
      <c r="P573">
        <v>107.761486718944</v>
      </c>
      <c r="Q573">
        <v>0.231230218891222</v>
      </c>
    </row>
    <row r="574" spans="1:17" x14ac:dyDescent="0.3">
      <c r="A574" t="s">
        <v>1274</v>
      </c>
      <c r="B574" t="s">
        <v>1275</v>
      </c>
      <c r="C574" t="str">
        <f>IFERROR(VLOOKUP(Table1[[#This Row],[Ticker]],[1]!Table2[[Symbol]:[Industry]],2,FALSE),"-")</f>
        <v>-</v>
      </c>
      <c r="D574" t="s">
        <v>124</v>
      </c>
      <c r="E574">
        <v>9023.6731329249997</v>
      </c>
      <c r="F574">
        <v>83.95</v>
      </c>
      <c r="G574">
        <v>-32.530726744912002</v>
      </c>
      <c r="H574">
        <v>1.68404399750795</v>
      </c>
      <c r="I574">
        <v>-15.1848198662603</v>
      </c>
      <c r="J574">
        <v>-0.81787346337341804</v>
      </c>
      <c r="K574">
        <v>83.590539845957494</v>
      </c>
      <c r="L574">
        <v>84.885746903020902</v>
      </c>
      <c r="M574">
        <v>45.557604444664399</v>
      </c>
      <c r="N574">
        <v>1.5052835026252001</v>
      </c>
      <c r="O574">
        <v>16.7361524717093</v>
      </c>
      <c r="P574">
        <v>15.953038674033101</v>
      </c>
    </row>
    <row r="575" spans="1:17" x14ac:dyDescent="0.3">
      <c r="A575" t="s">
        <v>1276</v>
      </c>
      <c r="B575" t="s">
        <v>1277</v>
      </c>
      <c r="C575" t="str">
        <f>IFERROR(VLOOKUP(Table1[[#This Row],[Ticker]],[1]!Table2[[Symbol]:[Industry]],2,FALSE),"-")</f>
        <v>-</v>
      </c>
      <c r="D575" t="s">
        <v>356</v>
      </c>
      <c r="E575">
        <v>9006.5173711499992</v>
      </c>
      <c r="F575">
        <v>661.05</v>
      </c>
      <c r="G575">
        <v>24.183096588018799</v>
      </c>
      <c r="H575">
        <v>-5.09471843208118</v>
      </c>
      <c r="I575">
        <v>16.058188314066498</v>
      </c>
      <c r="J575">
        <v>-6.1512966695170403</v>
      </c>
      <c r="K575">
        <v>654.79642452396001</v>
      </c>
      <c r="L575">
        <v>555.83544292369299</v>
      </c>
      <c r="M575">
        <v>35.995323537736901</v>
      </c>
      <c r="N575">
        <v>0.37705760987303799</v>
      </c>
      <c r="O575">
        <v>19.960668633234999</v>
      </c>
      <c r="P575">
        <v>71.300855143819604</v>
      </c>
      <c r="Q575">
        <v>-4.1365506461810003E-3</v>
      </c>
    </row>
    <row r="576" spans="1:17" x14ac:dyDescent="0.3">
      <c r="A576" t="s">
        <v>1278</v>
      </c>
      <c r="B576" t="s">
        <v>1279</v>
      </c>
      <c r="C576" t="str">
        <f>IFERROR(VLOOKUP(Table1[[#This Row],[Ticker]],[1]!Table2[[Symbol]:[Industry]],2,FALSE),"-")</f>
        <v>-</v>
      </c>
      <c r="D576" t="s">
        <v>141</v>
      </c>
      <c r="E576">
        <v>8988.2952361499993</v>
      </c>
      <c r="F576">
        <v>579.75</v>
      </c>
      <c r="G576">
        <v>-22.082787779507498</v>
      </c>
      <c r="H576">
        <v>-5.0884068962150799</v>
      </c>
      <c r="I576">
        <v>-14.174430401325701</v>
      </c>
      <c r="J576">
        <v>0.30026781240901701</v>
      </c>
      <c r="K576">
        <v>592.79626987350798</v>
      </c>
      <c r="L576">
        <v>575.25063174545005</v>
      </c>
      <c r="M576">
        <v>44.963906975176599</v>
      </c>
      <c r="N576">
        <v>0.61852823207868102</v>
      </c>
      <c r="O576">
        <v>17.084950409659299</v>
      </c>
      <c r="P576">
        <v>22.052631578947299</v>
      </c>
      <c r="Q576">
        <v>8.7476140092947005E-2</v>
      </c>
    </row>
    <row r="577" spans="1:17" x14ac:dyDescent="0.3">
      <c r="A577" t="s">
        <v>1280</v>
      </c>
      <c r="B577" t="s">
        <v>1281</v>
      </c>
      <c r="C577" t="str">
        <f>IFERROR(VLOOKUP(Table1[[#This Row],[Ticker]],[1]!Table2[[Symbol]:[Industry]],2,FALSE),"-")</f>
        <v>-</v>
      </c>
      <c r="D577" t="s">
        <v>83</v>
      </c>
      <c r="E577">
        <v>8886.3106481619998</v>
      </c>
      <c r="F577">
        <v>219.86</v>
      </c>
      <c r="G577">
        <v>8.8545566413573802</v>
      </c>
      <c r="H577">
        <v>2.9332311401758</v>
      </c>
      <c r="I577">
        <v>-8.2039379667845704</v>
      </c>
      <c r="J577">
        <v>-4.4926263242978797</v>
      </c>
      <c r="K577">
        <v>213.55157781116</v>
      </c>
      <c r="L577">
        <v>200.432776090034</v>
      </c>
      <c r="M577">
        <v>58.833317654530497</v>
      </c>
      <c r="N577">
        <v>1.20516567294661</v>
      </c>
      <c r="O577">
        <v>16.437733102883598</v>
      </c>
      <c r="P577">
        <v>49.5646258503401</v>
      </c>
      <c r="Q577">
        <v>7.8604963510161996E-2</v>
      </c>
    </row>
    <row r="578" spans="1:17" x14ac:dyDescent="0.3">
      <c r="A578" t="s">
        <v>1282</v>
      </c>
      <c r="B578" t="s">
        <v>1283</v>
      </c>
      <c r="C578" t="str">
        <f>IFERROR(VLOOKUP(Table1[[#This Row],[Ticker]],[1]!Table2[[Symbol]:[Industry]],2,FALSE),"-")</f>
        <v>-</v>
      </c>
      <c r="D578" t="s">
        <v>598</v>
      </c>
      <c r="E578">
        <v>8844.3840654399992</v>
      </c>
      <c r="F578">
        <v>51.59</v>
      </c>
      <c r="G578">
        <v>-23.552722192641799</v>
      </c>
      <c r="H578">
        <v>6.5608080661896802</v>
      </c>
      <c r="I578">
        <v>-27.7834169090934</v>
      </c>
      <c r="J578">
        <v>-5.2638210057696702</v>
      </c>
      <c r="K578">
        <v>45.900128020243898</v>
      </c>
      <c r="L578">
        <v>46.470655247618502</v>
      </c>
      <c r="M578">
        <v>71.825170008184102</v>
      </c>
      <c r="N578">
        <v>1.9625778535830201</v>
      </c>
      <c r="O578">
        <v>33.165342120565903</v>
      </c>
      <c r="P578">
        <v>33.479948253557502</v>
      </c>
      <c r="Q578">
        <v>3.3340054901536E-2</v>
      </c>
    </row>
    <row r="579" spans="1:17" x14ac:dyDescent="0.3">
      <c r="A579" t="s">
        <v>1284</v>
      </c>
      <c r="B579" t="s">
        <v>1285</v>
      </c>
      <c r="C579" t="str">
        <f>IFERROR(VLOOKUP(Table1[[#This Row],[Ticker]],[1]!Table2[[Symbol]:[Industry]],2,FALSE),"-")</f>
        <v>-</v>
      </c>
      <c r="D579" t="s">
        <v>366</v>
      </c>
      <c r="E579">
        <v>8834.3485393800001</v>
      </c>
      <c r="F579">
        <v>389.3</v>
      </c>
      <c r="G579">
        <v>127.014900522896</v>
      </c>
      <c r="H579">
        <v>13.0076742535829</v>
      </c>
      <c r="I579">
        <v>64.860499113930501</v>
      </c>
      <c r="J579">
        <v>-2.5924332566573201</v>
      </c>
      <c r="K579">
        <v>343.64936626252501</v>
      </c>
      <c r="L579">
        <v>265.12333918420097</v>
      </c>
      <c r="M579">
        <v>62.835419338966297</v>
      </c>
      <c r="N579">
        <v>1.08034161940493</v>
      </c>
      <c r="O579">
        <v>4.7135884921654103</v>
      </c>
      <c r="P579">
        <v>180.88023088022999</v>
      </c>
      <c r="Q579">
        <v>0.17004398107715599</v>
      </c>
    </row>
    <row r="580" spans="1:17" x14ac:dyDescent="0.3">
      <c r="A580" t="s">
        <v>1286</v>
      </c>
      <c r="B580" t="s">
        <v>1287</v>
      </c>
      <c r="C580" t="str">
        <f>IFERROR(VLOOKUP(Table1[[#This Row],[Ticker]],[1]!Table2[[Symbol]:[Industry]],2,FALSE),"-")</f>
        <v>-</v>
      </c>
      <c r="D580" t="s">
        <v>301</v>
      </c>
      <c r="E580">
        <v>8819.2747378349995</v>
      </c>
      <c r="F580">
        <v>541.85</v>
      </c>
      <c r="G580">
        <v>21.1943908658988</v>
      </c>
      <c r="H580">
        <v>-2.0003025933086298</v>
      </c>
      <c r="I580">
        <v>26.635174170495699</v>
      </c>
      <c r="J580">
        <v>-4.3758789436252599</v>
      </c>
      <c r="K580">
        <v>530.94689038784304</v>
      </c>
      <c r="L580">
        <v>448.40986089243501</v>
      </c>
      <c r="M580">
        <v>32.191333532909297</v>
      </c>
      <c r="N580">
        <v>0.75168774243790104</v>
      </c>
      <c r="O580">
        <v>11.0824028790255</v>
      </c>
      <c r="P580">
        <v>58.760621154409598</v>
      </c>
      <c r="Q580">
        <v>0.115839353709026</v>
      </c>
    </row>
    <row r="581" spans="1:17" hidden="1" x14ac:dyDescent="0.3">
      <c r="A581" t="s">
        <v>1288</v>
      </c>
      <c r="B581" t="s">
        <v>1289</v>
      </c>
      <c r="C581" t="str">
        <f>IFERROR(VLOOKUP(Table1[[#This Row],[Ticker]],[1]!Table2[[Symbol]:[Industry]],2,FALSE),"-")</f>
        <v>-</v>
      </c>
      <c r="D581" t="s">
        <v>118</v>
      </c>
      <c r="E581">
        <v>8780.9440372499994</v>
      </c>
      <c r="F581">
        <v>2736.3</v>
      </c>
      <c r="G581">
        <v>-34.9360408883744</v>
      </c>
      <c r="H581">
        <v>-0.22244173647503701</v>
      </c>
      <c r="I581">
        <v>-7.9912329026726399</v>
      </c>
      <c r="J581">
        <v>-2.0006194653461602</v>
      </c>
      <c r="K581">
        <v>2768.2768672553698</v>
      </c>
      <c r="L581">
        <v>2707.7572668181101</v>
      </c>
      <c r="M581">
        <v>37.842590019943302</v>
      </c>
      <c r="N581">
        <v>0.62998535968960301</v>
      </c>
      <c r="O581">
        <v>27.9099513942184</v>
      </c>
      <c r="P581">
        <v>16.4878671775223</v>
      </c>
      <c r="Q581">
        <v>4.3162554544599999E-4</v>
      </c>
    </row>
    <row r="582" spans="1:17" x14ac:dyDescent="0.3">
      <c r="A582" t="s">
        <v>1290</v>
      </c>
      <c r="B582" t="s">
        <v>1291</v>
      </c>
      <c r="C582" t="str">
        <f>IFERROR(VLOOKUP(Table1[[#This Row],[Ticker]],[1]!Table2[[Symbol]:[Industry]],2,FALSE),"-")</f>
        <v>-</v>
      </c>
      <c r="D582" t="s">
        <v>46</v>
      </c>
      <c r="E582">
        <v>8768.0017284000005</v>
      </c>
      <c r="F582">
        <v>1308.9000000000001</v>
      </c>
      <c r="G582">
        <v>44.602793937478502</v>
      </c>
      <c r="H582">
        <v>-6.8964878651662902</v>
      </c>
      <c r="I582">
        <v>-4.2999796135112298</v>
      </c>
      <c r="J582">
        <v>-4.4017706355709301</v>
      </c>
      <c r="K582">
        <v>1308.96486081786</v>
      </c>
      <c r="L582">
        <v>1106.99856365712</v>
      </c>
      <c r="M582">
        <v>49.094501038392401</v>
      </c>
      <c r="N582">
        <v>0.60682343917565795</v>
      </c>
      <c r="O582">
        <v>17.8432271372908</v>
      </c>
      <c r="P582">
        <v>101.36923076923</v>
      </c>
      <c r="Q582">
        <v>0.13952264291924199</v>
      </c>
    </row>
    <row r="583" spans="1:17" x14ac:dyDescent="0.3">
      <c r="A583" t="s">
        <v>1292</v>
      </c>
      <c r="B583" t="s">
        <v>1293</v>
      </c>
      <c r="C583" t="str">
        <f>IFERROR(VLOOKUP(Table1[[#This Row],[Ticker]],[1]!Table2[[Symbol]:[Industry]],2,FALSE),"-")</f>
        <v>-</v>
      </c>
      <c r="D583" t="s">
        <v>532</v>
      </c>
      <c r="E583">
        <v>8763.7039449999993</v>
      </c>
      <c r="F583">
        <v>439.55</v>
      </c>
      <c r="G583">
        <v>110.519112847946</v>
      </c>
      <c r="H583">
        <v>6.6072019586119302</v>
      </c>
      <c r="I583">
        <v>45.448931724937999</v>
      </c>
      <c r="J583">
        <v>-1.3025404122489599</v>
      </c>
      <c r="K583">
        <v>393.709691751935</v>
      </c>
      <c r="L583">
        <v>319.91701369729299</v>
      </c>
      <c r="M583">
        <v>83.291481463763702</v>
      </c>
      <c r="N583">
        <v>1.12658295721177</v>
      </c>
      <c r="O583">
        <v>2.6504379479012501</v>
      </c>
      <c r="P583">
        <v>143.484281955407</v>
      </c>
      <c r="Q583">
        <v>0.335960062830918</v>
      </c>
    </row>
    <row r="584" spans="1:17" x14ac:dyDescent="0.3">
      <c r="A584" t="s">
        <v>1294</v>
      </c>
      <c r="B584" t="s">
        <v>1295</v>
      </c>
      <c r="C584" t="str">
        <f>IFERROR(VLOOKUP(Table1[[#This Row],[Ticker]],[1]!Table2[[Symbol]:[Industry]],2,FALSE),"-")</f>
        <v>-</v>
      </c>
      <c r="D584" t="s">
        <v>301</v>
      </c>
      <c r="E584">
        <v>8736.7259570799997</v>
      </c>
      <c r="F584">
        <v>741.4</v>
      </c>
      <c r="G584">
        <v>-5.7210884272009297</v>
      </c>
      <c r="H584">
        <v>-9.3757130462911196</v>
      </c>
      <c r="I584">
        <v>-23.122322759119299</v>
      </c>
      <c r="J584">
        <v>2.6791005567016799</v>
      </c>
      <c r="K584">
        <v>760.31042677497703</v>
      </c>
      <c r="L584">
        <v>713.77211311352301</v>
      </c>
      <c r="M584">
        <v>45.594138549454698</v>
      </c>
      <c r="N584">
        <v>1.02929999383926</v>
      </c>
      <c r="O584">
        <v>24.318856217966001</v>
      </c>
      <c r="P584">
        <v>40.403370892907802</v>
      </c>
      <c r="Q584">
        <v>8.2206355511966006E-2</v>
      </c>
    </row>
    <row r="585" spans="1:17" x14ac:dyDescent="0.3">
      <c r="A585" t="s">
        <v>1296</v>
      </c>
      <c r="B585" t="s">
        <v>1297</v>
      </c>
      <c r="C585" t="str">
        <f>IFERROR(VLOOKUP(Table1[[#This Row],[Ticker]],[1]!Table2[[Symbol]:[Industry]],2,FALSE),"-")</f>
        <v>-</v>
      </c>
      <c r="D585" t="s">
        <v>283</v>
      </c>
      <c r="E585">
        <v>8736.3446013899993</v>
      </c>
      <c r="F585">
        <v>1332.45</v>
      </c>
      <c r="G585">
        <v>-4.5379863613879596</v>
      </c>
      <c r="H585">
        <v>-3.7497049877998001</v>
      </c>
      <c r="I585">
        <v>-17.984437560784599</v>
      </c>
      <c r="J585">
        <v>-2.24545932402278</v>
      </c>
      <c r="K585">
        <v>1303.62221795445</v>
      </c>
      <c r="L585">
        <v>1210.55496098464</v>
      </c>
      <c r="M585">
        <v>53.323018989940799</v>
      </c>
      <c r="N585">
        <v>0.37475351697911202</v>
      </c>
      <c r="O585">
        <v>24.128485121392899</v>
      </c>
      <c r="P585">
        <v>36.395741631692097</v>
      </c>
    </row>
    <row r="586" spans="1:17" x14ac:dyDescent="0.3">
      <c r="A586" t="s">
        <v>1298</v>
      </c>
      <c r="B586" t="s">
        <v>1299</v>
      </c>
      <c r="C586" t="str">
        <f>IFERROR(VLOOKUP(Table1[[#This Row],[Ticker]],[1]!Table2[[Symbol]:[Industry]],2,FALSE),"-")</f>
        <v>-</v>
      </c>
      <c r="D586" t="s">
        <v>89</v>
      </c>
      <c r="E586">
        <v>8714.5976898850004</v>
      </c>
      <c r="F586">
        <v>295.14999999999998</v>
      </c>
      <c r="G586">
        <v>-69.471406071241006</v>
      </c>
      <c r="H586">
        <v>-8.1764994158848303</v>
      </c>
      <c r="I586">
        <v>-18.728380343856099</v>
      </c>
      <c r="J586">
        <v>-2.5515899571055498</v>
      </c>
      <c r="K586">
        <v>297.97417242363201</v>
      </c>
      <c r="L586">
        <v>341.17427396987102</v>
      </c>
      <c r="M586">
        <v>48.077871592096301</v>
      </c>
      <c r="N586">
        <v>0.60246675901232805</v>
      </c>
      <c r="O586">
        <v>80.586142639335904</v>
      </c>
      <c r="P586">
        <v>13.084291187739399</v>
      </c>
      <c r="Q586">
        <v>-9.0151604282009995E-2</v>
      </c>
    </row>
    <row r="587" spans="1:17" hidden="1" x14ac:dyDescent="0.3">
      <c r="A587" t="s">
        <v>1300</v>
      </c>
      <c r="B587" t="s">
        <v>1301</v>
      </c>
      <c r="C587" t="str">
        <f>IFERROR(VLOOKUP(Table1[[#This Row],[Ticker]],[1]!Table2[[Symbol]:[Industry]],2,FALSE),"-")</f>
        <v>-</v>
      </c>
      <c r="D587" t="s">
        <v>306</v>
      </c>
      <c r="E587">
        <v>8710.9683335999998</v>
      </c>
      <c r="F587">
        <v>391.5</v>
      </c>
      <c r="G587">
        <v>-32.524290370283197</v>
      </c>
      <c r="H587">
        <v>-11.399052325937699</v>
      </c>
      <c r="I587">
        <v>-25.0737324929202</v>
      </c>
      <c r="J587">
        <v>-4.0663815696668699</v>
      </c>
      <c r="K587">
        <v>415.83126016864298</v>
      </c>
      <c r="M587">
        <v>45.647805992332202</v>
      </c>
      <c r="N587">
        <v>0.61424653387265604</v>
      </c>
      <c r="O587">
        <v>37.4840357598978</v>
      </c>
      <c r="P587">
        <v>7.2602739726027297</v>
      </c>
    </row>
    <row r="588" spans="1:17" x14ac:dyDescent="0.3">
      <c r="A588" t="s">
        <v>1302</v>
      </c>
      <c r="B588" t="s">
        <v>1303</v>
      </c>
      <c r="C588" t="str">
        <f>IFERROR(VLOOKUP(Table1[[#This Row],[Ticker]],[1]!Table2[[Symbol]:[Industry]],2,FALSE),"-")</f>
        <v>-</v>
      </c>
      <c r="D588" t="s">
        <v>532</v>
      </c>
      <c r="E588">
        <v>8688.4142627149995</v>
      </c>
      <c r="F588">
        <v>263.05</v>
      </c>
      <c r="G588">
        <v>-16.869509028964501</v>
      </c>
      <c r="H588">
        <v>3.6182474605544601</v>
      </c>
      <c r="I588">
        <v>-3.3077338337226201</v>
      </c>
      <c r="J588">
        <v>2.7993044594127001</v>
      </c>
      <c r="K588">
        <v>245.36828133945599</v>
      </c>
      <c r="L588">
        <v>228.01685433150399</v>
      </c>
      <c r="M588">
        <v>57.043564197694103</v>
      </c>
      <c r="N588">
        <v>1.07082085016893</v>
      </c>
      <c r="O588">
        <v>6.6717354115187302</v>
      </c>
      <c r="P588">
        <v>30.481150793650801</v>
      </c>
      <c r="Q588">
        <v>4.5567562942569001E-2</v>
      </c>
    </row>
    <row r="589" spans="1:17" hidden="1" x14ac:dyDescent="0.3">
      <c r="A589" t="s">
        <v>1304</v>
      </c>
      <c r="B589" t="s">
        <v>1305</v>
      </c>
      <c r="C589" t="str">
        <f>IFERROR(VLOOKUP(Table1[[#This Row],[Ticker]],[1]!Table2[[Symbol]:[Industry]],2,FALSE),"-")</f>
        <v>-</v>
      </c>
      <c r="D589" t="s">
        <v>301</v>
      </c>
      <c r="E589">
        <v>8672.6746440000006</v>
      </c>
      <c r="F589">
        <v>516</v>
      </c>
      <c r="G589">
        <v>103.344931391394</v>
      </c>
      <c r="H589">
        <v>16.228262488877</v>
      </c>
      <c r="I589">
        <v>81.408928591713504</v>
      </c>
      <c r="J589">
        <v>1.9739343252329</v>
      </c>
      <c r="K589">
        <v>451.81564098536597</v>
      </c>
      <c r="L589">
        <v>322.40702847993202</v>
      </c>
      <c r="M589">
        <v>45.547201668947203</v>
      </c>
      <c r="N589">
        <v>0.33671382180989201</v>
      </c>
      <c r="O589">
        <v>13.178294573643401</v>
      </c>
      <c r="P589">
        <v>192.10302858760201</v>
      </c>
      <c r="Q589">
        <v>8.8283411923678001E-2</v>
      </c>
    </row>
    <row r="590" spans="1:17" hidden="1" x14ac:dyDescent="0.3">
      <c r="A590" t="s">
        <v>1306</v>
      </c>
      <c r="B590" t="s">
        <v>1307</v>
      </c>
      <c r="C590" t="str">
        <f>IFERROR(VLOOKUP(Table1[[#This Row],[Ticker]],[1]!Table2[[Symbol]:[Industry]],2,FALSE),"-")</f>
        <v>-</v>
      </c>
      <c r="D590" t="s">
        <v>1308</v>
      </c>
      <c r="E590">
        <v>8671.1389907399898</v>
      </c>
      <c r="F590">
        <v>2142.9</v>
      </c>
      <c r="G590">
        <v>112.65040136470201</v>
      </c>
      <c r="H590">
        <v>12.3452032071808</v>
      </c>
      <c r="I590">
        <v>79.642817924758702</v>
      </c>
      <c r="J590">
        <v>8.4318268368696003</v>
      </c>
      <c r="K590">
        <v>1711.3338340958601</v>
      </c>
      <c r="M590">
        <v>72.982790367534406</v>
      </c>
      <c r="N590">
        <v>0.77810814532042605</v>
      </c>
      <c r="O590">
        <v>0.74898502029958602</v>
      </c>
      <c r="P590">
        <v>176.50322580645101</v>
      </c>
    </row>
    <row r="591" spans="1:17" hidden="1" x14ac:dyDescent="0.3">
      <c r="A591" t="s">
        <v>1309</v>
      </c>
      <c r="B591" t="s">
        <v>1310</v>
      </c>
      <c r="C591" t="str">
        <f>IFERROR(VLOOKUP(Table1[[#This Row],[Ticker]],[1]!Table2[[Symbol]:[Industry]],2,FALSE),"-")</f>
        <v>-</v>
      </c>
      <c r="D591" t="s">
        <v>265</v>
      </c>
      <c r="E591">
        <v>8663.0770644999993</v>
      </c>
      <c r="F591">
        <v>4323.95</v>
      </c>
      <c r="G591">
        <v>472.35561456964098</v>
      </c>
      <c r="H591">
        <v>-2.2208525553707101</v>
      </c>
      <c r="I591">
        <v>214.30100202685401</v>
      </c>
      <c r="J591">
        <v>2.2939513587077499E-2</v>
      </c>
      <c r="K591">
        <v>4067.1688193825898</v>
      </c>
      <c r="L591">
        <v>2588.5004041785501</v>
      </c>
      <c r="M591">
        <v>36.921916758633898</v>
      </c>
      <c r="N591">
        <v>0.31805342947040199</v>
      </c>
      <c r="O591">
        <v>17.379941951225099</v>
      </c>
      <c r="P591">
        <v>509.86600846262297</v>
      </c>
      <c r="Q591">
        <v>0.15589919901980601</v>
      </c>
    </row>
    <row r="592" spans="1:17" hidden="1" x14ac:dyDescent="0.3">
      <c r="A592" t="s">
        <v>1311</v>
      </c>
      <c r="B592" t="s">
        <v>1312</v>
      </c>
      <c r="C592" t="str">
        <f>IFERROR(VLOOKUP(Table1[[#This Row],[Ticker]],[1]!Table2[[Symbol]:[Industry]],2,FALSE),"-")</f>
        <v>-</v>
      </c>
      <c r="D592" t="s">
        <v>54</v>
      </c>
      <c r="E592">
        <v>8644.54316105</v>
      </c>
      <c r="F592">
        <v>5207.75</v>
      </c>
      <c r="G592">
        <v>-21.050685906745201</v>
      </c>
      <c r="H592">
        <v>-1.9692565950923999</v>
      </c>
      <c r="I592">
        <v>-12.1242403711128</v>
      </c>
      <c r="J592">
        <v>-1.45951157209229</v>
      </c>
      <c r="K592">
        <v>5157.8828051462797</v>
      </c>
      <c r="L592">
        <v>5033.2668857256804</v>
      </c>
      <c r="M592">
        <v>46.784105146816998</v>
      </c>
      <c r="N592">
        <v>1.17660958583377</v>
      </c>
      <c r="O592">
        <v>8.3548557438433093</v>
      </c>
      <c r="P592">
        <v>12.3195048042186</v>
      </c>
      <c r="Q592">
        <v>-6.1969936724237E-2</v>
      </c>
    </row>
    <row r="593" spans="1:17" hidden="1" x14ac:dyDescent="0.3">
      <c r="A593" t="s">
        <v>1313</v>
      </c>
      <c r="B593" t="s">
        <v>1314</v>
      </c>
      <c r="C593" t="str">
        <f>IFERROR(VLOOKUP(Table1[[#This Row],[Ticker]],[1]!Table2[[Symbol]:[Industry]],2,FALSE),"-")</f>
        <v>-</v>
      </c>
      <c r="D593" t="s">
        <v>743</v>
      </c>
      <c r="E593">
        <v>8642.3479203879997</v>
      </c>
      <c r="F593">
        <v>524.52</v>
      </c>
      <c r="G593">
        <v>-14.538749799301501</v>
      </c>
      <c r="H593">
        <v>-2.40958316481716</v>
      </c>
      <c r="I593">
        <v>-2.7689887747139501</v>
      </c>
      <c r="J593">
        <v>-1.3530236936689199</v>
      </c>
      <c r="K593">
        <v>521.68738003942099</v>
      </c>
      <c r="L593">
        <v>496.658886779498</v>
      </c>
      <c r="M593">
        <v>73.886051750125603</v>
      </c>
      <c r="N593">
        <v>1.9606123285202399</v>
      </c>
      <c r="O593">
        <v>5.3153359261801203</v>
      </c>
      <c r="P593">
        <v>22.228695267168401</v>
      </c>
      <c r="Q593">
        <v>-1.0545973830429E-2</v>
      </c>
    </row>
    <row r="594" spans="1:17" x14ac:dyDescent="0.3">
      <c r="A594" t="s">
        <v>1315</v>
      </c>
      <c r="B594" t="s">
        <v>1316</v>
      </c>
      <c r="C594" t="str">
        <f>IFERROR(VLOOKUP(Table1[[#This Row],[Ticker]],[1]!Table2[[Symbol]:[Industry]],2,FALSE),"-")</f>
        <v>-</v>
      </c>
      <c r="D594" t="s">
        <v>54</v>
      </c>
      <c r="E594">
        <v>8605.3269898199997</v>
      </c>
      <c r="F594">
        <v>528.54999999999995</v>
      </c>
      <c r="G594">
        <v>9.9796146877359106</v>
      </c>
      <c r="H594">
        <v>2.2157309170876598</v>
      </c>
      <c r="I594">
        <v>6.6162472386815301</v>
      </c>
      <c r="J594">
        <v>-0.27126337653766602</v>
      </c>
      <c r="K594">
        <v>497.03035612510399</v>
      </c>
      <c r="L594">
        <v>448.50575006562298</v>
      </c>
      <c r="M594">
        <v>59.214940012055301</v>
      </c>
      <c r="N594">
        <v>1.0485335957873601</v>
      </c>
      <c r="O594">
        <v>3.9636742030082401</v>
      </c>
      <c r="P594">
        <v>53.961549665016001</v>
      </c>
      <c r="Q594">
        <v>3.1104747188827001E-2</v>
      </c>
    </row>
    <row r="595" spans="1:17" x14ac:dyDescent="0.3">
      <c r="A595" t="s">
        <v>1317</v>
      </c>
      <c r="B595" t="s">
        <v>1318</v>
      </c>
      <c r="C595" t="str">
        <f>IFERROR(VLOOKUP(Table1[[#This Row],[Ticker]],[1]!Table2[[Symbol]:[Industry]],2,FALSE),"-")</f>
        <v>-</v>
      </c>
      <c r="D595" t="s">
        <v>141</v>
      </c>
      <c r="E595">
        <v>8586.801133248</v>
      </c>
      <c r="F595">
        <v>135.04</v>
      </c>
      <c r="G595">
        <v>42.211267613806903</v>
      </c>
      <c r="H595">
        <v>-2.2503089396943601</v>
      </c>
      <c r="I595">
        <v>-1.36501237586161</v>
      </c>
      <c r="J595">
        <v>3.9778046234548001</v>
      </c>
      <c r="K595">
        <v>135.276031668098</v>
      </c>
      <c r="L595">
        <v>119.833936995049</v>
      </c>
      <c r="M595">
        <v>48.291165007511502</v>
      </c>
      <c r="N595">
        <v>0.77235682810887096</v>
      </c>
      <c r="O595">
        <v>21.7120853080568</v>
      </c>
      <c r="P595">
        <v>95.710144927536206</v>
      </c>
      <c r="Q595">
        <v>-2.6680256296249998E-3</v>
      </c>
    </row>
    <row r="596" spans="1:17" x14ac:dyDescent="0.3">
      <c r="A596" t="s">
        <v>1319</v>
      </c>
      <c r="B596" t="s">
        <v>1320</v>
      </c>
      <c r="C596" t="str">
        <f>IFERROR(VLOOKUP(Table1[[#This Row],[Ticker]],[1]!Table2[[Symbol]:[Industry]],2,FALSE),"-")</f>
        <v>-</v>
      </c>
      <c r="D596" t="s">
        <v>21</v>
      </c>
      <c r="E596">
        <v>8583.2708223119898</v>
      </c>
      <c r="F596">
        <v>30.99</v>
      </c>
      <c r="G596">
        <v>77.257339554288805</v>
      </c>
      <c r="H596">
        <v>-4.9408917399786398</v>
      </c>
      <c r="I596">
        <v>-30.089967741013101</v>
      </c>
      <c r="J596">
        <v>-2.70972559852882</v>
      </c>
      <c r="K596">
        <v>31.1468975130432</v>
      </c>
      <c r="L596">
        <v>29.2597361181761</v>
      </c>
      <c r="M596">
        <v>46.001677844823902</v>
      </c>
      <c r="N596">
        <v>0.84639969611233701</v>
      </c>
      <c r="O596">
        <v>37.141013230074201</v>
      </c>
      <c r="P596">
        <v>119.787234042553</v>
      </c>
      <c r="Q596">
        <v>2.8611307184050999E-2</v>
      </c>
    </row>
    <row r="597" spans="1:17" x14ac:dyDescent="0.3">
      <c r="A597" t="s">
        <v>1321</v>
      </c>
      <c r="B597" t="s">
        <v>1322</v>
      </c>
      <c r="C597" t="str">
        <f>IFERROR(VLOOKUP(Table1[[#This Row],[Ticker]],[1]!Table2[[Symbol]:[Industry]],2,FALSE),"-")</f>
        <v>-</v>
      </c>
      <c r="D597" t="s">
        <v>24</v>
      </c>
      <c r="E597">
        <v>8578.7857222380007</v>
      </c>
      <c r="F597">
        <v>227.18</v>
      </c>
      <c r="G597">
        <v>-28.2960575733211</v>
      </c>
      <c r="H597">
        <v>-2.71841583280125</v>
      </c>
      <c r="I597">
        <v>-14.579099979274201</v>
      </c>
      <c r="J597">
        <v>0.22738542418976901</v>
      </c>
      <c r="K597">
        <v>223.55195423203199</v>
      </c>
      <c r="L597">
        <v>222.04888171863101</v>
      </c>
      <c r="M597">
        <v>65.336674900550193</v>
      </c>
      <c r="N597">
        <v>0.89980211729062998</v>
      </c>
      <c r="O597">
        <v>26.1334624526806</v>
      </c>
      <c r="P597">
        <v>18.3229166666666</v>
      </c>
      <c r="Q597">
        <v>0.13383082578750899</v>
      </c>
    </row>
    <row r="598" spans="1:17" x14ac:dyDescent="0.3">
      <c r="A598" t="s">
        <v>1323</v>
      </c>
      <c r="B598" t="s">
        <v>1324</v>
      </c>
      <c r="C598" t="str">
        <f>IFERROR(VLOOKUP(Table1[[#This Row],[Ticker]],[1]!Table2[[Symbol]:[Industry]],2,FALSE),"-")</f>
        <v>-</v>
      </c>
      <c r="D598" t="s">
        <v>63</v>
      </c>
      <c r="E598">
        <v>8554.5786349800001</v>
      </c>
      <c r="F598">
        <v>15.93</v>
      </c>
      <c r="G598">
        <v>137.697462091598</v>
      </c>
      <c r="H598">
        <v>-9.3305610405346897</v>
      </c>
      <c r="I598">
        <v>44.090964333309103</v>
      </c>
      <c r="J598">
        <v>-9.1597566001634494</v>
      </c>
      <c r="K598">
        <v>15.955641373967801</v>
      </c>
      <c r="L598">
        <v>12.6469946800231</v>
      </c>
      <c r="M598">
        <v>49.5879429075571</v>
      </c>
      <c r="N598">
        <v>0.66282570032457999</v>
      </c>
      <c r="O598">
        <v>32.4544883866917</v>
      </c>
      <c r="P598">
        <v>187.027027027027</v>
      </c>
      <c r="Q598">
        <v>0.10821857430550499</v>
      </c>
    </row>
    <row r="599" spans="1:17" x14ac:dyDescent="0.3">
      <c r="A599" t="s">
        <v>1325</v>
      </c>
      <c r="B599" t="s">
        <v>1326</v>
      </c>
      <c r="C599" t="str">
        <f>IFERROR(VLOOKUP(Table1[[#This Row],[Ticker]],[1]!Table2[[Symbol]:[Industry]],2,FALSE),"-")</f>
        <v>-</v>
      </c>
      <c r="D599" t="s">
        <v>77</v>
      </c>
      <c r="E599">
        <v>8549.7047238199993</v>
      </c>
      <c r="F599">
        <v>777.4</v>
      </c>
      <c r="G599">
        <v>-21.820935467870999</v>
      </c>
      <c r="H599">
        <v>2.51323944141877</v>
      </c>
      <c r="I599">
        <v>-9.5890981375082802</v>
      </c>
      <c r="J599">
        <v>-1.45964598069444</v>
      </c>
      <c r="K599">
        <v>767.58491021164696</v>
      </c>
      <c r="L599">
        <v>742.00368991788901</v>
      </c>
      <c r="M599">
        <v>49.511828350733701</v>
      </c>
      <c r="N599">
        <v>0.52848659544290399</v>
      </c>
      <c r="O599">
        <v>18.343195266272101</v>
      </c>
      <c r="P599">
        <v>26.2012987012987</v>
      </c>
      <c r="Q599">
        <v>0.13937077980263701</v>
      </c>
    </row>
    <row r="600" spans="1:17" x14ac:dyDescent="0.3">
      <c r="A600" t="s">
        <v>1327</v>
      </c>
      <c r="B600" t="s">
        <v>1328</v>
      </c>
      <c r="C600" t="str">
        <f>IFERROR(VLOOKUP(Table1[[#This Row],[Ticker]],[1]!Table2[[Symbol]:[Industry]],2,FALSE),"-")</f>
        <v>-</v>
      </c>
      <c r="D600" t="s">
        <v>569</v>
      </c>
      <c r="E600">
        <v>8529.7618700799994</v>
      </c>
      <c r="F600">
        <v>776.6</v>
      </c>
      <c r="G600">
        <v>-52.729230584277701</v>
      </c>
      <c r="H600">
        <v>-1.2589832224933699</v>
      </c>
      <c r="I600">
        <v>-33.207672670940703</v>
      </c>
      <c r="J600">
        <v>-4.20362057796829</v>
      </c>
      <c r="K600">
        <v>785.60160494387105</v>
      </c>
      <c r="L600">
        <v>842.40428920480099</v>
      </c>
      <c r="M600">
        <v>40.603880023186797</v>
      </c>
      <c r="N600">
        <v>0.63293170069901095</v>
      </c>
      <c r="O600">
        <v>42.454287921709998</v>
      </c>
      <c r="P600">
        <v>7.8012215435869097</v>
      </c>
      <c r="Q600">
        <v>-2.9934759583834E-2</v>
      </c>
    </row>
    <row r="601" spans="1:17" x14ac:dyDescent="0.3">
      <c r="A601" t="s">
        <v>1329</v>
      </c>
      <c r="B601" t="s">
        <v>1330</v>
      </c>
      <c r="C601" t="str">
        <f>IFERROR(VLOOKUP(Table1[[#This Row],[Ticker]],[1]!Table2[[Symbol]:[Industry]],2,FALSE),"-")</f>
        <v>-</v>
      </c>
      <c r="D601" t="s">
        <v>89</v>
      </c>
      <c r="E601">
        <v>8522.2664232000006</v>
      </c>
      <c r="F601">
        <v>1096.5</v>
      </c>
      <c r="G601">
        <v>141.00826806025901</v>
      </c>
      <c r="H601">
        <v>9.7284185194590496</v>
      </c>
      <c r="I601">
        <v>17.517083646501298</v>
      </c>
      <c r="J601">
        <v>-4.1642206789408602</v>
      </c>
      <c r="K601">
        <v>1023.96981793637</v>
      </c>
      <c r="L601">
        <v>851.55520939652604</v>
      </c>
      <c r="M601">
        <v>60.905209178711601</v>
      </c>
      <c r="N601">
        <v>0.84614762085014805</v>
      </c>
      <c r="O601">
        <v>7.3415412676698599</v>
      </c>
      <c r="P601">
        <v>188.552631578947</v>
      </c>
    </row>
    <row r="602" spans="1:17" x14ac:dyDescent="0.3">
      <c r="A602" t="s">
        <v>1331</v>
      </c>
      <c r="B602" t="s">
        <v>1332</v>
      </c>
      <c r="C602" t="str">
        <f>IFERROR(VLOOKUP(Table1[[#This Row],[Ticker]],[1]!Table2[[Symbol]:[Industry]],2,FALSE),"-")</f>
        <v>-</v>
      </c>
      <c r="D602" t="s">
        <v>412</v>
      </c>
      <c r="E602">
        <v>8469.3056689099994</v>
      </c>
      <c r="F602">
        <v>192.31</v>
      </c>
      <c r="G602">
        <v>-33.8786303453766</v>
      </c>
      <c r="H602">
        <v>-0.28840245264036901</v>
      </c>
      <c r="I602">
        <v>-7.8440406087304204</v>
      </c>
      <c r="J602">
        <v>0.252854019305563</v>
      </c>
      <c r="K602">
        <v>187.67534144218001</v>
      </c>
      <c r="L602">
        <v>190.98572971950199</v>
      </c>
      <c r="M602">
        <v>49.400900111107099</v>
      </c>
      <c r="N602">
        <v>0.79916049251656596</v>
      </c>
      <c r="O602">
        <v>34.158390099318801</v>
      </c>
      <c r="P602">
        <v>32.627586206896503</v>
      </c>
    </row>
    <row r="603" spans="1:17" x14ac:dyDescent="0.3">
      <c r="A603" t="s">
        <v>1333</v>
      </c>
      <c r="B603" t="s">
        <v>1334</v>
      </c>
      <c r="C603" t="str">
        <f>IFERROR(VLOOKUP(Table1[[#This Row],[Ticker]],[1]!Table2[[Symbol]:[Industry]],2,FALSE),"-")</f>
        <v>-</v>
      </c>
      <c r="D603" t="s">
        <v>473</v>
      </c>
      <c r="E603">
        <v>8464.5802655250009</v>
      </c>
      <c r="F603">
        <v>277.25</v>
      </c>
      <c r="G603">
        <v>-38.304928939255902</v>
      </c>
      <c r="H603">
        <v>-12.027505211997999</v>
      </c>
      <c r="I603">
        <v>-0.64957180422230199</v>
      </c>
      <c r="J603">
        <v>-4.6152027341876298</v>
      </c>
      <c r="K603">
        <v>287.85604473834098</v>
      </c>
      <c r="L603">
        <v>281.497283520694</v>
      </c>
      <c r="M603">
        <v>28.117556024390201</v>
      </c>
      <c r="N603">
        <v>0.22077204105503601</v>
      </c>
      <c r="O603">
        <v>15.5635707844905</v>
      </c>
      <c r="P603">
        <v>30.164319248826299</v>
      </c>
      <c r="Q603">
        <v>-8.2112860952840996E-2</v>
      </c>
    </row>
    <row r="604" spans="1:17" x14ac:dyDescent="0.3">
      <c r="A604" t="s">
        <v>1335</v>
      </c>
      <c r="B604" t="s">
        <v>1336</v>
      </c>
      <c r="C604" t="str">
        <f>IFERROR(VLOOKUP(Table1[[#This Row],[Ticker]],[1]!Table2[[Symbol]:[Industry]],2,FALSE),"-")</f>
        <v>-</v>
      </c>
      <c r="D604" t="s">
        <v>330</v>
      </c>
      <c r="E604">
        <v>8436.3861043739998</v>
      </c>
      <c r="F604">
        <v>219.27</v>
      </c>
      <c r="G604">
        <v>13.8443224105288</v>
      </c>
      <c r="H604">
        <v>-0.57418552375783305</v>
      </c>
      <c r="I604">
        <v>-8.5912087779684203</v>
      </c>
      <c r="J604">
        <v>-0.965321833712808</v>
      </c>
      <c r="K604">
        <v>222.680711934502</v>
      </c>
      <c r="L604">
        <v>203.50855282367499</v>
      </c>
      <c r="M604">
        <v>45.032842879579299</v>
      </c>
      <c r="N604">
        <v>3.8780920368283498</v>
      </c>
      <c r="O604">
        <v>19.487389975828801</v>
      </c>
      <c r="P604">
        <v>76.120481927710799</v>
      </c>
    </row>
    <row r="605" spans="1:17" x14ac:dyDescent="0.3">
      <c r="A605" t="s">
        <v>1337</v>
      </c>
      <c r="B605" t="s">
        <v>1338</v>
      </c>
      <c r="C605" t="str">
        <f>IFERROR(VLOOKUP(Table1[[#This Row],[Ticker]],[1]!Table2[[Symbol]:[Industry]],2,FALSE),"-")</f>
        <v>-</v>
      </c>
      <c r="D605" t="s">
        <v>54</v>
      </c>
      <c r="E605">
        <v>8422.6137108750008</v>
      </c>
      <c r="F605">
        <v>485.55</v>
      </c>
      <c r="G605">
        <v>-12.5808001566974</v>
      </c>
      <c r="H605">
        <v>8.0615958222103892</v>
      </c>
      <c r="I605">
        <v>26.731757460695398</v>
      </c>
      <c r="J605">
        <v>-0.34719515762787101</v>
      </c>
      <c r="K605">
        <v>450.87870060408198</v>
      </c>
      <c r="L605">
        <v>392.19744563205398</v>
      </c>
      <c r="M605">
        <v>55.8683216392037</v>
      </c>
      <c r="N605">
        <v>0.60802252758598196</v>
      </c>
      <c r="O605">
        <v>10.905159097930101</v>
      </c>
      <c r="P605">
        <v>51.971830985915403</v>
      </c>
    </row>
    <row r="606" spans="1:17" hidden="1" x14ac:dyDescent="0.3">
      <c r="A606" t="s">
        <v>1339</v>
      </c>
      <c r="B606" t="s">
        <v>1340</v>
      </c>
      <c r="C606" t="str">
        <f>IFERROR(VLOOKUP(Table1[[#This Row],[Ticker]],[1]!Table2[[Symbol]:[Industry]],2,FALSE),"-")</f>
        <v>-</v>
      </c>
      <c r="D606" t="s">
        <v>412</v>
      </c>
      <c r="E606">
        <v>8412.1876640999999</v>
      </c>
      <c r="F606">
        <v>1080.2</v>
      </c>
      <c r="G606">
        <v>4.3697540020166397</v>
      </c>
      <c r="H606">
        <v>6.3501530361407399</v>
      </c>
      <c r="I606">
        <v>15.6732228486448</v>
      </c>
      <c r="J606">
        <v>-11.0129145688314</v>
      </c>
      <c r="K606">
        <v>997.91822858674595</v>
      </c>
      <c r="L606">
        <v>897.068105017015</v>
      </c>
      <c r="M606">
        <v>55.506113689947398</v>
      </c>
      <c r="N606">
        <v>1.92527797104233</v>
      </c>
      <c r="O606">
        <v>14.6084058507683</v>
      </c>
      <c r="P606">
        <v>42.572427902065598</v>
      </c>
      <c r="Q606">
        <v>0.10368201643137399</v>
      </c>
    </row>
    <row r="607" spans="1:17" x14ac:dyDescent="0.3">
      <c r="A607" t="s">
        <v>1341</v>
      </c>
      <c r="B607" t="s">
        <v>1342</v>
      </c>
      <c r="C607" t="str">
        <f>IFERROR(VLOOKUP(Table1[[#This Row],[Ticker]],[1]!Table2[[Symbol]:[Industry]],2,FALSE),"-")</f>
        <v>-</v>
      </c>
      <c r="D607" t="s">
        <v>218</v>
      </c>
      <c r="E607">
        <v>8398.3333426499994</v>
      </c>
      <c r="F607">
        <v>212.25</v>
      </c>
      <c r="G607">
        <v>-14.9929799388725</v>
      </c>
      <c r="H607">
        <v>9.3786900607868908</v>
      </c>
      <c r="I607">
        <v>-18.332297357332202</v>
      </c>
      <c r="J607">
        <v>-14.477559086107499</v>
      </c>
      <c r="K607">
        <v>206.51538028689399</v>
      </c>
      <c r="L607">
        <v>198.594208814052</v>
      </c>
      <c r="M607">
        <v>45.194801231845901</v>
      </c>
      <c r="N607">
        <v>1.88870662808527</v>
      </c>
      <c r="O607">
        <v>45.111896348645402</v>
      </c>
      <c r="P607">
        <v>46.936656282450699</v>
      </c>
      <c r="Q607">
        <v>0.10203835696546899</v>
      </c>
    </row>
    <row r="608" spans="1:17" x14ac:dyDescent="0.3">
      <c r="A608" t="s">
        <v>1343</v>
      </c>
      <c r="B608" t="s">
        <v>1344</v>
      </c>
      <c r="C608" t="str">
        <f>IFERROR(VLOOKUP(Table1[[#This Row],[Ticker]],[1]!Table2[[Symbol]:[Industry]],2,FALSE),"-")</f>
        <v>-</v>
      </c>
      <c r="D608" t="s">
        <v>24</v>
      </c>
      <c r="E608">
        <v>8379.9755155759995</v>
      </c>
      <c r="F608">
        <v>43.33</v>
      </c>
      <c r="G608">
        <v>-41.785157840285002</v>
      </c>
      <c r="H608">
        <v>-1.1113709590037999</v>
      </c>
      <c r="I608">
        <v>-32.892509642063203</v>
      </c>
      <c r="J608">
        <v>-1.2576509039827399</v>
      </c>
      <c r="K608">
        <v>44.718661121764001</v>
      </c>
      <c r="L608">
        <v>47.974495957887797</v>
      </c>
      <c r="M608">
        <v>50.511255179227099</v>
      </c>
      <c r="N608">
        <v>0.84841449518563194</v>
      </c>
      <c r="O608">
        <v>45.3957996768982</v>
      </c>
      <c r="P608">
        <v>8.3249999999999993</v>
      </c>
      <c r="Q608">
        <v>8.0648421112102006E-2</v>
      </c>
    </row>
    <row r="609" spans="1:17" hidden="1" x14ac:dyDescent="0.3">
      <c r="A609" t="s">
        <v>1345</v>
      </c>
      <c r="B609" t="s">
        <v>1346</v>
      </c>
      <c r="C609" t="str">
        <f>IFERROR(VLOOKUP(Table1[[#This Row],[Ticker]],[1]!Table2[[Symbol]:[Industry]],2,FALSE),"-")</f>
        <v>-</v>
      </c>
      <c r="D609" t="s">
        <v>743</v>
      </c>
      <c r="E609">
        <v>8375.5088797930002</v>
      </c>
      <c r="F609">
        <v>264.8</v>
      </c>
      <c r="G609">
        <v>1.54400940617613</v>
      </c>
      <c r="H609">
        <v>-1.04351385193691</v>
      </c>
      <c r="I609">
        <v>0.82918210981375895</v>
      </c>
      <c r="J609">
        <v>-0.65354648524302195</v>
      </c>
      <c r="K609">
        <v>255.86502260894699</v>
      </c>
      <c r="L609">
        <v>237.14600789536399</v>
      </c>
      <c r="M609">
        <v>59.785019392106697</v>
      </c>
      <c r="N609">
        <v>0.311386583039168</v>
      </c>
      <c r="O609">
        <v>2.3980362537764099</v>
      </c>
      <c r="P609">
        <v>34.484509903504303</v>
      </c>
      <c r="Q609">
        <v>1.1816369177710001E-3</v>
      </c>
    </row>
    <row r="610" spans="1:17" x14ac:dyDescent="0.3">
      <c r="A610" t="s">
        <v>1347</v>
      </c>
      <c r="B610" t="s">
        <v>1348</v>
      </c>
      <c r="C610" t="str">
        <f>IFERROR(VLOOKUP(Table1[[#This Row],[Ticker]],[1]!Table2[[Symbol]:[Industry]],2,FALSE),"-")</f>
        <v>-</v>
      </c>
      <c r="D610" t="s">
        <v>199</v>
      </c>
      <c r="E610">
        <v>8373.4586519999993</v>
      </c>
      <c r="F610">
        <v>548.04999999999995</v>
      </c>
      <c r="G610">
        <v>-1.59444590666094</v>
      </c>
      <c r="H610">
        <v>-12.034993435669101</v>
      </c>
      <c r="I610">
        <v>-2.0075146592779101</v>
      </c>
      <c r="J610">
        <v>2.91647943612662</v>
      </c>
      <c r="K610">
        <v>591.92779581684704</v>
      </c>
      <c r="L610">
        <v>546.55099354713104</v>
      </c>
      <c r="M610">
        <v>41.024151490611899</v>
      </c>
      <c r="N610">
        <v>1.9496544521710599</v>
      </c>
      <c r="O610">
        <v>29.148800291944099</v>
      </c>
      <c r="P610">
        <v>35.655940594059302</v>
      </c>
      <c r="Q610">
        <v>6.6399629659044002E-2</v>
      </c>
    </row>
    <row r="611" spans="1:17" hidden="1" x14ac:dyDescent="0.3">
      <c r="A611" t="s">
        <v>1349</v>
      </c>
      <c r="B611" t="s">
        <v>1350</v>
      </c>
      <c r="C611" t="str">
        <f>IFERROR(VLOOKUP(Table1[[#This Row],[Ticker]],[1]!Table2[[Symbol]:[Industry]],2,FALSE),"-")</f>
        <v>-</v>
      </c>
      <c r="D611" t="s">
        <v>1351</v>
      </c>
      <c r="E611">
        <v>8369.7008711939998</v>
      </c>
      <c r="F611">
        <v>1230.3900000000001</v>
      </c>
      <c r="K611">
        <v>1221.0284065276701</v>
      </c>
      <c r="L611">
        <v>1201.49851616978</v>
      </c>
      <c r="M611">
        <v>68.273684852772604</v>
      </c>
      <c r="N611">
        <v>1</v>
      </c>
      <c r="Q611">
        <v>-6.1080809493942997E-2</v>
      </c>
    </row>
    <row r="612" spans="1:17" x14ac:dyDescent="0.3">
      <c r="A612" t="s">
        <v>1352</v>
      </c>
      <c r="B612" t="s">
        <v>1353</v>
      </c>
      <c r="C612" t="str">
        <f>IFERROR(VLOOKUP(Table1[[#This Row],[Ticker]],[1]!Table2[[Symbol]:[Industry]],2,FALSE),"-")</f>
        <v>-</v>
      </c>
      <c r="D612" t="s">
        <v>141</v>
      </c>
      <c r="E612">
        <v>8356.3177718549996</v>
      </c>
      <c r="F612">
        <v>570.45000000000005</v>
      </c>
      <c r="G612">
        <v>27.723559920109999</v>
      </c>
      <c r="H612">
        <v>-2.9992008234918899</v>
      </c>
      <c r="I612">
        <v>8.9774017116349203</v>
      </c>
      <c r="J612">
        <v>-7.9713330373613598</v>
      </c>
      <c r="K612">
        <v>572.73699575243404</v>
      </c>
      <c r="L612">
        <v>497.12801292841198</v>
      </c>
      <c r="M612">
        <v>36.585237818280497</v>
      </c>
      <c r="N612">
        <v>0.57869357051118298</v>
      </c>
      <c r="O612">
        <v>22.534840915067001</v>
      </c>
      <c r="P612">
        <v>59.678096571028597</v>
      </c>
      <c r="Q612">
        <v>3.5203114928698001E-2</v>
      </c>
    </row>
    <row r="613" spans="1:17" x14ac:dyDescent="0.3">
      <c r="A613" t="s">
        <v>1354</v>
      </c>
      <c r="B613" t="s">
        <v>1355</v>
      </c>
      <c r="C613" t="str">
        <f>IFERROR(VLOOKUP(Table1[[#This Row],[Ticker]],[1]!Table2[[Symbol]:[Industry]],2,FALSE),"-")</f>
        <v>-</v>
      </c>
      <c r="D613" t="s">
        <v>83</v>
      </c>
      <c r="E613">
        <v>8327.0279029399899</v>
      </c>
      <c r="F613">
        <v>165.43</v>
      </c>
      <c r="G613">
        <v>-0.69039344154554505</v>
      </c>
      <c r="H613">
        <v>2.75295384690176</v>
      </c>
      <c r="I613">
        <v>-19.641362289092999</v>
      </c>
      <c r="J613">
        <v>2.0143570867902199</v>
      </c>
      <c r="K613">
        <v>163.06612180949099</v>
      </c>
      <c r="L613">
        <v>160.35177387025399</v>
      </c>
      <c r="M613">
        <v>53.5943808494591</v>
      </c>
      <c r="N613">
        <v>1.12000972095803</v>
      </c>
      <c r="O613">
        <v>20.292570875899099</v>
      </c>
      <c r="P613">
        <v>37.858333333333299</v>
      </c>
      <c r="Q613">
        <v>4.8269101329919996E-3</v>
      </c>
    </row>
    <row r="614" spans="1:17" x14ac:dyDescent="0.3">
      <c r="A614" t="s">
        <v>1356</v>
      </c>
      <c r="B614" t="s">
        <v>1357</v>
      </c>
      <c r="C614" t="str">
        <f>IFERROR(VLOOKUP(Table1[[#This Row],[Ticker]],[1]!Table2[[Symbol]:[Industry]],2,FALSE),"-")</f>
        <v>-</v>
      </c>
      <c r="D614" t="s">
        <v>931</v>
      </c>
      <c r="E614">
        <v>8285.3761231200006</v>
      </c>
      <c r="F614">
        <v>872.65</v>
      </c>
      <c r="G614">
        <v>96.805465053635501</v>
      </c>
      <c r="H614">
        <v>-3.4377823911273899</v>
      </c>
      <c r="I614">
        <v>26.949126140505101</v>
      </c>
      <c r="J614">
        <v>-1.9437039004499601</v>
      </c>
      <c r="K614">
        <v>869.72377879222404</v>
      </c>
      <c r="L614">
        <v>723.62176626001406</v>
      </c>
      <c r="M614">
        <v>49.732494451028501</v>
      </c>
      <c r="N614">
        <v>0.57372850250330898</v>
      </c>
      <c r="O614">
        <v>21.354494929238498</v>
      </c>
      <c r="P614">
        <v>129.04199475065599</v>
      </c>
      <c r="Q614">
        <v>0.17495652031050299</v>
      </c>
    </row>
    <row r="615" spans="1:17" x14ac:dyDescent="0.3">
      <c r="A615" t="s">
        <v>1358</v>
      </c>
      <c r="B615" t="s">
        <v>1359</v>
      </c>
      <c r="C615" t="str">
        <f>IFERROR(VLOOKUP(Table1[[#This Row],[Ticker]],[1]!Table2[[Symbol]:[Industry]],2,FALSE),"-")</f>
        <v>-</v>
      </c>
      <c r="D615" t="s">
        <v>306</v>
      </c>
      <c r="E615">
        <v>8279.9701867999993</v>
      </c>
      <c r="F615">
        <v>410.8</v>
      </c>
      <c r="G615">
        <v>-28.148709710456</v>
      </c>
      <c r="H615">
        <v>-16.154821564209001</v>
      </c>
      <c r="I615">
        <v>-15.773203840111099</v>
      </c>
      <c r="J615">
        <v>-2.8473959197337</v>
      </c>
      <c r="K615">
        <v>426.512334154803</v>
      </c>
      <c r="L615">
        <v>408.98850254981897</v>
      </c>
      <c r="M615">
        <v>47.243544950112202</v>
      </c>
      <c r="N615">
        <v>0.80581794478852198</v>
      </c>
      <c r="O615">
        <v>22.930866601752601</v>
      </c>
      <c r="P615">
        <v>18.130841121495301</v>
      </c>
      <c r="Q615">
        <v>5.9278157941127001E-2</v>
      </c>
    </row>
    <row r="616" spans="1:17" x14ac:dyDescent="0.3">
      <c r="A616" t="s">
        <v>1360</v>
      </c>
      <c r="B616" t="s">
        <v>1361</v>
      </c>
      <c r="C616" t="str">
        <f>IFERROR(VLOOKUP(Table1[[#This Row],[Ticker]],[1]!Table2[[Symbol]:[Industry]],2,FALSE),"-")</f>
        <v>-</v>
      </c>
      <c r="D616" t="s">
        <v>1362</v>
      </c>
      <c r="E616">
        <v>8268.3020670000005</v>
      </c>
      <c r="F616">
        <v>672.6</v>
      </c>
      <c r="G616">
        <v>1.70664974472225</v>
      </c>
      <c r="H616">
        <v>-9.5164363797632507</v>
      </c>
      <c r="I616">
        <v>24.4070310585067</v>
      </c>
      <c r="J616">
        <v>-3.9052490319321902</v>
      </c>
      <c r="K616">
        <v>651.21109852838504</v>
      </c>
      <c r="L616">
        <v>566.36798634671698</v>
      </c>
      <c r="M616">
        <v>40.586945961702099</v>
      </c>
      <c r="N616">
        <v>0.76201705909786999</v>
      </c>
      <c r="O616">
        <v>14.2432352066607</v>
      </c>
      <c r="P616">
        <v>65.278289716181305</v>
      </c>
      <c r="Q616">
        <v>0.14200956051299299</v>
      </c>
    </row>
    <row r="617" spans="1:17" x14ac:dyDescent="0.3">
      <c r="A617" t="s">
        <v>1363</v>
      </c>
      <c r="B617" t="s">
        <v>1364</v>
      </c>
      <c r="C617" t="str">
        <f>IFERROR(VLOOKUP(Table1[[#This Row],[Ticker]],[1]!Table2[[Symbol]:[Industry]],2,FALSE),"-")</f>
        <v>-</v>
      </c>
      <c r="D617" t="s">
        <v>415</v>
      </c>
      <c r="E617">
        <v>8226.0546214839997</v>
      </c>
      <c r="F617">
        <v>266.38</v>
      </c>
      <c r="G617">
        <v>213.460889319355</v>
      </c>
      <c r="H617">
        <v>38.401731876632098</v>
      </c>
      <c r="I617">
        <v>65.630814928256001</v>
      </c>
      <c r="J617">
        <v>6.4201129475254204</v>
      </c>
      <c r="K617">
        <v>217.37693695125699</v>
      </c>
      <c r="L617">
        <v>168.513013104425</v>
      </c>
      <c r="M617">
        <v>65.871455560691103</v>
      </c>
      <c r="N617">
        <v>1.4161588514575301</v>
      </c>
      <c r="O617">
        <v>6.6896914182746396</v>
      </c>
      <c r="P617">
        <v>280.54285714285697</v>
      </c>
      <c r="Q617">
        <v>0.105869722751747</v>
      </c>
    </row>
    <row r="618" spans="1:17" x14ac:dyDescent="0.3">
      <c r="A618" t="s">
        <v>1365</v>
      </c>
      <c r="B618" t="s">
        <v>1366</v>
      </c>
      <c r="C618" t="str">
        <f>IFERROR(VLOOKUP(Table1[[#This Row],[Ticker]],[1]!Table2[[Symbol]:[Industry]],2,FALSE),"-")</f>
        <v>-</v>
      </c>
      <c r="D618" t="s">
        <v>569</v>
      </c>
      <c r="E618">
        <v>8194.5914088899899</v>
      </c>
      <c r="F618">
        <v>296.3</v>
      </c>
      <c r="G618">
        <v>-29.7119780684171</v>
      </c>
      <c r="H618">
        <v>12.407507771895901</v>
      </c>
      <c r="I618">
        <v>2.7676028925398999</v>
      </c>
      <c r="J618">
        <v>8.5731094937581105</v>
      </c>
      <c r="K618">
        <v>267.39599549969302</v>
      </c>
      <c r="L618">
        <v>262.63451658772101</v>
      </c>
      <c r="M618">
        <v>69.632846932280202</v>
      </c>
      <c r="N618">
        <v>1.9388554237500599</v>
      </c>
      <c r="O618">
        <v>8.3192710091123807</v>
      </c>
      <c r="P618">
        <v>34.681818181818102</v>
      </c>
      <c r="Q618">
        <v>-9.7371237447163E-2</v>
      </c>
    </row>
    <row r="619" spans="1:17" hidden="1" x14ac:dyDescent="0.3">
      <c r="A619" t="s">
        <v>1367</v>
      </c>
      <c r="B619" t="s">
        <v>1368</v>
      </c>
      <c r="C619" t="str">
        <f>IFERROR(VLOOKUP(Table1[[#This Row],[Ticker]],[1]!Table2[[Symbol]:[Industry]],2,FALSE),"-")</f>
        <v>-</v>
      </c>
      <c r="D619" t="s">
        <v>630</v>
      </c>
      <c r="E619">
        <v>8176.6705370999998</v>
      </c>
      <c r="F619">
        <v>96.33</v>
      </c>
      <c r="G619">
        <v>277.79871512456401</v>
      </c>
      <c r="H619">
        <v>218.414673638702</v>
      </c>
      <c r="I619">
        <v>293.41584711668202</v>
      </c>
      <c r="J619">
        <v>20.1510328272525</v>
      </c>
      <c r="M619">
        <v>100</v>
      </c>
      <c r="O619">
        <v>0</v>
      </c>
      <c r="P619">
        <v>328.13333333333298</v>
      </c>
    </row>
    <row r="620" spans="1:17" hidden="1" x14ac:dyDescent="0.3">
      <c r="A620" t="s">
        <v>1369</v>
      </c>
      <c r="B620" t="s">
        <v>1370</v>
      </c>
      <c r="C620" t="str">
        <f>IFERROR(VLOOKUP(Table1[[#This Row],[Ticker]],[1]!Table2[[Symbol]:[Industry]],2,FALSE),"-")</f>
        <v>-</v>
      </c>
      <c r="D620" t="s">
        <v>265</v>
      </c>
      <c r="E620">
        <v>8158.1556612000004</v>
      </c>
      <c r="F620">
        <v>1226</v>
      </c>
      <c r="G620">
        <v>63.296023522004802</v>
      </c>
      <c r="H620">
        <v>-9.75205821083137</v>
      </c>
      <c r="I620">
        <v>59.9789497264006</v>
      </c>
      <c r="J620">
        <v>-8.2920866775068802</v>
      </c>
      <c r="K620">
        <v>1277.1939201519799</v>
      </c>
      <c r="L620">
        <v>1007.66261209375</v>
      </c>
      <c r="M620">
        <v>35.610877004796102</v>
      </c>
      <c r="N620">
        <v>0.49313133517547802</v>
      </c>
      <c r="O620">
        <v>18.658238172920001</v>
      </c>
      <c r="P620">
        <v>126.596432862027</v>
      </c>
    </row>
    <row r="621" spans="1:17" x14ac:dyDescent="0.3">
      <c r="A621" t="s">
        <v>1371</v>
      </c>
      <c r="B621" t="s">
        <v>1372</v>
      </c>
      <c r="C621" t="str">
        <f>IFERROR(VLOOKUP(Table1[[#This Row],[Ticker]],[1]!Table2[[Symbol]:[Industry]],2,FALSE),"-")</f>
        <v>-</v>
      </c>
      <c r="D621" t="s">
        <v>630</v>
      </c>
      <c r="E621">
        <v>8154.8874495</v>
      </c>
      <c r="F621">
        <v>411.75</v>
      </c>
      <c r="G621">
        <v>37.0049092083758</v>
      </c>
      <c r="H621">
        <v>0.58505860538191801</v>
      </c>
      <c r="I621">
        <v>6.8469385485237497</v>
      </c>
      <c r="J621">
        <v>6.5070313971975802</v>
      </c>
      <c r="K621">
        <v>390.97800478572998</v>
      </c>
      <c r="L621">
        <v>342.28261818995401</v>
      </c>
      <c r="M621">
        <v>59.0247404793013</v>
      </c>
      <c r="N621">
        <v>0.95776400868848599</v>
      </c>
      <c r="O621">
        <v>9.4474802671523808</v>
      </c>
      <c r="P621">
        <v>91.333643122676605</v>
      </c>
      <c r="Q621">
        <v>4.9731659549186E-2</v>
      </c>
    </row>
    <row r="622" spans="1:17" x14ac:dyDescent="0.3">
      <c r="A622" t="s">
        <v>1373</v>
      </c>
      <c r="B622" t="s">
        <v>1374</v>
      </c>
      <c r="C622" t="str">
        <f>IFERROR(VLOOKUP(Table1[[#This Row],[Ticker]],[1]!Table2[[Symbol]:[Industry]],2,FALSE),"-")</f>
        <v>-</v>
      </c>
      <c r="D622" t="s">
        <v>199</v>
      </c>
      <c r="E622">
        <v>8148.3470915999997</v>
      </c>
      <c r="F622">
        <v>1509</v>
      </c>
      <c r="G622">
        <v>29.353747526289499</v>
      </c>
      <c r="H622">
        <v>7.0088135713605197</v>
      </c>
      <c r="I622">
        <v>32.630860835983803</v>
      </c>
      <c r="J622">
        <v>-0.64647106973940405</v>
      </c>
      <c r="K622">
        <v>1378.4282296090801</v>
      </c>
      <c r="L622">
        <v>1147.0885093613299</v>
      </c>
      <c r="M622">
        <v>64.317426540734004</v>
      </c>
      <c r="N622">
        <v>0.50761590670016798</v>
      </c>
      <c r="O622">
        <v>2.7170311464546</v>
      </c>
      <c r="P622">
        <v>83.912248628884797</v>
      </c>
      <c r="Q622">
        <v>6.6897837448280997E-2</v>
      </c>
    </row>
    <row r="623" spans="1:17" hidden="1" x14ac:dyDescent="0.3">
      <c r="A623" t="s">
        <v>1375</v>
      </c>
      <c r="B623" t="s">
        <v>1376</v>
      </c>
      <c r="C623" t="str">
        <f>IFERROR(VLOOKUP(Table1[[#This Row],[Ticker]],[1]!Table2[[Symbol]:[Industry]],2,FALSE),"-")</f>
        <v>-</v>
      </c>
      <c r="D623" t="s">
        <v>228</v>
      </c>
      <c r="E623">
        <v>8141.96636253</v>
      </c>
      <c r="F623">
        <v>1545.05</v>
      </c>
      <c r="G623">
        <v>6501.0822494829399</v>
      </c>
      <c r="H623">
        <v>14.7022215884798</v>
      </c>
      <c r="I623">
        <v>299.30689165879102</v>
      </c>
      <c r="J623">
        <v>6.8702158456014697</v>
      </c>
      <c r="K623">
        <v>1345.6189324898701</v>
      </c>
      <c r="L623">
        <v>734.39381807403402</v>
      </c>
      <c r="M623">
        <v>63.9234860220581</v>
      </c>
      <c r="N623">
        <v>0.44392380908246798</v>
      </c>
      <c r="O623">
        <v>6.4690463091809196</v>
      </c>
    </row>
    <row r="624" spans="1:17" x14ac:dyDescent="0.3">
      <c r="A624" t="s">
        <v>1377</v>
      </c>
      <c r="B624" t="s">
        <v>1378</v>
      </c>
      <c r="C624" t="str">
        <f>IFERROR(VLOOKUP(Table1[[#This Row],[Ticker]],[1]!Table2[[Symbol]:[Industry]],2,FALSE),"-")</f>
        <v>-</v>
      </c>
      <c r="D624" t="s">
        <v>1379</v>
      </c>
      <c r="E624">
        <v>8131.0875088599996</v>
      </c>
      <c r="F624">
        <v>1307.45</v>
      </c>
      <c r="G624">
        <v>141.728996967032</v>
      </c>
      <c r="H624">
        <v>-4.1411306509646204</v>
      </c>
      <c r="I624">
        <v>64.294545933237302</v>
      </c>
      <c r="J624">
        <v>-3.4014207644602399</v>
      </c>
      <c r="K624">
        <v>1259.28313656862</v>
      </c>
      <c r="L624">
        <v>953.358887248271</v>
      </c>
      <c r="M624">
        <v>42.767251188333397</v>
      </c>
      <c r="N624">
        <v>0.53270946979990197</v>
      </c>
      <c r="O624">
        <v>8.6083597843129809</v>
      </c>
      <c r="P624">
        <v>200.25261224021099</v>
      </c>
      <c r="Q624">
        <v>0.159000915133025</v>
      </c>
    </row>
    <row r="625" spans="1:17" x14ac:dyDescent="0.3">
      <c r="A625" t="s">
        <v>1380</v>
      </c>
      <c r="B625" t="s">
        <v>1381</v>
      </c>
      <c r="C625" t="str">
        <f>IFERROR(VLOOKUP(Table1[[#This Row],[Ticker]],[1]!Table2[[Symbol]:[Industry]],2,FALSE),"-")</f>
        <v>-</v>
      </c>
      <c r="D625" t="s">
        <v>199</v>
      </c>
      <c r="E625">
        <v>8126.24713178</v>
      </c>
      <c r="F625">
        <v>2005.55</v>
      </c>
      <c r="G625">
        <v>87.358380927724994</v>
      </c>
      <c r="H625">
        <v>6.0419015783876597</v>
      </c>
      <c r="I625">
        <v>31.319794928724299</v>
      </c>
      <c r="J625">
        <v>-1.2967697072001301</v>
      </c>
      <c r="K625">
        <v>1831.8251125156801</v>
      </c>
      <c r="L625">
        <v>1464.6930549787401</v>
      </c>
      <c r="M625">
        <v>48.884760690127102</v>
      </c>
      <c r="N625">
        <v>0.44435757086016803</v>
      </c>
      <c r="O625">
        <v>8.2994689735982501</v>
      </c>
      <c r="P625">
        <v>135.94705882352901</v>
      </c>
      <c r="Q625">
        <v>5.876619693975E-2</v>
      </c>
    </row>
    <row r="626" spans="1:17" x14ac:dyDescent="0.3">
      <c r="A626" t="s">
        <v>1382</v>
      </c>
      <c r="B626" t="s">
        <v>1383</v>
      </c>
      <c r="C626" t="str">
        <f>IFERROR(VLOOKUP(Table1[[#This Row],[Ticker]],[1]!Table2[[Symbol]:[Industry]],2,FALSE),"-")</f>
        <v>-</v>
      </c>
      <c r="D626" t="s">
        <v>136</v>
      </c>
      <c r="E626">
        <v>8110.6588215899901</v>
      </c>
      <c r="F626">
        <v>488.45</v>
      </c>
      <c r="G626">
        <v>90.344607801782701</v>
      </c>
      <c r="H626">
        <v>-16.1326070763403</v>
      </c>
      <c r="I626">
        <v>3.3248539427525898</v>
      </c>
      <c r="J626">
        <v>-4.6040099854384504</v>
      </c>
      <c r="K626">
        <v>530.31475380326594</v>
      </c>
      <c r="L626">
        <v>460.42120933137397</v>
      </c>
      <c r="M626">
        <v>35.569457110573197</v>
      </c>
      <c r="N626">
        <v>0.760427422147822</v>
      </c>
      <c r="O626">
        <v>29.962125089569</v>
      </c>
      <c r="P626">
        <v>125.247867189301</v>
      </c>
    </row>
    <row r="627" spans="1:17" x14ac:dyDescent="0.3">
      <c r="A627" t="s">
        <v>1384</v>
      </c>
      <c r="B627" t="s">
        <v>1385</v>
      </c>
      <c r="C627" t="str">
        <f>IFERROR(VLOOKUP(Table1[[#This Row],[Ticker]],[1]!Table2[[Symbol]:[Industry]],2,FALSE),"-")</f>
        <v>-</v>
      </c>
      <c r="D627" t="s">
        <v>1386</v>
      </c>
      <c r="E627">
        <v>8098.7113977999998</v>
      </c>
      <c r="F627">
        <v>398</v>
      </c>
      <c r="G627">
        <v>47.209745294792498</v>
      </c>
      <c r="H627">
        <v>-19.649736105923601</v>
      </c>
      <c r="I627">
        <v>35.376501270377602</v>
      </c>
      <c r="J627">
        <v>-0.21528567468622001</v>
      </c>
      <c r="K627">
        <v>451.50467914792802</v>
      </c>
      <c r="L627">
        <v>388.549744176437</v>
      </c>
      <c r="M627">
        <v>26.5101415514346</v>
      </c>
      <c r="N627">
        <v>0.55946625065132505</v>
      </c>
      <c r="O627">
        <v>47.738693467336603</v>
      </c>
      <c r="P627">
        <v>92.2241004588263</v>
      </c>
      <c r="Q627">
        <v>8.3626793093265997E-2</v>
      </c>
    </row>
    <row r="628" spans="1:17" x14ac:dyDescent="0.3">
      <c r="A628" t="s">
        <v>1387</v>
      </c>
      <c r="B628" t="s">
        <v>1388</v>
      </c>
      <c r="C628" t="str">
        <f>IFERROR(VLOOKUP(Table1[[#This Row],[Ticker]],[1]!Table2[[Symbol]:[Industry]],2,FALSE),"-")</f>
        <v>-</v>
      </c>
      <c r="D628" t="s">
        <v>630</v>
      </c>
      <c r="E628">
        <v>8087.5016648849996</v>
      </c>
      <c r="F628">
        <v>576.85</v>
      </c>
      <c r="G628">
        <v>50.740421675933199</v>
      </c>
      <c r="H628">
        <v>2.6663155862222001</v>
      </c>
      <c r="I628">
        <v>-1.73947911309782</v>
      </c>
      <c r="J628">
        <v>4.39666175267934E-2</v>
      </c>
      <c r="K628">
        <v>547.740001031681</v>
      </c>
      <c r="L628">
        <v>506.398375946106</v>
      </c>
      <c r="M628">
        <v>49.226331018748198</v>
      </c>
      <c r="N628">
        <v>0.96346032981854601</v>
      </c>
      <c r="O628">
        <v>15.4546242524052</v>
      </c>
      <c r="P628">
        <v>82.5185888308811</v>
      </c>
      <c r="Q628">
        <v>8.6316305868314E-2</v>
      </c>
    </row>
    <row r="629" spans="1:17" x14ac:dyDescent="0.3">
      <c r="A629" t="s">
        <v>1389</v>
      </c>
      <c r="B629" t="s">
        <v>1390</v>
      </c>
      <c r="C629" t="str">
        <f>IFERROR(VLOOKUP(Table1[[#This Row],[Ticker]],[1]!Table2[[Symbol]:[Industry]],2,FALSE),"-")</f>
        <v>-</v>
      </c>
      <c r="D629" t="s">
        <v>130</v>
      </c>
      <c r="E629">
        <v>8026.1229947000002</v>
      </c>
      <c r="F629">
        <v>671.9</v>
      </c>
      <c r="G629">
        <v>-54.5053030072471</v>
      </c>
      <c r="H629">
        <v>-3.3479393268693101</v>
      </c>
      <c r="I629">
        <v>-17.8999430131732</v>
      </c>
      <c r="J629">
        <v>2.07911188094078</v>
      </c>
      <c r="K629">
        <v>665.70833980782299</v>
      </c>
      <c r="L629">
        <v>701.43984397095198</v>
      </c>
      <c r="M629">
        <v>68.128327944370099</v>
      </c>
      <c r="N629">
        <v>4.4053572513236796</v>
      </c>
      <c r="O629">
        <v>36.925137669295999</v>
      </c>
      <c r="P629">
        <v>12.245238890745</v>
      </c>
      <c r="Q629">
        <v>-0.10543802148260301</v>
      </c>
    </row>
    <row r="630" spans="1:17" x14ac:dyDescent="0.3">
      <c r="A630" t="s">
        <v>1391</v>
      </c>
      <c r="B630" t="s">
        <v>1392</v>
      </c>
      <c r="C630" t="str">
        <f>IFERROR(VLOOKUP(Table1[[#This Row],[Ticker]],[1]!Table2[[Symbol]:[Industry]],2,FALSE),"-")</f>
        <v>-</v>
      </c>
      <c r="D630" t="s">
        <v>246</v>
      </c>
      <c r="E630">
        <v>7997.3708328000002</v>
      </c>
      <c r="F630">
        <v>7206.75</v>
      </c>
      <c r="G630">
        <v>34.581086588348001</v>
      </c>
      <c r="H630">
        <v>-0.123414161181709</v>
      </c>
      <c r="I630">
        <v>-2.1548309596509299</v>
      </c>
      <c r="J630">
        <v>1.2905717101490399</v>
      </c>
      <c r="K630">
        <v>6907.2970392689704</v>
      </c>
      <c r="L630">
        <v>6326.76179853132</v>
      </c>
      <c r="M630">
        <v>67.813800296109306</v>
      </c>
      <c r="N630">
        <v>1.0275517849783</v>
      </c>
      <c r="O630">
        <v>8.5787629652755992</v>
      </c>
      <c r="P630">
        <v>65.634336934038103</v>
      </c>
      <c r="Q630">
        <v>2.81689206222E-2</v>
      </c>
    </row>
    <row r="631" spans="1:17" x14ac:dyDescent="0.3">
      <c r="A631" t="s">
        <v>1393</v>
      </c>
      <c r="B631" t="s">
        <v>1394</v>
      </c>
      <c r="C631" t="str">
        <f>IFERROR(VLOOKUP(Table1[[#This Row],[Ticker]],[1]!Table2[[Symbol]:[Industry]],2,FALSE),"-")</f>
        <v>-</v>
      </c>
      <c r="D631" t="s">
        <v>46</v>
      </c>
      <c r="E631">
        <v>7978.5496254500003</v>
      </c>
      <c r="F631">
        <v>584.45000000000005</v>
      </c>
      <c r="G631">
        <v>86.309142188400898</v>
      </c>
      <c r="H631">
        <v>7.6563315126039697</v>
      </c>
      <c r="I631">
        <v>71.300057096376506</v>
      </c>
      <c r="J631">
        <v>-1.3463106379455601</v>
      </c>
      <c r="K631">
        <v>524.36624344555401</v>
      </c>
      <c r="L631">
        <v>405.48693283261099</v>
      </c>
      <c r="M631">
        <v>56.274924649740598</v>
      </c>
      <c r="N631">
        <v>1.0832151563190999</v>
      </c>
      <c r="O631">
        <v>5.9115407648216101</v>
      </c>
      <c r="P631">
        <v>142.259067357513</v>
      </c>
      <c r="Q631">
        <v>0.21024300989893999</v>
      </c>
    </row>
    <row r="632" spans="1:17" x14ac:dyDescent="0.3">
      <c r="A632" t="s">
        <v>1395</v>
      </c>
      <c r="B632" t="s">
        <v>1396</v>
      </c>
      <c r="C632" t="str">
        <f>IFERROR(VLOOKUP(Table1[[#This Row],[Ticker]],[1]!Table2[[Symbol]:[Industry]],2,FALSE),"-")</f>
        <v>-</v>
      </c>
      <c r="D632" t="s">
        <v>388</v>
      </c>
      <c r="E632">
        <v>7963.4447692800004</v>
      </c>
      <c r="F632">
        <v>1747.2</v>
      </c>
      <c r="G632">
        <v>92.539618062266598</v>
      </c>
      <c r="H632">
        <v>2.62528449247068</v>
      </c>
      <c r="I632">
        <v>49.8557844598296</v>
      </c>
      <c r="J632">
        <v>-3.3698676333298199</v>
      </c>
      <c r="K632">
        <v>1698.62929431155</v>
      </c>
      <c r="L632">
        <v>1352.74865488868</v>
      </c>
      <c r="M632">
        <v>38.669420816912996</v>
      </c>
      <c r="N632">
        <v>0.46447501260461699</v>
      </c>
      <c r="O632">
        <v>10.222069597069501</v>
      </c>
      <c r="P632">
        <v>128.51164007323999</v>
      </c>
      <c r="Q632">
        <v>8.1937106684023001E-2</v>
      </c>
    </row>
    <row r="633" spans="1:17" x14ac:dyDescent="0.3">
      <c r="A633" t="s">
        <v>1397</v>
      </c>
      <c r="B633" t="s">
        <v>1398</v>
      </c>
      <c r="C633" t="str">
        <f>IFERROR(VLOOKUP(Table1[[#This Row],[Ticker]],[1]!Table2[[Symbol]:[Industry]],2,FALSE),"-")</f>
        <v>-</v>
      </c>
      <c r="D633" t="s">
        <v>46</v>
      </c>
      <c r="E633">
        <v>7959.9430212399902</v>
      </c>
      <c r="F633">
        <v>544.4</v>
      </c>
      <c r="G633">
        <v>46.805739477589</v>
      </c>
      <c r="H633">
        <v>6.3668858158369197</v>
      </c>
      <c r="I633">
        <v>10.3457337998301</v>
      </c>
      <c r="J633">
        <v>4.3163924591816603</v>
      </c>
      <c r="K633">
        <v>518.78091239729395</v>
      </c>
      <c r="L633">
        <v>447.92320983885003</v>
      </c>
      <c r="M633">
        <v>53.266079100672599</v>
      </c>
      <c r="N633">
        <v>0.83255757365779504</v>
      </c>
      <c r="O633">
        <v>8.0088170462895008</v>
      </c>
      <c r="P633">
        <v>90.183406113537103</v>
      </c>
      <c r="Q633">
        <v>-4.2839986221149999E-3</v>
      </c>
    </row>
    <row r="634" spans="1:17" x14ac:dyDescent="0.3">
      <c r="A634" t="s">
        <v>1399</v>
      </c>
      <c r="B634" t="s">
        <v>1400</v>
      </c>
      <c r="C634" t="str">
        <f>IFERROR(VLOOKUP(Table1[[#This Row],[Ticker]],[1]!Table2[[Symbol]:[Industry]],2,FALSE),"-")</f>
        <v>-</v>
      </c>
      <c r="D634" t="s">
        <v>681</v>
      </c>
      <c r="E634">
        <v>7927.1826874799999</v>
      </c>
      <c r="F634">
        <v>467.95</v>
      </c>
      <c r="G634">
        <v>-0.17377187444563399</v>
      </c>
      <c r="H634">
        <v>-11.601764218486499</v>
      </c>
      <c r="I634">
        <v>11.0224508492617</v>
      </c>
      <c r="J634">
        <v>-3.4450626473610999</v>
      </c>
      <c r="K634">
        <v>488.70656969663901</v>
      </c>
      <c r="L634">
        <v>432.808613969536</v>
      </c>
      <c r="M634">
        <v>34.882075469236398</v>
      </c>
      <c r="N634">
        <v>0.23513470698731301</v>
      </c>
      <c r="O634">
        <v>36.499626028421801</v>
      </c>
      <c r="P634">
        <v>46.646819178940703</v>
      </c>
      <c r="Q634">
        <v>6.6720481107996998E-2</v>
      </c>
    </row>
    <row r="635" spans="1:17" x14ac:dyDescent="0.3">
      <c r="A635" t="s">
        <v>1401</v>
      </c>
      <c r="B635" t="s">
        <v>1402</v>
      </c>
      <c r="C635" t="str">
        <f>IFERROR(VLOOKUP(Table1[[#This Row],[Ticker]],[1]!Table2[[Symbol]:[Industry]],2,FALSE),"-")</f>
        <v>-</v>
      </c>
      <c r="D635" t="s">
        <v>46</v>
      </c>
      <c r="E635">
        <v>7917.2781349919997</v>
      </c>
      <c r="F635">
        <v>47.13</v>
      </c>
      <c r="G635">
        <v>45.9356735063622</v>
      </c>
      <c r="H635">
        <v>-15.448050957249301</v>
      </c>
      <c r="I635">
        <v>3.3201991236343198</v>
      </c>
      <c r="J635">
        <v>-4.9728661247232502</v>
      </c>
      <c r="K635">
        <v>47.754435663675203</v>
      </c>
      <c r="L635">
        <v>39.514587307994397</v>
      </c>
      <c r="M635">
        <v>41.493827491326897</v>
      </c>
      <c r="N635">
        <v>0.41082983813497498</v>
      </c>
      <c r="O635">
        <v>22.002970507108</v>
      </c>
      <c r="P635">
        <v>110.258825587302</v>
      </c>
      <c r="Q635">
        <v>0.13649836282155001</v>
      </c>
    </row>
    <row r="636" spans="1:17" hidden="1" x14ac:dyDescent="0.3">
      <c r="A636" t="s">
        <v>1403</v>
      </c>
      <c r="B636" t="s">
        <v>1404</v>
      </c>
      <c r="C636" t="str">
        <f>IFERROR(VLOOKUP(Table1[[#This Row],[Ticker]],[1]!Table2[[Symbol]:[Industry]],2,FALSE),"-")</f>
        <v>-</v>
      </c>
      <c r="D636" t="s">
        <v>265</v>
      </c>
      <c r="E636">
        <v>7906.512493145</v>
      </c>
      <c r="F636">
        <v>3443.35</v>
      </c>
      <c r="G636">
        <v>44.238202030562803</v>
      </c>
      <c r="H636">
        <v>12.2643280626475</v>
      </c>
      <c r="I636">
        <v>63.824565911565799</v>
      </c>
      <c r="J636">
        <v>-11.425653864016001</v>
      </c>
      <c r="K636">
        <v>3212.8495146878699</v>
      </c>
      <c r="L636">
        <v>2563.4130244190201</v>
      </c>
      <c r="M636">
        <v>40.822636535929398</v>
      </c>
      <c r="N636">
        <v>1.61895800407443</v>
      </c>
      <c r="O636">
        <v>14.2201635035648</v>
      </c>
      <c r="P636">
        <v>124.68841761826999</v>
      </c>
      <c r="Q636">
        <v>0.145033724710524</v>
      </c>
    </row>
    <row r="637" spans="1:17" x14ac:dyDescent="0.3">
      <c r="A637" t="s">
        <v>1405</v>
      </c>
      <c r="B637" t="s">
        <v>1406</v>
      </c>
      <c r="C637" t="str">
        <f>IFERROR(VLOOKUP(Table1[[#This Row],[Ticker]],[1]!Table2[[Symbol]:[Industry]],2,FALSE),"-")</f>
        <v>-</v>
      </c>
      <c r="D637" t="s">
        <v>199</v>
      </c>
      <c r="E637">
        <v>7900.8790575149997</v>
      </c>
      <c r="F637">
        <v>2752.55</v>
      </c>
      <c r="G637">
        <v>182.64954584455799</v>
      </c>
      <c r="H637">
        <v>11.893231938978801</v>
      </c>
      <c r="I637">
        <v>86.1262869733239</v>
      </c>
      <c r="J637">
        <v>2.1009168323933198</v>
      </c>
      <c r="K637">
        <v>2404.3587898099099</v>
      </c>
      <c r="L637">
        <v>1772.40621320226</v>
      </c>
      <c r="M637">
        <v>66.479441103940303</v>
      </c>
      <c r="N637">
        <v>0.50137151049734696</v>
      </c>
      <c r="O637">
        <v>7.2496412417576401</v>
      </c>
      <c r="P637">
        <v>218.36109183437401</v>
      </c>
      <c r="Q637">
        <v>0.15766503000305199</v>
      </c>
    </row>
    <row r="638" spans="1:17" hidden="1" x14ac:dyDescent="0.3">
      <c r="A638" t="s">
        <v>1407</v>
      </c>
      <c r="B638" t="s">
        <v>1408</v>
      </c>
      <c r="C638" t="str">
        <f>IFERROR(VLOOKUP(Table1[[#This Row],[Ticker]],[1]!Table2[[Symbol]:[Industry]],2,FALSE),"-")</f>
        <v>-</v>
      </c>
      <c r="D638" t="s">
        <v>46</v>
      </c>
      <c r="E638">
        <v>7832.3387064999997</v>
      </c>
      <c r="F638">
        <v>746.35</v>
      </c>
      <c r="G638">
        <v>244.45206960444699</v>
      </c>
      <c r="H638">
        <v>67.4174502006951</v>
      </c>
      <c r="I638">
        <v>241.242305554295</v>
      </c>
      <c r="J638">
        <v>23.4862453447627</v>
      </c>
      <c r="K638">
        <v>510.63160212917802</v>
      </c>
      <c r="L638">
        <v>337.09635341861201</v>
      </c>
      <c r="M638">
        <v>72.825907144025507</v>
      </c>
      <c r="N638">
        <v>1.3724709190002</v>
      </c>
      <c r="O638">
        <v>13.847390634420799</v>
      </c>
      <c r="P638">
        <v>382.91814946619201</v>
      </c>
    </row>
    <row r="639" spans="1:17" x14ac:dyDescent="0.3">
      <c r="A639" t="s">
        <v>1409</v>
      </c>
      <c r="B639" t="s">
        <v>1410</v>
      </c>
      <c r="C639" t="str">
        <f>IFERROR(VLOOKUP(Table1[[#This Row],[Ticker]],[1]!Table2[[Symbol]:[Industry]],2,FALSE),"-")</f>
        <v>-</v>
      </c>
      <c r="D639" t="s">
        <v>89</v>
      </c>
      <c r="E639">
        <v>7823.582376155</v>
      </c>
      <c r="F639">
        <v>3195.85</v>
      </c>
      <c r="G639">
        <v>70.351985856773993</v>
      </c>
      <c r="H639">
        <v>-5.4194390936398804</v>
      </c>
      <c r="I639">
        <v>8.4724503508871898</v>
      </c>
      <c r="J639">
        <v>-5.0786535663165804</v>
      </c>
      <c r="K639">
        <v>2997.1823741251401</v>
      </c>
      <c r="L639">
        <v>2511.5921359911099</v>
      </c>
      <c r="M639">
        <v>53.059110159607698</v>
      </c>
      <c r="N639">
        <v>2.1478004756974798</v>
      </c>
      <c r="O639">
        <v>9.0476711985856699</v>
      </c>
      <c r="P639">
        <v>106.044292575996</v>
      </c>
      <c r="Q639">
        <v>0.18815785239212801</v>
      </c>
    </row>
    <row r="640" spans="1:17" x14ac:dyDescent="0.3">
      <c r="A640" t="s">
        <v>1411</v>
      </c>
      <c r="B640" t="s">
        <v>1412</v>
      </c>
      <c r="C640" t="str">
        <f>IFERROR(VLOOKUP(Table1[[#This Row],[Ticker]],[1]!Table2[[Symbol]:[Industry]],2,FALSE),"-")</f>
        <v>-</v>
      </c>
      <c r="D640" t="s">
        <v>724</v>
      </c>
      <c r="E640">
        <v>7821.4384485</v>
      </c>
      <c r="F640">
        <v>243</v>
      </c>
      <c r="G640">
        <v>42.674258780422903</v>
      </c>
      <c r="H640">
        <v>-10.719281149776799</v>
      </c>
      <c r="I640">
        <v>13.243076114827099</v>
      </c>
      <c r="J640">
        <v>0.24336290460443</v>
      </c>
      <c r="K640">
        <v>245.347319209322</v>
      </c>
      <c r="L640">
        <v>198.40198642332001</v>
      </c>
      <c r="M640">
        <v>40.894255600704803</v>
      </c>
      <c r="N640">
        <v>0.38713780105427698</v>
      </c>
      <c r="O640">
        <v>22.012345679012299</v>
      </c>
      <c r="P640">
        <v>119.512195121951</v>
      </c>
      <c r="Q640">
        <v>0.185410786095802</v>
      </c>
    </row>
    <row r="641" spans="1:17" x14ac:dyDescent="0.3">
      <c r="A641" t="s">
        <v>1413</v>
      </c>
      <c r="B641" t="s">
        <v>1414</v>
      </c>
      <c r="C641" t="str">
        <f>IFERROR(VLOOKUP(Table1[[#This Row],[Ticker]],[1]!Table2[[Symbol]:[Industry]],2,FALSE),"-")</f>
        <v>-</v>
      </c>
      <c r="D641" t="s">
        <v>296</v>
      </c>
      <c r="E641">
        <v>7809.9754484699997</v>
      </c>
      <c r="F641">
        <v>1879.65</v>
      </c>
      <c r="G641">
        <v>59.208755760840297</v>
      </c>
      <c r="H641">
        <v>11.686216031952601</v>
      </c>
      <c r="I641">
        <v>45.078622563161098</v>
      </c>
      <c r="J641">
        <v>-3.8670698385624598</v>
      </c>
      <c r="K641">
        <v>1690.4136466577199</v>
      </c>
      <c r="L641">
        <v>1348.012745003</v>
      </c>
      <c r="M641">
        <v>48.553633800254701</v>
      </c>
      <c r="N641">
        <v>0.79243005251119403</v>
      </c>
      <c r="O641">
        <v>7.7860239938286302</v>
      </c>
      <c r="P641">
        <v>115.531475748194</v>
      </c>
      <c r="Q641">
        <v>9.3880782407075994E-2</v>
      </c>
    </row>
    <row r="642" spans="1:17" x14ac:dyDescent="0.3">
      <c r="A642" t="s">
        <v>1415</v>
      </c>
      <c r="B642" t="s">
        <v>1416</v>
      </c>
      <c r="C642" t="str">
        <f>IFERROR(VLOOKUP(Table1[[#This Row],[Ticker]],[1]!Table2[[Symbol]:[Industry]],2,FALSE),"-")</f>
        <v>-</v>
      </c>
      <c r="D642" t="s">
        <v>133</v>
      </c>
      <c r="E642">
        <v>7806.6401607600001</v>
      </c>
      <c r="F642">
        <v>439.6</v>
      </c>
      <c r="G642">
        <v>-50.654793220060597</v>
      </c>
      <c r="H642">
        <v>-10.816161341260999</v>
      </c>
      <c r="I642">
        <v>-30.579366666407601</v>
      </c>
      <c r="J642">
        <v>-2.4207422147681701</v>
      </c>
      <c r="K642">
        <v>453.66283394895203</v>
      </c>
      <c r="L642">
        <v>481.155594130108</v>
      </c>
      <c r="M642">
        <v>53.091225736477099</v>
      </c>
      <c r="N642">
        <v>0.57742004658283697</v>
      </c>
      <c r="O642">
        <v>60.418562329390298</v>
      </c>
      <c r="P642">
        <v>13.8565138565138</v>
      </c>
      <c r="Q642">
        <v>3.0360486388867E-2</v>
      </c>
    </row>
    <row r="643" spans="1:17" x14ac:dyDescent="0.3">
      <c r="A643" t="s">
        <v>1417</v>
      </c>
      <c r="B643" t="s">
        <v>1418</v>
      </c>
      <c r="C643" t="str">
        <f>IFERROR(VLOOKUP(Table1[[#This Row],[Ticker]],[1]!Table2[[Symbol]:[Industry]],2,FALSE),"-")</f>
        <v>-</v>
      </c>
      <c r="D643" t="s">
        <v>1419</v>
      </c>
      <c r="E643">
        <v>7799.2748958449902</v>
      </c>
      <c r="F643">
        <v>244.95</v>
      </c>
      <c r="G643">
        <v>-6.0083138896804602</v>
      </c>
      <c r="H643">
        <v>12.784630665830299</v>
      </c>
      <c r="I643">
        <v>16.397920872376101</v>
      </c>
      <c r="J643">
        <v>-1.1919658005142599</v>
      </c>
      <c r="K643">
        <v>226.24860982559801</v>
      </c>
      <c r="L643">
        <v>204.32767957528401</v>
      </c>
      <c r="M643">
        <v>50.193971931775998</v>
      </c>
      <c r="N643">
        <v>2.6220762268961901</v>
      </c>
      <c r="O643">
        <v>8.7568891610532802</v>
      </c>
      <c r="P643">
        <v>44.428066037735803</v>
      </c>
      <c r="Q643">
        <v>-2.9610685579613001E-2</v>
      </c>
    </row>
    <row r="644" spans="1:17" x14ac:dyDescent="0.3">
      <c r="A644" t="s">
        <v>1420</v>
      </c>
      <c r="B644" t="s">
        <v>1421</v>
      </c>
      <c r="C644" t="str">
        <f>IFERROR(VLOOKUP(Table1[[#This Row],[Ticker]],[1]!Table2[[Symbol]:[Industry]],2,FALSE),"-")</f>
        <v>-</v>
      </c>
      <c r="D644" t="s">
        <v>446</v>
      </c>
      <c r="E644">
        <v>7781.3626844099999</v>
      </c>
      <c r="F644">
        <v>492.15</v>
      </c>
      <c r="G644">
        <v>-36.540089311941998</v>
      </c>
      <c r="H644">
        <v>-7.5287731584024797</v>
      </c>
      <c r="I644">
        <v>-9.8816640287040602</v>
      </c>
      <c r="J644">
        <v>-0.42255511293002002</v>
      </c>
      <c r="K644">
        <v>516.44444993994</v>
      </c>
      <c r="L644">
        <v>495.72314946008697</v>
      </c>
      <c r="M644">
        <v>36.985604769639302</v>
      </c>
      <c r="N644">
        <v>0.79908725319089602</v>
      </c>
      <c r="O644">
        <v>28.802194452910701</v>
      </c>
      <c r="P644">
        <v>22.182224428996999</v>
      </c>
      <c r="Q644">
        <v>-3.0651573719355001E-2</v>
      </c>
    </row>
    <row r="645" spans="1:17" hidden="1" x14ac:dyDescent="0.3">
      <c r="A645" t="s">
        <v>1422</v>
      </c>
      <c r="B645" t="s">
        <v>1423</v>
      </c>
      <c r="C645" t="str">
        <f>IFERROR(VLOOKUP(Table1[[#This Row],[Ticker]],[1]!Table2[[Symbol]:[Industry]],2,FALSE),"-")</f>
        <v>-</v>
      </c>
      <c r="D645" t="s">
        <v>548</v>
      </c>
      <c r="E645">
        <v>7740.0721574850004</v>
      </c>
      <c r="F645">
        <v>721.65</v>
      </c>
      <c r="G645">
        <v>2.4521416392019799</v>
      </c>
      <c r="H645">
        <v>0.94059125600035398</v>
      </c>
      <c r="I645">
        <v>0.13112069436103699</v>
      </c>
      <c r="J645">
        <v>1.37503110550769</v>
      </c>
      <c r="K645">
        <v>716.62132272143299</v>
      </c>
      <c r="M645">
        <v>40.1899993007356</v>
      </c>
      <c r="N645">
        <v>0.75144379806410699</v>
      </c>
      <c r="O645">
        <v>9.8870643663825994</v>
      </c>
      <c r="P645">
        <v>39.0060676105171</v>
      </c>
    </row>
    <row r="646" spans="1:17" x14ac:dyDescent="0.3">
      <c r="A646" t="s">
        <v>1424</v>
      </c>
      <c r="B646" t="s">
        <v>1425</v>
      </c>
      <c r="C646" t="str">
        <f>IFERROR(VLOOKUP(Table1[[#This Row],[Ticker]],[1]!Table2[[Symbol]:[Industry]],2,FALSE),"-")</f>
        <v>-</v>
      </c>
      <c r="D646" t="s">
        <v>228</v>
      </c>
      <c r="E646">
        <v>7711.5750763300002</v>
      </c>
      <c r="F646">
        <v>1998.05</v>
      </c>
      <c r="G646">
        <v>-16.479028316448801</v>
      </c>
      <c r="H646">
        <v>-6.2147390389170303</v>
      </c>
      <c r="I646">
        <v>9.0151618784022194</v>
      </c>
      <c r="J646">
        <v>-2.2957354855818699</v>
      </c>
      <c r="K646">
        <v>2103.6514362902799</v>
      </c>
      <c r="L646">
        <v>1997.33296188288</v>
      </c>
      <c r="M646">
        <v>37.2200989439078</v>
      </c>
      <c r="N646">
        <v>0.61865698499747102</v>
      </c>
      <c r="O646">
        <v>37.283851755461498</v>
      </c>
      <c r="P646">
        <v>36.674875162459799</v>
      </c>
      <c r="Q646">
        <v>-2.8384084064859001E-2</v>
      </c>
    </row>
    <row r="647" spans="1:17" hidden="1" x14ac:dyDescent="0.3">
      <c r="A647" t="s">
        <v>1426</v>
      </c>
      <c r="B647" t="s">
        <v>1427</v>
      </c>
      <c r="C647" t="str">
        <f>IFERROR(VLOOKUP(Table1[[#This Row],[Ticker]],[1]!Table2[[Symbol]:[Industry]],2,FALSE),"-")</f>
        <v>-</v>
      </c>
      <c r="D647" t="s">
        <v>1428</v>
      </c>
      <c r="E647">
        <v>7549.5168000000003</v>
      </c>
      <c r="F647">
        <v>3624</v>
      </c>
      <c r="G647">
        <v>830.22074167370101</v>
      </c>
      <c r="H647">
        <v>4.3222664115444802</v>
      </c>
      <c r="I647">
        <v>142.18620645450201</v>
      </c>
      <c r="J647">
        <v>9.0159618107525397</v>
      </c>
      <c r="K647">
        <v>3104.78011278437</v>
      </c>
      <c r="L647">
        <v>2039.4252667866001</v>
      </c>
      <c r="M647">
        <v>65.873979164562698</v>
      </c>
      <c r="N647">
        <v>0.887995839134746</v>
      </c>
      <c r="O647">
        <v>8.9955849889624595</v>
      </c>
      <c r="P647">
        <v>950.43478260869495</v>
      </c>
    </row>
    <row r="648" spans="1:17" hidden="1" x14ac:dyDescent="0.3">
      <c r="A648" t="s">
        <v>1429</v>
      </c>
      <c r="B648" t="s">
        <v>1430</v>
      </c>
      <c r="C648" t="str">
        <f>IFERROR(VLOOKUP(Table1[[#This Row],[Ticker]],[1]!Table2[[Symbol]:[Industry]],2,FALSE),"-")</f>
        <v>-</v>
      </c>
      <c r="D648" t="s">
        <v>415</v>
      </c>
      <c r="E648">
        <v>7515.6605430899899</v>
      </c>
      <c r="F648">
        <v>340.55</v>
      </c>
      <c r="G648">
        <v>154.82626091351</v>
      </c>
      <c r="H648">
        <v>28.576241725065401</v>
      </c>
      <c r="I648">
        <v>49.112913411447799</v>
      </c>
      <c r="J648">
        <v>7.0489066508844997</v>
      </c>
      <c r="K648">
        <v>287.08387250408401</v>
      </c>
      <c r="L648">
        <v>229.45036963494201</v>
      </c>
      <c r="M648">
        <v>70.336989023643795</v>
      </c>
      <c r="N648">
        <v>1.5171596341779601</v>
      </c>
      <c r="O648">
        <v>8.0458082513580997</v>
      </c>
      <c r="P648">
        <v>201.90602836879401</v>
      </c>
      <c r="Q648">
        <v>0.16806242946362199</v>
      </c>
    </row>
    <row r="649" spans="1:17" hidden="1" x14ac:dyDescent="0.3">
      <c r="A649" t="s">
        <v>1431</v>
      </c>
      <c r="B649" t="s">
        <v>1432</v>
      </c>
      <c r="C649" t="str">
        <f>IFERROR(VLOOKUP(Table1[[#This Row],[Ticker]],[1]!Table2[[Symbol]:[Industry]],2,FALSE),"-")</f>
        <v>-</v>
      </c>
      <c r="D649" t="s">
        <v>630</v>
      </c>
      <c r="E649">
        <v>7486.7292957449999</v>
      </c>
      <c r="F649">
        <v>3771.05</v>
      </c>
      <c r="G649">
        <v>-13.083715629916799</v>
      </c>
      <c r="H649">
        <v>-0.79505010211225002</v>
      </c>
      <c r="I649">
        <v>-10.7350444676607</v>
      </c>
      <c r="J649">
        <v>2.9316616452567801</v>
      </c>
      <c r="K649">
        <v>3753.76538549114</v>
      </c>
      <c r="L649">
        <v>3540.4121083569698</v>
      </c>
      <c r="M649">
        <v>50.405695789485698</v>
      </c>
      <c r="N649">
        <v>0.59189391418791604</v>
      </c>
      <c r="O649">
        <v>13.7295978573606</v>
      </c>
      <c r="P649">
        <v>24.598965819166999</v>
      </c>
      <c r="Q649">
        <v>-2.3199401499199999E-2</v>
      </c>
    </row>
    <row r="650" spans="1:17" x14ac:dyDescent="0.3">
      <c r="A650" t="s">
        <v>1433</v>
      </c>
      <c r="B650" t="s">
        <v>1434</v>
      </c>
      <c r="C650" t="str">
        <f>IFERROR(VLOOKUP(Table1[[#This Row],[Ticker]],[1]!Table2[[Symbol]:[Industry]],2,FALSE),"-")</f>
        <v>-</v>
      </c>
      <c r="D650" t="s">
        <v>158</v>
      </c>
      <c r="E650">
        <v>7410.2336999999998</v>
      </c>
      <c r="F650">
        <v>395.55</v>
      </c>
      <c r="G650">
        <v>-32.787164457238902</v>
      </c>
      <c r="H650">
        <v>-18.522087721249001</v>
      </c>
      <c r="I650">
        <v>-16.906329488472998</v>
      </c>
      <c r="J650">
        <v>-4.7825641073003702</v>
      </c>
      <c r="K650">
        <v>447.82122526952099</v>
      </c>
      <c r="L650">
        <v>424.52752708357298</v>
      </c>
      <c r="M650">
        <v>22.803144722700502</v>
      </c>
      <c r="N650">
        <v>0.36176539973901101</v>
      </c>
      <c r="O650">
        <v>38.414865377322698</v>
      </c>
      <c r="P650">
        <v>14.6521739130434</v>
      </c>
      <c r="Q650">
        <v>7.4509178265266998E-2</v>
      </c>
    </row>
    <row r="651" spans="1:17" hidden="1" x14ac:dyDescent="0.3">
      <c r="A651" t="s">
        <v>1435</v>
      </c>
      <c r="B651" t="s">
        <v>1436</v>
      </c>
      <c r="C651" t="str">
        <f>IFERROR(VLOOKUP(Table1[[#This Row],[Ticker]],[1]!Table2[[Symbol]:[Industry]],2,FALSE),"-")</f>
        <v>-</v>
      </c>
      <c r="D651" t="s">
        <v>21</v>
      </c>
      <c r="E651">
        <v>7401.3641948000004</v>
      </c>
      <c r="F651">
        <v>126.65</v>
      </c>
      <c r="G651">
        <v>36.064730310361</v>
      </c>
      <c r="H651">
        <v>-10.6700999176732</v>
      </c>
      <c r="I651">
        <v>-11.507584726866501</v>
      </c>
      <c r="J651">
        <v>8.3261298813745199</v>
      </c>
      <c r="K651">
        <v>123.535738531354</v>
      </c>
      <c r="L651">
        <v>109.030060668223</v>
      </c>
      <c r="M651">
        <v>63.2892626578559</v>
      </c>
      <c r="N651">
        <v>2.5616065971658299</v>
      </c>
      <c r="O651">
        <v>13.067508882747701</v>
      </c>
      <c r="P651">
        <v>70.182746573501703</v>
      </c>
      <c r="Q651">
        <v>0.27722899919565402</v>
      </c>
    </row>
    <row r="652" spans="1:17" x14ac:dyDescent="0.3">
      <c r="A652" t="s">
        <v>1437</v>
      </c>
      <c r="B652" t="s">
        <v>1438</v>
      </c>
      <c r="C652" t="str">
        <f>IFERROR(VLOOKUP(Table1[[#This Row],[Ticker]],[1]!Table2[[Symbol]:[Industry]],2,FALSE),"-")</f>
        <v>-</v>
      </c>
      <c r="D652" t="s">
        <v>24</v>
      </c>
      <c r="E652">
        <v>7393.4293872600001</v>
      </c>
      <c r="F652">
        <v>466.9</v>
      </c>
      <c r="G652">
        <v>-43.466466166272099</v>
      </c>
      <c r="H652">
        <v>7.1998943146693403E-2</v>
      </c>
      <c r="I652">
        <v>-18.098808822572</v>
      </c>
      <c r="J652">
        <v>-2.7119497574641298</v>
      </c>
      <c r="K652">
        <v>463.70974381055697</v>
      </c>
      <c r="L652">
        <v>478.49388150133001</v>
      </c>
      <c r="M652">
        <v>66.747023187453493</v>
      </c>
      <c r="N652">
        <v>0.54764122749476796</v>
      </c>
      <c r="O652">
        <v>30.938102377382702</v>
      </c>
      <c r="P652">
        <v>6.5860061636799401</v>
      </c>
    </row>
    <row r="653" spans="1:17" hidden="1" x14ac:dyDescent="0.3">
      <c r="A653" t="s">
        <v>1439</v>
      </c>
      <c r="B653" t="s">
        <v>1440</v>
      </c>
      <c r="C653" t="str">
        <f>IFERROR(VLOOKUP(Table1[[#This Row],[Ticker]],[1]!Table2[[Symbol]:[Industry]],2,FALSE),"-")</f>
        <v>-</v>
      </c>
      <c r="D653" t="s">
        <v>46</v>
      </c>
      <c r="E653">
        <v>7387.1481059349999</v>
      </c>
      <c r="F653">
        <v>3419.65</v>
      </c>
      <c r="G653">
        <v>2148.4384990490798</v>
      </c>
      <c r="H653">
        <v>19.694047083517201</v>
      </c>
      <c r="I653">
        <v>259.31574208389998</v>
      </c>
      <c r="J653">
        <v>5.4269611621626899</v>
      </c>
      <c r="K653">
        <v>2849.14757626454</v>
      </c>
      <c r="L653">
        <v>1625.73255553123</v>
      </c>
      <c r="M653">
        <v>58.234449283335898</v>
      </c>
      <c r="N653">
        <v>0.77772787368500895</v>
      </c>
      <c r="O653">
        <v>10.242276256342</v>
      </c>
      <c r="P653">
        <v>2299.7543859649099</v>
      </c>
    </row>
    <row r="654" spans="1:17" x14ac:dyDescent="0.3">
      <c r="A654" t="s">
        <v>1441</v>
      </c>
      <c r="B654" t="s">
        <v>1442</v>
      </c>
      <c r="C654" t="str">
        <f>IFERROR(VLOOKUP(Table1[[#This Row],[Ticker]],[1]!Table2[[Symbol]:[Industry]],2,FALSE),"-")</f>
        <v>-</v>
      </c>
      <c r="D654" t="s">
        <v>199</v>
      </c>
      <c r="E654">
        <v>7377.5527584000001</v>
      </c>
      <c r="F654">
        <v>513.6</v>
      </c>
      <c r="G654">
        <v>29.8169765640537</v>
      </c>
      <c r="H654">
        <v>1.25612873091529</v>
      </c>
      <c r="I654">
        <v>34.474645290748299</v>
      </c>
      <c r="J654">
        <v>-5.8860026865985997</v>
      </c>
      <c r="K654">
        <v>485.41338801009601</v>
      </c>
      <c r="L654">
        <v>402.419237745967</v>
      </c>
      <c r="M654">
        <v>46.038866296392001</v>
      </c>
      <c r="N654">
        <v>1.30434230297343</v>
      </c>
      <c r="O654">
        <v>6.5031152647974899</v>
      </c>
      <c r="P654">
        <v>89.1364389615172</v>
      </c>
      <c r="Q654">
        <v>0.14776872159186</v>
      </c>
    </row>
    <row r="655" spans="1:17" x14ac:dyDescent="0.3">
      <c r="A655" t="s">
        <v>1443</v>
      </c>
      <c r="B655" t="s">
        <v>1444</v>
      </c>
      <c r="C655" t="str">
        <f>IFERROR(VLOOKUP(Table1[[#This Row],[Ticker]],[1]!Table2[[Symbol]:[Industry]],2,FALSE),"-")</f>
        <v>-</v>
      </c>
      <c r="D655" t="s">
        <v>630</v>
      </c>
      <c r="E655">
        <v>7361.1038840000001</v>
      </c>
      <c r="F655">
        <v>367.1</v>
      </c>
      <c r="G655">
        <v>-34.7819437859578</v>
      </c>
      <c r="H655">
        <v>-2.7432918403832098</v>
      </c>
      <c r="I655">
        <v>-28.212435889949301</v>
      </c>
      <c r="J655">
        <v>-3.1534164456584199</v>
      </c>
      <c r="K655">
        <v>360.37019793674898</v>
      </c>
      <c r="L655">
        <v>347.75387567253102</v>
      </c>
      <c r="M655">
        <v>49.258707669434799</v>
      </c>
      <c r="N655">
        <v>0.92429671534886704</v>
      </c>
      <c r="O655">
        <v>19.027512939253501</v>
      </c>
      <c r="P655">
        <v>37.105508870214699</v>
      </c>
      <c r="Q655">
        <v>0.152735366815235</v>
      </c>
    </row>
    <row r="656" spans="1:17" hidden="1" x14ac:dyDescent="0.3">
      <c r="A656" t="s">
        <v>1445</v>
      </c>
      <c r="B656" t="s">
        <v>1446</v>
      </c>
      <c r="C656" t="str">
        <f>IFERROR(VLOOKUP(Table1[[#This Row],[Ticker]],[1]!Table2[[Symbol]:[Industry]],2,FALSE),"-")</f>
        <v>-</v>
      </c>
      <c r="D656" t="s">
        <v>43</v>
      </c>
      <c r="E656">
        <v>7333.0403315000003</v>
      </c>
      <c r="F656">
        <v>4766.45</v>
      </c>
      <c r="G656">
        <v>1.34048593978243</v>
      </c>
      <c r="H656">
        <v>12.5886419237917</v>
      </c>
      <c r="I656">
        <v>15.089003616583</v>
      </c>
      <c r="J656">
        <v>5.3853685998349397</v>
      </c>
      <c r="K656">
        <v>4276.8878388007197</v>
      </c>
      <c r="L656">
        <v>3908.5511849487202</v>
      </c>
      <c r="M656">
        <v>80.672971057445594</v>
      </c>
      <c r="N656">
        <v>1.4575368351336899</v>
      </c>
      <c r="O656">
        <v>3.22147510201513</v>
      </c>
      <c r="P656">
        <v>50.884773662551403</v>
      </c>
      <c r="Q656">
        <v>1.1927765968491001E-2</v>
      </c>
    </row>
    <row r="657" spans="1:17" x14ac:dyDescent="0.3">
      <c r="A657" t="s">
        <v>1447</v>
      </c>
      <c r="B657" t="s">
        <v>1448</v>
      </c>
      <c r="C657" t="str">
        <f>IFERROR(VLOOKUP(Table1[[#This Row],[Ticker]],[1]!Table2[[Symbol]:[Industry]],2,FALSE),"-")</f>
        <v>-</v>
      </c>
      <c r="D657" t="s">
        <v>54</v>
      </c>
      <c r="E657">
        <v>7326.7238922759998</v>
      </c>
      <c r="F657">
        <v>225.77</v>
      </c>
      <c r="G657">
        <v>-31.894095461655699</v>
      </c>
      <c r="H657">
        <v>-0.92597420580079204</v>
      </c>
      <c r="I657">
        <v>-52.536273603360698</v>
      </c>
      <c r="J657">
        <v>5.36435308820686</v>
      </c>
      <c r="K657">
        <v>229.07095547304701</v>
      </c>
      <c r="L657">
        <v>260.65132478065499</v>
      </c>
      <c r="M657">
        <v>56.983626460281201</v>
      </c>
      <c r="N657">
        <v>1.09040869133493</v>
      </c>
      <c r="O657">
        <v>109.41666297559399</v>
      </c>
      <c r="P657">
        <v>15.130035696073399</v>
      </c>
      <c r="Q657">
        <v>-3.0368031952547E-2</v>
      </c>
    </row>
    <row r="658" spans="1:17" x14ac:dyDescent="0.3">
      <c r="A658" t="s">
        <v>1449</v>
      </c>
      <c r="B658" t="s">
        <v>1450</v>
      </c>
      <c r="C658" t="str">
        <f>IFERROR(VLOOKUP(Table1[[#This Row],[Ticker]],[1]!Table2[[Symbol]:[Industry]],2,FALSE),"-")</f>
        <v>-</v>
      </c>
      <c r="D658" t="s">
        <v>54</v>
      </c>
      <c r="E658">
        <v>7316.2267820199904</v>
      </c>
      <c r="F658">
        <v>748.15</v>
      </c>
      <c r="G658">
        <v>75.502083940337599</v>
      </c>
      <c r="H658">
        <v>12.746186312626101</v>
      </c>
      <c r="I658">
        <v>65.232919343944502</v>
      </c>
      <c r="J658">
        <v>7.4757080047611497</v>
      </c>
      <c r="K658">
        <v>657.36830546533497</v>
      </c>
      <c r="L658">
        <v>517.91112091575303</v>
      </c>
      <c r="M658">
        <v>66.284724351004897</v>
      </c>
      <c r="N658">
        <v>1.0254221424105301</v>
      </c>
      <c r="O658">
        <v>6.6497360155049101</v>
      </c>
      <c r="P658">
        <v>152.07210242587499</v>
      </c>
      <c r="Q658">
        <v>1.0808767995106E-2</v>
      </c>
    </row>
    <row r="659" spans="1:17" x14ac:dyDescent="0.3">
      <c r="A659" t="s">
        <v>1451</v>
      </c>
      <c r="B659" t="s">
        <v>1452</v>
      </c>
      <c r="C659" t="str">
        <f>IFERROR(VLOOKUP(Table1[[#This Row],[Ticker]],[1]!Table2[[Symbol]:[Industry]],2,FALSE),"-")</f>
        <v>-</v>
      </c>
      <c r="D659" t="s">
        <v>121</v>
      </c>
      <c r="E659">
        <v>7280.3599901199996</v>
      </c>
      <c r="F659">
        <v>1206.8</v>
      </c>
      <c r="G659">
        <v>33.234989014699103</v>
      </c>
      <c r="H659">
        <v>-0.49469778183353003</v>
      </c>
      <c r="I659">
        <v>6.7664107193934901</v>
      </c>
      <c r="J659">
        <v>-4.8762861463010596</v>
      </c>
      <c r="K659">
        <v>1149.6434585331999</v>
      </c>
      <c r="L659">
        <v>973.41330410455703</v>
      </c>
      <c r="M659">
        <v>50.629991441484201</v>
      </c>
      <c r="N659">
        <v>0.31147549715511103</v>
      </c>
      <c r="O659">
        <v>11.5429234338747</v>
      </c>
      <c r="P659">
        <v>85.305182341650607</v>
      </c>
      <c r="Q659">
        <v>8.8782993215308997E-2</v>
      </c>
    </row>
    <row r="660" spans="1:17" x14ac:dyDescent="0.3">
      <c r="A660" t="s">
        <v>1453</v>
      </c>
      <c r="B660" t="s">
        <v>1454</v>
      </c>
      <c r="C660" t="str">
        <f>IFERROR(VLOOKUP(Table1[[#This Row],[Ticker]],[1]!Table2[[Symbol]:[Industry]],2,FALSE),"-")</f>
        <v>-</v>
      </c>
      <c r="D660" t="s">
        <v>46</v>
      </c>
      <c r="E660">
        <v>7269.4541803049997</v>
      </c>
      <c r="F660">
        <v>195.81</v>
      </c>
      <c r="G660">
        <v>2.0918757274978401</v>
      </c>
      <c r="H660">
        <v>-10.2219113234056</v>
      </c>
      <c r="I660">
        <v>-23.172323143565499</v>
      </c>
      <c r="J660">
        <v>0.204977965735061</v>
      </c>
      <c r="K660">
        <v>195.72023665784701</v>
      </c>
      <c r="L660">
        <v>190.07236257890099</v>
      </c>
      <c r="M660">
        <v>53.070610608603197</v>
      </c>
      <c r="N660">
        <v>0.78602231893476504</v>
      </c>
      <c r="O660">
        <v>27.317297380113299</v>
      </c>
      <c r="P660">
        <v>42.718658892128197</v>
      </c>
      <c r="Q660">
        <v>0.15191257775733999</v>
      </c>
    </row>
    <row r="661" spans="1:17" x14ac:dyDescent="0.3">
      <c r="A661" t="s">
        <v>1455</v>
      </c>
      <c r="B661" t="s">
        <v>1456</v>
      </c>
      <c r="C661" t="str">
        <f>IFERROR(VLOOKUP(Table1[[#This Row],[Ticker]],[1]!Table2[[Symbol]:[Industry]],2,FALSE),"-")</f>
        <v>-</v>
      </c>
      <c r="D661" t="s">
        <v>199</v>
      </c>
      <c r="E661">
        <v>7225.0077338999999</v>
      </c>
      <c r="F661">
        <v>521.4</v>
      </c>
      <c r="G661">
        <v>-0.60580361086010304</v>
      </c>
      <c r="H661">
        <v>-4.5322110994653597</v>
      </c>
      <c r="I661">
        <v>8.1937309236379292</v>
      </c>
      <c r="J661">
        <v>-9.2472543935305094</v>
      </c>
      <c r="K661">
        <v>522.35999772748698</v>
      </c>
      <c r="L661">
        <v>456.83802108356798</v>
      </c>
      <c r="M661">
        <v>36.782586010438798</v>
      </c>
      <c r="N661">
        <v>2.0851110799752899</v>
      </c>
      <c r="O661">
        <v>22.6697353279631</v>
      </c>
      <c r="P661">
        <v>47.392226148409797</v>
      </c>
      <c r="Q661">
        <v>4.1856443850090998E-2</v>
      </c>
    </row>
    <row r="662" spans="1:17" hidden="1" x14ac:dyDescent="0.3">
      <c r="A662" t="s">
        <v>1457</v>
      </c>
      <c r="B662" t="s">
        <v>1458</v>
      </c>
      <c r="C662" t="str">
        <f>IFERROR(VLOOKUP(Table1[[#This Row],[Ticker]],[1]!Table2[[Symbol]:[Industry]],2,FALSE),"-")</f>
        <v>-</v>
      </c>
      <c r="D662" t="s">
        <v>163</v>
      </c>
      <c r="E662">
        <v>7211.9474880309999</v>
      </c>
      <c r="F662">
        <v>197.99</v>
      </c>
      <c r="G662">
        <v>155.87250683873799</v>
      </c>
      <c r="H662">
        <v>17.515080803254399</v>
      </c>
      <c r="I662">
        <v>33.007179978834301</v>
      </c>
      <c r="J662">
        <v>1.4916350183459099</v>
      </c>
      <c r="K662">
        <v>176.51101738484101</v>
      </c>
      <c r="L662">
        <v>137.669485974254</v>
      </c>
      <c r="M662">
        <v>53.7343536969734</v>
      </c>
      <c r="N662">
        <v>1.5022692262508801</v>
      </c>
      <c r="O662">
        <v>8.9903530481337306</v>
      </c>
      <c r="P662">
        <v>227.79801324503299</v>
      </c>
    </row>
    <row r="663" spans="1:17" x14ac:dyDescent="0.3">
      <c r="A663" t="s">
        <v>1459</v>
      </c>
      <c r="B663" t="s">
        <v>1460</v>
      </c>
      <c r="C663" t="str">
        <f>IFERROR(VLOOKUP(Table1[[#This Row],[Ticker]],[1]!Table2[[Symbol]:[Industry]],2,FALSE),"-")</f>
        <v>-</v>
      </c>
      <c r="D663" t="s">
        <v>1461</v>
      </c>
      <c r="E663">
        <v>7206.0126977999998</v>
      </c>
      <c r="F663">
        <v>941.45</v>
      </c>
      <c r="G663">
        <v>-6.0035927984429804</v>
      </c>
      <c r="H663">
        <v>3.5566124335060798</v>
      </c>
      <c r="I663">
        <v>11.6987059334131</v>
      </c>
      <c r="J663">
        <v>-3.8046341274683</v>
      </c>
      <c r="K663">
        <v>896.86226367770701</v>
      </c>
      <c r="L663">
        <v>806.24010330288604</v>
      </c>
      <c r="M663">
        <v>51.174628493392902</v>
      </c>
      <c r="N663">
        <v>0.75181858840250804</v>
      </c>
      <c r="O663">
        <v>9.9261777046045996</v>
      </c>
      <c r="P663">
        <v>59.163144547759899</v>
      </c>
      <c r="Q663">
        <v>-1.72903814476E-3</v>
      </c>
    </row>
    <row r="664" spans="1:17" x14ac:dyDescent="0.3">
      <c r="A664" t="s">
        <v>1462</v>
      </c>
      <c r="B664" t="s">
        <v>1463</v>
      </c>
      <c r="C664" t="str">
        <f>IFERROR(VLOOKUP(Table1[[#This Row],[Ticker]],[1]!Table2[[Symbol]:[Industry]],2,FALSE),"-")</f>
        <v>-</v>
      </c>
      <c r="D664" t="s">
        <v>296</v>
      </c>
      <c r="E664">
        <v>7205.2946751600002</v>
      </c>
      <c r="F664">
        <v>3101.4</v>
      </c>
      <c r="G664">
        <v>141.95935364936099</v>
      </c>
      <c r="H664">
        <v>27.982576250232999</v>
      </c>
      <c r="I664">
        <v>48.527784096107503</v>
      </c>
      <c r="J664">
        <v>-6.59271229962141</v>
      </c>
      <c r="K664">
        <v>2669.2515084400302</v>
      </c>
      <c r="L664">
        <v>1993.4815049936699</v>
      </c>
      <c r="M664">
        <v>49.269381485352802</v>
      </c>
      <c r="N664">
        <v>0.72369327883483203</v>
      </c>
      <c r="O664">
        <v>14.399948410395201</v>
      </c>
      <c r="P664">
        <v>176.380163079802</v>
      </c>
      <c r="Q664">
        <v>0.12986212937136399</v>
      </c>
    </row>
    <row r="665" spans="1:17" x14ac:dyDescent="0.3">
      <c r="A665" t="s">
        <v>1464</v>
      </c>
      <c r="B665" t="s">
        <v>1465</v>
      </c>
      <c r="C665" t="str">
        <f>IFERROR(VLOOKUP(Table1[[#This Row],[Ticker]],[1]!Table2[[Symbol]:[Industry]],2,FALSE),"-")</f>
        <v>-</v>
      </c>
      <c r="D665" t="s">
        <v>127</v>
      </c>
      <c r="E665">
        <v>7199.95223136</v>
      </c>
      <c r="F665">
        <v>663.6</v>
      </c>
      <c r="G665">
        <v>18.7305909178638</v>
      </c>
      <c r="H665">
        <v>8.9164785281569294</v>
      </c>
      <c r="I665">
        <v>-3.97296003254568</v>
      </c>
      <c r="J665">
        <v>-8.1242235430212997</v>
      </c>
      <c r="K665">
        <v>632.00867146072903</v>
      </c>
      <c r="L665">
        <v>589.32749193758298</v>
      </c>
      <c r="M665">
        <v>50.672973252694803</v>
      </c>
      <c r="N665">
        <v>1.1816004327024301</v>
      </c>
      <c r="O665">
        <v>26.8309222423146</v>
      </c>
      <c r="P665">
        <v>55.028618152085002</v>
      </c>
      <c r="Q665">
        <v>8.6813057332380997E-2</v>
      </c>
    </row>
    <row r="666" spans="1:17" hidden="1" x14ac:dyDescent="0.3">
      <c r="A666" t="s">
        <v>1466</v>
      </c>
      <c r="B666" t="s">
        <v>1467</v>
      </c>
      <c r="C666" t="str">
        <f>IFERROR(VLOOKUP(Table1[[#This Row],[Ticker]],[1]!Table2[[Symbol]:[Industry]],2,FALSE),"-")</f>
        <v>-</v>
      </c>
      <c r="D666" t="s">
        <v>992</v>
      </c>
      <c r="E666">
        <v>7196.6719747999996</v>
      </c>
      <c r="F666">
        <v>762.85</v>
      </c>
      <c r="G666">
        <v>544.13354905165204</v>
      </c>
      <c r="H666">
        <v>-6.7888487340720802</v>
      </c>
      <c r="I666">
        <v>96.753051819752301</v>
      </c>
      <c r="J666">
        <v>0.114440950854989</v>
      </c>
      <c r="K666">
        <v>761.11328828429896</v>
      </c>
      <c r="L666">
        <v>550.65377101623505</v>
      </c>
      <c r="M666">
        <v>46.7605334152137</v>
      </c>
      <c r="N666">
        <v>1.49145245405863</v>
      </c>
      <c r="O666">
        <v>19.381267614865301</v>
      </c>
      <c r="P666">
        <v>702.99999999999898</v>
      </c>
      <c r="Q666">
        <v>0.242335410234611</v>
      </c>
    </row>
    <row r="667" spans="1:17" x14ac:dyDescent="0.3">
      <c r="A667" t="s">
        <v>1468</v>
      </c>
      <c r="B667" t="s">
        <v>1469</v>
      </c>
      <c r="C667" t="str">
        <f>IFERROR(VLOOKUP(Table1[[#This Row],[Ticker]],[1]!Table2[[Symbol]:[Industry]],2,FALSE),"-")</f>
        <v>-</v>
      </c>
      <c r="D667" t="s">
        <v>630</v>
      </c>
      <c r="E667">
        <v>7196.5633345249998</v>
      </c>
      <c r="F667">
        <v>540.25</v>
      </c>
      <c r="G667">
        <v>38.7944946546233</v>
      </c>
      <c r="H667">
        <v>6.3747872543365602</v>
      </c>
      <c r="I667">
        <v>3.67093334073106</v>
      </c>
      <c r="J667">
        <v>5.76640823617302</v>
      </c>
      <c r="K667">
        <v>495.52847806720303</v>
      </c>
      <c r="L667">
        <v>455.64484448606601</v>
      </c>
      <c r="M667">
        <v>82.993594730592903</v>
      </c>
      <c r="N667">
        <v>1.31010782706053</v>
      </c>
      <c r="O667">
        <v>3.6186950485886</v>
      </c>
      <c r="P667">
        <v>80.776309185209897</v>
      </c>
      <c r="Q667">
        <v>8.1593190588598E-2</v>
      </c>
    </row>
    <row r="668" spans="1:17" x14ac:dyDescent="0.3">
      <c r="A668" t="s">
        <v>1470</v>
      </c>
      <c r="B668" t="s">
        <v>1471</v>
      </c>
      <c r="C668" t="str">
        <f>IFERROR(VLOOKUP(Table1[[#This Row],[Ticker]],[1]!Table2[[Symbol]:[Industry]],2,FALSE),"-")</f>
        <v>-</v>
      </c>
      <c r="D668" t="s">
        <v>141</v>
      </c>
      <c r="E668">
        <v>7156.2800637999999</v>
      </c>
      <c r="F668">
        <v>858.2</v>
      </c>
      <c r="G668">
        <v>60.677480765734401</v>
      </c>
      <c r="H668">
        <v>-7.9278221672075802</v>
      </c>
      <c r="I668">
        <v>-11.1433334916454</v>
      </c>
      <c r="J668">
        <v>-2.3376787077630299</v>
      </c>
      <c r="K668">
        <v>895.72255518725103</v>
      </c>
      <c r="L668">
        <v>757.88601641818502</v>
      </c>
      <c r="M668">
        <v>39.524063976985097</v>
      </c>
      <c r="N668">
        <v>0.51518379995165298</v>
      </c>
      <c r="O668">
        <v>29.3404800745746</v>
      </c>
      <c r="P668">
        <v>137.20287451630699</v>
      </c>
      <c r="Q668">
        <v>0.156568076804358</v>
      </c>
    </row>
    <row r="669" spans="1:17" x14ac:dyDescent="0.3">
      <c r="A669" t="s">
        <v>1472</v>
      </c>
      <c r="B669" t="s">
        <v>1473</v>
      </c>
      <c r="C669" t="str">
        <f>IFERROR(VLOOKUP(Table1[[#This Row],[Ticker]],[1]!Table2[[Symbol]:[Industry]],2,FALSE),"-")</f>
        <v>-</v>
      </c>
      <c r="D669" t="s">
        <v>569</v>
      </c>
      <c r="E669">
        <v>7155.11283</v>
      </c>
      <c r="F669">
        <v>2208.3000000000002</v>
      </c>
      <c r="G669">
        <v>-33.660234168366898</v>
      </c>
      <c r="H669">
        <v>-10.0158616427423</v>
      </c>
      <c r="I669">
        <v>-12.8270791468175</v>
      </c>
      <c r="J669">
        <v>1.20250187278518E-2</v>
      </c>
      <c r="K669">
        <v>2253.6322874039802</v>
      </c>
      <c r="L669">
        <v>2260.3697069760501</v>
      </c>
      <c r="M669">
        <v>50.930878971730699</v>
      </c>
      <c r="N669">
        <v>0.71154185653209501</v>
      </c>
      <c r="O669">
        <v>23.850926051713898</v>
      </c>
      <c r="P669">
        <v>12.6683673469387</v>
      </c>
      <c r="Q669">
        <v>-9.5713626153275999E-2</v>
      </c>
    </row>
    <row r="670" spans="1:17" hidden="1" x14ac:dyDescent="0.3">
      <c r="A670" t="s">
        <v>1474</v>
      </c>
      <c r="B670" t="s">
        <v>1475</v>
      </c>
      <c r="C670" t="str">
        <f>IFERROR(VLOOKUP(Table1[[#This Row],[Ticker]],[1]!Table2[[Symbol]:[Industry]],2,FALSE),"-")</f>
        <v>-</v>
      </c>
      <c r="D670" t="s">
        <v>1476</v>
      </c>
      <c r="E670">
        <v>7138.3948327050002</v>
      </c>
      <c r="F670">
        <v>559.54999999999995</v>
      </c>
      <c r="G670">
        <v>-3.7956156809660602</v>
      </c>
      <c r="H670">
        <v>-1.6076045784731301</v>
      </c>
      <c r="I670">
        <v>-10.834491689059501</v>
      </c>
      <c r="J670">
        <v>-3.37110304657311</v>
      </c>
      <c r="K670">
        <v>576.88142217003497</v>
      </c>
      <c r="L670">
        <v>546.159438342057</v>
      </c>
      <c r="M670">
        <v>34.966846845997097</v>
      </c>
      <c r="N670">
        <v>0.55669770290558396</v>
      </c>
      <c r="O670">
        <v>18.3093557322848</v>
      </c>
      <c r="P670">
        <v>44.139618753219899</v>
      </c>
      <c r="Q670">
        <v>6.6922038006612006E-2</v>
      </c>
    </row>
    <row r="671" spans="1:17" hidden="1" x14ac:dyDescent="0.3">
      <c r="A671" t="s">
        <v>1477</v>
      </c>
      <c r="B671" t="s">
        <v>1478</v>
      </c>
      <c r="C671" t="str">
        <f>IFERROR(VLOOKUP(Table1[[#This Row],[Ticker]],[1]!Table2[[Symbol]:[Industry]],2,FALSE),"-")</f>
        <v>-</v>
      </c>
      <c r="D671" t="s">
        <v>54</v>
      </c>
      <c r="E671">
        <v>7121.9767241</v>
      </c>
      <c r="F671">
        <v>1404.2</v>
      </c>
      <c r="G671">
        <v>127.21652995507201</v>
      </c>
      <c r="H671">
        <v>-4.3910225599480199</v>
      </c>
      <c r="I671">
        <v>4.3218747230146199</v>
      </c>
      <c r="J671">
        <v>-1.5960265777093701</v>
      </c>
      <c r="K671">
        <v>1307.8240736637199</v>
      </c>
      <c r="L671">
        <v>1039.67524474472</v>
      </c>
      <c r="M671">
        <v>54.2243864971311</v>
      </c>
      <c r="N671">
        <v>0.64262781138097602</v>
      </c>
      <c r="O671">
        <v>13.231733371314601</v>
      </c>
      <c r="P671">
        <v>225.00867955097701</v>
      </c>
      <c r="Q671">
        <v>0.120601124724634</v>
      </c>
    </row>
    <row r="672" spans="1:17" x14ac:dyDescent="0.3">
      <c r="A672" t="s">
        <v>1479</v>
      </c>
      <c r="B672" t="s">
        <v>1480</v>
      </c>
      <c r="C672" t="str">
        <f>IFERROR(VLOOKUP(Table1[[#This Row],[Ticker]],[1]!Table2[[Symbol]:[Industry]],2,FALSE),"-")</f>
        <v>-</v>
      </c>
      <c r="D672" t="s">
        <v>77</v>
      </c>
      <c r="E672">
        <v>7102.9631814699997</v>
      </c>
      <c r="F672">
        <v>3591.55</v>
      </c>
      <c r="G672">
        <v>37.455352330026102</v>
      </c>
      <c r="H672">
        <v>5.6019089081564202</v>
      </c>
      <c r="I672">
        <v>73.391695753469307</v>
      </c>
      <c r="J672">
        <v>-1.8378163294057099</v>
      </c>
      <c r="K672">
        <v>3303.8061043733701</v>
      </c>
      <c r="L672">
        <v>2622.2571359789799</v>
      </c>
      <c r="M672">
        <v>46.6427154930131</v>
      </c>
      <c r="N672">
        <v>0.31401180062039402</v>
      </c>
      <c r="O672">
        <v>6.3621556152635996</v>
      </c>
      <c r="P672">
        <v>125.17554858934101</v>
      </c>
      <c r="Q672">
        <v>-2.9080314259853999E-2</v>
      </c>
    </row>
    <row r="673" spans="1:17" x14ac:dyDescent="0.3">
      <c r="A673" t="s">
        <v>1481</v>
      </c>
      <c r="B673" t="s">
        <v>1482</v>
      </c>
      <c r="C673" t="str">
        <f>IFERROR(VLOOKUP(Table1[[#This Row],[Ticker]],[1]!Table2[[Symbol]:[Industry]],2,FALSE),"-")</f>
        <v>-</v>
      </c>
      <c r="D673" t="s">
        <v>1483</v>
      </c>
      <c r="E673">
        <v>7073.1246723199902</v>
      </c>
      <c r="F673">
        <v>265.3</v>
      </c>
      <c r="G673">
        <v>-20.360211577290599</v>
      </c>
      <c r="H673">
        <v>-9.6050708444562591</v>
      </c>
      <c r="I673">
        <v>-25.717066725039999</v>
      </c>
      <c r="J673">
        <v>-1.01473439303454</v>
      </c>
      <c r="K673">
        <v>284.35859709255999</v>
      </c>
      <c r="L673">
        <v>285.27922738661499</v>
      </c>
      <c r="M673">
        <v>38.565186416933599</v>
      </c>
      <c r="N673">
        <v>1.1959015952650001</v>
      </c>
      <c r="O673">
        <v>37.561251413494098</v>
      </c>
      <c r="P673">
        <v>10.5416666666666</v>
      </c>
      <c r="Q673">
        <v>6.9291751721312994E-2</v>
      </c>
    </row>
    <row r="674" spans="1:17" x14ac:dyDescent="0.3">
      <c r="A674" t="s">
        <v>1484</v>
      </c>
      <c r="B674" t="s">
        <v>1485</v>
      </c>
      <c r="C674" t="str">
        <f>IFERROR(VLOOKUP(Table1[[#This Row],[Ticker]],[1]!Table2[[Symbol]:[Industry]],2,FALSE),"-")</f>
        <v>-</v>
      </c>
      <c r="D674" t="s">
        <v>412</v>
      </c>
      <c r="E674">
        <v>7012.15025496</v>
      </c>
      <c r="F674">
        <v>71.349999999999994</v>
      </c>
      <c r="G674">
        <v>-25.261236806463199</v>
      </c>
      <c r="H674">
        <v>6.1557706296740999</v>
      </c>
      <c r="I674">
        <v>-30.721483690501401</v>
      </c>
      <c r="J674">
        <v>1.6770879922343001</v>
      </c>
      <c r="K674">
        <v>65.323946071082503</v>
      </c>
      <c r="L674">
        <v>68.876428989073801</v>
      </c>
      <c r="M674">
        <v>73.374492334836503</v>
      </c>
      <c r="N674">
        <v>2.7603735201172999</v>
      </c>
      <c r="O674">
        <v>37.3510861948143</v>
      </c>
      <c r="P674">
        <v>21.6953777929387</v>
      </c>
      <c r="Q674">
        <v>4.7146655083389E-2</v>
      </c>
    </row>
    <row r="675" spans="1:17" x14ac:dyDescent="0.3">
      <c r="A675" t="s">
        <v>1486</v>
      </c>
      <c r="B675" t="s">
        <v>1487</v>
      </c>
      <c r="C675" t="str">
        <f>IFERROR(VLOOKUP(Table1[[#This Row],[Ticker]],[1]!Table2[[Symbol]:[Industry]],2,FALSE),"-")</f>
        <v>-</v>
      </c>
      <c r="D675" t="s">
        <v>630</v>
      </c>
      <c r="E675">
        <v>7004.1393424999997</v>
      </c>
      <c r="F675">
        <v>392.5</v>
      </c>
      <c r="G675">
        <v>40.9158470065397</v>
      </c>
      <c r="H675">
        <v>2.85676374999482</v>
      </c>
      <c r="I675">
        <v>10.1866762499165</v>
      </c>
      <c r="J675">
        <v>2.5494226467565402</v>
      </c>
      <c r="K675">
        <v>365.16473837950701</v>
      </c>
      <c r="L675">
        <v>326.30126595734498</v>
      </c>
      <c r="M675">
        <v>71.465046220337697</v>
      </c>
      <c r="N675">
        <v>0.86792218053783599</v>
      </c>
      <c r="O675">
        <v>11.668789808917101</v>
      </c>
      <c r="P675">
        <v>93.302142329475402</v>
      </c>
      <c r="Q675">
        <v>0.107322875258948</v>
      </c>
    </row>
    <row r="676" spans="1:17" x14ac:dyDescent="0.3">
      <c r="A676" t="s">
        <v>1488</v>
      </c>
      <c r="B676" t="s">
        <v>1489</v>
      </c>
      <c r="C676" t="str">
        <f>IFERROR(VLOOKUP(Table1[[#This Row],[Ticker]],[1]!Table2[[Symbol]:[Industry]],2,FALSE),"-")</f>
        <v>-</v>
      </c>
      <c r="D676" t="s">
        <v>873</v>
      </c>
      <c r="E676">
        <v>6987.156156774</v>
      </c>
      <c r="F676">
        <v>39.43</v>
      </c>
      <c r="G676">
        <v>-32.192439278379098</v>
      </c>
      <c r="H676">
        <v>-6.6588643767945701</v>
      </c>
      <c r="I676">
        <v>-32.865309108170102</v>
      </c>
      <c r="J676">
        <v>0.79355535398196297</v>
      </c>
      <c r="K676">
        <v>40.865759933179703</v>
      </c>
      <c r="L676">
        <v>42.8269539105099</v>
      </c>
      <c r="M676">
        <v>41.779068055568501</v>
      </c>
      <c r="N676">
        <v>1.0762115764495399</v>
      </c>
      <c r="O676">
        <v>36.951559726096797</v>
      </c>
      <c r="P676">
        <v>6.5675675675675498</v>
      </c>
      <c r="Q676">
        <v>2.7952584002131999E-2</v>
      </c>
    </row>
    <row r="677" spans="1:17" x14ac:dyDescent="0.3">
      <c r="A677" t="s">
        <v>1490</v>
      </c>
      <c r="B677" t="s">
        <v>1491</v>
      </c>
      <c r="C677" t="str">
        <f>IFERROR(VLOOKUP(Table1[[#This Row],[Ticker]],[1]!Table2[[Symbol]:[Industry]],2,FALSE),"-")</f>
        <v>-</v>
      </c>
      <c r="D677" t="s">
        <v>175</v>
      </c>
      <c r="E677">
        <v>6976.0299825000002</v>
      </c>
      <c r="F677">
        <v>1007.7</v>
      </c>
      <c r="G677">
        <v>65.655271489752906</v>
      </c>
      <c r="H677">
        <v>9.0625758940823502</v>
      </c>
      <c r="I677">
        <v>56.975626827454597</v>
      </c>
      <c r="J677">
        <v>-4.08938073825564</v>
      </c>
      <c r="K677">
        <v>929.41876372664399</v>
      </c>
      <c r="L677">
        <v>739.05795708521396</v>
      </c>
      <c r="M677">
        <v>56.574465399542298</v>
      </c>
      <c r="N677">
        <v>0.61569543991910403</v>
      </c>
      <c r="O677">
        <v>7.3732261585789303</v>
      </c>
      <c r="P677">
        <v>130.54221002059001</v>
      </c>
      <c r="Q677">
        <v>3.1322472843261999E-2</v>
      </c>
    </row>
    <row r="678" spans="1:17" x14ac:dyDescent="0.3">
      <c r="A678" t="s">
        <v>1492</v>
      </c>
      <c r="B678" t="s">
        <v>1493</v>
      </c>
      <c r="C678" t="str">
        <f>IFERROR(VLOOKUP(Table1[[#This Row],[Ticker]],[1]!Table2[[Symbol]:[Industry]],2,FALSE),"-")</f>
        <v>-</v>
      </c>
      <c r="D678" t="s">
        <v>388</v>
      </c>
      <c r="E678">
        <v>6950.87662902599</v>
      </c>
      <c r="F678">
        <v>85.31</v>
      </c>
      <c r="G678">
        <v>-6.5748749184591304</v>
      </c>
      <c r="H678">
        <v>-0.77173751112292199</v>
      </c>
      <c r="I678">
        <v>-2.2402984847504399</v>
      </c>
      <c r="J678">
        <v>-3.5895913930713901</v>
      </c>
      <c r="K678">
        <v>84.361028017164898</v>
      </c>
      <c r="L678">
        <v>76.092610670614604</v>
      </c>
      <c r="M678">
        <v>42.942511944637602</v>
      </c>
      <c r="N678">
        <v>0.436586952949301</v>
      </c>
      <c r="O678">
        <v>15.2854296096588</v>
      </c>
      <c r="P678">
        <v>45.4560954816709</v>
      </c>
      <c r="Q678">
        <v>6.7310008227336002E-2</v>
      </c>
    </row>
    <row r="679" spans="1:17" x14ac:dyDescent="0.3">
      <c r="A679" t="s">
        <v>1494</v>
      </c>
      <c r="B679" t="s">
        <v>1495</v>
      </c>
      <c r="C679" t="str">
        <f>IFERROR(VLOOKUP(Table1[[#This Row],[Ticker]],[1]!Table2[[Symbol]:[Industry]],2,FALSE),"-")</f>
        <v>-</v>
      </c>
      <c r="D679" t="s">
        <v>388</v>
      </c>
      <c r="E679">
        <v>6908.5073172499997</v>
      </c>
      <c r="F679">
        <v>355.25</v>
      </c>
      <c r="G679">
        <v>22.107697277749601</v>
      </c>
      <c r="H679">
        <v>1.49794178916861</v>
      </c>
      <c r="I679">
        <v>28.858355447911499</v>
      </c>
      <c r="J679">
        <v>-1.2301005261489799</v>
      </c>
      <c r="K679">
        <v>332.23564928380398</v>
      </c>
      <c r="L679">
        <v>286.78254741248799</v>
      </c>
      <c r="M679">
        <v>61.350406334142903</v>
      </c>
      <c r="N679">
        <v>0.45651992897091898</v>
      </c>
      <c r="O679">
        <v>5.0527797325826898</v>
      </c>
      <c r="P679">
        <v>73.2081911262798</v>
      </c>
      <c r="Q679">
        <v>4.8667135586429999E-3</v>
      </c>
    </row>
    <row r="680" spans="1:17" hidden="1" x14ac:dyDescent="0.3">
      <c r="A680" t="s">
        <v>1496</v>
      </c>
      <c r="B680" t="s">
        <v>1497</v>
      </c>
      <c r="C680" t="str">
        <f>IFERROR(VLOOKUP(Table1[[#This Row],[Ticker]],[1]!Table2[[Symbol]:[Industry]],2,FALSE),"-")</f>
        <v>-</v>
      </c>
      <c r="D680" t="s">
        <v>265</v>
      </c>
      <c r="E680">
        <v>6886.1122655999998</v>
      </c>
      <c r="F680">
        <v>3133.15</v>
      </c>
      <c r="G680">
        <v>-17.965312362724401</v>
      </c>
      <c r="H680">
        <v>-7.8903294351708801</v>
      </c>
      <c r="I680">
        <v>20.936447905598001</v>
      </c>
      <c r="J680">
        <v>1.23416631166435</v>
      </c>
      <c r="K680">
        <v>3179.8553604164099</v>
      </c>
      <c r="L680">
        <v>2884.1534796036099</v>
      </c>
      <c r="M680">
        <v>54.846884410006297</v>
      </c>
      <c r="N680">
        <v>0.76209012013731403</v>
      </c>
      <c r="O680">
        <v>24.1562006287601</v>
      </c>
      <c r="P680">
        <v>49.268699380657402</v>
      </c>
      <c r="Q680">
        <v>8.4849087855804001E-2</v>
      </c>
    </row>
    <row r="681" spans="1:17" x14ac:dyDescent="0.3">
      <c r="A681" t="s">
        <v>1498</v>
      </c>
      <c r="B681" t="s">
        <v>1499</v>
      </c>
      <c r="C681" t="str">
        <f>IFERROR(VLOOKUP(Table1[[#This Row],[Ticker]],[1]!Table2[[Symbol]:[Industry]],2,FALSE),"-")</f>
        <v>-</v>
      </c>
      <c r="D681" t="s">
        <v>473</v>
      </c>
      <c r="E681">
        <v>6868.2215819949997</v>
      </c>
      <c r="F681">
        <v>2283.9499999999998</v>
      </c>
      <c r="G681">
        <v>29.828482064506399</v>
      </c>
      <c r="H681">
        <v>13.420087017792699</v>
      </c>
      <c r="I681">
        <v>80.542955338590005</v>
      </c>
      <c r="J681">
        <v>-6.11702803410813</v>
      </c>
      <c r="K681">
        <v>2005.1143265442099</v>
      </c>
      <c r="L681">
        <v>1607.9436830336999</v>
      </c>
      <c r="M681">
        <v>53.220631860273699</v>
      </c>
      <c r="N681">
        <v>0.76784627482068302</v>
      </c>
      <c r="O681">
        <v>9.1530024737844506</v>
      </c>
      <c r="P681">
        <v>113.10473524609201</v>
      </c>
      <c r="Q681">
        <v>-8.6471299472471994E-2</v>
      </c>
    </row>
    <row r="682" spans="1:17" x14ac:dyDescent="0.3">
      <c r="A682" t="s">
        <v>1500</v>
      </c>
      <c r="B682" t="s">
        <v>1501</v>
      </c>
      <c r="C682" t="str">
        <f>IFERROR(VLOOKUP(Table1[[#This Row],[Ticker]],[1]!Table2[[Symbol]:[Industry]],2,FALSE),"-")</f>
        <v>-</v>
      </c>
      <c r="D682" t="s">
        <v>356</v>
      </c>
      <c r="E682">
        <v>6851.8189170199903</v>
      </c>
      <c r="F682">
        <v>299.35000000000002</v>
      </c>
      <c r="G682">
        <v>-53.620101309001399</v>
      </c>
      <c r="H682">
        <v>-4.3608528273124598</v>
      </c>
      <c r="I682">
        <v>-21.233618975826001</v>
      </c>
      <c r="J682">
        <v>-0.32661478339257599</v>
      </c>
      <c r="K682">
        <v>297.51033713228202</v>
      </c>
      <c r="L682">
        <v>316.26338660036203</v>
      </c>
      <c r="M682">
        <v>60.9494084183684</v>
      </c>
      <c r="N682">
        <v>0.46162159599597302</v>
      </c>
      <c r="O682">
        <v>57.307499582428498</v>
      </c>
      <c r="P682">
        <v>15.9597133449544</v>
      </c>
      <c r="Q682">
        <v>-2.8203793100089998E-3</v>
      </c>
    </row>
    <row r="683" spans="1:17" x14ac:dyDescent="0.3">
      <c r="A683" t="s">
        <v>1502</v>
      </c>
      <c r="B683" t="s">
        <v>1503</v>
      </c>
      <c r="C683" t="str">
        <f>IFERROR(VLOOKUP(Table1[[#This Row],[Ticker]],[1]!Table2[[Symbol]:[Industry]],2,FALSE),"-")</f>
        <v>-</v>
      </c>
      <c r="D683" t="s">
        <v>101</v>
      </c>
      <c r="E683">
        <v>6843.3739368349998</v>
      </c>
      <c r="F683">
        <v>1437.05</v>
      </c>
      <c r="G683">
        <v>-37.508761530387702</v>
      </c>
      <c r="H683">
        <v>-3.6719785395107101</v>
      </c>
      <c r="I683">
        <v>-11.6856837555527</v>
      </c>
      <c r="J683">
        <v>-2.8755243590728101</v>
      </c>
      <c r="K683">
        <v>1441.92374845073</v>
      </c>
      <c r="L683">
        <v>1420.5628268964599</v>
      </c>
      <c r="M683">
        <v>38.071634629745503</v>
      </c>
      <c r="N683">
        <v>0.48030662938388002</v>
      </c>
      <c r="O683">
        <v>11.687136842837701</v>
      </c>
      <c r="P683">
        <v>14.963999999999899</v>
      </c>
      <c r="Q683">
        <v>-0.14347992225706599</v>
      </c>
    </row>
    <row r="684" spans="1:17" x14ac:dyDescent="0.3">
      <c r="A684" t="s">
        <v>1504</v>
      </c>
      <c r="B684" t="s">
        <v>1505</v>
      </c>
      <c r="C684" t="str">
        <f>IFERROR(VLOOKUP(Table1[[#This Row],[Ticker]],[1]!Table2[[Symbol]:[Industry]],2,FALSE),"-")</f>
        <v>-</v>
      </c>
      <c r="D684" t="s">
        <v>296</v>
      </c>
      <c r="E684">
        <v>6816.6502864349904</v>
      </c>
      <c r="F684">
        <v>1384.35</v>
      </c>
      <c r="G684">
        <v>105.801122635883</v>
      </c>
      <c r="H684">
        <v>11.345555388881101</v>
      </c>
      <c r="I684">
        <v>23.618201018563699</v>
      </c>
      <c r="J684">
        <v>1.43667754871732</v>
      </c>
      <c r="K684">
        <v>1232.1962427669</v>
      </c>
      <c r="L684">
        <v>987.55967642729695</v>
      </c>
      <c r="M684">
        <v>65.020847339427306</v>
      </c>
      <c r="N684">
        <v>0.75980576775322395</v>
      </c>
      <c r="O684">
        <v>3.8718532163109098</v>
      </c>
      <c r="P684">
        <v>165.175749449286</v>
      </c>
      <c r="Q684">
        <v>8.6833632673446001E-2</v>
      </c>
    </row>
    <row r="685" spans="1:17" x14ac:dyDescent="0.3">
      <c r="A685" t="s">
        <v>1506</v>
      </c>
      <c r="B685" t="s">
        <v>1507</v>
      </c>
      <c r="C685" t="str">
        <f>IFERROR(VLOOKUP(Table1[[#This Row],[Ticker]],[1]!Table2[[Symbol]:[Industry]],2,FALSE),"-")</f>
        <v>-</v>
      </c>
      <c r="D685" t="s">
        <v>473</v>
      </c>
      <c r="E685">
        <v>6792.0109961600001</v>
      </c>
      <c r="F685">
        <v>478.4</v>
      </c>
      <c r="G685">
        <v>-58.088371303343401</v>
      </c>
      <c r="H685">
        <v>-3.5953539031803801</v>
      </c>
      <c r="I685">
        <v>-27.8830806088427</v>
      </c>
      <c r="J685">
        <v>-1.40457490729697</v>
      </c>
      <c r="K685">
        <v>468.40643754601899</v>
      </c>
      <c r="L685">
        <v>521.75529783306695</v>
      </c>
      <c r="M685">
        <v>73.145721057193796</v>
      </c>
      <c r="N685">
        <v>1.2184679069592601</v>
      </c>
      <c r="O685">
        <v>51.097408026755801</v>
      </c>
      <c r="P685">
        <v>11.645274212368699</v>
      </c>
      <c r="Q685">
        <v>-3.6541091505831999E-2</v>
      </c>
    </row>
    <row r="686" spans="1:17" x14ac:dyDescent="0.3">
      <c r="A686" t="s">
        <v>1508</v>
      </c>
      <c r="B686" t="s">
        <v>1509</v>
      </c>
      <c r="C686" t="str">
        <f>IFERROR(VLOOKUP(Table1[[#This Row],[Ticker]],[1]!Table2[[Symbol]:[Industry]],2,FALSE),"-")</f>
        <v>-</v>
      </c>
      <c r="D686" t="s">
        <v>1510</v>
      </c>
      <c r="E686">
        <v>6784.0492061499999</v>
      </c>
      <c r="F686">
        <v>519.70000000000005</v>
      </c>
      <c r="G686">
        <v>-9.1169249009839106</v>
      </c>
      <c r="H686">
        <v>-4.6316934461270503</v>
      </c>
      <c r="I686">
        <v>-17.8538822254244</v>
      </c>
      <c r="J686">
        <v>1.01065892107564</v>
      </c>
      <c r="K686">
        <v>513.05798724042995</v>
      </c>
      <c r="L686">
        <v>504.71700942789403</v>
      </c>
      <c r="M686">
        <v>55.046370247687598</v>
      </c>
      <c r="N686">
        <v>0.41068876477870297</v>
      </c>
      <c r="O686">
        <v>28.795458918606801</v>
      </c>
      <c r="P686">
        <v>32.8986063163278</v>
      </c>
      <c r="Q686">
        <v>4.8765459999731003E-2</v>
      </c>
    </row>
    <row r="687" spans="1:17" hidden="1" x14ac:dyDescent="0.3">
      <c r="A687" t="s">
        <v>1511</v>
      </c>
      <c r="B687" t="s">
        <v>1512</v>
      </c>
      <c r="C687" t="str">
        <f>IFERROR(VLOOKUP(Table1[[#This Row],[Ticker]],[1]!Table2[[Symbol]:[Industry]],2,FALSE),"-")</f>
        <v>-</v>
      </c>
      <c r="D687" t="s">
        <v>46</v>
      </c>
      <c r="E687">
        <v>6779.1821658150002</v>
      </c>
      <c r="F687">
        <v>389.15</v>
      </c>
      <c r="G687">
        <v>-29.413074430703102</v>
      </c>
      <c r="H687">
        <v>-2.3066502293274098</v>
      </c>
      <c r="I687">
        <v>-13.795942438584399</v>
      </c>
      <c r="J687">
        <v>-8.3223060837365997E-2</v>
      </c>
      <c r="M687">
        <v>45.4008010203586</v>
      </c>
      <c r="O687">
        <v>9.1609919054349298</v>
      </c>
      <c r="P687">
        <v>5.6898424769147002</v>
      </c>
    </row>
    <row r="688" spans="1:17" x14ac:dyDescent="0.3">
      <c r="A688" t="s">
        <v>1513</v>
      </c>
      <c r="B688" t="s">
        <v>1514</v>
      </c>
      <c r="C688" t="str">
        <f>IFERROR(VLOOKUP(Table1[[#This Row],[Ticker]],[1]!Table2[[Symbol]:[Industry]],2,FALSE),"-")</f>
        <v>-</v>
      </c>
      <c r="D688" t="s">
        <v>388</v>
      </c>
      <c r="E688">
        <v>6757.2268815999996</v>
      </c>
      <c r="F688">
        <v>137.74</v>
      </c>
      <c r="G688">
        <v>69.589558060420401</v>
      </c>
      <c r="H688">
        <v>-5.9991333797311297</v>
      </c>
      <c r="I688">
        <v>25.705576926497798</v>
      </c>
      <c r="J688">
        <v>2.9437605821531601</v>
      </c>
      <c r="K688">
        <v>135.11940524286999</v>
      </c>
      <c r="L688">
        <v>111.61111835248499</v>
      </c>
      <c r="M688">
        <v>47.5121261777279</v>
      </c>
      <c r="N688">
        <v>0.26518239088434098</v>
      </c>
      <c r="O688">
        <v>23.384637723246598</v>
      </c>
      <c r="P688">
        <v>111.74481168331999</v>
      </c>
      <c r="Q688">
        <v>8.4560209706632999E-2</v>
      </c>
    </row>
    <row r="689" spans="1:17" hidden="1" x14ac:dyDescent="0.3">
      <c r="A689" t="s">
        <v>1515</v>
      </c>
      <c r="B689" t="s">
        <v>1516</v>
      </c>
      <c r="C689" t="str">
        <f>IFERROR(VLOOKUP(Table1[[#This Row],[Ticker]],[1]!Table2[[Symbol]:[Industry]],2,FALSE),"-")</f>
        <v>-</v>
      </c>
      <c r="D689" t="s">
        <v>1049</v>
      </c>
      <c r="E689">
        <v>6746.8437323999997</v>
      </c>
      <c r="F689">
        <v>130.5</v>
      </c>
      <c r="G689">
        <v>-21.102077757730498</v>
      </c>
      <c r="H689">
        <v>-0.88712212650754596</v>
      </c>
      <c r="I689">
        <v>-8.7570375808509109</v>
      </c>
      <c r="J689">
        <v>-0.98753059607905402</v>
      </c>
      <c r="K689">
        <v>121.609538422565</v>
      </c>
      <c r="M689">
        <v>1.05563603616817</v>
      </c>
      <c r="N689">
        <v>1.2037037037036999</v>
      </c>
      <c r="O689">
        <v>1.42528735632185</v>
      </c>
      <c r="P689">
        <v>10.126582278480999</v>
      </c>
    </row>
    <row r="690" spans="1:17" x14ac:dyDescent="0.3">
      <c r="A690" t="s">
        <v>1517</v>
      </c>
      <c r="B690" t="s">
        <v>1518</v>
      </c>
      <c r="C690" t="str">
        <f>IFERROR(VLOOKUP(Table1[[#This Row],[Ticker]],[1]!Table2[[Symbol]:[Industry]],2,FALSE),"-")</f>
        <v>-</v>
      </c>
      <c r="D690" t="s">
        <v>24</v>
      </c>
      <c r="E690">
        <v>6700.0005472140001</v>
      </c>
      <c r="F690">
        <v>25.61</v>
      </c>
      <c r="G690">
        <v>-10.3794211128714</v>
      </c>
      <c r="H690">
        <v>-6.7249431117124603</v>
      </c>
      <c r="I690">
        <v>-35.2511196824697</v>
      </c>
      <c r="J690">
        <v>-3.5452302353646599</v>
      </c>
      <c r="K690">
        <v>26.2812590881326</v>
      </c>
      <c r="L690">
        <v>26.115706161838101</v>
      </c>
      <c r="M690">
        <v>47.883425335766702</v>
      </c>
      <c r="N690">
        <v>0.61449245152465104</v>
      </c>
      <c r="O690">
        <v>44.012983472805303</v>
      </c>
      <c r="P690">
        <v>25.3008123648256</v>
      </c>
      <c r="Q690">
        <v>0.105652963923656</v>
      </c>
    </row>
    <row r="691" spans="1:17" hidden="1" x14ac:dyDescent="0.3">
      <c r="A691" t="s">
        <v>1519</v>
      </c>
      <c r="B691" t="s">
        <v>1520</v>
      </c>
      <c r="C691" t="str">
        <f>IFERROR(VLOOKUP(Table1[[#This Row],[Ticker]],[1]!Table2[[Symbol]:[Industry]],2,FALSE),"-")</f>
        <v>-</v>
      </c>
      <c r="D691" t="s">
        <v>265</v>
      </c>
      <c r="E691">
        <v>6694.0842561600002</v>
      </c>
      <c r="F691">
        <v>2458.0500000000002</v>
      </c>
      <c r="G691">
        <v>-16.4033603749624</v>
      </c>
      <c r="H691">
        <v>2.50312686500728</v>
      </c>
      <c r="I691">
        <v>5.5381169750488501</v>
      </c>
      <c r="J691">
        <v>3.8426546359979201</v>
      </c>
      <c r="K691">
        <v>2373.9086943667999</v>
      </c>
      <c r="L691">
        <v>2254.4550082545502</v>
      </c>
      <c r="M691">
        <v>59.816721387945897</v>
      </c>
      <c r="N691">
        <v>1.39879868500917</v>
      </c>
      <c r="O691">
        <v>12.5729745123166</v>
      </c>
      <c r="P691">
        <v>42.909883720930203</v>
      </c>
      <c r="Q691">
        <v>9.4969402771868994E-2</v>
      </c>
    </row>
    <row r="692" spans="1:17" x14ac:dyDescent="0.3">
      <c r="A692" t="s">
        <v>1521</v>
      </c>
      <c r="B692" t="s">
        <v>1522</v>
      </c>
      <c r="C692" t="str">
        <f>IFERROR(VLOOKUP(Table1[[#This Row],[Ticker]],[1]!Table2[[Symbol]:[Industry]],2,FALSE),"-")</f>
        <v>-</v>
      </c>
      <c r="D692" t="s">
        <v>21</v>
      </c>
      <c r="E692">
        <v>6678.7641695499997</v>
      </c>
      <c r="F692">
        <v>806.5</v>
      </c>
      <c r="G692">
        <v>34.273184363801199</v>
      </c>
      <c r="H692">
        <v>-13.7416828663141</v>
      </c>
      <c r="I692">
        <v>21.943295374022298</v>
      </c>
      <c r="J692">
        <v>0.14895935585011599</v>
      </c>
      <c r="K692">
        <v>823.23101300244002</v>
      </c>
      <c r="L692">
        <v>696.30440615529301</v>
      </c>
      <c r="M692">
        <v>51.3515266563005</v>
      </c>
      <c r="N692">
        <v>0.67320945917484698</v>
      </c>
      <c r="O692">
        <v>15.0278983261004</v>
      </c>
      <c r="P692">
        <v>94.337349397590302</v>
      </c>
      <c r="Q692">
        <v>0.122012650792515</v>
      </c>
    </row>
    <row r="693" spans="1:17" hidden="1" x14ac:dyDescent="0.3">
      <c r="A693" t="s">
        <v>1523</v>
      </c>
      <c r="B693" t="s">
        <v>1524</v>
      </c>
      <c r="C693" t="str">
        <f>IFERROR(VLOOKUP(Table1[[#This Row],[Ticker]],[1]!Table2[[Symbol]:[Industry]],2,FALSE),"-")</f>
        <v>-</v>
      </c>
      <c r="D693" t="s">
        <v>1351</v>
      </c>
      <c r="E693">
        <v>6636.6662775300001</v>
      </c>
      <c r="F693">
        <v>1399.06</v>
      </c>
      <c r="G693">
        <v>-21.578526042242501</v>
      </c>
      <c r="H693">
        <v>0.101354512795913</v>
      </c>
      <c r="I693">
        <v>-10.4968376560828</v>
      </c>
      <c r="J693">
        <v>-1.2292888378372899</v>
      </c>
      <c r="K693">
        <v>1388.6659737294499</v>
      </c>
      <c r="L693">
        <v>1355.0909582470799</v>
      </c>
      <c r="M693">
        <v>77.088001342421407</v>
      </c>
      <c r="N693">
        <v>1.19570961976549</v>
      </c>
      <c r="O693">
        <v>3.5802610324074902</v>
      </c>
      <c r="P693">
        <v>11.6434584846187</v>
      </c>
      <c r="Q693">
        <v>-5.5078309021881003E-2</v>
      </c>
    </row>
    <row r="694" spans="1:17" x14ac:dyDescent="0.3">
      <c r="A694" t="s">
        <v>1525</v>
      </c>
      <c r="B694" t="s">
        <v>1526</v>
      </c>
      <c r="C694" t="str">
        <f>IFERROR(VLOOKUP(Table1[[#This Row],[Ticker]],[1]!Table2[[Symbol]:[Industry]],2,FALSE),"-")</f>
        <v>-</v>
      </c>
      <c r="D694" t="s">
        <v>296</v>
      </c>
      <c r="E694">
        <v>6613.7830690199999</v>
      </c>
      <c r="F694">
        <v>690.7</v>
      </c>
      <c r="G694">
        <v>-14.2415096412693</v>
      </c>
      <c r="H694">
        <v>23.221933374953</v>
      </c>
      <c r="I694">
        <v>20.868978093710901</v>
      </c>
      <c r="J694">
        <v>-4.5573519995384801</v>
      </c>
      <c r="K694">
        <v>601.17797048360001</v>
      </c>
      <c r="L694">
        <v>552.28986022087497</v>
      </c>
      <c r="M694">
        <v>65.739118756942503</v>
      </c>
      <c r="N694">
        <v>1.2566280508759899</v>
      </c>
      <c r="O694">
        <v>5.2265817286810403</v>
      </c>
      <c r="P694">
        <v>58.7998620531095</v>
      </c>
      <c r="Q694">
        <v>6.8983274782694004E-2</v>
      </c>
    </row>
    <row r="695" spans="1:17" x14ac:dyDescent="0.3">
      <c r="A695" t="s">
        <v>1527</v>
      </c>
      <c r="B695" t="s">
        <v>1528</v>
      </c>
      <c r="C695" t="str">
        <f>IFERROR(VLOOKUP(Table1[[#This Row],[Ticker]],[1]!Table2[[Symbol]:[Industry]],2,FALSE),"-")</f>
        <v>-</v>
      </c>
      <c r="D695" t="s">
        <v>473</v>
      </c>
      <c r="E695">
        <v>6603.1095961599904</v>
      </c>
      <c r="F695">
        <v>924.7</v>
      </c>
      <c r="G695">
        <v>-4.2839873182467096</v>
      </c>
      <c r="H695">
        <v>-4.5765426255795099</v>
      </c>
      <c r="I695">
        <v>-4.9780700438905896</v>
      </c>
      <c r="J695">
        <v>-0.408537022899429</v>
      </c>
      <c r="K695">
        <v>921.88505259028898</v>
      </c>
      <c r="L695">
        <v>841.19077886394098</v>
      </c>
      <c r="M695">
        <v>46.246421175854898</v>
      </c>
      <c r="N695">
        <v>0.46271506726380002</v>
      </c>
      <c r="O695">
        <v>21.985508813669298</v>
      </c>
      <c r="P695">
        <v>43.1534948525427</v>
      </c>
      <c r="Q695">
        <v>0.15139582705202501</v>
      </c>
    </row>
    <row r="696" spans="1:17" x14ac:dyDescent="0.3">
      <c r="A696" t="s">
        <v>1529</v>
      </c>
      <c r="B696" t="s">
        <v>1530</v>
      </c>
      <c r="C696" t="str">
        <f>IFERROR(VLOOKUP(Table1[[#This Row],[Ticker]],[1]!Table2[[Symbol]:[Industry]],2,FALSE),"-")</f>
        <v>-</v>
      </c>
      <c r="D696" t="s">
        <v>163</v>
      </c>
      <c r="E696">
        <v>6596.6250662399998</v>
      </c>
      <c r="F696">
        <v>422.4</v>
      </c>
      <c r="G696">
        <v>31.310907469749299</v>
      </c>
      <c r="H696">
        <v>5.5954304086765596</v>
      </c>
      <c r="I696">
        <v>27.185915324247802</v>
      </c>
      <c r="J696">
        <v>-1.06633558314093</v>
      </c>
      <c r="K696">
        <v>396.46423722985702</v>
      </c>
      <c r="L696">
        <v>329.939749174886</v>
      </c>
      <c r="M696">
        <v>50.6069647724891</v>
      </c>
      <c r="N696">
        <v>0.95966935322619196</v>
      </c>
      <c r="O696">
        <v>6.7708333333333401</v>
      </c>
      <c r="P696">
        <v>86.861313868613095</v>
      </c>
      <c r="Q696">
        <v>0.18579954310466801</v>
      </c>
    </row>
    <row r="697" spans="1:17" x14ac:dyDescent="0.3">
      <c r="A697" t="s">
        <v>1531</v>
      </c>
      <c r="B697" t="s">
        <v>1532</v>
      </c>
      <c r="C697" t="str">
        <f>IFERROR(VLOOKUP(Table1[[#This Row],[Ticker]],[1]!Table2[[Symbol]:[Industry]],2,FALSE),"-")</f>
        <v>-</v>
      </c>
      <c r="D697" t="s">
        <v>141</v>
      </c>
      <c r="E697">
        <v>6582.0171633999998</v>
      </c>
      <c r="F697">
        <v>934.15</v>
      </c>
      <c r="G697">
        <v>-1.9712460895107101E-2</v>
      </c>
      <c r="H697">
        <v>-5.5601998880145498E-2</v>
      </c>
      <c r="I697">
        <v>-3.87928382243325</v>
      </c>
      <c r="J697">
        <v>-0.74060112481621099</v>
      </c>
      <c r="K697">
        <v>912.46151386221197</v>
      </c>
      <c r="L697">
        <v>852.04714158270201</v>
      </c>
      <c r="M697">
        <v>55.463164349922103</v>
      </c>
      <c r="N697">
        <v>0.94816373130230003</v>
      </c>
      <c r="O697">
        <v>7.3703366696997197</v>
      </c>
      <c r="P697">
        <v>51.635419202986697</v>
      </c>
      <c r="Q697">
        <v>3.2957161030719002E-2</v>
      </c>
    </row>
    <row r="698" spans="1:17" hidden="1" x14ac:dyDescent="0.3">
      <c r="A698" t="s">
        <v>1533</v>
      </c>
      <c r="B698" t="s">
        <v>1534</v>
      </c>
      <c r="C698" t="str">
        <f>IFERROR(VLOOKUP(Table1[[#This Row],[Ticker]],[1]!Table2[[Symbol]:[Industry]],2,FALSE),"-")</f>
        <v>-</v>
      </c>
      <c r="D698" t="s">
        <v>121</v>
      </c>
      <c r="E698">
        <v>6572.5003948449903</v>
      </c>
      <c r="F698">
        <v>573.65</v>
      </c>
      <c r="G698">
        <v>-26.7663036127033</v>
      </c>
      <c r="H698">
        <v>-3.61824718311621</v>
      </c>
      <c r="I698">
        <v>-3.0497734454731198</v>
      </c>
      <c r="J698">
        <v>-0.29266482808715499</v>
      </c>
      <c r="K698">
        <v>558.80852353766397</v>
      </c>
      <c r="L698">
        <v>537.26390836959001</v>
      </c>
      <c r="M698">
        <v>51.466958958628702</v>
      </c>
      <c r="N698">
        <v>0.36517372643935703</v>
      </c>
      <c r="O698">
        <v>9.8143467270984193</v>
      </c>
      <c r="P698">
        <v>22.837259100642399</v>
      </c>
      <c r="Q698">
        <v>2.5747571051868999E-2</v>
      </c>
    </row>
    <row r="699" spans="1:17" x14ac:dyDescent="0.3">
      <c r="A699" t="s">
        <v>1535</v>
      </c>
      <c r="B699" t="s">
        <v>1536</v>
      </c>
      <c r="C699" t="str">
        <f>IFERROR(VLOOKUP(Table1[[#This Row],[Ticker]],[1]!Table2[[Symbol]:[Industry]],2,FALSE),"-")</f>
        <v>-</v>
      </c>
      <c r="D699" t="s">
        <v>967</v>
      </c>
      <c r="E699">
        <v>6545.6889888599999</v>
      </c>
      <c r="F699">
        <v>142.71</v>
      </c>
      <c r="G699">
        <v>-23.194775769295699</v>
      </c>
      <c r="H699">
        <v>-1.2155064012614101</v>
      </c>
      <c r="I699">
        <v>-41.716549295693</v>
      </c>
      <c r="J699">
        <v>0.67086477199372896</v>
      </c>
      <c r="K699">
        <v>138.72163431293399</v>
      </c>
      <c r="L699">
        <v>152.16420115612499</v>
      </c>
      <c r="M699">
        <v>65.053640219957003</v>
      </c>
      <c r="N699">
        <v>1.9976337150596699</v>
      </c>
      <c r="O699">
        <v>47.571999159133902</v>
      </c>
      <c r="P699">
        <v>14.167999999999999</v>
      </c>
      <c r="Q699">
        <v>4.0680214427307002E-2</v>
      </c>
    </row>
    <row r="700" spans="1:17" x14ac:dyDescent="0.3">
      <c r="A700" t="s">
        <v>1537</v>
      </c>
      <c r="B700" t="s">
        <v>1538</v>
      </c>
      <c r="C700" t="str">
        <f>IFERROR(VLOOKUP(Table1[[#This Row],[Ticker]],[1]!Table2[[Symbol]:[Industry]],2,FALSE),"-")</f>
        <v>-</v>
      </c>
      <c r="D700" t="s">
        <v>446</v>
      </c>
      <c r="E700">
        <v>6519.7868286299999</v>
      </c>
      <c r="F700">
        <v>589.70000000000005</v>
      </c>
      <c r="G700">
        <v>-44.613191437576198</v>
      </c>
      <c r="H700">
        <v>-13.616412067335901</v>
      </c>
      <c r="I700">
        <v>-11.5827726579053</v>
      </c>
      <c r="J700">
        <v>-5.4126318106539602</v>
      </c>
      <c r="K700">
        <v>628.56211426506002</v>
      </c>
      <c r="L700">
        <v>641.07355369776599</v>
      </c>
      <c r="M700">
        <v>39.436394945784699</v>
      </c>
      <c r="N700">
        <v>0.61216912237060805</v>
      </c>
      <c r="O700">
        <v>31.592335085636702</v>
      </c>
      <c r="P700">
        <v>13.110194686870599</v>
      </c>
      <c r="Q700">
        <v>-6.0474634610732998E-2</v>
      </c>
    </row>
    <row r="701" spans="1:17" hidden="1" x14ac:dyDescent="0.3">
      <c r="A701" t="s">
        <v>1539</v>
      </c>
      <c r="B701" t="s">
        <v>1540</v>
      </c>
      <c r="C701" t="str">
        <f>IFERROR(VLOOKUP(Table1[[#This Row],[Ticker]],[1]!Table2[[Symbol]:[Industry]],2,FALSE),"-")</f>
        <v>-</v>
      </c>
      <c r="D701" t="s">
        <v>1351</v>
      </c>
      <c r="E701">
        <v>6496.9056107910001</v>
      </c>
      <c r="F701">
        <v>1174.51</v>
      </c>
      <c r="G701">
        <v>-21.732954451638498</v>
      </c>
      <c r="H701">
        <v>0.99855609854891303</v>
      </c>
      <c r="I701">
        <v>-10.6831909272705</v>
      </c>
      <c r="J701">
        <v>-3.3849655875214102E-2</v>
      </c>
      <c r="K701">
        <v>1162.8325776843801</v>
      </c>
      <c r="L701">
        <v>1135.0184979119499</v>
      </c>
      <c r="M701">
        <v>63.340787818078198</v>
      </c>
      <c r="N701">
        <v>1.1452003396810699</v>
      </c>
      <c r="O701">
        <v>12.845356787085599</v>
      </c>
      <c r="P701">
        <v>35.654473845300899</v>
      </c>
    </row>
    <row r="702" spans="1:17" x14ac:dyDescent="0.3">
      <c r="A702" t="s">
        <v>1541</v>
      </c>
      <c r="B702" t="s">
        <v>1542</v>
      </c>
      <c r="C702" t="str">
        <f>IFERROR(VLOOKUP(Table1[[#This Row],[Ticker]],[1]!Table2[[Symbol]:[Industry]],2,FALSE),"-")</f>
        <v>-</v>
      </c>
      <c r="D702" t="s">
        <v>46</v>
      </c>
      <c r="E702">
        <v>6483.3026966150001</v>
      </c>
      <c r="F702">
        <v>230.95</v>
      </c>
      <c r="G702">
        <v>97.727710877503</v>
      </c>
      <c r="H702">
        <v>-12.8021755919118</v>
      </c>
      <c r="I702">
        <v>9.5502219902739096</v>
      </c>
      <c r="J702">
        <v>-1.8202893865843199</v>
      </c>
      <c r="K702">
        <v>230.98202342030501</v>
      </c>
      <c r="L702">
        <v>188.552161694006</v>
      </c>
      <c r="M702">
        <v>36.4496747965539</v>
      </c>
      <c r="N702">
        <v>0.44085936038756302</v>
      </c>
      <c r="O702">
        <v>17.731110630006398</v>
      </c>
      <c r="P702">
        <v>131.412825651302</v>
      </c>
      <c r="Q702">
        <v>8.7046874240815003E-2</v>
      </c>
    </row>
    <row r="703" spans="1:17" x14ac:dyDescent="0.3">
      <c r="A703" t="s">
        <v>1543</v>
      </c>
      <c r="B703" t="s">
        <v>1544</v>
      </c>
      <c r="C703" t="str">
        <f>IFERROR(VLOOKUP(Table1[[#This Row],[Ticker]],[1]!Table2[[Symbol]:[Industry]],2,FALSE),"-")</f>
        <v>-</v>
      </c>
      <c r="D703" t="s">
        <v>141</v>
      </c>
      <c r="E703">
        <v>6458.1832914750003</v>
      </c>
      <c r="F703">
        <v>218.85</v>
      </c>
      <c r="G703">
        <v>119.226050748017</v>
      </c>
      <c r="H703">
        <v>7.5015696527632301</v>
      </c>
      <c r="I703">
        <v>22.322020859487999</v>
      </c>
      <c r="J703">
        <v>-0.125285966992672</v>
      </c>
      <c r="K703">
        <v>206.75591738743699</v>
      </c>
      <c r="L703">
        <v>165.31258261124501</v>
      </c>
      <c r="M703">
        <v>52.514959544074998</v>
      </c>
      <c r="N703">
        <v>0.35907469407923498</v>
      </c>
      <c r="O703">
        <v>9.1935115375828307</v>
      </c>
      <c r="P703">
        <v>163.04086538461499</v>
      </c>
      <c r="Q703">
        <v>0.168194905136378</v>
      </c>
    </row>
    <row r="704" spans="1:17" x14ac:dyDescent="0.3">
      <c r="A704" t="s">
        <v>1545</v>
      </c>
      <c r="B704" t="s">
        <v>1546</v>
      </c>
      <c r="C704" t="str">
        <f>IFERROR(VLOOKUP(Table1[[#This Row],[Ticker]],[1]!Table2[[Symbol]:[Industry]],2,FALSE),"-")</f>
        <v>-</v>
      </c>
      <c r="D704" t="s">
        <v>1547</v>
      </c>
      <c r="E704">
        <v>6437.3650113900003</v>
      </c>
      <c r="F704">
        <v>472.9</v>
      </c>
      <c r="G704">
        <v>-2.32636596514442</v>
      </c>
      <c r="H704">
        <v>-3.4465384096322098</v>
      </c>
      <c r="I704">
        <v>-23.377899835595102</v>
      </c>
      <c r="J704">
        <v>-0.51951440174706798</v>
      </c>
      <c r="K704">
        <v>467.92846299381898</v>
      </c>
      <c r="L704">
        <v>450.59230408834998</v>
      </c>
      <c r="M704">
        <v>49.887202814027098</v>
      </c>
      <c r="N704">
        <v>1.0631530171688801</v>
      </c>
      <c r="O704">
        <v>21.991964474518898</v>
      </c>
      <c r="P704">
        <v>38.153666374525201</v>
      </c>
    </row>
    <row r="705" spans="1:17" x14ac:dyDescent="0.3">
      <c r="A705" t="s">
        <v>1548</v>
      </c>
      <c r="B705" t="s">
        <v>1549</v>
      </c>
      <c r="C705" t="str">
        <f>IFERROR(VLOOKUP(Table1[[#This Row],[Ticker]],[1]!Table2[[Symbol]:[Industry]],2,FALSE),"-")</f>
        <v>-</v>
      </c>
      <c r="D705" t="s">
        <v>645</v>
      </c>
      <c r="E705">
        <v>6435.6141403290003</v>
      </c>
      <c r="F705">
        <v>131.97</v>
      </c>
      <c r="G705">
        <v>-43.524289145769899</v>
      </c>
      <c r="H705">
        <v>-10.685070844456201</v>
      </c>
      <c r="I705">
        <v>-18.017667089561801</v>
      </c>
      <c r="J705">
        <v>-3.32755401879243</v>
      </c>
      <c r="K705">
        <v>137.53427684124199</v>
      </c>
      <c r="L705">
        <v>139.26235301441301</v>
      </c>
      <c r="M705">
        <v>32.633936952830801</v>
      </c>
      <c r="N705">
        <v>0.47867733457450501</v>
      </c>
      <c r="O705">
        <v>35.674774569977998</v>
      </c>
      <c r="P705">
        <v>20.520547945205401</v>
      </c>
      <c r="Q705">
        <v>-9.7714272487581993E-2</v>
      </c>
    </row>
    <row r="706" spans="1:17" x14ac:dyDescent="0.3">
      <c r="A706" t="s">
        <v>1550</v>
      </c>
      <c r="B706" t="s">
        <v>1551</v>
      </c>
      <c r="C706" t="str">
        <f>IFERROR(VLOOKUP(Table1[[#This Row],[Ticker]],[1]!Table2[[Symbol]:[Industry]],2,FALSE),"-")</f>
        <v>-</v>
      </c>
      <c r="D706" t="s">
        <v>418</v>
      </c>
      <c r="E706">
        <v>6426.3885328180004</v>
      </c>
      <c r="F706">
        <v>206.86</v>
      </c>
      <c r="G706">
        <v>113.61772418936999</v>
      </c>
      <c r="H706">
        <v>-6.5081544104683697</v>
      </c>
      <c r="I706">
        <v>7.9134839057603301</v>
      </c>
      <c r="J706">
        <v>-2.6924510331253302</v>
      </c>
      <c r="K706">
        <v>205.57387250014401</v>
      </c>
      <c r="L706">
        <v>173.68569952077999</v>
      </c>
      <c r="M706">
        <v>42.658718945086797</v>
      </c>
      <c r="N706">
        <v>1.0484113659388199</v>
      </c>
      <c r="O706">
        <v>7.3866383061007301</v>
      </c>
      <c r="P706">
        <v>190.12622720897599</v>
      </c>
      <c r="Q706">
        <v>0.116011574791741</v>
      </c>
    </row>
    <row r="707" spans="1:17" hidden="1" x14ac:dyDescent="0.3">
      <c r="A707" t="s">
        <v>1552</v>
      </c>
      <c r="B707" t="s">
        <v>1553</v>
      </c>
      <c r="C707" t="str">
        <f>IFERROR(VLOOKUP(Table1[[#This Row],[Ticker]],[1]!Table2[[Symbol]:[Industry]],2,FALSE),"-")</f>
        <v>-</v>
      </c>
      <c r="D707" t="s">
        <v>130</v>
      </c>
      <c r="E707">
        <v>6415.3402720300001</v>
      </c>
      <c r="F707">
        <v>165.59</v>
      </c>
      <c r="G707">
        <v>-30.112075916218998</v>
      </c>
      <c r="H707">
        <v>-8.1793237180194804</v>
      </c>
      <c r="I707">
        <v>-14.4949439241003</v>
      </c>
      <c r="J707">
        <v>-0.61375591739575097</v>
      </c>
      <c r="K707">
        <v>167.30749803921501</v>
      </c>
      <c r="M707">
        <v>49.558205661363303</v>
      </c>
      <c r="O707">
        <v>19.2704873482698</v>
      </c>
      <c r="P707">
        <v>22.659259259259201</v>
      </c>
    </row>
    <row r="708" spans="1:17" hidden="1" x14ac:dyDescent="0.3">
      <c r="A708" t="s">
        <v>1554</v>
      </c>
      <c r="B708" t="s">
        <v>1555</v>
      </c>
      <c r="C708" t="str">
        <f>IFERROR(VLOOKUP(Table1[[#This Row],[Ticker]],[1]!Table2[[Symbol]:[Industry]],2,FALSE),"-")</f>
        <v>-</v>
      </c>
      <c r="D708" t="s">
        <v>46</v>
      </c>
      <c r="E708">
        <v>6347.84</v>
      </c>
      <c r="F708">
        <v>90</v>
      </c>
      <c r="G708">
        <v>-36.283630345376601</v>
      </c>
      <c r="H708">
        <v>-1.2717375111229301</v>
      </c>
      <c r="I708">
        <v>-14.416498353258</v>
      </c>
      <c r="J708">
        <v>-1.3721459806944301</v>
      </c>
      <c r="K708">
        <v>90.672149882827</v>
      </c>
      <c r="L708">
        <v>92.298086478638595</v>
      </c>
      <c r="M708">
        <v>53.081674366169402</v>
      </c>
      <c r="N708">
        <v>0.58095238095238</v>
      </c>
      <c r="O708">
        <v>9.44444444444445</v>
      </c>
      <c r="P708">
        <v>5.8823529411764701</v>
      </c>
    </row>
    <row r="709" spans="1:17" x14ac:dyDescent="0.3">
      <c r="A709" t="s">
        <v>1556</v>
      </c>
      <c r="B709" t="s">
        <v>1557</v>
      </c>
      <c r="C709" t="str">
        <f>IFERROR(VLOOKUP(Table1[[#This Row],[Ticker]],[1]!Table2[[Symbol]:[Industry]],2,FALSE),"-")</f>
        <v>-</v>
      </c>
      <c r="D709" t="s">
        <v>196</v>
      </c>
      <c r="E709">
        <v>6339.2892596000002</v>
      </c>
      <c r="F709">
        <v>699.5</v>
      </c>
      <c r="G709">
        <v>42.533287133345397</v>
      </c>
      <c r="H709">
        <v>6.7519876721705696</v>
      </c>
      <c r="I709">
        <v>28.806269869510199</v>
      </c>
      <c r="J709">
        <v>-0.19159042513888599</v>
      </c>
      <c r="K709">
        <v>613.780260867376</v>
      </c>
      <c r="L709">
        <v>535.81119718967796</v>
      </c>
      <c r="M709">
        <v>78.729084569934003</v>
      </c>
      <c r="N709">
        <v>1.85453485061545</v>
      </c>
      <c r="O709">
        <v>3.1736954967834099</v>
      </c>
      <c r="P709">
        <v>88.493667475074105</v>
      </c>
    </row>
    <row r="710" spans="1:17" hidden="1" x14ac:dyDescent="0.3">
      <c r="A710" t="s">
        <v>1558</v>
      </c>
      <c r="B710" t="s">
        <v>1559</v>
      </c>
      <c r="C710" t="str">
        <f>IFERROR(VLOOKUP(Table1[[#This Row],[Ticker]],[1]!Table2[[Symbol]:[Industry]],2,FALSE),"-")</f>
        <v>-</v>
      </c>
      <c r="D710" t="s">
        <v>127</v>
      </c>
      <c r="E710">
        <v>6336.6021572</v>
      </c>
      <c r="F710">
        <v>404.75</v>
      </c>
      <c r="G710">
        <v>-14.506300532332499</v>
      </c>
      <c r="H710">
        <v>5.4457140124227701</v>
      </c>
      <c r="I710">
        <v>1.11083145978608</v>
      </c>
      <c r="J710">
        <v>8.8409851879509596</v>
      </c>
      <c r="M710">
        <v>82.703561695726194</v>
      </c>
      <c r="O710">
        <v>1.3465101914762201</v>
      </c>
      <c r="P710">
        <v>24.5001537988311</v>
      </c>
    </row>
    <row r="711" spans="1:17" x14ac:dyDescent="0.3">
      <c r="A711" t="s">
        <v>1560</v>
      </c>
      <c r="B711" t="s">
        <v>1561</v>
      </c>
      <c r="C711" t="str">
        <f>IFERROR(VLOOKUP(Table1[[#This Row],[Ticker]],[1]!Table2[[Symbol]:[Industry]],2,FALSE),"-")</f>
        <v>-</v>
      </c>
      <c r="D711" t="s">
        <v>473</v>
      </c>
      <c r="E711">
        <v>6267.7425931999996</v>
      </c>
      <c r="F711">
        <v>1160.5</v>
      </c>
      <c r="G711">
        <v>-39.099607464950303</v>
      </c>
      <c r="H711">
        <v>-1.2374733343197899</v>
      </c>
      <c r="I711">
        <v>-11.7537241140506</v>
      </c>
      <c r="J711">
        <v>-0.51279459666368798</v>
      </c>
      <c r="K711">
        <v>1109.3319805798999</v>
      </c>
      <c r="L711">
        <v>1118.30725251435</v>
      </c>
      <c r="M711">
        <v>55.713235984371401</v>
      </c>
      <c r="N711">
        <v>0.52867186287308598</v>
      </c>
      <c r="O711">
        <v>21.042654028436001</v>
      </c>
      <c r="P711">
        <v>24.343726561662901</v>
      </c>
      <c r="Q711">
        <v>-5.3876843029100001E-2</v>
      </c>
    </row>
    <row r="712" spans="1:17" x14ac:dyDescent="0.3">
      <c r="A712" t="s">
        <v>1562</v>
      </c>
      <c r="B712" t="s">
        <v>1563</v>
      </c>
      <c r="C712" t="str">
        <f>IFERROR(VLOOKUP(Table1[[#This Row],[Ticker]],[1]!Table2[[Symbol]:[Industry]],2,FALSE),"-")</f>
        <v>-</v>
      </c>
      <c r="D712" t="s">
        <v>46</v>
      </c>
      <c r="E712">
        <v>6266.23887939</v>
      </c>
      <c r="F712">
        <v>828.15</v>
      </c>
      <c r="G712">
        <v>75.004745490226199</v>
      </c>
      <c r="H712">
        <v>-3.7542141466369499</v>
      </c>
      <c r="I712">
        <v>13.829726966138001</v>
      </c>
      <c r="J712">
        <v>-4.3025489110973698</v>
      </c>
      <c r="K712">
        <v>825.53074901041396</v>
      </c>
      <c r="L712">
        <v>680.47852219611502</v>
      </c>
      <c r="M712">
        <v>38.802689091613203</v>
      </c>
      <c r="N712">
        <v>0.43268739760745001</v>
      </c>
      <c r="O712">
        <v>13.1196039364849</v>
      </c>
      <c r="P712">
        <v>115.6640625</v>
      </c>
      <c r="Q712">
        <v>0.15495564533324999</v>
      </c>
    </row>
    <row r="713" spans="1:17" hidden="1" x14ac:dyDescent="0.3">
      <c r="A713" t="s">
        <v>1564</v>
      </c>
      <c r="B713" t="s">
        <v>1565</v>
      </c>
      <c r="C713" t="str">
        <f>IFERROR(VLOOKUP(Table1[[#This Row],[Ticker]],[1]!Table2[[Symbol]:[Industry]],2,FALSE),"-")</f>
        <v>-</v>
      </c>
      <c r="D713" t="s">
        <v>1049</v>
      </c>
      <c r="E713">
        <v>6266.1528877000001</v>
      </c>
      <c r="F713">
        <v>113</v>
      </c>
      <c r="G713">
        <v>-31.772760780159199</v>
      </c>
      <c r="H713">
        <v>-1.2717375111229301</v>
      </c>
      <c r="I713">
        <v>-16.155628788040602</v>
      </c>
      <c r="M713">
        <v>50</v>
      </c>
      <c r="N713">
        <v>0.2</v>
      </c>
      <c r="O713">
        <v>1.76991150442478</v>
      </c>
      <c r="P713">
        <v>0</v>
      </c>
    </row>
    <row r="714" spans="1:17" x14ac:dyDescent="0.3">
      <c r="A714" t="s">
        <v>1566</v>
      </c>
      <c r="B714" t="s">
        <v>1567</v>
      </c>
      <c r="C714" t="str">
        <f>IFERROR(VLOOKUP(Table1[[#This Row],[Ticker]],[1]!Table2[[Symbol]:[Industry]],2,FALSE),"-")</f>
        <v>-</v>
      </c>
      <c r="D714" t="s">
        <v>860</v>
      </c>
      <c r="E714">
        <v>6245.1835564579997</v>
      </c>
      <c r="F714">
        <v>210.98</v>
      </c>
      <c r="G714">
        <v>25.786162859940799</v>
      </c>
      <c r="H714">
        <v>-6.9487286615654096</v>
      </c>
      <c r="I714">
        <v>-10.177367918475399</v>
      </c>
      <c r="J714">
        <v>-0.19506116413931501</v>
      </c>
      <c r="K714">
        <v>212.280021793999</v>
      </c>
      <c r="L714">
        <v>195.92185957899699</v>
      </c>
      <c r="M714">
        <v>52.804297136151902</v>
      </c>
      <c r="N714">
        <v>0.74536010992303803</v>
      </c>
      <c r="O714">
        <v>20.674945492463699</v>
      </c>
      <c r="P714">
        <v>67.9777070063694</v>
      </c>
      <c r="Q714">
        <v>6.4770565891345E-2</v>
      </c>
    </row>
    <row r="715" spans="1:17" hidden="1" x14ac:dyDescent="0.3">
      <c r="A715" t="s">
        <v>1568</v>
      </c>
      <c r="B715" t="s">
        <v>1569</v>
      </c>
      <c r="C715" t="str">
        <f>IFERROR(VLOOKUP(Table1[[#This Row],[Ticker]],[1]!Table2[[Symbol]:[Industry]],2,FALSE),"-")</f>
        <v>-</v>
      </c>
      <c r="D715" t="s">
        <v>1570</v>
      </c>
      <c r="E715">
        <v>6242.731186</v>
      </c>
      <c r="F715">
        <v>485.2</v>
      </c>
      <c r="G715">
        <v>73.733456986374705</v>
      </c>
      <c r="H715">
        <v>-4.4489966919068999</v>
      </c>
      <c r="I715">
        <v>25.249592608169699</v>
      </c>
      <c r="J715">
        <v>-5.6356507010235597E-2</v>
      </c>
      <c r="K715">
        <v>445.77353026906798</v>
      </c>
      <c r="L715">
        <v>369.35471275079402</v>
      </c>
      <c r="M715">
        <v>60.116923342655298</v>
      </c>
      <c r="N715">
        <v>1.15436547432055</v>
      </c>
      <c r="O715">
        <v>4.0797609233305696</v>
      </c>
      <c r="P715">
        <v>125.150812064965</v>
      </c>
      <c r="Q715">
        <v>0.14804016128886099</v>
      </c>
    </row>
    <row r="716" spans="1:17" x14ac:dyDescent="0.3">
      <c r="A716" t="s">
        <v>1571</v>
      </c>
      <c r="B716" t="s">
        <v>1572</v>
      </c>
      <c r="C716" t="str">
        <f>IFERROR(VLOOKUP(Table1[[#This Row],[Ticker]],[1]!Table2[[Symbol]:[Industry]],2,FALSE),"-")</f>
        <v>-</v>
      </c>
      <c r="D716" t="s">
        <v>265</v>
      </c>
      <c r="E716">
        <v>6236.6908993999996</v>
      </c>
      <c r="F716">
        <v>1387.25</v>
      </c>
      <c r="G716">
        <v>-40.2149187882384</v>
      </c>
      <c r="H716">
        <v>-4.6093232781125497</v>
      </c>
      <c r="I716">
        <v>-7.8688793056389503</v>
      </c>
      <c r="J716">
        <v>3.35720513440137</v>
      </c>
      <c r="K716">
        <v>1370.88335756947</v>
      </c>
      <c r="L716">
        <v>1417.04284843504</v>
      </c>
      <c r="M716">
        <v>59.152672321124101</v>
      </c>
      <c r="N716">
        <v>2.9780069933723499</v>
      </c>
      <c r="O716">
        <v>36.813840331591202</v>
      </c>
      <c r="P716">
        <v>21.358586300411101</v>
      </c>
      <c r="Q716">
        <v>-4.6581183894353E-2</v>
      </c>
    </row>
    <row r="717" spans="1:17" hidden="1" x14ac:dyDescent="0.3">
      <c r="A717" t="s">
        <v>1573</v>
      </c>
      <c r="B717" t="s">
        <v>1574</v>
      </c>
      <c r="C717" t="str">
        <f>IFERROR(VLOOKUP(Table1[[#This Row],[Ticker]],[1]!Table2[[Symbol]:[Industry]],2,FALSE),"-")</f>
        <v>-</v>
      </c>
      <c r="D717" t="s">
        <v>873</v>
      </c>
      <c r="E717">
        <v>6230.2892160000001</v>
      </c>
      <c r="F717">
        <v>726.4</v>
      </c>
      <c r="G717">
        <v>60.372660611373</v>
      </c>
      <c r="H717">
        <v>-10.300514489540101</v>
      </c>
      <c r="I717">
        <v>-18.376305320931699</v>
      </c>
      <c r="J717">
        <v>-3.9780509871129102</v>
      </c>
      <c r="K717">
        <v>763.60870030700698</v>
      </c>
      <c r="L717">
        <v>661.97071996039597</v>
      </c>
      <c r="M717">
        <v>36.365981272126902</v>
      </c>
      <c r="N717">
        <v>0.264893440257845</v>
      </c>
      <c r="O717">
        <v>28.138766519823701</v>
      </c>
      <c r="P717">
        <v>96.563387904207801</v>
      </c>
      <c r="Q717">
        <v>6.0990447015618003E-2</v>
      </c>
    </row>
    <row r="718" spans="1:17" hidden="1" x14ac:dyDescent="0.3">
      <c r="A718" t="s">
        <v>1575</v>
      </c>
      <c r="B718" t="s">
        <v>1576</v>
      </c>
      <c r="C718" t="str">
        <f>IFERROR(VLOOKUP(Table1[[#This Row],[Ticker]],[1]!Table2[[Symbol]:[Industry]],2,FALSE),"-")</f>
        <v>-</v>
      </c>
      <c r="D718" t="s">
        <v>24</v>
      </c>
      <c r="E718">
        <v>6193.8360855000001</v>
      </c>
      <c r="F718">
        <v>592.20000000000005</v>
      </c>
      <c r="G718">
        <v>30.8247154375922</v>
      </c>
      <c r="H718">
        <v>-9.8260184501185908</v>
      </c>
      <c r="I718">
        <v>17.712015702966902</v>
      </c>
      <c r="J718">
        <v>0.36044360686472199</v>
      </c>
      <c r="K718">
        <v>617.26465133208603</v>
      </c>
      <c r="M718">
        <v>46.9416299611554</v>
      </c>
      <c r="N718">
        <v>1.5200314551182901</v>
      </c>
      <c r="O718">
        <v>28.486997635933701</v>
      </c>
      <c r="P718">
        <v>62.246575342465697</v>
      </c>
    </row>
    <row r="719" spans="1:17" hidden="1" x14ac:dyDescent="0.3">
      <c r="A719" t="s">
        <v>1577</v>
      </c>
      <c r="B719" t="s">
        <v>1578</v>
      </c>
      <c r="C719" t="str">
        <f>IFERROR(VLOOKUP(Table1[[#This Row],[Ticker]],[1]!Table2[[Symbol]:[Industry]],2,FALSE),"-")</f>
        <v>-</v>
      </c>
      <c r="D719" t="s">
        <v>301</v>
      </c>
      <c r="E719">
        <v>6168.3344100000004</v>
      </c>
      <c r="F719">
        <v>3181.85</v>
      </c>
      <c r="G719">
        <v>601.95900797370598</v>
      </c>
      <c r="H719">
        <v>20.971030705647401</v>
      </c>
      <c r="I719">
        <v>132.688693274901</v>
      </c>
      <c r="J719">
        <v>9.90952068597222</v>
      </c>
      <c r="K719">
        <v>2518.3133371683698</v>
      </c>
      <c r="L719">
        <v>1587.6117878217001</v>
      </c>
      <c r="M719">
        <v>55.576467249307697</v>
      </c>
      <c r="N719">
        <v>0.98142488339089096</v>
      </c>
      <c r="O719">
        <v>12.418875811241801</v>
      </c>
      <c r="P719">
        <v>695.46249999999998</v>
      </c>
      <c r="Q719">
        <v>0.32798548290669499</v>
      </c>
    </row>
    <row r="720" spans="1:17" hidden="1" x14ac:dyDescent="0.3">
      <c r="A720" t="s">
        <v>1579</v>
      </c>
      <c r="B720" t="s">
        <v>1580</v>
      </c>
      <c r="C720" t="str">
        <f>IFERROR(VLOOKUP(Table1[[#This Row],[Ticker]],[1]!Table2[[Symbol]:[Industry]],2,FALSE),"-")</f>
        <v>-</v>
      </c>
      <c r="D720" t="s">
        <v>246</v>
      </c>
      <c r="E720">
        <v>6161.8732087500002</v>
      </c>
      <c r="F720">
        <v>5565.15</v>
      </c>
      <c r="G720">
        <v>147.88342126639799</v>
      </c>
      <c r="H720">
        <v>5.8152358920997402</v>
      </c>
      <c r="I720">
        <v>51.504314979677801</v>
      </c>
      <c r="J720">
        <v>-3.63915519401831</v>
      </c>
      <c r="K720">
        <v>4929.1352347061902</v>
      </c>
      <c r="L720">
        <v>3891.0723408460899</v>
      </c>
      <c r="M720">
        <v>72.952304416252602</v>
      </c>
      <c r="N720">
        <v>0.92086818832747497</v>
      </c>
      <c r="O720">
        <v>2.87233946973577</v>
      </c>
      <c r="P720">
        <v>180.628813473854</v>
      </c>
      <c r="Q720">
        <v>0.13837696752079701</v>
      </c>
    </row>
    <row r="721" spans="1:17" x14ac:dyDescent="0.3">
      <c r="A721" t="s">
        <v>1581</v>
      </c>
      <c r="B721" t="s">
        <v>1582</v>
      </c>
      <c r="C721" t="str">
        <f>IFERROR(VLOOKUP(Table1[[#This Row],[Ticker]],[1]!Table2[[Symbol]:[Industry]],2,FALSE),"-")</f>
        <v>-</v>
      </c>
      <c r="D721" t="s">
        <v>199</v>
      </c>
      <c r="E721">
        <v>6143.4369066899999</v>
      </c>
      <c r="F721">
        <v>504.05</v>
      </c>
      <c r="G721">
        <v>25.178070963322298</v>
      </c>
      <c r="H721">
        <v>1.48660748188126</v>
      </c>
      <c r="I721">
        <v>10.5804018327308</v>
      </c>
      <c r="J721">
        <v>-3.40168385587309</v>
      </c>
      <c r="K721">
        <v>495.21778943155698</v>
      </c>
      <c r="L721">
        <v>425.22686881497799</v>
      </c>
      <c r="M721">
        <v>42.558863112834899</v>
      </c>
      <c r="N721">
        <v>0.69072608834545501</v>
      </c>
      <c r="O721">
        <v>7.6282114869556397</v>
      </c>
      <c r="P721">
        <v>74.381594879778504</v>
      </c>
      <c r="Q721">
        <v>0.20477811315502001</v>
      </c>
    </row>
    <row r="722" spans="1:17" x14ac:dyDescent="0.3">
      <c r="A722" t="s">
        <v>1583</v>
      </c>
      <c r="B722" t="s">
        <v>1584</v>
      </c>
      <c r="C722" t="str">
        <f>IFERROR(VLOOKUP(Table1[[#This Row],[Ticker]],[1]!Table2[[Symbol]:[Industry]],2,FALSE),"-")</f>
        <v>-</v>
      </c>
      <c r="D722" t="s">
        <v>1419</v>
      </c>
      <c r="E722">
        <v>6100.9630282999997</v>
      </c>
      <c r="F722">
        <v>943</v>
      </c>
      <c r="G722">
        <v>-2.0737958925643998</v>
      </c>
      <c r="H722">
        <v>12.9284230124308</v>
      </c>
      <c r="I722">
        <v>0.66068756412559804</v>
      </c>
      <c r="J722">
        <v>4.4943833233348602</v>
      </c>
      <c r="K722">
        <v>823.05520617457296</v>
      </c>
      <c r="L722">
        <v>776.43828527646895</v>
      </c>
      <c r="M722">
        <v>72.538227682423894</v>
      </c>
      <c r="N722">
        <v>1.05105945961724</v>
      </c>
      <c r="O722">
        <v>15.4825026511134</v>
      </c>
      <c r="P722">
        <v>54.488859764089099</v>
      </c>
      <c r="Q722">
        <v>0.127121930544116</v>
      </c>
    </row>
    <row r="723" spans="1:17" x14ac:dyDescent="0.3">
      <c r="A723" t="s">
        <v>1585</v>
      </c>
      <c r="B723" t="s">
        <v>1586</v>
      </c>
      <c r="C723" t="str">
        <f>IFERROR(VLOOKUP(Table1[[#This Row],[Ticker]],[1]!Table2[[Symbol]:[Industry]],2,FALSE),"-")</f>
        <v>-</v>
      </c>
      <c r="D723" t="s">
        <v>532</v>
      </c>
      <c r="E723">
        <v>6082.6963268999998</v>
      </c>
      <c r="F723">
        <v>290.2</v>
      </c>
      <c r="G723">
        <v>-23.3502982374434</v>
      </c>
      <c r="H723">
        <v>-7.0101067768061798</v>
      </c>
      <c r="I723">
        <v>-37.2274356870169</v>
      </c>
      <c r="J723">
        <v>-4.6489257544802003</v>
      </c>
      <c r="K723">
        <v>300.30501102313201</v>
      </c>
      <c r="L723">
        <v>313.38521803162001</v>
      </c>
      <c r="M723">
        <v>42.6505576451355</v>
      </c>
      <c r="N723">
        <v>0.550590715972196</v>
      </c>
      <c r="O723">
        <v>39.655410062026199</v>
      </c>
      <c r="P723">
        <v>14.005107051659699</v>
      </c>
      <c r="Q723">
        <v>0.105779301846583</v>
      </c>
    </row>
    <row r="724" spans="1:17" hidden="1" x14ac:dyDescent="0.3">
      <c r="A724" t="s">
        <v>1587</v>
      </c>
      <c r="B724" t="s">
        <v>1588</v>
      </c>
      <c r="C724" t="str">
        <f>IFERROR(VLOOKUP(Table1[[#This Row],[Ticker]],[1]!Table2[[Symbol]:[Industry]],2,FALSE),"-")</f>
        <v>-</v>
      </c>
      <c r="D724" t="s">
        <v>163</v>
      </c>
      <c r="E724">
        <v>6014.8987924000003</v>
      </c>
      <c r="F724">
        <v>5321.45</v>
      </c>
      <c r="G724">
        <v>151.34963667116</v>
      </c>
      <c r="H724">
        <v>8.4908090433329306</v>
      </c>
      <c r="I724">
        <v>72.086403570142394</v>
      </c>
      <c r="J724">
        <v>10.34199014496</v>
      </c>
      <c r="K724">
        <v>4773.50337698781</v>
      </c>
      <c r="L724">
        <v>3660.5971578419599</v>
      </c>
      <c r="M724">
        <v>73.364651926133902</v>
      </c>
      <c r="N724">
        <v>0.56634361967649505</v>
      </c>
      <c r="O724">
        <v>6.9191667684559599</v>
      </c>
      <c r="P724">
        <v>210.741605839416</v>
      </c>
      <c r="Q724">
        <v>0.216087412955242</v>
      </c>
    </row>
    <row r="725" spans="1:17" hidden="1" x14ac:dyDescent="0.3">
      <c r="A725" t="s">
        <v>1589</v>
      </c>
      <c r="B725" t="s">
        <v>1590</v>
      </c>
      <c r="C725" t="str">
        <f>IFERROR(VLOOKUP(Table1[[#This Row],[Ticker]],[1]!Table2[[Symbol]:[Industry]],2,FALSE),"-")</f>
        <v>-</v>
      </c>
      <c r="D725" t="s">
        <v>283</v>
      </c>
      <c r="E725">
        <v>6013.8671952000004</v>
      </c>
      <c r="F725">
        <v>5496</v>
      </c>
      <c r="G725">
        <v>71.843355457851999</v>
      </c>
      <c r="H725">
        <v>28.492810523215201</v>
      </c>
      <c r="I725">
        <v>25.1183853676722</v>
      </c>
      <c r="J725">
        <v>-2.7385349773822498</v>
      </c>
      <c r="K725">
        <v>4752.1013808273101</v>
      </c>
      <c r="L725">
        <v>3957.2611394888299</v>
      </c>
      <c r="M725">
        <v>66.220897224033394</v>
      </c>
      <c r="N725">
        <v>1.24034685364</v>
      </c>
      <c r="O725">
        <v>4.9854439592430904</v>
      </c>
      <c r="P725">
        <v>131.196365471983</v>
      </c>
      <c r="Q725">
        <v>0.14395109035852899</v>
      </c>
    </row>
    <row r="726" spans="1:17" x14ac:dyDescent="0.3">
      <c r="A726" t="s">
        <v>1591</v>
      </c>
      <c r="B726" t="s">
        <v>1592</v>
      </c>
      <c r="C726" t="str">
        <f>IFERROR(VLOOKUP(Table1[[#This Row],[Ticker]],[1]!Table2[[Symbol]:[Industry]],2,FALSE),"-")</f>
        <v>-</v>
      </c>
      <c r="D726" t="s">
        <v>265</v>
      </c>
      <c r="E726">
        <v>5974.1303209199996</v>
      </c>
      <c r="F726">
        <v>753.3</v>
      </c>
      <c r="G726">
        <v>5.2816202384207003</v>
      </c>
      <c r="H726">
        <v>-0.42997568404299003</v>
      </c>
      <c r="I726">
        <v>-20.617469589716698</v>
      </c>
      <c r="J726">
        <v>-3.74738287267169</v>
      </c>
      <c r="K726">
        <v>762.79693235340505</v>
      </c>
      <c r="L726">
        <v>703.768276420966</v>
      </c>
      <c r="M726">
        <v>35.360240916522002</v>
      </c>
      <c r="N726">
        <v>0.93371298846961803</v>
      </c>
      <c r="O726">
        <v>17.323775388291502</v>
      </c>
      <c r="P726">
        <v>37.463503649635001</v>
      </c>
    </row>
    <row r="727" spans="1:17" hidden="1" x14ac:dyDescent="0.3">
      <c r="A727" t="s">
        <v>1593</v>
      </c>
      <c r="B727" t="s">
        <v>1594</v>
      </c>
      <c r="C727" t="str">
        <f>IFERROR(VLOOKUP(Table1[[#This Row],[Ticker]],[1]!Table2[[Symbol]:[Industry]],2,FALSE),"-")</f>
        <v>-</v>
      </c>
      <c r="D727" t="s">
        <v>54</v>
      </c>
      <c r="E727">
        <v>5875.57298403</v>
      </c>
      <c r="F727">
        <v>1350.9</v>
      </c>
      <c r="G727">
        <v>-12.5180807825042</v>
      </c>
      <c r="H727">
        <v>7.3014634814328998</v>
      </c>
      <c r="I727">
        <v>10.337622716142199</v>
      </c>
      <c r="J727">
        <v>-0.78979281414908498</v>
      </c>
      <c r="K727">
        <v>1197.40571219509</v>
      </c>
      <c r="M727">
        <v>78.240122438310806</v>
      </c>
      <c r="N727">
        <v>1.0515671854915201</v>
      </c>
      <c r="O727">
        <v>0.30350136945738099</v>
      </c>
      <c r="P727">
        <v>39.268041237113401</v>
      </c>
    </row>
    <row r="728" spans="1:17" hidden="1" x14ac:dyDescent="0.3">
      <c r="A728" t="s">
        <v>1595</v>
      </c>
      <c r="B728" t="s">
        <v>1596</v>
      </c>
      <c r="C728" t="str">
        <f>IFERROR(VLOOKUP(Table1[[#This Row],[Ticker]],[1]!Table2[[Symbol]:[Industry]],2,FALSE),"-")</f>
        <v>-</v>
      </c>
      <c r="D728" t="s">
        <v>21</v>
      </c>
      <c r="E728">
        <v>5862.5272169749996</v>
      </c>
      <c r="F728">
        <v>495.55</v>
      </c>
      <c r="G728">
        <v>-29.322320519139399</v>
      </c>
      <c r="H728">
        <v>1.24118906591946</v>
      </c>
      <c r="I728">
        <v>-8.1323160476279703</v>
      </c>
      <c r="J728">
        <v>-2.2421459806944402</v>
      </c>
      <c r="K728">
        <v>481.572740640321</v>
      </c>
      <c r="L728">
        <v>468.59432128662797</v>
      </c>
      <c r="M728">
        <v>66.221886359991601</v>
      </c>
      <c r="N728">
        <v>0.93920294299326501</v>
      </c>
      <c r="O728">
        <v>20.875794571688001</v>
      </c>
      <c r="P728">
        <v>27.031530376826399</v>
      </c>
      <c r="Q728">
        <v>8.8203948096679002E-2</v>
      </c>
    </row>
    <row r="729" spans="1:17" x14ac:dyDescent="0.3">
      <c r="A729" t="s">
        <v>1597</v>
      </c>
      <c r="B729" t="s">
        <v>1598</v>
      </c>
      <c r="C729" t="str">
        <f>IFERROR(VLOOKUP(Table1[[#This Row],[Ticker]],[1]!Table2[[Symbol]:[Industry]],2,FALSE),"-")</f>
        <v>-</v>
      </c>
      <c r="D729" t="s">
        <v>83</v>
      </c>
      <c r="E729">
        <v>5855.1491607999997</v>
      </c>
      <c r="F729">
        <v>285.8</v>
      </c>
      <c r="G729">
        <v>17.285957283489299</v>
      </c>
      <c r="H729">
        <v>-18.23929952492</v>
      </c>
      <c r="I729">
        <v>11.348078104387699</v>
      </c>
      <c r="J729">
        <v>-15.906063490892301</v>
      </c>
      <c r="K729">
        <v>306.650624612966</v>
      </c>
      <c r="L729">
        <v>253.28480968557099</v>
      </c>
      <c r="M729">
        <v>24.875707471696099</v>
      </c>
      <c r="N729">
        <v>0.59127773844050602</v>
      </c>
      <c r="O729">
        <v>29.321203638908301</v>
      </c>
      <c r="P729">
        <v>77.570674122398202</v>
      </c>
      <c r="Q729">
        <v>5.4413503732005E-2</v>
      </c>
    </row>
    <row r="730" spans="1:17" hidden="1" x14ac:dyDescent="0.3">
      <c r="A730" t="s">
        <v>1599</v>
      </c>
      <c r="B730" t="s">
        <v>1600</v>
      </c>
      <c r="C730" t="str">
        <f>IFERROR(VLOOKUP(Table1[[#This Row],[Ticker]],[1]!Table2[[Symbol]:[Industry]],2,FALSE),"-")</f>
        <v>-</v>
      </c>
      <c r="D730" t="s">
        <v>566</v>
      </c>
      <c r="E730">
        <v>5832.47136598</v>
      </c>
      <c r="F730">
        <v>404.6</v>
      </c>
      <c r="G730">
        <v>-41.7989776357484</v>
      </c>
      <c r="H730">
        <v>-5.2231411440552202</v>
      </c>
      <c r="I730">
        <v>-21.999869755724799</v>
      </c>
      <c r="J730">
        <v>-5.0622701675661101</v>
      </c>
      <c r="K730">
        <v>428.44911361814297</v>
      </c>
      <c r="L730">
        <v>437.574817531186</v>
      </c>
      <c r="M730">
        <v>21.5598167605045</v>
      </c>
      <c r="N730">
        <v>1.0036764838233101</v>
      </c>
      <c r="O730">
        <v>39.532871972318297</v>
      </c>
      <c r="P730">
        <v>2.9516539440203702</v>
      </c>
      <c r="Q730">
        <v>-6.2788722630749E-2</v>
      </c>
    </row>
    <row r="731" spans="1:17" hidden="1" x14ac:dyDescent="0.3">
      <c r="A731" t="s">
        <v>1601</v>
      </c>
      <c r="B731" t="s">
        <v>1602</v>
      </c>
      <c r="C731" t="str">
        <f>IFERROR(VLOOKUP(Table1[[#This Row],[Ticker]],[1]!Table2[[Symbol]:[Industry]],2,FALSE),"-")</f>
        <v>-</v>
      </c>
      <c r="D731" t="s">
        <v>569</v>
      </c>
      <c r="E731">
        <v>5774.8351415099996</v>
      </c>
      <c r="F731">
        <v>1478.35</v>
      </c>
      <c r="G731">
        <v>0.13718941336242799</v>
      </c>
      <c r="H731">
        <v>-9.4065977170070703</v>
      </c>
      <c r="I731">
        <v>11.3577061728607</v>
      </c>
      <c r="J731">
        <v>0.15942800611046201</v>
      </c>
      <c r="K731">
        <v>1464.6815077936201</v>
      </c>
      <c r="L731">
        <v>1302.8371434322</v>
      </c>
      <c r="M731">
        <v>43.733456949293704</v>
      </c>
      <c r="N731">
        <v>0.52417008350877103</v>
      </c>
      <c r="O731">
        <v>16.345926201508401</v>
      </c>
      <c r="P731">
        <v>51.625641025641002</v>
      </c>
      <c r="Q731">
        <v>-2.6656915926744001E-2</v>
      </c>
    </row>
    <row r="732" spans="1:17" x14ac:dyDescent="0.3">
      <c r="A732" t="s">
        <v>1603</v>
      </c>
      <c r="B732" t="s">
        <v>1604</v>
      </c>
      <c r="C732" t="str">
        <f>IFERROR(VLOOKUP(Table1[[#This Row],[Ticker]],[1]!Table2[[Symbol]:[Industry]],2,FALSE),"-")</f>
        <v>-</v>
      </c>
      <c r="D732" t="s">
        <v>330</v>
      </c>
      <c r="E732">
        <v>5736.3421946150002</v>
      </c>
      <c r="F732">
        <v>268.85000000000002</v>
      </c>
      <c r="G732">
        <v>-14.845112778967</v>
      </c>
      <c r="H732">
        <v>-4.70946249312437</v>
      </c>
      <c r="I732">
        <v>14.404776203521999</v>
      </c>
      <c r="J732">
        <v>-3.89758202720606</v>
      </c>
      <c r="K732">
        <v>263.10254839561202</v>
      </c>
      <c r="L732">
        <v>241.07613787867299</v>
      </c>
      <c r="M732">
        <v>51.0417097959415</v>
      </c>
      <c r="N732">
        <v>0.54816990888269801</v>
      </c>
      <c r="O732">
        <v>10.507718058396801</v>
      </c>
      <c r="P732">
        <v>42.248677248677197</v>
      </c>
      <c r="Q732">
        <v>-8.2770539773245999E-2</v>
      </c>
    </row>
    <row r="733" spans="1:17" x14ac:dyDescent="0.3">
      <c r="A733" t="s">
        <v>1605</v>
      </c>
      <c r="B733" t="s">
        <v>1606</v>
      </c>
      <c r="C733" t="str">
        <f>IFERROR(VLOOKUP(Table1[[#This Row],[Ticker]],[1]!Table2[[Symbol]:[Industry]],2,FALSE),"-")</f>
        <v>-</v>
      </c>
      <c r="D733" t="s">
        <v>141</v>
      </c>
      <c r="E733">
        <v>5724.7950000000001</v>
      </c>
      <c r="F733">
        <v>200.87</v>
      </c>
      <c r="G733">
        <v>37.637488185508097</v>
      </c>
      <c r="H733">
        <v>-9.6468494180163997</v>
      </c>
      <c r="I733">
        <v>-16.8357356619779</v>
      </c>
      <c r="J733">
        <v>0.261419063992746</v>
      </c>
      <c r="K733">
        <v>203.85614640805801</v>
      </c>
      <c r="L733">
        <v>187.34345692301599</v>
      </c>
      <c r="M733">
        <v>47.524352574409399</v>
      </c>
      <c r="N733">
        <v>0.434031424399413</v>
      </c>
      <c r="O733">
        <v>31.901229651017999</v>
      </c>
      <c r="P733">
        <v>83.275547445255498</v>
      </c>
      <c r="Q733">
        <v>3.0542966339920999E-2</v>
      </c>
    </row>
    <row r="734" spans="1:17" x14ac:dyDescent="0.3">
      <c r="A734" t="s">
        <v>1607</v>
      </c>
      <c r="B734" t="s">
        <v>1608</v>
      </c>
      <c r="C734" t="str">
        <f>IFERROR(VLOOKUP(Table1[[#This Row],[Ticker]],[1]!Table2[[Symbol]:[Industry]],2,FALSE),"-")</f>
        <v>-</v>
      </c>
      <c r="D734" t="s">
        <v>51</v>
      </c>
      <c r="E734">
        <v>5684.6183934000001</v>
      </c>
      <c r="F734">
        <v>63.3</v>
      </c>
      <c r="G734">
        <v>93.641281315400704</v>
      </c>
      <c r="H734">
        <v>-12.128880368265699</v>
      </c>
      <c r="I734">
        <v>-45.7465048622621</v>
      </c>
      <c r="J734">
        <v>-3.5051447259892901</v>
      </c>
      <c r="K734">
        <v>67.093036276357594</v>
      </c>
      <c r="L734">
        <v>62.262715427605599</v>
      </c>
      <c r="M734">
        <v>45.377252086643203</v>
      </c>
      <c r="N734">
        <v>1.05986523474741</v>
      </c>
      <c r="O734">
        <v>57.393364928909897</v>
      </c>
      <c r="P734">
        <v>124.86678507992799</v>
      </c>
      <c r="Q734">
        <v>5.6661933244360002E-2</v>
      </c>
    </row>
    <row r="735" spans="1:17" x14ac:dyDescent="0.3">
      <c r="A735" t="s">
        <v>1609</v>
      </c>
      <c r="B735" t="s">
        <v>1610</v>
      </c>
      <c r="C735" t="str">
        <f>IFERROR(VLOOKUP(Table1[[#This Row],[Ticker]],[1]!Table2[[Symbol]:[Industry]],2,FALSE),"-")</f>
        <v>-</v>
      </c>
      <c r="D735" t="s">
        <v>1611</v>
      </c>
      <c r="E735">
        <v>5672.5345452800002</v>
      </c>
      <c r="F735">
        <v>318.39999999999998</v>
      </c>
      <c r="G735">
        <v>7.0010156628006497</v>
      </c>
      <c r="H735">
        <v>-11.1616943296213</v>
      </c>
      <c r="I735">
        <v>-6.3560876965466502</v>
      </c>
      <c r="J735">
        <v>-6.8237683133457203</v>
      </c>
      <c r="K735">
        <v>333.490503808499</v>
      </c>
      <c r="L735">
        <v>295.28896810125599</v>
      </c>
      <c r="M735">
        <v>27.109299187632001</v>
      </c>
      <c r="N735">
        <v>0.486782121746967</v>
      </c>
      <c r="O735">
        <v>26.853015075376799</v>
      </c>
      <c r="P735">
        <v>56.461916461916402</v>
      </c>
      <c r="Q735">
        <v>0.12502455864373699</v>
      </c>
    </row>
    <row r="736" spans="1:17" hidden="1" x14ac:dyDescent="0.3">
      <c r="A736" t="s">
        <v>1612</v>
      </c>
      <c r="B736" t="s">
        <v>1613</v>
      </c>
      <c r="C736" t="str">
        <f>IFERROR(VLOOKUP(Table1[[#This Row],[Ticker]],[1]!Table2[[Symbol]:[Industry]],2,FALSE),"-")</f>
        <v>-</v>
      </c>
      <c r="D736" t="s">
        <v>532</v>
      </c>
      <c r="E736">
        <v>5658.9132185600001</v>
      </c>
      <c r="F736">
        <v>5694.85</v>
      </c>
      <c r="G736">
        <v>29.220553857422601</v>
      </c>
      <c r="H736">
        <v>-3.7609752928398099</v>
      </c>
      <c r="I736">
        <v>22.2210965697838</v>
      </c>
      <c r="J736">
        <v>-5.7421790932772101</v>
      </c>
      <c r="K736">
        <v>5780.0859702295402</v>
      </c>
      <c r="L736">
        <v>4925.3823587569505</v>
      </c>
      <c r="M736">
        <v>42.860392160563599</v>
      </c>
      <c r="N736">
        <v>1.4526198688904799</v>
      </c>
      <c r="O736">
        <v>17.630841901015799</v>
      </c>
      <c r="P736">
        <v>99.287863941769302</v>
      </c>
      <c r="Q736">
        <v>0.14441880723291001</v>
      </c>
    </row>
    <row r="737" spans="1:17" x14ac:dyDescent="0.3">
      <c r="A737" t="s">
        <v>1614</v>
      </c>
      <c r="B737" t="s">
        <v>1615</v>
      </c>
      <c r="C737" t="str">
        <f>IFERROR(VLOOKUP(Table1[[#This Row],[Ticker]],[1]!Table2[[Symbol]:[Industry]],2,FALSE),"-")</f>
        <v>-</v>
      </c>
      <c r="D737" t="s">
        <v>296</v>
      </c>
      <c r="E737">
        <v>5648.7685017599997</v>
      </c>
      <c r="F737">
        <v>769.2</v>
      </c>
      <c r="G737">
        <v>-18.765006014406001</v>
      </c>
      <c r="H737">
        <v>-2.4038607164862702</v>
      </c>
      <c r="I737">
        <v>-18.386535806441501</v>
      </c>
      <c r="J737">
        <v>-2.2786436035153499</v>
      </c>
      <c r="K737">
        <v>768.13219397596094</v>
      </c>
      <c r="L737">
        <v>761.49736504198597</v>
      </c>
      <c r="M737">
        <v>51.713302930847803</v>
      </c>
      <c r="N737">
        <v>0.740380399194836</v>
      </c>
      <c r="O737">
        <v>12.948517940717601</v>
      </c>
      <c r="P737">
        <v>19.2558139534883</v>
      </c>
      <c r="Q737">
        <v>5.0005933077097997E-2</v>
      </c>
    </row>
    <row r="738" spans="1:17" x14ac:dyDescent="0.3">
      <c r="A738" t="s">
        <v>1616</v>
      </c>
      <c r="B738" t="s">
        <v>1617</v>
      </c>
      <c r="C738" t="str">
        <f>IFERROR(VLOOKUP(Table1[[#This Row],[Ticker]],[1]!Table2[[Symbol]:[Industry]],2,FALSE),"-")</f>
        <v>-</v>
      </c>
      <c r="D738" t="s">
        <v>72</v>
      </c>
      <c r="E738">
        <v>5642.2079999999996</v>
      </c>
      <c r="F738">
        <v>801.45</v>
      </c>
      <c r="G738">
        <v>74.496164218869794</v>
      </c>
      <c r="H738">
        <v>-16.2818900596729</v>
      </c>
      <c r="I738">
        <v>-26.272423566345701</v>
      </c>
      <c r="J738">
        <v>-1.21876233752614</v>
      </c>
      <c r="K738">
        <v>861.49256568327496</v>
      </c>
      <c r="L738">
        <v>788.55764882173298</v>
      </c>
      <c r="M738">
        <v>30.800922617901801</v>
      </c>
      <c r="N738">
        <v>0.68461348293077495</v>
      </c>
      <c r="O738">
        <v>45.361532222846002</v>
      </c>
      <c r="P738">
        <v>106.532663316582</v>
      </c>
      <c r="Q738">
        <v>0.103550052204243</v>
      </c>
    </row>
    <row r="739" spans="1:17" x14ac:dyDescent="0.3">
      <c r="A739" t="s">
        <v>1618</v>
      </c>
      <c r="B739" t="s">
        <v>1619</v>
      </c>
      <c r="C739" t="str">
        <f>IFERROR(VLOOKUP(Table1[[#This Row],[Ticker]],[1]!Table2[[Symbol]:[Industry]],2,FALSE),"-")</f>
        <v>-</v>
      </c>
      <c r="D739" t="s">
        <v>296</v>
      </c>
      <c r="E739">
        <v>5632.4447405339997</v>
      </c>
      <c r="F739">
        <v>167.46</v>
      </c>
      <c r="G739">
        <v>-25.632134086025001</v>
      </c>
      <c r="H739">
        <v>1.9717334240076401</v>
      </c>
      <c r="I739">
        <v>-23.356139462556499</v>
      </c>
      <c r="J739">
        <v>4.9223834784468696</v>
      </c>
      <c r="K739">
        <v>164.37592147017</v>
      </c>
      <c r="L739">
        <v>165.38121171768199</v>
      </c>
      <c r="M739">
        <v>57.865227477668</v>
      </c>
      <c r="N739">
        <v>1.0207630814322799</v>
      </c>
      <c r="O739">
        <v>31.1357936223575</v>
      </c>
      <c r="P739">
        <v>28.7658592848904</v>
      </c>
      <c r="Q739">
        <v>-5.5231910225349998E-2</v>
      </c>
    </row>
    <row r="740" spans="1:17" hidden="1" x14ac:dyDescent="0.3">
      <c r="A740" t="s">
        <v>1620</v>
      </c>
      <c r="B740" t="s">
        <v>1621</v>
      </c>
      <c r="C740" t="str">
        <f>IFERROR(VLOOKUP(Table1[[#This Row],[Ticker]],[1]!Table2[[Symbol]:[Industry]],2,FALSE),"-")</f>
        <v>-</v>
      </c>
      <c r="D740" t="s">
        <v>543</v>
      </c>
      <c r="E740">
        <v>5624.2974078899997</v>
      </c>
      <c r="F740">
        <v>5846.9</v>
      </c>
      <c r="G740">
        <v>-32.401423021583497</v>
      </c>
      <c r="H740">
        <v>1.0760840440157</v>
      </c>
      <c r="I740">
        <v>-14.9455898809885</v>
      </c>
      <c r="J740">
        <v>-2.187802546351</v>
      </c>
      <c r="K740">
        <v>5784.9692934606601</v>
      </c>
      <c r="L740">
        <v>5582.3519606078798</v>
      </c>
      <c r="M740">
        <v>45.568878871086802</v>
      </c>
      <c r="N740">
        <v>0.53125955126198598</v>
      </c>
      <c r="O740">
        <v>10.3148677076741</v>
      </c>
      <c r="P740">
        <v>17.327527390937899</v>
      </c>
      <c r="Q740">
        <v>4.5387224660467997E-2</v>
      </c>
    </row>
    <row r="741" spans="1:17" hidden="1" x14ac:dyDescent="0.3">
      <c r="A741" t="s">
        <v>1622</v>
      </c>
      <c r="B741" t="s">
        <v>1623</v>
      </c>
      <c r="C741" t="str">
        <f>IFERROR(VLOOKUP(Table1[[#This Row],[Ticker]],[1]!Table2[[Symbol]:[Industry]],2,FALSE),"-")</f>
        <v>-</v>
      </c>
      <c r="D741" t="s">
        <v>89</v>
      </c>
      <c r="E741">
        <v>5602.3913097000004</v>
      </c>
      <c r="F741">
        <v>2041.75</v>
      </c>
      <c r="G741">
        <v>32.280544072303499</v>
      </c>
      <c r="H741">
        <v>14.3964909583103</v>
      </c>
      <c r="I741">
        <v>34.659874310293397</v>
      </c>
      <c r="J741">
        <v>8.23434467709248</v>
      </c>
      <c r="K741">
        <v>1742.0016370649601</v>
      </c>
      <c r="L741">
        <v>1451.8577004562701</v>
      </c>
      <c r="M741">
        <v>75.970381884581798</v>
      </c>
      <c r="N741">
        <v>1.1274237808519401</v>
      </c>
      <c r="O741">
        <v>5.2136647483776102</v>
      </c>
      <c r="P741">
        <v>79.100877192982395</v>
      </c>
      <c r="Q741">
        <v>0.120556731531948</v>
      </c>
    </row>
    <row r="742" spans="1:17" x14ac:dyDescent="0.3">
      <c r="A742" t="s">
        <v>1624</v>
      </c>
      <c r="B742" t="s">
        <v>1625</v>
      </c>
      <c r="C742" t="str">
        <f>IFERROR(VLOOKUP(Table1[[#This Row],[Ticker]],[1]!Table2[[Symbol]:[Industry]],2,FALSE),"-")</f>
        <v>-</v>
      </c>
      <c r="D742" t="s">
        <v>54</v>
      </c>
      <c r="E742">
        <v>5579.4429370750004</v>
      </c>
      <c r="F742">
        <v>1363.25</v>
      </c>
      <c r="G742">
        <v>-26.545434793869699</v>
      </c>
      <c r="H742">
        <v>-2.1268409568999398</v>
      </c>
      <c r="I742">
        <v>7.8590420539533898</v>
      </c>
      <c r="J742">
        <v>2.0835612294080201</v>
      </c>
      <c r="K742">
        <v>1300.86983211757</v>
      </c>
      <c r="L742">
        <v>1226.8724580098301</v>
      </c>
      <c r="M742">
        <v>65.549747576807704</v>
      </c>
      <c r="N742">
        <v>0.83360857213693595</v>
      </c>
      <c r="O742">
        <v>7.7571978727306101</v>
      </c>
      <c r="P742">
        <v>35.7210413659216</v>
      </c>
      <c r="Q742">
        <v>-5.8128055873429996E-3</v>
      </c>
    </row>
    <row r="743" spans="1:17" x14ac:dyDescent="0.3">
      <c r="A743" t="s">
        <v>1626</v>
      </c>
      <c r="B743" t="s">
        <v>1627</v>
      </c>
      <c r="C743" t="str">
        <f>IFERROR(VLOOKUP(Table1[[#This Row],[Ticker]],[1]!Table2[[Symbol]:[Industry]],2,FALSE),"-")</f>
        <v>-</v>
      </c>
      <c r="D743" t="s">
        <v>1419</v>
      </c>
      <c r="E743">
        <v>5497.4604291799997</v>
      </c>
      <c r="F743">
        <v>761.3</v>
      </c>
      <c r="G743">
        <v>67.143266831520407</v>
      </c>
      <c r="H743">
        <v>32.342804148296104</v>
      </c>
      <c r="I743">
        <v>63.022028624949598</v>
      </c>
      <c r="J743">
        <v>0.72115545471225895</v>
      </c>
      <c r="K743">
        <v>612.51123874374002</v>
      </c>
      <c r="L743">
        <v>508.70644105239597</v>
      </c>
      <c r="M743">
        <v>60.600121482114702</v>
      </c>
      <c r="N743">
        <v>3.0243482045763401</v>
      </c>
      <c r="O743">
        <v>12.9383948509129</v>
      </c>
      <c r="P743">
        <v>103.01333333333299</v>
      </c>
      <c r="Q743">
        <v>3.7939297147551003E-2</v>
      </c>
    </row>
    <row r="744" spans="1:17" x14ac:dyDescent="0.3">
      <c r="A744" t="s">
        <v>1628</v>
      </c>
      <c r="B744" t="s">
        <v>1629</v>
      </c>
      <c r="C744" t="str">
        <f>IFERROR(VLOOKUP(Table1[[#This Row],[Ticker]],[1]!Table2[[Symbol]:[Industry]],2,FALSE),"-")</f>
        <v>-</v>
      </c>
      <c r="D744" t="s">
        <v>492</v>
      </c>
      <c r="E744">
        <v>5486.0241205900002</v>
      </c>
      <c r="F744">
        <v>110.15</v>
      </c>
      <c r="G744">
        <v>-40.4807848169213</v>
      </c>
      <c r="H744">
        <v>1.40127603702793</v>
      </c>
      <c r="I744">
        <v>-11.616685007480999</v>
      </c>
      <c r="J744">
        <v>0.461883436411059</v>
      </c>
      <c r="K744">
        <v>108.446368100981</v>
      </c>
      <c r="L744">
        <v>108.808543453491</v>
      </c>
      <c r="M744">
        <v>53.181482067434096</v>
      </c>
      <c r="N744">
        <v>0.81846197508038798</v>
      </c>
      <c r="O744">
        <v>25.011348161597802</v>
      </c>
      <c r="P744">
        <v>20.382513661202101</v>
      </c>
      <c r="Q744">
        <v>-8.8915643206073994E-2</v>
      </c>
    </row>
    <row r="745" spans="1:17" x14ac:dyDescent="0.3">
      <c r="A745" t="s">
        <v>1630</v>
      </c>
      <c r="B745" t="s">
        <v>1631</v>
      </c>
      <c r="C745" t="str">
        <f>IFERROR(VLOOKUP(Table1[[#This Row],[Ticker]],[1]!Table2[[Symbol]:[Industry]],2,FALSE),"-")</f>
        <v>-</v>
      </c>
      <c r="D745" t="s">
        <v>265</v>
      </c>
      <c r="E745">
        <v>5481.2053182449999</v>
      </c>
      <c r="F745">
        <v>1781.95</v>
      </c>
      <c r="G745">
        <v>-50.0753605796044</v>
      </c>
      <c r="H745">
        <v>-7.9479403719811801</v>
      </c>
      <c r="I745">
        <v>-21.417698708145501</v>
      </c>
      <c r="J745">
        <v>-0.40419527864879601</v>
      </c>
      <c r="K745">
        <v>1836.7142283079299</v>
      </c>
      <c r="L745">
        <v>1932.6126866698</v>
      </c>
      <c r="M745">
        <v>46.414198801904</v>
      </c>
      <c r="N745">
        <v>0.58845260136203303</v>
      </c>
      <c r="O745">
        <v>63.885069726984398</v>
      </c>
      <c r="P745">
        <v>11.371874999999999</v>
      </c>
      <c r="Q745">
        <v>1.8971938513692999E-2</v>
      </c>
    </row>
    <row r="746" spans="1:17" x14ac:dyDescent="0.3">
      <c r="A746" t="s">
        <v>1632</v>
      </c>
      <c r="B746" t="s">
        <v>1633</v>
      </c>
      <c r="C746" t="str">
        <f>IFERROR(VLOOKUP(Table1[[#This Row],[Ticker]],[1]!Table2[[Symbol]:[Industry]],2,FALSE),"-")</f>
        <v>-</v>
      </c>
      <c r="D746" t="s">
        <v>24</v>
      </c>
      <c r="E746">
        <v>5455.5160709250003</v>
      </c>
      <c r="F746">
        <v>322.64999999999998</v>
      </c>
      <c r="G746">
        <v>-31.724672392908602</v>
      </c>
      <c r="H746">
        <v>-11.688115986707301</v>
      </c>
      <c r="I746">
        <v>-22.151699954630601</v>
      </c>
      <c r="J746">
        <v>-2.1231038351005602</v>
      </c>
      <c r="K746">
        <v>339.61246372703999</v>
      </c>
      <c r="L746">
        <v>348.13002457357197</v>
      </c>
      <c r="M746">
        <v>39.454531265262098</v>
      </c>
      <c r="N746">
        <v>0.54606400334306904</v>
      </c>
      <c r="O746">
        <v>30.8693630869363</v>
      </c>
      <c r="P746">
        <v>3.5129932627526501</v>
      </c>
      <c r="Q746">
        <v>-2.7357596304526E-2</v>
      </c>
    </row>
    <row r="747" spans="1:17" hidden="1" x14ac:dyDescent="0.3">
      <c r="A747" t="s">
        <v>1634</v>
      </c>
      <c r="B747" t="s">
        <v>1635</v>
      </c>
      <c r="C747" t="str">
        <f>IFERROR(VLOOKUP(Table1[[#This Row],[Ticker]],[1]!Table2[[Symbol]:[Industry]],2,FALSE),"-")</f>
        <v>-</v>
      </c>
      <c r="D747" t="s">
        <v>388</v>
      </c>
      <c r="E747">
        <v>5444.7390662999996</v>
      </c>
      <c r="F747">
        <v>12814.95</v>
      </c>
      <c r="G747">
        <v>8.15529508730787</v>
      </c>
      <c r="H747">
        <v>17.948084055638301</v>
      </c>
      <c r="I747">
        <v>28.4034686581542</v>
      </c>
      <c r="J747">
        <v>7.0115257723764</v>
      </c>
      <c r="K747">
        <v>11589.5650099709</v>
      </c>
      <c r="L747">
        <v>10306.0053094215</v>
      </c>
      <c r="M747">
        <v>57.1982764928064</v>
      </c>
      <c r="N747">
        <v>0.90819945008815905</v>
      </c>
      <c r="O747">
        <v>7.0804021865087101</v>
      </c>
      <c r="P747">
        <v>53.790165311571798</v>
      </c>
      <c r="Q747">
        <v>-3.1203857936883E-2</v>
      </c>
    </row>
    <row r="748" spans="1:17" x14ac:dyDescent="0.3">
      <c r="A748" t="s">
        <v>1636</v>
      </c>
      <c r="B748" t="s">
        <v>1637</v>
      </c>
      <c r="C748" t="str">
        <f>IFERROR(VLOOKUP(Table1[[#This Row],[Ticker]],[1]!Table2[[Symbol]:[Industry]],2,FALSE),"-")</f>
        <v>-</v>
      </c>
      <c r="D748" t="s">
        <v>54</v>
      </c>
      <c r="E748">
        <v>5371.7620500000003</v>
      </c>
      <c r="F748">
        <v>584.29999999999995</v>
      </c>
      <c r="G748">
        <v>-24.449965726656</v>
      </c>
      <c r="H748">
        <v>12.868887488877</v>
      </c>
      <c r="I748">
        <v>3.0071350872564402</v>
      </c>
      <c r="J748">
        <v>-0.92525701541426997</v>
      </c>
      <c r="K748">
        <v>528.70489654130904</v>
      </c>
      <c r="L748">
        <v>508.305746270062</v>
      </c>
      <c r="M748">
        <v>70.655033273616198</v>
      </c>
      <c r="N748">
        <v>3.4341827674614702</v>
      </c>
      <c r="O748">
        <v>8.6770494608933806</v>
      </c>
      <c r="P748">
        <v>35.5527201020763</v>
      </c>
      <c r="Q748">
        <v>-3.2259743552350999E-2</v>
      </c>
    </row>
    <row r="749" spans="1:17" x14ac:dyDescent="0.3">
      <c r="A749" t="s">
        <v>1638</v>
      </c>
      <c r="B749" t="s">
        <v>1639</v>
      </c>
      <c r="C749" t="str">
        <f>IFERROR(VLOOKUP(Table1[[#This Row],[Ticker]],[1]!Table2[[Symbol]:[Industry]],2,FALSE),"-")</f>
        <v>-</v>
      </c>
      <c r="D749" t="s">
        <v>415</v>
      </c>
      <c r="E749">
        <v>5361.6566430449902</v>
      </c>
      <c r="F749">
        <v>48.69</v>
      </c>
      <c r="G749">
        <v>-29.121713246931002</v>
      </c>
      <c r="H749">
        <v>-2.4461005684477701</v>
      </c>
      <c r="I749">
        <v>-21.140636284292398</v>
      </c>
      <c r="J749">
        <v>-4.0192048042238504</v>
      </c>
      <c r="K749">
        <v>50.1648010775152</v>
      </c>
      <c r="L749">
        <v>51.654633364515398</v>
      </c>
      <c r="M749">
        <v>38.904500625203497</v>
      </c>
      <c r="N749">
        <v>0.5503134017536</v>
      </c>
      <c r="O749">
        <v>40.275210515506203</v>
      </c>
      <c r="P749">
        <v>8.5618729096989803</v>
      </c>
    </row>
    <row r="750" spans="1:17" x14ac:dyDescent="0.3">
      <c r="A750" t="s">
        <v>1640</v>
      </c>
      <c r="B750" t="s">
        <v>1641</v>
      </c>
      <c r="C750" t="str">
        <f>IFERROR(VLOOKUP(Table1[[#This Row],[Ticker]],[1]!Table2[[Symbol]:[Industry]],2,FALSE),"-")</f>
        <v>-</v>
      </c>
      <c r="D750" t="s">
        <v>1642</v>
      </c>
      <c r="E750">
        <v>5350.9961894400003</v>
      </c>
      <c r="F750">
        <v>1046.4000000000001</v>
      </c>
      <c r="G750">
        <v>62.0016054777101</v>
      </c>
      <c r="H750">
        <v>-2.2264361258739598</v>
      </c>
      <c r="I750">
        <v>43.043436941302197</v>
      </c>
      <c r="J750">
        <v>-7.5600892431057796</v>
      </c>
      <c r="K750">
        <v>1024.49541930583</v>
      </c>
      <c r="L750">
        <v>834.06759200928695</v>
      </c>
      <c r="M750">
        <v>40.589017924546098</v>
      </c>
      <c r="N750">
        <v>0.65400667514344601</v>
      </c>
      <c r="O750">
        <v>12.7675840978593</v>
      </c>
      <c r="P750">
        <v>95.588785046728901</v>
      </c>
      <c r="Q750">
        <v>5.0272228166079E-2</v>
      </c>
    </row>
    <row r="751" spans="1:17" hidden="1" x14ac:dyDescent="0.3">
      <c r="A751" t="s">
        <v>1643</v>
      </c>
      <c r="B751" t="s">
        <v>1644</v>
      </c>
      <c r="C751" t="str">
        <f>IFERROR(VLOOKUP(Table1[[#This Row],[Ticker]],[1]!Table2[[Symbol]:[Industry]],2,FALSE),"-")</f>
        <v>-</v>
      </c>
      <c r="D751" t="s">
        <v>1645</v>
      </c>
      <c r="E751">
        <v>5346.7481880629903</v>
      </c>
      <c r="F751">
        <v>42.03</v>
      </c>
      <c r="G751">
        <v>12.1517553109156</v>
      </c>
      <c r="H751">
        <v>17.58620120754</v>
      </c>
      <c r="I751">
        <v>-3.9275393627217201</v>
      </c>
      <c r="J751">
        <v>5.3295294381602698</v>
      </c>
      <c r="K751">
        <v>37.4441427213346</v>
      </c>
      <c r="L751">
        <v>34.204427582890801</v>
      </c>
      <c r="M751">
        <v>61.305579254175299</v>
      </c>
      <c r="N751">
        <v>1.54789698930038</v>
      </c>
      <c r="O751">
        <v>13.6093266714251</v>
      </c>
      <c r="P751">
        <v>53.956043956043899</v>
      </c>
      <c r="Q751">
        <v>0.135943491317839</v>
      </c>
    </row>
    <row r="752" spans="1:17" hidden="1" x14ac:dyDescent="0.3">
      <c r="A752" t="s">
        <v>1646</v>
      </c>
      <c r="B752" t="s">
        <v>1647</v>
      </c>
      <c r="C752" t="str">
        <f>IFERROR(VLOOKUP(Table1[[#This Row],[Ticker]],[1]!Table2[[Symbol]:[Industry]],2,FALSE),"-")</f>
        <v>-</v>
      </c>
      <c r="D752" t="s">
        <v>283</v>
      </c>
      <c r="E752">
        <v>5326.6640015949997</v>
      </c>
      <c r="F752">
        <v>382.15</v>
      </c>
      <c r="G752">
        <v>-18.440697070445999</v>
      </c>
      <c r="H752">
        <v>6.5289881377746299</v>
      </c>
      <c r="I752">
        <v>-8.7480343687425908</v>
      </c>
      <c r="J752">
        <v>4.7404913819429204</v>
      </c>
      <c r="K752">
        <v>367.11828206840102</v>
      </c>
      <c r="L752">
        <v>358.63871533635103</v>
      </c>
      <c r="M752">
        <v>57.457113235835401</v>
      </c>
      <c r="N752">
        <v>1.6034756396498699</v>
      </c>
      <c r="O752">
        <v>6.2410048410309997</v>
      </c>
      <c r="P752">
        <v>21.703821656050899</v>
      </c>
      <c r="Q752">
        <v>3.6882474985353998E-2</v>
      </c>
    </row>
    <row r="753" spans="1:17" x14ac:dyDescent="0.3">
      <c r="A753" t="s">
        <v>1648</v>
      </c>
      <c r="B753" t="s">
        <v>1649</v>
      </c>
      <c r="C753" t="str">
        <f>IFERROR(VLOOKUP(Table1[[#This Row],[Ticker]],[1]!Table2[[Symbol]:[Industry]],2,FALSE),"-")</f>
        <v>-</v>
      </c>
      <c r="D753" t="s">
        <v>1100</v>
      </c>
      <c r="E753">
        <v>5318.0141624999997</v>
      </c>
      <c r="F753">
        <v>3172.5</v>
      </c>
      <c r="G753">
        <v>5.7173324274089499</v>
      </c>
      <c r="H753">
        <v>-9.1591644117077209</v>
      </c>
      <c r="I753">
        <v>-9.1087907252954405</v>
      </c>
      <c r="J753">
        <v>-1.0712672236898599</v>
      </c>
      <c r="K753">
        <v>3107.5006215466801</v>
      </c>
      <c r="L753">
        <v>2975.95211496105</v>
      </c>
      <c r="M753">
        <v>52.674692634025902</v>
      </c>
      <c r="N753">
        <v>0.62971762134751896</v>
      </c>
      <c r="O753">
        <v>16.627265563435699</v>
      </c>
      <c r="P753">
        <v>37.934782608695599</v>
      </c>
      <c r="Q753">
        <v>-5.7976020970827997E-2</v>
      </c>
    </row>
    <row r="754" spans="1:17" hidden="1" x14ac:dyDescent="0.3">
      <c r="A754" t="s">
        <v>1650</v>
      </c>
      <c r="B754" t="s">
        <v>1651</v>
      </c>
      <c r="C754" t="str">
        <f>IFERROR(VLOOKUP(Table1[[#This Row],[Ticker]],[1]!Table2[[Symbol]:[Industry]],2,FALSE),"-")</f>
        <v>-</v>
      </c>
      <c r="D754" t="s">
        <v>566</v>
      </c>
      <c r="E754">
        <v>5265.8327088899996</v>
      </c>
      <c r="F754">
        <v>758.55</v>
      </c>
      <c r="G754">
        <v>49.824105279993802</v>
      </c>
      <c r="H754">
        <v>14.922564899395701</v>
      </c>
      <c r="I754">
        <v>65.441237272112403</v>
      </c>
      <c r="J754">
        <v>-3.1807879560030701</v>
      </c>
      <c r="K754">
        <v>645.59242683831405</v>
      </c>
      <c r="M754">
        <v>49.065769890509102</v>
      </c>
      <c r="O754">
        <v>24.711620855579699</v>
      </c>
      <c r="P754">
        <v>104.240710823909</v>
      </c>
    </row>
    <row r="755" spans="1:17" hidden="1" x14ac:dyDescent="0.3">
      <c r="A755" t="s">
        <v>1652</v>
      </c>
      <c r="B755" t="s">
        <v>1653</v>
      </c>
      <c r="C755" t="str">
        <f>IFERROR(VLOOKUP(Table1[[#This Row],[Ticker]],[1]!Table2[[Symbol]:[Industry]],2,FALSE),"-")</f>
        <v>-</v>
      </c>
      <c r="D755" t="s">
        <v>151</v>
      </c>
      <c r="E755">
        <v>5254.9379996910002</v>
      </c>
      <c r="F755">
        <v>66.23</v>
      </c>
      <c r="G755">
        <v>81.158971695439604</v>
      </c>
      <c r="H755">
        <v>2.8419748634590101</v>
      </c>
      <c r="I755">
        <v>-11.206275507691499</v>
      </c>
      <c r="J755">
        <v>-2.54674915529761</v>
      </c>
      <c r="K755">
        <v>58.275845768007898</v>
      </c>
      <c r="L755">
        <v>55.559599392584502</v>
      </c>
      <c r="M755">
        <v>65.5207951449066</v>
      </c>
      <c r="N755">
        <v>2.0281265086524201</v>
      </c>
      <c r="O755">
        <v>17.0164577985806</v>
      </c>
      <c r="P755">
        <v>114.197930142302</v>
      </c>
      <c r="Q755">
        <v>-1.1911252500851E-2</v>
      </c>
    </row>
    <row r="756" spans="1:17" x14ac:dyDescent="0.3">
      <c r="A756" t="s">
        <v>1654</v>
      </c>
      <c r="B756" t="s">
        <v>1655</v>
      </c>
      <c r="C756" t="str">
        <f>IFERROR(VLOOKUP(Table1[[#This Row],[Ticker]],[1]!Table2[[Symbol]:[Industry]],2,FALSE),"-")</f>
        <v>-</v>
      </c>
      <c r="D756" t="s">
        <v>473</v>
      </c>
      <c r="E756">
        <v>5218.9561538400003</v>
      </c>
      <c r="F756">
        <v>314.60000000000002</v>
      </c>
      <c r="G756">
        <v>-58.865210483369999</v>
      </c>
      <c r="H756">
        <v>-5.47266440602501</v>
      </c>
      <c r="I756">
        <v>-39.910873723299403</v>
      </c>
      <c r="J756">
        <v>-4.5745628991234399</v>
      </c>
      <c r="K756">
        <v>326.29096252870301</v>
      </c>
      <c r="L756">
        <v>362.79502083049402</v>
      </c>
      <c r="M756">
        <v>42.762154489138602</v>
      </c>
      <c r="N756">
        <v>2.2126702209416602</v>
      </c>
      <c r="O756">
        <v>72.409408773045101</v>
      </c>
      <c r="P756">
        <v>19.779173805444501</v>
      </c>
      <c r="Q756">
        <v>-0.11341556230114599</v>
      </c>
    </row>
    <row r="757" spans="1:17" x14ac:dyDescent="0.3">
      <c r="A757" t="s">
        <v>1656</v>
      </c>
      <c r="B757" t="s">
        <v>1657</v>
      </c>
      <c r="C757" t="str">
        <f>IFERROR(VLOOKUP(Table1[[#This Row],[Ticker]],[1]!Table2[[Symbol]:[Industry]],2,FALSE),"-")</f>
        <v>-</v>
      </c>
      <c r="D757" t="s">
        <v>415</v>
      </c>
      <c r="E757">
        <v>5209.5264536699997</v>
      </c>
      <c r="F757">
        <v>287.10000000000002</v>
      </c>
      <c r="G757">
        <v>-24.862374468949501</v>
      </c>
      <c r="H757">
        <v>-3.3295606403746301</v>
      </c>
      <c r="I757">
        <v>-29.274149598809501</v>
      </c>
      <c r="J757">
        <v>-0.17727688914638801</v>
      </c>
      <c r="K757">
        <v>287.43817731820297</v>
      </c>
      <c r="L757">
        <v>292.08129762131603</v>
      </c>
      <c r="M757">
        <v>60.6814065864219</v>
      </c>
      <c r="N757">
        <v>1.2773785489041001</v>
      </c>
      <c r="O757">
        <v>35.127133402995398</v>
      </c>
      <c r="P757">
        <v>8.2919469415980398</v>
      </c>
      <c r="Q757">
        <v>-6.615336797647E-3</v>
      </c>
    </row>
    <row r="758" spans="1:17" hidden="1" x14ac:dyDescent="0.3">
      <c r="A758" t="s">
        <v>1658</v>
      </c>
      <c r="B758" t="s">
        <v>1659</v>
      </c>
      <c r="C758" t="str">
        <f>IFERROR(VLOOKUP(Table1[[#This Row],[Ticker]],[1]!Table2[[Symbol]:[Industry]],2,FALSE),"-")</f>
        <v>-</v>
      </c>
      <c r="D758" t="s">
        <v>104</v>
      </c>
      <c r="E758">
        <v>5198.7237986399996</v>
      </c>
      <c r="F758">
        <v>493.7</v>
      </c>
      <c r="G758">
        <v>23952.893198922899</v>
      </c>
      <c r="H758">
        <v>53.8042770635723</v>
      </c>
      <c r="I758">
        <v>1707.35471935891</v>
      </c>
      <c r="J758">
        <v>-1.3721459806944301</v>
      </c>
      <c r="K758">
        <v>206.29689486214301</v>
      </c>
      <c r="L758">
        <v>69.635060626035497</v>
      </c>
      <c r="M758">
        <v>99.992621279401902</v>
      </c>
      <c r="N758">
        <v>0.83874092009685197</v>
      </c>
      <c r="O758">
        <v>0</v>
      </c>
      <c r="P758">
        <v>24585</v>
      </c>
      <c r="Q758">
        <v>0.12875308657901199</v>
      </c>
    </row>
    <row r="759" spans="1:17" x14ac:dyDescent="0.3">
      <c r="A759" t="s">
        <v>1660</v>
      </c>
      <c r="B759" t="s">
        <v>1661</v>
      </c>
      <c r="C759" t="str">
        <f>IFERROR(VLOOKUP(Table1[[#This Row],[Ticker]],[1]!Table2[[Symbol]:[Industry]],2,FALSE),"-")</f>
        <v>-</v>
      </c>
      <c r="D759" t="s">
        <v>992</v>
      </c>
      <c r="E759">
        <v>5196.7126837080004</v>
      </c>
      <c r="F759">
        <v>40.74</v>
      </c>
      <c r="G759">
        <v>42.593488298691099</v>
      </c>
      <c r="H759">
        <v>-7.8429062241742997</v>
      </c>
      <c r="I759">
        <v>4.0137342048815396</v>
      </c>
      <c r="J759">
        <v>-3.70159689583586</v>
      </c>
      <c r="K759">
        <v>40.1224765160066</v>
      </c>
      <c r="L759">
        <v>34.254600607747903</v>
      </c>
      <c r="M759">
        <v>47.754970611791997</v>
      </c>
      <c r="N759">
        <v>0.55972057676315401</v>
      </c>
      <c r="O759">
        <v>13.1566028473244</v>
      </c>
      <c r="P759">
        <v>81.066666666666606</v>
      </c>
      <c r="Q759">
        <v>9.3616623039465996E-2</v>
      </c>
    </row>
    <row r="760" spans="1:17" hidden="1" x14ac:dyDescent="0.3">
      <c r="A760" t="s">
        <v>1662</v>
      </c>
      <c r="B760" t="s">
        <v>1663</v>
      </c>
      <c r="C760" t="str">
        <f>IFERROR(VLOOKUP(Table1[[#This Row],[Ticker]],[1]!Table2[[Symbol]:[Industry]],2,FALSE),"-")</f>
        <v>-</v>
      </c>
      <c r="D760" t="s">
        <v>199</v>
      </c>
      <c r="E760">
        <v>5192.1600451449904</v>
      </c>
      <c r="F760">
        <v>7645.15</v>
      </c>
      <c r="G760">
        <v>65.975753307581897</v>
      </c>
      <c r="H760">
        <v>-0.181326515245707</v>
      </c>
      <c r="I760">
        <v>-7.2192073277877604</v>
      </c>
      <c r="J760">
        <v>-1.4941459806944299</v>
      </c>
      <c r="K760">
        <v>7248.4346739846496</v>
      </c>
      <c r="L760">
        <v>6639.3007189940399</v>
      </c>
      <c r="M760">
        <v>67.950999426330398</v>
      </c>
      <c r="N760">
        <v>1.70635016967898</v>
      </c>
      <c r="O760">
        <v>18.806040430861401</v>
      </c>
      <c r="P760">
        <v>112.365277777777</v>
      </c>
      <c r="Q760">
        <v>0.120404855211822</v>
      </c>
    </row>
    <row r="761" spans="1:17" x14ac:dyDescent="0.3">
      <c r="A761" t="s">
        <v>1664</v>
      </c>
      <c r="B761" t="s">
        <v>1665</v>
      </c>
      <c r="C761" t="str">
        <f>IFERROR(VLOOKUP(Table1[[#This Row],[Ticker]],[1]!Table2[[Symbol]:[Industry]],2,FALSE),"-")</f>
        <v>-</v>
      </c>
      <c r="D761" t="s">
        <v>83</v>
      </c>
      <c r="E761">
        <v>5186.0411596599997</v>
      </c>
      <c r="F761">
        <v>228.85</v>
      </c>
      <c r="G761">
        <v>-7.2600251951620702</v>
      </c>
      <c r="H761">
        <v>-5.3134146811086396</v>
      </c>
      <c r="I761">
        <v>-3.40509888685005</v>
      </c>
      <c r="J761">
        <v>0.13896513041667399</v>
      </c>
      <c r="K761">
        <v>223.804162618558</v>
      </c>
      <c r="L761">
        <v>211.575714437226</v>
      </c>
      <c r="M761">
        <v>55.379761766720698</v>
      </c>
      <c r="N761">
        <v>0.65001494128515602</v>
      </c>
      <c r="O761">
        <v>7.9309591435437996</v>
      </c>
      <c r="P761">
        <v>29.917683792222501</v>
      </c>
      <c r="Q761">
        <v>-8.6147634751066002E-2</v>
      </c>
    </row>
    <row r="762" spans="1:17" hidden="1" x14ac:dyDescent="0.3">
      <c r="A762" t="s">
        <v>1666</v>
      </c>
      <c r="B762" t="s">
        <v>1667</v>
      </c>
      <c r="C762" t="str">
        <f>IFERROR(VLOOKUP(Table1[[#This Row],[Ticker]],[1]!Table2[[Symbol]:[Industry]],2,FALSE),"-")</f>
        <v>-</v>
      </c>
      <c r="D762" t="s">
        <v>1668</v>
      </c>
      <c r="E762">
        <v>5168.879891351</v>
      </c>
      <c r="F762">
        <v>60.57</v>
      </c>
      <c r="G762">
        <v>-8.8451549552205897</v>
      </c>
      <c r="H762">
        <v>-0.95695951244831501</v>
      </c>
      <c r="I762">
        <v>0.34288019922399099</v>
      </c>
      <c r="J762">
        <v>-1.1735691148992999</v>
      </c>
      <c r="K762">
        <v>60.148332704916797</v>
      </c>
      <c r="L762">
        <v>57.519271087327503</v>
      </c>
      <c r="M762">
        <v>56.425916595309197</v>
      </c>
      <c r="N762">
        <v>0.94482997703385396</v>
      </c>
      <c r="O762">
        <v>6.9836552748885499</v>
      </c>
      <c r="P762">
        <v>26.715481171548099</v>
      </c>
      <c r="Q762">
        <v>-3.0196124243903E-2</v>
      </c>
    </row>
    <row r="763" spans="1:17" hidden="1" x14ac:dyDescent="0.3">
      <c r="A763" t="s">
        <v>1669</v>
      </c>
      <c r="B763" t="s">
        <v>1670</v>
      </c>
      <c r="C763" t="str">
        <f>IFERROR(VLOOKUP(Table1[[#This Row],[Ticker]],[1]!Table2[[Symbol]:[Industry]],2,FALSE),"-")</f>
        <v>-</v>
      </c>
      <c r="D763" t="s">
        <v>199</v>
      </c>
      <c r="E763">
        <v>5140.5771000000004</v>
      </c>
      <c r="F763">
        <v>788</v>
      </c>
      <c r="G763">
        <v>77.909370050453902</v>
      </c>
      <c r="H763">
        <v>11.0944931666416</v>
      </c>
      <c r="I763">
        <v>18.276942751398</v>
      </c>
      <c r="J763">
        <v>7.3073290565129696</v>
      </c>
      <c r="K763">
        <v>698.25768968923205</v>
      </c>
      <c r="L763">
        <v>602.21777639244601</v>
      </c>
      <c r="M763">
        <v>66.424965694268494</v>
      </c>
      <c r="N763">
        <v>2.0117247396450399</v>
      </c>
      <c r="O763">
        <v>5</v>
      </c>
      <c r="P763">
        <v>124.725509767574</v>
      </c>
      <c r="Q763">
        <v>9.4357356188500996E-2</v>
      </c>
    </row>
    <row r="764" spans="1:17" hidden="1" x14ac:dyDescent="0.3">
      <c r="A764" t="s">
        <v>1671</v>
      </c>
      <c r="B764" t="s">
        <v>1672</v>
      </c>
      <c r="C764" t="str">
        <f>IFERROR(VLOOKUP(Table1[[#This Row],[Ticker]],[1]!Table2[[Symbol]:[Industry]],2,FALSE),"-")</f>
        <v>-</v>
      </c>
      <c r="D764" t="s">
        <v>1510</v>
      </c>
      <c r="E764">
        <v>5103.581362545</v>
      </c>
      <c r="F764">
        <v>427.55</v>
      </c>
      <c r="G764">
        <v>-9.4489196931256796</v>
      </c>
      <c r="H764">
        <v>17.484256460653999</v>
      </c>
      <c r="I764">
        <v>-1.9625267593600499</v>
      </c>
      <c r="J764">
        <v>-3.9569965089030199</v>
      </c>
      <c r="K764">
        <v>386.22239473232099</v>
      </c>
      <c r="L764">
        <v>360.71062084680602</v>
      </c>
      <c r="M764">
        <v>57.925656908435201</v>
      </c>
      <c r="N764">
        <v>1.0853911260428</v>
      </c>
      <c r="O764">
        <v>5.1923751607999096</v>
      </c>
      <c r="P764">
        <v>49.886064855390003</v>
      </c>
      <c r="Q764">
        <v>8.5705806747031002E-2</v>
      </c>
    </row>
    <row r="765" spans="1:17" x14ac:dyDescent="0.3">
      <c r="A765" t="s">
        <v>1673</v>
      </c>
      <c r="B765" t="s">
        <v>1674</v>
      </c>
      <c r="C765" t="str">
        <f>IFERROR(VLOOKUP(Table1[[#This Row],[Ticker]],[1]!Table2[[Symbol]:[Industry]],2,FALSE),"-")</f>
        <v>-</v>
      </c>
      <c r="D765" t="s">
        <v>330</v>
      </c>
      <c r="E765">
        <v>5094.2121174000004</v>
      </c>
      <c r="F765">
        <v>1873.5</v>
      </c>
      <c r="G765">
        <v>20.321491840731401</v>
      </c>
      <c r="H765">
        <v>-14.0348446158662</v>
      </c>
      <c r="I765">
        <v>55.039000923152997</v>
      </c>
      <c r="J765">
        <v>0.91752388086040604</v>
      </c>
      <c r="K765">
        <v>1885.06007257177</v>
      </c>
      <c r="L765">
        <v>1533.4991856678901</v>
      </c>
      <c r="M765">
        <v>41.189285904564301</v>
      </c>
      <c r="N765">
        <v>0.28100159416466702</v>
      </c>
      <c r="O765">
        <v>21.1128903122498</v>
      </c>
      <c r="P765">
        <v>96.930677458348597</v>
      </c>
      <c r="Q765">
        <v>-3.3867060636764E-2</v>
      </c>
    </row>
    <row r="766" spans="1:17" x14ac:dyDescent="0.3">
      <c r="A766" t="s">
        <v>1675</v>
      </c>
      <c r="B766" t="s">
        <v>1676</v>
      </c>
      <c r="C766" t="str">
        <f>IFERROR(VLOOKUP(Table1[[#This Row],[Ticker]],[1]!Table2[[Symbol]:[Industry]],2,FALSE),"-")</f>
        <v>-</v>
      </c>
      <c r="D766" t="s">
        <v>121</v>
      </c>
      <c r="E766">
        <v>5088.00468</v>
      </c>
      <c r="F766">
        <v>548.29999999999995</v>
      </c>
      <c r="G766">
        <v>88.456108646454297</v>
      </c>
      <c r="H766">
        <v>-4.08666888624313</v>
      </c>
      <c r="I766">
        <v>50.8834714990181</v>
      </c>
      <c r="J766">
        <v>-0.40030220231114599</v>
      </c>
      <c r="K766">
        <v>537.25974934330702</v>
      </c>
      <c r="L766">
        <v>415.88460103513899</v>
      </c>
      <c r="M766">
        <v>47.3340458957042</v>
      </c>
      <c r="N766">
        <v>0.140510398770953</v>
      </c>
      <c r="O766">
        <v>32.655480576326802</v>
      </c>
      <c r="P766">
        <v>161.96846631629199</v>
      </c>
      <c r="Q766">
        <v>7.8629506440766994E-2</v>
      </c>
    </row>
    <row r="767" spans="1:17" hidden="1" x14ac:dyDescent="0.3">
      <c r="A767" t="s">
        <v>1677</v>
      </c>
      <c r="B767" t="s">
        <v>1678</v>
      </c>
      <c r="C767" t="str">
        <f>IFERROR(VLOOKUP(Table1[[#This Row],[Ticker]],[1]!Table2[[Symbol]:[Industry]],2,FALSE),"-")</f>
        <v>-</v>
      </c>
      <c r="D767" t="s">
        <v>89</v>
      </c>
      <c r="E767">
        <v>5070.1100430239903</v>
      </c>
      <c r="F767">
        <v>108.94</v>
      </c>
      <c r="G767">
        <v>277.218706103221</v>
      </c>
      <c r="H767">
        <v>21.168940454978699</v>
      </c>
      <c r="I767">
        <v>74.224194287434599</v>
      </c>
      <c r="J767">
        <v>-0.19567539245913901</v>
      </c>
      <c r="K767">
        <v>84.343150290302404</v>
      </c>
      <c r="L767">
        <v>60.824364002838301</v>
      </c>
      <c r="M767">
        <v>60.522461672419197</v>
      </c>
      <c r="N767">
        <v>1.56208777461466</v>
      </c>
      <c r="O767">
        <v>13.8149440058747</v>
      </c>
      <c r="P767">
        <v>328.05500982318199</v>
      </c>
      <c r="Q767">
        <v>0.112665400708359</v>
      </c>
    </row>
    <row r="768" spans="1:17" hidden="1" x14ac:dyDescent="0.3">
      <c r="A768" t="s">
        <v>1679</v>
      </c>
      <c r="B768" t="s">
        <v>1680</v>
      </c>
      <c r="C768" t="str">
        <f>IFERROR(VLOOKUP(Table1[[#This Row],[Ticker]],[1]!Table2[[Symbol]:[Industry]],2,FALSE),"-")</f>
        <v>-</v>
      </c>
      <c r="D768" t="s">
        <v>388</v>
      </c>
      <c r="E768">
        <v>5047.83669525</v>
      </c>
      <c r="F768">
        <v>559.5</v>
      </c>
      <c r="G768">
        <v>-4.33154092726837</v>
      </c>
      <c r="H768">
        <v>2.50735798405361</v>
      </c>
      <c r="I768">
        <v>41.628683629728997</v>
      </c>
      <c r="J768">
        <v>0.301312789790253</v>
      </c>
      <c r="K768">
        <v>526.57863677779505</v>
      </c>
      <c r="L768">
        <v>454.561251249539</v>
      </c>
      <c r="M768">
        <v>44.056616004449602</v>
      </c>
      <c r="N768">
        <v>0.87205846751970095</v>
      </c>
      <c r="O768">
        <v>13.824843610366401</v>
      </c>
      <c r="P768">
        <v>75.915736519415105</v>
      </c>
      <c r="Q768">
        <v>5.4504845913872002E-2</v>
      </c>
    </row>
    <row r="769" spans="1:17" x14ac:dyDescent="0.3">
      <c r="A769" t="s">
        <v>1681</v>
      </c>
      <c r="B769" t="s">
        <v>1682</v>
      </c>
      <c r="C769" t="str">
        <f>IFERROR(VLOOKUP(Table1[[#This Row],[Ticker]],[1]!Table2[[Symbol]:[Industry]],2,FALSE),"-")</f>
        <v>-</v>
      </c>
      <c r="D769" t="s">
        <v>199</v>
      </c>
      <c r="E769">
        <v>5013.9707346799996</v>
      </c>
      <c r="F769">
        <v>125.68</v>
      </c>
      <c r="G769">
        <v>-21.125484764787402</v>
      </c>
      <c r="H769">
        <v>-7.1812215122759904</v>
      </c>
      <c r="I769">
        <v>-9.5958144500052907</v>
      </c>
      <c r="J769">
        <v>-5.2884766974131199E-2</v>
      </c>
      <c r="K769">
        <v>128.65794585099701</v>
      </c>
      <c r="L769">
        <v>124.025098122918</v>
      </c>
      <c r="M769">
        <v>43.853436219389899</v>
      </c>
      <c r="N769">
        <v>0.67222099919242495</v>
      </c>
      <c r="O769">
        <v>19.080203691915901</v>
      </c>
      <c r="P769">
        <v>22.794333170493399</v>
      </c>
      <c r="Q769">
        <v>2.4941948679757998E-2</v>
      </c>
    </row>
    <row r="770" spans="1:17" hidden="1" x14ac:dyDescent="0.3">
      <c r="A770" t="s">
        <v>1683</v>
      </c>
      <c r="B770" t="s">
        <v>1684</v>
      </c>
      <c r="C770" t="str">
        <f>IFERROR(VLOOKUP(Table1[[#This Row],[Ticker]],[1]!Table2[[Symbol]:[Industry]],2,FALSE),"-")</f>
        <v>-</v>
      </c>
      <c r="D770" t="s">
        <v>1461</v>
      </c>
      <c r="E770">
        <v>4999.6424656290001</v>
      </c>
      <c r="F770">
        <v>92.19</v>
      </c>
      <c r="G770">
        <v>34.005515562096598</v>
      </c>
      <c r="H770">
        <v>13.338968084984099</v>
      </c>
      <c r="I770">
        <v>-0.53138408519130498</v>
      </c>
      <c r="J770">
        <v>-6.8691868072567797</v>
      </c>
      <c r="K770">
        <v>86.0479473425316</v>
      </c>
      <c r="L770">
        <v>75.011192614060803</v>
      </c>
      <c r="M770">
        <v>45.744453701482897</v>
      </c>
      <c r="N770">
        <v>1.5443394408350699</v>
      </c>
      <c r="O770">
        <v>11.996962794229299</v>
      </c>
      <c r="P770">
        <v>114.895104895104</v>
      </c>
      <c r="Q770">
        <v>0.18611826512183999</v>
      </c>
    </row>
    <row r="771" spans="1:17" x14ac:dyDescent="0.3">
      <c r="A771" t="s">
        <v>1685</v>
      </c>
      <c r="B771" t="s">
        <v>1686</v>
      </c>
      <c r="C771" t="str">
        <f>IFERROR(VLOOKUP(Table1[[#This Row],[Ticker]],[1]!Table2[[Symbol]:[Industry]],2,FALSE),"-")</f>
        <v>-</v>
      </c>
      <c r="D771" t="s">
        <v>412</v>
      </c>
      <c r="E771">
        <v>4994.9394284919999</v>
      </c>
      <c r="F771">
        <v>99.97</v>
      </c>
      <c r="G771">
        <v>-14.126383968564999</v>
      </c>
      <c r="H771">
        <v>-12.1397623118315</v>
      </c>
      <c r="I771">
        <v>-21.937312414312501</v>
      </c>
      <c r="J771">
        <v>-3.625667107455</v>
      </c>
      <c r="K771">
        <v>103.722799638862</v>
      </c>
      <c r="L771">
        <v>101.153990520601</v>
      </c>
      <c r="M771">
        <v>42.452389392591598</v>
      </c>
      <c r="N771">
        <v>0.67718939051056903</v>
      </c>
      <c r="O771">
        <v>21.586475942782801</v>
      </c>
      <c r="P771">
        <v>23.725247524752401</v>
      </c>
      <c r="Q771">
        <v>1.6054217714323998E-2</v>
      </c>
    </row>
    <row r="772" spans="1:17" x14ac:dyDescent="0.3">
      <c r="A772" t="s">
        <v>1687</v>
      </c>
      <c r="B772" t="s">
        <v>1688</v>
      </c>
      <c r="C772" t="str">
        <f>IFERROR(VLOOKUP(Table1[[#This Row],[Ticker]],[1]!Table2[[Symbol]:[Industry]],2,FALSE),"-")</f>
        <v>-</v>
      </c>
      <c r="D772" t="s">
        <v>569</v>
      </c>
      <c r="E772">
        <v>4964.1467478099903</v>
      </c>
      <c r="F772">
        <v>897.85</v>
      </c>
      <c r="G772">
        <v>-19.7190953902224</v>
      </c>
      <c r="H772">
        <v>5.6651940706401298</v>
      </c>
      <c r="I772">
        <v>6.0275287444681904</v>
      </c>
      <c r="J772">
        <v>-3.4673840759325301</v>
      </c>
      <c r="K772">
        <v>854.90417552618601</v>
      </c>
      <c r="L772">
        <v>792.365284539963</v>
      </c>
      <c r="M772">
        <v>45.556215460797702</v>
      </c>
      <c r="N772">
        <v>0.88404512276576797</v>
      </c>
      <c r="O772">
        <v>7.5903547363145298</v>
      </c>
      <c r="P772">
        <v>36.669457340741197</v>
      </c>
      <c r="Q772">
        <v>-0.12932681979636701</v>
      </c>
    </row>
    <row r="773" spans="1:17" x14ac:dyDescent="0.3">
      <c r="A773" t="s">
        <v>1689</v>
      </c>
      <c r="B773" t="s">
        <v>1690</v>
      </c>
      <c r="C773" t="str">
        <f>IFERROR(VLOOKUP(Table1[[#This Row],[Ticker]],[1]!Table2[[Symbol]:[Industry]],2,FALSE),"-")</f>
        <v>-</v>
      </c>
      <c r="D773" t="s">
        <v>936</v>
      </c>
      <c r="E773">
        <v>4962.5456397999997</v>
      </c>
      <c r="F773">
        <v>578</v>
      </c>
      <c r="G773">
        <v>48.251378908170501</v>
      </c>
      <c r="H773">
        <v>29.2108391625057</v>
      </c>
      <c r="I773">
        <v>79.608342197262303</v>
      </c>
      <c r="J773">
        <v>1.44292547881184</v>
      </c>
      <c r="K773">
        <v>454.93290976837699</v>
      </c>
      <c r="L773">
        <v>346.522096489847</v>
      </c>
      <c r="M773">
        <v>64.265510892715298</v>
      </c>
      <c r="N773">
        <v>1.21744710834831</v>
      </c>
      <c r="O773">
        <v>6.1937716262975702</v>
      </c>
      <c r="P773">
        <v>167.840593141797</v>
      </c>
      <c r="Q773">
        <v>8.6813486156009007E-2</v>
      </c>
    </row>
    <row r="774" spans="1:17" x14ac:dyDescent="0.3">
      <c r="A774" t="s">
        <v>1691</v>
      </c>
      <c r="B774" t="s">
        <v>1692</v>
      </c>
      <c r="C774" t="str">
        <f>IFERROR(VLOOKUP(Table1[[#This Row],[Ticker]],[1]!Table2[[Symbol]:[Industry]],2,FALSE),"-")</f>
        <v>-</v>
      </c>
      <c r="D774" t="s">
        <v>569</v>
      </c>
      <c r="E774">
        <v>4944.3014761249997</v>
      </c>
      <c r="F774">
        <v>442.15</v>
      </c>
      <c r="G774">
        <v>4.5220604641181499</v>
      </c>
      <c r="H774">
        <v>12.313401807762499</v>
      </c>
      <c r="I774">
        <v>0.41274460220231202</v>
      </c>
      <c r="J774">
        <v>-1.9789947019774801</v>
      </c>
      <c r="K774">
        <v>415.37323320081498</v>
      </c>
      <c r="L774">
        <v>377.41223767564998</v>
      </c>
      <c r="M774">
        <v>47.097317105593497</v>
      </c>
      <c r="N774">
        <v>1.4962414471261201</v>
      </c>
      <c r="O774">
        <v>9.9174488295827192</v>
      </c>
      <c r="P774">
        <v>51.889385091033901</v>
      </c>
      <c r="Q774">
        <v>-1.3734043207688E-2</v>
      </c>
    </row>
    <row r="775" spans="1:17" x14ac:dyDescent="0.3">
      <c r="A775" t="s">
        <v>1693</v>
      </c>
      <c r="B775" t="s">
        <v>1694</v>
      </c>
      <c r="C775" t="str">
        <f>IFERROR(VLOOKUP(Table1[[#This Row],[Ticker]],[1]!Table2[[Symbol]:[Industry]],2,FALSE),"-")</f>
        <v>-</v>
      </c>
      <c r="D775" t="s">
        <v>259</v>
      </c>
      <c r="E775">
        <v>4930.0353556999999</v>
      </c>
      <c r="F775">
        <v>255.5</v>
      </c>
      <c r="G775">
        <v>-8.6559581363505291</v>
      </c>
      <c r="H775">
        <v>3.3933342592119899</v>
      </c>
      <c r="I775">
        <v>4.3102674459985</v>
      </c>
      <c r="J775">
        <v>6.6525453773302496</v>
      </c>
      <c r="K775">
        <v>244.52293829296201</v>
      </c>
      <c r="L775">
        <v>229.74201569904201</v>
      </c>
      <c r="M775">
        <v>60.590625332623702</v>
      </c>
      <c r="N775">
        <v>1.0169991683987201</v>
      </c>
      <c r="O775">
        <v>14.050880626223</v>
      </c>
      <c r="P775">
        <v>44.350282485875702</v>
      </c>
      <c r="Q775">
        <v>0.18007301874397699</v>
      </c>
    </row>
    <row r="776" spans="1:17" hidden="1" x14ac:dyDescent="0.3">
      <c r="A776" t="s">
        <v>1695</v>
      </c>
      <c r="B776" t="s">
        <v>1696</v>
      </c>
      <c r="C776" t="str">
        <f>IFERROR(VLOOKUP(Table1[[#This Row],[Ticker]],[1]!Table2[[Symbol]:[Industry]],2,FALSE),"-")</f>
        <v>-</v>
      </c>
      <c r="D776" t="s">
        <v>356</v>
      </c>
      <c r="E776">
        <v>4919.0075917499998</v>
      </c>
      <c r="F776">
        <v>825.35</v>
      </c>
      <c r="G776">
        <v>90.547923493787295</v>
      </c>
      <c r="H776">
        <v>18.7492708922384</v>
      </c>
      <c r="I776">
        <v>94.511711448281005</v>
      </c>
      <c r="J776">
        <v>-6.6815382458877997</v>
      </c>
      <c r="K776">
        <v>726.60690869493703</v>
      </c>
      <c r="L776">
        <v>559.69729216100802</v>
      </c>
      <c r="M776">
        <v>53.363077427627303</v>
      </c>
      <c r="N776">
        <v>1.3753040094503499</v>
      </c>
      <c r="O776">
        <v>10.3471254619252</v>
      </c>
      <c r="P776">
        <v>173.70253689271999</v>
      </c>
      <c r="Q776">
        <v>0.16117449891104199</v>
      </c>
    </row>
    <row r="777" spans="1:17" hidden="1" x14ac:dyDescent="0.3">
      <c r="A777" t="s">
        <v>1697</v>
      </c>
      <c r="B777" t="s">
        <v>1698</v>
      </c>
      <c r="C777" t="str">
        <f>IFERROR(VLOOKUP(Table1[[#This Row],[Ticker]],[1]!Table2[[Symbol]:[Industry]],2,FALSE),"-")</f>
        <v>-</v>
      </c>
      <c r="D777" t="s">
        <v>388</v>
      </c>
      <c r="E777">
        <v>4884.0729650000003</v>
      </c>
      <c r="F777">
        <v>392.5</v>
      </c>
      <c r="G777">
        <v>190.636304295146</v>
      </c>
      <c r="H777">
        <v>11.472125673583299</v>
      </c>
      <c r="I777">
        <v>109.217482616487</v>
      </c>
      <c r="J777">
        <v>1.38295606012189</v>
      </c>
      <c r="K777">
        <v>328.36731389396999</v>
      </c>
      <c r="L777">
        <v>231.011631365764</v>
      </c>
      <c r="M777">
        <v>52.929545078818997</v>
      </c>
      <c r="N777">
        <v>0.71339283083080296</v>
      </c>
      <c r="O777">
        <v>14.063694267515899</v>
      </c>
      <c r="P777">
        <v>245.830212784704</v>
      </c>
      <c r="Q777">
        <v>0.18493055969633301</v>
      </c>
    </row>
    <row r="778" spans="1:17" x14ac:dyDescent="0.3">
      <c r="A778" t="s">
        <v>1699</v>
      </c>
      <c r="B778" t="s">
        <v>1700</v>
      </c>
      <c r="C778" t="str">
        <f>IFERROR(VLOOKUP(Table1[[#This Row],[Ticker]],[1]!Table2[[Symbol]:[Industry]],2,FALSE),"-")</f>
        <v>-</v>
      </c>
      <c r="D778" t="s">
        <v>46</v>
      </c>
      <c r="E778">
        <v>4866.3346520750001</v>
      </c>
      <c r="F778">
        <v>703.25</v>
      </c>
      <c r="G778">
        <v>-1.82032132076408</v>
      </c>
      <c r="H778">
        <v>-8.1728306231998396</v>
      </c>
      <c r="I778">
        <v>3.7271387739994402</v>
      </c>
      <c r="J778">
        <v>-1.47813057759968</v>
      </c>
      <c r="K778">
        <v>669.71961364764604</v>
      </c>
      <c r="L778">
        <v>609.82477808676504</v>
      </c>
      <c r="M778">
        <v>47.068611047821598</v>
      </c>
      <c r="N778">
        <v>0.56228330880749</v>
      </c>
      <c r="O778">
        <v>43.483825097760302</v>
      </c>
      <c r="P778">
        <v>64.792032806092493</v>
      </c>
      <c r="Q778">
        <v>0.13602098065089799</v>
      </c>
    </row>
    <row r="779" spans="1:17" hidden="1" x14ac:dyDescent="0.3">
      <c r="A779" t="s">
        <v>1701</v>
      </c>
      <c r="B779" t="s">
        <v>1702</v>
      </c>
      <c r="C779" t="str">
        <f>IFERROR(VLOOKUP(Table1[[#This Row],[Ticker]],[1]!Table2[[Symbol]:[Industry]],2,FALSE),"-")</f>
        <v>-</v>
      </c>
      <c r="D779" t="s">
        <v>265</v>
      </c>
      <c r="E779">
        <v>4862.9355699199996</v>
      </c>
      <c r="F779">
        <v>1371.2</v>
      </c>
      <c r="G779">
        <v>89.095414800448296</v>
      </c>
      <c r="H779">
        <v>10.9991299193189</v>
      </c>
      <c r="I779">
        <v>63.730831775363498</v>
      </c>
      <c r="J779">
        <v>-2.3858544944029401</v>
      </c>
      <c r="K779">
        <v>1201.9278022343001</v>
      </c>
      <c r="L779">
        <v>914.28677248891597</v>
      </c>
      <c r="M779">
        <v>58.043874064224497</v>
      </c>
      <c r="N779">
        <v>0.80750998839293997</v>
      </c>
      <c r="O779">
        <v>5.5280046674445602</v>
      </c>
      <c r="P779">
        <v>153.26930181012099</v>
      </c>
      <c r="Q779">
        <v>0.230318301330939</v>
      </c>
    </row>
    <row r="780" spans="1:17" hidden="1" x14ac:dyDescent="0.3">
      <c r="A780" t="s">
        <v>1703</v>
      </c>
      <c r="B780" t="s">
        <v>1704</v>
      </c>
      <c r="C780" t="str">
        <f>IFERROR(VLOOKUP(Table1[[#This Row],[Ticker]],[1]!Table2[[Symbol]:[Industry]],2,FALSE),"-")</f>
        <v>-</v>
      </c>
      <c r="D780" t="s">
        <v>127</v>
      </c>
      <c r="E780">
        <v>4857.6575705499999</v>
      </c>
      <c r="F780">
        <v>2385.0500000000002</v>
      </c>
      <c r="G780">
        <v>26.887877648570299</v>
      </c>
      <c r="H780">
        <v>2.2150466298462299</v>
      </c>
      <c r="I780">
        <v>16.120965387095499</v>
      </c>
      <c r="J780">
        <v>4.3501762515287803</v>
      </c>
      <c r="K780">
        <v>2155.2130451386201</v>
      </c>
      <c r="L780">
        <v>1852.13000960569</v>
      </c>
      <c r="M780">
        <v>78.419416722246794</v>
      </c>
      <c r="N780">
        <v>1.12824799127155</v>
      </c>
      <c r="O780">
        <v>2.7378880945891901</v>
      </c>
      <c r="P780">
        <v>98.258520365752304</v>
      </c>
      <c r="Q780">
        <v>0.309394965631548</v>
      </c>
    </row>
    <row r="781" spans="1:17" x14ac:dyDescent="0.3">
      <c r="A781" t="s">
        <v>1705</v>
      </c>
      <c r="B781" t="s">
        <v>1706</v>
      </c>
      <c r="C781" t="str">
        <f>IFERROR(VLOOKUP(Table1[[#This Row],[Ticker]],[1]!Table2[[Symbol]:[Industry]],2,FALSE),"-")</f>
        <v>-</v>
      </c>
      <c r="D781" t="s">
        <v>898</v>
      </c>
      <c r="E781">
        <v>4829.6799520750001</v>
      </c>
      <c r="F781">
        <v>393.85</v>
      </c>
      <c r="G781">
        <v>-21.966680146446699</v>
      </c>
      <c r="H781">
        <v>22.1016436715888</v>
      </c>
      <c r="I781">
        <v>-12.223971108836601</v>
      </c>
      <c r="J781">
        <v>6.1475711800344204</v>
      </c>
      <c r="K781">
        <v>347.826021361946</v>
      </c>
      <c r="L781">
        <v>340.81614782590498</v>
      </c>
      <c r="M781">
        <v>75.782528111424099</v>
      </c>
      <c r="N781">
        <v>0.84594476494845305</v>
      </c>
      <c r="O781">
        <v>14.231306334898999</v>
      </c>
      <c r="P781">
        <v>46.986378055607403</v>
      </c>
      <c r="Q781">
        <v>3.3170523226831998E-2</v>
      </c>
    </row>
    <row r="782" spans="1:17" x14ac:dyDescent="0.3">
      <c r="A782" t="s">
        <v>1707</v>
      </c>
      <c r="B782" t="s">
        <v>1708</v>
      </c>
      <c r="C782" t="str">
        <f>IFERROR(VLOOKUP(Table1[[#This Row],[Ticker]],[1]!Table2[[Symbol]:[Industry]],2,FALSE),"-")</f>
        <v>-</v>
      </c>
      <c r="D782" t="s">
        <v>199</v>
      </c>
      <c r="E782">
        <v>4825.7209087499996</v>
      </c>
      <c r="F782">
        <v>674.75</v>
      </c>
      <c r="G782">
        <v>2.50418147941217</v>
      </c>
      <c r="H782">
        <v>-16.2789615829867</v>
      </c>
      <c r="I782">
        <v>-12.728607463347601</v>
      </c>
      <c r="J782">
        <v>-0.57500674207415603</v>
      </c>
      <c r="K782">
        <v>673.92359174643695</v>
      </c>
      <c r="L782">
        <v>610.69084818212195</v>
      </c>
      <c r="M782">
        <v>49.727751398279104</v>
      </c>
      <c r="N782">
        <v>0.47996621265478001</v>
      </c>
      <c r="O782">
        <v>18.4364579473879</v>
      </c>
      <c r="P782">
        <v>64.272671941570295</v>
      </c>
      <c r="Q782">
        <v>0.11892277504686399</v>
      </c>
    </row>
    <row r="783" spans="1:17" x14ac:dyDescent="0.3">
      <c r="A783" t="s">
        <v>1709</v>
      </c>
      <c r="B783" t="s">
        <v>1710</v>
      </c>
      <c r="C783" t="str">
        <f>IFERROR(VLOOKUP(Table1[[#This Row],[Ticker]],[1]!Table2[[Symbol]:[Industry]],2,FALSE),"-")</f>
        <v>-</v>
      </c>
      <c r="D783" t="s">
        <v>1711</v>
      </c>
      <c r="E783">
        <v>4770.9292990759996</v>
      </c>
      <c r="F783">
        <v>70.55</v>
      </c>
      <c r="G783">
        <v>-21.578595756598698</v>
      </c>
      <c r="H783">
        <v>-6.5085796163860898</v>
      </c>
      <c r="I783">
        <v>14.089876874428599</v>
      </c>
      <c r="J783">
        <v>4.0744133165237102</v>
      </c>
      <c r="K783">
        <v>70.1821628514964</v>
      </c>
      <c r="L783">
        <v>64.238339558343299</v>
      </c>
      <c r="M783">
        <v>50.807212303494197</v>
      </c>
      <c r="N783">
        <v>0.87686359524107205</v>
      </c>
      <c r="O783">
        <v>19.333805811481199</v>
      </c>
      <c r="P783">
        <v>61.811926605504503</v>
      </c>
      <c r="Q783">
        <v>7.7171271691824E-2</v>
      </c>
    </row>
    <row r="784" spans="1:17" hidden="1" x14ac:dyDescent="0.3">
      <c r="A784" t="s">
        <v>1712</v>
      </c>
      <c r="B784" t="s">
        <v>1713</v>
      </c>
      <c r="C784" t="str">
        <f>IFERROR(VLOOKUP(Table1[[#This Row],[Ticker]],[1]!Table2[[Symbol]:[Industry]],2,FALSE),"-")</f>
        <v>-</v>
      </c>
      <c r="D784" t="s">
        <v>46</v>
      </c>
      <c r="E784">
        <v>4763.4326244599997</v>
      </c>
      <c r="F784">
        <v>857.8</v>
      </c>
      <c r="G784">
        <v>176.43296486719899</v>
      </c>
      <c r="H784">
        <v>-0.75363229591000003</v>
      </c>
      <c r="I784">
        <v>57.953641303127</v>
      </c>
      <c r="J784">
        <v>1.35681945628915</v>
      </c>
      <c r="K784">
        <v>753.64697273958802</v>
      </c>
      <c r="L784">
        <v>549.36636095290601</v>
      </c>
      <c r="M784">
        <v>53.295130388606502</v>
      </c>
      <c r="N784">
        <v>0.53860122050193404</v>
      </c>
      <c r="O784">
        <v>8.9997668454185202</v>
      </c>
      <c r="P784">
        <v>247.991886409736</v>
      </c>
    </row>
    <row r="785" spans="1:17" hidden="1" x14ac:dyDescent="0.3">
      <c r="A785" t="s">
        <v>1714</v>
      </c>
      <c r="B785" t="s">
        <v>1715</v>
      </c>
      <c r="C785" t="str">
        <f>IFERROR(VLOOKUP(Table1[[#This Row],[Ticker]],[1]!Table2[[Symbol]:[Industry]],2,FALSE),"-")</f>
        <v>-</v>
      </c>
      <c r="D785" t="s">
        <v>265</v>
      </c>
      <c r="E785">
        <v>4760.6962504499998</v>
      </c>
      <c r="F785">
        <v>522.9</v>
      </c>
      <c r="G785">
        <v>-14.4628490435753</v>
      </c>
      <c r="H785">
        <v>-2.0381642799798301</v>
      </c>
      <c r="I785">
        <v>13.1356421516816</v>
      </c>
      <c r="J785">
        <v>-3.7894253924591399</v>
      </c>
      <c r="K785">
        <v>532.08893299852105</v>
      </c>
      <c r="L785">
        <v>473.60715579124201</v>
      </c>
      <c r="M785">
        <v>38.398767534866003</v>
      </c>
      <c r="N785">
        <v>0.39157388948151201</v>
      </c>
      <c r="O785">
        <v>17.393383056033599</v>
      </c>
      <c r="P785">
        <v>45.209663982227099</v>
      </c>
    </row>
    <row r="786" spans="1:17" x14ac:dyDescent="0.3">
      <c r="A786" t="s">
        <v>1716</v>
      </c>
      <c r="B786" t="s">
        <v>1717</v>
      </c>
      <c r="C786" t="str">
        <f>IFERROR(VLOOKUP(Table1[[#This Row],[Ticker]],[1]!Table2[[Symbol]:[Industry]],2,FALSE),"-")</f>
        <v>-</v>
      </c>
      <c r="D786" t="s">
        <v>898</v>
      </c>
      <c r="E786">
        <v>4754.9744403750001</v>
      </c>
      <c r="F786">
        <v>384.25</v>
      </c>
      <c r="G786">
        <v>103.198539609099</v>
      </c>
      <c r="H786">
        <v>17.275663100497798</v>
      </c>
      <c r="I786">
        <v>31.7417367171109</v>
      </c>
      <c r="J786">
        <v>-4.0460099023615301</v>
      </c>
      <c r="K786">
        <v>346.77653280591301</v>
      </c>
      <c r="L786">
        <v>276.521239605071</v>
      </c>
      <c r="M786">
        <v>51.465642940787099</v>
      </c>
      <c r="N786">
        <v>0.98363358299469195</v>
      </c>
      <c r="O786">
        <v>7.2088484059856697</v>
      </c>
      <c r="P786">
        <v>158.145784346657</v>
      </c>
      <c r="Q786">
        <v>8.1188209706188993E-2</v>
      </c>
    </row>
    <row r="787" spans="1:17" x14ac:dyDescent="0.3">
      <c r="A787" t="s">
        <v>1718</v>
      </c>
      <c r="B787" t="s">
        <v>1719</v>
      </c>
      <c r="C787" t="str">
        <f>IFERROR(VLOOKUP(Table1[[#This Row],[Ticker]],[1]!Table2[[Symbol]:[Industry]],2,FALSE),"-")</f>
        <v>-</v>
      </c>
      <c r="D787" t="s">
        <v>95</v>
      </c>
      <c r="E787">
        <v>4746.6974243099903</v>
      </c>
      <c r="F787">
        <v>1217.0999999999999</v>
      </c>
      <c r="G787">
        <v>35.783808346721401</v>
      </c>
      <c r="H787">
        <v>-5.7946382744817004</v>
      </c>
      <c r="I787">
        <v>53.935393202174502</v>
      </c>
      <c r="J787">
        <v>-3.8097434845945899</v>
      </c>
      <c r="K787">
        <v>1232.2593630029301</v>
      </c>
      <c r="L787">
        <v>970.82098781343905</v>
      </c>
      <c r="M787">
        <v>40.215888960495597</v>
      </c>
      <c r="N787">
        <v>6.8343465090765998E-2</v>
      </c>
      <c r="O787">
        <v>30.860241557801299</v>
      </c>
      <c r="P787">
        <v>99.524590163934405</v>
      </c>
      <c r="Q787">
        <v>7.5741564374306E-2</v>
      </c>
    </row>
    <row r="788" spans="1:17" x14ac:dyDescent="0.3">
      <c r="A788" t="s">
        <v>1720</v>
      </c>
      <c r="B788" t="s">
        <v>1721</v>
      </c>
      <c r="C788" t="str">
        <f>IFERROR(VLOOKUP(Table1[[#This Row],[Ticker]],[1]!Table2[[Symbol]:[Industry]],2,FALSE),"-")</f>
        <v>-</v>
      </c>
      <c r="D788" t="s">
        <v>296</v>
      </c>
      <c r="E788">
        <v>4732.7566434749997</v>
      </c>
      <c r="F788">
        <v>283.95</v>
      </c>
      <c r="G788">
        <v>-5.8753443812314901</v>
      </c>
      <c r="H788">
        <v>-9.3715764805271107</v>
      </c>
      <c r="I788">
        <v>-6.20384591423361</v>
      </c>
      <c r="J788">
        <v>-4.3143228514427303</v>
      </c>
      <c r="K788">
        <v>289.95862803193103</v>
      </c>
      <c r="L788">
        <v>269.86697058729402</v>
      </c>
      <c r="M788">
        <v>39.4091090158228</v>
      </c>
      <c r="N788">
        <v>0.36931612935007901</v>
      </c>
      <c r="O788">
        <v>18.3306920232435</v>
      </c>
      <c r="P788">
        <v>35.021398002852997</v>
      </c>
      <c r="Q788">
        <v>-3.5056049555532001E-2</v>
      </c>
    </row>
    <row r="789" spans="1:17" hidden="1" x14ac:dyDescent="0.3">
      <c r="A789" t="s">
        <v>1722</v>
      </c>
      <c r="B789" t="s">
        <v>1723</v>
      </c>
      <c r="C789" t="str">
        <f>IFERROR(VLOOKUP(Table1[[#This Row],[Ticker]],[1]!Table2[[Symbol]:[Industry]],2,FALSE),"-")</f>
        <v>-</v>
      </c>
      <c r="D789" t="s">
        <v>569</v>
      </c>
      <c r="E789">
        <v>4727.2682990000003</v>
      </c>
      <c r="F789">
        <v>104.26</v>
      </c>
      <c r="G789">
        <v>23.9693238643722</v>
      </c>
      <c r="H789">
        <v>17.1915141592556</v>
      </c>
      <c r="I789">
        <v>-3.0276094643691001</v>
      </c>
      <c r="J789">
        <v>3.3841317150219501</v>
      </c>
      <c r="K789">
        <v>93.268294595018602</v>
      </c>
      <c r="L789">
        <v>83.700606520394501</v>
      </c>
      <c r="M789">
        <v>61.416872243673701</v>
      </c>
      <c r="N789">
        <v>1.9592179237912</v>
      </c>
      <c r="O789">
        <v>7.8074045655092998</v>
      </c>
      <c r="P789">
        <v>86.012488849241706</v>
      </c>
      <c r="Q789">
        <v>0.13403956905620801</v>
      </c>
    </row>
    <row r="790" spans="1:17" x14ac:dyDescent="0.3">
      <c r="A790" t="s">
        <v>1724</v>
      </c>
      <c r="B790" t="s">
        <v>1725</v>
      </c>
      <c r="C790" t="str">
        <f>IFERROR(VLOOKUP(Table1[[#This Row],[Ticker]],[1]!Table2[[Symbol]:[Industry]],2,FALSE),"-")</f>
        <v>-</v>
      </c>
      <c r="D790" t="s">
        <v>1461</v>
      </c>
      <c r="E790">
        <v>4722.7406701199998</v>
      </c>
      <c r="F790">
        <v>834.8</v>
      </c>
      <c r="G790">
        <v>2.1281681189627601</v>
      </c>
      <c r="H790">
        <v>-9.8136308734733095</v>
      </c>
      <c r="I790">
        <v>-26.040466170323398</v>
      </c>
      <c r="J790">
        <v>0.149776956858408</v>
      </c>
      <c r="K790">
        <v>857.66634410259405</v>
      </c>
      <c r="L790">
        <v>850.30607273961698</v>
      </c>
      <c r="M790">
        <v>53.323808957669897</v>
      </c>
      <c r="N790">
        <v>0.87450009258578199</v>
      </c>
      <c r="O790">
        <v>32.474844274077597</v>
      </c>
      <c r="P790">
        <v>38.774831684814203</v>
      </c>
      <c r="Q790">
        <v>0.14215372474171301</v>
      </c>
    </row>
    <row r="791" spans="1:17" hidden="1" x14ac:dyDescent="0.3">
      <c r="A791" t="s">
        <v>1726</v>
      </c>
      <c r="B791" t="s">
        <v>1727</v>
      </c>
      <c r="C791" t="str">
        <f>IFERROR(VLOOKUP(Table1[[#This Row],[Ticker]],[1]!Table2[[Symbol]:[Industry]],2,FALSE),"-")</f>
        <v>-</v>
      </c>
      <c r="D791" t="s">
        <v>473</v>
      </c>
      <c r="E791">
        <v>4720.1226505650002</v>
      </c>
      <c r="F791">
        <v>1029.45</v>
      </c>
      <c r="G791">
        <v>149.55626644984301</v>
      </c>
      <c r="H791">
        <v>4.4984709281246502</v>
      </c>
      <c r="I791">
        <v>42.535780957612502</v>
      </c>
      <c r="J791">
        <v>4.3174653985283102</v>
      </c>
      <c r="K791">
        <v>887.86603315315995</v>
      </c>
      <c r="L791">
        <v>688.86097007745502</v>
      </c>
      <c r="M791">
        <v>56.921710661297503</v>
      </c>
      <c r="N791">
        <v>0.594508279423552</v>
      </c>
      <c r="O791">
        <v>6.3674777793967596</v>
      </c>
      <c r="P791">
        <v>197.873263888888</v>
      </c>
      <c r="Q791">
        <v>0.169204211443926</v>
      </c>
    </row>
    <row r="792" spans="1:17" hidden="1" x14ac:dyDescent="0.3">
      <c r="A792" t="s">
        <v>1728</v>
      </c>
      <c r="B792" t="s">
        <v>1729</v>
      </c>
      <c r="C792" t="str">
        <f>IFERROR(VLOOKUP(Table1[[#This Row],[Ticker]],[1]!Table2[[Symbol]:[Industry]],2,FALSE),"-")</f>
        <v>-</v>
      </c>
      <c r="D792" t="s">
        <v>296</v>
      </c>
      <c r="E792">
        <v>4716.0249843749998</v>
      </c>
      <c r="F792">
        <v>2681.75</v>
      </c>
      <c r="G792">
        <v>107.436483884677</v>
      </c>
      <c r="H792">
        <v>-5.7012675925531102E-2</v>
      </c>
      <c r="I792">
        <v>70.966468603744602</v>
      </c>
      <c r="J792">
        <v>1.4882228563398101</v>
      </c>
      <c r="K792">
        <v>2458.07709980967</v>
      </c>
      <c r="L792">
        <v>1881.9447837917901</v>
      </c>
      <c r="M792">
        <v>51.582568466975701</v>
      </c>
      <c r="N792">
        <v>0.52744693700705403</v>
      </c>
      <c r="O792">
        <v>7.3925608278176496</v>
      </c>
      <c r="P792">
        <v>162.90377922650799</v>
      </c>
      <c r="Q792">
        <v>8.4102961734572004E-2</v>
      </c>
    </row>
    <row r="793" spans="1:17" x14ac:dyDescent="0.3">
      <c r="A793" t="s">
        <v>1730</v>
      </c>
      <c r="B793" t="s">
        <v>1731</v>
      </c>
      <c r="C793" t="str">
        <f>IFERROR(VLOOKUP(Table1[[#This Row],[Ticker]],[1]!Table2[[Symbol]:[Industry]],2,FALSE),"-")</f>
        <v>-</v>
      </c>
      <c r="D793" t="s">
        <v>136</v>
      </c>
      <c r="E793">
        <v>4714.5600000000004</v>
      </c>
      <c r="F793">
        <v>7857.6</v>
      </c>
      <c r="G793">
        <v>37.129786701564598</v>
      </c>
      <c r="H793">
        <v>1.2027773988456301</v>
      </c>
      <c r="I793">
        <v>1.38336901097455</v>
      </c>
      <c r="J793">
        <v>4.5224457756720602</v>
      </c>
      <c r="K793">
        <v>7349.4049253553803</v>
      </c>
      <c r="L793">
        <v>6590.7007190943796</v>
      </c>
      <c r="M793">
        <v>56.306988106820199</v>
      </c>
      <c r="N793">
        <v>1.2432897684866699</v>
      </c>
      <c r="O793">
        <v>10.300855222968799</v>
      </c>
      <c r="P793">
        <v>74.807563959955502</v>
      </c>
      <c r="Q793">
        <v>9.7967572687321994E-2</v>
      </c>
    </row>
    <row r="794" spans="1:17" hidden="1" x14ac:dyDescent="0.3">
      <c r="A794" t="s">
        <v>1732</v>
      </c>
      <c r="B794" t="s">
        <v>1733</v>
      </c>
      <c r="C794" t="str">
        <f>IFERROR(VLOOKUP(Table1[[#This Row],[Ticker]],[1]!Table2[[Symbol]:[Industry]],2,FALSE),"-")</f>
        <v>-</v>
      </c>
      <c r="D794" t="s">
        <v>301</v>
      </c>
      <c r="E794">
        <v>4699.8435360000003</v>
      </c>
      <c r="F794">
        <v>215.45</v>
      </c>
      <c r="G794">
        <v>152.93195935780099</v>
      </c>
      <c r="H794">
        <v>-14.754441913638599</v>
      </c>
      <c r="I794">
        <v>247.98888432125801</v>
      </c>
      <c r="J794">
        <v>-1.32669143523989</v>
      </c>
      <c r="K794">
        <v>206.96114203168801</v>
      </c>
      <c r="L794">
        <v>130.67201617259099</v>
      </c>
      <c r="M794">
        <v>41.0930458581132</v>
      </c>
      <c r="N794">
        <v>0.11898240656046701</v>
      </c>
      <c r="O794">
        <v>21.141796240426999</v>
      </c>
      <c r="P794">
        <v>367.55642361111097</v>
      </c>
      <c r="Q794">
        <v>0.22086210784601301</v>
      </c>
    </row>
    <row r="795" spans="1:17" hidden="1" x14ac:dyDescent="0.3">
      <c r="A795" t="s">
        <v>1734</v>
      </c>
      <c r="B795" t="s">
        <v>1735</v>
      </c>
      <c r="C795" t="str">
        <f>IFERROR(VLOOKUP(Table1[[#This Row],[Ticker]],[1]!Table2[[Symbol]:[Industry]],2,FALSE),"-")</f>
        <v>-</v>
      </c>
      <c r="D795" t="s">
        <v>265</v>
      </c>
      <c r="E795">
        <v>4697.2916991000002</v>
      </c>
      <c r="F795">
        <v>1024.0999999999999</v>
      </c>
      <c r="G795">
        <v>169.60356317092001</v>
      </c>
      <c r="H795">
        <v>11.6098576891594</v>
      </c>
      <c r="I795">
        <v>75.231649794890103</v>
      </c>
      <c r="J795">
        <v>-3.39889705277939</v>
      </c>
      <c r="K795">
        <v>866.03936883776203</v>
      </c>
      <c r="L795">
        <v>639.43012324083202</v>
      </c>
      <c r="M795">
        <v>68.654114369967104</v>
      </c>
      <c r="N795">
        <v>1.86957254172218</v>
      </c>
      <c r="O795">
        <v>3.6471047749243302</v>
      </c>
      <c r="P795">
        <v>230.67484662576601</v>
      </c>
      <c r="Q795">
        <v>0.101613523326334</v>
      </c>
    </row>
    <row r="796" spans="1:17" x14ac:dyDescent="0.3">
      <c r="A796" t="s">
        <v>1736</v>
      </c>
      <c r="B796" t="s">
        <v>1737</v>
      </c>
      <c r="C796" t="str">
        <f>IFERROR(VLOOKUP(Table1[[#This Row],[Ticker]],[1]!Table2[[Symbol]:[Industry]],2,FALSE),"-")</f>
        <v>-</v>
      </c>
      <c r="D796" t="s">
        <v>118</v>
      </c>
      <c r="E796">
        <v>4696.6206303899999</v>
      </c>
      <c r="F796">
        <v>274.64999999999998</v>
      </c>
      <c r="G796">
        <v>47.963777302063299</v>
      </c>
      <c r="H796">
        <v>-5.9806416207119701</v>
      </c>
      <c r="I796">
        <v>-1.8319523397306401</v>
      </c>
      <c r="J796">
        <v>-1.8549785987201901</v>
      </c>
      <c r="K796">
        <v>275.22684340772003</v>
      </c>
      <c r="L796">
        <v>245.999304868775</v>
      </c>
      <c r="M796">
        <v>50.0570238560448</v>
      </c>
      <c r="N796">
        <v>0.41211870785523302</v>
      </c>
      <c r="O796">
        <v>16.675769160750001</v>
      </c>
      <c r="P796">
        <v>112.248840803709</v>
      </c>
      <c r="Q796">
        <v>7.7336814406372995E-2</v>
      </c>
    </row>
    <row r="797" spans="1:17" hidden="1" x14ac:dyDescent="0.3">
      <c r="A797" t="s">
        <v>1738</v>
      </c>
      <c r="B797" t="s">
        <v>1739</v>
      </c>
      <c r="C797" t="str">
        <f>IFERROR(VLOOKUP(Table1[[#This Row],[Ticker]],[1]!Table2[[Symbol]:[Industry]],2,FALSE),"-")</f>
        <v>-</v>
      </c>
      <c r="D797" t="s">
        <v>1740</v>
      </c>
      <c r="E797">
        <v>4686.7003750000003</v>
      </c>
      <c r="F797">
        <v>418.25</v>
      </c>
      <c r="G797">
        <v>90.066092063222001</v>
      </c>
      <c r="H797">
        <v>14.656125925000399</v>
      </c>
      <c r="I797">
        <v>-38.079575557127299</v>
      </c>
      <c r="J797">
        <v>6.7002359494903603</v>
      </c>
      <c r="K797">
        <v>403.31738148813099</v>
      </c>
      <c r="L797">
        <v>405.02714061798599</v>
      </c>
      <c r="M797">
        <v>75.874256862206593</v>
      </c>
      <c r="N797">
        <v>0.816151435642678</v>
      </c>
      <c r="O797">
        <v>52.659892408846297</v>
      </c>
      <c r="P797">
        <v>120.099722408598</v>
      </c>
      <c r="Q797">
        <v>0.26338929562171298</v>
      </c>
    </row>
    <row r="798" spans="1:17" hidden="1" x14ac:dyDescent="0.3">
      <c r="A798" t="s">
        <v>1741</v>
      </c>
      <c r="B798" t="s">
        <v>1742</v>
      </c>
      <c r="C798" t="str">
        <f>IFERROR(VLOOKUP(Table1[[#This Row],[Ticker]],[1]!Table2[[Symbol]:[Industry]],2,FALSE),"-")</f>
        <v>-</v>
      </c>
      <c r="D798" t="s">
        <v>133</v>
      </c>
      <c r="E798">
        <v>4682.9314679999998</v>
      </c>
      <c r="F798">
        <v>6140.1</v>
      </c>
      <c r="G798">
        <v>236.505475131781</v>
      </c>
      <c r="H798">
        <v>1.26629557558418</v>
      </c>
      <c r="I798">
        <v>40.053369192245697</v>
      </c>
      <c r="J798">
        <v>-3.7898866273767702</v>
      </c>
      <c r="K798">
        <v>6040.02074752723</v>
      </c>
      <c r="L798">
        <v>4641.7603926912998</v>
      </c>
      <c r="M798">
        <v>41.269059739347497</v>
      </c>
      <c r="N798">
        <v>0.61509018158452999</v>
      </c>
      <c r="O798">
        <v>14.851549649028501</v>
      </c>
      <c r="P798">
        <v>342.35438204675597</v>
      </c>
      <c r="Q798">
        <v>0.31715919278768001</v>
      </c>
    </row>
    <row r="799" spans="1:17" hidden="1" x14ac:dyDescent="0.3">
      <c r="A799" t="s">
        <v>1743</v>
      </c>
      <c r="B799" t="s">
        <v>1744</v>
      </c>
      <c r="C799" t="str">
        <f>IFERROR(VLOOKUP(Table1[[#This Row],[Ticker]],[1]!Table2[[Symbol]:[Industry]],2,FALSE),"-")</f>
        <v>-</v>
      </c>
      <c r="D799" t="s">
        <v>630</v>
      </c>
      <c r="E799">
        <v>4672.9568845499998</v>
      </c>
      <c r="F799">
        <v>1846.45</v>
      </c>
      <c r="G799">
        <v>46.347895183591199</v>
      </c>
      <c r="H799">
        <v>15.897031709990401</v>
      </c>
      <c r="I799">
        <v>57.9717006944499</v>
      </c>
      <c r="J799">
        <v>-5.4296030677537397</v>
      </c>
      <c r="K799">
        <v>1594.42442907184</v>
      </c>
      <c r="L799">
        <v>1254.8560234404099</v>
      </c>
      <c r="M799">
        <v>55.044654649562503</v>
      </c>
      <c r="N799">
        <v>1.34594242906657</v>
      </c>
      <c r="O799">
        <v>10.9967776002599</v>
      </c>
      <c r="P799">
        <v>127.633606607902</v>
      </c>
      <c r="Q799">
        <v>0.147606472630086</v>
      </c>
    </row>
    <row r="800" spans="1:17" hidden="1" x14ac:dyDescent="0.3">
      <c r="A800" t="s">
        <v>1745</v>
      </c>
      <c r="B800" t="s">
        <v>1746</v>
      </c>
      <c r="C800" t="str">
        <f>IFERROR(VLOOKUP(Table1[[#This Row],[Ticker]],[1]!Table2[[Symbol]:[Industry]],2,FALSE),"-")</f>
        <v>-</v>
      </c>
      <c r="D800" t="s">
        <v>199</v>
      </c>
      <c r="E800">
        <v>4646.67921621</v>
      </c>
      <c r="F800">
        <v>605.70000000000005</v>
      </c>
      <c r="G800">
        <v>4.2679217610534996</v>
      </c>
      <c r="H800">
        <v>-7.8612976998309003</v>
      </c>
      <c r="I800">
        <v>2.01948780591154</v>
      </c>
      <c r="J800">
        <v>-0.93853721034346504</v>
      </c>
      <c r="K800">
        <v>604.82373749436101</v>
      </c>
      <c r="L800">
        <v>554.17784338058402</v>
      </c>
      <c r="M800">
        <v>46.426892002305401</v>
      </c>
      <c r="N800">
        <v>0.44569749406157</v>
      </c>
      <c r="O800">
        <v>16.064058114578099</v>
      </c>
      <c r="P800">
        <v>50.9532710280373</v>
      </c>
      <c r="Q800">
        <v>0.13965848034964901</v>
      </c>
    </row>
    <row r="801" spans="1:17" x14ac:dyDescent="0.3">
      <c r="A801" t="s">
        <v>1747</v>
      </c>
      <c r="B801" t="s">
        <v>1748</v>
      </c>
      <c r="C801" t="str">
        <f>IFERROR(VLOOKUP(Table1[[#This Row],[Ticker]],[1]!Table2[[Symbol]:[Industry]],2,FALSE),"-")</f>
        <v>-</v>
      </c>
      <c r="D801" t="s">
        <v>412</v>
      </c>
      <c r="E801">
        <v>4628.8327553999998</v>
      </c>
      <c r="F801">
        <v>529.20000000000005</v>
      </c>
      <c r="G801">
        <v>-53.719548580289</v>
      </c>
      <c r="H801">
        <v>-8.8217199734168705</v>
      </c>
      <c r="I801">
        <v>-23.660195832249599</v>
      </c>
      <c r="J801">
        <v>-2.9865543420232799</v>
      </c>
      <c r="K801">
        <v>551.34195423361803</v>
      </c>
      <c r="L801">
        <v>593.86502284332096</v>
      </c>
      <c r="M801">
        <v>44.225780121527102</v>
      </c>
      <c r="N801">
        <v>0.90967257342920804</v>
      </c>
      <c r="O801">
        <v>50.982615268329504</v>
      </c>
      <c r="P801">
        <v>3.5110024449877799</v>
      </c>
      <c r="Q801">
        <v>4.1535361574155001E-2</v>
      </c>
    </row>
    <row r="802" spans="1:17" hidden="1" x14ac:dyDescent="0.3">
      <c r="A802" t="s">
        <v>1749</v>
      </c>
      <c r="B802" t="s">
        <v>1750</v>
      </c>
      <c r="C802" t="str">
        <f>IFERROR(VLOOKUP(Table1[[#This Row],[Ticker]],[1]!Table2[[Symbol]:[Industry]],2,FALSE),"-")</f>
        <v>-</v>
      </c>
      <c r="D802" t="s">
        <v>133</v>
      </c>
      <c r="E802">
        <v>4627.5783883000004</v>
      </c>
      <c r="F802">
        <v>383</v>
      </c>
      <c r="G802">
        <v>40.226427445243402</v>
      </c>
      <c r="H802">
        <v>-16.852382672413199</v>
      </c>
      <c r="I802">
        <v>55.843559437362103</v>
      </c>
      <c r="J802">
        <v>-3.7107453089690901</v>
      </c>
      <c r="K802">
        <v>400.831033373678</v>
      </c>
      <c r="M802">
        <v>30.031041873875399</v>
      </c>
      <c r="N802">
        <v>9.2682389516357405E-2</v>
      </c>
      <c r="O802">
        <v>38.381201044386401</v>
      </c>
      <c r="P802">
        <v>126.092089728453</v>
      </c>
    </row>
    <row r="803" spans="1:17" hidden="1" x14ac:dyDescent="0.3">
      <c r="A803" t="s">
        <v>1751</v>
      </c>
      <c r="B803" t="s">
        <v>1752</v>
      </c>
      <c r="C803" t="str">
        <f>IFERROR(VLOOKUP(Table1[[#This Row],[Ticker]],[1]!Table2[[Symbol]:[Industry]],2,FALSE),"-")</f>
        <v>-</v>
      </c>
      <c r="D803" t="s">
        <v>218</v>
      </c>
      <c r="E803">
        <v>4606.0937155900001</v>
      </c>
      <c r="F803">
        <v>421.8</v>
      </c>
      <c r="G803">
        <v>73.957144275567501</v>
      </c>
      <c r="H803">
        <v>14.787158869777</v>
      </c>
      <c r="I803">
        <v>12.5743190485183</v>
      </c>
      <c r="J803">
        <v>-8.8737910783035598</v>
      </c>
      <c r="K803">
        <v>390.56876066907103</v>
      </c>
      <c r="L803">
        <v>317.520123545758</v>
      </c>
      <c r="M803">
        <v>48.227581703056401</v>
      </c>
      <c r="N803">
        <v>0.74935861822041505</v>
      </c>
      <c r="O803">
        <v>9.7676623992413294</v>
      </c>
      <c r="P803">
        <v>130.203398819103</v>
      </c>
      <c r="Q803">
        <v>0.15925522529354</v>
      </c>
    </row>
    <row r="804" spans="1:17" hidden="1" x14ac:dyDescent="0.3">
      <c r="A804" t="s">
        <v>1753</v>
      </c>
      <c r="B804" t="s">
        <v>1754</v>
      </c>
      <c r="C804" t="str">
        <f>IFERROR(VLOOKUP(Table1[[#This Row],[Ticker]],[1]!Table2[[Symbol]:[Industry]],2,FALSE),"-")</f>
        <v>-</v>
      </c>
      <c r="D804" t="s">
        <v>283</v>
      </c>
      <c r="E804">
        <v>4578.2568955199904</v>
      </c>
      <c r="F804">
        <v>864.6</v>
      </c>
      <c r="G804">
        <v>26.426738818575501</v>
      </c>
      <c r="H804">
        <v>10.578600887548999</v>
      </c>
      <c r="I804">
        <v>10.797114970420401</v>
      </c>
      <c r="J804">
        <v>-5.31994727469597</v>
      </c>
      <c r="K804">
        <v>773.72753497450105</v>
      </c>
      <c r="L804">
        <v>667.37318154206298</v>
      </c>
      <c r="M804">
        <v>48.5570748712491</v>
      </c>
      <c r="N804">
        <v>0.66683664804570397</v>
      </c>
      <c r="O804">
        <v>7.7203331020124999</v>
      </c>
      <c r="P804">
        <v>70.599842146803397</v>
      </c>
      <c r="Q804">
        <v>-8.0560956574536005E-2</v>
      </c>
    </row>
    <row r="805" spans="1:17" hidden="1" x14ac:dyDescent="0.3">
      <c r="A805" t="s">
        <v>1755</v>
      </c>
      <c r="B805" t="s">
        <v>1756</v>
      </c>
      <c r="C805" t="str">
        <f>IFERROR(VLOOKUP(Table1[[#This Row],[Ticker]],[1]!Table2[[Symbol]:[Industry]],2,FALSE),"-")</f>
        <v>-</v>
      </c>
      <c r="D805" t="s">
        <v>127</v>
      </c>
      <c r="E805">
        <v>4536.5037959680003</v>
      </c>
      <c r="F805">
        <v>46.72</v>
      </c>
      <c r="G805">
        <v>24.924910284805701</v>
      </c>
      <c r="H805">
        <v>1.5696534982070101</v>
      </c>
      <c r="I805">
        <v>-25.931649868409501</v>
      </c>
      <c r="J805">
        <v>3.5834913272475601</v>
      </c>
      <c r="K805">
        <v>47.727316716521798</v>
      </c>
      <c r="L805">
        <v>46.254849763374303</v>
      </c>
      <c r="M805">
        <v>43.512863902313399</v>
      </c>
      <c r="N805">
        <v>0.74943863862499704</v>
      </c>
      <c r="O805">
        <v>39.982876712328697</v>
      </c>
      <c r="P805">
        <v>58.641765704584003</v>
      </c>
      <c r="Q805">
        <v>6.5564315643999005E-2</v>
      </c>
    </row>
    <row r="806" spans="1:17" x14ac:dyDescent="0.3">
      <c r="A806" t="s">
        <v>1757</v>
      </c>
      <c r="B806" t="s">
        <v>1758</v>
      </c>
      <c r="C806" t="str">
        <f>IFERROR(VLOOKUP(Table1[[#This Row],[Ticker]],[1]!Table2[[Symbol]:[Industry]],2,FALSE),"-")</f>
        <v>-</v>
      </c>
      <c r="D806" t="s">
        <v>283</v>
      </c>
      <c r="E806">
        <v>4522.1610232749999</v>
      </c>
      <c r="F806">
        <v>526.75</v>
      </c>
      <c r="G806">
        <v>11.6229516097127</v>
      </c>
      <c r="H806">
        <v>10.2391297604533</v>
      </c>
      <c r="I806">
        <v>-2.3897012456442202</v>
      </c>
      <c r="J806">
        <v>2.10347571501734</v>
      </c>
      <c r="K806">
        <v>460.49423144767599</v>
      </c>
      <c r="L806">
        <v>422.64323802234901</v>
      </c>
      <c r="M806">
        <v>73.916596858710193</v>
      </c>
      <c r="N806">
        <v>1.9544457688597601</v>
      </c>
      <c r="O806">
        <v>3.2653061224489899</v>
      </c>
      <c r="P806">
        <v>53.080499854693301</v>
      </c>
    </row>
    <row r="807" spans="1:17" x14ac:dyDescent="0.3">
      <c r="A807" t="s">
        <v>1759</v>
      </c>
      <c r="B807" t="s">
        <v>1760</v>
      </c>
      <c r="C807" t="str">
        <f>IFERROR(VLOOKUP(Table1[[#This Row],[Ticker]],[1]!Table2[[Symbol]:[Industry]],2,FALSE),"-")</f>
        <v>-</v>
      </c>
      <c r="D807" t="s">
        <v>296</v>
      </c>
      <c r="E807">
        <v>4510.9456897999999</v>
      </c>
      <c r="F807">
        <v>2654.3</v>
      </c>
      <c r="G807">
        <v>99.131057761681404</v>
      </c>
      <c r="H807">
        <v>-1.5267327537489901</v>
      </c>
      <c r="I807">
        <v>51.6640923112395</v>
      </c>
      <c r="J807">
        <v>1.40432460754086</v>
      </c>
      <c r="K807">
        <v>2376.1949334425199</v>
      </c>
      <c r="L807">
        <v>1870.1154180594599</v>
      </c>
      <c r="M807">
        <v>67.843561947419303</v>
      </c>
      <c r="N807">
        <v>0.582768403554492</v>
      </c>
      <c r="O807">
        <v>5.4892061937233896</v>
      </c>
      <c r="P807">
        <v>139.50372208436701</v>
      </c>
      <c r="Q807">
        <v>3.0021913997904999E-2</v>
      </c>
    </row>
    <row r="808" spans="1:17" hidden="1" x14ac:dyDescent="0.3">
      <c r="A808" t="s">
        <v>1761</v>
      </c>
      <c r="B808" t="s">
        <v>1762</v>
      </c>
      <c r="C808" t="str">
        <f>IFERROR(VLOOKUP(Table1[[#This Row],[Ticker]],[1]!Table2[[Symbol]:[Industry]],2,FALSE),"-")</f>
        <v>-</v>
      </c>
      <c r="D808" t="s">
        <v>127</v>
      </c>
      <c r="E808">
        <v>4505.9418158999997</v>
      </c>
      <c r="F808">
        <v>430.5</v>
      </c>
      <c r="G808">
        <v>-14.2299988726127</v>
      </c>
      <c r="K808">
        <v>425.76520424318301</v>
      </c>
      <c r="L808">
        <v>384.46648021701702</v>
      </c>
      <c r="M808">
        <v>38.331602171758398</v>
      </c>
      <c r="N808">
        <v>1</v>
      </c>
      <c r="O808">
        <v>7.2938443670151001</v>
      </c>
      <c r="P808">
        <v>18.939079983423099</v>
      </c>
      <c r="Q808">
        <v>9.3594908740256E-2</v>
      </c>
    </row>
    <row r="809" spans="1:17" x14ac:dyDescent="0.3">
      <c r="A809" t="s">
        <v>1763</v>
      </c>
      <c r="B809" t="s">
        <v>1764</v>
      </c>
      <c r="C809" t="str">
        <f>IFERROR(VLOOKUP(Table1[[#This Row],[Ticker]],[1]!Table2[[Symbol]:[Industry]],2,FALSE),"-")</f>
        <v>-</v>
      </c>
      <c r="D809" t="s">
        <v>306</v>
      </c>
      <c r="E809">
        <v>4482.0320900480001</v>
      </c>
      <c r="F809">
        <v>203.68</v>
      </c>
      <c r="G809">
        <v>12.002631858249501</v>
      </c>
      <c r="H809">
        <v>9.5062203494929598</v>
      </c>
      <c r="I809">
        <v>-20.511472995950399</v>
      </c>
      <c r="J809">
        <v>-3.46353689890099</v>
      </c>
      <c r="K809">
        <v>192.60030953243901</v>
      </c>
      <c r="L809">
        <v>185.473530610681</v>
      </c>
      <c r="M809">
        <v>57.703552695818701</v>
      </c>
      <c r="N809">
        <v>0.99874159516512995</v>
      </c>
      <c r="O809">
        <v>16.7763157894736</v>
      </c>
      <c r="P809">
        <v>60.062868369351598</v>
      </c>
    </row>
    <row r="810" spans="1:17" x14ac:dyDescent="0.3">
      <c r="A810" t="s">
        <v>1765</v>
      </c>
      <c r="B810" t="s">
        <v>1766</v>
      </c>
      <c r="C810" t="str">
        <f>IFERROR(VLOOKUP(Table1[[#This Row],[Ticker]],[1]!Table2[[Symbol]:[Industry]],2,FALSE),"-")</f>
        <v>-</v>
      </c>
      <c r="D810" t="s">
        <v>127</v>
      </c>
      <c r="E810">
        <v>4482.0232058519996</v>
      </c>
      <c r="F810">
        <v>233.88</v>
      </c>
      <c r="G810">
        <v>-13.093630345376599</v>
      </c>
      <c r="H810">
        <v>8.5052939283770197</v>
      </c>
      <c r="I810">
        <v>-24.324048430299602</v>
      </c>
      <c r="J810">
        <v>2.6225513237686502</v>
      </c>
      <c r="K810">
        <v>219.51745451919999</v>
      </c>
      <c r="L810">
        <v>217.50534272967499</v>
      </c>
      <c r="M810">
        <v>66.613522053669598</v>
      </c>
      <c r="N810">
        <v>1.4716967706536299</v>
      </c>
      <c r="O810">
        <v>18.864374893107499</v>
      </c>
      <c r="P810">
        <v>40.131815458358197</v>
      </c>
      <c r="Q810">
        <v>7.2455383388233E-2</v>
      </c>
    </row>
    <row r="811" spans="1:17" hidden="1" x14ac:dyDescent="0.3">
      <c r="A811" t="s">
        <v>1767</v>
      </c>
      <c r="B811" t="s">
        <v>1768</v>
      </c>
      <c r="C811" t="str">
        <f>IFERROR(VLOOKUP(Table1[[#This Row],[Ticker]],[1]!Table2[[Symbol]:[Industry]],2,FALSE),"-")</f>
        <v>-</v>
      </c>
      <c r="D811" t="s">
        <v>743</v>
      </c>
      <c r="E811">
        <v>4449.3999170859997</v>
      </c>
      <c r="F811">
        <v>280.10000000000002</v>
      </c>
      <c r="G811">
        <v>1.3700101124953701</v>
      </c>
      <c r="H811">
        <v>-0.72379230564346397</v>
      </c>
      <c r="I811">
        <v>0.73252528497427405</v>
      </c>
      <c r="J811">
        <v>-0.639002855265557</v>
      </c>
      <c r="K811">
        <v>270.63121725677303</v>
      </c>
      <c r="L811">
        <v>250.83914001589201</v>
      </c>
      <c r="M811">
        <v>58.987597709054498</v>
      </c>
      <c r="N811">
        <v>0.61287912829312097</v>
      </c>
      <c r="O811">
        <v>0.178507675830053</v>
      </c>
      <c r="P811">
        <v>35.216027033550503</v>
      </c>
      <c r="Q811">
        <v>3.7892634135868998E-2</v>
      </c>
    </row>
    <row r="812" spans="1:17" hidden="1" x14ac:dyDescent="0.3">
      <c r="A812" t="s">
        <v>1769</v>
      </c>
      <c r="B812" t="s">
        <v>1770</v>
      </c>
      <c r="C812" t="str">
        <f>IFERROR(VLOOKUP(Table1[[#This Row],[Ticker]],[1]!Table2[[Symbol]:[Industry]],2,FALSE),"-")</f>
        <v>-</v>
      </c>
      <c r="D812" t="s">
        <v>415</v>
      </c>
      <c r="E812">
        <v>4436.902513602</v>
      </c>
      <c r="F812">
        <v>119.34</v>
      </c>
      <c r="G812">
        <v>-44.9427212544675</v>
      </c>
      <c r="H812">
        <v>-4.7798020272519501</v>
      </c>
      <c r="I812">
        <v>-14.633889657605801</v>
      </c>
      <c r="J812">
        <v>-0.91878354261198802</v>
      </c>
      <c r="K812">
        <v>122.116930121895</v>
      </c>
      <c r="M812">
        <v>42.935980825909198</v>
      </c>
      <c r="N812">
        <v>2.0948064363675698</v>
      </c>
      <c r="O812">
        <v>28.7078934137757</v>
      </c>
      <c r="P812">
        <v>9.7379310344827701</v>
      </c>
    </row>
    <row r="813" spans="1:17" hidden="1" x14ac:dyDescent="0.3">
      <c r="A813" t="s">
        <v>1771</v>
      </c>
      <c r="B813" t="s">
        <v>1772</v>
      </c>
      <c r="C813" t="str">
        <f>IFERROR(VLOOKUP(Table1[[#This Row],[Ticker]],[1]!Table2[[Symbol]:[Industry]],2,FALSE),"-")</f>
        <v>-</v>
      </c>
      <c r="D813" t="s">
        <v>265</v>
      </c>
      <c r="E813">
        <v>4431.3241959999996</v>
      </c>
      <c r="F813">
        <v>453.7</v>
      </c>
      <c r="G813">
        <v>18.311909806336601</v>
      </c>
      <c r="H813">
        <v>-12.315933722876199</v>
      </c>
      <c r="I813">
        <v>27.882810066457399</v>
      </c>
      <c r="J813">
        <v>-6.5688333512948498</v>
      </c>
      <c r="K813">
        <v>456.005968559152</v>
      </c>
      <c r="L813">
        <v>392.01917715869001</v>
      </c>
      <c r="M813">
        <v>38.730504128586901</v>
      </c>
      <c r="N813">
        <v>0.60599080568685304</v>
      </c>
      <c r="O813">
        <v>19.682609653956298</v>
      </c>
      <c r="P813">
        <v>64.503263234227603</v>
      </c>
      <c r="Q813">
        <v>0.14687764741270301</v>
      </c>
    </row>
    <row r="814" spans="1:17" hidden="1" x14ac:dyDescent="0.3">
      <c r="A814" t="s">
        <v>1773</v>
      </c>
      <c r="B814" t="s">
        <v>1774</v>
      </c>
      <c r="C814" t="str">
        <f>IFERROR(VLOOKUP(Table1[[#This Row],[Ticker]],[1]!Table2[[Symbol]:[Industry]],2,FALSE),"-")</f>
        <v>-</v>
      </c>
      <c r="D814" t="s">
        <v>1510</v>
      </c>
      <c r="E814">
        <v>4423.1514912000002</v>
      </c>
      <c r="F814">
        <v>8364.7999999999993</v>
      </c>
      <c r="G814">
        <v>-6.4667231372578398</v>
      </c>
      <c r="H814">
        <v>-5.6691144362963399</v>
      </c>
      <c r="I814">
        <v>6.8898419216999098</v>
      </c>
      <c r="J814">
        <v>-2.5882449237918199</v>
      </c>
      <c r="K814">
        <v>8263.1028130436807</v>
      </c>
      <c r="L814">
        <v>7435.6257847873503</v>
      </c>
      <c r="M814">
        <v>37.890594229233699</v>
      </c>
      <c r="N814">
        <v>0.45937636610638199</v>
      </c>
      <c r="O814">
        <v>8.7772570772762109</v>
      </c>
      <c r="P814">
        <v>43.971222278637804</v>
      </c>
      <c r="Q814">
        <v>-1.842201658292E-3</v>
      </c>
    </row>
    <row r="815" spans="1:17" x14ac:dyDescent="0.3">
      <c r="A815" t="s">
        <v>1775</v>
      </c>
      <c r="B815" t="s">
        <v>1776</v>
      </c>
      <c r="C815" t="str">
        <f>IFERROR(VLOOKUP(Table1[[#This Row],[Ticker]],[1]!Table2[[Symbol]:[Industry]],2,FALSE),"-")</f>
        <v>-</v>
      </c>
      <c r="D815" t="s">
        <v>630</v>
      </c>
      <c r="E815">
        <v>4420.2599297999996</v>
      </c>
      <c r="F815">
        <v>214.02</v>
      </c>
      <c r="G815">
        <v>28.206665403237</v>
      </c>
      <c r="H815">
        <v>-6.0862364450248396</v>
      </c>
      <c r="I815">
        <v>9.0803279594944399</v>
      </c>
      <c r="J815">
        <v>0.225487155400244</v>
      </c>
      <c r="K815">
        <v>211.415366179221</v>
      </c>
      <c r="L815">
        <v>179.86759611423301</v>
      </c>
      <c r="M815">
        <v>40.339175466663796</v>
      </c>
      <c r="N815">
        <v>0.59155818429107598</v>
      </c>
      <c r="O815">
        <v>13.6342397906737</v>
      </c>
      <c r="P815">
        <v>68.718959400867107</v>
      </c>
      <c r="Q815">
        <v>8.4489837474307994E-2</v>
      </c>
    </row>
    <row r="816" spans="1:17" hidden="1" x14ac:dyDescent="0.3">
      <c r="A816" t="s">
        <v>1777</v>
      </c>
      <c r="B816" t="s">
        <v>1778</v>
      </c>
      <c r="C816" t="str">
        <f>IFERROR(VLOOKUP(Table1[[#This Row],[Ticker]],[1]!Table2[[Symbol]:[Industry]],2,FALSE),"-")</f>
        <v>-</v>
      </c>
      <c r="D816" t="s">
        <v>630</v>
      </c>
      <c r="E816">
        <v>4411.7953119900003</v>
      </c>
      <c r="F816">
        <v>2212.65</v>
      </c>
      <c r="G816">
        <v>77.172437922638494</v>
      </c>
      <c r="H816">
        <v>19.9092284838739</v>
      </c>
      <c r="I816">
        <v>42.8123402573951</v>
      </c>
      <c r="J816">
        <v>9.66284054357447</v>
      </c>
      <c r="K816">
        <v>1877.1688835238201</v>
      </c>
      <c r="L816">
        <v>1607.4625787079499</v>
      </c>
      <c r="M816">
        <v>89.272249590867204</v>
      </c>
      <c r="N816">
        <v>1.4603864992098901</v>
      </c>
      <c r="O816">
        <v>2.5467199963844198</v>
      </c>
      <c r="P816">
        <v>129.58754863813201</v>
      </c>
      <c r="Q816">
        <v>0.17868930080095999</v>
      </c>
    </row>
    <row r="817" spans="1:17" x14ac:dyDescent="0.3">
      <c r="A817" t="s">
        <v>1779</v>
      </c>
      <c r="B817" t="s">
        <v>1780</v>
      </c>
      <c r="C817" t="str">
        <f>IFERROR(VLOOKUP(Table1[[#This Row],[Ticker]],[1]!Table2[[Symbol]:[Industry]],2,FALSE),"-")</f>
        <v>-</v>
      </c>
      <c r="D817" t="s">
        <v>51</v>
      </c>
      <c r="E817">
        <v>4411.2927335599998</v>
      </c>
      <c r="F817">
        <v>618.65</v>
      </c>
      <c r="G817">
        <v>-54.918283089427099</v>
      </c>
      <c r="H817">
        <v>-10.6154852299345</v>
      </c>
      <c r="I817">
        <v>-46.852472797641703</v>
      </c>
      <c r="J817">
        <v>-2.68333479188325</v>
      </c>
      <c r="K817">
        <v>672.12491051396603</v>
      </c>
      <c r="L817">
        <v>783.60589188054303</v>
      </c>
      <c r="M817">
        <v>48.875436103328703</v>
      </c>
      <c r="N817">
        <v>0.89005203362317797</v>
      </c>
      <c r="O817">
        <v>100.95368948516899</v>
      </c>
      <c r="P817">
        <v>5.5086552400443303</v>
      </c>
      <c r="Q817">
        <v>-1.1218900392224E-2</v>
      </c>
    </row>
    <row r="818" spans="1:17" x14ac:dyDescent="0.3">
      <c r="A818" t="s">
        <v>1781</v>
      </c>
      <c r="B818" t="s">
        <v>1782</v>
      </c>
      <c r="C818" t="str">
        <f>IFERROR(VLOOKUP(Table1[[#This Row],[Ticker]],[1]!Table2[[Symbol]:[Industry]],2,FALSE),"-")</f>
        <v>-</v>
      </c>
      <c r="D818" t="s">
        <v>54</v>
      </c>
      <c r="E818">
        <v>4398.3850199999997</v>
      </c>
      <c r="F818">
        <v>546.5</v>
      </c>
      <c r="G818">
        <v>73.656269021004206</v>
      </c>
      <c r="H818">
        <v>40.430985828149097</v>
      </c>
      <c r="I818">
        <v>44.311355262774498</v>
      </c>
      <c r="J818">
        <v>-1.54248845872923</v>
      </c>
      <c r="K818">
        <v>454.20208350502901</v>
      </c>
      <c r="L818">
        <v>374.36379070168698</v>
      </c>
      <c r="M818">
        <v>64.593360865332698</v>
      </c>
      <c r="N818">
        <v>0.83849702910145696</v>
      </c>
      <c r="O818">
        <v>5.3979871912168198</v>
      </c>
      <c r="P818">
        <v>132.652192422307</v>
      </c>
      <c r="Q818">
        <v>-2.681924950221E-3</v>
      </c>
    </row>
    <row r="819" spans="1:17" hidden="1" x14ac:dyDescent="0.3">
      <c r="A819" t="s">
        <v>1783</v>
      </c>
      <c r="B819" t="s">
        <v>1784</v>
      </c>
      <c r="C819" t="str">
        <f>IFERROR(VLOOKUP(Table1[[#This Row],[Ticker]],[1]!Table2[[Symbol]:[Industry]],2,FALSE),"-")</f>
        <v>-</v>
      </c>
      <c r="D819" t="s">
        <v>301</v>
      </c>
      <c r="E819">
        <v>4372.7983052999998</v>
      </c>
      <c r="F819">
        <v>230.7</v>
      </c>
      <c r="G819">
        <v>116.54610458408</v>
      </c>
      <c r="H819">
        <v>-16.228695904236201</v>
      </c>
      <c r="I819">
        <v>134.585120642964</v>
      </c>
      <c r="J819">
        <v>-7.2101126208850701</v>
      </c>
      <c r="K819">
        <v>241.99005323709599</v>
      </c>
      <c r="L819">
        <v>172.26571067983599</v>
      </c>
      <c r="M819">
        <v>29.3700796327124</v>
      </c>
      <c r="N819">
        <v>0.16542205477910299</v>
      </c>
      <c r="O819">
        <v>41.655830082358001</v>
      </c>
      <c r="P819">
        <v>199.61038961038901</v>
      </c>
      <c r="Q819">
        <v>0.13893547108017801</v>
      </c>
    </row>
    <row r="820" spans="1:17" hidden="1" x14ac:dyDescent="0.3">
      <c r="A820" t="s">
        <v>1785</v>
      </c>
      <c r="B820" t="s">
        <v>1786</v>
      </c>
      <c r="C820" t="str">
        <f>IFERROR(VLOOKUP(Table1[[#This Row],[Ticker]],[1]!Table2[[Symbol]:[Industry]],2,FALSE),"-")</f>
        <v>-</v>
      </c>
      <c r="D820" t="s">
        <v>301</v>
      </c>
      <c r="E820">
        <v>4360.5108064349997</v>
      </c>
      <c r="F820">
        <v>355.65</v>
      </c>
      <c r="G820">
        <v>94.563780453486601</v>
      </c>
      <c r="H820">
        <v>10.027003661735501</v>
      </c>
      <c r="I820">
        <v>-14.0637895496462</v>
      </c>
      <c r="J820">
        <v>-2.1522198824325001</v>
      </c>
      <c r="K820">
        <v>332.58412252694598</v>
      </c>
      <c r="L820">
        <v>283.005355604697</v>
      </c>
      <c r="M820">
        <v>47.285294599361997</v>
      </c>
      <c r="N820">
        <v>1.1485026403810601</v>
      </c>
      <c r="O820">
        <v>10.9096021369323</v>
      </c>
      <c r="P820">
        <v>129.008370895041</v>
      </c>
    </row>
    <row r="821" spans="1:17" hidden="1" x14ac:dyDescent="0.3">
      <c r="A821" t="s">
        <v>1787</v>
      </c>
      <c r="B821" t="s">
        <v>1788</v>
      </c>
      <c r="C821" t="str">
        <f>IFERROR(VLOOKUP(Table1[[#This Row],[Ticker]],[1]!Table2[[Symbol]:[Industry]],2,FALSE),"-")</f>
        <v>-</v>
      </c>
      <c r="D821" t="s">
        <v>1789</v>
      </c>
      <c r="E821">
        <v>4335.7551520320003</v>
      </c>
      <c r="F821">
        <v>144.57</v>
      </c>
      <c r="G821">
        <v>35.852772408495902</v>
      </c>
      <c r="H821">
        <v>0.211532582012637</v>
      </c>
      <c r="I821">
        <v>14.6638587895991</v>
      </c>
      <c r="J821">
        <v>-2.38156724583575</v>
      </c>
      <c r="K821">
        <v>135.50242935229201</v>
      </c>
      <c r="L821">
        <v>116.823928557839</v>
      </c>
      <c r="M821">
        <v>48.555156652270803</v>
      </c>
      <c r="N821">
        <v>0.34690529930337599</v>
      </c>
      <c r="O821">
        <v>13.4398561250605</v>
      </c>
      <c r="P821">
        <v>82.537878787878697</v>
      </c>
      <c r="Q821">
        <v>6.6420720488879995E-2</v>
      </c>
    </row>
    <row r="822" spans="1:17" x14ac:dyDescent="0.3">
      <c r="A822" t="s">
        <v>1790</v>
      </c>
      <c r="B822" t="s">
        <v>1791</v>
      </c>
      <c r="C822" t="str">
        <f>IFERROR(VLOOKUP(Table1[[#This Row],[Ticker]],[1]!Table2[[Symbol]:[Industry]],2,FALSE),"-")</f>
        <v>-</v>
      </c>
      <c r="D822" t="s">
        <v>46</v>
      </c>
      <c r="E822">
        <v>4331.0672701049998</v>
      </c>
      <c r="F822">
        <v>53.65</v>
      </c>
      <c r="G822">
        <v>-40.392861757239601</v>
      </c>
      <c r="H822">
        <v>-11.388341222734001</v>
      </c>
      <c r="I822">
        <v>-35.345017144709701</v>
      </c>
      <c r="J822">
        <v>-0.58024911144950297</v>
      </c>
      <c r="K822">
        <v>57.922827237067303</v>
      </c>
      <c r="L822">
        <v>57.422717402034799</v>
      </c>
      <c r="M822">
        <v>41.698191528543099</v>
      </c>
      <c r="N822">
        <v>0.64300052274111996</v>
      </c>
      <c r="O822">
        <v>47.250698974836901</v>
      </c>
      <c r="P822">
        <v>27.586206896551701</v>
      </c>
      <c r="Q822">
        <v>0.12118698154534099</v>
      </c>
    </row>
    <row r="823" spans="1:17" hidden="1" x14ac:dyDescent="0.3">
      <c r="A823" t="s">
        <v>1792</v>
      </c>
      <c r="B823" t="s">
        <v>1793</v>
      </c>
      <c r="C823" t="str">
        <f>IFERROR(VLOOKUP(Table1[[#This Row],[Ticker]],[1]!Table2[[Symbol]:[Industry]],2,FALSE),"-")</f>
        <v>-</v>
      </c>
      <c r="D823" t="s">
        <v>412</v>
      </c>
      <c r="E823">
        <v>4317.1931946000004</v>
      </c>
      <c r="F823">
        <v>1125.3</v>
      </c>
      <c r="G823">
        <v>-49.609102043489798</v>
      </c>
      <c r="H823">
        <v>-7.5862133846670297</v>
      </c>
      <c r="I823">
        <v>-14.0284346572858</v>
      </c>
      <c r="J823">
        <v>1.0005812920328201</v>
      </c>
      <c r="K823">
        <v>1137.8771337513199</v>
      </c>
      <c r="L823">
        <v>1207.4679944269701</v>
      </c>
      <c r="M823">
        <v>57.7191444900524</v>
      </c>
      <c r="N823">
        <v>1.41264649108395</v>
      </c>
      <c r="O823">
        <v>38.176486270327899</v>
      </c>
      <c r="P823">
        <v>12.7724607907</v>
      </c>
      <c r="Q823">
        <v>-6.7140304533156003E-2</v>
      </c>
    </row>
    <row r="824" spans="1:17" hidden="1" x14ac:dyDescent="0.3">
      <c r="A824" t="s">
        <v>1794</v>
      </c>
      <c r="B824" t="s">
        <v>1795</v>
      </c>
      <c r="C824" t="str">
        <f>IFERROR(VLOOKUP(Table1[[#This Row],[Ticker]],[1]!Table2[[Symbol]:[Industry]],2,FALSE),"-")</f>
        <v>-</v>
      </c>
      <c r="D824" t="s">
        <v>931</v>
      </c>
      <c r="E824">
        <v>4298.0869394399997</v>
      </c>
      <c r="F824">
        <v>176.68</v>
      </c>
      <c r="G824">
        <v>75.767185030278497</v>
      </c>
      <c r="H824">
        <v>-10.2717375111229</v>
      </c>
      <c r="I824">
        <v>42.842068624935102</v>
      </c>
      <c r="J824">
        <v>-4.9023060570222201</v>
      </c>
      <c r="K824">
        <v>180.125245378019</v>
      </c>
      <c r="L824">
        <v>137.92361792521999</v>
      </c>
      <c r="M824">
        <v>29.768778513797798</v>
      </c>
      <c r="N824">
        <v>0.43576128708241502</v>
      </c>
      <c r="O824">
        <v>26.6696853067692</v>
      </c>
      <c r="P824">
        <v>162.20133564184999</v>
      </c>
    </row>
    <row r="825" spans="1:17" x14ac:dyDescent="0.3">
      <c r="A825" t="s">
        <v>1796</v>
      </c>
      <c r="B825" t="s">
        <v>1797</v>
      </c>
      <c r="C825" t="str">
        <f>IFERROR(VLOOKUP(Table1[[#This Row],[Ticker]],[1]!Table2[[Symbol]:[Industry]],2,FALSE),"-")</f>
        <v>-</v>
      </c>
      <c r="D825" t="s">
        <v>199</v>
      </c>
      <c r="E825">
        <v>4296.8316017339903</v>
      </c>
      <c r="F825">
        <v>168.98</v>
      </c>
      <c r="G825">
        <v>-7.7615608808325103</v>
      </c>
      <c r="H825">
        <v>-20.441502654437201</v>
      </c>
      <c r="I825">
        <v>-3.3915312047691701</v>
      </c>
      <c r="J825">
        <v>-2.0947311012216301</v>
      </c>
      <c r="K825">
        <v>186.175942244011</v>
      </c>
      <c r="L825">
        <v>171.56673502165799</v>
      </c>
      <c r="M825">
        <v>31.188581783321801</v>
      </c>
      <c r="N825">
        <v>0.90772859387693705</v>
      </c>
      <c r="O825">
        <v>33.5661024973369</v>
      </c>
      <c r="P825">
        <v>34.0579135263784</v>
      </c>
      <c r="Q825">
        <v>4.4314516009514998E-2</v>
      </c>
    </row>
    <row r="826" spans="1:17" hidden="1" x14ac:dyDescent="0.3">
      <c r="A826" t="s">
        <v>1798</v>
      </c>
      <c r="B826" t="s">
        <v>1799</v>
      </c>
      <c r="C826" t="str">
        <f>IFERROR(VLOOKUP(Table1[[#This Row],[Ticker]],[1]!Table2[[Symbol]:[Industry]],2,FALSE),"-")</f>
        <v>-</v>
      </c>
      <c r="D826" t="s">
        <v>777</v>
      </c>
      <c r="E826">
        <v>4269.3991558750004</v>
      </c>
      <c r="F826">
        <v>917.75</v>
      </c>
      <c r="G826">
        <v>-39.167293711713299</v>
      </c>
      <c r="H826">
        <v>7.5758999044990496</v>
      </c>
      <c r="I826">
        <v>-14.230918963486699</v>
      </c>
      <c r="J826">
        <v>-2.4674362326111901</v>
      </c>
      <c r="K826">
        <v>834.84490446567202</v>
      </c>
      <c r="L826">
        <v>887.11825770719202</v>
      </c>
      <c r="M826">
        <v>70.728223941090704</v>
      </c>
      <c r="N826">
        <v>3.47643890290647</v>
      </c>
      <c r="O826">
        <v>16.044674475619701</v>
      </c>
      <c r="P826">
        <v>27.678074568725599</v>
      </c>
      <c r="Q826">
        <v>-6.8313321343438996E-2</v>
      </c>
    </row>
    <row r="827" spans="1:17" x14ac:dyDescent="0.3">
      <c r="A827" t="s">
        <v>1800</v>
      </c>
      <c r="B827" t="s">
        <v>1801</v>
      </c>
      <c r="C827" t="str">
        <f>IFERROR(VLOOKUP(Table1[[#This Row],[Ticker]],[1]!Table2[[Symbol]:[Industry]],2,FALSE),"-")</f>
        <v>-</v>
      </c>
      <c r="D827" t="s">
        <v>265</v>
      </c>
      <c r="E827">
        <v>4231.5407147199903</v>
      </c>
      <c r="F827">
        <v>1347.95</v>
      </c>
      <c r="G827">
        <v>7.4772087262887403</v>
      </c>
      <c r="H827">
        <v>-9.4371374135007198</v>
      </c>
      <c r="I827">
        <v>3.7262774037865598</v>
      </c>
      <c r="J827">
        <v>-2.19672521937059</v>
      </c>
      <c r="K827">
        <v>1338.8038210216901</v>
      </c>
      <c r="L827">
        <v>1249.94331122776</v>
      </c>
      <c r="M827">
        <v>59.4633164180254</v>
      </c>
      <c r="N827">
        <v>0.917486239576493</v>
      </c>
      <c r="O827">
        <v>13.2534589561927</v>
      </c>
      <c r="P827">
        <v>39.843344745305501</v>
      </c>
      <c r="Q827">
        <v>0.13787613460150799</v>
      </c>
    </row>
    <row r="828" spans="1:17" hidden="1" x14ac:dyDescent="0.3">
      <c r="A828" t="s">
        <v>1802</v>
      </c>
      <c r="B828" t="s">
        <v>1803</v>
      </c>
      <c r="C828" t="str">
        <f>IFERROR(VLOOKUP(Table1[[#This Row],[Ticker]],[1]!Table2[[Symbol]:[Industry]],2,FALSE),"-")</f>
        <v>-</v>
      </c>
      <c r="D828" t="s">
        <v>54</v>
      </c>
      <c r="E828">
        <v>4226.3668803869996</v>
      </c>
      <c r="F828">
        <v>77.13</v>
      </c>
      <c r="G828">
        <v>65.727790974420202</v>
      </c>
      <c r="H828">
        <v>32.677531764872299</v>
      </c>
      <c r="I828">
        <v>41.244450183573399</v>
      </c>
      <c r="J828">
        <v>11.7342369980289</v>
      </c>
      <c r="K828">
        <v>62.298254668588697</v>
      </c>
      <c r="L828">
        <v>51.2311992711683</v>
      </c>
      <c r="M828">
        <v>66.147610871986501</v>
      </c>
      <c r="N828">
        <v>2.9980152739656498</v>
      </c>
      <c r="O828">
        <v>11.500064825619001</v>
      </c>
      <c r="P828">
        <v>146.42172523961599</v>
      </c>
      <c r="Q828">
        <v>3.1177223645404002E-2</v>
      </c>
    </row>
    <row r="829" spans="1:17" x14ac:dyDescent="0.3">
      <c r="A829" t="s">
        <v>1804</v>
      </c>
      <c r="B829" t="s">
        <v>1805</v>
      </c>
      <c r="C829" t="str">
        <f>IFERROR(VLOOKUP(Table1[[#This Row],[Ticker]],[1]!Table2[[Symbol]:[Industry]],2,FALSE),"-")</f>
        <v>-</v>
      </c>
      <c r="D829" t="s">
        <v>569</v>
      </c>
      <c r="E829">
        <v>4214.8686482100002</v>
      </c>
      <c r="F829">
        <v>367.95</v>
      </c>
      <c r="G829">
        <v>-9.2160306080593095</v>
      </c>
      <c r="H829">
        <v>-1.7098681537145399</v>
      </c>
      <c r="I829">
        <v>-28.4669538543091</v>
      </c>
      <c r="J829">
        <v>0.30920995150894698</v>
      </c>
      <c r="K829">
        <v>370.75134800551302</v>
      </c>
      <c r="L829">
        <v>358.87176656847299</v>
      </c>
      <c r="M829">
        <v>46.780588676725799</v>
      </c>
      <c r="N829">
        <v>0.65305656566771297</v>
      </c>
      <c r="O829">
        <v>24.704443538524199</v>
      </c>
      <c r="P829">
        <v>30.687266915290301</v>
      </c>
      <c r="Q829">
        <v>0.121764247771165</v>
      </c>
    </row>
    <row r="830" spans="1:17" hidden="1" x14ac:dyDescent="0.3">
      <c r="A830" t="s">
        <v>1806</v>
      </c>
      <c r="B830" t="s">
        <v>1807</v>
      </c>
      <c r="C830" t="str">
        <f>IFERROR(VLOOKUP(Table1[[#This Row],[Ticker]],[1]!Table2[[Symbol]:[Industry]],2,FALSE),"-")</f>
        <v>-</v>
      </c>
      <c r="D830" t="s">
        <v>121</v>
      </c>
      <c r="E830">
        <v>4125.0276688499998</v>
      </c>
      <c r="F830">
        <v>331.05</v>
      </c>
      <c r="G830">
        <v>-38.759850361919199</v>
      </c>
      <c r="H830">
        <v>-0.73345999916120397</v>
      </c>
      <c r="I830">
        <v>-23.142718369800502</v>
      </c>
      <c r="J830">
        <v>-3.6537910904168598</v>
      </c>
      <c r="K830">
        <v>337.38805566337402</v>
      </c>
      <c r="M830">
        <v>37.478939642090403</v>
      </c>
      <c r="N830">
        <v>0.93246653779898003</v>
      </c>
      <c r="O830">
        <v>18.667874943362001</v>
      </c>
      <c r="P830">
        <v>9.9651220727453804</v>
      </c>
    </row>
    <row r="831" spans="1:17" hidden="1" x14ac:dyDescent="0.3">
      <c r="A831" t="s">
        <v>1808</v>
      </c>
      <c r="B831" t="s">
        <v>1809</v>
      </c>
      <c r="C831" t="str">
        <f>IFERROR(VLOOKUP(Table1[[#This Row],[Ticker]],[1]!Table2[[Symbol]:[Industry]],2,FALSE),"-")</f>
        <v>-</v>
      </c>
      <c r="D831" t="s">
        <v>46</v>
      </c>
      <c r="E831">
        <v>4117.6163374500002</v>
      </c>
      <c r="F831">
        <v>740.3</v>
      </c>
      <c r="G831">
        <v>-23.4466315691906</v>
      </c>
      <c r="H831">
        <v>-0.79840417778960304</v>
      </c>
      <c r="I831">
        <v>-7.8294995770719797</v>
      </c>
      <c r="J831">
        <v>-3.5085096170580798</v>
      </c>
      <c r="K831">
        <v>736.98034042513996</v>
      </c>
      <c r="M831">
        <v>44.018433425060003</v>
      </c>
      <c r="N831">
        <v>0.19751264788940001</v>
      </c>
      <c r="O831">
        <v>21.200864514386002</v>
      </c>
      <c r="P831">
        <v>34.599999999999902</v>
      </c>
    </row>
    <row r="832" spans="1:17" hidden="1" x14ac:dyDescent="0.3">
      <c r="A832" t="s">
        <v>1810</v>
      </c>
      <c r="B832" t="s">
        <v>1811</v>
      </c>
      <c r="C832" t="str">
        <f>IFERROR(VLOOKUP(Table1[[#This Row],[Ticker]],[1]!Table2[[Symbol]:[Industry]],2,FALSE),"-")</f>
        <v>-</v>
      </c>
      <c r="D832" t="s">
        <v>37</v>
      </c>
      <c r="E832">
        <v>4117.3032569199904</v>
      </c>
      <c r="F832">
        <v>585.54999999999995</v>
      </c>
      <c r="G832">
        <v>-3.8647012352710899</v>
      </c>
      <c r="H832">
        <v>2.11204815345606</v>
      </c>
      <c r="I832">
        <v>-0.31868073829310001</v>
      </c>
      <c r="J832">
        <v>6.4283075340447899</v>
      </c>
      <c r="K832">
        <v>554.041113209184</v>
      </c>
      <c r="M832">
        <v>58.734947933907897</v>
      </c>
      <c r="N832">
        <v>1.6727621353958599</v>
      </c>
      <c r="O832">
        <v>9.1281700964904893</v>
      </c>
      <c r="P832">
        <v>36.000464522122797</v>
      </c>
    </row>
    <row r="833" spans="1:17" x14ac:dyDescent="0.3">
      <c r="A833" t="s">
        <v>1812</v>
      </c>
      <c r="B833" t="s">
        <v>1813</v>
      </c>
      <c r="C833" t="str">
        <f>IFERROR(VLOOKUP(Table1[[#This Row],[Ticker]],[1]!Table2[[Symbol]:[Industry]],2,FALSE),"-")</f>
        <v>-</v>
      </c>
      <c r="D833" t="s">
        <v>54</v>
      </c>
      <c r="E833">
        <v>4107.3666457600002</v>
      </c>
      <c r="F833">
        <v>409.6</v>
      </c>
      <c r="G833">
        <v>4.4598846767871896</v>
      </c>
      <c r="H833">
        <v>15.7821924946143</v>
      </c>
      <c r="I833">
        <v>15.594610994464499</v>
      </c>
      <c r="J833">
        <v>8.4959207936728305</v>
      </c>
      <c r="K833">
        <v>359.492055897292</v>
      </c>
      <c r="L833">
        <v>326.74721775620202</v>
      </c>
      <c r="M833">
        <v>79.516777503548994</v>
      </c>
      <c r="N833">
        <v>2.0891538207603801</v>
      </c>
      <c r="O833">
        <v>2.2705078124999698</v>
      </c>
      <c r="P833">
        <v>72.572150832104498</v>
      </c>
      <c r="Q833">
        <v>7.7468351152437998E-2</v>
      </c>
    </row>
    <row r="834" spans="1:17" hidden="1" x14ac:dyDescent="0.3">
      <c r="A834" t="s">
        <v>1814</v>
      </c>
      <c r="B834" t="s">
        <v>1815</v>
      </c>
      <c r="C834" t="str">
        <f>IFERROR(VLOOKUP(Table1[[#This Row],[Ticker]],[1]!Table2[[Symbol]:[Industry]],2,FALSE),"-")</f>
        <v>-</v>
      </c>
      <c r="D834" t="s">
        <v>296</v>
      </c>
      <c r="E834">
        <v>4096.6181032750001</v>
      </c>
      <c r="F834">
        <v>592.85</v>
      </c>
      <c r="G834">
        <v>53.710364695689499</v>
      </c>
      <c r="H834">
        <v>-5.4018315550100802</v>
      </c>
      <c r="I834">
        <v>22.6903471601555</v>
      </c>
      <c r="J834">
        <v>-1.3067063078928001</v>
      </c>
      <c r="K834">
        <v>583.22152674024005</v>
      </c>
      <c r="L834">
        <v>490.93172024253499</v>
      </c>
      <c r="M834">
        <v>45.540908358579401</v>
      </c>
      <c r="N834">
        <v>0.59611216852347504</v>
      </c>
      <c r="O834">
        <v>10.483258834443699</v>
      </c>
      <c r="P834">
        <v>89.408945686900907</v>
      </c>
      <c r="Q834">
        <v>5.5769615245385998E-2</v>
      </c>
    </row>
    <row r="835" spans="1:17" hidden="1" x14ac:dyDescent="0.3">
      <c r="A835" t="s">
        <v>1816</v>
      </c>
      <c r="B835" t="s">
        <v>1817</v>
      </c>
      <c r="C835" t="str">
        <f>IFERROR(VLOOKUP(Table1[[#This Row],[Ticker]],[1]!Table2[[Symbol]:[Industry]],2,FALSE),"-")</f>
        <v>-</v>
      </c>
      <c r="D835" t="s">
        <v>228</v>
      </c>
      <c r="E835">
        <v>4083.4023634300002</v>
      </c>
      <c r="F835">
        <v>635.04999999999995</v>
      </c>
      <c r="G835">
        <v>146.97836529257299</v>
      </c>
      <c r="H835">
        <v>2.45145148118787</v>
      </c>
      <c r="I835">
        <v>79.610388295076802</v>
      </c>
      <c r="J835">
        <v>-3.3756636070613402</v>
      </c>
      <c r="K835">
        <v>565.88962154605804</v>
      </c>
      <c r="L835">
        <v>406.97010163502102</v>
      </c>
      <c r="M835">
        <v>52.783484873768501</v>
      </c>
      <c r="N835">
        <v>0.62298271855094001</v>
      </c>
      <c r="O835">
        <v>9.2827336430202294</v>
      </c>
      <c r="P835">
        <v>254.776536312849</v>
      </c>
      <c r="Q835">
        <v>0.192263673362428</v>
      </c>
    </row>
    <row r="836" spans="1:17" x14ac:dyDescent="0.3">
      <c r="A836" t="s">
        <v>1818</v>
      </c>
      <c r="B836" t="s">
        <v>1819</v>
      </c>
      <c r="C836" t="str">
        <f>IFERROR(VLOOKUP(Table1[[#This Row],[Ticker]],[1]!Table2[[Symbol]:[Industry]],2,FALSE),"-")</f>
        <v>-</v>
      </c>
      <c r="D836" t="s">
        <v>259</v>
      </c>
      <c r="E836">
        <v>4063.4201382050001</v>
      </c>
      <c r="F836">
        <v>481.45</v>
      </c>
      <c r="G836">
        <v>-35.991243393525799</v>
      </c>
      <c r="H836">
        <v>-4.0920195393257401</v>
      </c>
      <c r="I836">
        <v>-22.903478014919202</v>
      </c>
      <c r="J836">
        <v>-1.1555618222785899</v>
      </c>
      <c r="K836">
        <v>492.57887180716199</v>
      </c>
      <c r="L836">
        <v>504.44712742025803</v>
      </c>
      <c r="M836">
        <v>42.434593141678903</v>
      </c>
      <c r="N836">
        <v>0.64767784084733904</v>
      </c>
      <c r="O836">
        <v>45.186416034894499</v>
      </c>
      <c r="P836">
        <v>7.7069351230425003</v>
      </c>
    </row>
    <row r="837" spans="1:17" hidden="1" x14ac:dyDescent="0.3">
      <c r="A837" t="s">
        <v>1820</v>
      </c>
      <c r="B837" t="s">
        <v>1821</v>
      </c>
      <c r="C837" t="str">
        <f>IFERROR(VLOOKUP(Table1[[#This Row],[Ticker]],[1]!Table2[[Symbol]:[Industry]],2,FALSE),"-")</f>
        <v>-</v>
      </c>
      <c r="D837" t="s">
        <v>1049</v>
      </c>
      <c r="E837">
        <v>4060.8879999999999</v>
      </c>
      <c r="F837">
        <v>118</v>
      </c>
      <c r="G837">
        <v>-28.309492414342099</v>
      </c>
      <c r="I837">
        <v>-10.907726423433401</v>
      </c>
      <c r="K837">
        <v>104.378999999999</v>
      </c>
      <c r="M837">
        <v>99.990560428137201</v>
      </c>
      <c r="N837">
        <v>1</v>
      </c>
      <c r="O837">
        <v>0</v>
      </c>
      <c r="P837">
        <v>5.3571428571428603</v>
      </c>
    </row>
    <row r="838" spans="1:17" hidden="1" x14ac:dyDescent="0.3">
      <c r="A838" t="s">
        <v>1822</v>
      </c>
      <c r="B838" t="s">
        <v>1823</v>
      </c>
      <c r="C838" t="str">
        <f>IFERROR(VLOOKUP(Table1[[#This Row],[Ticker]],[1]!Table2[[Symbol]:[Industry]],2,FALSE),"-")</f>
        <v>-</v>
      </c>
      <c r="D838" t="s">
        <v>127</v>
      </c>
      <c r="E838">
        <v>4060.1434538079998</v>
      </c>
      <c r="F838">
        <v>226.72</v>
      </c>
      <c r="G838">
        <v>58.899702987956601</v>
      </c>
      <c r="H838">
        <v>15.020106203251601</v>
      </c>
      <c r="I838">
        <v>16.939237452072199</v>
      </c>
      <c r="J838">
        <v>8.1811857254319893</v>
      </c>
      <c r="K838">
        <v>192.958446679574</v>
      </c>
      <c r="L838">
        <v>170.41507498966399</v>
      </c>
      <c r="M838">
        <v>74.374763868170803</v>
      </c>
      <c r="N838">
        <v>2.0649338575276399</v>
      </c>
      <c r="O838">
        <v>4.5342272406492601</v>
      </c>
      <c r="P838">
        <v>100.194260485651</v>
      </c>
      <c r="Q838">
        <v>0.116706946387744</v>
      </c>
    </row>
    <row r="839" spans="1:17" x14ac:dyDescent="0.3">
      <c r="A839" t="s">
        <v>1824</v>
      </c>
      <c r="B839" t="s">
        <v>1825</v>
      </c>
      <c r="C839" t="str">
        <f>IFERROR(VLOOKUP(Table1[[#This Row],[Ticker]],[1]!Table2[[Symbol]:[Industry]],2,FALSE),"-")</f>
        <v>-</v>
      </c>
      <c r="D839" t="s">
        <v>54</v>
      </c>
      <c r="E839">
        <v>4054.1286599999999</v>
      </c>
      <c r="F839">
        <v>328.8</v>
      </c>
      <c r="G839">
        <v>-18.9713097914161</v>
      </c>
      <c r="H839">
        <v>-9.2890874481594494</v>
      </c>
      <c r="I839">
        <v>2.7192337450676098</v>
      </c>
      <c r="J839">
        <v>-1.2807939709502201</v>
      </c>
      <c r="K839">
        <v>327.70544533533399</v>
      </c>
      <c r="L839">
        <v>310.33096138771799</v>
      </c>
      <c r="M839">
        <v>53.246168056802802</v>
      </c>
      <c r="N839">
        <v>0.30803277091169301</v>
      </c>
      <c r="O839">
        <v>14.9482968369829</v>
      </c>
      <c r="P839">
        <v>31.467413034785999</v>
      </c>
      <c r="Q839">
        <v>-8.3417940047655001E-2</v>
      </c>
    </row>
    <row r="840" spans="1:17" hidden="1" x14ac:dyDescent="0.3">
      <c r="A840" t="s">
        <v>1826</v>
      </c>
      <c r="B840" t="s">
        <v>1827</v>
      </c>
      <c r="C840" t="str">
        <f>IFERROR(VLOOKUP(Table1[[#This Row],[Ticker]],[1]!Table2[[Symbol]:[Industry]],2,FALSE),"-")</f>
        <v>-</v>
      </c>
      <c r="D840" t="s">
        <v>111</v>
      </c>
      <c r="E840">
        <v>4039.68913539</v>
      </c>
      <c r="F840">
        <v>1167.9000000000001</v>
      </c>
      <c r="G840">
        <v>670.99517623898498</v>
      </c>
      <c r="H840">
        <v>38.1773299207278</v>
      </c>
      <c r="I840">
        <v>196.44323015352899</v>
      </c>
      <c r="J840">
        <v>3.66827246913912</v>
      </c>
      <c r="K840">
        <v>887.86546192625406</v>
      </c>
      <c r="L840">
        <v>567.23342976547804</v>
      </c>
      <c r="M840">
        <v>68.896920064555303</v>
      </c>
      <c r="N840">
        <v>1.26235286264253</v>
      </c>
      <c r="O840">
        <v>6.7728401404229599</v>
      </c>
      <c r="P840">
        <v>764.15094339622601</v>
      </c>
      <c r="Q840">
        <v>0.19831225488500501</v>
      </c>
    </row>
    <row r="841" spans="1:17" x14ac:dyDescent="0.3">
      <c r="A841" t="s">
        <v>1828</v>
      </c>
      <c r="B841" t="s">
        <v>1829</v>
      </c>
      <c r="C841" t="str">
        <f>IFERROR(VLOOKUP(Table1[[#This Row],[Ticker]],[1]!Table2[[Symbol]:[Industry]],2,FALSE),"-")</f>
        <v>-</v>
      </c>
      <c r="D841" t="s">
        <v>199</v>
      </c>
      <c r="E841">
        <v>4039.1466218999999</v>
      </c>
      <c r="F841">
        <v>1534.65</v>
      </c>
      <c r="G841">
        <v>26.184718045003802</v>
      </c>
      <c r="H841">
        <v>13.414331936939799</v>
      </c>
      <c r="I841">
        <v>17.0085251973114</v>
      </c>
      <c r="J841">
        <v>4.5213248096835601</v>
      </c>
      <c r="K841">
        <v>1365.9410305066999</v>
      </c>
      <c r="L841">
        <v>1200.15874777046</v>
      </c>
      <c r="M841">
        <v>67.079730645992797</v>
      </c>
      <c r="N841">
        <v>1.06491956145633</v>
      </c>
      <c r="O841">
        <v>5.49310917798846</v>
      </c>
      <c r="P841">
        <v>86.697080291970806</v>
      </c>
      <c r="Q841">
        <v>0.115283693822981</v>
      </c>
    </row>
    <row r="842" spans="1:17" x14ac:dyDescent="0.3">
      <c r="A842" t="s">
        <v>1830</v>
      </c>
      <c r="B842" t="s">
        <v>1831</v>
      </c>
      <c r="C842" t="str">
        <f>IFERROR(VLOOKUP(Table1[[#This Row],[Ticker]],[1]!Table2[[Symbol]:[Industry]],2,FALSE),"-")</f>
        <v>-</v>
      </c>
      <c r="D842" t="s">
        <v>296</v>
      </c>
      <c r="E842">
        <v>4036.7330796599999</v>
      </c>
      <c r="F842">
        <v>162.21</v>
      </c>
      <c r="G842">
        <v>52.327246551756502</v>
      </c>
      <c r="H842">
        <v>2.7180973046330998</v>
      </c>
      <c r="I842">
        <v>55.525879855228098</v>
      </c>
      <c r="J842">
        <v>3.1889885536098999</v>
      </c>
      <c r="K842">
        <v>142.61550945122099</v>
      </c>
      <c r="L842">
        <v>115.605802531854</v>
      </c>
      <c r="M842">
        <v>59.820427091289403</v>
      </c>
      <c r="N842">
        <v>1.36152285729053</v>
      </c>
      <c r="O842">
        <v>7.2067073546637097</v>
      </c>
      <c r="P842">
        <v>98.786764705882305</v>
      </c>
      <c r="Q842">
        <v>3.3731307495381002E-2</v>
      </c>
    </row>
    <row r="843" spans="1:17" hidden="1" x14ac:dyDescent="0.3">
      <c r="A843" t="s">
        <v>1832</v>
      </c>
      <c r="B843" t="s">
        <v>1833</v>
      </c>
      <c r="C843" t="str">
        <f>IFERROR(VLOOKUP(Table1[[#This Row],[Ticker]],[1]!Table2[[Symbol]:[Industry]],2,FALSE),"-")</f>
        <v>-</v>
      </c>
      <c r="D843" t="s">
        <v>1834</v>
      </c>
      <c r="E843">
        <v>4036.473</v>
      </c>
      <c r="F843">
        <v>1587.6</v>
      </c>
      <c r="G843">
        <v>120.653247911373</v>
      </c>
      <c r="H843">
        <v>-1.9670873590151501</v>
      </c>
      <c r="I843">
        <v>29.524750116754198</v>
      </c>
      <c r="J843">
        <v>2.8298084166996902</v>
      </c>
      <c r="K843">
        <v>1438.2468754336801</v>
      </c>
      <c r="L843">
        <v>1178.4627379246399</v>
      </c>
      <c r="M843">
        <v>66.775396557853895</v>
      </c>
      <c r="N843">
        <v>0.857050039763672</v>
      </c>
      <c r="O843">
        <v>5.1870748299319898</v>
      </c>
      <c r="P843">
        <v>161.54859967050999</v>
      </c>
      <c r="Q843">
        <v>6.0089755704866001E-2</v>
      </c>
    </row>
    <row r="844" spans="1:17" hidden="1" x14ac:dyDescent="0.3">
      <c r="A844" t="s">
        <v>1835</v>
      </c>
      <c r="B844" t="s">
        <v>1836</v>
      </c>
      <c r="C844" t="str">
        <f>IFERROR(VLOOKUP(Table1[[#This Row],[Ticker]],[1]!Table2[[Symbol]:[Industry]],2,FALSE),"-")</f>
        <v>-</v>
      </c>
      <c r="D844" t="s">
        <v>1611</v>
      </c>
      <c r="E844">
        <v>4034.6982604650002</v>
      </c>
      <c r="F844">
        <v>2378.85</v>
      </c>
      <c r="G844">
        <v>26.742986783169801</v>
      </c>
      <c r="H844">
        <v>14.616714401640699</v>
      </c>
      <c r="I844">
        <v>46.267753056786198</v>
      </c>
      <c r="J844">
        <v>4.6807266799520697</v>
      </c>
      <c r="K844">
        <v>2116.16051174931</v>
      </c>
      <c r="L844">
        <v>1794.4451856879</v>
      </c>
      <c r="M844">
        <v>65.957179138040004</v>
      </c>
      <c r="N844">
        <v>0.97374855849798803</v>
      </c>
      <c r="O844">
        <v>3.7896462576454999</v>
      </c>
      <c r="P844">
        <v>67.991949436813599</v>
      </c>
      <c r="Q844">
        <v>0.118216656155587</v>
      </c>
    </row>
    <row r="845" spans="1:17" x14ac:dyDescent="0.3">
      <c r="A845" t="s">
        <v>1837</v>
      </c>
      <c r="B845" t="s">
        <v>1838</v>
      </c>
      <c r="C845" t="str">
        <f>IFERROR(VLOOKUP(Table1[[#This Row],[Ticker]],[1]!Table2[[Symbol]:[Industry]],2,FALSE),"-")</f>
        <v>-</v>
      </c>
      <c r="D845" t="s">
        <v>130</v>
      </c>
      <c r="E845">
        <v>4030.9132436999998</v>
      </c>
      <c r="F845">
        <v>852.2</v>
      </c>
      <c r="G845">
        <v>34.0876984942959</v>
      </c>
      <c r="H845">
        <v>-0.69440363894464996</v>
      </c>
      <c r="I845">
        <v>-6.4952674281645999</v>
      </c>
      <c r="J845">
        <v>-6.6876522582095301</v>
      </c>
      <c r="K845">
        <v>859.02198119982302</v>
      </c>
      <c r="L845">
        <v>773.50701235315103</v>
      </c>
      <c r="M845">
        <v>37.404127421108697</v>
      </c>
      <c r="N845">
        <v>0.68519368296357397</v>
      </c>
      <c r="O845">
        <v>14.245482281154599</v>
      </c>
      <c r="P845">
        <v>68.369060555171401</v>
      </c>
      <c r="Q845">
        <v>-5.6269180215759003E-2</v>
      </c>
    </row>
    <row r="846" spans="1:17" hidden="1" x14ac:dyDescent="0.3">
      <c r="A846" t="s">
        <v>1839</v>
      </c>
      <c r="B846" t="s">
        <v>1840</v>
      </c>
      <c r="C846" t="str">
        <f>IFERROR(VLOOKUP(Table1[[#This Row],[Ticker]],[1]!Table2[[Symbol]:[Industry]],2,FALSE),"-")</f>
        <v>-</v>
      </c>
      <c r="D846" t="s">
        <v>511</v>
      </c>
      <c r="E846">
        <v>4030.2162638999998</v>
      </c>
      <c r="F846">
        <v>3317.8</v>
      </c>
      <c r="G846">
        <v>34.875162338156301</v>
      </c>
      <c r="H846">
        <v>11.084877858034901</v>
      </c>
      <c r="I846">
        <v>26.598462544395801</v>
      </c>
      <c r="J846">
        <v>8.29768076007052</v>
      </c>
      <c r="K846">
        <v>2970.7172005891298</v>
      </c>
      <c r="L846">
        <v>2575.5992995291999</v>
      </c>
      <c r="M846">
        <v>73.351120464941204</v>
      </c>
      <c r="N846">
        <v>1.16754326749799</v>
      </c>
      <c r="O846">
        <v>4.5873771776478298</v>
      </c>
      <c r="P846">
        <v>72.955220768388699</v>
      </c>
      <c r="Q846">
        <v>7.9705280659415997E-2</v>
      </c>
    </row>
    <row r="847" spans="1:17" hidden="1" x14ac:dyDescent="0.3">
      <c r="A847" t="s">
        <v>1841</v>
      </c>
      <c r="B847" t="s">
        <v>1842</v>
      </c>
      <c r="C847" t="str">
        <f>IFERROR(VLOOKUP(Table1[[#This Row],[Ticker]],[1]!Table2[[Symbol]:[Industry]],2,FALSE),"-")</f>
        <v>-</v>
      </c>
      <c r="D847" t="s">
        <v>356</v>
      </c>
      <c r="E847">
        <v>4025.9542471199902</v>
      </c>
      <c r="F847">
        <v>1216.8</v>
      </c>
      <c r="G847">
        <v>62.711498753308497</v>
      </c>
      <c r="H847">
        <v>68.262682404976303</v>
      </c>
      <c r="I847">
        <v>57.910367529761302</v>
      </c>
      <c r="J847">
        <v>28.6078181656727</v>
      </c>
      <c r="K847">
        <v>845.18135501959</v>
      </c>
      <c r="L847">
        <v>720.51063537820403</v>
      </c>
      <c r="M847">
        <v>80.147646285458194</v>
      </c>
      <c r="N847">
        <v>3.2453527157716602</v>
      </c>
      <c r="O847">
        <v>11.768573307034799</v>
      </c>
      <c r="P847">
        <v>137.795583349618</v>
      </c>
      <c r="Q847">
        <v>4.8190027353738001E-2</v>
      </c>
    </row>
    <row r="848" spans="1:17" hidden="1" x14ac:dyDescent="0.3">
      <c r="A848" t="s">
        <v>1843</v>
      </c>
      <c r="B848" t="s">
        <v>1844</v>
      </c>
      <c r="C848" t="str">
        <f>IFERROR(VLOOKUP(Table1[[#This Row],[Ticker]],[1]!Table2[[Symbol]:[Industry]],2,FALSE),"-")</f>
        <v>-</v>
      </c>
      <c r="D848" t="s">
        <v>141</v>
      </c>
      <c r="E848">
        <v>4025.9008434299999</v>
      </c>
      <c r="F848">
        <v>86.43</v>
      </c>
      <c r="G848">
        <v>64.628531816785497</v>
      </c>
      <c r="H848">
        <v>-14.5768389489799</v>
      </c>
      <c r="I848">
        <v>80.245663808904098</v>
      </c>
      <c r="J848">
        <v>-4.21951382088867</v>
      </c>
      <c r="K848">
        <v>87.837455656588702</v>
      </c>
      <c r="M848">
        <v>30.764066297951398</v>
      </c>
      <c r="N848">
        <v>0.24401782430412899</v>
      </c>
      <c r="O848">
        <v>25.5929654055304</v>
      </c>
      <c r="P848">
        <v>140.083333333333</v>
      </c>
    </row>
    <row r="849" spans="1:17" hidden="1" x14ac:dyDescent="0.3">
      <c r="A849" t="s">
        <v>1845</v>
      </c>
      <c r="B849" t="s">
        <v>1846</v>
      </c>
      <c r="C849" t="str">
        <f>IFERROR(VLOOKUP(Table1[[#This Row],[Ticker]],[1]!Table2[[Symbol]:[Industry]],2,FALSE),"-")</f>
        <v>-</v>
      </c>
      <c r="D849" t="s">
        <v>262</v>
      </c>
      <c r="E849">
        <v>4015.0897901099902</v>
      </c>
      <c r="F849">
        <v>951.3</v>
      </c>
      <c r="G849">
        <v>699.34736355174596</v>
      </c>
      <c r="H849">
        <v>62.7469931519759</v>
      </c>
      <c r="I849">
        <v>128.509957213647</v>
      </c>
      <c r="J849">
        <v>-1.29561536844954</v>
      </c>
      <c r="K849">
        <v>730.20064744193803</v>
      </c>
      <c r="L849">
        <v>514.52692914687702</v>
      </c>
      <c r="M849">
        <v>64.266017442414594</v>
      </c>
      <c r="N849">
        <v>1.99264367699857</v>
      </c>
      <c r="O849">
        <v>5.0141911069063498</v>
      </c>
      <c r="P849">
        <v>744.47403462050499</v>
      </c>
      <c r="Q849">
        <v>0.202573189220111</v>
      </c>
    </row>
    <row r="850" spans="1:17" x14ac:dyDescent="0.3">
      <c r="A850" t="s">
        <v>1847</v>
      </c>
      <c r="B850" t="s">
        <v>1848</v>
      </c>
      <c r="C850" t="str">
        <f>IFERROR(VLOOKUP(Table1[[#This Row],[Ticker]],[1]!Table2[[Symbol]:[Industry]],2,FALSE),"-")</f>
        <v>-</v>
      </c>
      <c r="D850" t="s">
        <v>681</v>
      </c>
      <c r="E850">
        <v>4009.1687155999998</v>
      </c>
      <c r="F850">
        <v>607</v>
      </c>
      <c r="G850">
        <v>-30.623214361098899</v>
      </c>
      <c r="H850">
        <v>-1.7376009649381801</v>
      </c>
      <c r="I850">
        <v>-16.718123976950199</v>
      </c>
      <c r="J850">
        <v>-0.67329988935686802</v>
      </c>
      <c r="K850">
        <v>627.88104627803295</v>
      </c>
      <c r="L850">
        <v>637.26762715854397</v>
      </c>
      <c r="M850">
        <v>44.7785234128798</v>
      </c>
      <c r="N850">
        <v>0.49450498989001301</v>
      </c>
      <c r="O850">
        <v>34.266886326194303</v>
      </c>
      <c r="P850">
        <v>10.0435097897026</v>
      </c>
      <c r="Q850">
        <v>0.10272695705877501</v>
      </c>
    </row>
    <row r="851" spans="1:17" hidden="1" x14ac:dyDescent="0.3">
      <c r="A851" t="s">
        <v>1849</v>
      </c>
      <c r="B851" t="s">
        <v>1850</v>
      </c>
      <c r="C851" t="str">
        <f>IFERROR(VLOOKUP(Table1[[#This Row],[Ticker]],[1]!Table2[[Symbol]:[Industry]],2,FALSE),"-")</f>
        <v>-</v>
      </c>
      <c r="D851" t="s">
        <v>569</v>
      </c>
      <c r="E851">
        <v>3997.6150612199999</v>
      </c>
      <c r="F851">
        <v>1515.3</v>
      </c>
      <c r="G851">
        <v>-35.009643890668698</v>
      </c>
      <c r="H851">
        <v>-7.3638577535770002</v>
      </c>
      <c r="I851">
        <v>0.16195155222403201</v>
      </c>
      <c r="J851">
        <v>-5.7819301894075199</v>
      </c>
      <c r="K851">
        <v>1581.5914057130799</v>
      </c>
      <c r="L851">
        <v>1518.7105237528999</v>
      </c>
      <c r="M851">
        <v>31.783599723186299</v>
      </c>
      <c r="N851">
        <v>0.62367391962346097</v>
      </c>
      <c r="O851">
        <v>22.701775226027799</v>
      </c>
      <c r="P851">
        <v>28.8520408163265</v>
      </c>
      <c r="Q851">
        <v>3.3073968974043001E-2</v>
      </c>
    </row>
    <row r="852" spans="1:17" hidden="1" x14ac:dyDescent="0.3">
      <c r="A852" t="s">
        <v>1851</v>
      </c>
      <c r="B852" t="s">
        <v>1852</v>
      </c>
      <c r="C852" t="str">
        <f>IFERROR(VLOOKUP(Table1[[#This Row],[Ticker]],[1]!Table2[[Symbol]:[Industry]],2,FALSE),"-")</f>
        <v>-</v>
      </c>
      <c r="D852" t="s">
        <v>54</v>
      </c>
      <c r="E852">
        <v>3994.24133454</v>
      </c>
      <c r="F852">
        <v>155.55000000000001</v>
      </c>
      <c r="G852">
        <v>64.161126208930398</v>
      </c>
      <c r="H852">
        <v>1.84264890348776</v>
      </c>
      <c r="I852">
        <v>43.502283372630302</v>
      </c>
      <c r="J852">
        <v>1.8414524798571901</v>
      </c>
      <c r="K852">
        <v>138.833232402482</v>
      </c>
      <c r="L852">
        <v>109.8637337588</v>
      </c>
      <c r="M852">
        <v>53.660854221480598</v>
      </c>
      <c r="N852">
        <v>0.98119366055247603</v>
      </c>
      <c r="O852">
        <v>8.6467373834779604</v>
      </c>
      <c r="P852">
        <v>109.777478084962</v>
      </c>
      <c r="Q852">
        <v>1.7200020355019999E-2</v>
      </c>
    </row>
    <row r="853" spans="1:17" x14ac:dyDescent="0.3">
      <c r="A853" t="s">
        <v>1853</v>
      </c>
      <c r="B853" t="s">
        <v>1854</v>
      </c>
      <c r="C853" t="str">
        <f>IFERROR(VLOOKUP(Table1[[#This Row],[Ticker]],[1]!Table2[[Symbol]:[Industry]],2,FALSE),"-")</f>
        <v>-</v>
      </c>
      <c r="D853" t="s">
        <v>296</v>
      </c>
      <c r="E853">
        <v>3988.4604300000001</v>
      </c>
      <c r="F853">
        <v>1288.2</v>
      </c>
      <c r="G853">
        <v>36.961443546248901</v>
      </c>
      <c r="H853">
        <v>10.6316995474739</v>
      </c>
      <c r="I853">
        <v>36.153310541604903</v>
      </c>
      <c r="J853">
        <v>-1.1267472076883001</v>
      </c>
      <c r="K853">
        <v>1125.71132421166</v>
      </c>
      <c r="L853">
        <v>916.86471434958003</v>
      </c>
      <c r="M853">
        <v>56.671159851453197</v>
      </c>
      <c r="N853">
        <v>0.55646280022095296</v>
      </c>
      <c r="O853">
        <v>6.3926408942710697</v>
      </c>
      <c r="P853">
        <v>107.289403813661</v>
      </c>
      <c r="Q853">
        <v>5.4967284927331002E-2</v>
      </c>
    </row>
    <row r="854" spans="1:17" x14ac:dyDescent="0.3">
      <c r="A854" t="s">
        <v>1855</v>
      </c>
      <c r="B854" t="s">
        <v>1856</v>
      </c>
      <c r="C854" t="str">
        <f>IFERROR(VLOOKUP(Table1[[#This Row],[Ticker]],[1]!Table2[[Symbol]:[Industry]],2,FALSE),"-")</f>
        <v>-</v>
      </c>
      <c r="D854" t="s">
        <v>54</v>
      </c>
      <c r="E854">
        <v>3982.4800343349998</v>
      </c>
      <c r="F854">
        <v>159.83000000000001</v>
      </c>
      <c r="G854">
        <v>43.129966621037198</v>
      </c>
      <c r="H854">
        <v>10.022284888013401</v>
      </c>
      <c r="I854">
        <v>10.4994844525255</v>
      </c>
      <c r="J854">
        <v>-2.5641196254982601</v>
      </c>
      <c r="K854">
        <v>142.49017548386701</v>
      </c>
      <c r="L854">
        <v>125.498643683061</v>
      </c>
      <c r="M854">
        <v>55.356842278658398</v>
      </c>
      <c r="N854">
        <v>2.2948502492285199</v>
      </c>
      <c r="O854">
        <v>9.4913345429518792</v>
      </c>
      <c r="P854">
        <v>84.988425925925895</v>
      </c>
      <c r="Q854">
        <v>-3.9207403131167003E-2</v>
      </c>
    </row>
    <row r="855" spans="1:17" hidden="1" x14ac:dyDescent="0.3">
      <c r="A855" t="s">
        <v>1857</v>
      </c>
      <c r="B855" t="s">
        <v>1858</v>
      </c>
      <c r="C855" t="str">
        <f>IFERROR(VLOOKUP(Table1[[#This Row],[Ticker]],[1]!Table2[[Symbol]:[Industry]],2,FALSE),"-")</f>
        <v>-</v>
      </c>
      <c r="D855" t="s">
        <v>54</v>
      </c>
      <c r="E855">
        <v>3977.9248750000002</v>
      </c>
      <c r="F855">
        <v>565</v>
      </c>
      <c r="G855">
        <v>5.6532092319528298</v>
      </c>
      <c r="H855">
        <v>5.4578746336516701</v>
      </c>
      <c r="I855">
        <v>-5.5008357026555901</v>
      </c>
      <c r="J855">
        <v>-3.6520002056287599</v>
      </c>
      <c r="K855">
        <v>556.77612364515505</v>
      </c>
      <c r="L855">
        <v>511.70587578068302</v>
      </c>
      <c r="M855">
        <v>44.478966544227198</v>
      </c>
      <c r="N855">
        <v>0.71457508890871502</v>
      </c>
      <c r="O855">
        <v>11.681415929203499</v>
      </c>
      <c r="P855">
        <v>43.037974683544299</v>
      </c>
      <c r="Q855">
        <v>6.2885942360894995E-2</v>
      </c>
    </row>
    <row r="856" spans="1:17" hidden="1" x14ac:dyDescent="0.3">
      <c r="A856" t="s">
        <v>1859</v>
      </c>
      <c r="B856" t="s">
        <v>1860</v>
      </c>
      <c r="C856" t="str">
        <f>IFERROR(VLOOKUP(Table1[[#This Row],[Ticker]],[1]!Table2[[Symbol]:[Industry]],2,FALSE),"-")</f>
        <v>-</v>
      </c>
      <c r="D856" t="s">
        <v>265</v>
      </c>
      <c r="E856">
        <v>3972.8887646349999</v>
      </c>
      <c r="F856">
        <v>3916.85</v>
      </c>
      <c r="G856">
        <v>21.169828513122798</v>
      </c>
      <c r="H856">
        <v>-9.6754875111229293</v>
      </c>
      <c r="I856">
        <v>41.515266446296103</v>
      </c>
      <c r="J856">
        <v>-0.232065098442993</v>
      </c>
      <c r="K856">
        <v>3678.23810865211</v>
      </c>
      <c r="L856">
        <v>3020.86927385127</v>
      </c>
      <c r="M856">
        <v>66.253823507091795</v>
      </c>
      <c r="N856">
        <v>2.01160765550669</v>
      </c>
      <c r="O856">
        <v>8.3779057150516305</v>
      </c>
      <c r="P856">
        <v>81.672077922077904</v>
      </c>
      <c r="Q856">
        <v>0.113708638220246</v>
      </c>
    </row>
    <row r="857" spans="1:17" hidden="1" x14ac:dyDescent="0.3">
      <c r="A857" t="s">
        <v>1861</v>
      </c>
      <c r="B857" t="s">
        <v>1862</v>
      </c>
      <c r="C857" t="str">
        <f>IFERROR(VLOOKUP(Table1[[#This Row],[Ticker]],[1]!Table2[[Symbol]:[Industry]],2,FALSE),"-")</f>
        <v>-</v>
      </c>
      <c r="D857" t="s">
        <v>141</v>
      </c>
      <c r="E857">
        <v>3959.3360874</v>
      </c>
      <c r="F857">
        <v>439.35</v>
      </c>
      <c r="G857">
        <v>-31.203352536356299</v>
      </c>
      <c r="H857">
        <v>0.560904259278173</v>
      </c>
      <c r="I857">
        <v>-14.4619994339086</v>
      </c>
      <c r="J857">
        <v>0.29643859928254601</v>
      </c>
      <c r="K857">
        <v>428.39487963383499</v>
      </c>
      <c r="L857">
        <v>423.23156012606103</v>
      </c>
      <c r="M857">
        <v>69.353846951498795</v>
      </c>
      <c r="N857">
        <v>1.5917178726261501</v>
      </c>
      <c r="O857">
        <v>8.1142597018322302</v>
      </c>
      <c r="P857">
        <v>15.314960629921201</v>
      </c>
      <c r="Q857">
        <v>1.6789232738826002E-2</v>
      </c>
    </row>
    <row r="858" spans="1:17" x14ac:dyDescent="0.3">
      <c r="A858" t="s">
        <v>1863</v>
      </c>
      <c r="B858" t="s">
        <v>1864</v>
      </c>
      <c r="C858" t="str">
        <f>IFERROR(VLOOKUP(Table1[[#This Row],[Ticker]],[1]!Table2[[Symbol]:[Industry]],2,FALSE),"-")</f>
        <v>-</v>
      </c>
      <c r="D858" t="s">
        <v>21</v>
      </c>
      <c r="E858">
        <v>3954.2280418250002</v>
      </c>
      <c r="F858">
        <v>669.85</v>
      </c>
      <c r="G858">
        <v>-10.278557492958599</v>
      </c>
      <c r="H858">
        <v>6.6571391677537299</v>
      </c>
      <c r="I858">
        <v>-3.6517195190289802</v>
      </c>
      <c r="J858">
        <v>23.5329145156404</v>
      </c>
      <c r="K858">
        <v>604.07040316058499</v>
      </c>
      <c r="L858">
        <v>595.36109410944198</v>
      </c>
      <c r="M858">
        <v>68.090945980137207</v>
      </c>
      <c r="N858">
        <v>2.4759802145904</v>
      </c>
      <c r="O858">
        <v>18.160782264686102</v>
      </c>
      <c r="P858">
        <v>48.855555555555497</v>
      </c>
      <c r="Q858">
        <v>7.5592041723564998E-2</v>
      </c>
    </row>
    <row r="859" spans="1:17" hidden="1" x14ac:dyDescent="0.3">
      <c r="A859" t="s">
        <v>1865</v>
      </c>
      <c r="B859" t="s">
        <v>1866</v>
      </c>
      <c r="C859" t="str">
        <f>IFERROR(VLOOKUP(Table1[[#This Row],[Ticker]],[1]!Table2[[Symbol]:[Industry]],2,FALSE),"-")</f>
        <v>-</v>
      </c>
      <c r="D859" t="s">
        <v>89</v>
      </c>
      <c r="E859">
        <v>3935.6517686399998</v>
      </c>
      <c r="F859">
        <v>3139.2</v>
      </c>
      <c r="G859">
        <v>42.421459474982598</v>
      </c>
      <c r="H859">
        <v>-8.2385412714049497</v>
      </c>
      <c r="I859">
        <v>5.8847145460119501</v>
      </c>
      <c r="J859">
        <v>0.16199957877974799</v>
      </c>
      <c r="K859">
        <v>3188.04701705262</v>
      </c>
      <c r="L859">
        <v>2724.7973588098098</v>
      </c>
      <c r="M859">
        <v>36.993598150226198</v>
      </c>
      <c r="N859">
        <v>1.3735127756783501</v>
      </c>
      <c r="O859">
        <v>15.3160040774719</v>
      </c>
      <c r="P859">
        <v>80.253222703913096</v>
      </c>
      <c r="Q859">
        <v>0.18768140965934699</v>
      </c>
    </row>
    <row r="860" spans="1:17" x14ac:dyDescent="0.3">
      <c r="A860" t="s">
        <v>1867</v>
      </c>
      <c r="B860" t="s">
        <v>1868</v>
      </c>
      <c r="C860" t="str">
        <f>IFERROR(VLOOKUP(Table1[[#This Row],[Ticker]],[1]!Table2[[Symbol]:[Industry]],2,FALSE),"-")</f>
        <v>-</v>
      </c>
      <c r="D860" t="s">
        <v>265</v>
      </c>
      <c r="E860">
        <v>3923.12676375</v>
      </c>
      <c r="F860">
        <v>168.75</v>
      </c>
      <c r="G860">
        <v>-13.7345262792153</v>
      </c>
      <c r="H860">
        <v>3.1860938141782702</v>
      </c>
      <c r="I860">
        <v>-2.8462504193737002</v>
      </c>
      <c r="J860">
        <v>-3.3118620922139801</v>
      </c>
      <c r="K860">
        <v>160.55488031516001</v>
      </c>
      <c r="L860">
        <v>147.58174112375801</v>
      </c>
      <c r="M860">
        <v>45.072226670130398</v>
      </c>
      <c r="N860">
        <v>1.05080673987146</v>
      </c>
      <c r="O860">
        <v>9.1851851851851798</v>
      </c>
      <c r="P860">
        <v>50.602409638554199</v>
      </c>
      <c r="Q860">
        <v>8.7611776914239999E-3</v>
      </c>
    </row>
    <row r="861" spans="1:17" x14ac:dyDescent="0.3">
      <c r="A861" t="s">
        <v>1869</v>
      </c>
      <c r="B861" t="s">
        <v>1870</v>
      </c>
      <c r="C861" t="str">
        <f>IFERROR(VLOOKUP(Table1[[#This Row],[Ticker]],[1]!Table2[[Symbol]:[Industry]],2,FALSE),"-")</f>
        <v>-</v>
      </c>
      <c r="D861" t="s">
        <v>127</v>
      </c>
      <c r="E861">
        <v>3917.06970228</v>
      </c>
      <c r="F861">
        <v>217.35</v>
      </c>
      <c r="G861">
        <v>-23.4895126983178</v>
      </c>
      <c r="H861">
        <v>-11.4431249906483</v>
      </c>
      <c r="I861">
        <v>-5.6871336709168396</v>
      </c>
      <c r="J861">
        <v>-0.54254956813838695</v>
      </c>
      <c r="K861">
        <v>231.01790478721699</v>
      </c>
      <c r="L861">
        <v>214.407534790829</v>
      </c>
      <c r="M861">
        <v>32.679407913416298</v>
      </c>
      <c r="N861">
        <v>0.42278322527802698</v>
      </c>
      <c r="O861">
        <v>26.501035196687301</v>
      </c>
      <c r="P861">
        <v>36.655139893115297</v>
      </c>
      <c r="Q861">
        <v>8.4505759138072997E-2</v>
      </c>
    </row>
    <row r="862" spans="1:17" hidden="1" x14ac:dyDescent="0.3">
      <c r="A862" t="s">
        <v>1871</v>
      </c>
      <c r="B862" t="s">
        <v>1872</v>
      </c>
      <c r="C862" t="str">
        <f>IFERROR(VLOOKUP(Table1[[#This Row],[Ticker]],[1]!Table2[[Symbol]:[Industry]],2,FALSE),"-")</f>
        <v>-</v>
      </c>
      <c r="D862" t="s">
        <v>296</v>
      </c>
      <c r="E862">
        <v>3910.8311707299999</v>
      </c>
      <c r="F862">
        <v>3229.3</v>
      </c>
      <c r="G862">
        <v>5.7253976951496899</v>
      </c>
      <c r="H862">
        <v>13.9274781052421</v>
      </c>
      <c r="I862">
        <v>50.680638661056904</v>
      </c>
      <c r="J862">
        <v>-6.6852000343524596</v>
      </c>
      <c r="K862">
        <v>2761.1883371501999</v>
      </c>
      <c r="L862">
        <v>2283.93853490121</v>
      </c>
      <c r="M862">
        <v>56.000470391255597</v>
      </c>
      <c r="N862">
        <v>1.6578618501676099</v>
      </c>
      <c r="O862">
        <v>10.633883504164899</v>
      </c>
      <c r="P862">
        <v>114.052298412488</v>
      </c>
      <c r="Q862">
        <v>0.101098219055134</v>
      </c>
    </row>
    <row r="863" spans="1:17" hidden="1" x14ac:dyDescent="0.3">
      <c r="A863" t="s">
        <v>1873</v>
      </c>
      <c r="B863" t="s">
        <v>1874</v>
      </c>
      <c r="C863" t="str">
        <f>IFERROR(VLOOKUP(Table1[[#This Row],[Ticker]],[1]!Table2[[Symbol]:[Industry]],2,FALSE),"-")</f>
        <v>-</v>
      </c>
      <c r="D863" t="s">
        <v>46</v>
      </c>
      <c r="E863">
        <v>3907.399707</v>
      </c>
      <c r="F863">
        <v>2036.95</v>
      </c>
      <c r="G863">
        <v>425.90250502580199</v>
      </c>
      <c r="H863">
        <v>-10.8093219705823</v>
      </c>
      <c r="I863">
        <v>142.20712369398601</v>
      </c>
      <c r="J863">
        <v>-7.8284778584236898</v>
      </c>
      <c r="K863">
        <v>2163.7410953190602</v>
      </c>
      <c r="L863">
        <v>1447.4279018647701</v>
      </c>
      <c r="M863">
        <v>37.552472146942598</v>
      </c>
      <c r="N863">
        <v>0.56360466638644402</v>
      </c>
      <c r="O863">
        <v>46.493531996367103</v>
      </c>
      <c r="P863">
        <v>624.89323843416298</v>
      </c>
    </row>
    <row r="864" spans="1:17" hidden="1" x14ac:dyDescent="0.3">
      <c r="A864" t="s">
        <v>1875</v>
      </c>
      <c r="B864" t="s">
        <v>1876</v>
      </c>
      <c r="C864" t="str">
        <f>IFERROR(VLOOKUP(Table1[[#This Row],[Ticker]],[1]!Table2[[Symbol]:[Industry]],2,FALSE),"-")</f>
        <v>-</v>
      </c>
      <c r="D864" t="s">
        <v>992</v>
      </c>
      <c r="E864">
        <v>3890.6300204999998</v>
      </c>
      <c r="F864">
        <v>3102.65</v>
      </c>
      <c r="G864">
        <v>-15.990772152330999</v>
      </c>
      <c r="H864">
        <v>-2.45720049321385</v>
      </c>
      <c r="I864">
        <v>3.7256842680198901</v>
      </c>
      <c r="J864">
        <v>-3.1491725808081599</v>
      </c>
      <c r="K864">
        <v>3066.7442924741799</v>
      </c>
      <c r="L864">
        <v>2796.8597014588399</v>
      </c>
      <c r="M864">
        <v>44.633975759762698</v>
      </c>
      <c r="N864">
        <v>0.73272764785405797</v>
      </c>
      <c r="O864">
        <v>12.481266014535899</v>
      </c>
      <c r="P864">
        <v>41.725287776356602</v>
      </c>
      <c r="Q864">
        <v>5.0551239558845003E-2</v>
      </c>
    </row>
    <row r="865" spans="1:17" hidden="1" x14ac:dyDescent="0.3">
      <c r="A865" t="s">
        <v>1877</v>
      </c>
      <c r="B865" t="s">
        <v>1878</v>
      </c>
      <c r="C865" t="str">
        <f>IFERROR(VLOOKUP(Table1[[#This Row],[Ticker]],[1]!Table2[[Symbol]:[Industry]],2,FALSE),"-")</f>
        <v>-</v>
      </c>
      <c r="D865" t="s">
        <v>356</v>
      </c>
      <c r="E865">
        <v>3885.406789572</v>
      </c>
      <c r="F865">
        <v>263.33999999999997</v>
      </c>
      <c r="G865">
        <v>110.130528341353</v>
      </c>
      <c r="H865">
        <v>36.998947797151096</v>
      </c>
      <c r="I865">
        <v>117.39688192843199</v>
      </c>
      <c r="J865">
        <v>-2.0676192317232398</v>
      </c>
      <c r="K865">
        <v>197.797869665679</v>
      </c>
      <c r="L865">
        <v>152.733200013648</v>
      </c>
      <c r="M865">
        <v>83.526197521845901</v>
      </c>
      <c r="N865">
        <v>1.84022494909004</v>
      </c>
      <c r="O865">
        <v>5.0732892838156003</v>
      </c>
      <c r="P865">
        <v>177.2</v>
      </c>
      <c r="Q865">
        <v>0.15788435967110001</v>
      </c>
    </row>
    <row r="866" spans="1:17" hidden="1" x14ac:dyDescent="0.3">
      <c r="A866" t="s">
        <v>1879</v>
      </c>
      <c r="B866" t="s">
        <v>1880</v>
      </c>
      <c r="C866" t="str">
        <f>IFERROR(VLOOKUP(Table1[[#This Row],[Ticker]],[1]!Table2[[Symbol]:[Industry]],2,FALSE),"-")</f>
        <v>-</v>
      </c>
      <c r="D866" t="s">
        <v>54</v>
      </c>
      <c r="E866">
        <v>3853.556596725</v>
      </c>
      <c r="F866">
        <v>353.65</v>
      </c>
      <c r="G866">
        <v>197.66281146336999</v>
      </c>
      <c r="H866">
        <v>15.2196787978899</v>
      </c>
      <c r="I866">
        <v>38.745043439725897</v>
      </c>
      <c r="J866">
        <v>1.8803504529717401</v>
      </c>
      <c r="K866">
        <v>332.37188812612402</v>
      </c>
      <c r="L866">
        <v>259.96428864561199</v>
      </c>
      <c r="M866">
        <v>48.385564250598598</v>
      </c>
      <c r="N866">
        <v>0.36607964295040002</v>
      </c>
      <c r="O866">
        <v>10.2502474197653</v>
      </c>
      <c r="P866">
        <v>244.196080975862</v>
      </c>
      <c r="Q866">
        <v>0.164055764333392</v>
      </c>
    </row>
    <row r="867" spans="1:17" hidden="1" x14ac:dyDescent="0.3">
      <c r="A867" t="s">
        <v>1881</v>
      </c>
      <c r="B867" t="s">
        <v>1882</v>
      </c>
      <c r="C867" t="str">
        <f>IFERROR(VLOOKUP(Table1[[#This Row],[Ticker]],[1]!Table2[[Symbol]:[Industry]],2,FALSE),"-")</f>
        <v>-</v>
      </c>
      <c r="D867" t="s">
        <v>1883</v>
      </c>
      <c r="E867">
        <v>3828.3926066199901</v>
      </c>
      <c r="F867">
        <v>228.53</v>
      </c>
      <c r="G867">
        <v>-44.168516687664798</v>
      </c>
      <c r="H867">
        <v>-5.9085542445161696</v>
      </c>
      <c r="I867">
        <v>-14.7523029760229</v>
      </c>
      <c r="J867">
        <v>3.2815191168173201</v>
      </c>
      <c r="K867">
        <v>231.98128388575299</v>
      </c>
      <c r="M867">
        <v>48.985406076404701</v>
      </c>
      <c r="N867">
        <v>1.2008597675069601</v>
      </c>
      <c r="O867">
        <v>22.959786461296101</v>
      </c>
      <c r="P867">
        <v>16.241098677517702</v>
      </c>
    </row>
    <row r="868" spans="1:17" hidden="1" x14ac:dyDescent="0.3">
      <c r="A868" t="s">
        <v>1884</v>
      </c>
      <c r="B868" t="s">
        <v>1885</v>
      </c>
      <c r="C868" t="str">
        <f>IFERROR(VLOOKUP(Table1[[#This Row],[Ticker]],[1]!Table2[[Symbol]:[Industry]],2,FALSE),"-")</f>
        <v>-</v>
      </c>
      <c r="D868" t="s">
        <v>46</v>
      </c>
      <c r="E868">
        <v>3824.711836556</v>
      </c>
      <c r="F868">
        <v>24.46</v>
      </c>
      <c r="G868">
        <v>42.5205505956351</v>
      </c>
      <c r="H868">
        <v>12.505840156594299</v>
      </c>
      <c r="I868">
        <v>4.4118665005368998</v>
      </c>
      <c r="J868">
        <v>9.7536235883468994</v>
      </c>
      <c r="K868">
        <v>20.378862158441901</v>
      </c>
      <c r="L868">
        <v>18.853807285018799</v>
      </c>
      <c r="M868">
        <v>64.728478464204002</v>
      </c>
      <c r="N868">
        <v>2.8853612595980298</v>
      </c>
      <c r="O868">
        <v>12.4284546197874</v>
      </c>
      <c r="P868">
        <v>105.81763750795299</v>
      </c>
      <c r="Q868">
        <v>0.129206652286567</v>
      </c>
    </row>
    <row r="869" spans="1:17" x14ac:dyDescent="0.3">
      <c r="A869" t="s">
        <v>1886</v>
      </c>
      <c r="B869" t="s">
        <v>1887</v>
      </c>
      <c r="C869" t="str">
        <f>IFERROR(VLOOKUP(Table1[[#This Row],[Ticker]],[1]!Table2[[Symbol]:[Industry]],2,FALSE),"-")</f>
        <v>-</v>
      </c>
      <c r="D869" t="s">
        <v>296</v>
      </c>
      <c r="E869">
        <v>3821.7183238799998</v>
      </c>
      <c r="F869">
        <v>1217.4000000000001</v>
      </c>
      <c r="G869">
        <v>-21.6372275317358</v>
      </c>
      <c r="H869">
        <v>15.816720945920199</v>
      </c>
      <c r="I869">
        <v>26.625035563210702</v>
      </c>
      <c r="J869">
        <v>-6.6090061530950797</v>
      </c>
      <c r="K869">
        <v>1125.42540765688</v>
      </c>
      <c r="L869">
        <v>1048.73384296837</v>
      </c>
      <c r="M869">
        <v>43.302322118651297</v>
      </c>
      <c r="N869">
        <v>1.78085432399516</v>
      </c>
      <c r="O869">
        <v>12.945621816987</v>
      </c>
      <c r="P869">
        <v>61.9636799042107</v>
      </c>
      <c r="Q869">
        <v>-3.5084213911858002E-2</v>
      </c>
    </row>
    <row r="870" spans="1:17" x14ac:dyDescent="0.3">
      <c r="A870" t="s">
        <v>1888</v>
      </c>
      <c r="B870" t="s">
        <v>1889</v>
      </c>
      <c r="C870" t="str">
        <f>IFERROR(VLOOKUP(Table1[[#This Row],[Ticker]],[1]!Table2[[Symbol]:[Industry]],2,FALSE),"-")</f>
        <v>-</v>
      </c>
      <c r="D870" t="s">
        <v>24</v>
      </c>
      <c r="E870">
        <v>3809.277093315</v>
      </c>
      <c r="F870">
        <v>121.53</v>
      </c>
      <c r="G870">
        <v>-26.028495557186599</v>
      </c>
      <c r="H870">
        <v>-3.94946262960634</v>
      </c>
      <c r="I870">
        <v>-19.4340833473963</v>
      </c>
      <c r="J870">
        <v>-1.52611680727467</v>
      </c>
      <c r="K870">
        <v>126.365232214828</v>
      </c>
      <c r="L870">
        <v>127.62775069647201</v>
      </c>
      <c r="M870">
        <v>43.405782214601203</v>
      </c>
      <c r="N870">
        <v>0.53420332166044204</v>
      </c>
      <c r="O870">
        <v>34.493540689541597</v>
      </c>
      <c r="P870">
        <v>10.582347588717001</v>
      </c>
      <c r="Q870">
        <v>1.3639370998399E-2</v>
      </c>
    </row>
    <row r="871" spans="1:17" x14ac:dyDescent="0.3">
      <c r="A871" t="s">
        <v>1890</v>
      </c>
      <c r="B871" t="s">
        <v>1891</v>
      </c>
      <c r="C871" t="str">
        <f>IFERROR(VLOOKUP(Table1[[#This Row],[Ticker]],[1]!Table2[[Symbol]:[Industry]],2,FALSE),"-")</f>
        <v>-</v>
      </c>
      <c r="D871" t="s">
        <v>184</v>
      </c>
      <c r="E871">
        <v>3792.6034076800001</v>
      </c>
      <c r="F871">
        <v>265.60000000000002</v>
      </c>
      <c r="G871">
        <v>-24.4482596437268</v>
      </c>
      <c r="H871">
        <v>-4.5034005467075202</v>
      </c>
      <c r="I871">
        <v>-1.22664111907943</v>
      </c>
      <c r="J871">
        <v>-6.4478360964557897</v>
      </c>
      <c r="K871">
        <v>266.93786688939099</v>
      </c>
      <c r="L871">
        <v>243.37973092362401</v>
      </c>
      <c r="M871">
        <v>34.173280537953403</v>
      </c>
      <c r="N871">
        <v>0.69666170602298605</v>
      </c>
      <c r="O871">
        <v>8.0195783132529908</v>
      </c>
      <c r="P871">
        <v>32.9662077596996</v>
      </c>
      <c r="Q871">
        <v>-2.9076896783057998E-2</v>
      </c>
    </row>
    <row r="872" spans="1:17" hidden="1" x14ac:dyDescent="0.3">
      <c r="A872" t="s">
        <v>1892</v>
      </c>
      <c r="B872" t="s">
        <v>1893</v>
      </c>
      <c r="C872" t="str">
        <f>IFERROR(VLOOKUP(Table1[[#This Row],[Ticker]],[1]!Table2[[Symbol]:[Industry]],2,FALSE),"-")</f>
        <v>-</v>
      </c>
      <c r="D872" t="s">
        <v>27</v>
      </c>
      <c r="E872">
        <v>3791.97</v>
      </c>
      <c r="F872">
        <v>60.19</v>
      </c>
      <c r="G872">
        <v>127.739388926571</v>
      </c>
      <c r="H872">
        <v>-39.253038405864999</v>
      </c>
      <c r="I872">
        <v>25.7231989692099</v>
      </c>
      <c r="J872">
        <v>-10.1012479188509</v>
      </c>
      <c r="K872">
        <v>60.1113345376057</v>
      </c>
      <c r="L872">
        <v>44.893985065048</v>
      </c>
      <c r="M872">
        <v>37.314887319718601</v>
      </c>
      <c r="N872">
        <v>0.59553574974592105</v>
      </c>
      <c r="O872">
        <v>69.347067619205802</v>
      </c>
      <c r="P872">
        <v>168.705357142857</v>
      </c>
      <c r="Q872">
        <v>0.101670085727026</v>
      </c>
    </row>
    <row r="873" spans="1:17" hidden="1" x14ac:dyDescent="0.3">
      <c r="A873" t="s">
        <v>1894</v>
      </c>
      <c r="B873" t="s">
        <v>1895</v>
      </c>
      <c r="C873" t="str">
        <f>IFERROR(VLOOKUP(Table1[[#This Row],[Ticker]],[1]!Table2[[Symbol]:[Industry]],2,FALSE),"-")</f>
        <v>-</v>
      </c>
      <c r="D873" t="s">
        <v>473</v>
      </c>
      <c r="E873">
        <v>3788.4082478750001</v>
      </c>
      <c r="F873">
        <v>614.75</v>
      </c>
      <c r="G873">
        <v>-42.331226464928697</v>
      </c>
      <c r="H873">
        <v>-9.4768657162511403</v>
      </c>
      <c r="I873">
        <v>-32.792651841938799</v>
      </c>
      <c r="J873">
        <v>-5.0229767787286201</v>
      </c>
      <c r="K873">
        <v>659.254533889958</v>
      </c>
      <c r="L873">
        <v>682.04222683248304</v>
      </c>
      <c r="M873">
        <v>32.632202799074499</v>
      </c>
      <c r="N873">
        <v>0.50281742037828703</v>
      </c>
      <c r="O873">
        <v>34.5994306628711</v>
      </c>
      <c r="P873">
        <v>3.1200201291621199</v>
      </c>
      <c r="Q873">
        <v>0.13915861412915501</v>
      </c>
    </row>
    <row r="874" spans="1:17" hidden="1" x14ac:dyDescent="0.3">
      <c r="A874" t="s">
        <v>1896</v>
      </c>
      <c r="B874" t="s">
        <v>1897</v>
      </c>
      <c r="C874" t="str">
        <f>IFERROR(VLOOKUP(Table1[[#This Row],[Ticker]],[1]!Table2[[Symbol]:[Industry]],2,FALSE),"-")</f>
        <v>-</v>
      </c>
      <c r="D874" t="s">
        <v>21</v>
      </c>
      <c r="E874">
        <v>3776.3484595199998</v>
      </c>
      <c r="F874">
        <v>702.2</v>
      </c>
      <c r="G874">
        <v>206.591489501219</v>
      </c>
      <c r="H874">
        <v>8.5838552114029696</v>
      </c>
      <c r="I874">
        <v>17.787210580188301</v>
      </c>
      <c r="J874">
        <v>9.0781862315933193</v>
      </c>
      <c r="K874">
        <v>575.31670157641804</v>
      </c>
      <c r="L874">
        <v>472.08435458288602</v>
      </c>
      <c r="M874">
        <v>74.649828468008494</v>
      </c>
      <c r="N874">
        <v>1.9220929485787299</v>
      </c>
      <c r="O874">
        <v>5.5041298775277703</v>
      </c>
      <c r="P874">
        <v>242.45306022921201</v>
      </c>
      <c r="Q874">
        <v>0.11474245351064</v>
      </c>
    </row>
    <row r="875" spans="1:17" hidden="1" x14ac:dyDescent="0.3">
      <c r="A875" t="s">
        <v>1898</v>
      </c>
      <c r="B875" t="s">
        <v>1899</v>
      </c>
      <c r="C875" t="str">
        <f>IFERROR(VLOOKUP(Table1[[#This Row],[Ticker]],[1]!Table2[[Symbol]:[Industry]],2,FALSE),"-")</f>
        <v>-</v>
      </c>
      <c r="D875" t="s">
        <v>127</v>
      </c>
      <c r="E875">
        <v>3770.1666964400001</v>
      </c>
      <c r="F875">
        <v>1151.5999999999999</v>
      </c>
      <c r="G875">
        <v>70.8560338500005</v>
      </c>
      <c r="H875">
        <v>17.371078171426799</v>
      </c>
      <c r="I875">
        <v>4.1706708363207996</v>
      </c>
      <c r="J875">
        <v>22.9931397098857</v>
      </c>
      <c r="K875">
        <v>931.420781091084</v>
      </c>
      <c r="L875">
        <v>876.78800060774097</v>
      </c>
      <c r="M875">
        <v>91.350759205343607</v>
      </c>
      <c r="N875">
        <v>2.06989635323266</v>
      </c>
      <c r="O875">
        <v>2.37929836748871</v>
      </c>
      <c r="P875">
        <v>107.607715882458</v>
      </c>
      <c r="Q875">
        <v>0.132928323043498</v>
      </c>
    </row>
    <row r="876" spans="1:17" x14ac:dyDescent="0.3">
      <c r="A876" t="s">
        <v>1900</v>
      </c>
      <c r="B876" t="s">
        <v>1901</v>
      </c>
      <c r="C876" t="str">
        <f>IFERROR(VLOOKUP(Table1[[#This Row],[Ticker]],[1]!Table2[[Symbol]:[Industry]],2,FALSE),"-")</f>
        <v>-</v>
      </c>
      <c r="D876" t="s">
        <v>514</v>
      </c>
      <c r="E876">
        <v>3768.2028254100001</v>
      </c>
      <c r="F876">
        <v>338.3</v>
      </c>
      <c r="G876">
        <v>-29.513648173336801</v>
      </c>
      <c r="H876">
        <v>-13.702117257958299</v>
      </c>
      <c r="I876">
        <v>-9.1091053571490495</v>
      </c>
      <c r="J876">
        <v>-2.0326859002808799</v>
      </c>
      <c r="K876">
        <v>357.64903003804102</v>
      </c>
      <c r="L876">
        <v>332.743687340294</v>
      </c>
      <c r="M876">
        <v>44.547249656321</v>
      </c>
      <c r="N876">
        <v>0.55590770823307101</v>
      </c>
      <c r="O876">
        <v>33.579663020987198</v>
      </c>
      <c r="P876">
        <v>43.7739056523586</v>
      </c>
    </row>
    <row r="877" spans="1:17" x14ac:dyDescent="0.3">
      <c r="A877" t="s">
        <v>1902</v>
      </c>
      <c r="B877" t="s">
        <v>1903</v>
      </c>
      <c r="C877" t="str">
        <f>IFERROR(VLOOKUP(Table1[[#This Row],[Ticker]],[1]!Table2[[Symbol]:[Industry]],2,FALSE),"-")</f>
        <v>-</v>
      </c>
      <c r="D877" t="s">
        <v>1904</v>
      </c>
      <c r="E877">
        <v>3766.7823760000001</v>
      </c>
      <c r="F877">
        <v>21.28</v>
      </c>
      <c r="G877">
        <v>-2.2258225375688299</v>
      </c>
      <c r="H877">
        <v>-12.9557291951146</v>
      </c>
      <c r="I877">
        <v>-20.878036814796399</v>
      </c>
      <c r="J877">
        <v>-3.4919616488971998</v>
      </c>
      <c r="K877">
        <v>22.009007229733001</v>
      </c>
      <c r="L877">
        <v>21.352945299613499</v>
      </c>
      <c r="M877">
        <v>42.870605873231703</v>
      </c>
      <c r="N877">
        <v>0.72738734267892702</v>
      </c>
      <c r="O877">
        <v>31.343984962406001</v>
      </c>
      <c r="P877">
        <v>29.756097560975601</v>
      </c>
      <c r="Q877">
        <v>-4.6758876855982998E-2</v>
      </c>
    </row>
    <row r="878" spans="1:17" hidden="1" x14ac:dyDescent="0.3">
      <c r="A878" t="s">
        <v>1905</v>
      </c>
      <c r="B878" t="s">
        <v>1906</v>
      </c>
      <c r="C878" t="str">
        <f>IFERROR(VLOOKUP(Table1[[#This Row],[Ticker]],[1]!Table2[[Symbol]:[Industry]],2,FALSE),"-")</f>
        <v>-</v>
      </c>
      <c r="D878" t="s">
        <v>306</v>
      </c>
      <c r="E878">
        <v>3759.6542145199901</v>
      </c>
      <c r="F878">
        <v>176.2</v>
      </c>
      <c r="G878">
        <v>-43.470132433315698</v>
      </c>
      <c r="H878">
        <v>-8.8319469352066999</v>
      </c>
      <c r="I878">
        <v>-30.8103299072319</v>
      </c>
      <c r="J878">
        <v>-3.6253708049207498</v>
      </c>
      <c r="K878">
        <v>182.785204503513</v>
      </c>
      <c r="M878">
        <v>37.745058856259902</v>
      </c>
      <c r="N878">
        <v>0.54319390838872295</v>
      </c>
      <c r="O878">
        <v>33.371169125993198</v>
      </c>
      <c r="P878">
        <v>20.273037542662099</v>
      </c>
    </row>
    <row r="879" spans="1:17" x14ac:dyDescent="0.3">
      <c r="A879" t="s">
        <v>1907</v>
      </c>
      <c r="B879" t="s">
        <v>1908</v>
      </c>
      <c r="C879" t="str">
        <f>IFERROR(VLOOKUP(Table1[[#This Row],[Ticker]],[1]!Table2[[Symbol]:[Industry]],2,FALSE),"-")</f>
        <v>-</v>
      </c>
      <c r="D879" t="s">
        <v>301</v>
      </c>
      <c r="E879">
        <v>3740.3845088399999</v>
      </c>
      <c r="F879">
        <v>1370.1</v>
      </c>
      <c r="G879">
        <v>43.341883732446803</v>
      </c>
      <c r="H879">
        <v>-1.2863360512689099</v>
      </c>
      <c r="I879">
        <v>14.826025936903299</v>
      </c>
      <c r="J879">
        <v>-1.3903934899094299</v>
      </c>
      <c r="K879">
        <v>1352.6540874479299</v>
      </c>
      <c r="L879">
        <v>1213.57370356553</v>
      </c>
      <c r="M879">
        <v>66.839930178853095</v>
      </c>
      <c r="N879">
        <v>0.31695885814305202</v>
      </c>
      <c r="O879">
        <v>3.2771330559813099</v>
      </c>
      <c r="P879">
        <v>75.653846153846104</v>
      </c>
      <c r="Q879">
        <v>0.10654753540089</v>
      </c>
    </row>
    <row r="880" spans="1:17" x14ac:dyDescent="0.3">
      <c r="A880" t="s">
        <v>1909</v>
      </c>
      <c r="B880" t="s">
        <v>1910</v>
      </c>
      <c r="C880" t="str">
        <f>IFERROR(VLOOKUP(Table1[[#This Row],[Ticker]],[1]!Table2[[Symbol]:[Industry]],2,FALSE),"-")</f>
        <v>-</v>
      </c>
      <c r="D880" t="s">
        <v>301</v>
      </c>
      <c r="E880">
        <v>3732.6029654599902</v>
      </c>
      <c r="F880">
        <v>1394.15</v>
      </c>
      <c r="G880">
        <v>10.9818958772501</v>
      </c>
      <c r="H880">
        <v>-10.600290314252</v>
      </c>
      <c r="I880">
        <v>-14.933838156312</v>
      </c>
      <c r="J880">
        <v>-10.2820644456081</v>
      </c>
      <c r="K880">
        <v>1361.42100002239</v>
      </c>
      <c r="L880">
        <v>1315.37039848942</v>
      </c>
      <c r="M880">
        <v>56.748280945366702</v>
      </c>
      <c r="N880">
        <v>2.68673517684454</v>
      </c>
      <c r="O880">
        <v>30.7570921349926</v>
      </c>
      <c r="P880">
        <v>44.922037422037398</v>
      </c>
      <c r="Q880">
        <v>8.4507082286553001E-2</v>
      </c>
    </row>
    <row r="881" spans="1:17" hidden="1" x14ac:dyDescent="0.3">
      <c r="A881" t="s">
        <v>1911</v>
      </c>
      <c r="B881" t="s">
        <v>1912</v>
      </c>
      <c r="C881" t="str">
        <f>IFERROR(VLOOKUP(Table1[[#This Row],[Ticker]],[1]!Table2[[Symbol]:[Industry]],2,FALSE),"-")</f>
        <v>-</v>
      </c>
      <c r="D881" t="s">
        <v>1049</v>
      </c>
      <c r="E881">
        <v>3730.8735000000001</v>
      </c>
      <c r="F881">
        <v>63.49</v>
      </c>
      <c r="G881">
        <v>-39.086774594051597</v>
      </c>
      <c r="H881">
        <v>-6.4585835499869102</v>
      </c>
      <c r="I881">
        <v>-21.117453533272599</v>
      </c>
      <c r="J881">
        <v>-1.4823822011668799</v>
      </c>
      <c r="K881">
        <v>64.872245974414895</v>
      </c>
      <c r="L881">
        <v>66.775081148619094</v>
      </c>
      <c r="M881">
        <v>80.428401478298795</v>
      </c>
      <c r="N881">
        <v>0.84730411895895197</v>
      </c>
      <c r="O881">
        <v>17.6405733186328</v>
      </c>
      <c r="P881">
        <v>2.2547914317925399</v>
      </c>
      <c r="Q881">
        <v>-6.679688381315E-3</v>
      </c>
    </row>
    <row r="882" spans="1:17" hidden="1" x14ac:dyDescent="0.3">
      <c r="A882" t="s">
        <v>1913</v>
      </c>
      <c r="B882" t="s">
        <v>1914</v>
      </c>
      <c r="C882" t="str">
        <f>IFERROR(VLOOKUP(Table1[[#This Row],[Ticker]],[1]!Table2[[Symbol]:[Industry]],2,FALSE),"-")</f>
        <v>-</v>
      </c>
      <c r="D882" t="s">
        <v>124</v>
      </c>
      <c r="E882">
        <v>3727.1701930049999</v>
      </c>
      <c r="F882">
        <v>58.03</v>
      </c>
      <c r="G882">
        <v>75.746511498594899</v>
      </c>
      <c r="H882">
        <v>4.7468622432199297</v>
      </c>
      <c r="I882">
        <v>15.6956092700603</v>
      </c>
      <c r="J882">
        <v>3.88917806111741</v>
      </c>
      <c r="K882">
        <v>52.935252727839099</v>
      </c>
      <c r="L882">
        <v>43.811299847634103</v>
      </c>
      <c r="M882">
        <v>55.488283789388397</v>
      </c>
      <c r="N882">
        <v>0.99606265307210495</v>
      </c>
      <c r="O882">
        <v>17.0946062381526</v>
      </c>
      <c r="P882">
        <v>134.93927125505999</v>
      </c>
      <c r="Q882">
        <v>0.11768458998702699</v>
      </c>
    </row>
    <row r="883" spans="1:17" hidden="1" x14ac:dyDescent="0.3">
      <c r="A883" t="s">
        <v>1915</v>
      </c>
      <c r="B883" t="s">
        <v>1916</v>
      </c>
      <c r="C883" t="str">
        <f>IFERROR(VLOOKUP(Table1[[#This Row],[Ticker]],[1]!Table2[[Symbol]:[Industry]],2,FALSE),"-")</f>
        <v>-</v>
      </c>
      <c r="D883" t="s">
        <v>54</v>
      </c>
      <c r="E883">
        <v>3725.6290025449998</v>
      </c>
      <c r="F883">
        <v>651.04999999999995</v>
      </c>
      <c r="G883">
        <v>-9.7805826911468898</v>
      </c>
      <c r="H883">
        <v>7.5503503830120096</v>
      </c>
      <c r="I883">
        <v>8.6786046907956802</v>
      </c>
      <c r="J883">
        <v>-3.1997067765676799</v>
      </c>
      <c r="K883">
        <v>600.14229706742503</v>
      </c>
      <c r="M883">
        <v>43.992951195224997</v>
      </c>
      <c r="N883">
        <v>0.98891430457839302</v>
      </c>
      <c r="O883">
        <v>11.358574610244901</v>
      </c>
      <c r="P883">
        <v>54.515248605672198</v>
      </c>
    </row>
    <row r="884" spans="1:17" hidden="1" x14ac:dyDescent="0.3">
      <c r="A884" t="s">
        <v>1917</v>
      </c>
      <c r="B884" t="s">
        <v>1918</v>
      </c>
      <c r="C884" t="str">
        <f>IFERROR(VLOOKUP(Table1[[#This Row],[Ticker]],[1]!Table2[[Symbol]:[Industry]],2,FALSE),"-")</f>
        <v>-</v>
      </c>
      <c r="D884" t="s">
        <v>743</v>
      </c>
      <c r="E884">
        <v>3724.7253936799998</v>
      </c>
      <c r="F884">
        <v>158.72999999999999</v>
      </c>
      <c r="G884">
        <v>0.66212922646359096</v>
      </c>
      <c r="H884">
        <v>0.37414461839532798</v>
      </c>
      <c r="I884">
        <v>-4.0723899069597804</v>
      </c>
      <c r="J884">
        <v>-1.6516143697144401</v>
      </c>
      <c r="K884">
        <v>157.578031957728</v>
      </c>
      <c r="L884">
        <v>146.63485616179</v>
      </c>
      <c r="M884">
        <v>58.331342908403499</v>
      </c>
      <c r="N884">
        <v>0.88186208812032796</v>
      </c>
      <c r="O884">
        <v>10.2501102501102</v>
      </c>
      <c r="P884">
        <v>40.655737704918003</v>
      </c>
      <c r="Q884">
        <v>8.2626113561340003E-3</v>
      </c>
    </row>
    <row r="885" spans="1:17" x14ac:dyDescent="0.3">
      <c r="A885" t="s">
        <v>1919</v>
      </c>
      <c r="B885" t="s">
        <v>1920</v>
      </c>
      <c r="C885" t="str">
        <f>IFERROR(VLOOKUP(Table1[[#This Row],[Ticker]],[1]!Table2[[Symbol]:[Industry]],2,FALSE),"-")</f>
        <v>-</v>
      </c>
      <c r="D885" t="s">
        <v>566</v>
      </c>
      <c r="E885">
        <v>3711.9459999999999</v>
      </c>
      <c r="F885">
        <v>857.5</v>
      </c>
      <c r="G885">
        <v>-9.91876831988289</v>
      </c>
      <c r="H885">
        <v>-22.295182055757699</v>
      </c>
      <c r="I885">
        <v>-39.091480784740703</v>
      </c>
      <c r="J885">
        <v>0.66664938250239203</v>
      </c>
      <c r="K885">
        <v>989.29182393324504</v>
      </c>
      <c r="L885">
        <v>984.99575411112505</v>
      </c>
      <c r="M885">
        <v>44.702968204826</v>
      </c>
      <c r="N885">
        <v>1.0461139388357701</v>
      </c>
      <c r="O885">
        <v>74.338192419825006</v>
      </c>
      <c r="P885">
        <v>39.954300636526803</v>
      </c>
      <c r="Q885">
        <v>0.15882745387202499</v>
      </c>
    </row>
    <row r="886" spans="1:17" hidden="1" x14ac:dyDescent="0.3">
      <c r="A886" t="s">
        <v>1921</v>
      </c>
      <c r="B886" t="s">
        <v>1922</v>
      </c>
      <c r="C886" t="str">
        <f>IFERROR(VLOOKUP(Table1[[#This Row],[Ticker]],[1]!Table2[[Symbol]:[Industry]],2,FALSE),"-")</f>
        <v>-</v>
      </c>
      <c r="D886" t="s">
        <v>51</v>
      </c>
      <c r="E886">
        <v>3683.6665156499998</v>
      </c>
      <c r="F886">
        <v>270.7</v>
      </c>
      <c r="G886">
        <v>21.534118814757701</v>
      </c>
      <c r="H886">
        <v>8.7282624888770606</v>
      </c>
      <c r="I886">
        <v>5.3092866976044304</v>
      </c>
      <c r="J886">
        <v>-4.3077026942605396</v>
      </c>
      <c r="K886">
        <v>252.77806820218601</v>
      </c>
      <c r="L886">
        <v>222.73499020880899</v>
      </c>
      <c r="M886">
        <v>53.818116640551601</v>
      </c>
      <c r="N886">
        <v>1.5685199652533099</v>
      </c>
      <c r="O886">
        <v>10.214259327669</v>
      </c>
      <c r="P886">
        <v>71.873015873015802</v>
      </c>
      <c r="Q886">
        <v>-6.6615624051940001E-3</v>
      </c>
    </row>
    <row r="887" spans="1:17" hidden="1" x14ac:dyDescent="0.3">
      <c r="A887" t="s">
        <v>1923</v>
      </c>
      <c r="B887" t="s">
        <v>1924</v>
      </c>
      <c r="C887" t="str">
        <f>IFERROR(VLOOKUP(Table1[[#This Row],[Ticker]],[1]!Table2[[Symbol]:[Industry]],2,FALSE),"-")</f>
        <v>-</v>
      </c>
      <c r="D887" t="s">
        <v>296</v>
      </c>
      <c r="E887">
        <v>3678.6578206250001</v>
      </c>
      <c r="F887">
        <v>304.75</v>
      </c>
      <c r="G887">
        <v>90.066037428709706</v>
      </c>
      <c r="H887">
        <v>22.901239770662599</v>
      </c>
      <c r="I887">
        <v>121.05715332345299</v>
      </c>
      <c r="J887">
        <v>1.65364767009922</v>
      </c>
      <c r="K887">
        <v>246.73548262438399</v>
      </c>
      <c r="L887">
        <v>175.823679541448</v>
      </c>
      <c r="M887">
        <v>64.709025573485107</v>
      </c>
      <c r="N887">
        <v>0.759266014195637</v>
      </c>
      <c r="O887">
        <v>5.9885151763740803</v>
      </c>
      <c r="P887">
        <v>197.54930677601999</v>
      </c>
      <c r="Q887">
        <v>0.19619467671691701</v>
      </c>
    </row>
    <row r="888" spans="1:17" hidden="1" x14ac:dyDescent="0.3">
      <c r="A888" t="s">
        <v>1925</v>
      </c>
      <c r="B888" t="s">
        <v>1926</v>
      </c>
      <c r="C888" t="str">
        <f>IFERROR(VLOOKUP(Table1[[#This Row],[Ticker]],[1]!Table2[[Symbol]:[Industry]],2,FALSE),"-")</f>
        <v>-</v>
      </c>
      <c r="D888" t="s">
        <v>63</v>
      </c>
      <c r="E888">
        <v>3666.933801872</v>
      </c>
      <c r="F888">
        <v>242.44</v>
      </c>
      <c r="G888">
        <v>69.916885118540804</v>
      </c>
      <c r="H888">
        <v>-1.97083808348597</v>
      </c>
      <c r="I888">
        <v>17.992021581204</v>
      </c>
      <c r="J888">
        <v>6.5741675164834597</v>
      </c>
      <c r="K888">
        <v>227.14676579481699</v>
      </c>
      <c r="L888">
        <v>196.691674919306</v>
      </c>
      <c r="M888">
        <v>71.793434934889007</v>
      </c>
      <c r="N888">
        <v>0.79813600706232701</v>
      </c>
      <c r="O888">
        <v>11.3265137766045</v>
      </c>
      <c r="P888">
        <v>103.90243902439001</v>
      </c>
      <c r="Q888">
        <v>0.12494561909306701</v>
      </c>
    </row>
    <row r="889" spans="1:17" hidden="1" x14ac:dyDescent="0.3">
      <c r="A889" t="s">
        <v>1927</v>
      </c>
      <c r="B889" t="s">
        <v>1928</v>
      </c>
      <c r="C889" t="str">
        <f>IFERROR(VLOOKUP(Table1[[#This Row],[Ticker]],[1]!Table2[[Symbol]:[Industry]],2,FALSE),"-")</f>
        <v>-</v>
      </c>
      <c r="D889" t="s">
        <v>46</v>
      </c>
      <c r="E889">
        <v>3666.09480798</v>
      </c>
      <c r="F889">
        <v>964.7</v>
      </c>
      <c r="G889">
        <v>34.305826228826199</v>
      </c>
      <c r="H889">
        <v>-7.7947836033072999</v>
      </c>
      <c r="I889">
        <v>-32.097187831882401</v>
      </c>
      <c r="J889">
        <v>-3.2754057072980101</v>
      </c>
      <c r="K889">
        <v>966.95441198241303</v>
      </c>
      <c r="L889">
        <v>901.01390663973905</v>
      </c>
      <c r="M889">
        <v>55.865948612942901</v>
      </c>
      <c r="N889">
        <v>1.1040501102537701</v>
      </c>
      <c r="O889">
        <v>42.635016067171101</v>
      </c>
      <c r="P889">
        <v>73.606070603761097</v>
      </c>
    </row>
    <row r="890" spans="1:17" x14ac:dyDescent="0.3">
      <c r="A890" t="s">
        <v>1929</v>
      </c>
      <c r="B890" t="s">
        <v>1930</v>
      </c>
      <c r="C890" t="str">
        <f>IFERROR(VLOOKUP(Table1[[#This Row],[Ticker]],[1]!Table2[[Symbol]:[Industry]],2,FALSE),"-")</f>
        <v>-</v>
      </c>
      <c r="D890" t="s">
        <v>511</v>
      </c>
      <c r="E890">
        <v>3641.38826144</v>
      </c>
      <c r="F890">
        <v>4214.8</v>
      </c>
      <c r="G890">
        <v>-9.2536094263733197</v>
      </c>
      <c r="H890">
        <v>-8.4041525959809498</v>
      </c>
      <c r="I890">
        <v>14.108971633172199</v>
      </c>
      <c r="J890">
        <v>2.9675904528172499</v>
      </c>
      <c r="K890">
        <v>3956.8455206867502</v>
      </c>
      <c r="L890">
        <v>3627.3217234170202</v>
      </c>
      <c r="M890">
        <v>73.850833243572495</v>
      </c>
      <c r="N890">
        <v>0.62418997345316796</v>
      </c>
      <c r="O890">
        <v>4.20423270380563</v>
      </c>
      <c r="P890">
        <v>40.6621278867974</v>
      </c>
      <c r="Q890">
        <v>3.5113177400362003E-2</v>
      </c>
    </row>
    <row r="891" spans="1:17" hidden="1" x14ac:dyDescent="0.3">
      <c r="A891" t="s">
        <v>1931</v>
      </c>
      <c r="B891" t="s">
        <v>1932</v>
      </c>
      <c r="C891" t="str">
        <f>IFERROR(VLOOKUP(Table1[[#This Row],[Ticker]],[1]!Table2[[Symbol]:[Industry]],2,FALSE),"-")</f>
        <v>-</v>
      </c>
      <c r="D891" t="s">
        <v>566</v>
      </c>
      <c r="E891">
        <v>3636.8274674999998</v>
      </c>
      <c r="F891">
        <v>264.3</v>
      </c>
      <c r="G891">
        <v>85.369792637508397</v>
      </c>
      <c r="H891">
        <v>5.6892807864108601</v>
      </c>
      <c r="I891">
        <v>40.962690359264002</v>
      </c>
      <c r="J891">
        <v>-1.8900890069615599</v>
      </c>
      <c r="K891">
        <v>233.85824366285999</v>
      </c>
      <c r="L891">
        <v>189.57352430959099</v>
      </c>
      <c r="M891">
        <v>55.601358138883697</v>
      </c>
      <c r="N891">
        <v>0.84903918027193104</v>
      </c>
      <c r="O891">
        <v>7.4347332576617298</v>
      </c>
      <c r="P891">
        <v>115.931372549019</v>
      </c>
      <c r="Q891">
        <v>0.231629430144459</v>
      </c>
    </row>
    <row r="892" spans="1:17" hidden="1" x14ac:dyDescent="0.3">
      <c r="A892" t="s">
        <v>1933</v>
      </c>
      <c r="B892" t="s">
        <v>1934</v>
      </c>
      <c r="C892" t="str">
        <f>IFERROR(VLOOKUP(Table1[[#This Row],[Ticker]],[1]!Table2[[Symbol]:[Industry]],2,FALSE),"-")</f>
        <v>-</v>
      </c>
      <c r="D892" t="s">
        <v>199</v>
      </c>
      <c r="E892">
        <v>3633.11113488</v>
      </c>
      <c r="F892">
        <v>603.6</v>
      </c>
      <c r="G892">
        <v>28.0803185740732</v>
      </c>
      <c r="H892">
        <v>-7.42028268723318</v>
      </c>
      <c r="I892">
        <v>0.53303506894728603</v>
      </c>
      <c r="J892">
        <v>-5.6143334806944303</v>
      </c>
      <c r="K892">
        <v>608.091861228786</v>
      </c>
      <c r="L892">
        <v>524.83013961827601</v>
      </c>
      <c r="M892">
        <v>30.688328344855801</v>
      </c>
      <c r="N892">
        <v>0.40389802719826201</v>
      </c>
      <c r="O892">
        <v>15.5566600397614</v>
      </c>
      <c r="P892">
        <v>74.804517810599407</v>
      </c>
      <c r="Q892">
        <v>7.8198313146991993E-2</v>
      </c>
    </row>
    <row r="893" spans="1:17" x14ac:dyDescent="0.3">
      <c r="A893" t="s">
        <v>1935</v>
      </c>
      <c r="B893" t="s">
        <v>1936</v>
      </c>
      <c r="C893" t="str">
        <f>IFERROR(VLOOKUP(Table1[[#This Row],[Ticker]],[1]!Table2[[Symbol]:[Industry]],2,FALSE),"-")</f>
        <v>-</v>
      </c>
      <c r="D893" t="s">
        <v>473</v>
      </c>
      <c r="E893">
        <v>3628.18733793</v>
      </c>
      <c r="F893">
        <v>573.04999999999995</v>
      </c>
      <c r="G893">
        <v>12.8359782310381</v>
      </c>
      <c r="H893">
        <v>-4.0782492967766597</v>
      </c>
      <c r="I893">
        <v>35.852283605572403</v>
      </c>
      <c r="J893">
        <v>-0.483217975061635</v>
      </c>
      <c r="K893">
        <v>553.25341947681</v>
      </c>
      <c r="L893">
        <v>479.82654141255398</v>
      </c>
      <c r="M893">
        <v>53.763351646799499</v>
      </c>
      <c r="N893">
        <v>1.6581992443446301</v>
      </c>
      <c r="O893">
        <v>8.0010470290550604</v>
      </c>
      <c r="P893">
        <v>74.179331306990804</v>
      </c>
      <c r="Q893">
        <v>-3.7075323355498999E-2</v>
      </c>
    </row>
    <row r="894" spans="1:17" x14ac:dyDescent="0.3">
      <c r="A894" t="s">
        <v>1937</v>
      </c>
      <c r="B894" t="s">
        <v>1938</v>
      </c>
      <c r="C894" t="str">
        <f>IFERROR(VLOOKUP(Table1[[#This Row],[Ticker]],[1]!Table2[[Symbol]:[Industry]],2,FALSE),"-")</f>
        <v>-</v>
      </c>
      <c r="D894" t="s">
        <v>1510</v>
      </c>
      <c r="E894">
        <v>3628.0349999999999</v>
      </c>
      <c r="F894">
        <v>326.85000000000002</v>
      </c>
      <c r="G894">
        <v>-52.864464957583003</v>
      </c>
      <c r="H894">
        <v>-2.43705758570341</v>
      </c>
      <c r="I894">
        <v>-17.729617714299199</v>
      </c>
      <c r="J894">
        <v>-2.7519909419347401</v>
      </c>
      <c r="K894">
        <v>319.94510762601197</v>
      </c>
      <c r="L894">
        <v>340.82576921067198</v>
      </c>
      <c r="M894">
        <v>68.163697196263698</v>
      </c>
      <c r="N894">
        <v>0.65476058475170096</v>
      </c>
      <c r="O894">
        <v>42.787211258987199</v>
      </c>
      <c r="P894">
        <v>12.551652892561901</v>
      </c>
      <c r="Q894">
        <v>-2.1174659607379999E-2</v>
      </c>
    </row>
    <row r="895" spans="1:17" x14ac:dyDescent="0.3">
      <c r="A895" t="s">
        <v>1939</v>
      </c>
      <c r="B895" t="s">
        <v>1940</v>
      </c>
      <c r="C895" t="str">
        <f>IFERROR(VLOOKUP(Table1[[#This Row],[Ticker]],[1]!Table2[[Symbol]:[Industry]],2,FALSE),"-")</f>
        <v>-</v>
      </c>
      <c r="D895" t="s">
        <v>127</v>
      </c>
      <c r="E895">
        <v>3619.5112010099901</v>
      </c>
      <c r="F895">
        <v>670.85</v>
      </c>
      <c r="G895">
        <v>46.691870181493698</v>
      </c>
      <c r="H895">
        <v>-11.7697454792504</v>
      </c>
      <c r="I895">
        <v>-4.3508707896813004</v>
      </c>
      <c r="J895">
        <v>-2.9781026198651799</v>
      </c>
      <c r="K895">
        <v>704.11962834813903</v>
      </c>
      <c r="L895">
        <v>633.39476239701605</v>
      </c>
      <c r="M895">
        <v>34.720961624303897</v>
      </c>
      <c r="N895">
        <v>0.284815254783157</v>
      </c>
      <c r="O895">
        <v>31.176865171051599</v>
      </c>
      <c r="P895">
        <v>85.317679558010994</v>
      </c>
      <c r="Q895">
        <v>6.4687386615907005E-2</v>
      </c>
    </row>
    <row r="896" spans="1:17" x14ac:dyDescent="0.3">
      <c r="A896" t="s">
        <v>1941</v>
      </c>
      <c r="B896" t="s">
        <v>1942</v>
      </c>
      <c r="C896" t="str">
        <f>IFERROR(VLOOKUP(Table1[[#This Row],[Ticker]],[1]!Table2[[Symbol]:[Industry]],2,FALSE),"-")</f>
        <v>-</v>
      </c>
      <c r="D896" t="s">
        <v>1461</v>
      </c>
      <c r="E896">
        <v>3619.4619181489902</v>
      </c>
      <c r="F896">
        <v>135.16999999999999</v>
      </c>
      <c r="G896">
        <v>-55.105692429633798</v>
      </c>
      <c r="H896">
        <v>-0.49106836614150901</v>
      </c>
      <c r="I896">
        <v>-14.733607497800699</v>
      </c>
      <c r="J896">
        <v>1.3172479586995001</v>
      </c>
      <c r="K896">
        <v>130.994700959125</v>
      </c>
      <c r="L896">
        <v>138.350475067107</v>
      </c>
      <c r="M896">
        <v>68.669884187690997</v>
      </c>
      <c r="N896">
        <v>0.54346360054370102</v>
      </c>
      <c r="O896">
        <v>41.155581859880101</v>
      </c>
      <c r="P896">
        <v>29.411201531833399</v>
      </c>
      <c r="Q896">
        <v>-5.8266710383200998E-2</v>
      </c>
    </row>
    <row r="897" spans="1:17" hidden="1" x14ac:dyDescent="0.3">
      <c r="A897" t="s">
        <v>1943</v>
      </c>
      <c r="B897" t="s">
        <v>1944</v>
      </c>
      <c r="C897" t="str">
        <f>IFERROR(VLOOKUP(Table1[[#This Row],[Ticker]],[1]!Table2[[Symbol]:[Industry]],2,FALSE),"-")</f>
        <v>-</v>
      </c>
      <c r="D897" t="s">
        <v>199</v>
      </c>
      <c r="E897">
        <v>3606.2241715499999</v>
      </c>
      <c r="F897">
        <v>529.1</v>
      </c>
      <c r="G897">
        <v>10.647039689188601</v>
      </c>
      <c r="H897">
        <v>-8.2631168214677508</v>
      </c>
      <c r="I897">
        <v>-4.38218411804952</v>
      </c>
      <c r="J897">
        <v>9.1733201888579696E-3</v>
      </c>
      <c r="K897">
        <v>540.66547008179396</v>
      </c>
      <c r="L897">
        <v>476.20766301217299</v>
      </c>
      <c r="M897">
        <v>39.466058310858003</v>
      </c>
      <c r="N897">
        <v>0.38355763708861501</v>
      </c>
      <c r="O897">
        <v>15.2806652806652</v>
      </c>
      <c r="P897">
        <v>59.199638934857802</v>
      </c>
      <c r="Q897">
        <v>0.14112449700131499</v>
      </c>
    </row>
    <row r="898" spans="1:17" hidden="1" x14ac:dyDescent="0.3">
      <c r="A898" t="s">
        <v>1945</v>
      </c>
      <c r="B898" t="s">
        <v>1946</v>
      </c>
      <c r="C898" t="str">
        <f>IFERROR(VLOOKUP(Table1[[#This Row],[Ticker]],[1]!Table2[[Symbol]:[Industry]],2,FALSE),"-")</f>
        <v>-</v>
      </c>
      <c r="D898" t="s">
        <v>418</v>
      </c>
      <c r="E898">
        <v>3577.2589042499999</v>
      </c>
      <c r="F898">
        <v>4671.8500000000004</v>
      </c>
      <c r="G898">
        <v>36.363534543409301</v>
      </c>
      <c r="H898">
        <v>6.9865482031627799</v>
      </c>
      <c r="I898">
        <v>-5.6815831305793401</v>
      </c>
      <c r="J898">
        <v>-1.7591314897696599</v>
      </c>
      <c r="K898">
        <v>4414.4300239916802</v>
      </c>
      <c r="L898">
        <v>4162.8000899400504</v>
      </c>
      <c r="M898">
        <v>59.025976777424503</v>
      </c>
      <c r="N898">
        <v>1.5824964742477901</v>
      </c>
      <c r="O898">
        <v>9.10024936588289</v>
      </c>
      <c r="P898">
        <v>67.449820788530403</v>
      </c>
      <c r="Q898">
        <v>7.7277091097408004E-2</v>
      </c>
    </row>
    <row r="899" spans="1:17" x14ac:dyDescent="0.3">
      <c r="A899" t="s">
        <v>1947</v>
      </c>
      <c r="B899" t="s">
        <v>1948</v>
      </c>
      <c r="C899" t="str">
        <f>IFERROR(VLOOKUP(Table1[[#This Row],[Ticker]],[1]!Table2[[Symbol]:[Industry]],2,FALSE),"-")</f>
        <v>-</v>
      </c>
      <c r="D899" t="s">
        <v>992</v>
      </c>
      <c r="E899">
        <v>3574.2796204800002</v>
      </c>
      <c r="F899">
        <v>441.6</v>
      </c>
      <c r="G899">
        <v>-9.3614073640950508</v>
      </c>
      <c r="H899">
        <v>7.1467539730619896</v>
      </c>
      <c r="I899">
        <v>0.25501553923744702</v>
      </c>
      <c r="J899">
        <v>1.2888377769371699</v>
      </c>
      <c r="K899">
        <v>408.61996792488702</v>
      </c>
      <c r="L899">
        <v>399.089153057099</v>
      </c>
      <c r="M899">
        <v>67.763377627713595</v>
      </c>
      <c r="N899">
        <v>1.62898177201134</v>
      </c>
      <c r="O899">
        <v>10.9601449275362</v>
      </c>
      <c r="P899">
        <v>30.6315633781985</v>
      </c>
      <c r="Q899">
        <v>-1.3942617603950999E-2</v>
      </c>
    </row>
    <row r="900" spans="1:17" x14ac:dyDescent="0.3">
      <c r="A900" t="s">
        <v>1949</v>
      </c>
      <c r="B900" t="s">
        <v>1950</v>
      </c>
      <c r="C900" t="str">
        <f>IFERROR(VLOOKUP(Table1[[#This Row],[Ticker]],[1]!Table2[[Symbol]:[Industry]],2,FALSE),"-")</f>
        <v>-</v>
      </c>
      <c r="D900" t="s">
        <v>1611</v>
      </c>
      <c r="E900">
        <v>3571.2274884469998</v>
      </c>
      <c r="F900">
        <v>157.87</v>
      </c>
      <c r="G900">
        <v>-28.737512283137299</v>
      </c>
      <c r="H900">
        <v>-1.4685754055924201</v>
      </c>
      <c r="I900">
        <v>-10.5204799261438</v>
      </c>
      <c r="J900">
        <v>-2.5105823603409498</v>
      </c>
      <c r="K900">
        <v>157.52395188782501</v>
      </c>
      <c r="L900">
        <v>150.75740570438299</v>
      </c>
      <c r="M900">
        <v>45.931687236630403</v>
      </c>
      <c r="N900">
        <v>0.691174683330814</v>
      </c>
      <c r="O900">
        <v>13.441439158801501</v>
      </c>
      <c r="P900">
        <v>22.379844961240298</v>
      </c>
      <c r="Q900">
        <v>3.7612809050403997E-2</v>
      </c>
    </row>
    <row r="901" spans="1:17" hidden="1" x14ac:dyDescent="0.3">
      <c r="A901" t="s">
        <v>1951</v>
      </c>
      <c r="B901" t="s">
        <v>1952</v>
      </c>
      <c r="C901" t="str">
        <f>IFERROR(VLOOKUP(Table1[[#This Row],[Ticker]],[1]!Table2[[Symbol]:[Industry]],2,FALSE),"-")</f>
        <v>-</v>
      </c>
      <c r="D901" t="s">
        <v>283</v>
      </c>
      <c r="E901">
        <v>3566.0796999999998</v>
      </c>
      <c r="F901">
        <v>389</v>
      </c>
      <c r="G901">
        <v>83.526622193739399</v>
      </c>
      <c r="H901">
        <v>43.1576748988372</v>
      </c>
      <c r="I901">
        <v>101.99518453964799</v>
      </c>
      <c r="J901">
        <v>7.2487807345537396</v>
      </c>
      <c r="K901">
        <v>301.85192642889302</v>
      </c>
      <c r="L901">
        <v>233.2005305383</v>
      </c>
      <c r="M901">
        <v>73.273445335590296</v>
      </c>
      <c r="N901">
        <v>1.47589358788733</v>
      </c>
      <c r="O901">
        <v>6.4267352185090001</v>
      </c>
      <c r="P901">
        <v>161.07382550335501</v>
      </c>
      <c r="Q901">
        <v>0.15276621726158801</v>
      </c>
    </row>
    <row r="902" spans="1:17" hidden="1" x14ac:dyDescent="0.3">
      <c r="A902" t="s">
        <v>1953</v>
      </c>
      <c r="B902" t="s">
        <v>1954</v>
      </c>
      <c r="C902" t="str">
        <f>IFERROR(VLOOKUP(Table1[[#This Row],[Ticker]],[1]!Table2[[Symbol]:[Industry]],2,FALSE),"-")</f>
        <v>-</v>
      </c>
      <c r="D902" t="s">
        <v>356</v>
      </c>
      <c r="E902">
        <v>3554.9364</v>
      </c>
      <c r="F902">
        <v>13854</v>
      </c>
      <c r="G902">
        <v>-46.9422021852154</v>
      </c>
      <c r="H902">
        <v>35.830734263031196</v>
      </c>
      <c r="I902">
        <v>-8.7196729201024308</v>
      </c>
      <c r="J902">
        <v>-4.14135013294357</v>
      </c>
      <c r="K902">
        <v>11371.6987780911</v>
      </c>
      <c r="L902">
        <v>12027.7392415219</v>
      </c>
      <c r="M902">
        <v>67.529924097108307</v>
      </c>
      <c r="N902">
        <v>3.9191930908004302</v>
      </c>
      <c r="O902">
        <v>26.8947596362061</v>
      </c>
      <c r="P902">
        <v>52.241758241758198</v>
      </c>
      <c r="Q902">
        <v>-4.9636169320000999E-2</v>
      </c>
    </row>
    <row r="903" spans="1:17" x14ac:dyDescent="0.3">
      <c r="A903" t="s">
        <v>1955</v>
      </c>
      <c r="B903" t="s">
        <v>1956</v>
      </c>
      <c r="C903" t="str">
        <f>IFERROR(VLOOKUP(Table1[[#This Row],[Ticker]],[1]!Table2[[Symbol]:[Industry]],2,FALSE),"-")</f>
        <v>-</v>
      </c>
      <c r="D903" t="s">
        <v>412</v>
      </c>
      <c r="E903">
        <v>3547.3985391349902</v>
      </c>
      <c r="F903">
        <v>492.35</v>
      </c>
      <c r="G903">
        <v>-4.1612028878795204</v>
      </c>
      <c r="H903">
        <v>-11.391056210458</v>
      </c>
      <c r="I903">
        <v>1.5260425627905101</v>
      </c>
      <c r="J903">
        <v>-1.8963395290815399</v>
      </c>
      <c r="K903">
        <v>495.885084609035</v>
      </c>
      <c r="L903">
        <v>454.69111428110301</v>
      </c>
      <c r="M903">
        <v>43.5694421222396</v>
      </c>
      <c r="N903">
        <v>0.34037888511740599</v>
      </c>
      <c r="O903">
        <v>12.663755458515199</v>
      </c>
      <c r="P903">
        <v>41.459560407987297</v>
      </c>
      <c r="Q903">
        <v>-8.5064257921278003E-2</v>
      </c>
    </row>
    <row r="904" spans="1:17" hidden="1" x14ac:dyDescent="0.3">
      <c r="A904" t="s">
        <v>1957</v>
      </c>
      <c r="B904" t="s">
        <v>1958</v>
      </c>
      <c r="C904" t="str">
        <f>IFERROR(VLOOKUP(Table1[[#This Row],[Ticker]],[1]!Table2[[Symbol]:[Industry]],2,FALSE),"-")</f>
        <v>-</v>
      </c>
      <c r="D904" t="s">
        <v>228</v>
      </c>
      <c r="E904">
        <v>3546.8054587500001</v>
      </c>
      <c r="F904">
        <v>267.35000000000002</v>
      </c>
      <c r="G904">
        <v>274.42930460167298</v>
      </c>
      <c r="H904">
        <v>3.3116129344805798</v>
      </c>
      <c r="I904">
        <v>139.47713887371199</v>
      </c>
      <c r="J904">
        <v>-2.2865428678539699</v>
      </c>
      <c r="K904">
        <v>231.69085613974499</v>
      </c>
      <c r="L904">
        <v>149.61552784894801</v>
      </c>
      <c r="M904">
        <v>56.227381908894003</v>
      </c>
      <c r="N904">
        <v>0.38283596390809699</v>
      </c>
      <c r="O904">
        <v>15.204787731438101</v>
      </c>
      <c r="P904">
        <v>385.20871143375598</v>
      </c>
      <c r="Q904">
        <v>0.15620803144545001</v>
      </c>
    </row>
    <row r="905" spans="1:17" x14ac:dyDescent="0.3">
      <c r="A905" t="s">
        <v>1959</v>
      </c>
      <c r="B905" t="s">
        <v>1960</v>
      </c>
      <c r="C905" t="str">
        <f>IFERROR(VLOOKUP(Table1[[#This Row],[Ticker]],[1]!Table2[[Symbol]:[Industry]],2,FALSE),"-")</f>
        <v>-</v>
      </c>
      <c r="D905" t="s">
        <v>199</v>
      </c>
      <c r="E905">
        <v>3543.15029985</v>
      </c>
      <c r="F905">
        <v>225.78</v>
      </c>
      <c r="G905">
        <v>-37.840898618140997</v>
      </c>
      <c r="H905">
        <v>-6.43356670302102</v>
      </c>
      <c r="I905">
        <v>-24.767897995902398</v>
      </c>
      <c r="J905">
        <v>7.3183050198482001E-3</v>
      </c>
      <c r="K905">
        <v>225.27880041746999</v>
      </c>
      <c r="L905">
        <v>231.17346573863199</v>
      </c>
      <c r="M905">
        <v>49.933961724021003</v>
      </c>
      <c r="N905">
        <v>0.55384305967443104</v>
      </c>
      <c r="O905">
        <v>32.429798919301902</v>
      </c>
      <c r="P905">
        <v>18.488585673051599</v>
      </c>
      <c r="Q905">
        <v>1.892524776529E-3</v>
      </c>
    </row>
    <row r="906" spans="1:17" hidden="1" x14ac:dyDescent="0.3">
      <c r="A906" t="s">
        <v>1961</v>
      </c>
      <c r="B906" t="s">
        <v>1962</v>
      </c>
      <c r="C906" t="str">
        <f>IFERROR(VLOOKUP(Table1[[#This Row],[Ticker]],[1]!Table2[[Symbol]:[Industry]],2,FALSE),"-")</f>
        <v>-</v>
      </c>
      <c r="D906" t="s">
        <v>301</v>
      </c>
      <c r="E906">
        <v>3535.4931768000001</v>
      </c>
      <c r="F906">
        <v>2439.9</v>
      </c>
      <c r="G906">
        <v>529.04254469514206</v>
      </c>
      <c r="H906">
        <v>36.420347988588198</v>
      </c>
      <c r="I906">
        <v>121.288471940902</v>
      </c>
      <c r="J906">
        <v>-6.22064292668031</v>
      </c>
      <c r="K906">
        <v>1883.0962197475801</v>
      </c>
      <c r="L906">
        <v>1262.9888771245</v>
      </c>
      <c r="M906">
        <v>65.707851168989194</v>
      </c>
      <c r="N906">
        <v>1.0396232795646401</v>
      </c>
      <c r="O906">
        <v>8.9327431452108605</v>
      </c>
      <c r="P906">
        <v>659.620174346201</v>
      </c>
      <c r="Q906">
        <v>0.27389948902075101</v>
      </c>
    </row>
    <row r="907" spans="1:17" hidden="1" x14ac:dyDescent="0.3">
      <c r="A907" t="s">
        <v>1963</v>
      </c>
      <c r="B907" t="s">
        <v>1964</v>
      </c>
      <c r="C907" t="str">
        <f>IFERROR(VLOOKUP(Table1[[#This Row],[Ticker]],[1]!Table2[[Symbol]:[Industry]],2,FALSE),"-")</f>
        <v>-</v>
      </c>
      <c r="D907" t="s">
        <v>1965</v>
      </c>
      <c r="E907">
        <v>3529.148185605</v>
      </c>
      <c r="F907">
        <v>795.55</v>
      </c>
      <c r="G907">
        <v>107.79895560380101</v>
      </c>
      <c r="H907">
        <v>8.6374582225178802</v>
      </c>
      <c r="I907">
        <v>119.913398553958</v>
      </c>
      <c r="J907">
        <v>-4.6018414121665199</v>
      </c>
      <c r="K907">
        <v>657.15672762983604</v>
      </c>
      <c r="M907">
        <v>62.965832072381303</v>
      </c>
      <c r="N907">
        <v>0.40613865836907098</v>
      </c>
      <c r="O907">
        <v>6.4672239331280403</v>
      </c>
      <c r="P907">
        <v>211.004691164972</v>
      </c>
    </row>
    <row r="908" spans="1:17" hidden="1" x14ac:dyDescent="0.3">
      <c r="A908" t="s">
        <v>1966</v>
      </c>
      <c r="B908" t="s">
        <v>1967</v>
      </c>
      <c r="C908" t="str">
        <f>IFERROR(VLOOKUP(Table1[[#This Row],[Ticker]],[1]!Table2[[Symbol]:[Industry]],2,FALSE),"-")</f>
        <v>-</v>
      </c>
      <c r="D908" t="s">
        <v>199</v>
      </c>
      <c r="E908">
        <v>3524.5336773199901</v>
      </c>
      <c r="F908">
        <v>1742.05</v>
      </c>
      <c r="G908">
        <v>-14.799630014634101</v>
      </c>
      <c r="H908">
        <v>-13.833313865802699</v>
      </c>
      <c r="I908">
        <v>3.4169702614605901</v>
      </c>
      <c r="J908">
        <v>-0.64967025821872104</v>
      </c>
      <c r="K908">
        <v>1729.04832299604</v>
      </c>
      <c r="M908">
        <v>49.182462566376202</v>
      </c>
      <c r="N908">
        <v>0.53282476827064196</v>
      </c>
      <c r="O908">
        <v>18.096495508165599</v>
      </c>
      <c r="P908">
        <v>44.700556524628198</v>
      </c>
    </row>
    <row r="909" spans="1:17" hidden="1" x14ac:dyDescent="0.3">
      <c r="A909" t="s">
        <v>1968</v>
      </c>
      <c r="B909" t="s">
        <v>1969</v>
      </c>
      <c r="C909" t="str">
        <f>IFERROR(VLOOKUP(Table1[[#This Row],[Ticker]],[1]!Table2[[Symbol]:[Industry]],2,FALSE),"-")</f>
        <v>-</v>
      </c>
      <c r="D909" t="s">
        <v>569</v>
      </c>
      <c r="E909">
        <v>3494.2947004440002</v>
      </c>
      <c r="F909">
        <v>252.44</v>
      </c>
      <c r="G909">
        <v>24.0811437693974</v>
      </c>
      <c r="H909">
        <v>22.0615958222103</v>
      </c>
      <c r="I909">
        <v>13.6606198608465</v>
      </c>
      <c r="J909">
        <v>3.4347209720952501</v>
      </c>
      <c r="K909">
        <v>207.156440823004</v>
      </c>
      <c r="L909">
        <v>188.04913798024299</v>
      </c>
      <c r="M909">
        <v>85.709933978764695</v>
      </c>
      <c r="N909">
        <v>2.82233039255118</v>
      </c>
      <c r="O909">
        <v>0.45555379496118298</v>
      </c>
      <c r="P909">
        <v>96.298600311041994</v>
      </c>
      <c r="Q909">
        <v>3.2659009416223003E-2</v>
      </c>
    </row>
    <row r="910" spans="1:17" hidden="1" x14ac:dyDescent="0.3">
      <c r="A910" t="s">
        <v>1970</v>
      </c>
      <c r="B910" t="s">
        <v>1971</v>
      </c>
      <c r="C910" t="str">
        <f>IFERROR(VLOOKUP(Table1[[#This Row],[Ticker]],[1]!Table2[[Symbol]:[Industry]],2,FALSE),"-")</f>
        <v>-</v>
      </c>
      <c r="D910" t="s">
        <v>89</v>
      </c>
      <c r="E910">
        <v>3487.6272050050002</v>
      </c>
      <c r="F910">
        <v>2603.85</v>
      </c>
      <c r="G910">
        <v>786.81496120391898</v>
      </c>
      <c r="H910">
        <v>14.921595822210399</v>
      </c>
      <c r="I910">
        <v>136.72644146155599</v>
      </c>
      <c r="J910">
        <v>-5.9230769774085701</v>
      </c>
      <c r="K910">
        <v>2121.20783478768</v>
      </c>
      <c r="L910">
        <v>1418.63849042021</v>
      </c>
      <c r="M910">
        <v>63.293928373567503</v>
      </c>
      <c r="N910">
        <v>1.4535835000098301</v>
      </c>
      <c r="O910">
        <v>5.6128425216506397</v>
      </c>
      <c r="P910">
        <v>833.78160301237199</v>
      </c>
    </row>
    <row r="911" spans="1:17" hidden="1" x14ac:dyDescent="0.3">
      <c r="A911" t="s">
        <v>1972</v>
      </c>
      <c r="B911" t="s">
        <v>1973</v>
      </c>
      <c r="C911" t="str">
        <f>IFERROR(VLOOKUP(Table1[[#This Row],[Ticker]],[1]!Table2[[Symbol]:[Industry]],2,FALSE),"-")</f>
        <v>-</v>
      </c>
      <c r="D911" t="s">
        <v>54</v>
      </c>
      <c r="E911">
        <v>3482.2849509500002</v>
      </c>
      <c r="F911">
        <v>1400.75</v>
      </c>
      <c r="G911">
        <v>95.489625468576804</v>
      </c>
      <c r="H911">
        <v>13.6565325310711</v>
      </c>
      <c r="I911">
        <v>51.716455450928599</v>
      </c>
      <c r="J911">
        <v>-3.32318989718111</v>
      </c>
      <c r="K911">
        <v>1199.36072809804</v>
      </c>
      <c r="L911">
        <v>948.45059845149297</v>
      </c>
      <c r="M911">
        <v>69.4888466319576</v>
      </c>
      <c r="N911">
        <v>0.605229153139484</v>
      </c>
      <c r="O911">
        <v>2.73067999286096</v>
      </c>
      <c r="P911">
        <v>183.79199729866599</v>
      </c>
      <c r="Q911">
        <v>0.23363565159055399</v>
      </c>
    </row>
    <row r="912" spans="1:17" x14ac:dyDescent="0.3">
      <c r="A912" t="s">
        <v>1974</v>
      </c>
      <c r="B912" t="s">
        <v>1975</v>
      </c>
      <c r="C912" t="str">
        <f>IFERROR(VLOOKUP(Table1[[#This Row],[Ticker]],[1]!Table2[[Symbol]:[Industry]],2,FALSE),"-")</f>
        <v>-</v>
      </c>
      <c r="D912" t="s">
        <v>296</v>
      </c>
      <c r="E912">
        <v>3476.5886145999998</v>
      </c>
      <c r="F912">
        <v>339.55</v>
      </c>
      <c r="G912">
        <v>16.103662531748299</v>
      </c>
      <c r="H912">
        <v>0.480343084584471</v>
      </c>
      <c r="I912">
        <v>25.1724019550667</v>
      </c>
      <c r="J912">
        <v>2.9698213796888502</v>
      </c>
      <c r="K912">
        <v>318.16382306276699</v>
      </c>
      <c r="L912">
        <v>271.60477018691898</v>
      </c>
      <c r="M912">
        <v>55.271402633483603</v>
      </c>
      <c r="N912">
        <v>0.802281689869494</v>
      </c>
      <c r="O912">
        <v>6.8620232660874603</v>
      </c>
      <c r="P912">
        <v>79.989398356745298</v>
      </c>
      <c r="Q912">
        <v>4.9378181433509E-2</v>
      </c>
    </row>
    <row r="913" spans="1:17" hidden="1" x14ac:dyDescent="0.3">
      <c r="A913" t="s">
        <v>1976</v>
      </c>
      <c r="B913" t="s">
        <v>1977</v>
      </c>
      <c r="C913" t="str">
        <f>IFERROR(VLOOKUP(Table1[[#This Row],[Ticker]],[1]!Table2[[Symbol]:[Industry]],2,FALSE),"-")</f>
        <v>-</v>
      </c>
      <c r="D913" t="s">
        <v>1419</v>
      </c>
      <c r="E913">
        <v>3470.292162315</v>
      </c>
      <c r="F913">
        <v>792.55</v>
      </c>
      <c r="G913">
        <v>-5.21277830978332</v>
      </c>
      <c r="H913">
        <v>-5.7187958753301203E-2</v>
      </c>
      <c r="I913">
        <v>25.2398893119402</v>
      </c>
      <c r="J913">
        <v>-9.4096886428104707</v>
      </c>
      <c r="K913">
        <v>771.70458541518599</v>
      </c>
      <c r="L913">
        <v>669.32876912600796</v>
      </c>
      <c r="M913">
        <v>39.438627140988999</v>
      </c>
      <c r="N913">
        <v>2.1900022414840699</v>
      </c>
      <c r="O913">
        <v>24.0300296511261</v>
      </c>
      <c r="P913">
        <v>76.435886019590299</v>
      </c>
      <c r="Q913">
        <v>-3.3558100756766997E-2</v>
      </c>
    </row>
    <row r="914" spans="1:17" hidden="1" x14ac:dyDescent="0.3">
      <c r="A914" t="s">
        <v>1978</v>
      </c>
      <c r="B914" t="s">
        <v>1979</v>
      </c>
      <c r="C914" t="str">
        <f>IFERROR(VLOOKUP(Table1[[#This Row],[Ticker]],[1]!Table2[[Symbol]:[Industry]],2,FALSE),"-")</f>
        <v>-</v>
      </c>
      <c r="D914" t="s">
        <v>54</v>
      </c>
      <c r="E914">
        <v>3454.0078926000001</v>
      </c>
      <c r="F914">
        <v>2088.4</v>
      </c>
      <c r="G914">
        <v>38.161915903566197</v>
      </c>
      <c r="H914">
        <v>10.305982696130901</v>
      </c>
      <c r="I914">
        <v>23.227265034449999</v>
      </c>
      <c r="J914">
        <v>-3.3945309845617699</v>
      </c>
      <c r="K914">
        <v>1905.4198437233999</v>
      </c>
      <c r="L914">
        <v>1589.30722601813</v>
      </c>
      <c r="M914">
        <v>46.7909670176156</v>
      </c>
      <c r="N914">
        <v>0.527003259378787</v>
      </c>
      <c r="O914">
        <v>9.94062440145564</v>
      </c>
      <c r="P914">
        <v>83.426287822229995</v>
      </c>
      <c r="Q914">
        <v>0.141507346355527</v>
      </c>
    </row>
    <row r="915" spans="1:17" hidden="1" x14ac:dyDescent="0.3">
      <c r="A915" t="s">
        <v>1980</v>
      </c>
      <c r="B915" t="s">
        <v>1981</v>
      </c>
      <c r="C915" t="str">
        <f>IFERROR(VLOOKUP(Table1[[#This Row],[Ticker]],[1]!Table2[[Symbol]:[Industry]],2,FALSE),"-")</f>
        <v>-</v>
      </c>
      <c r="D915" t="s">
        <v>223</v>
      </c>
      <c r="E915">
        <v>3445.0886347430001</v>
      </c>
      <c r="F915">
        <v>2.69</v>
      </c>
      <c r="G915">
        <v>228.63303632129001</v>
      </c>
      <c r="H915">
        <v>-8.75473070840183</v>
      </c>
      <c r="I915">
        <v>13.678739741979999</v>
      </c>
      <c r="J915">
        <v>-4.2292888378372799</v>
      </c>
      <c r="K915">
        <v>2.7287761688573</v>
      </c>
      <c r="L915">
        <v>2.0958966425989898</v>
      </c>
      <c r="M915">
        <v>38.223874889202001</v>
      </c>
      <c r="N915">
        <v>0.62266401379477299</v>
      </c>
      <c r="O915">
        <v>60.9665427509293</v>
      </c>
      <c r="P915">
        <v>284.28571428571399</v>
      </c>
      <c r="Q915">
        <v>5.9712219161317998E-2</v>
      </c>
    </row>
    <row r="916" spans="1:17" hidden="1" x14ac:dyDescent="0.3">
      <c r="A916" t="s">
        <v>1982</v>
      </c>
      <c r="B916" t="s">
        <v>1983</v>
      </c>
      <c r="C916" t="str">
        <f>IFERROR(VLOOKUP(Table1[[#This Row],[Ticker]],[1]!Table2[[Symbol]:[Industry]],2,FALSE),"-")</f>
        <v>-</v>
      </c>
      <c r="D916" t="s">
        <v>89</v>
      </c>
      <c r="E916">
        <v>3442.4339625480002</v>
      </c>
      <c r="F916">
        <v>322.33999999999997</v>
      </c>
      <c r="G916">
        <v>125.690288734353</v>
      </c>
      <c r="H916">
        <v>72.900482128321201</v>
      </c>
      <c r="I916">
        <v>60.34088847244</v>
      </c>
      <c r="J916">
        <v>26.833177213221902</v>
      </c>
      <c r="K916">
        <v>216.12084351623901</v>
      </c>
      <c r="L916">
        <v>181.01994886519699</v>
      </c>
      <c r="M916">
        <v>75.813454992356</v>
      </c>
      <c r="N916">
        <v>2.1542868231047598</v>
      </c>
      <c r="O916">
        <v>9.8219271576596103</v>
      </c>
      <c r="P916">
        <v>168.05821205821201</v>
      </c>
      <c r="Q916">
        <v>7.8660809235542001E-2</v>
      </c>
    </row>
    <row r="917" spans="1:17" hidden="1" x14ac:dyDescent="0.3">
      <c r="A917" t="s">
        <v>1984</v>
      </c>
      <c r="B917" t="s">
        <v>1985</v>
      </c>
      <c r="C917" t="str">
        <f>IFERROR(VLOOKUP(Table1[[#This Row],[Ticker]],[1]!Table2[[Symbol]:[Industry]],2,FALSE),"-")</f>
        <v>-</v>
      </c>
      <c r="D917" t="s">
        <v>24</v>
      </c>
      <c r="E917">
        <v>3433.8381720299999</v>
      </c>
      <c r="F917">
        <v>412.65</v>
      </c>
      <c r="G917">
        <v>-17.640875340610201</v>
      </c>
      <c r="H917">
        <v>33.351245695989299</v>
      </c>
      <c r="I917">
        <v>20.5687813327086</v>
      </c>
      <c r="J917">
        <v>10.810595136056801</v>
      </c>
      <c r="K917">
        <v>340.51184593150703</v>
      </c>
      <c r="L917">
        <v>307.08376341761499</v>
      </c>
      <c r="M917">
        <v>72.542953823703598</v>
      </c>
      <c r="N917">
        <v>1.14800770869696</v>
      </c>
      <c r="O917">
        <v>7.3549012480310196</v>
      </c>
      <c r="P917">
        <v>65.457097032878806</v>
      </c>
      <c r="Q917">
        <v>-3.3797675563358998E-2</v>
      </c>
    </row>
    <row r="918" spans="1:17" hidden="1" x14ac:dyDescent="0.3">
      <c r="A918" t="s">
        <v>1986</v>
      </c>
      <c r="B918" t="s">
        <v>1987</v>
      </c>
      <c r="C918" t="str">
        <f>IFERROR(VLOOKUP(Table1[[#This Row],[Ticker]],[1]!Table2[[Symbol]:[Industry]],2,FALSE),"-")</f>
        <v>-</v>
      </c>
      <c r="D918" t="s">
        <v>296</v>
      </c>
      <c r="E918">
        <v>3422.4906618</v>
      </c>
      <c r="F918">
        <v>330.75</v>
      </c>
      <c r="G918">
        <v>23.032298654162201</v>
      </c>
      <c r="H918">
        <v>-26.937050997816598</v>
      </c>
      <c r="I918">
        <v>53.136693136103602</v>
      </c>
      <c r="J918">
        <v>-5.5581924923223296</v>
      </c>
      <c r="K918">
        <v>362.64442417449698</v>
      </c>
      <c r="L918">
        <v>283.81283465284599</v>
      </c>
      <c r="M918">
        <v>32.777470588913197</v>
      </c>
      <c r="N918">
        <v>0.92247166823434901</v>
      </c>
      <c r="O918">
        <v>38.624338624338598</v>
      </c>
      <c r="P918">
        <v>106.71875</v>
      </c>
      <c r="Q918">
        <v>0.22151249352354499</v>
      </c>
    </row>
    <row r="919" spans="1:17" x14ac:dyDescent="0.3">
      <c r="A919" t="s">
        <v>1988</v>
      </c>
      <c r="B919" t="s">
        <v>1989</v>
      </c>
      <c r="C919" t="str">
        <f>IFERROR(VLOOKUP(Table1[[#This Row],[Ticker]],[1]!Table2[[Symbol]:[Industry]],2,FALSE),"-")</f>
        <v>-</v>
      </c>
      <c r="D919" t="s">
        <v>133</v>
      </c>
      <c r="E919">
        <v>3414.2941060650001</v>
      </c>
      <c r="F919">
        <v>518.54999999999995</v>
      </c>
      <c r="G919">
        <v>-22.394813531676601</v>
      </c>
      <c r="H919">
        <v>-5.7316258751018499E-2</v>
      </c>
      <c r="I919">
        <v>-16.7519348350359</v>
      </c>
      <c r="J919">
        <v>1.2047770962286299</v>
      </c>
      <c r="K919">
        <v>510.81108980079398</v>
      </c>
      <c r="L919">
        <v>511.57762007226302</v>
      </c>
      <c r="M919">
        <v>55.964771614346901</v>
      </c>
      <c r="N919">
        <v>1.2909630639474601</v>
      </c>
      <c r="O919">
        <v>19.564169318291299</v>
      </c>
      <c r="P919">
        <v>22.0117647058823</v>
      </c>
    </row>
    <row r="920" spans="1:17" hidden="1" x14ac:dyDescent="0.3">
      <c r="A920" t="s">
        <v>1990</v>
      </c>
      <c r="B920" t="s">
        <v>1991</v>
      </c>
      <c r="C920" t="str">
        <f>IFERROR(VLOOKUP(Table1[[#This Row],[Ticker]],[1]!Table2[[Symbol]:[Industry]],2,FALSE),"-")</f>
        <v>-</v>
      </c>
      <c r="D920" t="s">
        <v>127</v>
      </c>
      <c r="E920">
        <v>3395.2902942000001</v>
      </c>
      <c r="F920">
        <v>775.9</v>
      </c>
      <c r="G920">
        <v>30.658095863590901</v>
      </c>
      <c r="H920">
        <v>-14.901870742111401</v>
      </c>
      <c r="I920">
        <v>-27.781840023646499</v>
      </c>
      <c r="J920">
        <v>0.35856115524356202</v>
      </c>
      <c r="K920">
        <v>848.71152221005798</v>
      </c>
      <c r="L920">
        <v>767.15678301201399</v>
      </c>
      <c r="M920">
        <v>37.303260587623299</v>
      </c>
      <c r="N920">
        <v>0.83556348915011702</v>
      </c>
      <c r="O920">
        <v>39.579842763242603</v>
      </c>
      <c r="P920">
        <v>83.211334120424993</v>
      </c>
      <c r="Q920">
        <v>6.7320348132441005E-2</v>
      </c>
    </row>
    <row r="921" spans="1:17" x14ac:dyDescent="0.3">
      <c r="A921" t="s">
        <v>1992</v>
      </c>
      <c r="B921" t="s">
        <v>1993</v>
      </c>
      <c r="C921" t="str">
        <f>IFERROR(VLOOKUP(Table1[[#This Row],[Ticker]],[1]!Table2[[Symbol]:[Industry]],2,FALSE),"-")</f>
        <v>-</v>
      </c>
      <c r="D921" t="s">
        <v>412</v>
      </c>
      <c r="E921">
        <v>3376.8240282000002</v>
      </c>
      <c r="F921">
        <v>21.9</v>
      </c>
      <c r="G921">
        <v>-56.666796174522297</v>
      </c>
      <c r="H921">
        <v>5.5382983311709602</v>
      </c>
      <c r="I921">
        <v>-59.734850413182997</v>
      </c>
      <c r="J921">
        <v>0.53308118100561197</v>
      </c>
      <c r="K921">
        <v>20.3861012715298</v>
      </c>
      <c r="L921">
        <v>23.7281026641915</v>
      </c>
      <c r="M921">
        <v>71.413203029173502</v>
      </c>
      <c r="N921">
        <v>1.2480696179842601</v>
      </c>
      <c r="O921">
        <v>106.16438356164301</v>
      </c>
      <c r="P921">
        <v>31.137724550898199</v>
      </c>
    </row>
    <row r="922" spans="1:17" x14ac:dyDescent="0.3">
      <c r="A922" t="s">
        <v>1994</v>
      </c>
      <c r="B922" t="s">
        <v>1995</v>
      </c>
      <c r="C922" t="str">
        <f>IFERROR(VLOOKUP(Table1[[#This Row],[Ticker]],[1]!Table2[[Symbol]:[Industry]],2,FALSE),"-")</f>
        <v>-</v>
      </c>
      <c r="D922" t="s">
        <v>54</v>
      </c>
      <c r="E922">
        <v>3366.9550376249999</v>
      </c>
      <c r="F922">
        <v>365.25</v>
      </c>
      <c r="G922">
        <v>-16.496173087061401</v>
      </c>
      <c r="H922">
        <v>11.407356619211299</v>
      </c>
      <c r="I922">
        <v>-9.8202784219865205</v>
      </c>
      <c r="J922">
        <v>1.6419385263478099</v>
      </c>
      <c r="K922">
        <v>336.41897052201</v>
      </c>
      <c r="L922">
        <v>338.98097736766999</v>
      </c>
      <c r="M922">
        <v>78.828710596020898</v>
      </c>
      <c r="N922">
        <v>1.51339862295259</v>
      </c>
      <c r="O922">
        <v>13.620807665982101</v>
      </c>
      <c r="P922">
        <v>27.4424284717376</v>
      </c>
      <c r="Q922">
        <v>-8.1371560086299005E-2</v>
      </c>
    </row>
    <row r="923" spans="1:17" x14ac:dyDescent="0.3">
      <c r="A923" t="s">
        <v>1996</v>
      </c>
      <c r="B923" t="s">
        <v>1997</v>
      </c>
      <c r="C923" t="str">
        <f>IFERROR(VLOOKUP(Table1[[#This Row],[Ticker]],[1]!Table2[[Symbol]:[Industry]],2,FALSE),"-")</f>
        <v>-</v>
      </c>
      <c r="D923" t="s">
        <v>141</v>
      </c>
      <c r="E923">
        <v>3365.8552525649998</v>
      </c>
      <c r="F923">
        <v>442.85</v>
      </c>
      <c r="G923">
        <v>-27.8531965659581</v>
      </c>
      <c r="H923">
        <v>10.978870761383099</v>
      </c>
      <c r="I923">
        <v>-19.7499741976359</v>
      </c>
      <c r="J923">
        <v>14.866201210033701</v>
      </c>
      <c r="K923">
        <v>413.60077835332402</v>
      </c>
      <c r="L923">
        <v>445.65195951906401</v>
      </c>
      <c r="M923">
        <v>69.956484321593294</v>
      </c>
      <c r="N923">
        <v>2.26713509209383</v>
      </c>
      <c r="O923">
        <v>32.098904821045402</v>
      </c>
      <c r="P923">
        <v>28.3623188405797</v>
      </c>
      <c r="Q923">
        <v>4.0196557541309998E-2</v>
      </c>
    </row>
    <row r="924" spans="1:17" x14ac:dyDescent="0.3">
      <c r="A924" t="s">
        <v>1998</v>
      </c>
      <c r="B924" t="s">
        <v>1999</v>
      </c>
      <c r="C924" t="str">
        <f>IFERROR(VLOOKUP(Table1[[#This Row],[Ticker]],[1]!Table2[[Symbol]:[Industry]],2,FALSE),"-")</f>
        <v>-</v>
      </c>
      <c r="D924" t="s">
        <v>57</v>
      </c>
      <c r="E924">
        <v>3360.3019734899999</v>
      </c>
      <c r="F924">
        <v>254.1</v>
      </c>
      <c r="G924">
        <v>19.7453263301317</v>
      </c>
      <c r="H924">
        <v>-4.5100938785318698</v>
      </c>
      <c r="I924">
        <v>18.794510821053901</v>
      </c>
      <c r="J924">
        <v>-3.74597775639538</v>
      </c>
      <c r="K924">
        <v>244.05932821379801</v>
      </c>
      <c r="L924">
        <v>207.10990580423999</v>
      </c>
      <c r="M924">
        <v>40.162996633385603</v>
      </c>
      <c r="N924">
        <v>0.50738248253433404</v>
      </c>
      <c r="O924">
        <v>15.525383707201801</v>
      </c>
      <c r="P924">
        <v>64.253393665158299</v>
      </c>
      <c r="Q924">
        <v>3.4806214163299001E-2</v>
      </c>
    </row>
    <row r="925" spans="1:17" x14ac:dyDescent="0.3">
      <c r="A925" t="s">
        <v>2000</v>
      </c>
      <c r="B925" t="s">
        <v>2001</v>
      </c>
      <c r="C925" t="str">
        <f>IFERROR(VLOOKUP(Table1[[#This Row],[Ticker]],[1]!Table2[[Symbol]:[Industry]],2,FALSE),"-")</f>
        <v>-</v>
      </c>
      <c r="D925" t="s">
        <v>46</v>
      </c>
      <c r="E925">
        <v>3347.4960709000002</v>
      </c>
      <c r="F925">
        <v>1975.15</v>
      </c>
      <c r="G925">
        <v>-11.274047625838399</v>
      </c>
      <c r="H925">
        <v>-6.9795913156980902E-2</v>
      </c>
      <c r="I925">
        <v>12.3907692379079</v>
      </c>
      <c r="J925">
        <v>0.23950951182747901</v>
      </c>
      <c r="K925">
        <v>1885.6928810725401</v>
      </c>
      <c r="L925">
        <v>1727.5191381372599</v>
      </c>
      <c r="M925">
        <v>64.682896910729397</v>
      </c>
      <c r="N925">
        <v>0.48940006035325301</v>
      </c>
      <c r="O925">
        <v>5.8147482469685698</v>
      </c>
      <c r="P925">
        <v>39.6852899575671</v>
      </c>
      <c r="Q925">
        <v>6.2540287002102998E-2</v>
      </c>
    </row>
    <row r="926" spans="1:17" x14ac:dyDescent="0.3">
      <c r="A926" t="s">
        <v>2002</v>
      </c>
      <c r="B926" t="s">
        <v>2003</v>
      </c>
      <c r="C926" t="str">
        <f>IFERROR(VLOOKUP(Table1[[#This Row],[Ticker]],[1]!Table2[[Symbol]:[Industry]],2,FALSE),"-")</f>
        <v>-</v>
      </c>
      <c r="D926" t="s">
        <v>127</v>
      </c>
      <c r="E926">
        <v>3346.3726725000001</v>
      </c>
      <c r="F926">
        <v>1149.5</v>
      </c>
      <c r="G926">
        <v>-16.547600135089301</v>
      </c>
      <c r="H926">
        <v>-1.87608533720989</v>
      </c>
      <c r="I926">
        <v>-6.3757069626851397</v>
      </c>
      <c r="J926">
        <v>2.54149038294192</v>
      </c>
      <c r="K926">
        <v>1124.4446249077801</v>
      </c>
      <c r="L926">
        <v>1125.2434947331001</v>
      </c>
      <c r="M926">
        <v>73.205071211755595</v>
      </c>
      <c r="N926">
        <v>1.17959372217239</v>
      </c>
      <c r="O926">
        <v>18.225315354501902</v>
      </c>
      <c r="P926">
        <v>20.366492146596801</v>
      </c>
      <c r="Q926">
        <v>8.7895792507100003E-4</v>
      </c>
    </row>
    <row r="927" spans="1:17" x14ac:dyDescent="0.3">
      <c r="A927" t="s">
        <v>2004</v>
      </c>
      <c r="B927" t="s">
        <v>2005</v>
      </c>
      <c r="C927" t="str">
        <f>IFERROR(VLOOKUP(Table1[[#This Row],[Ticker]],[1]!Table2[[Symbol]:[Industry]],2,FALSE),"-")</f>
        <v>-</v>
      </c>
      <c r="D927" t="s">
        <v>506</v>
      </c>
      <c r="E927">
        <v>3344.3408325999999</v>
      </c>
      <c r="F927">
        <v>460.1</v>
      </c>
      <c r="G927">
        <v>-22.269255125795901</v>
      </c>
      <c r="H927">
        <v>9.6858725963277799</v>
      </c>
      <c r="I927">
        <v>18.234503520750899</v>
      </c>
      <c r="J927">
        <v>-2.45635650701022</v>
      </c>
      <c r="K927">
        <v>418.51632778155403</v>
      </c>
      <c r="L927">
        <v>371.461440375275</v>
      </c>
      <c r="M927">
        <v>49.113880766553002</v>
      </c>
      <c r="N927">
        <v>0.88965982356696605</v>
      </c>
      <c r="O927">
        <v>9.7587480982395096</v>
      </c>
      <c r="P927">
        <v>55.939671242162298</v>
      </c>
      <c r="Q927">
        <v>1.2493529419867E-2</v>
      </c>
    </row>
    <row r="928" spans="1:17" hidden="1" x14ac:dyDescent="0.3">
      <c r="A928" t="s">
        <v>2006</v>
      </c>
      <c r="B928" t="s">
        <v>2007</v>
      </c>
      <c r="C928" t="str">
        <f>IFERROR(VLOOKUP(Table1[[#This Row],[Ticker]],[1]!Table2[[Symbol]:[Industry]],2,FALSE),"-")</f>
        <v>-</v>
      </c>
      <c r="D928" t="s">
        <v>141</v>
      </c>
      <c r="E928">
        <v>3326.36751813</v>
      </c>
      <c r="F928">
        <v>330.9</v>
      </c>
      <c r="G928">
        <v>26.902580230862299</v>
      </c>
      <c r="H928">
        <v>-19.7004475014236</v>
      </c>
      <c r="I928">
        <v>-7.51938964707161</v>
      </c>
      <c r="J928">
        <v>-9.4721323213582895</v>
      </c>
      <c r="K928">
        <v>375.94831688493099</v>
      </c>
      <c r="L928">
        <v>334.11828829171901</v>
      </c>
      <c r="M928">
        <v>23.892107204509301</v>
      </c>
      <c r="N928">
        <v>0.62783836738341003</v>
      </c>
      <c r="O928">
        <v>41.734663040193396</v>
      </c>
      <c r="P928">
        <v>69.475032010243197</v>
      </c>
      <c r="Q928">
        <v>6.4358275739664003E-2</v>
      </c>
    </row>
    <row r="929" spans="1:17" x14ac:dyDescent="0.3">
      <c r="A929" t="s">
        <v>2008</v>
      </c>
      <c r="B929" t="s">
        <v>2009</v>
      </c>
      <c r="C929" t="str">
        <f>IFERROR(VLOOKUP(Table1[[#This Row],[Ticker]],[1]!Table2[[Symbol]:[Industry]],2,FALSE),"-")</f>
        <v>-</v>
      </c>
      <c r="D929" t="s">
        <v>532</v>
      </c>
      <c r="E929">
        <v>3319.7617261680002</v>
      </c>
      <c r="F929">
        <v>57.88</v>
      </c>
      <c r="G929">
        <v>-3.2428307834927401</v>
      </c>
      <c r="H929">
        <v>-0.234322545136537</v>
      </c>
      <c r="I929">
        <v>34.375275425662302</v>
      </c>
      <c r="J929">
        <v>1.94959314974033</v>
      </c>
      <c r="K929">
        <v>53.874418305185699</v>
      </c>
      <c r="L929">
        <v>47.556438242322798</v>
      </c>
      <c r="M929">
        <v>55.421945360043303</v>
      </c>
      <c r="N929">
        <v>1.01419350059944</v>
      </c>
      <c r="O929">
        <v>8.8458880442294294</v>
      </c>
      <c r="P929">
        <v>74.075187969924798</v>
      </c>
      <c r="Q929">
        <v>-5.3450296467728003E-2</v>
      </c>
    </row>
    <row r="930" spans="1:17" hidden="1" x14ac:dyDescent="0.3">
      <c r="A930" t="s">
        <v>2010</v>
      </c>
      <c r="B930" t="s">
        <v>2011</v>
      </c>
      <c r="C930" t="str">
        <f>IFERROR(VLOOKUP(Table1[[#This Row],[Ticker]],[1]!Table2[[Symbol]:[Industry]],2,FALSE),"-")</f>
        <v>-</v>
      </c>
      <c r="D930" t="s">
        <v>228</v>
      </c>
      <c r="E930">
        <v>3310.6500827750001</v>
      </c>
      <c r="F930">
        <v>185.29</v>
      </c>
      <c r="G930">
        <v>58.2692151830786</v>
      </c>
      <c r="H930">
        <v>12.3300302276445</v>
      </c>
      <c r="I930">
        <v>19.560363541174301</v>
      </c>
      <c r="J930">
        <v>5.5487090164170603</v>
      </c>
      <c r="K930">
        <v>158.51615670501999</v>
      </c>
      <c r="L930">
        <v>137.77166178728899</v>
      </c>
      <c r="M930">
        <v>70.993123260381296</v>
      </c>
      <c r="N930">
        <v>1.8650789046227101</v>
      </c>
      <c r="O930">
        <v>7.2912731394030903</v>
      </c>
      <c r="P930">
        <v>94.7346295323173</v>
      </c>
      <c r="Q930">
        <v>0.15470102625092</v>
      </c>
    </row>
    <row r="931" spans="1:17" hidden="1" x14ac:dyDescent="0.3">
      <c r="A931" t="s">
        <v>2012</v>
      </c>
      <c r="B931" t="s">
        <v>2013</v>
      </c>
      <c r="C931" t="str">
        <f>IFERROR(VLOOKUP(Table1[[#This Row],[Ticker]],[1]!Table2[[Symbol]:[Industry]],2,FALSE),"-")</f>
        <v>-</v>
      </c>
      <c r="D931" t="s">
        <v>158</v>
      </c>
      <c r="E931">
        <v>3309.9792957</v>
      </c>
      <c r="F931">
        <v>346.5</v>
      </c>
      <c r="G931">
        <v>25.5219252101788</v>
      </c>
      <c r="H931">
        <v>-9.9893540914337997</v>
      </c>
      <c r="I931">
        <v>-27.169866098442402</v>
      </c>
      <c r="J931">
        <v>0.96593127751061802</v>
      </c>
      <c r="K931">
        <v>358.41625257800001</v>
      </c>
      <c r="L931">
        <v>346.24601251888402</v>
      </c>
      <c r="M931">
        <v>52.623421319592801</v>
      </c>
      <c r="N931">
        <v>1.47891682670513</v>
      </c>
      <c r="O931">
        <v>39.451659451659403</v>
      </c>
      <c r="P931">
        <v>59.310344827586199</v>
      </c>
      <c r="Q931">
        <v>8.1463135019226002E-2</v>
      </c>
    </row>
    <row r="932" spans="1:17" hidden="1" x14ac:dyDescent="0.3">
      <c r="A932" t="s">
        <v>2014</v>
      </c>
      <c r="B932" t="s">
        <v>2015</v>
      </c>
      <c r="C932" t="str">
        <f>IFERROR(VLOOKUP(Table1[[#This Row],[Ticker]],[1]!Table2[[Symbol]:[Industry]],2,FALSE),"-")</f>
        <v>-</v>
      </c>
      <c r="D932" t="s">
        <v>446</v>
      </c>
      <c r="E932">
        <v>3287.4640370000002</v>
      </c>
      <c r="F932">
        <v>186.67</v>
      </c>
      <c r="G932">
        <v>114.139031525126</v>
      </c>
      <c r="H932">
        <v>21.796200974374401</v>
      </c>
      <c r="I932">
        <v>10.0301683134086</v>
      </c>
      <c r="J932">
        <v>-1.44064274027081</v>
      </c>
      <c r="K932">
        <v>156.981081292677</v>
      </c>
      <c r="L932">
        <v>132.88587646428101</v>
      </c>
      <c r="M932">
        <v>66.376103761035196</v>
      </c>
      <c r="N932">
        <v>1.7348034285243401</v>
      </c>
      <c r="O932">
        <v>5.5338297530401297</v>
      </c>
      <c r="P932">
        <v>148.727514990006</v>
      </c>
      <c r="Q932">
        <v>0.119334586595351</v>
      </c>
    </row>
    <row r="933" spans="1:17" hidden="1" x14ac:dyDescent="0.3">
      <c r="A933" t="s">
        <v>2016</v>
      </c>
      <c r="B933" t="s">
        <v>2017</v>
      </c>
      <c r="C933" t="str">
        <f>IFERROR(VLOOKUP(Table1[[#This Row],[Ticker]],[1]!Table2[[Symbol]:[Industry]],2,FALSE),"-")</f>
        <v>-</v>
      </c>
      <c r="E933">
        <v>3263.5</v>
      </c>
      <c r="F933">
        <v>610</v>
      </c>
      <c r="G933">
        <v>547.74414743240095</v>
      </c>
      <c r="H933">
        <v>-2.8161390555244701</v>
      </c>
      <c r="I933">
        <v>24.694105979695198</v>
      </c>
      <c r="J933">
        <v>-2.06985813386658</v>
      </c>
      <c r="K933">
        <v>621.23116276314204</v>
      </c>
      <c r="L933">
        <v>480.58814965839099</v>
      </c>
      <c r="M933">
        <v>41.054242093135997</v>
      </c>
      <c r="N933">
        <v>2.1385015113700399</v>
      </c>
      <c r="O933">
        <v>29.942622950819601</v>
      </c>
      <c r="P933">
        <v>813.17365269461004</v>
      </c>
      <c r="Q933">
        <v>0.190593123667232</v>
      </c>
    </row>
    <row r="934" spans="1:17" hidden="1" x14ac:dyDescent="0.3">
      <c r="A934" t="s">
        <v>2018</v>
      </c>
      <c r="B934" t="s">
        <v>2019</v>
      </c>
      <c r="C934" t="str">
        <f>IFERROR(VLOOKUP(Table1[[#This Row],[Ticker]],[1]!Table2[[Symbol]:[Industry]],2,FALSE),"-")</f>
        <v>-</v>
      </c>
      <c r="D934" t="s">
        <v>51</v>
      </c>
      <c r="E934">
        <v>3260.6981874399999</v>
      </c>
      <c r="F934">
        <v>521.20000000000005</v>
      </c>
      <c r="G934">
        <v>4.0026304235573802</v>
      </c>
      <c r="H934">
        <v>-4.0913554391170504</v>
      </c>
      <c r="I934">
        <v>4.9058459690863199</v>
      </c>
      <c r="J934">
        <v>5.69048682311006</v>
      </c>
      <c r="K934">
        <v>509.19665083367698</v>
      </c>
      <c r="L934">
        <v>463.681785068132</v>
      </c>
      <c r="M934">
        <v>64.980817671984795</v>
      </c>
      <c r="N934">
        <v>0.56254978128161803</v>
      </c>
      <c r="O934">
        <v>11.396776669224799</v>
      </c>
      <c r="P934">
        <v>48.468879077054503</v>
      </c>
      <c r="Q934">
        <v>5.3554972353320997E-2</v>
      </c>
    </row>
    <row r="935" spans="1:17" hidden="1" x14ac:dyDescent="0.3">
      <c r="A935" t="s">
        <v>2020</v>
      </c>
      <c r="B935" t="s">
        <v>2021</v>
      </c>
      <c r="C935" t="str">
        <f>IFERROR(VLOOKUP(Table1[[#This Row],[Ticker]],[1]!Table2[[Symbol]:[Industry]],2,FALSE),"-")</f>
        <v>-</v>
      </c>
      <c r="D935" t="s">
        <v>141</v>
      </c>
      <c r="E935">
        <v>3246.2121735400001</v>
      </c>
      <c r="F935">
        <v>712.6</v>
      </c>
      <c r="G935">
        <v>76.967095871035795</v>
      </c>
      <c r="H935">
        <v>-12.6141150122069</v>
      </c>
      <c r="I935">
        <v>1.0871891416767401</v>
      </c>
      <c r="J935">
        <v>-1.6300036711258299</v>
      </c>
      <c r="K935">
        <v>710.75697971208604</v>
      </c>
      <c r="L935">
        <v>610.69838940752095</v>
      </c>
      <c r="M935">
        <v>48.002689678694502</v>
      </c>
      <c r="N935">
        <v>0.26454638869269798</v>
      </c>
      <c r="O935">
        <v>15.913555992141401</v>
      </c>
      <c r="P935">
        <v>130.61488673139101</v>
      </c>
      <c r="Q935">
        <v>0.172112190211791</v>
      </c>
    </row>
    <row r="936" spans="1:17" hidden="1" x14ac:dyDescent="0.3">
      <c r="A936" t="s">
        <v>2022</v>
      </c>
      <c r="B936" t="s">
        <v>2023</v>
      </c>
      <c r="C936" t="str">
        <f>IFERROR(VLOOKUP(Table1[[#This Row],[Ticker]],[1]!Table2[[Symbol]:[Industry]],2,FALSE),"-")</f>
        <v>-</v>
      </c>
      <c r="D936" t="s">
        <v>527</v>
      </c>
      <c r="E936">
        <v>3234.5841508200001</v>
      </c>
      <c r="F936">
        <v>306.89999999999998</v>
      </c>
      <c r="G936">
        <v>-61.969758089887598</v>
      </c>
      <c r="H936">
        <v>2.13809855445083</v>
      </c>
      <c r="I936">
        <v>-5.2188466898529304</v>
      </c>
      <c r="J936">
        <v>6.2729052138448003</v>
      </c>
      <c r="K936">
        <v>304.74376124004402</v>
      </c>
      <c r="M936">
        <v>53.089142806457602</v>
      </c>
      <c r="N936">
        <v>0.65117317230935701</v>
      </c>
      <c r="O936">
        <v>67.611599869664303</v>
      </c>
      <c r="P936">
        <v>24.705404307192101</v>
      </c>
    </row>
    <row r="937" spans="1:17" hidden="1" x14ac:dyDescent="0.3">
      <c r="A937" t="s">
        <v>2024</v>
      </c>
      <c r="B937" t="s">
        <v>2025</v>
      </c>
      <c r="C937" t="str">
        <f>IFERROR(VLOOKUP(Table1[[#This Row],[Ticker]],[1]!Table2[[Symbol]:[Industry]],2,FALSE),"-")</f>
        <v>-</v>
      </c>
      <c r="D937" t="s">
        <v>133</v>
      </c>
      <c r="E937">
        <v>3232.8518788799902</v>
      </c>
      <c r="F937">
        <v>105.48</v>
      </c>
      <c r="G937">
        <v>64.938643222090903</v>
      </c>
      <c r="H937">
        <v>-15.1649169274305</v>
      </c>
      <c r="I937">
        <v>-31.557111079102398</v>
      </c>
      <c r="J937">
        <v>-1.9167469196615701</v>
      </c>
      <c r="K937">
        <v>109.52816517836</v>
      </c>
      <c r="L937">
        <v>103.55496358326801</v>
      </c>
      <c r="M937">
        <v>36.469016915547698</v>
      </c>
      <c r="N937">
        <v>1.0342624527919</v>
      </c>
      <c r="O937">
        <v>53.299203640500501</v>
      </c>
      <c r="P937">
        <v>100.532319391634</v>
      </c>
      <c r="Q937">
        <v>0.18993201934444301</v>
      </c>
    </row>
    <row r="938" spans="1:17" hidden="1" x14ac:dyDescent="0.3">
      <c r="A938" t="s">
        <v>2026</v>
      </c>
      <c r="B938" t="s">
        <v>2027</v>
      </c>
      <c r="C938" t="str">
        <f>IFERROR(VLOOKUP(Table1[[#This Row],[Ticker]],[1]!Table2[[Symbol]:[Industry]],2,FALSE),"-")</f>
        <v>-</v>
      </c>
      <c r="D938" t="s">
        <v>228</v>
      </c>
      <c r="E938">
        <v>3232.3351092900002</v>
      </c>
      <c r="F938">
        <v>145.01</v>
      </c>
      <c r="G938">
        <v>41.575837110244599</v>
      </c>
      <c r="H938">
        <v>15.2964535046601</v>
      </c>
      <c r="I938">
        <v>31.6157272257953</v>
      </c>
      <c r="J938">
        <v>3.44590350984413</v>
      </c>
      <c r="K938">
        <v>118.64848463446501</v>
      </c>
      <c r="L938">
        <v>94.374632733229404</v>
      </c>
      <c r="M938">
        <v>71.942698695311805</v>
      </c>
      <c r="N938">
        <v>1.25629655012088</v>
      </c>
      <c r="O938">
        <v>5.95820977863597</v>
      </c>
      <c r="P938">
        <v>108.647482014388</v>
      </c>
      <c r="Q938">
        <v>0.272466801531765</v>
      </c>
    </row>
    <row r="939" spans="1:17" hidden="1" x14ac:dyDescent="0.3">
      <c r="A939" t="s">
        <v>2028</v>
      </c>
      <c r="B939" t="s">
        <v>2029</v>
      </c>
      <c r="C939" t="str">
        <f>IFERROR(VLOOKUP(Table1[[#This Row],[Ticker]],[1]!Table2[[Symbol]:[Industry]],2,FALSE),"-")</f>
        <v>-</v>
      </c>
      <c r="D939" t="s">
        <v>21</v>
      </c>
      <c r="E939">
        <v>3223.4108132299998</v>
      </c>
      <c r="F939">
        <v>813.95</v>
      </c>
      <c r="G939">
        <v>125.403369497711</v>
      </c>
      <c r="H939">
        <v>0.73645921018854998</v>
      </c>
      <c r="I939">
        <v>37.524886750344699</v>
      </c>
      <c r="J939">
        <v>-3.2576988353031902</v>
      </c>
      <c r="K939">
        <v>672.65432899518601</v>
      </c>
      <c r="L939">
        <v>563.623734227863</v>
      </c>
      <c r="M939">
        <v>78.112745292500094</v>
      </c>
      <c r="N939">
        <v>2.0082453020683202</v>
      </c>
      <c r="O939">
        <v>2.4632962712697299</v>
      </c>
      <c r="P939">
        <v>172.634399598057</v>
      </c>
      <c r="Q939">
        <v>0.143328693292916</v>
      </c>
    </row>
    <row r="940" spans="1:17" x14ac:dyDescent="0.3">
      <c r="A940" t="s">
        <v>2030</v>
      </c>
      <c r="B940" t="s">
        <v>2031</v>
      </c>
      <c r="C940" t="str">
        <f>IFERROR(VLOOKUP(Table1[[#This Row],[Ticker]],[1]!Table2[[Symbol]:[Industry]],2,FALSE),"-")</f>
        <v>-</v>
      </c>
      <c r="D940" t="s">
        <v>356</v>
      </c>
      <c r="E940">
        <v>3214.8709485599902</v>
      </c>
      <c r="F940">
        <v>2282.1</v>
      </c>
      <c r="G940">
        <v>-9.7933711183158891</v>
      </c>
      <c r="H940">
        <v>18.529087199061401</v>
      </c>
      <c r="I940">
        <v>14.7053755858615</v>
      </c>
      <c r="J940">
        <v>-2.0323468365900199</v>
      </c>
      <c r="K940">
        <v>2078.7736920205898</v>
      </c>
      <c r="L940">
        <v>1926.44831637365</v>
      </c>
      <c r="M940">
        <v>55.823520469717501</v>
      </c>
      <c r="N940">
        <v>0.61690006606624403</v>
      </c>
      <c r="O940">
        <v>10.4246089128434</v>
      </c>
      <c r="P940">
        <v>49.059438275636801</v>
      </c>
      <c r="Q940">
        <v>-5.4409746919193001E-2</v>
      </c>
    </row>
    <row r="941" spans="1:17" hidden="1" x14ac:dyDescent="0.3">
      <c r="A941" t="s">
        <v>2032</v>
      </c>
      <c r="B941" t="s">
        <v>2033</v>
      </c>
      <c r="C941" t="str">
        <f>IFERROR(VLOOKUP(Table1[[#This Row],[Ticker]],[1]!Table2[[Symbol]:[Industry]],2,FALSE),"-")</f>
        <v>-</v>
      </c>
      <c r="D941" t="s">
        <v>46</v>
      </c>
      <c r="E941">
        <v>3209.4543712049999</v>
      </c>
      <c r="F941">
        <v>379.35</v>
      </c>
      <c r="G941">
        <v>56.150418734377901</v>
      </c>
      <c r="H941">
        <v>21.090071534103199</v>
      </c>
      <c r="I941">
        <v>30.263135514018899</v>
      </c>
      <c r="J941">
        <v>0.61738281511708504</v>
      </c>
      <c r="K941">
        <v>332.686824624297</v>
      </c>
      <c r="L941">
        <v>287.19111093804497</v>
      </c>
      <c r="M941">
        <v>61.320507452499903</v>
      </c>
      <c r="N941">
        <v>2.1638747947914401</v>
      </c>
      <c r="O941">
        <v>6.7352049558455196</v>
      </c>
      <c r="P941">
        <v>102.536038441003</v>
      </c>
      <c r="Q941">
        <v>9.0401140387344994E-2</v>
      </c>
    </row>
    <row r="942" spans="1:17" x14ac:dyDescent="0.3">
      <c r="A942" t="s">
        <v>2034</v>
      </c>
      <c r="B942" t="s">
        <v>2035</v>
      </c>
      <c r="C942" t="str">
        <f>IFERROR(VLOOKUP(Table1[[#This Row],[Ticker]],[1]!Table2[[Symbol]:[Industry]],2,FALSE),"-")</f>
        <v>-</v>
      </c>
      <c r="D942" t="s">
        <v>127</v>
      </c>
      <c r="E942">
        <v>3181.4799659999999</v>
      </c>
      <c r="F942">
        <v>552.29999999999995</v>
      </c>
      <c r="G942">
        <v>-34.842317005149098</v>
      </c>
      <c r="H942">
        <v>-15.4588483221365</v>
      </c>
      <c r="I942">
        <v>-12.0249521908553</v>
      </c>
      <c r="J942">
        <v>-7.7561695524737804</v>
      </c>
      <c r="K942">
        <v>591.11012664521695</v>
      </c>
      <c r="L942">
        <v>565.88471841181001</v>
      </c>
      <c r="M942">
        <v>32.826137549246802</v>
      </c>
      <c r="N942">
        <v>0.495134120208851</v>
      </c>
      <c r="O942">
        <v>25.2851711026616</v>
      </c>
      <c r="P942">
        <v>20.065217391304301</v>
      </c>
      <c r="Q942">
        <v>0.149071603342144</v>
      </c>
    </row>
    <row r="943" spans="1:17" hidden="1" x14ac:dyDescent="0.3">
      <c r="A943" t="s">
        <v>2036</v>
      </c>
      <c r="B943" t="s">
        <v>2037</v>
      </c>
      <c r="C943" t="str">
        <f>IFERROR(VLOOKUP(Table1[[#This Row],[Ticker]],[1]!Table2[[Symbol]:[Industry]],2,FALSE),"-")</f>
        <v>-</v>
      </c>
      <c r="D943" t="s">
        <v>1419</v>
      </c>
      <c r="E943">
        <v>3181.04884128</v>
      </c>
      <c r="F943">
        <v>216.2</v>
      </c>
      <c r="K943">
        <v>198.53034696656701</v>
      </c>
      <c r="L943">
        <v>172.215069946667</v>
      </c>
      <c r="M943">
        <v>81.1750791682543</v>
      </c>
      <c r="N943">
        <v>1</v>
      </c>
      <c r="Q943">
        <v>0.14788253940821999</v>
      </c>
    </row>
    <row r="944" spans="1:17" x14ac:dyDescent="0.3">
      <c r="A944" t="s">
        <v>2038</v>
      </c>
      <c r="B944" t="s">
        <v>2039</v>
      </c>
      <c r="C944" t="str">
        <f>IFERROR(VLOOKUP(Table1[[#This Row],[Ticker]],[1]!Table2[[Symbol]:[Industry]],2,FALSE),"-")</f>
        <v>-</v>
      </c>
      <c r="D944" t="s">
        <v>196</v>
      </c>
      <c r="E944">
        <v>3139.11112809</v>
      </c>
      <c r="F944">
        <v>200.22</v>
      </c>
      <c r="G944">
        <v>-4.7002970120433201</v>
      </c>
      <c r="H944">
        <v>17.961300836959602</v>
      </c>
      <c r="I944">
        <v>-35.852637258496301</v>
      </c>
      <c r="J944">
        <v>5.7347489262958602</v>
      </c>
      <c r="K944">
        <v>184.17606719064901</v>
      </c>
      <c r="L944">
        <v>184.574199865248</v>
      </c>
      <c r="M944">
        <v>65.467355129929302</v>
      </c>
      <c r="N944">
        <v>1.35528836225334</v>
      </c>
      <c r="O944">
        <v>41.344521026870403</v>
      </c>
      <c r="P944">
        <v>50.541353383458599</v>
      </c>
      <c r="Q944">
        <v>1.1715998622050001E-3</v>
      </c>
    </row>
    <row r="945" spans="1:17" hidden="1" x14ac:dyDescent="0.3">
      <c r="A945" t="s">
        <v>2040</v>
      </c>
      <c r="B945" t="s">
        <v>2041</v>
      </c>
      <c r="C945" t="str">
        <f>IFERROR(VLOOKUP(Table1[[#This Row],[Ticker]],[1]!Table2[[Symbol]:[Industry]],2,FALSE),"-")</f>
        <v>-</v>
      </c>
      <c r="D945" t="s">
        <v>46</v>
      </c>
      <c r="E945">
        <v>3127.9411799999998</v>
      </c>
      <c r="F945">
        <v>250.95</v>
      </c>
      <c r="G945">
        <v>42.203843916805901</v>
      </c>
      <c r="H945">
        <v>2.11096055475066</v>
      </c>
      <c r="I945">
        <v>29.270876396240901</v>
      </c>
      <c r="J945">
        <v>-1.11709398932696</v>
      </c>
      <c r="K945">
        <v>232.36534262442001</v>
      </c>
      <c r="L945">
        <v>203.80560551603901</v>
      </c>
      <c r="M945">
        <v>47.447832951651399</v>
      </c>
      <c r="N945">
        <v>0.75427586442322503</v>
      </c>
      <c r="O945">
        <v>18.350268977883999</v>
      </c>
      <c r="P945">
        <v>77.978723404255305</v>
      </c>
    </row>
    <row r="946" spans="1:17" hidden="1" x14ac:dyDescent="0.3">
      <c r="A946" t="s">
        <v>2042</v>
      </c>
      <c r="B946" t="s">
        <v>2043</v>
      </c>
      <c r="C946" t="str">
        <f>IFERROR(VLOOKUP(Table1[[#This Row],[Ticker]],[1]!Table2[[Symbol]:[Industry]],2,FALSE),"-")</f>
        <v>-</v>
      </c>
      <c r="E946">
        <v>3124.5159924720001</v>
      </c>
      <c r="F946">
        <v>58.32</v>
      </c>
      <c r="G946">
        <v>6205.4035692467896</v>
      </c>
      <c r="H946">
        <v>-19.190967251695199</v>
      </c>
      <c r="I946">
        <v>220.167230269085</v>
      </c>
      <c r="J946">
        <v>-17.3360014023811</v>
      </c>
      <c r="K946">
        <v>65.4351291780671</v>
      </c>
      <c r="L946">
        <v>37.845299517750398</v>
      </c>
      <c r="M946">
        <v>8.8808033380587297</v>
      </c>
      <c r="N946">
        <v>0.66708275152250396</v>
      </c>
      <c r="O946">
        <v>53.1550068587105</v>
      </c>
      <c r="P946">
        <v>6235.4371995921701</v>
      </c>
      <c r="Q946">
        <v>0.32334450579185903</v>
      </c>
    </row>
    <row r="947" spans="1:17" x14ac:dyDescent="0.3">
      <c r="A947" t="s">
        <v>2044</v>
      </c>
      <c r="B947" t="s">
        <v>2045</v>
      </c>
      <c r="C947" t="str">
        <f>IFERROR(VLOOKUP(Table1[[#This Row],[Ticker]],[1]!Table2[[Symbol]:[Industry]],2,FALSE),"-")</f>
        <v>-</v>
      </c>
      <c r="D947" t="s">
        <v>51</v>
      </c>
      <c r="E947">
        <v>3124.2095232000001</v>
      </c>
      <c r="F947">
        <v>310.39999999999998</v>
      </c>
      <c r="G947">
        <v>-81.370151471033097</v>
      </c>
      <c r="H947">
        <v>-29.9080495356488</v>
      </c>
      <c r="I947">
        <v>-57.882485057565397</v>
      </c>
      <c r="J947">
        <v>7.0273021048522999</v>
      </c>
      <c r="K947">
        <v>380.50801330878801</v>
      </c>
      <c r="L947">
        <v>466.304974108902</v>
      </c>
      <c r="M947">
        <v>45.2257904585747</v>
      </c>
      <c r="N947">
        <v>1.35708631183622</v>
      </c>
      <c r="O947">
        <v>117.41301546391701</v>
      </c>
      <c r="P947">
        <v>10.384068278805101</v>
      </c>
    </row>
    <row r="948" spans="1:17" hidden="1" x14ac:dyDescent="0.3">
      <c r="A948" t="s">
        <v>2046</v>
      </c>
      <c r="B948" t="s">
        <v>2047</v>
      </c>
      <c r="C948" t="str">
        <f>IFERROR(VLOOKUP(Table1[[#This Row],[Ticker]],[1]!Table2[[Symbol]:[Industry]],2,FALSE),"-")</f>
        <v>-</v>
      </c>
      <c r="D948" t="s">
        <v>54</v>
      </c>
      <c r="E948">
        <v>3120.8529639869998</v>
      </c>
      <c r="F948">
        <v>143.11000000000001</v>
      </c>
      <c r="G948">
        <v>85.981463994245999</v>
      </c>
      <c r="H948">
        <v>-2.77754182289739</v>
      </c>
      <c r="I948">
        <v>25.339361021742</v>
      </c>
      <c r="J948">
        <v>-0.53683188901363099</v>
      </c>
      <c r="K948">
        <v>132.14609000360099</v>
      </c>
      <c r="L948">
        <v>108.661706785078</v>
      </c>
      <c r="M948">
        <v>46.904466688024598</v>
      </c>
      <c r="N948">
        <v>1.4749258533874099</v>
      </c>
      <c r="O948">
        <v>12.500873453986401</v>
      </c>
      <c r="P948">
        <v>135.57201646090499</v>
      </c>
      <c r="Q948">
        <v>5.5724809959006E-2</v>
      </c>
    </row>
    <row r="949" spans="1:17" hidden="1" x14ac:dyDescent="0.3">
      <c r="A949" t="s">
        <v>2048</v>
      </c>
      <c r="B949" t="s">
        <v>2049</v>
      </c>
      <c r="C949" t="str">
        <f>IFERROR(VLOOKUP(Table1[[#This Row],[Ticker]],[1]!Table2[[Symbol]:[Industry]],2,FALSE),"-")</f>
        <v>-</v>
      </c>
      <c r="D949" t="s">
        <v>2050</v>
      </c>
      <c r="E949">
        <v>3113.0253044799902</v>
      </c>
      <c r="F949">
        <v>269.89999999999998</v>
      </c>
      <c r="G949">
        <v>12.0190012335706</v>
      </c>
      <c r="H949">
        <v>-9.5897905199577291</v>
      </c>
      <c r="I949">
        <v>9.8182542359249503</v>
      </c>
      <c r="J949">
        <v>-4.83010631069269</v>
      </c>
      <c r="K949">
        <v>278.543086103527</v>
      </c>
      <c r="M949">
        <v>39.534320541737301</v>
      </c>
      <c r="N949">
        <v>0.40987100305275298</v>
      </c>
      <c r="O949">
        <v>22.267506483882901</v>
      </c>
      <c r="P949">
        <v>149.33025404156999</v>
      </c>
    </row>
    <row r="950" spans="1:17" hidden="1" x14ac:dyDescent="0.3">
      <c r="A950" t="s">
        <v>2051</v>
      </c>
      <c r="B950" t="s">
        <v>2052</v>
      </c>
      <c r="C950" t="str">
        <f>IFERROR(VLOOKUP(Table1[[#This Row],[Ticker]],[1]!Table2[[Symbol]:[Industry]],2,FALSE),"-")</f>
        <v>-</v>
      </c>
      <c r="D950" t="s">
        <v>265</v>
      </c>
      <c r="E950">
        <v>3112.7464901399999</v>
      </c>
      <c r="F950">
        <v>253.05</v>
      </c>
      <c r="G950">
        <v>683.50117113348495</v>
      </c>
      <c r="H950">
        <v>16.616893579364302</v>
      </c>
      <c r="I950">
        <v>144.988934757967</v>
      </c>
      <c r="J950">
        <v>-6.7538964462437798</v>
      </c>
      <c r="K950">
        <v>218.090326153392</v>
      </c>
      <c r="L950">
        <v>142.101602876133</v>
      </c>
      <c r="M950">
        <v>45.2434893420536</v>
      </c>
      <c r="N950">
        <v>0.84148912414357502</v>
      </c>
      <c r="O950">
        <v>18.395573997233701</v>
      </c>
      <c r="P950">
        <v>728.31423895253602</v>
      </c>
      <c r="Q950">
        <v>0.280682895933484</v>
      </c>
    </row>
    <row r="951" spans="1:17" x14ac:dyDescent="0.3">
      <c r="A951" t="s">
        <v>2053</v>
      </c>
      <c r="B951" t="s">
        <v>2054</v>
      </c>
      <c r="C951" t="str">
        <f>IFERROR(VLOOKUP(Table1[[#This Row],[Ticker]],[1]!Table2[[Symbol]:[Industry]],2,FALSE),"-")</f>
        <v>-</v>
      </c>
      <c r="D951" t="s">
        <v>265</v>
      </c>
      <c r="E951">
        <v>3105.4001039999998</v>
      </c>
      <c r="F951">
        <v>320.39999999999998</v>
      </c>
      <c r="G951">
        <v>-8.6240054874759409</v>
      </c>
      <c r="H951">
        <v>-5.2300393694096696</v>
      </c>
      <c r="I951">
        <v>-10.844492534605999</v>
      </c>
      <c r="J951">
        <v>-1.5448846741617599</v>
      </c>
      <c r="K951">
        <v>321.46152831285099</v>
      </c>
      <c r="L951">
        <v>305.83059770485897</v>
      </c>
      <c r="M951">
        <v>55.583500321880898</v>
      </c>
      <c r="N951">
        <v>0.46121625156255402</v>
      </c>
      <c r="O951">
        <v>25.3277153558052</v>
      </c>
      <c r="P951">
        <v>30.695492555578198</v>
      </c>
      <c r="Q951">
        <v>8.5013261948367003E-2</v>
      </c>
    </row>
    <row r="952" spans="1:17" hidden="1" x14ac:dyDescent="0.3">
      <c r="A952" t="s">
        <v>2055</v>
      </c>
      <c r="B952" t="s">
        <v>2056</v>
      </c>
      <c r="C952" t="str">
        <f>IFERROR(VLOOKUP(Table1[[#This Row],[Ticker]],[1]!Table2[[Symbol]:[Industry]],2,FALSE),"-")</f>
        <v>-</v>
      </c>
      <c r="D952" t="s">
        <v>532</v>
      </c>
      <c r="E952">
        <v>3080.898361606</v>
      </c>
      <c r="F952">
        <v>128.83000000000001</v>
      </c>
      <c r="G952">
        <v>106.786222595799</v>
      </c>
      <c r="H952">
        <v>7.5945907460682696</v>
      </c>
      <c r="I952">
        <v>58.046687724385897</v>
      </c>
      <c r="J952">
        <v>13.111839784430099</v>
      </c>
      <c r="K952">
        <v>108.63879714427701</v>
      </c>
      <c r="L952">
        <v>90.269298786102198</v>
      </c>
      <c r="M952">
        <v>82.578968024230207</v>
      </c>
      <c r="N952">
        <v>1.5575468873865099</v>
      </c>
      <c r="O952">
        <v>3.2368237211829398</v>
      </c>
      <c r="P952">
        <v>156.63346613545801</v>
      </c>
      <c r="Q952">
        <v>4.3598051468232001E-2</v>
      </c>
    </row>
    <row r="953" spans="1:17" hidden="1" x14ac:dyDescent="0.3">
      <c r="A953" t="s">
        <v>2057</v>
      </c>
      <c r="B953" t="s">
        <v>2058</v>
      </c>
      <c r="C953" t="str">
        <f>IFERROR(VLOOKUP(Table1[[#This Row],[Ticker]],[1]!Table2[[Symbol]:[Industry]],2,FALSE),"-")</f>
        <v>-</v>
      </c>
      <c r="D953" t="s">
        <v>296</v>
      </c>
      <c r="E953">
        <v>3061.1624433000002</v>
      </c>
      <c r="F953">
        <v>569.4</v>
      </c>
      <c r="G953">
        <v>113.7685533412</v>
      </c>
      <c r="H953">
        <v>-20.828524214723998</v>
      </c>
      <c r="I953">
        <v>76.740717882012405</v>
      </c>
      <c r="J953">
        <v>-2.7392173910705999</v>
      </c>
      <c r="K953">
        <v>616.10259102385805</v>
      </c>
      <c r="L953">
        <v>471.28684208613299</v>
      </c>
      <c r="M953">
        <v>41.208441802381202</v>
      </c>
      <c r="N953">
        <v>0.23596657006566199</v>
      </c>
      <c r="O953">
        <v>59.6066034422198</v>
      </c>
      <c r="P953">
        <v>193.505154639175</v>
      </c>
      <c r="Q953">
        <v>0.188385940782092</v>
      </c>
    </row>
    <row r="954" spans="1:17" hidden="1" x14ac:dyDescent="0.3">
      <c r="A954" t="s">
        <v>2059</v>
      </c>
      <c r="B954" t="s">
        <v>2060</v>
      </c>
      <c r="C954" t="str">
        <f>IFERROR(VLOOKUP(Table1[[#This Row],[Ticker]],[1]!Table2[[Symbol]:[Industry]],2,FALSE),"-")</f>
        <v>-</v>
      </c>
      <c r="D954" t="s">
        <v>1419</v>
      </c>
      <c r="E954">
        <v>3058.6383270000001</v>
      </c>
      <c r="F954">
        <v>405</v>
      </c>
      <c r="G954">
        <v>31.224581878393899</v>
      </c>
      <c r="H954">
        <v>4.3489921524067698</v>
      </c>
      <c r="I954">
        <v>6.5693119529406401</v>
      </c>
      <c r="J954">
        <v>-9.5223701959410807</v>
      </c>
      <c r="K954">
        <v>395.09919914091103</v>
      </c>
      <c r="L954">
        <v>340.15373677660898</v>
      </c>
      <c r="M954">
        <v>32.651373830058603</v>
      </c>
      <c r="N954">
        <v>0.48736150149032298</v>
      </c>
      <c r="O954">
        <v>11.5679012345679</v>
      </c>
      <c r="P954">
        <v>63.273533561781797</v>
      </c>
      <c r="Q954">
        <v>2.8491556943519E-2</v>
      </c>
    </row>
    <row r="955" spans="1:17" hidden="1" x14ac:dyDescent="0.3">
      <c r="A955" t="s">
        <v>2061</v>
      </c>
      <c r="B955" t="s">
        <v>2062</v>
      </c>
      <c r="C955" t="str">
        <f>IFERROR(VLOOKUP(Table1[[#This Row],[Ticker]],[1]!Table2[[Symbol]:[Industry]],2,FALSE),"-")</f>
        <v>-</v>
      </c>
      <c r="D955" t="s">
        <v>569</v>
      </c>
      <c r="E955">
        <v>3057.932366085</v>
      </c>
      <c r="F955">
        <v>4788.1499999999996</v>
      </c>
      <c r="G955">
        <v>-1.1518893658738201</v>
      </c>
      <c r="H955">
        <v>-6.4020616621166093E-2</v>
      </c>
      <c r="I955">
        <v>23.312539472141001</v>
      </c>
      <c r="J955">
        <v>-3.1802450524022299</v>
      </c>
      <c r="K955">
        <v>4566.8341672890001</v>
      </c>
      <c r="L955">
        <v>3862.5607510168702</v>
      </c>
      <c r="M955">
        <v>38.113275037913603</v>
      </c>
      <c r="N955">
        <v>0.32559674689411899</v>
      </c>
      <c r="O955">
        <v>13.321428944373</v>
      </c>
      <c r="P955">
        <v>67.884504128609194</v>
      </c>
      <c r="Q955">
        <v>0.130507911650766</v>
      </c>
    </row>
    <row r="956" spans="1:17" hidden="1" x14ac:dyDescent="0.3">
      <c r="A956" t="s">
        <v>2063</v>
      </c>
      <c r="B956" t="s">
        <v>2064</v>
      </c>
      <c r="C956" t="str">
        <f>IFERROR(VLOOKUP(Table1[[#This Row],[Ticker]],[1]!Table2[[Symbol]:[Industry]],2,FALSE),"-")</f>
        <v>-</v>
      </c>
      <c r="D956" t="s">
        <v>127</v>
      </c>
      <c r="E956">
        <v>3056.3834133</v>
      </c>
      <c r="F956">
        <v>17.7</v>
      </c>
      <c r="G956">
        <v>29.713662073395799</v>
      </c>
      <c r="H956">
        <v>-2.7202054776967302</v>
      </c>
      <c r="I956">
        <v>-45.944544774921397</v>
      </c>
      <c r="J956">
        <v>-9.9509573502034794</v>
      </c>
      <c r="K956">
        <v>18.3942774704309</v>
      </c>
      <c r="L956">
        <v>17.886842224573101</v>
      </c>
      <c r="M956">
        <v>44.715312884559502</v>
      </c>
      <c r="N956">
        <v>1.6508223540292899</v>
      </c>
      <c r="O956">
        <v>91.807909604519693</v>
      </c>
      <c r="P956">
        <v>102.74914089347</v>
      </c>
      <c r="Q956">
        <v>9.7402680699978997E-2</v>
      </c>
    </row>
    <row r="957" spans="1:17" hidden="1" x14ac:dyDescent="0.3">
      <c r="A957" t="s">
        <v>2065</v>
      </c>
      <c r="B957" t="s">
        <v>2066</v>
      </c>
      <c r="C957" t="str">
        <f>IFERROR(VLOOKUP(Table1[[#This Row],[Ticker]],[1]!Table2[[Symbol]:[Industry]],2,FALSE),"-")</f>
        <v>-</v>
      </c>
      <c r="D957" t="s">
        <v>532</v>
      </c>
      <c r="E957">
        <v>3055.072773375</v>
      </c>
      <c r="F957">
        <v>778.75</v>
      </c>
      <c r="G957">
        <v>101.049455708035</v>
      </c>
      <c r="H957">
        <v>19.369483862922799</v>
      </c>
      <c r="I957">
        <v>13.142879206119501</v>
      </c>
      <c r="J957">
        <v>-2.10078919677483</v>
      </c>
      <c r="K957">
        <v>662.53200860110701</v>
      </c>
      <c r="L957">
        <v>553.49598874777098</v>
      </c>
      <c r="M957">
        <v>58.011306695653197</v>
      </c>
      <c r="N957">
        <v>1.5791169034887</v>
      </c>
      <c r="O957">
        <v>7.6597110754414102</v>
      </c>
      <c r="P957">
        <v>152.06344068619501</v>
      </c>
      <c r="Q957">
        <v>0.14987733045686699</v>
      </c>
    </row>
    <row r="958" spans="1:17" hidden="1" x14ac:dyDescent="0.3">
      <c r="A958" t="s">
        <v>2067</v>
      </c>
      <c r="B958" t="s">
        <v>2068</v>
      </c>
      <c r="C958" t="str">
        <f>IFERROR(VLOOKUP(Table1[[#This Row],[Ticker]],[1]!Table2[[Symbol]:[Industry]],2,FALSE),"-")</f>
        <v>-</v>
      </c>
      <c r="D958" t="s">
        <v>199</v>
      </c>
      <c r="E958">
        <v>3048.4631568750001</v>
      </c>
      <c r="F958">
        <v>2017.25</v>
      </c>
      <c r="G958">
        <v>-35.661568873130399</v>
      </c>
      <c r="H958">
        <v>-2.5395128786813799</v>
      </c>
      <c r="I958">
        <v>-9.8171879905502699</v>
      </c>
      <c r="J958">
        <v>3.39243804528954</v>
      </c>
      <c r="K958">
        <v>1994.4229609786901</v>
      </c>
      <c r="L958">
        <v>2027.3596604803299</v>
      </c>
      <c r="M958">
        <v>59.0268110261201</v>
      </c>
      <c r="N958">
        <v>0.58197325205513994</v>
      </c>
      <c r="O958">
        <v>21.948196802577701</v>
      </c>
      <c r="P958">
        <v>15.7908331659156</v>
      </c>
      <c r="Q958">
        <v>4.2417097721304003E-2</v>
      </c>
    </row>
    <row r="959" spans="1:17" hidden="1" x14ac:dyDescent="0.3">
      <c r="A959" t="s">
        <v>2069</v>
      </c>
      <c r="B959" t="s">
        <v>2070</v>
      </c>
      <c r="C959" t="str">
        <f>IFERROR(VLOOKUP(Table1[[#This Row],[Ticker]],[1]!Table2[[Symbol]:[Industry]],2,FALSE),"-")</f>
        <v>-</v>
      </c>
      <c r="D959" t="s">
        <v>121</v>
      </c>
      <c r="E959">
        <v>3045.7710842000001</v>
      </c>
      <c r="F959">
        <v>4237.3999999999996</v>
      </c>
      <c r="G959">
        <v>30.4982684271646</v>
      </c>
      <c r="H959">
        <v>-2.0211520310292501</v>
      </c>
      <c r="I959">
        <v>6.5035142027445998</v>
      </c>
      <c r="J959">
        <v>6.2910445384413096</v>
      </c>
      <c r="K959">
        <v>4215.3673915838699</v>
      </c>
      <c r="L959">
        <v>3805.6954312227599</v>
      </c>
      <c r="M959">
        <v>62.135444629697297</v>
      </c>
      <c r="N959">
        <v>1.0688303055308901</v>
      </c>
      <c r="O959">
        <v>21.371595789871101</v>
      </c>
      <c r="P959">
        <v>98.640540033752103</v>
      </c>
      <c r="Q959">
        <v>0.13708570049639199</v>
      </c>
    </row>
    <row r="960" spans="1:17" x14ac:dyDescent="0.3">
      <c r="A960" t="s">
        <v>2071</v>
      </c>
      <c r="B960" t="s">
        <v>2072</v>
      </c>
      <c r="C960" t="str">
        <f>IFERROR(VLOOKUP(Table1[[#This Row],[Ticker]],[1]!Table2[[Symbol]:[Industry]],2,FALSE),"-")</f>
        <v>-</v>
      </c>
      <c r="D960" t="s">
        <v>95</v>
      </c>
      <c r="E960">
        <v>3034.1159480000001</v>
      </c>
      <c r="F960">
        <v>705.2</v>
      </c>
      <c r="G960">
        <v>-59.661412003893702</v>
      </c>
      <c r="H960">
        <v>-16.6902397137661</v>
      </c>
      <c r="I960">
        <v>-26.557531182012699</v>
      </c>
      <c r="J960">
        <v>7.0093059716816702E-2</v>
      </c>
      <c r="K960">
        <v>736.18409228405903</v>
      </c>
      <c r="L960">
        <v>786.90813502298795</v>
      </c>
      <c r="M960">
        <v>44.210552034534402</v>
      </c>
      <c r="N960">
        <v>0.27716437947928602</v>
      </c>
      <c r="O960">
        <v>49.177538287010698</v>
      </c>
      <c r="P960">
        <v>13.9625080801551</v>
      </c>
    </row>
    <row r="961" spans="1:17" hidden="1" x14ac:dyDescent="0.3">
      <c r="A961" t="s">
        <v>2073</v>
      </c>
      <c r="B961" t="s">
        <v>2074</v>
      </c>
      <c r="C961" t="str">
        <f>IFERROR(VLOOKUP(Table1[[#This Row],[Ticker]],[1]!Table2[[Symbol]:[Industry]],2,FALSE),"-")</f>
        <v>-</v>
      </c>
      <c r="D961" t="s">
        <v>1419</v>
      </c>
      <c r="E961">
        <v>3026.6927313349902</v>
      </c>
      <c r="F961">
        <v>3333.85</v>
      </c>
      <c r="G961">
        <v>54.350529822755597</v>
      </c>
      <c r="H961">
        <v>27.516612003440098</v>
      </c>
      <c r="I961">
        <v>35.584626480828902</v>
      </c>
      <c r="J961">
        <v>2.42765996002358</v>
      </c>
      <c r="K961">
        <v>2831.7595970832699</v>
      </c>
      <c r="L961">
        <v>2364.7950876670502</v>
      </c>
      <c r="M961">
        <v>74.484870947208705</v>
      </c>
      <c r="N961">
        <v>0.62185603831402003</v>
      </c>
      <c r="O961">
        <v>1.9376996565532301</v>
      </c>
      <c r="P961">
        <v>94.609188021714999</v>
      </c>
      <c r="Q961">
        <v>0.18854801139532501</v>
      </c>
    </row>
    <row r="962" spans="1:17" hidden="1" x14ac:dyDescent="0.3">
      <c r="A962" t="s">
        <v>2075</v>
      </c>
      <c r="B962" t="s">
        <v>2076</v>
      </c>
      <c r="C962" t="str">
        <f>IFERROR(VLOOKUP(Table1[[#This Row],[Ticker]],[1]!Table2[[Symbol]:[Industry]],2,FALSE),"-")</f>
        <v>-</v>
      </c>
      <c r="D962" t="s">
        <v>127</v>
      </c>
      <c r="E962">
        <v>3011.4818650000002</v>
      </c>
      <c r="F962">
        <v>593.15</v>
      </c>
      <c r="G962">
        <v>-49.943163156610801</v>
      </c>
      <c r="H962">
        <v>1.3398243550028099</v>
      </c>
      <c r="I962">
        <v>-20.123516873248398</v>
      </c>
      <c r="J962">
        <v>2.06114759572402</v>
      </c>
      <c r="K962">
        <v>591.37528465830496</v>
      </c>
      <c r="L962">
        <v>637.85411519054901</v>
      </c>
      <c r="M962">
        <v>47.368257554351402</v>
      </c>
      <c r="N962">
        <v>0.70138076863037302</v>
      </c>
      <c r="O962">
        <v>44.820028660541098</v>
      </c>
      <c r="P962">
        <v>18.393213572854201</v>
      </c>
      <c r="Q962">
        <v>3.5618735933439997E-2</v>
      </c>
    </row>
    <row r="963" spans="1:17" hidden="1" x14ac:dyDescent="0.3">
      <c r="A963" t="s">
        <v>2077</v>
      </c>
      <c r="B963" t="s">
        <v>2078</v>
      </c>
      <c r="C963" t="str">
        <f>IFERROR(VLOOKUP(Table1[[#This Row],[Ticker]],[1]!Table2[[Symbol]:[Industry]],2,FALSE),"-")</f>
        <v>-</v>
      </c>
      <c r="D963" t="s">
        <v>199</v>
      </c>
      <c r="E963">
        <v>3006.3313814399999</v>
      </c>
      <c r="F963">
        <v>968.6</v>
      </c>
      <c r="G963">
        <v>16.148078075993698</v>
      </c>
      <c r="H963">
        <v>16.8435085873164</v>
      </c>
      <c r="I963">
        <v>38.034906384288199</v>
      </c>
      <c r="J963">
        <v>-6.7663767499252101</v>
      </c>
      <c r="K963">
        <v>894.30980347584102</v>
      </c>
      <c r="L963">
        <v>734.73626010146404</v>
      </c>
      <c r="M963">
        <v>44.294432511177199</v>
      </c>
      <c r="N963">
        <v>0.59636908739556205</v>
      </c>
      <c r="O963">
        <v>17.458187074127601</v>
      </c>
      <c r="P963">
        <v>75.455121818675806</v>
      </c>
      <c r="Q963">
        <v>8.1319620326218006E-2</v>
      </c>
    </row>
    <row r="964" spans="1:17" hidden="1" x14ac:dyDescent="0.3">
      <c r="A964" t="s">
        <v>2079</v>
      </c>
      <c r="B964" t="s">
        <v>2080</v>
      </c>
      <c r="C964" t="str">
        <f>IFERROR(VLOOKUP(Table1[[#This Row],[Ticker]],[1]!Table2[[Symbol]:[Industry]],2,FALSE),"-")</f>
        <v>-</v>
      </c>
      <c r="D964" t="s">
        <v>54</v>
      </c>
      <c r="E964">
        <v>3003.262500845</v>
      </c>
      <c r="F964">
        <v>704.35</v>
      </c>
      <c r="G964">
        <v>77.670804817001894</v>
      </c>
      <c r="H964">
        <v>11.281954036004</v>
      </c>
      <c r="I964">
        <v>57.3301062162477</v>
      </c>
      <c r="J964">
        <v>-3.7068857837886702</v>
      </c>
      <c r="K964">
        <v>607.48137419984005</v>
      </c>
      <c r="L964">
        <v>479.33207433024899</v>
      </c>
      <c r="M964">
        <v>62.928970318085902</v>
      </c>
      <c r="N964">
        <v>0.44907778624697398</v>
      </c>
      <c r="O964">
        <v>7.5033719031731296</v>
      </c>
      <c r="P964">
        <v>167.25605643271001</v>
      </c>
      <c r="Q964">
        <v>-5.4588358815312002E-2</v>
      </c>
    </row>
    <row r="965" spans="1:17" hidden="1" x14ac:dyDescent="0.3">
      <c r="A965" t="s">
        <v>2081</v>
      </c>
      <c r="B965" t="s">
        <v>2082</v>
      </c>
      <c r="C965" t="str">
        <f>IFERROR(VLOOKUP(Table1[[#This Row],[Ticker]],[1]!Table2[[Symbol]:[Industry]],2,FALSE),"-")</f>
        <v>-</v>
      </c>
      <c r="D965" t="s">
        <v>418</v>
      </c>
      <c r="E965">
        <v>2974.7089700000001</v>
      </c>
      <c r="F965">
        <v>1736.6</v>
      </c>
      <c r="G965">
        <v>312.13059626187902</v>
      </c>
      <c r="H965">
        <v>-5.1672050488934396</v>
      </c>
      <c r="I965">
        <v>121.342393854181</v>
      </c>
      <c r="J965">
        <v>0.78063179708334096</v>
      </c>
      <c r="K965">
        <v>1681.30215658216</v>
      </c>
      <c r="L965">
        <v>1154.7764450918</v>
      </c>
      <c r="M965">
        <v>44.986849812160102</v>
      </c>
      <c r="N965">
        <v>0.46856627175756799</v>
      </c>
      <c r="O965">
        <v>25.486582978233301</v>
      </c>
      <c r="P965">
        <v>356.21962432680903</v>
      </c>
      <c r="Q965">
        <v>0.28092202911360598</v>
      </c>
    </row>
    <row r="966" spans="1:17" hidden="1" x14ac:dyDescent="0.3">
      <c r="A966" t="s">
        <v>2083</v>
      </c>
      <c r="B966" t="s">
        <v>2084</v>
      </c>
      <c r="C966" t="str">
        <f>IFERROR(VLOOKUP(Table1[[#This Row],[Ticker]],[1]!Table2[[Symbol]:[Industry]],2,FALSE),"-")</f>
        <v>-</v>
      </c>
      <c r="D966" t="s">
        <v>21</v>
      </c>
      <c r="E966">
        <v>2971.3811249999999</v>
      </c>
      <c r="F966">
        <v>293.75</v>
      </c>
      <c r="G966">
        <v>-37.876767600278598</v>
      </c>
      <c r="H966">
        <v>-2.5426405211563701</v>
      </c>
      <c r="I966">
        <v>-5.8413736073700004</v>
      </c>
      <c r="J966">
        <v>1.79053093700607</v>
      </c>
      <c r="K966">
        <v>286.41134612426498</v>
      </c>
      <c r="L966">
        <v>283.421235592004</v>
      </c>
      <c r="M966">
        <v>56.208612564753302</v>
      </c>
      <c r="N966">
        <v>0.42096281394113599</v>
      </c>
      <c r="O966">
        <v>36.919148936170203</v>
      </c>
      <c r="P966">
        <v>39.914265301262198</v>
      </c>
      <c r="Q966">
        <v>0.124489294498004</v>
      </c>
    </row>
    <row r="967" spans="1:17" x14ac:dyDescent="0.3">
      <c r="A967" t="s">
        <v>2085</v>
      </c>
      <c r="B967" t="s">
        <v>2086</v>
      </c>
      <c r="C967" t="str">
        <f>IFERROR(VLOOKUP(Table1[[#This Row],[Ticker]],[1]!Table2[[Symbol]:[Industry]],2,FALSE),"-")</f>
        <v>-</v>
      </c>
      <c r="D967" t="s">
        <v>83</v>
      </c>
      <c r="E967">
        <v>2971.1132735880001</v>
      </c>
      <c r="F967">
        <v>227.31</v>
      </c>
      <c r="G967">
        <v>-27.294647294529199</v>
      </c>
      <c r="H967">
        <v>-8.0459310595100302</v>
      </c>
      <c r="I967">
        <v>-18.928155568128801</v>
      </c>
      <c r="J967">
        <v>-3.0310145472618499</v>
      </c>
      <c r="K967">
        <v>235.16383385018099</v>
      </c>
      <c r="L967">
        <v>235.80235855547701</v>
      </c>
      <c r="M967">
        <v>36.753818792156103</v>
      </c>
      <c r="N967">
        <v>0.21919912392802601</v>
      </c>
      <c r="O967">
        <v>34.177994808851302</v>
      </c>
      <c r="P967">
        <v>17.170103092783499</v>
      </c>
      <c r="Q967">
        <v>-6.30681237019E-2</v>
      </c>
    </row>
    <row r="968" spans="1:17" hidden="1" x14ac:dyDescent="0.3">
      <c r="A968" t="s">
        <v>2087</v>
      </c>
      <c r="B968" t="s">
        <v>2088</v>
      </c>
      <c r="C968" t="str">
        <f>IFERROR(VLOOKUP(Table1[[#This Row],[Ticker]],[1]!Table2[[Symbol]:[Industry]],2,FALSE),"-")</f>
        <v>-</v>
      </c>
      <c r="D968" t="s">
        <v>388</v>
      </c>
      <c r="E968">
        <v>2956.0839703749998</v>
      </c>
      <c r="F968">
        <v>998.75</v>
      </c>
      <c r="G968">
        <v>63.204252986344301</v>
      </c>
      <c r="H968">
        <v>27.953232139378599</v>
      </c>
      <c r="I968">
        <v>71.535838269344794</v>
      </c>
      <c r="J968">
        <v>6.2477124772420201</v>
      </c>
      <c r="K968">
        <v>804.68583812796999</v>
      </c>
      <c r="L968">
        <v>655.82869452809302</v>
      </c>
      <c r="M968">
        <v>76.179392612890595</v>
      </c>
      <c r="N968">
        <v>1.46355007250654</v>
      </c>
      <c r="O968">
        <v>8.5607008760951295</v>
      </c>
      <c r="P968">
        <v>118.80819366852801</v>
      </c>
      <c r="Q968">
        <v>6.5078920669542004E-2</v>
      </c>
    </row>
    <row r="969" spans="1:17" hidden="1" x14ac:dyDescent="0.3">
      <c r="A969" t="s">
        <v>2089</v>
      </c>
      <c r="B969" t="s">
        <v>2090</v>
      </c>
      <c r="C969" t="str">
        <f>IFERROR(VLOOKUP(Table1[[#This Row],[Ticker]],[1]!Table2[[Symbol]:[Industry]],2,FALSE),"-")</f>
        <v>-</v>
      </c>
      <c r="D969" t="s">
        <v>83</v>
      </c>
      <c r="E969">
        <v>2948.0153399999999</v>
      </c>
      <c r="F969">
        <v>950.85</v>
      </c>
      <c r="G969">
        <v>77.802435228393804</v>
      </c>
      <c r="H969">
        <v>18.196805422137501</v>
      </c>
      <c r="I969">
        <v>77.248488544544799</v>
      </c>
      <c r="J969">
        <v>-3.9946404127656998</v>
      </c>
      <c r="K969">
        <v>773.21360088209406</v>
      </c>
      <c r="L969">
        <v>607.42073013557797</v>
      </c>
      <c r="M969">
        <v>73.133566300835597</v>
      </c>
      <c r="N969">
        <v>2.58906261202273</v>
      </c>
      <c r="O969">
        <v>3.9070305516117201</v>
      </c>
      <c r="P969">
        <v>125.774664608809</v>
      </c>
      <c r="Q969">
        <v>6.3470644370078003E-2</v>
      </c>
    </row>
    <row r="970" spans="1:17" hidden="1" x14ac:dyDescent="0.3">
      <c r="A970" t="s">
        <v>2091</v>
      </c>
      <c r="B970" t="s">
        <v>2092</v>
      </c>
      <c r="C970" t="str">
        <f>IFERROR(VLOOKUP(Table1[[#This Row],[Ticker]],[1]!Table2[[Symbol]:[Industry]],2,FALSE),"-")</f>
        <v>-</v>
      </c>
      <c r="D970" t="s">
        <v>104</v>
      </c>
      <c r="E970">
        <v>2942.7834375000002</v>
      </c>
      <c r="F970">
        <v>781.25</v>
      </c>
      <c r="G970">
        <v>2.79813025991111</v>
      </c>
      <c r="H970">
        <v>-4.4120112159127496</v>
      </c>
      <c r="I970">
        <v>-25.884570198688301</v>
      </c>
      <c r="J970">
        <v>-2.0363063816969298</v>
      </c>
      <c r="K970">
        <v>812.58408127523899</v>
      </c>
      <c r="L970">
        <v>759.95700608917195</v>
      </c>
      <c r="M970">
        <v>40.078837384633502</v>
      </c>
      <c r="N970">
        <v>0.64034823473799496</v>
      </c>
      <c r="O970">
        <v>30.047999999999998</v>
      </c>
      <c r="P970">
        <v>45.4435446337149</v>
      </c>
      <c r="Q970">
        <v>5.8719222811106003E-2</v>
      </c>
    </row>
    <row r="971" spans="1:17" hidden="1" x14ac:dyDescent="0.3">
      <c r="A971" t="s">
        <v>2093</v>
      </c>
      <c r="B971" t="s">
        <v>2094</v>
      </c>
      <c r="C971" t="str">
        <f>IFERROR(VLOOKUP(Table1[[#This Row],[Ticker]],[1]!Table2[[Symbol]:[Industry]],2,FALSE),"-")</f>
        <v>-</v>
      </c>
      <c r="D971" t="s">
        <v>770</v>
      </c>
      <c r="E971">
        <v>2941.8047169000001</v>
      </c>
      <c r="F971">
        <v>717.45</v>
      </c>
      <c r="G971">
        <v>-28.180989800231799</v>
      </c>
      <c r="H971">
        <v>-5.3033060740956302</v>
      </c>
      <c r="I971">
        <v>-4.8988674572115896</v>
      </c>
      <c r="J971">
        <v>-1.5773162720362499</v>
      </c>
      <c r="K971">
        <v>737.11020162431601</v>
      </c>
      <c r="L971">
        <v>702.80296179546394</v>
      </c>
      <c r="M971">
        <v>39.714086432237103</v>
      </c>
      <c r="N971">
        <v>0.50188822670564404</v>
      </c>
      <c r="O971">
        <v>21.625200362394501</v>
      </c>
      <c r="P971">
        <v>27.8421240199572</v>
      </c>
      <c r="Q971">
        <v>-2.5288489485354001E-2</v>
      </c>
    </row>
    <row r="972" spans="1:17" x14ac:dyDescent="0.3">
      <c r="A972" t="s">
        <v>2095</v>
      </c>
      <c r="B972" t="s">
        <v>2096</v>
      </c>
      <c r="C972" t="str">
        <f>IFERROR(VLOOKUP(Table1[[#This Row],[Ticker]],[1]!Table2[[Symbol]:[Industry]],2,FALSE),"-")</f>
        <v>-</v>
      </c>
      <c r="D972" t="s">
        <v>543</v>
      </c>
      <c r="E972">
        <v>2940.0421225099999</v>
      </c>
      <c r="F972">
        <v>983.3</v>
      </c>
      <c r="G972">
        <v>-9.6049714353950293</v>
      </c>
      <c r="H972">
        <v>-4.3392521882266504</v>
      </c>
      <c r="I972">
        <v>-29.704027967731399</v>
      </c>
      <c r="J972">
        <v>-2.3071459806944401</v>
      </c>
      <c r="K972">
        <v>1016.10821827071</v>
      </c>
      <c r="L972">
        <v>1008.15252667305</v>
      </c>
      <c r="M972">
        <v>44.211801041080399</v>
      </c>
      <c r="N972">
        <v>0.83313410422113798</v>
      </c>
      <c r="O972">
        <v>28.5416454795077</v>
      </c>
      <c r="P972">
        <v>22.766714526499701</v>
      </c>
      <c r="Q972">
        <v>1.8854997979734001E-2</v>
      </c>
    </row>
    <row r="973" spans="1:17" hidden="1" x14ac:dyDescent="0.3">
      <c r="A973" t="s">
        <v>2097</v>
      </c>
      <c r="B973" t="s">
        <v>2098</v>
      </c>
      <c r="C973" t="str">
        <f>IFERROR(VLOOKUP(Table1[[#This Row],[Ticker]],[1]!Table2[[Symbol]:[Industry]],2,FALSE),"-")</f>
        <v>-</v>
      </c>
      <c r="D973" t="s">
        <v>356</v>
      </c>
      <c r="E973">
        <v>2936.5440307549902</v>
      </c>
      <c r="F973">
        <v>267.29000000000002</v>
      </c>
      <c r="G973">
        <v>-7.47413655840798</v>
      </c>
      <c r="H973">
        <v>10.1799440555011</v>
      </c>
      <c r="I973">
        <v>26.1145216257115</v>
      </c>
      <c r="J973">
        <v>12.528223825701</v>
      </c>
      <c r="K973">
        <v>233.021395650269</v>
      </c>
      <c r="L973">
        <v>217.177852198252</v>
      </c>
      <c r="M973">
        <v>76.818297823928404</v>
      </c>
      <c r="N973">
        <v>2.5919766059887599</v>
      </c>
      <c r="O973">
        <v>4.7551348722361304</v>
      </c>
      <c r="P973">
        <v>49.3240223463687</v>
      </c>
      <c r="Q973">
        <v>3.5374450120291001E-2</v>
      </c>
    </row>
    <row r="974" spans="1:17" hidden="1" x14ac:dyDescent="0.3">
      <c r="A974" t="s">
        <v>2099</v>
      </c>
      <c r="B974" t="s">
        <v>2100</v>
      </c>
      <c r="C974" t="str">
        <f>IFERROR(VLOOKUP(Table1[[#This Row],[Ticker]],[1]!Table2[[Symbol]:[Industry]],2,FALSE),"-")</f>
        <v>-</v>
      </c>
      <c r="D974" t="s">
        <v>141</v>
      </c>
      <c r="E974">
        <v>2933.4582998999999</v>
      </c>
      <c r="F974">
        <v>572.85</v>
      </c>
      <c r="G974">
        <v>27.559216972367501</v>
      </c>
      <c r="H974">
        <v>-6.4257083377031501</v>
      </c>
      <c r="I974">
        <v>2.6948171941201</v>
      </c>
      <c r="J974">
        <v>-1.61931209336808</v>
      </c>
      <c r="K974">
        <v>566.23503394667398</v>
      </c>
      <c r="L974">
        <v>486.62129715210301</v>
      </c>
      <c r="M974">
        <v>44.060481735432703</v>
      </c>
      <c r="N974">
        <v>0.28780210951102198</v>
      </c>
      <c r="O974">
        <v>13.013877978528299</v>
      </c>
      <c r="P974">
        <v>69.6328101865561</v>
      </c>
      <c r="Q974">
        <v>0.17829490319932401</v>
      </c>
    </row>
    <row r="975" spans="1:17" x14ac:dyDescent="0.3">
      <c r="A975" t="s">
        <v>2101</v>
      </c>
      <c r="B975" t="s">
        <v>2102</v>
      </c>
      <c r="C975" t="str">
        <f>IFERROR(VLOOKUP(Table1[[#This Row],[Ticker]],[1]!Table2[[Symbol]:[Industry]],2,FALSE),"-")</f>
        <v>-</v>
      </c>
      <c r="D975" t="s">
        <v>427</v>
      </c>
      <c r="E975">
        <v>2927.3758298729999</v>
      </c>
      <c r="F975">
        <v>88.11</v>
      </c>
      <c r="G975">
        <v>-38.9167740889133</v>
      </c>
      <c r="H975">
        <v>-1.5828486222340401</v>
      </c>
      <c r="I975">
        <v>-32.983966005753302</v>
      </c>
      <c r="J975">
        <v>4.7425790340897098</v>
      </c>
      <c r="K975">
        <v>85.136872691665005</v>
      </c>
      <c r="L975">
        <v>85.862447591971602</v>
      </c>
      <c r="M975">
        <v>58.214861348198397</v>
      </c>
      <c r="N975">
        <v>1.1296911510740999</v>
      </c>
      <c r="O975">
        <v>36.193394620360898</v>
      </c>
      <c r="P975">
        <v>40.863309352517902</v>
      </c>
      <c r="Q975">
        <v>5.2713441997549997E-3</v>
      </c>
    </row>
    <row r="976" spans="1:17" hidden="1" x14ac:dyDescent="0.3">
      <c r="A976" t="s">
        <v>2103</v>
      </c>
      <c r="B976" t="s">
        <v>2104</v>
      </c>
      <c r="C976" t="str">
        <f>IFERROR(VLOOKUP(Table1[[#This Row],[Ticker]],[1]!Table2[[Symbol]:[Industry]],2,FALSE),"-")</f>
        <v>-</v>
      </c>
      <c r="D976" t="s">
        <v>83</v>
      </c>
      <c r="E976">
        <v>2924.4475934400002</v>
      </c>
      <c r="F976">
        <v>226.84</v>
      </c>
      <c r="G976">
        <v>71.422852780733393</v>
      </c>
      <c r="H976">
        <v>-11.4105992361376</v>
      </c>
      <c r="I976">
        <v>4.0068897960502596</v>
      </c>
      <c r="J976">
        <v>-5.2467850869332002</v>
      </c>
      <c r="K976">
        <v>231.70993643325801</v>
      </c>
      <c r="L976">
        <v>196.354532692025</v>
      </c>
      <c r="M976">
        <v>40.065198049338598</v>
      </c>
      <c r="N976">
        <v>0.38601064249936901</v>
      </c>
      <c r="O976">
        <v>24.224122729677301</v>
      </c>
      <c r="P976">
        <v>102.445336903168</v>
      </c>
      <c r="Q976">
        <v>4.216904059854E-2</v>
      </c>
    </row>
    <row r="977" spans="1:17" hidden="1" x14ac:dyDescent="0.3">
      <c r="A977" t="s">
        <v>2105</v>
      </c>
      <c r="B977" t="s">
        <v>2106</v>
      </c>
      <c r="C977" t="str">
        <f>IFERROR(VLOOKUP(Table1[[#This Row],[Ticker]],[1]!Table2[[Symbol]:[Industry]],2,FALSE),"-")</f>
        <v>-</v>
      </c>
      <c r="D977" t="s">
        <v>89</v>
      </c>
      <c r="E977">
        <v>2918.8436627999999</v>
      </c>
      <c r="F977">
        <v>1290.9000000000001</v>
      </c>
      <c r="G977">
        <v>167.751836782651</v>
      </c>
      <c r="H977">
        <v>1.3084151606327901</v>
      </c>
      <c r="I977">
        <v>53.004550865340001</v>
      </c>
      <c r="J977">
        <v>-2.3667676560793902</v>
      </c>
      <c r="K977">
        <v>1285.33667509668</v>
      </c>
      <c r="L977">
        <v>1021.64791047808</v>
      </c>
      <c r="M977">
        <v>40.285262384623003</v>
      </c>
      <c r="N977">
        <v>1.50608334384231</v>
      </c>
      <c r="O977">
        <v>12.638469284994899</v>
      </c>
      <c r="P977">
        <v>205.86423409548601</v>
      </c>
      <c r="Q977">
        <v>0.17411356011957199</v>
      </c>
    </row>
    <row r="978" spans="1:17" hidden="1" x14ac:dyDescent="0.3">
      <c r="A978" t="s">
        <v>2107</v>
      </c>
      <c r="B978" t="s">
        <v>2108</v>
      </c>
      <c r="C978" t="str">
        <f>IFERROR(VLOOKUP(Table1[[#This Row],[Ticker]],[1]!Table2[[Symbol]:[Industry]],2,FALSE),"-")</f>
        <v>-</v>
      </c>
      <c r="D978" t="s">
        <v>532</v>
      </c>
      <c r="E978">
        <v>2914.482614</v>
      </c>
      <c r="F978">
        <v>581.20000000000005</v>
      </c>
      <c r="G978">
        <v>87.725830126710207</v>
      </c>
      <c r="H978">
        <v>4.6962909080600204</v>
      </c>
      <c r="I978">
        <v>67.151761565517305</v>
      </c>
      <c r="J978">
        <v>-2.10425912545317</v>
      </c>
      <c r="K978">
        <v>538.31055121577504</v>
      </c>
      <c r="L978">
        <v>423.56263147206198</v>
      </c>
      <c r="M978">
        <v>47.989423312740399</v>
      </c>
      <c r="N978">
        <v>1.6106676082902101</v>
      </c>
      <c r="O978">
        <v>7.5361321403991601</v>
      </c>
      <c r="P978">
        <v>123.53846153846099</v>
      </c>
    </row>
    <row r="979" spans="1:17" hidden="1" x14ac:dyDescent="0.3">
      <c r="A979" t="s">
        <v>2109</v>
      </c>
      <c r="B979" t="s">
        <v>2110</v>
      </c>
      <c r="C979" t="str">
        <f>IFERROR(VLOOKUP(Table1[[#This Row],[Ticker]],[1]!Table2[[Symbol]:[Industry]],2,FALSE),"-")</f>
        <v>-</v>
      </c>
      <c r="D979" t="s">
        <v>46</v>
      </c>
      <c r="E979">
        <v>2913.54218571</v>
      </c>
      <c r="F979">
        <v>2687.1</v>
      </c>
      <c r="G979">
        <v>42.770228175523599</v>
      </c>
      <c r="H979">
        <v>-16.482235050762</v>
      </c>
      <c r="I979">
        <v>-16.1768493266608</v>
      </c>
      <c r="J979">
        <v>-4.8641981836744099</v>
      </c>
      <c r="K979">
        <v>2929.22446461864</v>
      </c>
      <c r="L979">
        <v>2567.5509475713202</v>
      </c>
      <c r="M979">
        <v>34.876084508011701</v>
      </c>
      <c r="N979">
        <v>0.53007102239109405</v>
      </c>
      <c r="O979">
        <v>37.988909977298903</v>
      </c>
      <c r="P979">
        <v>77.120822622107895</v>
      </c>
      <c r="Q979">
        <v>0.100495954267441</v>
      </c>
    </row>
    <row r="980" spans="1:17" hidden="1" x14ac:dyDescent="0.3">
      <c r="A980" t="s">
        <v>2111</v>
      </c>
      <c r="B980" t="s">
        <v>2112</v>
      </c>
      <c r="C980" t="str">
        <f>IFERROR(VLOOKUP(Table1[[#This Row],[Ticker]],[1]!Table2[[Symbol]:[Industry]],2,FALSE),"-")</f>
        <v>-</v>
      </c>
      <c r="D980" t="s">
        <v>283</v>
      </c>
      <c r="E980">
        <v>2906.0675867250002</v>
      </c>
      <c r="F980">
        <v>270.95</v>
      </c>
      <c r="G980">
        <v>-11.507821071535799</v>
      </c>
      <c r="H980">
        <v>-4.2488773303679999</v>
      </c>
      <c r="I980">
        <v>-13.8037987617244</v>
      </c>
      <c r="J980">
        <v>-1.69983576769606</v>
      </c>
      <c r="K980">
        <v>274.255565335526</v>
      </c>
      <c r="L980">
        <v>266.49457204910698</v>
      </c>
      <c r="M980">
        <v>47.810005717014299</v>
      </c>
      <c r="N980">
        <v>0.422435311892982</v>
      </c>
      <c r="O980">
        <v>25.299870824875399</v>
      </c>
      <c r="P980">
        <v>28.8091276444021</v>
      </c>
      <c r="Q980">
        <v>1.8956567946431E-2</v>
      </c>
    </row>
    <row r="981" spans="1:17" hidden="1" x14ac:dyDescent="0.3">
      <c r="A981" t="s">
        <v>2113</v>
      </c>
      <c r="B981" t="s">
        <v>2114</v>
      </c>
      <c r="C981" t="str">
        <f>IFERROR(VLOOKUP(Table1[[#This Row],[Ticker]],[1]!Table2[[Symbol]:[Industry]],2,FALSE),"-")</f>
        <v>-</v>
      </c>
      <c r="D981" t="s">
        <v>740</v>
      </c>
      <c r="E981">
        <v>2903.7860999999998</v>
      </c>
      <c r="F981">
        <v>34.07</v>
      </c>
      <c r="G981">
        <v>137.18205592913301</v>
      </c>
      <c r="H981">
        <v>-2.0177920304916399</v>
      </c>
      <c r="I981">
        <v>-30.2410814292308</v>
      </c>
      <c r="J981">
        <v>2.53293061888502</v>
      </c>
      <c r="K981">
        <v>34.873685724024902</v>
      </c>
      <c r="L981">
        <v>32.077608813567601</v>
      </c>
      <c r="M981">
        <v>54.968323161401997</v>
      </c>
      <c r="N981">
        <v>1.72048906751436</v>
      </c>
      <c r="O981">
        <v>32.8147930730848</v>
      </c>
      <c r="P981">
        <v>172.94211896655301</v>
      </c>
      <c r="Q981">
        <v>0.15179440939879299</v>
      </c>
    </row>
    <row r="982" spans="1:17" hidden="1" x14ac:dyDescent="0.3">
      <c r="A982" t="s">
        <v>2115</v>
      </c>
      <c r="B982" t="s">
        <v>2116</v>
      </c>
      <c r="C982" t="str">
        <f>IFERROR(VLOOKUP(Table1[[#This Row],[Ticker]],[1]!Table2[[Symbol]:[Industry]],2,FALSE),"-")</f>
        <v>-</v>
      </c>
      <c r="D982" t="s">
        <v>645</v>
      </c>
      <c r="E982">
        <v>2901.9800771250002</v>
      </c>
      <c r="F982">
        <v>2448.75</v>
      </c>
      <c r="G982">
        <v>-17.4034070397169</v>
      </c>
      <c r="H982">
        <v>-18.500440579449499</v>
      </c>
      <c r="I982">
        <v>-13.2326629745546</v>
      </c>
      <c r="J982">
        <v>-1.1287647626011099</v>
      </c>
      <c r="K982">
        <v>2580.5598214720899</v>
      </c>
      <c r="L982">
        <v>2418.0506164001599</v>
      </c>
      <c r="M982">
        <v>35.940724628315202</v>
      </c>
      <c r="N982">
        <v>1.2175468709256401</v>
      </c>
      <c r="O982">
        <v>31.9040326697294</v>
      </c>
      <c r="P982">
        <v>25.767186256131001</v>
      </c>
      <c r="Q982">
        <v>7.8381483539867999E-2</v>
      </c>
    </row>
    <row r="983" spans="1:17" hidden="1" x14ac:dyDescent="0.3">
      <c r="A983" t="s">
        <v>2117</v>
      </c>
      <c r="B983" t="s">
        <v>2118</v>
      </c>
      <c r="C983" t="str">
        <f>IFERROR(VLOOKUP(Table1[[#This Row],[Ticker]],[1]!Table2[[Symbol]:[Industry]],2,FALSE),"-")</f>
        <v>-</v>
      </c>
      <c r="D983" t="s">
        <v>127</v>
      </c>
      <c r="E983">
        <v>2893.0334720000001</v>
      </c>
      <c r="F983">
        <v>599.20000000000005</v>
      </c>
      <c r="G983">
        <v>0.19185186054565001</v>
      </c>
      <c r="H983">
        <v>-6.0080734623971601</v>
      </c>
      <c r="I983">
        <v>11.7043183169166</v>
      </c>
      <c r="J983">
        <v>-3.4319630689370002</v>
      </c>
      <c r="K983">
        <v>595.38661956266799</v>
      </c>
      <c r="L983">
        <v>540.52134398168903</v>
      </c>
      <c r="M983">
        <v>55.015799074051998</v>
      </c>
      <c r="N983">
        <v>0.63546711107107301</v>
      </c>
      <c r="O983">
        <v>21.795727636849101</v>
      </c>
      <c r="P983">
        <v>45.260606060606001</v>
      </c>
      <c r="Q983">
        <v>3.3193904886372999E-2</v>
      </c>
    </row>
    <row r="984" spans="1:17" hidden="1" x14ac:dyDescent="0.3">
      <c r="A984" t="s">
        <v>2119</v>
      </c>
      <c r="B984" t="s">
        <v>2120</v>
      </c>
      <c r="C984" t="str">
        <f>IFERROR(VLOOKUP(Table1[[#This Row],[Ticker]],[1]!Table2[[Symbol]:[Industry]],2,FALSE),"-")</f>
        <v>-</v>
      </c>
      <c r="D984" t="s">
        <v>77</v>
      </c>
      <c r="E984">
        <v>2888.20738041</v>
      </c>
      <c r="F984">
        <v>506.55</v>
      </c>
      <c r="G984">
        <v>-23.335368102090701</v>
      </c>
      <c r="H984">
        <v>-12.7125608387387</v>
      </c>
      <c r="I984">
        <v>-7.71823610997206</v>
      </c>
      <c r="J984">
        <v>-5.1193495601127799</v>
      </c>
      <c r="M984">
        <v>21.919433192382598</v>
      </c>
      <c r="O984">
        <v>23.877208567762299</v>
      </c>
      <c r="P984">
        <v>7.7307528711186801</v>
      </c>
    </row>
    <row r="985" spans="1:17" hidden="1" x14ac:dyDescent="0.3">
      <c r="A985" t="s">
        <v>2121</v>
      </c>
      <c r="B985" t="s">
        <v>2122</v>
      </c>
      <c r="C985" t="str">
        <f>IFERROR(VLOOKUP(Table1[[#This Row],[Ticker]],[1]!Table2[[Symbol]:[Industry]],2,FALSE),"-")</f>
        <v>-</v>
      </c>
      <c r="D985" t="s">
        <v>54</v>
      </c>
      <c r="E985">
        <v>2881.1318410499998</v>
      </c>
      <c r="F985">
        <v>340.35</v>
      </c>
      <c r="G985">
        <v>129.97400907402701</v>
      </c>
      <c r="H985">
        <v>21.2104053460199</v>
      </c>
      <c r="I985">
        <v>112.483501646742</v>
      </c>
      <c r="J985">
        <v>9.43560846195499</v>
      </c>
      <c r="K985">
        <v>279.04790717735699</v>
      </c>
      <c r="L985">
        <v>206.15610385179099</v>
      </c>
      <c r="M985">
        <v>67.699324416106293</v>
      </c>
      <c r="N985">
        <v>1.2006497610425699</v>
      </c>
      <c r="O985">
        <v>6.8752754517408396</v>
      </c>
      <c r="P985">
        <v>204.291461779168</v>
      </c>
      <c r="Q985">
        <v>6.4575600410855E-2</v>
      </c>
    </row>
    <row r="986" spans="1:17" hidden="1" x14ac:dyDescent="0.3">
      <c r="A986" t="s">
        <v>2123</v>
      </c>
      <c r="B986" t="s">
        <v>2124</v>
      </c>
      <c r="C986" t="str">
        <f>IFERROR(VLOOKUP(Table1[[#This Row],[Ticker]],[1]!Table2[[Symbol]:[Industry]],2,FALSE),"-")</f>
        <v>-</v>
      </c>
      <c r="D986" t="s">
        <v>473</v>
      </c>
      <c r="E986">
        <v>2880.8953154000001</v>
      </c>
      <c r="F986">
        <v>507.95</v>
      </c>
      <c r="G986">
        <v>-9.7091011495931596</v>
      </c>
      <c r="H986">
        <v>-1.7227179032797899</v>
      </c>
      <c r="I986">
        <v>-12.643306608116699</v>
      </c>
      <c r="J986">
        <v>-4.2232749512263998</v>
      </c>
      <c r="K986">
        <v>521.07473810885699</v>
      </c>
      <c r="L986">
        <v>506.71027866477101</v>
      </c>
      <c r="M986">
        <v>47.465910249063697</v>
      </c>
      <c r="N986">
        <v>0.836558527998704</v>
      </c>
      <c r="O986">
        <v>29.924205138301001</v>
      </c>
      <c r="P986">
        <v>31.849448410123198</v>
      </c>
      <c r="Q986">
        <v>2.6519374447314E-2</v>
      </c>
    </row>
    <row r="987" spans="1:17" hidden="1" x14ac:dyDescent="0.3">
      <c r="A987" t="s">
        <v>2125</v>
      </c>
      <c r="B987" t="s">
        <v>2126</v>
      </c>
      <c r="C987" t="str">
        <f>IFERROR(VLOOKUP(Table1[[#This Row],[Ticker]],[1]!Table2[[Symbol]:[Industry]],2,FALSE),"-")</f>
        <v>-</v>
      </c>
      <c r="D987" t="s">
        <v>46</v>
      </c>
      <c r="E987">
        <v>2868.2600502149999</v>
      </c>
      <c r="F987">
        <v>426.65</v>
      </c>
      <c r="G987">
        <v>128.463794677343</v>
      </c>
      <c r="H987">
        <v>-17.8466900727927</v>
      </c>
      <c r="I987">
        <v>27.304146057969302</v>
      </c>
      <c r="J987">
        <v>-11.3352833962176</v>
      </c>
      <c r="K987">
        <v>444.741768836978</v>
      </c>
      <c r="L987">
        <v>344.58789326736502</v>
      </c>
      <c r="M987">
        <v>34.816613452925203</v>
      </c>
      <c r="N987">
        <v>0.118435612931102</v>
      </c>
      <c r="O987">
        <v>51.412164537677199</v>
      </c>
      <c r="P987">
        <v>170.45958795562501</v>
      </c>
      <c r="Q987">
        <v>2.9709203036181998E-2</v>
      </c>
    </row>
    <row r="988" spans="1:17" hidden="1" x14ac:dyDescent="0.3">
      <c r="A988" t="s">
        <v>2127</v>
      </c>
      <c r="B988" t="s">
        <v>2128</v>
      </c>
      <c r="C988" t="str">
        <f>IFERROR(VLOOKUP(Table1[[#This Row],[Ticker]],[1]!Table2[[Symbol]:[Industry]],2,FALSE),"-")</f>
        <v>-</v>
      </c>
      <c r="D988" t="s">
        <v>193</v>
      </c>
      <c r="E988">
        <v>2868.06316251</v>
      </c>
      <c r="F988">
        <v>1981.85</v>
      </c>
      <c r="G988">
        <v>19.173973644836</v>
      </c>
      <c r="H988">
        <v>-5.9853256973799196</v>
      </c>
      <c r="I988">
        <v>-24.102517310603901</v>
      </c>
      <c r="J988">
        <v>-3.3638655230644101</v>
      </c>
      <c r="K988">
        <v>2048.0129541750098</v>
      </c>
      <c r="L988">
        <v>1844.60642555655</v>
      </c>
      <c r="M988">
        <v>36.9719502791583</v>
      </c>
      <c r="N988">
        <v>0.42730374978353403</v>
      </c>
      <c r="O988">
        <v>25.135605621010601</v>
      </c>
      <c r="P988">
        <v>73.238636363636303</v>
      </c>
      <c r="Q988">
        <v>0.123804245903279</v>
      </c>
    </row>
    <row r="989" spans="1:17" hidden="1" x14ac:dyDescent="0.3">
      <c r="A989" t="s">
        <v>2129</v>
      </c>
      <c r="B989" t="s">
        <v>2130</v>
      </c>
      <c r="C989" t="str">
        <f>IFERROR(VLOOKUP(Table1[[#This Row],[Ticker]],[1]!Table2[[Symbol]:[Industry]],2,FALSE),"-")</f>
        <v>-</v>
      </c>
      <c r="D989" t="s">
        <v>532</v>
      </c>
      <c r="E989">
        <v>2867.3919999999998</v>
      </c>
      <c r="F989">
        <v>162.91999999999999</v>
      </c>
      <c r="G989">
        <v>235.66782868941499</v>
      </c>
      <c r="H989">
        <v>21.0799108405254</v>
      </c>
      <c r="I989">
        <v>116.021974065412</v>
      </c>
      <c r="J989">
        <v>4.3303856648751697</v>
      </c>
      <c r="K989">
        <v>144.34241326593099</v>
      </c>
      <c r="L989">
        <v>110.399877387209</v>
      </c>
      <c r="M989">
        <v>57.8935785100891</v>
      </c>
      <c r="N989">
        <v>1.2587313298607401</v>
      </c>
      <c r="O989">
        <v>8.3353793272771899</v>
      </c>
      <c r="P989">
        <v>267.76523702031602</v>
      </c>
      <c r="Q989">
        <v>4.4531721945063003E-2</v>
      </c>
    </row>
    <row r="990" spans="1:17" hidden="1" x14ac:dyDescent="0.3">
      <c r="A990" t="s">
        <v>2131</v>
      </c>
      <c r="B990" t="s">
        <v>2132</v>
      </c>
      <c r="C990" t="str">
        <f>IFERROR(VLOOKUP(Table1[[#This Row],[Ticker]],[1]!Table2[[Symbol]:[Industry]],2,FALSE),"-")</f>
        <v>-</v>
      </c>
      <c r="D990" t="s">
        <v>72</v>
      </c>
      <c r="E990">
        <v>2846.4177</v>
      </c>
      <c r="F990">
        <v>1061.7</v>
      </c>
      <c r="G990">
        <v>323.103373495852</v>
      </c>
      <c r="H990">
        <v>-3.59426366886703</v>
      </c>
      <c r="I990">
        <v>19.509707890828999</v>
      </c>
      <c r="J990">
        <v>6.8632704693419502</v>
      </c>
      <c r="K990">
        <v>1046.5502228744199</v>
      </c>
      <c r="L990">
        <v>917.21356646780896</v>
      </c>
      <c r="M990">
        <v>82.985997968273097</v>
      </c>
      <c r="N990">
        <v>1.6198651924645899</v>
      </c>
      <c r="O990">
        <v>49.571442026937902</v>
      </c>
      <c r="P990">
        <v>378.67448151487798</v>
      </c>
      <c r="Q990">
        <v>0.19513333034501601</v>
      </c>
    </row>
    <row r="991" spans="1:17" hidden="1" x14ac:dyDescent="0.3">
      <c r="A991" t="s">
        <v>2133</v>
      </c>
      <c r="B991" t="s">
        <v>2134</v>
      </c>
      <c r="C991" t="str">
        <f>IFERROR(VLOOKUP(Table1[[#This Row],[Ticker]],[1]!Table2[[Symbol]:[Industry]],2,FALSE),"-")</f>
        <v>-</v>
      </c>
      <c r="D991" t="s">
        <v>199</v>
      </c>
      <c r="E991">
        <v>2844.42510898</v>
      </c>
      <c r="F991">
        <v>1992.2</v>
      </c>
      <c r="G991">
        <v>71.657080866974596</v>
      </c>
      <c r="H991">
        <v>9.0605589100765904</v>
      </c>
      <c r="I991">
        <v>73.9890246276385</v>
      </c>
      <c r="J991">
        <v>-2.2885472130060598</v>
      </c>
      <c r="K991">
        <v>1668.18674836779</v>
      </c>
      <c r="L991">
        <v>1375.43824771343</v>
      </c>
      <c r="M991">
        <v>75.536069412681599</v>
      </c>
      <c r="N991">
        <v>2.2416019866347598</v>
      </c>
      <c r="O991">
        <v>3.8399759060335099</v>
      </c>
      <c r="P991">
        <v>105.169927909371</v>
      </c>
      <c r="Q991">
        <v>0.12584731063763299</v>
      </c>
    </row>
    <row r="992" spans="1:17" hidden="1" x14ac:dyDescent="0.3">
      <c r="A992" t="s">
        <v>2135</v>
      </c>
      <c r="B992" t="s">
        <v>2136</v>
      </c>
      <c r="C992" t="str">
        <f>IFERROR(VLOOKUP(Table1[[#This Row],[Ticker]],[1]!Table2[[Symbol]:[Industry]],2,FALSE),"-")</f>
        <v>-</v>
      </c>
      <c r="D992" t="s">
        <v>265</v>
      </c>
      <c r="E992">
        <v>2841.8</v>
      </c>
      <c r="F992">
        <v>14209</v>
      </c>
      <c r="G992">
        <v>-20.866729989272301</v>
      </c>
      <c r="H992">
        <v>-5.1877383035682803</v>
      </c>
      <c r="I992">
        <v>-1.0840423913199699</v>
      </c>
      <c r="J992">
        <v>-4.7367834154406596</v>
      </c>
      <c r="K992">
        <v>14932.365000362101</v>
      </c>
      <c r="L992">
        <v>13793.9028436195</v>
      </c>
      <c r="M992">
        <v>28.552238503801899</v>
      </c>
      <c r="N992">
        <v>0.34376307401332101</v>
      </c>
      <c r="O992">
        <v>19.642832007882301</v>
      </c>
      <c r="P992">
        <v>36.611864243822701</v>
      </c>
      <c r="Q992">
        <v>0.13579255860785999</v>
      </c>
    </row>
    <row r="993" spans="1:17" hidden="1" x14ac:dyDescent="0.3">
      <c r="A993" t="s">
        <v>2137</v>
      </c>
      <c r="B993" t="s">
        <v>2138</v>
      </c>
      <c r="C993" t="str">
        <f>IFERROR(VLOOKUP(Table1[[#This Row],[Ticker]],[1]!Table2[[Symbol]:[Industry]],2,FALSE),"-")</f>
        <v>-</v>
      </c>
      <c r="D993" t="s">
        <v>83</v>
      </c>
      <c r="E993">
        <v>2823.14758566</v>
      </c>
      <c r="F993">
        <v>1026.7</v>
      </c>
      <c r="G993">
        <v>168.59929577445999</v>
      </c>
      <c r="H993">
        <v>1.4465877505549301</v>
      </c>
      <c r="I993">
        <v>26.4492490570459</v>
      </c>
      <c r="J993">
        <v>-3.9166123838564899</v>
      </c>
      <c r="K993">
        <v>928.053925180497</v>
      </c>
      <c r="L993">
        <v>769.24121310264604</v>
      </c>
      <c r="M993">
        <v>66.598536219294701</v>
      </c>
      <c r="N993">
        <v>1.1297967670300699</v>
      </c>
      <c r="O993">
        <v>1.6801402551865201</v>
      </c>
      <c r="P993">
        <v>210.932768019382</v>
      </c>
      <c r="Q993">
        <v>8.6535254964545005E-2</v>
      </c>
    </row>
    <row r="994" spans="1:17" hidden="1" x14ac:dyDescent="0.3">
      <c r="A994" t="s">
        <v>2139</v>
      </c>
      <c r="B994" t="s">
        <v>2140</v>
      </c>
      <c r="C994" t="str">
        <f>IFERROR(VLOOKUP(Table1[[#This Row],[Ticker]],[1]!Table2[[Symbol]:[Industry]],2,FALSE),"-")</f>
        <v>-</v>
      </c>
      <c r="D994" t="s">
        <v>931</v>
      </c>
      <c r="E994">
        <v>2804.1531759999998</v>
      </c>
      <c r="F994">
        <v>1228.9000000000001</v>
      </c>
      <c r="G994">
        <v>20.7701492594828</v>
      </c>
      <c r="H994">
        <v>49.581870245702902</v>
      </c>
      <c r="I994">
        <v>48.524366138919099</v>
      </c>
      <c r="J994">
        <v>6.5427476363268298</v>
      </c>
      <c r="K994">
        <v>924.60262260670402</v>
      </c>
      <c r="L994">
        <v>811.47040527005299</v>
      </c>
      <c r="M994">
        <v>73.243754793630103</v>
      </c>
      <c r="N994">
        <v>2.2267794357353599</v>
      </c>
      <c r="O994">
        <v>7.4131336968020101</v>
      </c>
      <c r="P994">
        <v>91.253598941716604</v>
      </c>
      <c r="Q994">
        <v>7.2482675129164995E-2</v>
      </c>
    </row>
    <row r="995" spans="1:17" hidden="1" x14ac:dyDescent="0.3">
      <c r="A995" t="s">
        <v>2141</v>
      </c>
      <c r="B995" t="s">
        <v>2142</v>
      </c>
      <c r="C995" t="str">
        <f>IFERROR(VLOOKUP(Table1[[#This Row],[Ticker]],[1]!Table2[[Symbol]:[Industry]],2,FALSE),"-")</f>
        <v>-</v>
      </c>
      <c r="D995" t="s">
        <v>319</v>
      </c>
      <c r="E995">
        <v>2797.9769166299998</v>
      </c>
      <c r="F995">
        <v>1088.55</v>
      </c>
      <c r="G995">
        <v>106.83939761676</v>
      </c>
      <c r="H995">
        <v>21.569672180506998</v>
      </c>
      <c r="I995">
        <v>94.6586961151949</v>
      </c>
      <c r="J995">
        <v>-9.5658988100289708</v>
      </c>
      <c r="K995">
        <v>956.04843161455301</v>
      </c>
      <c r="L995">
        <v>729.09812793949197</v>
      </c>
      <c r="M995">
        <v>49.845363523174299</v>
      </c>
      <c r="N995">
        <v>1.2380270506648801</v>
      </c>
      <c r="O995">
        <v>11.6163704009921</v>
      </c>
      <c r="P995">
        <v>170.783582089552</v>
      </c>
      <c r="Q995">
        <v>0.18371053356702599</v>
      </c>
    </row>
    <row r="996" spans="1:17" hidden="1" x14ac:dyDescent="0.3">
      <c r="A996" t="s">
        <v>2143</v>
      </c>
      <c r="B996" t="s">
        <v>2144</v>
      </c>
      <c r="C996" t="str">
        <f>IFERROR(VLOOKUP(Table1[[#This Row],[Ticker]],[1]!Table2[[Symbol]:[Industry]],2,FALSE),"-")</f>
        <v>-</v>
      </c>
      <c r="D996" t="s">
        <v>228</v>
      </c>
      <c r="E996">
        <v>2788.3514023500002</v>
      </c>
      <c r="F996">
        <v>1786.65</v>
      </c>
      <c r="G996">
        <v>56.085438356118203</v>
      </c>
      <c r="H996">
        <v>-12.109175934768199</v>
      </c>
      <c r="I996">
        <v>-11.912195427268299</v>
      </c>
      <c r="J996">
        <v>-13.0794630538651</v>
      </c>
      <c r="K996">
        <v>1909.6568977863101</v>
      </c>
      <c r="L996">
        <v>1564.7430683653799</v>
      </c>
      <c r="M996">
        <v>37.424792809528803</v>
      </c>
      <c r="N996">
        <v>1.0318360672492199</v>
      </c>
      <c r="O996">
        <v>41.046091847871701</v>
      </c>
      <c r="P996">
        <v>98.516666666666595</v>
      </c>
    </row>
    <row r="997" spans="1:17" hidden="1" x14ac:dyDescent="0.3">
      <c r="A997" t="s">
        <v>2145</v>
      </c>
      <c r="B997" t="s">
        <v>2146</v>
      </c>
      <c r="C997" t="str">
        <f>IFERROR(VLOOKUP(Table1[[#This Row],[Ticker]],[1]!Table2[[Symbol]:[Industry]],2,FALSE),"-")</f>
        <v>-</v>
      </c>
      <c r="D997" t="s">
        <v>973</v>
      </c>
      <c r="E997">
        <v>2784.9649716399999</v>
      </c>
      <c r="F997">
        <v>418.15</v>
      </c>
      <c r="G997">
        <v>391.68866567874198</v>
      </c>
      <c r="H997">
        <v>34.712637488877</v>
      </c>
      <c r="I997">
        <v>161.171717556581</v>
      </c>
      <c r="J997">
        <v>9.0019821106181706</v>
      </c>
      <c r="K997">
        <v>343.34571456562901</v>
      </c>
      <c r="L997">
        <v>227.857867964859</v>
      </c>
      <c r="M997">
        <v>70.870659069845104</v>
      </c>
      <c r="N997">
        <v>1.0824627255146799</v>
      </c>
      <c r="O997">
        <v>4.06552672485949</v>
      </c>
      <c r="Q997">
        <v>0.186598915702087</v>
      </c>
    </row>
    <row r="998" spans="1:17" x14ac:dyDescent="0.3">
      <c r="A998" t="s">
        <v>2147</v>
      </c>
      <c r="B998" t="s">
        <v>2148</v>
      </c>
      <c r="C998" t="str">
        <f>IFERROR(VLOOKUP(Table1[[#This Row],[Ticker]],[1]!Table2[[Symbol]:[Industry]],2,FALSE),"-")</f>
        <v>-</v>
      </c>
      <c r="D998" t="s">
        <v>265</v>
      </c>
      <c r="E998">
        <v>2779.4290182</v>
      </c>
      <c r="F998">
        <v>407.15</v>
      </c>
      <c r="G998">
        <v>-59.175642179696197</v>
      </c>
      <c r="H998">
        <v>-10.1800055318757</v>
      </c>
      <c r="I998">
        <v>-32.172280597475698</v>
      </c>
      <c r="J998">
        <v>-1.93847927386228</v>
      </c>
      <c r="K998">
        <v>432.17707038138798</v>
      </c>
      <c r="L998">
        <v>477.07979707330298</v>
      </c>
      <c r="M998">
        <v>33.903644343929798</v>
      </c>
      <c r="N998">
        <v>0.65400316815154003</v>
      </c>
      <c r="O998">
        <v>48.802652585042303</v>
      </c>
      <c r="P998">
        <v>2.3247046996732701</v>
      </c>
      <c r="Q998">
        <v>-0.13227435192556</v>
      </c>
    </row>
    <row r="999" spans="1:17" hidden="1" x14ac:dyDescent="0.3">
      <c r="A999" t="s">
        <v>2149</v>
      </c>
      <c r="B999" t="s">
        <v>2150</v>
      </c>
      <c r="C999" t="str">
        <f>IFERROR(VLOOKUP(Table1[[#This Row],[Ticker]],[1]!Table2[[Symbol]:[Industry]],2,FALSE),"-")</f>
        <v>-</v>
      </c>
      <c r="D999" t="s">
        <v>1379</v>
      </c>
      <c r="E999">
        <v>2778.1731409499998</v>
      </c>
      <c r="F999">
        <v>527.35</v>
      </c>
      <c r="G999">
        <v>60.036652588485303</v>
      </c>
      <c r="H999">
        <v>3.2930593940995099</v>
      </c>
      <c r="I999">
        <v>64.832311979848697</v>
      </c>
      <c r="J999">
        <v>-0.75796395947722905</v>
      </c>
      <c r="K999">
        <v>469.43438991350598</v>
      </c>
      <c r="L999">
        <v>349.99623236918097</v>
      </c>
      <c r="M999">
        <v>52.059063585588497</v>
      </c>
      <c r="N999">
        <v>0.79547054977866105</v>
      </c>
      <c r="O999">
        <v>8.46686261496159</v>
      </c>
      <c r="P999">
        <v>149.16135128750199</v>
      </c>
      <c r="Q999">
        <v>9.1295858231390997E-2</v>
      </c>
    </row>
    <row r="1000" spans="1:17" hidden="1" x14ac:dyDescent="0.3">
      <c r="A1000" t="s">
        <v>2151</v>
      </c>
      <c r="B1000" t="s">
        <v>2152</v>
      </c>
      <c r="C1000" t="str">
        <f>IFERROR(VLOOKUP(Table1[[#This Row],[Ticker]],[1]!Table2[[Symbol]:[Industry]],2,FALSE),"-")</f>
        <v>-</v>
      </c>
      <c r="D1000" t="s">
        <v>936</v>
      </c>
      <c r="E1000">
        <v>2753.9470003500001</v>
      </c>
      <c r="F1000">
        <v>417.9</v>
      </c>
      <c r="G1000">
        <v>-4.9182444910105198E-2</v>
      </c>
      <c r="H1000">
        <v>0.25056600551619801</v>
      </c>
      <c r="I1000">
        <v>7.1544107376510802</v>
      </c>
      <c r="J1000">
        <v>-1.97295476174585</v>
      </c>
      <c r="K1000">
        <v>395.59932559344202</v>
      </c>
      <c r="M1000">
        <v>50.695105221795501</v>
      </c>
      <c r="N1000">
        <v>0.69586714159670504</v>
      </c>
      <c r="O1000">
        <v>13.639626704953301</v>
      </c>
      <c r="P1000">
        <v>48.086463501063001</v>
      </c>
    </row>
    <row r="1001" spans="1:17" hidden="1" x14ac:dyDescent="0.3">
      <c r="A1001" t="s">
        <v>2153</v>
      </c>
      <c r="B1001" t="s">
        <v>2154</v>
      </c>
      <c r="C1001" t="str">
        <f>IFERROR(VLOOKUP(Table1[[#This Row],[Ticker]],[1]!Table2[[Symbol]:[Industry]],2,FALSE),"-")</f>
        <v>-</v>
      </c>
      <c r="D1001" t="s">
        <v>366</v>
      </c>
      <c r="E1001">
        <v>2753.578925625</v>
      </c>
      <c r="F1001">
        <v>1845.25</v>
      </c>
      <c r="G1001">
        <v>-51.450490426717202</v>
      </c>
      <c r="H1001">
        <v>-4.9696434852555598</v>
      </c>
      <c r="I1001">
        <v>-19.773732799583001</v>
      </c>
      <c r="J1001">
        <v>-3.4594473609224701</v>
      </c>
      <c r="K1001">
        <v>1889.5479305895899</v>
      </c>
      <c r="L1001">
        <v>1980.0436142527501</v>
      </c>
      <c r="M1001">
        <v>43.504104927360899</v>
      </c>
      <c r="N1001">
        <v>0.50245730705113201</v>
      </c>
      <c r="O1001">
        <v>36.585828478525897</v>
      </c>
      <c r="P1001">
        <v>9.1863905325443707</v>
      </c>
      <c r="Q1001">
        <v>-0.10894295662739099</v>
      </c>
    </row>
    <row r="1002" spans="1:17" hidden="1" x14ac:dyDescent="0.3">
      <c r="A1002" t="s">
        <v>2155</v>
      </c>
      <c r="B1002" t="s">
        <v>2156</v>
      </c>
      <c r="C1002" t="str">
        <f>IFERROR(VLOOKUP(Table1[[#This Row],[Ticker]],[1]!Table2[[Symbol]:[Industry]],2,FALSE),"-")</f>
        <v>-</v>
      </c>
      <c r="D1002" t="s">
        <v>54</v>
      </c>
      <c r="E1002">
        <v>2750.4313318149998</v>
      </c>
      <c r="F1002">
        <v>1113.95</v>
      </c>
      <c r="G1002">
        <v>24.306515134360101</v>
      </c>
      <c r="H1002">
        <v>-7.2396157866935003</v>
      </c>
      <c r="I1002">
        <v>3.6992900042862602</v>
      </c>
      <c r="J1002">
        <v>-2.0019195302053499</v>
      </c>
      <c r="K1002">
        <v>1118.61788942982</v>
      </c>
      <c r="L1002">
        <v>999.75900944335604</v>
      </c>
      <c r="M1002">
        <v>43.023786688195599</v>
      </c>
      <c r="N1002">
        <v>0.44770086506663398</v>
      </c>
      <c r="O1002">
        <v>11.315588670945701</v>
      </c>
      <c r="P1002">
        <v>85.673806150512505</v>
      </c>
      <c r="Q1002">
        <v>7.9583681218409995E-3</v>
      </c>
    </row>
    <row r="1003" spans="1:17" hidden="1" x14ac:dyDescent="0.3">
      <c r="A1003" t="s">
        <v>2157</v>
      </c>
      <c r="B1003" t="s">
        <v>2158</v>
      </c>
      <c r="C1003" t="str">
        <f>IFERROR(VLOOKUP(Table1[[#This Row],[Ticker]],[1]!Table2[[Symbol]:[Industry]],2,FALSE),"-")</f>
        <v>-</v>
      </c>
      <c r="D1003" t="s">
        <v>630</v>
      </c>
      <c r="E1003">
        <v>2749.23513</v>
      </c>
      <c r="F1003">
        <v>625.5</v>
      </c>
      <c r="G1003">
        <v>-17.513392892597299</v>
      </c>
      <c r="H1003">
        <v>-4.2505599453793703</v>
      </c>
      <c r="I1003">
        <v>9.5799334041014994</v>
      </c>
      <c r="J1003">
        <v>-8.7208384764348601</v>
      </c>
      <c r="K1003">
        <v>625.86561404673705</v>
      </c>
      <c r="L1003">
        <v>568.94804368449104</v>
      </c>
      <c r="M1003">
        <v>35.5694317459781</v>
      </c>
      <c r="N1003">
        <v>0.50099897046760999</v>
      </c>
      <c r="O1003">
        <v>11.910471622701801</v>
      </c>
      <c r="P1003">
        <v>37.472527472527403</v>
      </c>
      <c r="Q1003">
        <v>1.2541501660765E-2</v>
      </c>
    </row>
    <row r="1004" spans="1:17" hidden="1" x14ac:dyDescent="0.3">
      <c r="A1004" t="s">
        <v>2159</v>
      </c>
      <c r="B1004" t="s">
        <v>2160</v>
      </c>
      <c r="C1004" t="str">
        <f>IFERROR(VLOOKUP(Table1[[#This Row],[Ticker]],[1]!Table2[[Symbol]:[Industry]],2,FALSE),"-")</f>
        <v>-</v>
      </c>
      <c r="D1004" t="s">
        <v>127</v>
      </c>
      <c r="E1004">
        <v>2746.3919172360002</v>
      </c>
      <c r="F1004">
        <v>51.81</v>
      </c>
      <c r="G1004">
        <v>4.0155287749338298</v>
      </c>
      <c r="H1004">
        <v>5.5634495465110296</v>
      </c>
      <c r="I1004">
        <v>28.982339177879499</v>
      </c>
      <c r="J1004">
        <v>15.508384992756801</v>
      </c>
      <c r="K1004">
        <v>45.5527849866371</v>
      </c>
      <c r="L1004">
        <v>40.1832040029227</v>
      </c>
      <c r="M1004">
        <v>71.728579470211699</v>
      </c>
      <c r="N1004">
        <v>0.97057951773414297</v>
      </c>
      <c r="O1004">
        <v>4.1304767419417097</v>
      </c>
      <c r="P1004">
        <v>68.872229465449806</v>
      </c>
      <c r="Q1004">
        <v>0.12780363745434101</v>
      </c>
    </row>
    <row r="1005" spans="1:17" hidden="1" x14ac:dyDescent="0.3">
      <c r="A1005" t="s">
        <v>2161</v>
      </c>
      <c r="B1005" t="s">
        <v>2162</v>
      </c>
      <c r="C1005" t="str">
        <f>IFERROR(VLOOKUP(Table1[[#This Row],[Ticker]],[1]!Table2[[Symbol]:[Industry]],2,FALSE),"-")</f>
        <v>-</v>
      </c>
      <c r="D1005" t="s">
        <v>569</v>
      </c>
      <c r="E1005">
        <v>2741.6880700000002</v>
      </c>
      <c r="F1005">
        <v>1194.5</v>
      </c>
      <c r="G1005">
        <v>102.585649109345</v>
      </c>
      <c r="H1005">
        <v>26.857315666568301</v>
      </c>
      <c r="I1005">
        <v>77.471051847545198</v>
      </c>
      <c r="J1005">
        <v>2.6238185776001401</v>
      </c>
      <c r="K1005">
        <v>968.369086908079</v>
      </c>
      <c r="L1005">
        <v>759.59590336836504</v>
      </c>
      <c r="M1005">
        <v>71.796712506238805</v>
      </c>
      <c r="N1005">
        <v>1.29166392146093</v>
      </c>
      <c r="O1005">
        <v>3.8091251569694502</v>
      </c>
      <c r="P1005">
        <v>146.28865979381399</v>
      </c>
    </row>
    <row r="1006" spans="1:17" hidden="1" x14ac:dyDescent="0.3">
      <c r="A1006" t="s">
        <v>2163</v>
      </c>
      <c r="B1006" t="s">
        <v>2164</v>
      </c>
      <c r="C1006" t="str">
        <f>IFERROR(VLOOKUP(Table1[[#This Row],[Ticker]],[1]!Table2[[Symbol]:[Industry]],2,FALSE),"-")</f>
        <v>-</v>
      </c>
      <c r="D1006" t="s">
        <v>301</v>
      </c>
      <c r="E1006">
        <v>2740.3866250000001</v>
      </c>
      <c r="F1006">
        <v>4367.1499999999996</v>
      </c>
      <c r="G1006">
        <v>2076.7122008825099</v>
      </c>
      <c r="H1006">
        <v>16.0016623205054</v>
      </c>
      <c r="I1006">
        <v>279.97978088452697</v>
      </c>
      <c r="J1006">
        <v>26.187652010314999</v>
      </c>
      <c r="K1006">
        <v>3354.5291151773499</v>
      </c>
      <c r="L1006">
        <v>2069.8049903706601</v>
      </c>
      <c r="M1006">
        <v>68.961328210808702</v>
      </c>
      <c r="N1006">
        <v>1.0401239104136699</v>
      </c>
      <c r="O1006">
        <v>9.8863102938987701</v>
      </c>
      <c r="P1006">
        <v>2579.2331288343498</v>
      </c>
      <c r="Q1006">
        <v>0.23629999789306699</v>
      </c>
    </row>
    <row r="1007" spans="1:17" hidden="1" x14ac:dyDescent="0.3">
      <c r="A1007" t="s">
        <v>2165</v>
      </c>
      <c r="B1007" t="s">
        <v>2166</v>
      </c>
      <c r="C1007" t="str">
        <f>IFERROR(VLOOKUP(Table1[[#This Row],[Ticker]],[1]!Table2[[Symbol]:[Industry]],2,FALSE),"-")</f>
        <v>-</v>
      </c>
      <c r="D1007" t="s">
        <v>199</v>
      </c>
      <c r="E1007">
        <v>2733.1366208200002</v>
      </c>
      <c r="F1007">
        <v>2923.85</v>
      </c>
      <c r="G1007">
        <v>3.75346155789269</v>
      </c>
      <c r="H1007">
        <v>-1.4366151410070001</v>
      </c>
      <c r="I1007">
        <v>11.995659280932101</v>
      </c>
      <c r="J1007">
        <v>1.91137776621836</v>
      </c>
      <c r="K1007">
        <v>2809.10621746886</v>
      </c>
      <c r="L1007">
        <v>2581.7818417364401</v>
      </c>
      <c r="M1007">
        <v>67.914896819867707</v>
      </c>
      <c r="N1007">
        <v>1.74403560000983</v>
      </c>
      <c r="O1007">
        <v>3.7604528276074398</v>
      </c>
      <c r="P1007">
        <v>39.297284421152902</v>
      </c>
      <c r="Q1007">
        <v>6.5725389160861999E-2</v>
      </c>
    </row>
    <row r="1008" spans="1:17" x14ac:dyDescent="0.3">
      <c r="A1008" t="s">
        <v>2167</v>
      </c>
      <c r="B1008" t="s">
        <v>2168</v>
      </c>
      <c r="C1008" t="str">
        <f>IFERROR(VLOOKUP(Table1[[#This Row],[Ticker]],[1]!Table2[[Symbol]:[Industry]],2,FALSE),"-")</f>
        <v>-</v>
      </c>
      <c r="D1008" t="s">
        <v>1904</v>
      </c>
      <c r="E1008">
        <v>2721.3765956120001</v>
      </c>
      <c r="F1008">
        <v>14.78</v>
      </c>
      <c r="G1008">
        <v>-52.244156661166102</v>
      </c>
      <c r="H1008">
        <v>-8.27611524720799</v>
      </c>
      <c r="I1008">
        <v>-45.512069448829102</v>
      </c>
      <c r="J1008">
        <v>-2.6337661666174199</v>
      </c>
      <c r="K1008">
        <v>15.3895270142102</v>
      </c>
      <c r="L1008">
        <v>16.924293459476999</v>
      </c>
      <c r="M1008">
        <v>44.191926635400101</v>
      </c>
      <c r="N1008">
        <v>0.64185212505072198</v>
      </c>
      <c r="O1008">
        <v>76.251691474966094</v>
      </c>
      <c r="P1008">
        <v>15.019455252918201</v>
      </c>
      <c r="Q1008">
        <v>1.7031321379078999E-2</v>
      </c>
    </row>
    <row r="1009" spans="1:17" hidden="1" x14ac:dyDescent="0.3">
      <c r="A1009" t="s">
        <v>2169</v>
      </c>
      <c r="B1009" t="s">
        <v>2170</v>
      </c>
      <c r="C1009" t="str">
        <f>IFERROR(VLOOKUP(Table1[[#This Row],[Ticker]],[1]!Table2[[Symbol]:[Industry]],2,FALSE),"-")</f>
        <v>-</v>
      </c>
      <c r="D1009" t="s">
        <v>46</v>
      </c>
      <c r="E1009">
        <v>2713.4063799999999</v>
      </c>
      <c r="F1009">
        <v>646.85</v>
      </c>
      <c r="G1009">
        <v>-12.349649630376099</v>
      </c>
      <c r="H1009">
        <v>7.31881983171683</v>
      </c>
      <c r="I1009">
        <v>-13.227605118999101</v>
      </c>
      <c r="J1009">
        <v>8.5178672177217596</v>
      </c>
      <c r="K1009">
        <v>568.46633370520999</v>
      </c>
      <c r="L1009">
        <v>570.555233267326</v>
      </c>
      <c r="M1009">
        <v>73.790267435743601</v>
      </c>
      <c r="N1009">
        <v>1.0904198915550201</v>
      </c>
      <c r="O1009">
        <v>31.4060446780551</v>
      </c>
      <c r="P1009">
        <v>49.543405386660503</v>
      </c>
      <c r="Q1009">
        <v>0.18755167718006499</v>
      </c>
    </row>
    <row r="1010" spans="1:17" hidden="1" x14ac:dyDescent="0.3">
      <c r="A1010" t="s">
        <v>2171</v>
      </c>
      <c r="B1010" t="s">
        <v>2172</v>
      </c>
      <c r="C1010" t="str">
        <f>IFERROR(VLOOKUP(Table1[[#This Row],[Ticker]],[1]!Table2[[Symbol]:[Industry]],2,FALSE),"-")</f>
        <v>-</v>
      </c>
      <c r="D1010" t="s">
        <v>418</v>
      </c>
      <c r="E1010">
        <v>2708.2385868699998</v>
      </c>
      <c r="F1010">
        <v>1174.0999999999999</v>
      </c>
      <c r="G1010">
        <v>-42.895438271753399</v>
      </c>
      <c r="H1010">
        <v>-3.7342375111229198</v>
      </c>
      <c r="I1010">
        <v>-22.272407943589201</v>
      </c>
      <c r="J1010">
        <v>-1.1623857067218299</v>
      </c>
      <c r="K1010">
        <v>1181.4030473097</v>
      </c>
      <c r="L1010">
        <v>1209.8605512634001</v>
      </c>
      <c r="M1010">
        <v>49.4348409367324</v>
      </c>
      <c r="N1010">
        <v>0.80556203000244098</v>
      </c>
      <c r="O1010">
        <v>22.647133974959502</v>
      </c>
      <c r="P1010">
        <v>7.6168652612282202</v>
      </c>
      <c r="Q1010">
        <v>-2.3292106754684998E-2</v>
      </c>
    </row>
    <row r="1011" spans="1:17" x14ac:dyDescent="0.3">
      <c r="A1011" t="s">
        <v>2173</v>
      </c>
      <c r="B1011" t="s">
        <v>2174</v>
      </c>
      <c r="C1011" t="str">
        <f>IFERROR(VLOOKUP(Table1[[#This Row],[Ticker]],[1]!Table2[[Symbol]:[Industry]],2,FALSE),"-")</f>
        <v>-</v>
      </c>
      <c r="D1011" t="s">
        <v>46</v>
      </c>
      <c r="E1011">
        <v>2691.6776089</v>
      </c>
      <c r="F1011">
        <v>679</v>
      </c>
      <c r="G1011">
        <v>-45.089613331552897</v>
      </c>
      <c r="H1011">
        <v>-1.26449060917352</v>
      </c>
      <c r="I1011">
        <v>-16.3305467461796</v>
      </c>
      <c r="J1011">
        <v>-1.2778542566065301</v>
      </c>
      <c r="K1011">
        <v>681.294840527308</v>
      </c>
      <c r="L1011">
        <v>695.13635327489806</v>
      </c>
      <c r="M1011">
        <v>45.882054823877397</v>
      </c>
      <c r="N1011">
        <v>0.79030218233705996</v>
      </c>
      <c r="O1011">
        <v>23.564064801178201</v>
      </c>
      <c r="P1011">
        <v>13.1855309218203</v>
      </c>
      <c r="Q1011">
        <v>2.7460593005633999E-2</v>
      </c>
    </row>
    <row r="1012" spans="1:17" hidden="1" x14ac:dyDescent="0.3">
      <c r="A1012" t="s">
        <v>2175</v>
      </c>
      <c r="B1012" t="s">
        <v>2176</v>
      </c>
      <c r="C1012" t="str">
        <f>IFERROR(VLOOKUP(Table1[[#This Row],[Ticker]],[1]!Table2[[Symbol]:[Industry]],2,FALSE),"-")</f>
        <v>-</v>
      </c>
      <c r="D1012" t="s">
        <v>446</v>
      </c>
      <c r="E1012">
        <v>2691.3654411000002</v>
      </c>
      <c r="F1012">
        <v>415.75</v>
      </c>
      <c r="G1012">
        <v>125.419518656159</v>
      </c>
      <c r="H1012">
        <v>-11.8543646297669</v>
      </c>
      <c r="I1012">
        <v>-8.5064232035955403</v>
      </c>
      <c r="J1012">
        <v>-9.9005378315830299</v>
      </c>
      <c r="K1012">
        <v>433.71456767834798</v>
      </c>
      <c r="L1012">
        <v>367.04553740974802</v>
      </c>
      <c r="M1012">
        <v>30.275987463570999</v>
      </c>
      <c r="N1012">
        <v>0.41825290405996601</v>
      </c>
      <c r="O1012">
        <v>23.559831629585101</v>
      </c>
      <c r="P1012">
        <v>164.21989196059701</v>
      </c>
      <c r="Q1012">
        <v>0.13082048763784501</v>
      </c>
    </row>
    <row r="1013" spans="1:17" hidden="1" x14ac:dyDescent="0.3">
      <c r="A1013" t="s">
        <v>2177</v>
      </c>
      <c r="B1013" t="s">
        <v>2178</v>
      </c>
      <c r="C1013" t="str">
        <f>IFERROR(VLOOKUP(Table1[[#This Row],[Ticker]],[1]!Table2[[Symbol]:[Industry]],2,FALSE),"-")</f>
        <v>-</v>
      </c>
      <c r="D1013" t="s">
        <v>514</v>
      </c>
      <c r="E1013">
        <v>2688.6107487899999</v>
      </c>
      <c r="F1013">
        <v>88.17</v>
      </c>
      <c r="G1013">
        <v>17.2846653939717</v>
      </c>
      <c r="H1013">
        <v>12.100811508484901</v>
      </c>
      <c r="I1013">
        <v>-10.3196860746275</v>
      </c>
      <c r="J1013">
        <v>7.0268041505391503</v>
      </c>
      <c r="K1013">
        <v>79.076995932092302</v>
      </c>
      <c r="L1013">
        <v>74.4597123201535</v>
      </c>
      <c r="M1013">
        <v>69.403543807274602</v>
      </c>
      <c r="N1013">
        <v>2.5094053394315101</v>
      </c>
      <c r="O1013">
        <v>32.5280707723715</v>
      </c>
      <c r="P1013">
        <v>71.203883495145604</v>
      </c>
      <c r="Q1013">
        <v>0.14824003268787</v>
      </c>
    </row>
    <row r="1014" spans="1:17" x14ac:dyDescent="0.3">
      <c r="A1014" t="s">
        <v>2179</v>
      </c>
      <c r="B1014" t="s">
        <v>2180</v>
      </c>
      <c r="C1014" t="str">
        <f>IFERROR(VLOOKUP(Table1[[#This Row],[Ticker]],[1]!Table2[[Symbol]:[Industry]],2,FALSE),"-")</f>
        <v>-</v>
      </c>
      <c r="D1014" t="s">
        <v>1194</v>
      </c>
      <c r="E1014">
        <v>2685.4495922750002</v>
      </c>
      <c r="F1014">
        <v>371.45</v>
      </c>
      <c r="G1014">
        <v>-64.499050246576303</v>
      </c>
      <c r="H1014">
        <v>-18.413661760143299</v>
      </c>
      <c r="I1014">
        <v>-22.7457184914613</v>
      </c>
      <c r="J1014">
        <v>-1.7776928148127</v>
      </c>
      <c r="K1014">
        <v>407.84036009065801</v>
      </c>
      <c r="L1014">
        <v>426.01011774421602</v>
      </c>
      <c r="M1014">
        <v>31.593101153678901</v>
      </c>
      <c r="N1014">
        <v>0.87290797284506705</v>
      </c>
      <c r="O1014">
        <v>65.553910351325896</v>
      </c>
      <c r="P1014">
        <v>17.9206349206349</v>
      </c>
      <c r="Q1014">
        <v>-1.5715458428661001E-2</v>
      </c>
    </row>
    <row r="1015" spans="1:17" hidden="1" x14ac:dyDescent="0.3">
      <c r="A1015" t="s">
        <v>2181</v>
      </c>
      <c r="B1015" t="s">
        <v>2182</v>
      </c>
      <c r="C1015" t="str">
        <f>IFERROR(VLOOKUP(Table1[[#This Row],[Ticker]],[1]!Table2[[Symbol]:[Industry]],2,FALSE),"-")</f>
        <v>-</v>
      </c>
      <c r="D1015" t="s">
        <v>46</v>
      </c>
      <c r="E1015">
        <v>2677.1215654749999</v>
      </c>
      <c r="F1015">
        <v>2139.5500000000002</v>
      </c>
      <c r="G1015">
        <v>17.516454134468798</v>
      </c>
      <c r="H1015">
        <v>-11.6037047242376</v>
      </c>
      <c r="I1015">
        <v>11.365394650857199</v>
      </c>
      <c r="J1015">
        <v>-6.5963175206554396</v>
      </c>
      <c r="K1015">
        <v>2251.80051926652</v>
      </c>
      <c r="L1015">
        <v>1932.82892594238</v>
      </c>
      <c r="M1015">
        <v>31.486597916200601</v>
      </c>
      <c r="N1015">
        <v>0.716774239894306</v>
      </c>
      <c r="O1015">
        <v>23.390432567595902</v>
      </c>
      <c r="P1015">
        <v>71.027178257394098</v>
      </c>
      <c r="Q1015">
        <v>0.15540136398191101</v>
      </c>
    </row>
    <row r="1016" spans="1:17" hidden="1" x14ac:dyDescent="0.3">
      <c r="A1016" t="s">
        <v>2183</v>
      </c>
      <c r="B1016" t="s">
        <v>2184</v>
      </c>
      <c r="C1016" t="str">
        <f>IFERROR(VLOOKUP(Table1[[#This Row],[Ticker]],[1]!Table2[[Symbol]:[Industry]],2,FALSE),"-")</f>
        <v>-</v>
      </c>
      <c r="D1016" t="s">
        <v>1834</v>
      </c>
      <c r="E1016">
        <v>2652.1036310999998</v>
      </c>
      <c r="F1016">
        <v>662.95</v>
      </c>
      <c r="G1016">
        <v>4194.4934407570299</v>
      </c>
      <c r="H1016">
        <v>5.1813874888770597</v>
      </c>
      <c r="I1016">
        <v>111.307029055662</v>
      </c>
      <c r="J1016">
        <v>-2.61870345279184</v>
      </c>
      <c r="K1016">
        <v>670.20037110529904</v>
      </c>
      <c r="L1016">
        <v>424.94708368066301</v>
      </c>
      <c r="M1016">
        <v>38.975437902384499</v>
      </c>
      <c r="N1016">
        <v>0.54070877526018901</v>
      </c>
      <c r="O1016">
        <v>43.102798099404097</v>
      </c>
    </row>
    <row r="1017" spans="1:17" hidden="1" x14ac:dyDescent="0.3">
      <c r="A1017" t="s">
        <v>2185</v>
      </c>
      <c r="B1017" t="s">
        <v>2186</v>
      </c>
      <c r="C1017" t="str">
        <f>IFERROR(VLOOKUP(Table1[[#This Row],[Ticker]],[1]!Table2[[Symbol]:[Industry]],2,FALSE),"-")</f>
        <v>-</v>
      </c>
      <c r="D1017" t="s">
        <v>231</v>
      </c>
      <c r="E1017">
        <v>2652.0701046720001</v>
      </c>
      <c r="F1017">
        <v>54.24</v>
      </c>
      <c r="G1017">
        <v>68.647688335941993</v>
      </c>
      <c r="H1017">
        <v>-6.89855468232183</v>
      </c>
      <c r="I1017">
        <v>15.003687759841499</v>
      </c>
      <c r="J1017">
        <v>-1.73328718690607</v>
      </c>
      <c r="K1017">
        <v>52.005873565085203</v>
      </c>
      <c r="L1017">
        <v>43.817410282179097</v>
      </c>
      <c r="M1017">
        <v>44.924396603140899</v>
      </c>
      <c r="N1017">
        <v>0.44491334948994099</v>
      </c>
      <c r="O1017">
        <v>26.991150442477799</v>
      </c>
      <c r="P1017">
        <v>100.888888888888</v>
      </c>
      <c r="Q1017">
        <v>7.4815866627646999E-2</v>
      </c>
    </row>
    <row r="1018" spans="1:17" hidden="1" x14ac:dyDescent="0.3">
      <c r="A1018" t="s">
        <v>2187</v>
      </c>
      <c r="B1018" t="s">
        <v>2188</v>
      </c>
      <c r="C1018" t="str">
        <f>IFERROR(VLOOKUP(Table1[[#This Row],[Ticker]],[1]!Table2[[Symbol]:[Industry]],2,FALSE),"-")</f>
        <v>-</v>
      </c>
      <c r="D1018" t="s">
        <v>175</v>
      </c>
      <c r="E1018">
        <v>2651.5579456750002</v>
      </c>
      <c r="F1018">
        <v>404.65</v>
      </c>
      <c r="G1018">
        <v>-7.8197976664277098</v>
      </c>
      <c r="H1018">
        <v>-12.8834471639687</v>
      </c>
      <c r="I1018">
        <v>21.099241767304601</v>
      </c>
      <c r="J1018">
        <v>-4.6586427656432203</v>
      </c>
      <c r="K1018">
        <v>415.57515225475498</v>
      </c>
      <c r="L1018">
        <v>363.53917649995202</v>
      </c>
      <c r="M1018">
        <v>34.297566322757199</v>
      </c>
      <c r="N1018">
        <v>0.89233145045589402</v>
      </c>
      <c r="O1018">
        <v>19.609539107871001</v>
      </c>
      <c r="P1018">
        <v>63.825910931174</v>
      </c>
      <c r="Q1018">
        <v>0.12527955283238201</v>
      </c>
    </row>
    <row r="1019" spans="1:17" hidden="1" x14ac:dyDescent="0.3">
      <c r="A1019" t="s">
        <v>2189</v>
      </c>
      <c r="B1019" t="s">
        <v>2190</v>
      </c>
      <c r="C1019" t="str">
        <f>IFERROR(VLOOKUP(Table1[[#This Row],[Ticker]],[1]!Table2[[Symbol]:[Industry]],2,FALSE),"-")</f>
        <v>-</v>
      </c>
      <c r="D1019" t="s">
        <v>330</v>
      </c>
      <c r="E1019">
        <v>2644.9670139750001</v>
      </c>
      <c r="F1019">
        <v>800.25</v>
      </c>
      <c r="G1019">
        <v>22.963215080490802</v>
      </c>
      <c r="H1019">
        <v>27.134512488877</v>
      </c>
      <c r="I1019">
        <v>49.2338083952082</v>
      </c>
      <c r="J1019">
        <v>6.1721843209478999</v>
      </c>
      <c r="K1019">
        <v>655.132318074561</v>
      </c>
      <c r="L1019">
        <v>547.57873370693301</v>
      </c>
      <c r="M1019">
        <v>73.422143369966406</v>
      </c>
      <c r="N1019">
        <v>0.93218368610513602</v>
      </c>
      <c r="O1019">
        <v>4.3236488597313301</v>
      </c>
      <c r="P1019">
        <v>95.421245421245402</v>
      </c>
      <c r="Q1019">
        <v>-3.9881514365486002E-2</v>
      </c>
    </row>
    <row r="1020" spans="1:17" hidden="1" x14ac:dyDescent="0.3">
      <c r="A1020" t="s">
        <v>2191</v>
      </c>
      <c r="B1020" t="s">
        <v>2192</v>
      </c>
      <c r="C1020" t="str">
        <f>IFERROR(VLOOKUP(Table1[[#This Row],[Ticker]],[1]!Table2[[Symbol]:[Industry]],2,FALSE),"-")</f>
        <v>-</v>
      </c>
      <c r="D1020" t="s">
        <v>1668</v>
      </c>
      <c r="E1020">
        <v>2644.090741</v>
      </c>
      <c r="F1020">
        <v>62.48</v>
      </c>
      <c r="G1020">
        <v>-8.8073982926021195</v>
      </c>
      <c r="H1020">
        <v>-0.43275719489188302</v>
      </c>
      <c r="I1020">
        <v>0.79648339116390099</v>
      </c>
      <c r="J1020">
        <v>-0.97053955499162703</v>
      </c>
      <c r="K1020">
        <v>62.022477479412203</v>
      </c>
      <c r="L1020">
        <v>59.268736387993897</v>
      </c>
      <c r="M1020">
        <v>53.860821394049402</v>
      </c>
      <c r="N1020">
        <v>0.96067133240287395</v>
      </c>
      <c r="O1020">
        <v>5.5537772087067996</v>
      </c>
      <c r="P1020">
        <v>27.224597841580099</v>
      </c>
      <c r="Q1020">
        <v>-2.7484158448541001E-2</v>
      </c>
    </row>
    <row r="1021" spans="1:17" x14ac:dyDescent="0.3">
      <c r="A1021" t="s">
        <v>2193</v>
      </c>
      <c r="B1021" t="s">
        <v>2194</v>
      </c>
      <c r="C1021" t="str">
        <f>IFERROR(VLOOKUP(Table1[[#This Row],[Ticker]],[1]!Table2[[Symbol]:[Industry]],2,FALSE),"-")</f>
        <v>-</v>
      </c>
      <c r="D1021" t="s">
        <v>301</v>
      </c>
      <c r="E1021">
        <v>2640.530202205</v>
      </c>
      <c r="F1021">
        <v>1769.05</v>
      </c>
      <c r="G1021">
        <v>-14.337609940550101</v>
      </c>
      <c r="H1021">
        <v>-4.2792157109555502</v>
      </c>
      <c r="I1021">
        <v>-17.813085383974698</v>
      </c>
      <c r="J1021">
        <v>-0.23200747497967</v>
      </c>
      <c r="K1021">
        <v>1770.57230418784</v>
      </c>
      <c r="L1021">
        <v>1689.1474028064999</v>
      </c>
      <c r="M1021">
        <v>48.173349531346098</v>
      </c>
      <c r="N1021">
        <v>0.52504532857186603</v>
      </c>
      <c r="O1021">
        <v>20.256634917045801</v>
      </c>
      <c r="P1021">
        <v>35.041984732824403</v>
      </c>
      <c r="Q1021">
        <v>1.7307512529157999E-2</v>
      </c>
    </row>
    <row r="1022" spans="1:17" hidden="1" x14ac:dyDescent="0.3">
      <c r="A1022" t="s">
        <v>2195</v>
      </c>
      <c r="B1022" t="s">
        <v>2196</v>
      </c>
      <c r="C1022" t="str">
        <f>IFERROR(VLOOKUP(Table1[[#This Row],[Ticker]],[1]!Table2[[Symbol]:[Industry]],2,FALSE),"-")</f>
        <v>-</v>
      </c>
      <c r="D1022" t="s">
        <v>104</v>
      </c>
      <c r="E1022">
        <v>2620.5835499999998</v>
      </c>
      <c r="F1022">
        <v>392.95</v>
      </c>
      <c r="G1022">
        <v>127.976875235713</v>
      </c>
      <c r="H1022">
        <v>-5.5141617535471701</v>
      </c>
      <c r="I1022">
        <v>-19.109682927596999</v>
      </c>
      <c r="J1022">
        <v>-1.88845375049673</v>
      </c>
      <c r="K1022">
        <v>405.53872062499897</v>
      </c>
      <c r="L1022">
        <v>351.780671236231</v>
      </c>
      <c r="M1022">
        <v>45.021206267534602</v>
      </c>
      <c r="N1022">
        <v>1.0135910019758601</v>
      </c>
      <c r="O1022">
        <v>30.779997455146901</v>
      </c>
      <c r="P1022">
        <v>169.143835616438</v>
      </c>
      <c r="Q1022">
        <v>0.235390120374766</v>
      </c>
    </row>
    <row r="1023" spans="1:17" hidden="1" x14ac:dyDescent="0.3">
      <c r="A1023" t="s">
        <v>2197</v>
      </c>
      <c r="B1023" t="s">
        <v>2198</v>
      </c>
      <c r="C1023" t="str">
        <f>IFERROR(VLOOKUP(Table1[[#This Row],[Ticker]],[1]!Table2[[Symbol]:[Industry]],2,FALSE),"-")</f>
        <v>-</v>
      </c>
      <c r="D1023" t="s">
        <v>265</v>
      </c>
      <c r="E1023">
        <v>2617.569</v>
      </c>
      <c r="F1023">
        <v>18000</v>
      </c>
      <c r="G1023">
        <v>-8.1794153742324092</v>
      </c>
      <c r="H1023">
        <v>-15.152359520692301</v>
      </c>
      <c r="I1023">
        <v>9.1631933840664903</v>
      </c>
      <c r="J1023">
        <v>-3.0172279479075499</v>
      </c>
      <c r="K1023">
        <v>17834.0682497907</v>
      </c>
      <c r="L1023">
        <v>15475.235771367399</v>
      </c>
      <c r="M1023">
        <v>31.8083881308158</v>
      </c>
      <c r="N1023">
        <v>0.90171603429867098</v>
      </c>
      <c r="O1023">
        <v>16.1111111111111</v>
      </c>
      <c r="P1023">
        <v>42.857142857142797</v>
      </c>
      <c r="Q1023">
        <v>0.13610504009431601</v>
      </c>
    </row>
    <row r="1024" spans="1:17" hidden="1" x14ac:dyDescent="0.3">
      <c r="A1024" t="s">
        <v>2199</v>
      </c>
      <c r="B1024" t="s">
        <v>2200</v>
      </c>
      <c r="C1024" t="str">
        <f>IFERROR(VLOOKUP(Table1[[#This Row],[Ticker]],[1]!Table2[[Symbol]:[Industry]],2,FALSE),"-")</f>
        <v>-</v>
      </c>
      <c r="D1024" t="s">
        <v>366</v>
      </c>
      <c r="E1024">
        <v>2612.2066905500001</v>
      </c>
      <c r="F1024">
        <v>1185.5</v>
      </c>
      <c r="G1024">
        <v>-2.1341805665439799</v>
      </c>
      <c r="H1024">
        <v>14.612051551377</v>
      </c>
      <c r="I1024">
        <v>-13.5486348290514</v>
      </c>
      <c r="J1024">
        <v>-2.0417981800833802</v>
      </c>
      <c r="K1024">
        <v>1083.0652022787001</v>
      </c>
      <c r="L1024">
        <v>1036.2469068028699</v>
      </c>
      <c r="M1024">
        <v>59.684054715716798</v>
      </c>
      <c r="N1024">
        <v>1.1006912986787001</v>
      </c>
      <c r="O1024">
        <v>9.4727962884858705</v>
      </c>
      <c r="P1024">
        <v>37.848837209302303</v>
      </c>
      <c r="Q1024">
        <v>0.139677025787456</v>
      </c>
    </row>
    <row r="1025" spans="1:17" hidden="1" x14ac:dyDescent="0.3">
      <c r="A1025" t="s">
        <v>2201</v>
      </c>
      <c r="B1025" t="s">
        <v>2202</v>
      </c>
      <c r="C1025" t="str">
        <f>IFERROR(VLOOKUP(Table1[[#This Row],[Ticker]],[1]!Table2[[Symbol]:[Industry]],2,FALSE),"-")</f>
        <v>-</v>
      </c>
      <c r="D1025" t="s">
        <v>175</v>
      </c>
      <c r="E1025">
        <v>2607.96451209</v>
      </c>
      <c r="F1025">
        <v>1730.9</v>
      </c>
      <c r="G1025">
        <v>115.066907745815</v>
      </c>
      <c r="H1025">
        <v>12.188234467633</v>
      </c>
      <c r="I1025">
        <v>19.507444545887001</v>
      </c>
      <c r="J1025">
        <v>2.3264841562918499</v>
      </c>
      <c r="K1025">
        <v>1544.2828069502</v>
      </c>
      <c r="L1025">
        <v>1190.40872440148</v>
      </c>
      <c r="M1025">
        <v>65.950866087954296</v>
      </c>
      <c r="N1025">
        <v>1.76455977509415</v>
      </c>
      <c r="O1025">
        <v>7.6838638858397204</v>
      </c>
      <c r="P1025">
        <v>223.07979468035401</v>
      </c>
      <c r="Q1025">
        <v>0.10161051835620501</v>
      </c>
    </row>
    <row r="1026" spans="1:17" hidden="1" x14ac:dyDescent="0.3">
      <c r="A1026" t="s">
        <v>2203</v>
      </c>
      <c r="B1026" t="s">
        <v>2204</v>
      </c>
      <c r="C1026" t="str">
        <f>IFERROR(VLOOKUP(Table1[[#This Row],[Ticker]],[1]!Table2[[Symbol]:[Industry]],2,FALSE),"-")</f>
        <v>-</v>
      </c>
      <c r="D1026" t="s">
        <v>630</v>
      </c>
      <c r="E1026">
        <v>2605.9069322</v>
      </c>
      <c r="F1026">
        <v>1822.75</v>
      </c>
      <c r="G1026">
        <v>238.36636965462301</v>
      </c>
      <c r="H1026">
        <v>-12.854418528735399</v>
      </c>
      <c r="I1026">
        <v>4.7759162290535802</v>
      </c>
      <c r="J1026">
        <v>-2.83070650414045</v>
      </c>
      <c r="K1026">
        <v>1831.4894792427699</v>
      </c>
      <c r="L1026">
        <v>1433.2064319859701</v>
      </c>
      <c r="M1026">
        <v>50.249837083265497</v>
      </c>
      <c r="N1026">
        <v>0.98073106655012399</v>
      </c>
      <c r="O1026">
        <v>23.187491427787599</v>
      </c>
      <c r="P1026">
        <v>278.95010395010303</v>
      </c>
      <c r="Q1026">
        <v>0.243055769036847</v>
      </c>
    </row>
    <row r="1027" spans="1:17" hidden="1" x14ac:dyDescent="0.3">
      <c r="A1027" t="s">
        <v>2205</v>
      </c>
      <c r="B1027" t="s">
        <v>2206</v>
      </c>
      <c r="C1027" t="str">
        <f>IFERROR(VLOOKUP(Table1[[#This Row],[Ticker]],[1]!Table2[[Symbol]:[Industry]],2,FALSE),"-")</f>
        <v>-</v>
      </c>
      <c r="D1027" t="s">
        <v>246</v>
      </c>
      <c r="E1027">
        <v>2601.6555267449999</v>
      </c>
      <c r="F1027">
        <v>2386.4499999999998</v>
      </c>
      <c r="G1027">
        <v>133.95420151303</v>
      </c>
      <c r="H1027">
        <v>22.865924826539398</v>
      </c>
      <c r="I1027">
        <v>65.475707285216203</v>
      </c>
      <c r="J1027">
        <v>9.1267904846713304</v>
      </c>
      <c r="K1027">
        <v>1917.2763233303799</v>
      </c>
      <c r="L1027">
        <v>1508.4416066482199</v>
      </c>
      <c r="M1027">
        <v>83.419653566297697</v>
      </c>
      <c r="N1027">
        <v>1.0392108875387001</v>
      </c>
      <c r="O1027">
        <v>6.85118062393932</v>
      </c>
      <c r="P1027">
        <v>166.31514339917399</v>
      </c>
      <c r="Q1027">
        <v>0.133527687820749</v>
      </c>
    </row>
    <row r="1028" spans="1:17" x14ac:dyDescent="0.3">
      <c r="A1028" t="s">
        <v>2207</v>
      </c>
      <c r="B1028" t="s">
        <v>2208</v>
      </c>
      <c r="C1028" t="str">
        <f>IFERROR(VLOOKUP(Table1[[#This Row],[Ticker]],[1]!Table2[[Symbol]:[Industry]],2,FALSE),"-")</f>
        <v>-</v>
      </c>
      <c r="D1028" t="s">
        <v>259</v>
      </c>
      <c r="E1028">
        <v>2600.4271542500001</v>
      </c>
      <c r="F1028">
        <v>900.1</v>
      </c>
      <c r="G1028">
        <v>-30.2166078890417</v>
      </c>
      <c r="H1028">
        <v>-0.67811471600759798</v>
      </c>
      <c r="I1028">
        <v>0.72997727677908797</v>
      </c>
      <c r="J1028">
        <v>-4.1426377839731297</v>
      </c>
      <c r="K1028">
        <v>871.14703108371896</v>
      </c>
      <c r="L1028">
        <v>840.91199910725004</v>
      </c>
      <c r="M1028">
        <v>50.592587592867098</v>
      </c>
      <c r="N1028">
        <v>0.64708848103988503</v>
      </c>
      <c r="O1028">
        <v>10.987668036884701</v>
      </c>
      <c r="P1028">
        <v>36.110691063057601</v>
      </c>
      <c r="Q1028">
        <v>-2.0967092731204E-2</v>
      </c>
    </row>
    <row r="1029" spans="1:17" hidden="1" x14ac:dyDescent="0.3">
      <c r="A1029" t="s">
        <v>2209</v>
      </c>
      <c r="B1029" t="s">
        <v>2210</v>
      </c>
      <c r="C1029" t="str">
        <f>IFERROR(VLOOKUP(Table1[[#This Row],[Ticker]],[1]!Table2[[Symbol]:[Industry]],2,FALSE),"-")</f>
        <v>-</v>
      </c>
      <c r="D1029" t="s">
        <v>121</v>
      </c>
      <c r="E1029">
        <v>2598.5788808849902</v>
      </c>
      <c r="F1029">
        <v>2023.65</v>
      </c>
      <c r="G1029">
        <v>555.94942050208101</v>
      </c>
      <c r="H1029">
        <v>104.52991458297799</v>
      </c>
      <c r="I1029">
        <v>494.291578049208</v>
      </c>
      <c r="J1029">
        <v>-11.3461543909811</v>
      </c>
      <c r="K1029">
        <v>1363.1126560550699</v>
      </c>
      <c r="L1029">
        <v>698.089092746451</v>
      </c>
      <c r="M1029">
        <v>50.453285708761499</v>
      </c>
      <c r="N1029">
        <v>1.1209273737034999</v>
      </c>
      <c r="O1029">
        <v>28.908160996219699</v>
      </c>
      <c r="P1029">
        <v>850.07042253521104</v>
      </c>
      <c r="Q1029">
        <v>0.250500330687499</v>
      </c>
    </row>
    <row r="1030" spans="1:17" x14ac:dyDescent="0.3">
      <c r="A1030" t="s">
        <v>2211</v>
      </c>
      <c r="B1030" t="s">
        <v>2212</v>
      </c>
      <c r="C1030" t="str">
        <f>IFERROR(VLOOKUP(Table1[[#This Row],[Ticker]],[1]!Table2[[Symbol]:[Industry]],2,FALSE),"-")</f>
        <v>-</v>
      </c>
      <c r="D1030" t="s">
        <v>296</v>
      </c>
      <c r="E1030">
        <v>2593.02202334</v>
      </c>
      <c r="F1030">
        <v>441.7</v>
      </c>
      <c r="G1030">
        <v>-23.8940172251075</v>
      </c>
      <c r="H1030">
        <v>4.6909061670379799</v>
      </c>
      <c r="I1030">
        <v>-5.2739236065320299</v>
      </c>
      <c r="J1030">
        <v>-1.0433850692331501</v>
      </c>
      <c r="K1030">
        <v>417.45422810459002</v>
      </c>
      <c r="L1030">
        <v>409.91538576357999</v>
      </c>
      <c r="M1030">
        <v>57.403233945288697</v>
      </c>
      <c r="N1030">
        <v>2.1070876223828101</v>
      </c>
      <c r="O1030">
        <v>21.326692325107501</v>
      </c>
      <c r="P1030">
        <v>33.504609339579801</v>
      </c>
      <c r="Q1030">
        <v>-3.6769071513595E-2</v>
      </c>
    </row>
    <row r="1031" spans="1:17" hidden="1" x14ac:dyDescent="0.3">
      <c r="A1031" t="s">
        <v>2213</v>
      </c>
      <c r="B1031" t="s">
        <v>2214</v>
      </c>
      <c r="C1031" t="str">
        <f>IFERROR(VLOOKUP(Table1[[#This Row],[Ticker]],[1]!Table2[[Symbol]:[Industry]],2,FALSE),"-")</f>
        <v>-</v>
      </c>
      <c r="D1031" t="s">
        <v>246</v>
      </c>
      <c r="E1031">
        <v>2582.8206010200001</v>
      </c>
      <c r="F1031">
        <v>5916.7</v>
      </c>
      <c r="G1031">
        <v>115.11656646423501</v>
      </c>
      <c r="H1031">
        <v>-6.8819737315953704</v>
      </c>
      <c r="I1031">
        <v>34.613135287788197</v>
      </c>
      <c r="J1031">
        <v>-3.9127963871985001</v>
      </c>
      <c r="K1031">
        <v>5717.2514551557197</v>
      </c>
      <c r="L1031">
        <v>4518.8252291730896</v>
      </c>
      <c r="M1031">
        <v>52.701644132065098</v>
      </c>
      <c r="N1031">
        <v>9.9504851465982896E-2</v>
      </c>
      <c r="O1031">
        <v>14.255412645562499</v>
      </c>
      <c r="P1031">
        <v>146.52916666666599</v>
      </c>
      <c r="Q1031">
        <v>0.10878432249398901</v>
      </c>
    </row>
    <row r="1032" spans="1:17" hidden="1" x14ac:dyDescent="0.3">
      <c r="A1032" t="s">
        <v>2215</v>
      </c>
      <c r="B1032" t="s">
        <v>2216</v>
      </c>
      <c r="C1032" t="str">
        <f>IFERROR(VLOOKUP(Table1[[#This Row],[Ticker]],[1]!Table2[[Symbol]:[Industry]],2,FALSE),"-")</f>
        <v>-</v>
      </c>
      <c r="D1032" t="s">
        <v>1351</v>
      </c>
      <c r="E1032">
        <v>2580.8388</v>
      </c>
      <c r="F1032">
        <v>1000</v>
      </c>
      <c r="G1032">
        <v>-30.033630345376601</v>
      </c>
      <c r="H1032">
        <v>-1.2717375111229301</v>
      </c>
      <c r="I1032">
        <v>-14.416498353258</v>
      </c>
      <c r="J1032">
        <v>-1.3721459806944301</v>
      </c>
      <c r="K1032">
        <v>999.99631273725504</v>
      </c>
      <c r="L1032">
        <v>999.99656093052999</v>
      </c>
      <c r="M1032">
        <v>55.379180563809697</v>
      </c>
      <c r="N1032">
        <v>0.651859139195341</v>
      </c>
      <c r="O1032">
        <v>3</v>
      </c>
      <c r="P1032">
        <v>3.0927835051546202</v>
      </c>
      <c r="Q1032">
        <v>-0.101916752053546</v>
      </c>
    </row>
    <row r="1033" spans="1:17" hidden="1" x14ac:dyDescent="0.3">
      <c r="A1033" t="s">
        <v>2217</v>
      </c>
      <c r="B1033" t="s">
        <v>2218</v>
      </c>
      <c r="C1033" t="str">
        <f>IFERROR(VLOOKUP(Table1[[#This Row],[Ticker]],[1]!Table2[[Symbol]:[Industry]],2,FALSE),"-")</f>
        <v>-</v>
      </c>
      <c r="D1033" t="s">
        <v>473</v>
      </c>
      <c r="E1033">
        <v>2579.3791035999998</v>
      </c>
      <c r="F1033">
        <v>324.35000000000002</v>
      </c>
      <c r="G1033">
        <v>-6.63625541671012</v>
      </c>
      <c r="H1033">
        <v>13.773432745999999</v>
      </c>
      <c r="I1033">
        <v>4.2409005858310698</v>
      </c>
      <c r="J1033">
        <v>-5.8854841205646498</v>
      </c>
      <c r="K1033">
        <v>303.79500716147101</v>
      </c>
      <c r="L1033">
        <v>279.67183820796998</v>
      </c>
      <c r="M1033">
        <v>46.265309197910199</v>
      </c>
      <c r="N1033">
        <v>1.5456823612242501</v>
      </c>
      <c r="O1033">
        <v>11.6078310467087</v>
      </c>
      <c r="P1033">
        <v>42.979942693409697</v>
      </c>
      <c r="Q1033">
        <v>-5.0316835566493003E-2</v>
      </c>
    </row>
    <row r="1034" spans="1:17" x14ac:dyDescent="0.3">
      <c r="A1034" t="s">
        <v>2219</v>
      </c>
      <c r="B1034" t="s">
        <v>2220</v>
      </c>
      <c r="C1034" t="str">
        <f>IFERROR(VLOOKUP(Table1[[#This Row],[Ticker]],[1]!Table2[[Symbol]:[Industry]],2,FALSE),"-")</f>
        <v>-</v>
      </c>
      <c r="D1034" t="s">
        <v>24</v>
      </c>
      <c r="E1034">
        <v>2576.4731892899999</v>
      </c>
      <c r="F1034">
        <v>50.05</v>
      </c>
      <c r="G1034">
        <v>-57.549922887013103</v>
      </c>
      <c r="H1034">
        <v>-2.5826355741242999</v>
      </c>
      <c r="I1034">
        <v>-33.885524901930502</v>
      </c>
      <c r="J1034">
        <v>-5.5332708144394598</v>
      </c>
      <c r="K1034">
        <v>51.953073354197599</v>
      </c>
      <c r="L1034">
        <v>60.430700000000002</v>
      </c>
      <c r="M1034">
        <v>38.390165552442397</v>
      </c>
      <c r="N1034">
        <v>0.87664312726258797</v>
      </c>
      <c r="O1034">
        <v>64.635364635364596</v>
      </c>
      <c r="P1034">
        <v>2.1428571428571299</v>
      </c>
    </row>
    <row r="1035" spans="1:17" hidden="1" x14ac:dyDescent="0.3">
      <c r="A1035" t="s">
        <v>2221</v>
      </c>
      <c r="B1035" t="s">
        <v>2222</v>
      </c>
      <c r="C1035" t="str">
        <f>IFERROR(VLOOKUP(Table1[[#This Row],[Ticker]],[1]!Table2[[Symbol]:[Industry]],2,FALSE),"-")</f>
        <v>-</v>
      </c>
      <c r="D1035" t="s">
        <v>296</v>
      </c>
      <c r="E1035">
        <v>2576.4572716409998</v>
      </c>
      <c r="F1035">
        <v>101.31</v>
      </c>
      <c r="G1035">
        <v>-9.4982347475182305</v>
      </c>
      <c r="H1035">
        <v>19.115359263070602</v>
      </c>
      <c r="I1035">
        <v>-10.134460267823099</v>
      </c>
      <c r="J1035">
        <v>6.65943296667397</v>
      </c>
      <c r="K1035">
        <v>89.666164884500802</v>
      </c>
      <c r="L1035">
        <v>85.796710784011196</v>
      </c>
      <c r="M1035">
        <v>63.231682885266899</v>
      </c>
      <c r="N1035">
        <v>1.9843437057447</v>
      </c>
      <c r="O1035">
        <v>6.9983219820353302</v>
      </c>
      <c r="P1035">
        <v>41.890756302520899</v>
      </c>
      <c r="Q1035">
        <v>-5.0952042718472999E-2</v>
      </c>
    </row>
    <row r="1036" spans="1:17" hidden="1" x14ac:dyDescent="0.3">
      <c r="A1036" t="s">
        <v>2223</v>
      </c>
      <c r="B1036" t="s">
        <v>2224</v>
      </c>
      <c r="C1036" t="str">
        <f>IFERROR(VLOOKUP(Table1[[#This Row],[Ticker]],[1]!Table2[[Symbol]:[Industry]],2,FALSE),"-")</f>
        <v>-</v>
      </c>
      <c r="D1036" t="s">
        <v>46</v>
      </c>
      <c r="E1036">
        <v>2571.9938400000001</v>
      </c>
      <c r="F1036">
        <v>254</v>
      </c>
      <c r="G1036">
        <v>1563.29970298795</v>
      </c>
      <c r="H1036">
        <v>21.1272523878669</v>
      </c>
      <c r="I1036">
        <v>118.932146570949</v>
      </c>
      <c r="J1036">
        <v>23.550534431676599</v>
      </c>
      <c r="K1036">
        <v>192.685673681401</v>
      </c>
      <c r="L1036">
        <v>129.654083408389</v>
      </c>
      <c r="M1036">
        <v>92.431281944057901</v>
      </c>
      <c r="N1036">
        <v>1.97132793353552</v>
      </c>
      <c r="O1036">
        <v>0.17716535433069899</v>
      </c>
      <c r="P1036">
        <v>1593.3333333333301</v>
      </c>
    </row>
    <row r="1037" spans="1:17" x14ac:dyDescent="0.3">
      <c r="A1037" t="s">
        <v>2225</v>
      </c>
      <c r="B1037" t="s">
        <v>2226</v>
      </c>
      <c r="C1037" t="str">
        <f>IFERROR(VLOOKUP(Table1[[#This Row],[Ticker]],[1]!Table2[[Symbol]:[Industry]],2,FALSE),"-")</f>
        <v>-</v>
      </c>
      <c r="D1037" t="s">
        <v>388</v>
      </c>
      <c r="E1037">
        <v>2569.4130269880002</v>
      </c>
      <c r="F1037">
        <v>223.11</v>
      </c>
      <c r="G1037">
        <v>-42.864261327990398</v>
      </c>
      <c r="H1037">
        <v>3.9167243817901598</v>
      </c>
      <c r="I1037">
        <v>-54.849017376085399</v>
      </c>
      <c r="J1037">
        <v>5.3007512155672396</v>
      </c>
      <c r="K1037">
        <v>219.35093749692399</v>
      </c>
      <c r="L1037">
        <v>253.049778304135</v>
      </c>
      <c r="M1037">
        <v>63.9870686612242</v>
      </c>
      <c r="N1037">
        <v>0.90831906375119897</v>
      </c>
      <c r="O1037">
        <v>93.514409932320305</v>
      </c>
      <c r="P1037">
        <v>16.506527415143601</v>
      </c>
      <c r="Q1037">
        <v>-3.7404167165444001E-2</v>
      </c>
    </row>
    <row r="1038" spans="1:17" hidden="1" x14ac:dyDescent="0.3">
      <c r="A1038" t="s">
        <v>2227</v>
      </c>
      <c r="B1038" t="s">
        <v>2228</v>
      </c>
      <c r="C1038" t="str">
        <f>IFERROR(VLOOKUP(Table1[[#This Row],[Ticker]],[1]!Table2[[Symbol]:[Industry]],2,FALSE),"-")</f>
        <v>-</v>
      </c>
      <c r="D1038" t="s">
        <v>366</v>
      </c>
      <c r="E1038">
        <v>2567.0997510699999</v>
      </c>
      <c r="F1038">
        <v>772.55</v>
      </c>
      <c r="G1038">
        <v>-51.012508266923199</v>
      </c>
      <c r="H1038">
        <v>-4.7874838307701202</v>
      </c>
      <c r="I1038">
        <v>-22.985052705586501</v>
      </c>
      <c r="J1038">
        <v>-1.5264173697797401</v>
      </c>
      <c r="K1038">
        <v>788.56855619103499</v>
      </c>
      <c r="L1038">
        <v>829.83279080785599</v>
      </c>
      <c r="M1038">
        <v>40.3513194783527</v>
      </c>
      <c r="N1038">
        <v>1.0010616298028601</v>
      </c>
      <c r="O1038">
        <v>28.839557310206398</v>
      </c>
      <c r="P1038">
        <v>8.1094318499860005</v>
      </c>
      <c r="Q1038">
        <v>3.7750695439291999E-2</v>
      </c>
    </row>
    <row r="1039" spans="1:17" hidden="1" x14ac:dyDescent="0.3">
      <c r="A1039" t="s">
        <v>2229</v>
      </c>
      <c r="B1039" t="s">
        <v>2230</v>
      </c>
      <c r="C1039" t="str">
        <f>IFERROR(VLOOKUP(Table1[[#This Row],[Ticker]],[1]!Table2[[Symbol]:[Industry]],2,FALSE),"-")</f>
        <v>-</v>
      </c>
      <c r="D1039" t="s">
        <v>46</v>
      </c>
      <c r="E1039">
        <v>2566.18352</v>
      </c>
      <c r="F1039">
        <v>113.83</v>
      </c>
      <c r="G1039">
        <v>95.595705630837401</v>
      </c>
      <c r="H1039">
        <v>3.5341443143948599</v>
      </c>
      <c r="I1039">
        <v>34.1866348060109</v>
      </c>
      <c r="J1039">
        <v>-1.38925315715496</v>
      </c>
      <c r="K1039">
        <v>103.127198100925</v>
      </c>
      <c r="L1039">
        <v>80.737953238456896</v>
      </c>
      <c r="M1039">
        <v>52.6518132529078</v>
      </c>
      <c r="N1039">
        <v>0.51966062133120305</v>
      </c>
      <c r="O1039">
        <v>6.0001757006061496</v>
      </c>
      <c r="P1039">
        <v>142.191489361702</v>
      </c>
      <c r="Q1039">
        <v>0.14652050018757601</v>
      </c>
    </row>
    <row r="1040" spans="1:17" hidden="1" x14ac:dyDescent="0.3">
      <c r="A1040" t="s">
        <v>2231</v>
      </c>
      <c r="B1040" t="s">
        <v>2232</v>
      </c>
      <c r="C1040" t="str">
        <f>IFERROR(VLOOKUP(Table1[[#This Row],[Ticker]],[1]!Table2[[Symbol]:[Industry]],2,FALSE),"-")</f>
        <v>-</v>
      </c>
      <c r="D1040" t="s">
        <v>306</v>
      </c>
      <c r="E1040">
        <v>2561.46943956</v>
      </c>
      <c r="F1040">
        <v>143.41999999999999</v>
      </c>
      <c r="G1040">
        <v>36.057857784328</v>
      </c>
      <c r="H1040">
        <v>4.5413030219043402E-2</v>
      </c>
      <c r="I1040">
        <v>-4.85194525929316</v>
      </c>
      <c r="J1040">
        <v>3.2493736376207201</v>
      </c>
      <c r="K1040">
        <v>138.491764348066</v>
      </c>
      <c r="L1040">
        <v>127.806932501801</v>
      </c>
      <c r="M1040">
        <v>55.057679241710602</v>
      </c>
      <c r="N1040">
        <v>1.0139817527572801</v>
      </c>
      <c r="O1040">
        <v>7.9347371356854204</v>
      </c>
      <c r="P1040">
        <v>81.429475015812699</v>
      </c>
      <c r="Q1040">
        <v>0.155131228847705</v>
      </c>
    </row>
    <row r="1041" spans="1:17" x14ac:dyDescent="0.3">
      <c r="A1041" t="s">
        <v>2233</v>
      </c>
      <c r="B1041" t="s">
        <v>2234</v>
      </c>
      <c r="C1041" t="str">
        <f>IFERROR(VLOOKUP(Table1[[#This Row],[Ticker]],[1]!Table2[[Symbol]:[Industry]],2,FALSE),"-")</f>
        <v>-</v>
      </c>
      <c r="D1041" t="s">
        <v>1904</v>
      </c>
      <c r="E1041">
        <v>2549.744108072</v>
      </c>
      <c r="F1041">
        <v>53.48</v>
      </c>
      <c r="G1041">
        <v>-3.9015548736785499</v>
      </c>
      <c r="H1041">
        <v>-6.5339501548010901</v>
      </c>
      <c r="I1041">
        <v>-19.7616310966208</v>
      </c>
      <c r="J1041">
        <v>-3.4512252455914001</v>
      </c>
      <c r="K1041">
        <v>53.018282100590497</v>
      </c>
      <c r="L1041">
        <v>51.865238666005503</v>
      </c>
      <c r="M1041">
        <v>58.726968655463601</v>
      </c>
      <c r="N1041">
        <v>0.82256274174011101</v>
      </c>
      <c r="O1041">
        <v>29.768137621540699</v>
      </c>
      <c r="P1041">
        <v>31.400491400491301</v>
      </c>
      <c r="Q1041">
        <v>-1.1203250081462999E-2</v>
      </c>
    </row>
    <row r="1042" spans="1:17" hidden="1" x14ac:dyDescent="0.3">
      <c r="A1042" t="s">
        <v>2235</v>
      </c>
      <c r="B1042" t="s">
        <v>2236</v>
      </c>
      <c r="C1042" t="str">
        <f>IFERROR(VLOOKUP(Table1[[#This Row],[Ticker]],[1]!Table2[[Symbol]:[Industry]],2,FALSE),"-")</f>
        <v>-</v>
      </c>
      <c r="D1042" t="s">
        <v>92</v>
      </c>
      <c r="E1042">
        <v>2546.1200710399999</v>
      </c>
      <c r="F1042">
        <v>29.12</v>
      </c>
      <c r="G1042">
        <v>163.107275240169</v>
      </c>
      <c r="H1042">
        <v>4.4190284158634601</v>
      </c>
      <c r="I1042">
        <v>-0.93247652940765102</v>
      </c>
      <c r="J1042">
        <v>5.2728522135995197</v>
      </c>
      <c r="K1042">
        <v>27.217641134903801</v>
      </c>
      <c r="L1042">
        <v>23.507525613024502</v>
      </c>
      <c r="M1042">
        <v>59.500721917241599</v>
      </c>
      <c r="N1042">
        <v>1.2404972969530099</v>
      </c>
      <c r="O1042">
        <v>15.212912087912001</v>
      </c>
      <c r="P1042">
        <v>203.349792844744</v>
      </c>
      <c r="Q1042">
        <v>8.5114673249946995E-2</v>
      </c>
    </row>
    <row r="1043" spans="1:17" hidden="1" x14ac:dyDescent="0.3">
      <c r="A1043" t="s">
        <v>2237</v>
      </c>
      <c r="B1043" t="s">
        <v>2238</v>
      </c>
      <c r="C1043" t="str">
        <f>IFERROR(VLOOKUP(Table1[[#This Row],[Ticker]],[1]!Table2[[Symbol]:[Industry]],2,FALSE),"-")</f>
        <v>-</v>
      </c>
      <c r="D1043" t="s">
        <v>446</v>
      </c>
      <c r="E1043">
        <v>2545.1353617099999</v>
      </c>
      <c r="F1043">
        <v>822.1</v>
      </c>
      <c r="G1043">
        <v>0.69706854943132102</v>
      </c>
      <c r="H1043">
        <v>16.0177492850903</v>
      </c>
      <c r="I1043">
        <v>46.874457110740401</v>
      </c>
      <c r="J1043">
        <v>1.10297839741501</v>
      </c>
      <c r="K1043">
        <v>690.858918342945</v>
      </c>
      <c r="L1043">
        <v>610.27539986290003</v>
      </c>
      <c r="M1043">
        <v>65.123970682725599</v>
      </c>
      <c r="N1043">
        <v>1.7393795265630101</v>
      </c>
      <c r="O1043">
        <v>8.1072862182216294</v>
      </c>
      <c r="P1043">
        <v>86.819679581865699</v>
      </c>
      <c r="Q1043">
        <v>0.16423772443890899</v>
      </c>
    </row>
    <row r="1044" spans="1:17" x14ac:dyDescent="0.3">
      <c r="A1044" t="s">
        <v>2239</v>
      </c>
      <c r="B1044" t="s">
        <v>2240</v>
      </c>
      <c r="C1044" t="str">
        <f>IFERROR(VLOOKUP(Table1[[#This Row],[Ticker]],[1]!Table2[[Symbol]:[Industry]],2,FALSE),"-")</f>
        <v>-</v>
      </c>
      <c r="D1044" t="s">
        <v>356</v>
      </c>
      <c r="E1044">
        <v>2540.9058129800001</v>
      </c>
      <c r="F1044">
        <v>50.74</v>
      </c>
      <c r="G1044">
        <v>-50.566128387663198</v>
      </c>
      <c r="H1044">
        <v>-6.4648626266283804</v>
      </c>
      <c r="I1044">
        <v>-43.202463265538697</v>
      </c>
      <c r="J1044">
        <v>-1.68306708446436</v>
      </c>
      <c r="K1044">
        <v>52.624336035879999</v>
      </c>
      <c r="L1044">
        <v>59.352399603918997</v>
      </c>
      <c r="M1044">
        <v>43.075916066439703</v>
      </c>
      <c r="N1044">
        <v>0.89557308110355505</v>
      </c>
      <c r="O1044">
        <v>65.648403626330307</v>
      </c>
      <c r="P1044">
        <v>5.7083333333333304</v>
      </c>
    </row>
    <row r="1045" spans="1:17" hidden="1" x14ac:dyDescent="0.3">
      <c r="A1045" t="s">
        <v>2241</v>
      </c>
      <c r="B1045" t="s">
        <v>2242</v>
      </c>
      <c r="C1045" t="str">
        <f>IFERROR(VLOOKUP(Table1[[#This Row],[Ticker]],[1]!Table2[[Symbol]:[Industry]],2,FALSE),"-")</f>
        <v>-</v>
      </c>
      <c r="D1045" t="s">
        <v>330</v>
      </c>
      <c r="E1045">
        <v>2539.3061093400001</v>
      </c>
      <c r="F1045">
        <v>264.60000000000002</v>
      </c>
      <c r="G1045">
        <v>-2.5769829465327101</v>
      </c>
      <c r="H1045">
        <v>-1.84672553220582</v>
      </c>
      <c r="I1045">
        <v>28.881633247066901</v>
      </c>
      <c r="J1045">
        <v>4.0195320814270703</v>
      </c>
      <c r="K1045">
        <v>244.56872383656</v>
      </c>
      <c r="M1045">
        <v>61.791310468440201</v>
      </c>
      <c r="N1045">
        <v>0.71883961337436098</v>
      </c>
      <c r="O1045">
        <v>8.0876795162509296</v>
      </c>
      <c r="P1045">
        <v>75.697211155378497</v>
      </c>
    </row>
    <row r="1046" spans="1:17" hidden="1" x14ac:dyDescent="0.3">
      <c r="A1046" t="s">
        <v>2243</v>
      </c>
      <c r="B1046" t="s">
        <v>2244</v>
      </c>
      <c r="C1046" t="str">
        <f>IFERROR(VLOOKUP(Table1[[#This Row],[Ticker]],[1]!Table2[[Symbol]:[Industry]],2,FALSE),"-")</f>
        <v>-</v>
      </c>
      <c r="D1046" t="s">
        <v>1194</v>
      </c>
      <c r="E1046">
        <v>2526.2894514300001</v>
      </c>
      <c r="F1046">
        <v>889.05</v>
      </c>
      <c r="G1046">
        <v>7.6648130837257797</v>
      </c>
      <c r="H1046">
        <v>12.185353557068799</v>
      </c>
      <c r="I1046">
        <v>-21.400176947106001</v>
      </c>
      <c r="J1046">
        <v>6.1888874395473303</v>
      </c>
      <c r="K1046">
        <v>834.982173232283</v>
      </c>
      <c r="L1046">
        <v>836.34116401688698</v>
      </c>
      <c r="M1046">
        <v>63.266049153648702</v>
      </c>
      <c r="N1046">
        <v>1.23981671095365</v>
      </c>
      <c r="O1046">
        <v>29.458410663067301</v>
      </c>
      <c r="P1046">
        <v>49.911474580558099</v>
      </c>
      <c r="Q1046">
        <v>2.4466399432302E-2</v>
      </c>
    </row>
    <row r="1047" spans="1:17" hidden="1" x14ac:dyDescent="0.3">
      <c r="A1047" t="s">
        <v>2245</v>
      </c>
      <c r="B1047" t="s">
        <v>2246</v>
      </c>
      <c r="C1047" t="str">
        <f>IFERROR(VLOOKUP(Table1[[#This Row],[Ticker]],[1]!Table2[[Symbol]:[Industry]],2,FALSE),"-")</f>
        <v>-</v>
      </c>
      <c r="D1047" t="s">
        <v>2247</v>
      </c>
      <c r="E1047">
        <v>2515.396009395</v>
      </c>
      <c r="F1047">
        <v>5094.1499999999996</v>
      </c>
      <c r="G1047">
        <v>40.900788713137999</v>
      </c>
      <c r="H1047">
        <v>-12.7458336244742</v>
      </c>
      <c r="I1047">
        <v>43.026594783921098</v>
      </c>
      <c r="J1047">
        <v>-5.7287822522243204</v>
      </c>
      <c r="K1047">
        <v>5149.21389918367</v>
      </c>
      <c r="L1047">
        <v>4106.9857305171199</v>
      </c>
      <c r="M1047">
        <v>40.754293339216602</v>
      </c>
      <c r="N1047">
        <v>0.72041927124945904</v>
      </c>
      <c r="O1047">
        <v>26.478411511243301</v>
      </c>
      <c r="P1047">
        <v>114.580876158382</v>
      </c>
      <c r="Q1047">
        <v>0.148591291190282</v>
      </c>
    </row>
    <row r="1048" spans="1:17" hidden="1" x14ac:dyDescent="0.3">
      <c r="A1048" t="s">
        <v>2248</v>
      </c>
      <c r="B1048" t="s">
        <v>2249</v>
      </c>
      <c r="C1048" t="str">
        <f>IFERROR(VLOOKUP(Table1[[#This Row],[Ticker]],[1]!Table2[[Symbol]:[Industry]],2,FALSE),"-")</f>
        <v>-</v>
      </c>
      <c r="D1048" t="s">
        <v>228</v>
      </c>
      <c r="E1048">
        <v>2506.46</v>
      </c>
      <c r="F1048">
        <v>569.65</v>
      </c>
      <c r="G1048">
        <v>75.988069473791498</v>
      </c>
      <c r="H1048">
        <v>20.6271727601499</v>
      </c>
      <c r="I1048">
        <v>86.058602825696696</v>
      </c>
      <c r="J1048">
        <v>5.5201992465089704</v>
      </c>
      <c r="K1048">
        <v>441.72958586163401</v>
      </c>
      <c r="L1048">
        <v>358.16466716454698</v>
      </c>
      <c r="M1048">
        <v>88.406019093075301</v>
      </c>
      <c r="N1048">
        <v>1.8202240530623399</v>
      </c>
      <c r="O1048">
        <v>0.93917317651188703</v>
      </c>
      <c r="P1048">
        <v>150.450648494174</v>
      </c>
      <c r="Q1048">
        <v>0.19833217461784999</v>
      </c>
    </row>
    <row r="1049" spans="1:17" hidden="1" x14ac:dyDescent="0.3">
      <c r="A1049" t="s">
        <v>2250</v>
      </c>
      <c r="B1049" t="s">
        <v>2251</v>
      </c>
      <c r="C1049" t="str">
        <f>IFERROR(VLOOKUP(Table1[[#This Row],[Ticker]],[1]!Table2[[Symbol]:[Industry]],2,FALSE),"-")</f>
        <v>-</v>
      </c>
      <c r="D1049" t="s">
        <v>446</v>
      </c>
      <c r="E1049">
        <v>2503.1000656799902</v>
      </c>
      <c r="F1049">
        <v>607.79999999999995</v>
      </c>
      <c r="G1049">
        <v>-42.156814036549903</v>
      </c>
      <c r="H1049">
        <v>-3.78206223377253</v>
      </c>
      <c r="I1049">
        <v>-27.525862184566002</v>
      </c>
      <c r="J1049">
        <v>3.4971919983996398</v>
      </c>
      <c r="K1049">
        <v>605.83368816749203</v>
      </c>
      <c r="L1049">
        <v>641.77891184914301</v>
      </c>
      <c r="M1049">
        <v>69.655108047690206</v>
      </c>
      <c r="N1049">
        <v>1.0979400296620101</v>
      </c>
      <c r="O1049">
        <v>31.4001316222441</v>
      </c>
      <c r="P1049">
        <v>12.8271765361054</v>
      </c>
      <c r="Q1049">
        <v>-2.923294086312E-3</v>
      </c>
    </row>
    <row r="1050" spans="1:17" hidden="1" x14ac:dyDescent="0.3">
      <c r="A1050" t="s">
        <v>2252</v>
      </c>
      <c r="B1050" t="s">
        <v>2253</v>
      </c>
      <c r="C1050" t="str">
        <f>IFERROR(VLOOKUP(Table1[[#This Row],[Ticker]],[1]!Table2[[Symbol]:[Industry]],2,FALSE),"-")</f>
        <v>-</v>
      </c>
      <c r="D1050" t="s">
        <v>2254</v>
      </c>
      <c r="E1050">
        <v>2501.5</v>
      </c>
      <c r="F1050">
        <v>500.3</v>
      </c>
      <c r="G1050">
        <v>107.347322035575</v>
      </c>
      <c r="H1050">
        <v>-3.9800316619598801</v>
      </c>
      <c r="I1050">
        <v>123.82159688483701</v>
      </c>
      <c r="J1050">
        <v>2.9537590309017898</v>
      </c>
      <c r="K1050">
        <v>529.13457316505401</v>
      </c>
      <c r="M1050">
        <v>44.551166642793497</v>
      </c>
      <c r="N1050">
        <v>0.58518231616223004</v>
      </c>
      <c r="O1050">
        <v>43.264041575054897</v>
      </c>
      <c r="P1050">
        <v>150.15</v>
      </c>
    </row>
    <row r="1051" spans="1:17" hidden="1" x14ac:dyDescent="0.3">
      <c r="A1051" t="s">
        <v>2255</v>
      </c>
      <c r="B1051" t="s">
        <v>2256</v>
      </c>
      <c r="C1051" t="str">
        <f>IFERROR(VLOOKUP(Table1[[#This Row],[Ticker]],[1]!Table2[[Symbol]:[Industry]],2,FALSE),"-")</f>
        <v>-</v>
      </c>
      <c r="D1051" t="s">
        <v>569</v>
      </c>
      <c r="E1051">
        <v>2490.2189616700002</v>
      </c>
      <c r="F1051">
        <v>411.65</v>
      </c>
      <c r="G1051">
        <v>-5.2723028715169802</v>
      </c>
      <c r="H1051">
        <v>-3.33491503764116</v>
      </c>
      <c r="I1051">
        <v>5.1102147710160901</v>
      </c>
      <c r="J1051">
        <v>0.61862847912591601</v>
      </c>
      <c r="K1051">
        <v>403.34470484245702</v>
      </c>
      <c r="L1051">
        <v>363.47139664885702</v>
      </c>
      <c r="M1051">
        <v>47.365254262084498</v>
      </c>
      <c r="N1051">
        <v>0.58399469650528102</v>
      </c>
      <c r="O1051">
        <v>9.9234786833475006</v>
      </c>
      <c r="P1051">
        <v>41.460481099656299</v>
      </c>
      <c r="Q1051">
        <v>3.6587207604963999E-2</v>
      </c>
    </row>
    <row r="1052" spans="1:17" x14ac:dyDescent="0.3">
      <c r="A1052" t="s">
        <v>2257</v>
      </c>
      <c r="B1052" t="s">
        <v>2258</v>
      </c>
      <c r="C1052" t="str">
        <f>IFERROR(VLOOKUP(Table1[[#This Row],[Ticker]],[1]!Table2[[Symbol]:[Industry]],2,FALSE),"-")</f>
        <v>-</v>
      </c>
      <c r="D1052" t="s">
        <v>630</v>
      </c>
      <c r="E1052">
        <v>2488.8882925970001</v>
      </c>
      <c r="F1052">
        <v>168.91</v>
      </c>
      <c r="G1052">
        <v>-61.062621770448096</v>
      </c>
      <c r="H1052">
        <v>-0.10968998337904599</v>
      </c>
      <c r="I1052">
        <v>-42.109135339559302</v>
      </c>
      <c r="J1052">
        <v>-0.46806020845450702</v>
      </c>
      <c r="K1052">
        <v>171.550805702757</v>
      </c>
      <c r="L1052">
        <v>211.11589789453299</v>
      </c>
      <c r="M1052">
        <v>50.595353462189003</v>
      </c>
      <c r="N1052">
        <v>1.3179030825127001</v>
      </c>
      <c r="O1052">
        <v>84.713752886152307</v>
      </c>
      <c r="P1052">
        <v>17.3638132295719</v>
      </c>
    </row>
    <row r="1053" spans="1:17" x14ac:dyDescent="0.3">
      <c r="A1053" t="s">
        <v>2259</v>
      </c>
      <c r="B1053" t="s">
        <v>2260</v>
      </c>
      <c r="C1053" t="str">
        <f>IFERROR(VLOOKUP(Table1[[#This Row],[Ticker]],[1]!Table2[[Symbol]:[Industry]],2,FALSE),"-")</f>
        <v>-</v>
      </c>
      <c r="D1053" t="s">
        <v>412</v>
      </c>
      <c r="E1053">
        <v>2467.1710145699999</v>
      </c>
      <c r="F1053">
        <v>464.85</v>
      </c>
      <c r="G1053">
        <v>-36.886651084781498</v>
      </c>
      <c r="H1053">
        <v>-2.3454217216492501</v>
      </c>
      <c r="I1053">
        <v>-21.306833856512799</v>
      </c>
      <c r="J1053">
        <v>-0.74038669169133597</v>
      </c>
      <c r="K1053">
        <v>469.60270345326097</v>
      </c>
      <c r="L1053">
        <v>494.30501590478502</v>
      </c>
      <c r="M1053">
        <v>54.063048430446898</v>
      </c>
      <c r="N1053">
        <v>1.1661217431381199</v>
      </c>
      <c r="O1053">
        <v>25.201677960632399</v>
      </c>
      <c r="P1053">
        <v>7.3308704687139201</v>
      </c>
    </row>
    <row r="1054" spans="1:17" x14ac:dyDescent="0.3">
      <c r="A1054" t="s">
        <v>2261</v>
      </c>
      <c r="B1054" t="s">
        <v>2262</v>
      </c>
      <c r="C1054" t="str">
        <f>IFERROR(VLOOKUP(Table1[[#This Row],[Ticker]],[1]!Table2[[Symbol]:[Industry]],2,FALSE),"-")</f>
        <v>-</v>
      </c>
      <c r="D1054" t="s">
        <v>492</v>
      </c>
      <c r="E1054">
        <v>2455.1483105699999</v>
      </c>
      <c r="F1054">
        <v>628.35</v>
      </c>
      <c r="G1054">
        <v>-40.095893281038201</v>
      </c>
      <c r="H1054">
        <v>16.860579396037402</v>
      </c>
      <c r="I1054">
        <v>-5.7336305853776901</v>
      </c>
      <c r="J1054">
        <v>-3.45579273863035</v>
      </c>
      <c r="K1054">
        <v>585.07190576600203</v>
      </c>
      <c r="L1054">
        <v>596.24322975586495</v>
      </c>
      <c r="M1054">
        <v>51.143035955652003</v>
      </c>
      <c r="N1054">
        <v>2.0131674530446402</v>
      </c>
      <c r="O1054">
        <v>25.9966579135831</v>
      </c>
      <c r="P1054">
        <v>36.286736796442803</v>
      </c>
      <c r="Q1054">
        <v>-9.1248545555744007E-2</v>
      </c>
    </row>
    <row r="1055" spans="1:17" hidden="1" x14ac:dyDescent="0.3">
      <c r="A1055" t="s">
        <v>2263</v>
      </c>
      <c r="B1055" t="s">
        <v>2264</v>
      </c>
      <c r="C1055" t="str">
        <f>IFERROR(VLOOKUP(Table1[[#This Row],[Ticker]],[1]!Table2[[Symbol]:[Industry]],2,FALSE),"-")</f>
        <v>-</v>
      </c>
      <c r="D1055" t="s">
        <v>141</v>
      </c>
      <c r="E1055">
        <v>2440.4722781249998</v>
      </c>
      <c r="F1055">
        <v>687.75</v>
      </c>
      <c r="G1055">
        <v>85.435200080884101</v>
      </c>
      <c r="H1055">
        <v>1.82734829495605</v>
      </c>
      <c r="I1055">
        <v>-12.402755523143099</v>
      </c>
      <c r="J1055">
        <v>-2.30786026640871</v>
      </c>
      <c r="K1055">
        <v>684.65064393300804</v>
      </c>
      <c r="L1055">
        <v>605.58071304497798</v>
      </c>
      <c r="M1055">
        <v>40.2860541580933</v>
      </c>
      <c r="N1055">
        <v>0.47528884140838001</v>
      </c>
      <c r="O1055">
        <v>19.054579244340299</v>
      </c>
      <c r="P1055">
        <v>123.24480948177499</v>
      </c>
      <c r="Q1055">
        <v>7.1134615636719994E-2</v>
      </c>
    </row>
    <row r="1056" spans="1:17" hidden="1" x14ac:dyDescent="0.3">
      <c r="A1056" t="s">
        <v>2265</v>
      </c>
      <c r="B1056" t="s">
        <v>2266</v>
      </c>
      <c r="C1056" t="str">
        <f>IFERROR(VLOOKUP(Table1[[#This Row],[Ticker]],[1]!Table2[[Symbol]:[Industry]],2,FALSE),"-")</f>
        <v>-</v>
      </c>
      <c r="D1056" t="s">
        <v>2267</v>
      </c>
      <c r="E1056">
        <v>2439.7800000000002</v>
      </c>
      <c r="F1056">
        <v>871.35</v>
      </c>
      <c r="G1056">
        <v>39.160544411904802</v>
      </c>
      <c r="H1056">
        <v>-31.7690180084034</v>
      </c>
      <c r="I1056">
        <v>9.4427767000469007</v>
      </c>
      <c r="J1056">
        <v>-5.68834644066128</v>
      </c>
      <c r="K1056">
        <v>1043.5797124636099</v>
      </c>
      <c r="L1056">
        <v>863.11165715829304</v>
      </c>
      <c r="M1056">
        <v>29.0733974152146</v>
      </c>
      <c r="N1056">
        <v>0.369846691704251</v>
      </c>
      <c r="O1056">
        <v>67.320824008722099</v>
      </c>
      <c r="P1056">
        <v>104.494250176015</v>
      </c>
      <c r="Q1056">
        <v>8.3737171780327996E-2</v>
      </c>
    </row>
    <row r="1057" spans="1:17" hidden="1" x14ac:dyDescent="0.3">
      <c r="A1057" t="s">
        <v>2268</v>
      </c>
      <c r="B1057" t="s">
        <v>2269</v>
      </c>
      <c r="C1057" t="str">
        <f>IFERROR(VLOOKUP(Table1[[#This Row],[Ticker]],[1]!Table2[[Symbol]:[Industry]],2,FALSE),"-")</f>
        <v>-</v>
      </c>
      <c r="D1057" t="s">
        <v>1834</v>
      </c>
      <c r="E1057">
        <v>2434.2399999999998</v>
      </c>
      <c r="F1057">
        <v>380.35</v>
      </c>
      <c r="G1057">
        <v>22.9016330241448</v>
      </c>
      <c r="H1057">
        <v>24.225754804036399</v>
      </c>
      <c r="I1057">
        <v>37.359239874994202</v>
      </c>
      <c r="J1057">
        <v>7.5744832327887099</v>
      </c>
      <c r="K1057">
        <v>324.35148474382601</v>
      </c>
      <c r="L1057">
        <v>284.86144814972698</v>
      </c>
      <c r="M1057">
        <v>71.934329121985201</v>
      </c>
      <c r="N1057">
        <v>1.70658052176206</v>
      </c>
      <c r="O1057">
        <v>4.1277770474562798</v>
      </c>
      <c r="P1057">
        <v>67.518167804448296</v>
      </c>
      <c r="Q1057">
        <v>0.181548633744887</v>
      </c>
    </row>
    <row r="1058" spans="1:17" hidden="1" x14ac:dyDescent="0.3">
      <c r="A1058" t="s">
        <v>2270</v>
      </c>
      <c r="B1058" t="s">
        <v>2271</v>
      </c>
      <c r="C1058" t="str">
        <f>IFERROR(VLOOKUP(Table1[[#This Row],[Ticker]],[1]!Table2[[Symbol]:[Industry]],2,FALSE),"-")</f>
        <v>-</v>
      </c>
      <c r="D1058" t="s">
        <v>104</v>
      </c>
      <c r="E1058">
        <v>2434.0407131749998</v>
      </c>
      <c r="F1058">
        <v>20.75</v>
      </c>
      <c r="G1058">
        <v>30.679487435265699</v>
      </c>
      <c r="H1058">
        <v>-4.6538216061869004</v>
      </c>
      <c r="I1058">
        <v>-16.514839268543501</v>
      </c>
      <c r="J1058">
        <v>-10.4082905590076</v>
      </c>
      <c r="K1058">
        <v>20.470636971092201</v>
      </c>
      <c r="L1058">
        <v>18.9127825802824</v>
      </c>
      <c r="M1058">
        <v>41.841631904404601</v>
      </c>
      <c r="N1058">
        <v>1.0913870104677801</v>
      </c>
      <c r="O1058">
        <v>53.661013132100599</v>
      </c>
      <c r="P1058">
        <v>86.053775356013304</v>
      </c>
      <c r="Q1058">
        <v>0.16244221736626499</v>
      </c>
    </row>
    <row r="1059" spans="1:17" hidden="1" x14ac:dyDescent="0.3">
      <c r="A1059" t="s">
        <v>2272</v>
      </c>
      <c r="B1059" t="s">
        <v>2273</v>
      </c>
      <c r="C1059" t="str">
        <f>IFERROR(VLOOKUP(Table1[[#This Row],[Ticker]],[1]!Table2[[Symbol]:[Industry]],2,FALSE),"-")</f>
        <v>-</v>
      </c>
      <c r="D1059" t="s">
        <v>141</v>
      </c>
      <c r="E1059">
        <v>2433.15997371</v>
      </c>
      <c r="F1059">
        <v>9.3000000000000007</v>
      </c>
      <c r="G1059">
        <v>386.63303632128998</v>
      </c>
      <c r="H1059">
        <v>-18.040296463087898</v>
      </c>
      <c r="I1059">
        <v>-44.227819107974902</v>
      </c>
      <c r="J1059">
        <v>-4.9146561021519402</v>
      </c>
      <c r="K1059">
        <v>10.3483263121101</v>
      </c>
      <c r="L1059">
        <v>9.5158850981668692</v>
      </c>
      <c r="M1059">
        <v>26.740232589457499</v>
      </c>
      <c r="N1059">
        <v>0.71522866287740405</v>
      </c>
      <c r="O1059">
        <v>112.903225806451</v>
      </c>
      <c r="P1059">
        <v>416.666666666666</v>
      </c>
      <c r="Q1059">
        <v>0.133163202002056</v>
      </c>
    </row>
    <row r="1060" spans="1:17" hidden="1" x14ac:dyDescent="0.3">
      <c r="A1060" t="s">
        <v>2274</v>
      </c>
      <c r="B1060" t="s">
        <v>2275</v>
      </c>
      <c r="C1060" t="str">
        <f>IFERROR(VLOOKUP(Table1[[#This Row],[Ticker]],[1]!Table2[[Symbol]:[Industry]],2,FALSE),"-")</f>
        <v>-</v>
      </c>
      <c r="D1060" t="s">
        <v>2276</v>
      </c>
      <c r="E1060">
        <v>2431.3423253599999</v>
      </c>
      <c r="F1060">
        <v>488.45</v>
      </c>
      <c r="G1060">
        <v>89.198865166292904</v>
      </c>
      <c r="H1060">
        <v>-5.2088962428022203</v>
      </c>
      <c r="I1060">
        <v>4.6015328358258101</v>
      </c>
      <c r="J1060">
        <v>-10.9972361032611</v>
      </c>
      <c r="K1060">
        <v>515.13083265226896</v>
      </c>
      <c r="L1060">
        <v>422.690245250727</v>
      </c>
      <c r="M1060">
        <v>30.014852431345201</v>
      </c>
      <c r="N1060">
        <v>1.62021170758582</v>
      </c>
      <c r="O1060">
        <v>26.5226737639471</v>
      </c>
      <c r="P1060">
        <v>137.68856447688501</v>
      </c>
    </row>
    <row r="1061" spans="1:17" hidden="1" x14ac:dyDescent="0.3">
      <c r="A1061" t="s">
        <v>2277</v>
      </c>
      <c r="B1061" t="s">
        <v>2278</v>
      </c>
      <c r="C1061" t="str">
        <f>IFERROR(VLOOKUP(Table1[[#This Row],[Ticker]],[1]!Table2[[Symbol]:[Industry]],2,FALSE),"-")</f>
        <v>-</v>
      </c>
      <c r="D1061" t="s">
        <v>514</v>
      </c>
      <c r="E1061">
        <v>2429.8910083349901</v>
      </c>
      <c r="F1061">
        <v>700.35</v>
      </c>
      <c r="G1061">
        <v>27.330710739894599</v>
      </c>
      <c r="H1061">
        <v>-20.4229703255758</v>
      </c>
      <c r="I1061">
        <v>45.407782796901699</v>
      </c>
      <c r="J1061">
        <v>-1.7710821509071999</v>
      </c>
      <c r="K1061">
        <v>733.03024810635497</v>
      </c>
      <c r="L1061">
        <v>610.25915195880305</v>
      </c>
      <c r="M1061">
        <v>43.103065867379797</v>
      </c>
      <c r="N1061">
        <v>0.82334112787769698</v>
      </c>
      <c r="O1061">
        <v>33.933033483258299</v>
      </c>
      <c r="P1061">
        <v>81.909090909090907</v>
      </c>
      <c r="Q1061">
        <v>0.157526037044663</v>
      </c>
    </row>
    <row r="1062" spans="1:17" hidden="1" x14ac:dyDescent="0.3">
      <c r="A1062" t="s">
        <v>2279</v>
      </c>
      <c r="B1062" t="s">
        <v>2280</v>
      </c>
      <c r="C1062" t="str">
        <f>IFERROR(VLOOKUP(Table1[[#This Row],[Ticker]],[1]!Table2[[Symbol]:[Industry]],2,FALSE),"-")</f>
        <v>-</v>
      </c>
      <c r="D1062" t="s">
        <v>158</v>
      </c>
      <c r="E1062">
        <v>2427.2592210099901</v>
      </c>
      <c r="F1062">
        <v>1334.95</v>
      </c>
      <c r="G1062">
        <v>378.51875060700399</v>
      </c>
      <c r="H1062">
        <v>-1.1164344808199</v>
      </c>
      <c r="I1062">
        <v>394.135882599122</v>
      </c>
      <c r="J1062">
        <v>-16.459335678500999</v>
      </c>
      <c r="K1062">
        <v>1299.8937774047399</v>
      </c>
      <c r="M1062">
        <v>39.898975557054897</v>
      </c>
      <c r="N1062">
        <v>0.56393724478830798</v>
      </c>
      <c r="O1062">
        <v>17.532491853627398</v>
      </c>
      <c r="P1062">
        <v>477.02615085368399</v>
      </c>
    </row>
    <row r="1063" spans="1:17" hidden="1" x14ac:dyDescent="0.3">
      <c r="A1063" t="s">
        <v>2281</v>
      </c>
      <c r="B1063" t="s">
        <v>2282</v>
      </c>
      <c r="C1063" t="str">
        <f>IFERROR(VLOOKUP(Table1[[#This Row],[Ticker]],[1]!Table2[[Symbol]:[Industry]],2,FALSE),"-")</f>
        <v>-</v>
      </c>
      <c r="D1063" t="s">
        <v>296</v>
      </c>
      <c r="E1063">
        <v>2418.2050542809998</v>
      </c>
      <c r="F1063">
        <v>81.93</v>
      </c>
      <c r="G1063">
        <v>15.361223248234699</v>
      </c>
      <c r="H1063">
        <v>27.585760160407599</v>
      </c>
      <c r="I1063">
        <v>29.699596633549302</v>
      </c>
      <c r="J1063">
        <v>1.8227819158744401</v>
      </c>
      <c r="K1063">
        <v>68.322052814215795</v>
      </c>
      <c r="L1063">
        <v>59.030961453214097</v>
      </c>
      <c r="M1063">
        <v>58.678714679997903</v>
      </c>
      <c r="N1063">
        <v>1.1849732085145701</v>
      </c>
      <c r="O1063">
        <v>7.9336018552422702</v>
      </c>
      <c r="P1063">
        <v>78.302502720348201</v>
      </c>
      <c r="Q1063">
        <v>8.6164427144219999E-2</v>
      </c>
    </row>
    <row r="1064" spans="1:17" hidden="1" x14ac:dyDescent="0.3">
      <c r="A1064" t="s">
        <v>2283</v>
      </c>
      <c r="B1064" t="s">
        <v>2284</v>
      </c>
      <c r="C1064" t="str">
        <f>IFERROR(VLOOKUP(Table1[[#This Row],[Ticker]],[1]!Table2[[Symbol]:[Industry]],2,FALSE),"-")</f>
        <v>-</v>
      </c>
      <c r="D1064" t="s">
        <v>473</v>
      </c>
      <c r="E1064">
        <v>2415.1469999999999</v>
      </c>
      <c r="F1064">
        <v>363.18</v>
      </c>
      <c r="G1064">
        <v>48.170491342552602</v>
      </c>
      <c r="H1064">
        <v>56.807576529605903</v>
      </c>
      <c r="I1064">
        <v>37.700779133652901</v>
      </c>
      <c r="J1064">
        <v>4.4146851769586997</v>
      </c>
      <c r="K1064">
        <v>270.83583723435697</v>
      </c>
      <c r="L1064">
        <v>228.68570878996101</v>
      </c>
      <c r="M1064">
        <v>67.007810432635097</v>
      </c>
      <c r="N1064">
        <v>3.69693808072949</v>
      </c>
      <c r="O1064">
        <v>8.4448482845971693</v>
      </c>
      <c r="P1064">
        <v>105.186440677966</v>
      </c>
      <c r="Q1064">
        <v>7.2935195191458996E-2</v>
      </c>
    </row>
    <row r="1065" spans="1:17" hidden="1" x14ac:dyDescent="0.3">
      <c r="A1065" t="s">
        <v>2285</v>
      </c>
      <c r="B1065" t="s">
        <v>2286</v>
      </c>
      <c r="C1065" t="str">
        <f>IFERROR(VLOOKUP(Table1[[#This Row],[Ticker]],[1]!Table2[[Symbol]:[Industry]],2,FALSE),"-")</f>
        <v>-</v>
      </c>
      <c r="D1065" t="s">
        <v>199</v>
      </c>
      <c r="E1065">
        <v>2408.8712289999999</v>
      </c>
      <c r="F1065">
        <v>433</v>
      </c>
      <c r="G1065">
        <v>-11.9534558157884</v>
      </c>
      <c r="H1065">
        <v>1.7808082188083301</v>
      </c>
      <c r="I1065">
        <v>8.2116523122758291</v>
      </c>
      <c r="J1065">
        <v>-4.6103037314875701</v>
      </c>
      <c r="K1065">
        <v>434.45920925394699</v>
      </c>
      <c r="L1065">
        <v>394.61217674519099</v>
      </c>
      <c r="M1065">
        <v>36.339152898217797</v>
      </c>
      <c r="N1065">
        <v>0.61301035157043005</v>
      </c>
      <c r="O1065">
        <v>12.933025404157</v>
      </c>
      <c r="P1065">
        <v>38.316562849385001</v>
      </c>
      <c r="Q1065">
        <v>2.7099236294699999E-2</v>
      </c>
    </row>
    <row r="1066" spans="1:17" hidden="1" x14ac:dyDescent="0.3">
      <c r="A1066" t="s">
        <v>2287</v>
      </c>
      <c r="B1066" t="s">
        <v>2288</v>
      </c>
      <c r="C1066" t="str">
        <f>IFERROR(VLOOKUP(Table1[[#This Row],[Ticker]],[1]!Table2[[Symbol]:[Industry]],2,FALSE),"-")</f>
        <v>-</v>
      </c>
      <c r="D1066" t="s">
        <v>127</v>
      </c>
      <c r="E1066">
        <v>2406.900976116</v>
      </c>
      <c r="F1066">
        <v>178.36</v>
      </c>
      <c r="G1066">
        <v>22.737247598948802</v>
      </c>
      <c r="H1066">
        <v>-1.2224224426297701</v>
      </c>
      <c r="I1066">
        <v>18.3906498224679</v>
      </c>
      <c r="J1066">
        <v>-8.1188262667005695</v>
      </c>
      <c r="K1066">
        <v>175.53795675361499</v>
      </c>
      <c r="L1066">
        <v>146.596629226342</v>
      </c>
      <c r="M1066">
        <v>42.096080403008898</v>
      </c>
      <c r="N1066">
        <v>0.81585290507503705</v>
      </c>
      <c r="O1066">
        <v>14.442700156985801</v>
      </c>
      <c r="P1066">
        <v>89.543039319872506</v>
      </c>
      <c r="Q1066">
        <v>0.17336320034387101</v>
      </c>
    </row>
    <row r="1067" spans="1:17" hidden="1" x14ac:dyDescent="0.3">
      <c r="A1067" t="s">
        <v>2289</v>
      </c>
      <c r="B1067" t="s">
        <v>2290</v>
      </c>
      <c r="C1067" t="str">
        <f>IFERROR(VLOOKUP(Table1[[#This Row],[Ticker]],[1]!Table2[[Symbol]:[Industry]],2,FALSE),"-")</f>
        <v>-</v>
      </c>
      <c r="D1067" t="s">
        <v>306</v>
      </c>
      <c r="E1067">
        <v>2406.3742500599901</v>
      </c>
      <c r="F1067">
        <v>394.9</v>
      </c>
      <c r="G1067">
        <v>40.200231062102503</v>
      </c>
      <c r="H1067">
        <v>-58.879745941049102</v>
      </c>
      <c r="I1067">
        <v>-4.8590007807791604</v>
      </c>
      <c r="J1067">
        <v>-6.9022622188064497</v>
      </c>
      <c r="K1067">
        <v>432.15492973958499</v>
      </c>
      <c r="L1067">
        <v>371.16057879148099</v>
      </c>
      <c r="M1067">
        <v>28.8549132246619</v>
      </c>
      <c r="N1067">
        <v>0.53485551726910996</v>
      </c>
      <c r="O1067">
        <v>37.743732590529198</v>
      </c>
      <c r="P1067">
        <v>90.865152247462504</v>
      </c>
      <c r="Q1067">
        <v>9.3337833153950001E-2</v>
      </c>
    </row>
    <row r="1068" spans="1:17" hidden="1" x14ac:dyDescent="0.3">
      <c r="A1068" t="s">
        <v>2291</v>
      </c>
      <c r="B1068" t="s">
        <v>2292</v>
      </c>
      <c r="C1068" t="str">
        <f>IFERROR(VLOOKUP(Table1[[#This Row],[Ticker]],[1]!Table2[[Symbol]:[Industry]],2,FALSE),"-")</f>
        <v>-</v>
      </c>
      <c r="D1068" t="s">
        <v>127</v>
      </c>
      <c r="E1068">
        <v>2394.1048842599998</v>
      </c>
      <c r="F1068">
        <v>346.7</v>
      </c>
      <c r="G1068">
        <v>-26.6398572331256</v>
      </c>
      <c r="H1068">
        <v>-11.848660588046</v>
      </c>
      <c r="I1068">
        <v>-11.022725241007</v>
      </c>
      <c r="J1068">
        <v>-3.6830703504423301</v>
      </c>
      <c r="M1068">
        <v>37.238380093843197</v>
      </c>
      <c r="O1068">
        <v>15.373521776752201</v>
      </c>
      <c r="P1068">
        <v>11.838709677419301</v>
      </c>
    </row>
    <row r="1069" spans="1:17" hidden="1" x14ac:dyDescent="0.3">
      <c r="A1069" t="s">
        <v>2293</v>
      </c>
      <c r="B1069" t="s">
        <v>2294</v>
      </c>
      <c r="C1069" t="str">
        <f>IFERROR(VLOOKUP(Table1[[#This Row],[Ticker]],[1]!Table2[[Symbol]:[Industry]],2,FALSE),"-")</f>
        <v>-</v>
      </c>
      <c r="D1069" t="s">
        <v>54</v>
      </c>
      <c r="E1069">
        <v>2386.87226388</v>
      </c>
      <c r="F1069">
        <v>826.15</v>
      </c>
      <c r="G1069">
        <v>5.6677494180924599</v>
      </c>
      <c r="H1069">
        <v>9.2895378126897494</v>
      </c>
      <c r="I1069">
        <v>14.8006753387729</v>
      </c>
      <c r="J1069">
        <v>4.7821907539994299</v>
      </c>
      <c r="K1069">
        <v>758.88343072407702</v>
      </c>
      <c r="L1069">
        <v>700.72934853705101</v>
      </c>
      <c r="M1069">
        <v>70.637812866078704</v>
      </c>
      <c r="N1069">
        <v>2.8471552690552899</v>
      </c>
      <c r="O1069">
        <v>4.4120317133692497</v>
      </c>
      <c r="P1069">
        <v>46.5064727788615</v>
      </c>
      <c r="Q1069">
        <v>-1.8784959332412001E-2</v>
      </c>
    </row>
    <row r="1070" spans="1:17" x14ac:dyDescent="0.3">
      <c r="A1070" t="s">
        <v>2295</v>
      </c>
      <c r="B1070" t="s">
        <v>2296</v>
      </c>
      <c r="C1070" t="str">
        <f>IFERROR(VLOOKUP(Table1[[#This Row],[Ticker]],[1]!Table2[[Symbol]:[Industry]],2,FALSE),"-")</f>
        <v>-</v>
      </c>
      <c r="D1070" t="s">
        <v>731</v>
      </c>
      <c r="E1070">
        <v>2378.054729295</v>
      </c>
      <c r="F1070">
        <v>446.95</v>
      </c>
      <c r="G1070">
        <v>-42.857894047346598</v>
      </c>
      <c r="H1070">
        <v>-15.368318137849201</v>
      </c>
      <c r="I1070">
        <v>-18.750830545038799</v>
      </c>
      <c r="J1070">
        <v>-3.3075597025602699</v>
      </c>
      <c r="K1070">
        <v>475.69506175183801</v>
      </c>
      <c r="L1070">
        <v>484.51459138561103</v>
      </c>
      <c r="M1070">
        <v>34.831169115738298</v>
      </c>
      <c r="N1070">
        <v>1.17202455109668</v>
      </c>
      <c r="O1070">
        <v>28.515493903121101</v>
      </c>
      <c r="P1070">
        <v>14.8676432793626</v>
      </c>
      <c r="Q1070">
        <v>-0.10889293799432299</v>
      </c>
    </row>
    <row r="1071" spans="1:17" x14ac:dyDescent="0.3">
      <c r="A1071" t="s">
        <v>2297</v>
      </c>
      <c r="B1071" t="s">
        <v>2298</v>
      </c>
      <c r="C1071" t="str">
        <f>IFERROR(VLOOKUP(Table1[[#This Row],[Ticker]],[1]!Table2[[Symbol]:[Industry]],2,FALSE),"-")</f>
        <v>-</v>
      </c>
      <c r="D1071" t="s">
        <v>1570</v>
      </c>
      <c r="E1071">
        <v>2363.50808835</v>
      </c>
      <c r="F1071">
        <v>571.85</v>
      </c>
      <c r="G1071">
        <v>-48.971896700185603</v>
      </c>
      <c r="H1071">
        <v>-13.822067982899799</v>
      </c>
      <c r="I1071">
        <v>-34.954259765055397</v>
      </c>
      <c r="J1071">
        <v>-3.7054227497424601</v>
      </c>
      <c r="K1071">
        <v>633.40527037636605</v>
      </c>
      <c r="L1071">
        <v>695.64548758968499</v>
      </c>
      <c r="M1071">
        <v>35.713343585299697</v>
      </c>
      <c r="N1071">
        <v>1.40963373263433</v>
      </c>
      <c r="O1071">
        <v>58.258284515169997</v>
      </c>
      <c r="P1071">
        <v>5.6633407243163303</v>
      </c>
    </row>
    <row r="1072" spans="1:17" hidden="1" x14ac:dyDescent="0.3">
      <c r="A1072" t="s">
        <v>2299</v>
      </c>
      <c r="B1072" t="s">
        <v>2300</v>
      </c>
      <c r="C1072" t="str">
        <f>IFERROR(VLOOKUP(Table1[[#This Row],[Ticker]],[1]!Table2[[Symbol]:[Industry]],2,FALSE),"-")</f>
        <v>-</v>
      </c>
      <c r="D1072" t="s">
        <v>296</v>
      </c>
      <c r="E1072">
        <v>2363.3684607499999</v>
      </c>
      <c r="F1072">
        <v>476.75</v>
      </c>
      <c r="G1072">
        <v>-17.9099238543136</v>
      </c>
      <c r="H1072">
        <v>8.8606221420034998</v>
      </c>
      <c r="I1072">
        <v>-14.258935328047899</v>
      </c>
      <c r="J1072">
        <v>5.5160046283864004</v>
      </c>
      <c r="K1072">
        <v>447.06500209169201</v>
      </c>
      <c r="L1072">
        <v>444.35868433056498</v>
      </c>
      <c r="M1072">
        <v>62.182916643475103</v>
      </c>
      <c r="N1072">
        <v>1.4003241590697899</v>
      </c>
      <c r="O1072">
        <v>34.4205558468799</v>
      </c>
      <c r="P1072">
        <v>44.469696969696898</v>
      </c>
      <c r="Q1072">
        <v>5.4177852216228999E-2</v>
      </c>
    </row>
    <row r="1073" spans="1:17" hidden="1" x14ac:dyDescent="0.3">
      <c r="A1073" t="s">
        <v>2301</v>
      </c>
      <c r="B1073" t="s">
        <v>2302</v>
      </c>
      <c r="C1073" t="str">
        <f>IFERROR(VLOOKUP(Table1[[#This Row],[Ticker]],[1]!Table2[[Symbol]:[Industry]],2,FALSE),"-")</f>
        <v>-</v>
      </c>
      <c r="D1073" t="s">
        <v>199</v>
      </c>
      <c r="E1073">
        <v>2356.3136088450001</v>
      </c>
      <c r="F1073">
        <v>248.07</v>
      </c>
      <c r="G1073">
        <v>-35.835794765350002</v>
      </c>
      <c r="H1073">
        <v>34.844510837622103</v>
      </c>
      <c r="I1073">
        <v>-2.97444983573779</v>
      </c>
      <c r="J1073">
        <v>25.044892837580999</v>
      </c>
      <c r="K1073">
        <v>203.253847267108</v>
      </c>
      <c r="L1073">
        <v>206.653860753841</v>
      </c>
      <c r="M1073">
        <v>70.403412540583005</v>
      </c>
      <c r="N1073">
        <v>3.5136500862906401</v>
      </c>
      <c r="O1073">
        <v>28.592735921312499</v>
      </c>
      <c r="P1073">
        <v>43.683753258036397</v>
      </c>
      <c r="Q1073">
        <v>9.9417627590621005E-2</v>
      </c>
    </row>
    <row r="1074" spans="1:17" hidden="1" x14ac:dyDescent="0.3">
      <c r="A1074" t="s">
        <v>2303</v>
      </c>
      <c r="B1074" t="s">
        <v>2304</v>
      </c>
      <c r="C1074" t="str">
        <f>IFERROR(VLOOKUP(Table1[[#This Row],[Ticker]],[1]!Table2[[Symbol]:[Industry]],2,FALSE),"-")</f>
        <v>-</v>
      </c>
      <c r="D1074" t="s">
        <v>630</v>
      </c>
      <c r="E1074">
        <v>2355.0558000000001</v>
      </c>
      <c r="F1074">
        <v>418.9</v>
      </c>
      <c r="G1074">
        <v>3.3527730935661602</v>
      </c>
      <c r="H1074">
        <v>-2.0809860660362198</v>
      </c>
      <c r="I1074">
        <v>3.7499332405360599</v>
      </c>
      <c r="J1074">
        <v>-1.8477288597107899</v>
      </c>
      <c r="K1074">
        <v>405.52109699262002</v>
      </c>
      <c r="L1074">
        <v>356.444610407661</v>
      </c>
      <c r="M1074">
        <v>40.902771465566602</v>
      </c>
      <c r="N1074">
        <v>0.45375052810963001</v>
      </c>
      <c r="O1074">
        <v>13.153497254714701</v>
      </c>
      <c r="P1074">
        <v>60.806142034548898</v>
      </c>
      <c r="Q1074">
        <v>6.4171818424748006E-2</v>
      </c>
    </row>
    <row r="1075" spans="1:17" hidden="1" x14ac:dyDescent="0.3">
      <c r="A1075" t="s">
        <v>2305</v>
      </c>
      <c r="B1075" t="s">
        <v>2306</v>
      </c>
      <c r="C1075" t="str">
        <f>IFERROR(VLOOKUP(Table1[[#This Row],[Ticker]],[1]!Table2[[Symbol]:[Industry]],2,FALSE),"-")</f>
        <v>-</v>
      </c>
      <c r="D1075" t="s">
        <v>388</v>
      </c>
      <c r="E1075">
        <v>2354.8986725250002</v>
      </c>
      <c r="F1075">
        <v>1200.8499999999999</v>
      </c>
      <c r="G1075">
        <v>-44.876022998640501</v>
      </c>
      <c r="H1075">
        <v>-7.7513273812227697</v>
      </c>
      <c r="I1075">
        <v>20.548379421397701</v>
      </c>
      <c r="J1075">
        <v>0.68480938884241505</v>
      </c>
      <c r="K1075">
        <v>1236.68876421043</v>
      </c>
      <c r="L1075">
        <v>1216.6199289998401</v>
      </c>
      <c r="M1075">
        <v>44.084484350762501</v>
      </c>
      <c r="N1075">
        <v>0.45381539788812802</v>
      </c>
      <c r="O1075">
        <v>22.779697714119099</v>
      </c>
      <c r="P1075">
        <v>45.548754620932002</v>
      </c>
      <c r="Q1075">
        <v>-3.6354025501070003E-2</v>
      </c>
    </row>
    <row r="1076" spans="1:17" hidden="1" x14ac:dyDescent="0.3">
      <c r="A1076" t="s">
        <v>2307</v>
      </c>
      <c r="B1076" t="s">
        <v>2308</v>
      </c>
      <c r="C1076" t="str">
        <f>IFERROR(VLOOKUP(Table1[[#This Row],[Ticker]],[1]!Table2[[Symbol]:[Industry]],2,FALSE),"-")</f>
        <v>-</v>
      </c>
      <c r="D1076" t="s">
        <v>246</v>
      </c>
      <c r="E1076">
        <v>2353.9548645300001</v>
      </c>
      <c r="F1076">
        <v>4583.1000000000004</v>
      </c>
      <c r="G1076">
        <v>51.676781200099498</v>
      </c>
      <c r="H1076">
        <v>3.1161070934491999</v>
      </c>
      <c r="I1076">
        <v>27.150808745030702</v>
      </c>
      <c r="J1076">
        <v>-3.1081409639720299</v>
      </c>
      <c r="K1076">
        <v>4295.2037109715002</v>
      </c>
      <c r="L1076">
        <v>3631.9353771790402</v>
      </c>
      <c r="M1076">
        <v>54.982530538265799</v>
      </c>
      <c r="N1076">
        <v>1.1539428613157801</v>
      </c>
      <c r="O1076">
        <v>8.6600772402958697</v>
      </c>
      <c r="P1076">
        <v>94.984045947670694</v>
      </c>
      <c r="Q1076">
        <v>0.10259135797527399</v>
      </c>
    </row>
    <row r="1077" spans="1:17" hidden="1" x14ac:dyDescent="0.3">
      <c r="A1077" t="s">
        <v>2309</v>
      </c>
      <c r="B1077" t="s">
        <v>2310</v>
      </c>
      <c r="C1077" t="str">
        <f>IFERROR(VLOOKUP(Table1[[#This Row],[Ticker]],[1]!Table2[[Symbol]:[Industry]],2,FALSE),"-")</f>
        <v>-</v>
      </c>
      <c r="D1077" t="s">
        <v>532</v>
      </c>
      <c r="E1077">
        <v>2353.0924716479999</v>
      </c>
      <c r="F1077">
        <v>130.72</v>
      </c>
      <c r="G1077">
        <v>77.953640935450693</v>
      </c>
      <c r="H1077">
        <v>0.39467079766638602</v>
      </c>
      <c r="I1077">
        <v>4.0966476122905</v>
      </c>
      <c r="J1077">
        <v>2.85510868756141</v>
      </c>
      <c r="K1077">
        <v>123.709756127307</v>
      </c>
      <c r="L1077">
        <v>109.61710121855501</v>
      </c>
      <c r="M1077">
        <v>70.550116951550393</v>
      </c>
      <c r="N1077">
        <v>0.39225572691118099</v>
      </c>
      <c r="O1077">
        <v>13.9840881272949</v>
      </c>
      <c r="P1077">
        <v>109.152</v>
      </c>
      <c r="Q1077">
        <v>6.6199702818623002E-2</v>
      </c>
    </row>
    <row r="1078" spans="1:17" hidden="1" x14ac:dyDescent="0.3">
      <c r="A1078" t="s">
        <v>2311</v>
      </c>
      <c r="B1078" t="s">
        <v>2312</v>
      </c>
      <c r="C1078" t="str">
        <f>IFERROR(VLOOKUP(Table1[[#This Row],[Ticker]],[1]!Table2[[Symbol]:[Industry]],2,FALSE),"-")</f>
        <v>-</v>
      </c>
      <c r="D1078" t="s">
        <v>301</v>
      </c>
      <c r="E1078">
        <v>2345.7126304799999</v>
      </c>
      <c r="F1078">
        <v>1552.8</v>
      </c>
      <c r="G1078">
        <v>35.386631719180599</v>
      </c>
      <c r="H1078">
        <v>-8.69816567038432</v>
      </c>
      <c r="I1078">
        <v>-19.828736040950201</v>
      </c>
      <c r="J1078">
        <v>-4.8438667989856503</v>
      </c>
      <c r="K1078">
        <v>1631.4898787667601</v>
      </c>
      <c r="L1078">
        <v>1501.5067865528799</v>
      </c>
      <c r="M1078">
        <v>31.669410087144399</v>
      </c>
      <c r="N1078">
        <v>0.68902906254574103</v>
      </c>
      <c r="O1078">
        <v>25.9144770736733</v>
      </c>
      <c r="P1078">
        <v>67.075532601678503</v>
      </c>
      <c r="Q1078">
        <v>-5.6377575856680004E-3</v>
      </c>
    </row>
    <row r="1079" spans="1:17" hidden="1" x14ac:dyDescent="0.3">
      <c r="A1079" t="s">
        <v>2313</v>
      </c>
      <c r="B1079" t="s">
        <v>2314</v>
      </c>
      <c r="C1079" t="str">
        <f>IFERROR(VLOOKUP(Table1[[#This Row],[Ticker]],[1]!Table2[[Symbol]:[Industry]],2,FALSE),"-")</f>
        <v>-</v>
      </c>
      <c r="D1079" t="s">
        <v>199</v>
      </c>
      <c r="E1079">
        <v>2344.8760188000001</v>
      </c>
      <c r="F1079">
        <v>1441.95</v>
      </c>
      <c r="G1079">
        <v>39.957527921643603</v>
      </c>
      <c r="H1079">
        <v>17.4270576695999</v>
      </c>
      <c r="I1079">
        <v>41.444713342142698</v>
      </c>
      <c r="J1079">
        <v>3.26197445687415</v>
      </c>
      <c r="K1079">
        <v>1277.4431418996001</v>
      </c>
      <c r="L1079">
        <v>1067.3237018555301</v>
      </c>
      <c r="M1079">
        <v>68.341946618628299</v>
      </c>
      <c r="N1079">
        <v>1.13808233292229</v>
      </c>
      <c r="O1079">
        <v>3.6790457366760299</v>
      </c>
      <c r="P1079">
        <v>85.926116949261797</v>
      </c>
      <c r="Q1079">
        <v>5.3503798106344001E-2</v>
      </c>
    </row>
    <row r="1080" spans="1:17" hidden="1" x14ac:dyDescent="0.3">
      <c r="A1080" t="s">
        <v>2315</v>
      </c>
      <c r="B1080" t="s">
        <v>2316</v>
      </c>
      <c r="C1080" t="str">
        <f>IFERROR(VLOOKUP(Table1[[#This Row],[Ticker]],[1]!Table2[[Symbol]:[Industry]],2,FALSE),"-")</f>
        <v>-</v>
      </c>
      <c r="D1080" t="s">
        <v>54</v>
      </c>
      <c r="E1080">
        <v>2343.8016557999999</v>
      </c>
      <c r="F1080">
        <v>254.65</v>
      </c>
      <c r="G1080">
        <v>29.406622605191501</v>
      </c>
      <c r="H1080">
        <v>-1.8172127185171401</v>
      </c>
      <c r="I1080">
        <v>-6.7193107871763704</v>
      </c>
      <c r="J1080">
        <v>-3.6609438965857501</v>
      </c>
      <c r="K1080">
        <v>240.31213412839699</v>
      </c>
      <c r="L1080">
        <v>214.184031821703</v>
      </c>
      <c r="M1080">
        <v>48.016445887149899</v>
      </c>
      <c r="N1080">
        <v>2.1031324380503</v>
      </c>
      <c r="O1080">
        <v>9.7977616336147602</v>
      </c>
      <c r="P1080">
        <v>79.330985915492903</v>
      </c>
      <c r="Q1080">
        <v>8.7258435394925005E-2</v>
      </c>
    </row>
    <row r="1081" spans="1:17" hidden="1" x14ac:dyDescent="0.3">
      <c r="A1081" t="s">
        <v>2317</v>
      </c>
      <c r="B1081" t="s">
        <v>2318</v>
      </c>
      <c r="C1081" t="str">
        <f>IFERROR(VLOOKUP(Table1[[#This Row],[Ticker]],[1]!Table2[[Symbol]:[Industry]],2,FALSE),"-")</f>
        <v>-</v>
      </c>
      <c r="D1081" t="s">
        <v>569</v>
      </c>
      <c r="E1081">
        <v>2339.2445951999998</v>
      </c>
      <c r="F1081">
        <v>451.2</v>
      </c>
      <c r="G1081">
        <v>-44.965757042209198</v>
      </c>
      <c r="H1081">
        <v>-5.60507084445626</v>
      </c>
      <c r="I1081">
        <v>-16.996655969580999</v>
      </c>
      <c r="J1081">
        <v>4.83810034751186</v>
      </c>
      <c r="K1081">
        <v>439.23960975300702</v>
      </c>
      <c r="L1081">
        <v>455.53071309084999</v>
      </c>
      <c r="M1081">
        <v>59.678840911477003</v>
      </c>
      <c r="N1081">
        <v>1.06389793049423</v>
      </c>
      <c r="O1081">
        <v>24.855939716312001</v>
      </c>
      <c r="P1081">
        <v>17.8067885117493</v>
      </c>
      <c r="Q1081">
        <v>2.0870865674455001E-2</v>
      </c>
    </row>
    <row r="1082" spans="1:17" hidden="1" x14ac:dyDescent="0.3">
      <c r="A1082" t="s">
        <v>2319</v>
      </c>
      <c r="B1082" t="s">
        <v>2320</v>
      </c>
      <c r="C1082" t="str">
        <f>IFERROR(VLOOKUP(Table1[[#This Row],[Ticker]],[1]!Table2[[Symbol]:[Industry]],2,FALSE),"-")</f>
        <v>-</v>
      </c>
      <c r="D1082" t="s">
        <v>967</v>
      </c>
      <c r="E1082">
        <v>2332.7264</v>
      </c>
      <c r="F1082">
        <v>128</v>
      </c>
      <c r="G1082">
        <v>-18.7969917775483</v>
      </c>
      <c r="H1082">
        <v>9.9402808219274892</v>
      </c>
      <c r="I1082">
        <v>-3.1798597854297199</v>
      </c>
      <c r="J1082">
        <v>-7.26844014903687</v>
      </c>
      <c r="M1082">
        <v>52.7812471745575</v>
      </c>
      <c r="O1082">
        <v>12.5</v>
      </c>
      <c r="P1082">
        <v>19.5144724556489</v>
      </c>
    </row>
    <row r="1083" spans="1:17" hidden="1" x14ac:dyDescent="0.3">
      <c r="A1083" t="s">
        <v>2321</v>
      </c>
      <c r="B1083" t="s">
        <v>2322</v>
      </c>
      <c r="C1083" t="str">
        <f>IFERROR(VLOOKUP(Table1[[#This Row],[Ticker]],[1]!Table2[[Symbol]:[Industry]],2,FALSE),"-")</f>
        <v>-</v>
      </c>
      <c r="D1083" t="s">
        <v>51</v>
      </c>
      <c r="E1083">
        <v>2331.965978838</v>
      </c>
      <c r="F1083">
        <v>212.02</v>
      </c>
      <c r="G1083">
        <v>-30.141993125117502</v>
      </c>
      <c r="H1083">
        <v>-4.0834843646443097</v>
      </c>
      <c r="I1083">
        <v>-24.424987317604302</v>
      </c>
      <c r="J1083">
        <v>2.4466859620945902</v>
      </c>
      <c r="K1083">
        <v>217.71614501830101</v>
      </c>
      <c r="L1083">
        <v>224.10889134156301</v>
      </c>
      <c r="M1083">
        <v>47.547793694901799</v>
      </c>
      <c r="N1083">
        <v>1.21488600948971</v>
      </c>
      <c r="O1083">
        <v>33.737383265729598</v>
      </c>
      <c r="P1083">
        <v>15.8262769735045</v>
      </c>
      <c r="Q1083">
        <v>9.8237191645996993E-2</v>
      </c>
    </row>
    <row r="1084" spans="1:17" hidden="1" x14ac:dyDescent="0.3">
      <c r="A1084" t="s">
        <v>2323</v>
      </c>
      <c r="B1084" t="s">
        <v>2324</v>
      </c>
      <c r="C1084" t="str">
        <f>IFERROR(VLOOKUP(Table1[[#This Row],[Ticker]],[1]!Table2[[Symbol]:[Industry]],2,FALSE),"-")</f>
        <v>-</v>
      </c>
      <c r="D1084" t="s">
        <v>184</v>
      </c>
      <c r="E1084">
        <v>2330.6630012999999</v>
      </c>
      <c r="F1084">
        <v>86.85</v>
      </c>
      <c r="G1084">
        <v>370.39852177216801</v>
      </c>
      <c r="H1084">
        <v>-7.0787493422311396</v>
      </c>
      <c r="I1084">
        <v>-50.111744910343702</v>
      </c>
      <c r="J1084">
        <v>-4.9499237584722096</v>
      </c>
      <c r="K1084">
        <v>92.012711612692598</v>
      </c>
      <c r="L1084">
        <v>83.330843819357</v>
      </c>
      <c r="M1084">
        <v>33.911845075186598</v>
      </c>
      <c r="N1084">
        <v>0.98026838398079597</v>
      </c>
      <c r="O1084">
        <v>61.197466896948697</v>
      </c>
      <c r="P1084">
        <v>415.20094913243298</v>
      </c>
      <c r="Q1084">
        <v>0.17923744880522899</v>
      </c>
    </row>
    <row r="1085" spans="1:17" hidden="1" x14ac:dyDescent="0.3">
      <c r="A1085" t="s">
        <v>2325</v>
      </c>
      <c r="B1085" t="s">
        <v>2326</v>
      </c>
      <c r="C1085" t="str">
        <f>IFERROR(VLOOKUP(Table1[[#This Row],[Ticker]],[1]!Table2[[Symbol]:[Industry]],2,FALSE),"-")</f>
        <v>-</v>
      </c>
      <c r="D1085" t="s">
        <v>127</v>
      </c>
      <c r="E1085">
        <v>2322.2022476099901</v>
      </c>
      <c r="F1085">
        <v>284.95</v>
      </c>
      <c r="G1085">
        <v>3.5575557774550099</v>
      </c>
      <c r="H1085">
        <v>-4.7345043626946204</v>
      </c>
      <c r="I1085">
        <v>24.753220816461099</v>
      </c>
      <c r="J1085">
        <v>4.0426851499957204</v>
      </c>
      <c r="K1085">
        <v>281.71742848915301</v>
      </c>
      <c r="L1085">
        <v>256.22134577675001</v>
      </c>
      <c r="M1085">
        <v>65.447693663627803</v>
      </c>
      <c r="N1085">
        <v>1.4844843463355499</v>
      </c>
      <c r="O1085">
        <v>19.389366555536</v>
      </c>
      <c r="P1085">
        <v>53.694714131607299</v>
      </c>
      <c r="Q1085">
        <v>8.1767035756834999E-2</v>
      </c>
    </row>
    <row r="1086" spans="1:17" hidden="1" x14ac:dyDescent="0.3">
      <c r="A1086" t="s">
        <v>2327</v>
      </c>
      <c r="B1086" t="s">
        <v>2328</v>
      </c>
      <c r="C1086" t="str">
        <f>IFERROR(VLOOKUP(Table1[[#This Row],[Ticker]],[1]!Table2[[Symbol]:[Industry]],2,FALSE),"-")</f>
        <v>-</v>
      </c>
      <c r="D1086" t="s">
        <v>740</v>
      </c>
      <c r="E1086">
        <v>2311.6527678699999</v>
      </c>
      <c r="F1086">
        <v>895.1</v>
      </c>
      <c r="G1086">
        <v>56.387279786873599</v>
      </c>
      <c r="H1086">
        <v>12.325746765606601</v>
      </c>
      <c r="I1086">
        <v>-13.7303341237866</v>
      </c>
      <c r="J1086">
        <v>4.1301904679036898</v>
      </c>
      <c r="K1086">
        <v>831.81842262840803</v>
      </c>
      <c r="L1086">
        <v>803.34273545217104</v>
      </c>
      <c r="M1086">
        <v>68.913282174787497</v>
      </c>
      <c r="N1086">
        <v>1.00197772688234</v>
      </c>
      <c r="O1086">
        <v>45.235169254831803</v>
      </c>
      <c r="P1086">
        <v>88.4024415912439</v>
      </c>
      <c r="Q1086">
        <v>0.19365531748109599</v>
      </c>
    </row>
    <row r="1087" spans="1:17" x14ac:dyDescent="0.3">
      <c r="A1087" t="s">
        <v>2329</v>
      </c>
      <c r="B1087" t="s">
        <v>2330</v>
      </c>
      <c r="C1087" t="str">
        <f>IFERROR(VLOOKUP(Table1[[#This Row],[Ticker]],[1]!Table2[[Symbol]:[Industry]],2,FALSE),"-")</f>
        <v>-</v>
      </c>
      <c r="D1087" t="s">
        <v>83</v>
      </c>
      <c r="E1087">
        <v>2304.784572</v>
      </c>
      <c r="F1087">
        <v>89.22</v>
      </c>
      <c r="G1087">
        <v>-48.7767997442837</v>
      </c>
      <c r="H1087">
        <v>-11.357446101914199</v>
      </c>
      <c r="I1087">
        <v>-32.7879530650603</v>
      </c>
      <c r="J1087">
        <v>-3.1895363387312199</v>
      </c>
      <c r="K1087">
        <v>93.897012133521798</v>
      </c>
      <c r="L1087">
        <v>98.637469549233899</v>
      </c>
      <c r="M1087">
        <v>35.912439100641897</v>
      </c>
      <c r="N1087">
        <v>0.36806251271006202</v>
      </c>
      <c r="O1087">
        <v>74.848688634835199</v>
      </c>
      <c r="P1087">
        <v>7.6236429433051702</v>
      </c>
      <c r="Q1087">
        <v>2.0089704288988E-2</v>
      </c>
    </row>
    <row r="1088" spans="1:17" x14ac:dyDescent="0.3">
      <c r="A1088" t="s">
        <v>2331</v>
      </c>
      <c r="B1088" t="s">
        <v>2332</v>
      </c>
      <c r="C1088" t="str">
        <f>IFERROR(VLOOKUP(Table1[[#This Row],[Ticker]],[1]!Table2[[Symbol]:[Industry]],2,FALSE),"-")</f>
        <v>-</v>
      </c>
      <c r="D1088" t="s">
        <v>283</v>
      </c>
      <c r="E1088">
        <v>2303.5516924200001</v>
      </c>
      <c r="F1088">
        <v>713.4</v>
      </c>
      <c r="G1088">
        <v>-15.0803593173392</v>
      </c>
      <c r="H1088">
        <v>1.7139767745913499</v>
      </c>
      <c r="I1088">
        <v>-4.9657465889131096</v>
      </c>
      <c r="J1088">
        <v>-1.96508585934861</v>
      </c>
      <c r="K1088">
        <v>674.07856934208996</v>
      </c>
      <c r="L1088">
        <v>639.78003101167894</v>
      </c>
      <c r="M1088">
        <v>53.736928668947101</v>
      </c>
      <c r="N1088">
        <v>0.83081597651122796</v>
      </c>
      <c r="O1088">
        <v>7.6394729464535898</v>
      </c>
      <c r="P1088">
        <v>35.100842723226897</v>
      </c>
      <c r="Q1088">
        <v>-4.6328482707142002E-2</v>
      </c>
    </row>
    <row r="1089" spans="1:17" hidden="1" x14ac:dyDescent="0.3">
      <c r="A1089" t="s">
        <v>2333</v>
      </c>
      <c r="B1089" t="s">
        <v>2334</v>
      </c>
      <c r="C1089" t="str">
        <f>IFERROR(VLOOKUP(Table1[[#This Row],[Ticker]],[1]!Table2[[Symbol]:[Industry]],2,FALSE),"-")</f>
        <v>-</v>
      </c>
      <c r="D1089" t="s">
        <v>296</v>
      </c>
      <c r="E1089">
        <v>2301.9014274299998</v>
      </c>
      <c r="F1089">
        <v>419.1</v>
      </c>
      <c r="G1089">
        <v>59.432915766739001</v>
      </c>
      <c r="H1089">
        <v>46.971472922091301</v>
      </c>
      <c r="I1089">
        <v>75.050047758857701</v>
      </c>
      <c r="J1089">
        <v>2.2525357989152002</v>
      </c>
      <c r="K1089">
        <v>311.184899879927</v>
      </c>
      <c r="M1089">
        <v>67.569836884005596</v>
      </c>
      <c r="N1089">
        <v>0.85848999769354295</v>
      </c>
      <c r="O1089">
        <v>4.7482701026008103</v>
      </c>
      <c r="P1089">
        <v>151.33433283358301</v>
      </c>
    </row>
    <row r="1090" spans="1:17" hidden="1" x14ac:dyDescent="0.3">
      <c r="A1090" t="s">
        <v>2335</v>
      </c>
      <c r="B1090" t="s">
        <v>2336</v>
      </c>
      <c r="C1090" t="str">
        <f>IFERROR(VLOOKUP(Table1[[#This Row],[Ticker]],[1]!Table2[[Symbol]:[Industry]],2,FALSE),"-")</f>
        <v>-</v>
      </c>
      <c r="D1090" t="s">
        <v>265</v>
      </c>
      <c r="E1090">
        <v>2300.3892849599902</v>
      </c>
      <c r="F1090">
        <v>638.29999999999995</v>
      </c>
      <c r="G1090">
        <v>-2.8315578065165599</v>
      </c>
      <c r="H1090">
        <v>2.0269014000059702</v>
      </c>
      <c r="I1090">
        <v>-1.1121582449772001</v>
      </c>
      <c r="J1090">
        <v>3.29241149476593</v>
      </c>
      <c r="K1090">
        <v>625.42412267914904</v>
      </c>
      <c r="L1090">
        <v>609.95401199236801</v>
      </c>
      <c r="M1090">
        <v>62.571183515094397</v>
      </c>
      <c r="N1090">
        <v>0.88966937740540397</v>
      </c>
      <c r="O1090">
        <v>46.482845057183098</v>
      </c>
      <c r="P1090">
        <v>46.853790406073799</v>
      </c>
      <c r="Q1090">
        <v>6.0719174578082E-2</v>
      </c>
    </row>
    <row r="1091" spans="1:17" hidden="1" x14ac:dyDescent="0.3">
      <c r="A1091" t="s">
        <v>2337</v>
      </c>
      <c r="B1091" t="s">
        <v>2338</v>
      </c>
      <c r="C1091" t="str">
        <f>IFERROR(VLOOKUP(Table1[[#This Row],[Ticker]],[1]!Table2[[Symbol]:[Industry]],2,FALSE),"-")</f>
        <v>-</v>
      </c>
      <c r="D1091" t="s">
        <v>566</v>
      </c>
      <c r="E1091">
        <v>2299.6763721000002</v>
      </c>
      <c r="F1091">
        <v>343.5</v>
      </c>
      <c r="G1091">
        <v>-9.0403228427348701</v>
      </c>
      <c r="H1091">
        <v>8.02112857148032</v>
      </c>
      <c r="I1091">
        <v>-19.474541471002599</v>
      </c>
      <c r="J1091">
        <v>-2.4903342326406399</v>
      </c>
      <c r="K1091">
        <v>322.318083403348</v>
      </c>
      <c r="L1091">
        <v>312.79567017953002</v>
      </c>
      <c r="M1091">
        <v>53.858319577653504</v>
      </c>
      <c r="N1091">
        <v>2.4314118990184999</v>
      </c>
      <c r="O1091">
        <v>12.052401746724801</v>
      </c>
      <c r="P1091">
        <v>45.983850403739801</v>
      </c>
    </row>
    <row r="1092" spans="1:17" hidden="1" x14ac:dyDescent="0.3">
      <c r="A1092" t="s">
        <v>2339</v>
      </c>
      <c r="B1092" t="s">
        <v>2340</v>
      </c>
      <c r="C1092" t="str">
        <f>IFERROR(VLOOKUP(Table1[[#This Row],[Ticker]],[1]!Table2[[Symbol]:[Industry]],2,FALSE),"-")</f>
        <v>-</v>
      </c>
      <c r="D1092" t="s">
        <v>124</v>
      </c>
      <c r="E1092">
        <v>2296.4460749999998</v>
      </c>
      <c r="F1092">
        <v>410.85</v>
      </c>
      <c r="G1092">
        <v>-56.450752222335502</v>
      </c>
      <c r="H1092">
        <v>4.63187694670839</v>
      </c>
      <c r="I1092">
        <v>-22.6986727030738</v>
      </c>
      <c r="J1092">
        <v>11.031946090916801</v>
      </c>
      <c r="K1092">
        <v>399.55787604880402</v>
      </c>
      <c r="L1092">
        <v>434.20031639125</v>
      </c>
      <c r="M1092">
        <v>56.700312225727203</v>
      </c>
      <c r="N1092">
        <v>0.74001627777888002</v>
      </c>
      <c r="O1092">
        <v>46.038700255567697</v>
      </c>
      <c r="P1092">
        <v>26.4153846153846</v>
      </c>
      <c r="Q1092">
        <v>0.26997546510063603</v>
      </c>
    </row>
    <row r="1093" spans="1:17" hidden="1" x14ac:dyDescent="0.3">
      <c r="A1093" t="s">
        <v>2341</v>
      </c>
      <c r="B1093" t="s">
        <v>2342</v>
      </c>
      <c r="C1093" t="str">
        <f>IFERROR(VLOOKUP(Table1[[#This Row],[Ticker]],[1]!Table2[[Symbol]:[Industry]],2,FALSE),"-")</f>
        <v>-</v>
      </c>
      <c r="D1093" t="s">
        <v>121</v>
      </c>
      <c r="E1093">
        <v>2295.907848586</v>
      </c>
      <c r="F1093">
        <v>192.61</v>
      </c>
      <c r="G1093">
        <v>-34.469254260037999</v>
      </c>
      <c r="H1093">
        <v>-4.27686214418926</v>
      </c>
      <c r="I1093">
        <v>-35.153123867661201</v>
      </c>
      <c r="J1093">
        <v>-2.2870125626512401</v>
      </c>
      <c r="K1093">
        <v>192.351625976251</v>
      </c>
      <c r="L1093">
        <v>195.26199515396601</v>
      </c>
      <c r="M1093">
        <v>43.834560891336899</v>
      </c>
      <c r="N1093">
        <v>0.52151917698682204</v>
      </c>
      <c r="O1093">
        <v>50.433518508903902</v>
      </c>
      <c r="P1093">
        <v>28.578104138851799</v>
      </c>
      <c r="Q1093">
        <v>3.1339718499381997E-2</v>
      </c>
    </row>
    <row r="1094" spans="1:17" hidden="1" x14ac:dyDescent="0.3">
      <c r="A1094" t="s">
        <v>2343</v>
      </c>
      <c r="B1094" t="s">
        <v>2344</v>
      </c>
      <c r="C1094" t="str">
        <f>IFERROR(VLOOKUP(Table1[[#This Row],[Ticker]],[1]!Table2[[Symbol]:[Industry]],2,FALSE),"-")</f>
        <v>-</v>
      </c>
      <c r="D1094" t="s">
        <v>141</v>
      </c>
      <c r="E1094">
        <v>2294.8530753800001</v>
      </c>
      <c r="F1094">
        <v>125.47</v>
      </c>
      <c r="G1094">
        <v>163.807119069143</v>
      </c>
      <c r="H1094">
        <v>-17.610930892715398</v>
      </c>
      <c r="I1094">
        <v>9.0775961349309693</v>
      </c>
      <c r="J1094">
        <v>-1.03106070937661</v>
      </c>
      <c r="K1094">
        <v>124.10058168122001</v>
      </c>
      <c r="L1094">
        <v>102.681081248542</v>
      </c>
      <c r="M1094">
        <v>44.2333097285251</v>
      </c>
      <c r="N1094">
        <v>0.51728877544891505</v>
      </c>
      <c r="O1094">
        <v>29.473180840041401</v>
      </c>
      <c r="P1094">
        <v>198.38287752675299</v>
      </c>
      <c r="Q1094">
        <v>3.9555762907355997E-2</v>
      </c>
    </row>
    <row r="1095" spans="1:17" hidden="1" x14ac:dyDescent="0.3">
      <c r="A1095" t="s">
        <v>2345</v>
      </c>
      <c r="B1095" t="s">
        <v>2346</v>
      </c>
      <c r="C1095" t="str">
        <f>IFERROR(VLOOKUP(Table1[[#This Row],[Ticker]],[1]!Table2[[Symbol]:[Industry]],2,FALSE),"-")</f>
        <v>-</v>
      </c>
      <c r="D1095" t="s">
        <v>141</v>
      </c>
      <c r="E1095">
        <v>2293.1204811269999</v>
      </c>
      <c r="F1095">
        <v>134.61000000000001</v>
      </c>
      <c r="G1095">
        <v>18.542528595020698</v>
      </c>
      <c r="H1095">
        <v>25.575826852648099</v>
      </c>
      <c r="I1095">
        <v>-5.9475217215093998</v>
      </c>
      <c r="J1095">
        <v>8.3794565834081194</v>
      </c>
      <c r="K1095">
        <v>113.43097881872001</v>
      </c>
      <c r="L1095">
        <v>110.329600744983</v>
      </c>
      <c r="M1095">
        <v>72.739286261210196</v>
      </c>
      <c r="N1095">
        <v>3.1522530235396302</v>
      </c>
      <c r="O1095">
        <v>6.1213877126513303</v>
      </c>
      <c r="P1095">
        <v>67.2173913043478</v>
      </c>
      <c r="Q1095">
        <v>4.1764674559505E-2</v>
      </c>
    </row>
    <row r="1096" spans="1:17" hidden="1" x14ac:dyDescent="0.3">
      <c r="A1096" t="s">
        <v>2347</v>
      </c>
      <c r="B1096" t="s">
        <v>2348</v>
      </c>
      <c r="C1096" t="str">
        <f>IFERROR(VLOOKUP(Table1[[#This Row],[Ticker]],[1]!Table2[[Symbol]:[Industry]],2,FALSE),"-")</f>
        <v>-</v>
      </c>
      <c r="D1096" t="s">
        <v>199</v>
      </c>
      <c r="E1096">
        <v>2285.7179857599999</v>
      </c>
      <c r="F1096">
        <v>726.2</v>
      </c>
      <c r="G1096">
        <v>-5.8013148890427102</v>
      </c>
      <c r="H1096">
        <v>35.059263961631103</v>
      </c>
      <c r="I1096">
        <v>39.390554490117999</v>
      </c>
      <c r="J1096">
        <v>4.7238425579875001</v>
      </c>
      <c r="K1096">
        <v>599.52527745800205</v>
      </c>
      <c r="L1096">
        <v>532.22169646359202</v>
      </c>
      <c r="M1096">
        <v>63.129240707715297</v>
      </c>
      <c r="N1096">
        <v>1.7047962959135801</v>
      </c>
      <c r="O1096">
        <v>9.0815202423574597</v>
      </c>
      <c r="P1096">
        <v>80.646766169154205</v>
      </c>
      <c r="Q1096">
        <v>3.0509988687647999E-2</v>
      </c>
    </row>
    <row r="1097" spans="1:17" hidden="1" x14ac:dyDescent="0.3">
      <c r="A1097" t="s">
        <v>2349</v>
      </c>
      <c r="B1097" t="s">
        <v>2350</v>
      </c>
      <c r="C1097" t="str">
        <f>IFERROR(VLOOKUP(Table1[[#This Row],[Ticker]],[1]!Table2[[Symbol]:[Industry]],2,FALSE),"-")</f>
        <v>-</v>
      </c>
      <c r="D1097" t="s">
        <v>127</v>
      </c>
      <c r="E1097">
        <v>2276.0941083759999</v>
      </c>
      <c r="F1097">
        <v>157.52000000000001</v>
      </c>
      <c r="G1097">
        <v>-37.347546202981803</v>
      </c>
      <c r="H1097">
        <v>-14.930538704505</v>
      </c>
      <c r="I1097">
        <v>-19.353130821574201</v>
      </c>
      <c r="J1097">
        <v>-4.63579007939384</v>
      </c>
      <c r="K1097">
        <v>163.83731060196499</v>
      </c>
      <c r="L1097">
        <v>164.18949316912099</v>
      </c>
      <c r="M1097">
        <v>42.5581690939512</v>
      </c>
      <c r="N1097">
        <v>1.0598068495533901</v>
      </c>
      <c r="O1097">
        <v>35.093956323006601</v>
      </c>
      <c r="P1097">
        <v>16.681481481481399</v>
      </c>
      <c r="Q1097">
        <v>8.0759075816399996E-4</v>
      </c>
    </row>
    <row r="1098" spans="1:17" hidden="1" x14ac:dyDescent="0.3">
      <c r="A1098" t="s">
        <v>2351</v>
      </c>
      <c r="B1098" t="s">
        <v>2352</v>
      </c>
      <c r="C1098" t="str">
        <f>IFERROR(VLOOKUP(Table1[[#This Row],[Ticker]],[1]!Table2[[Symbol]:[Industry]],2,FALSE),"-")</f>
        <v>-</v>
      </c>
      <c r="D1098" t="s">
        <v>569</v>
      </c>
      <c r="E1098">
        <v>2271.251580225</v>
      </c>
      <c r="F1098">
        <v>970.95</v>
      </c>
      <c r="G1098">
        <v>-74.851907745848294</v>
      </c>
      <c r="H1098">
        <v>-3.2370840457763901</v>
      </c>
      <c r="I1098">
        <v>-34.486471598781698</v>
      </c>
      <c r="J1098">
        <v>-5.7793674520209404</v>
      </c>
      <c r="K1098">
        <v>1038.1174166881899</v>
      </c>
      <c r="L1098">
        <v>1232.7318255789701</v>
      </c>
      <c r="M1098">
        <v>36.145182017533102</v>
      </c>
      <c r="N1098">
        <v>0.98801006778033096</v>
      </c>
      <c r="O1098">
        <v>82.542870384674799</v>
      </c>
      <c r="P1098">
        <v>2.6591245506449601</v>
      </c>
      <c r="Q1098">
        <v>-0.14253441650833901</v>
      </c>
    </row>
    <row r="1099" spans="1:17" hidden="1" x14ac:dyDescent="0.3">
      <c r="A1099" t="s">
        <v>2353</v>
      </c>
      <c r="B1099" t="s">
        <v>2354</v>
      </c>
      <c r="C1099" t="str">
        <f>IFERROR(VLOOKUP(Table1[[#This Row],[Ticker]],[1]!Table2[[Symbol]:[Industry]],2,FALSE),"-")</f>
        <v>-</v>
      </c>
      <c r="D1099" t="s">
        <v>2355</v>
      </c>
      <c r="E1099">
        <v>2267.8796960999998</v>
      </c>
      <c r="F1099">
        <v>635.75</v>
      </c>
      <c r="G1099">
        <v>1197.24289429956</v>
      </c>
      <c r="H1099">
        <v>-8.8503212762351904</v>
      </c>
      <c r="I1099">
        <v>13.0649534213559</v>
      </c>
      <c r="J1099">
        <v>-3.7225109441980901</v>
      </c>
      <c r="K1099">
        <v>654.83091605385698</v>
      </c>
      <c r="L1099">
        <v>450.24281290672502</v>
      </c>
      <c r="M1099">
        <v>30.2454674547227</v>
      </c>
      <c r="N1099">
        <v>0.77291859351496595</v>
      </c>
      <c r="O1099">
        <v>25.5210381439245</v>
      </c>
      <c r="P1099">
        <v>1227.79866332497</v>
      </c>
    </row>
    <row r="1100" spans="1:17" hidden="1" x14ac:dyDescent="0.3">
      <c r="A1100" t="s">
        <v>2356</v>
      </c>
      <c r="B1100" t="s">
        <v>2357</v>
      </c>
      <c r="C1100" t="str">
        <f>IFERROR(VLOOKUP(Table1[[#This Row],[Ticker]],[1]!Table2[[Symbol]:[Industry]],2,FALSE),"-")</f>
        <v>-</v>
      </c>
      <c r="D1100" t="s">
        <v>777</v>
      </c>
      <c r="E1100">
        <v>2258.0710436650002</v>
      </c>
      <c r="F1100">
        <v>20.95</v>
      </c>
      <c r="G1100">
        <v>5.56507515624146</v>
      </c>
      <c r="H1100">
        <v>-5.8560071740442696</v>
      </c>
      <c r="I1100">
        <v>-31.116299546100901</v>
      </c>
      <c r="J1100">
        <v>-3.67311238658491</v>
      </c>
      <c r="K1100">
        <v>21.8769495115727</v>
      </c>
      <c r="L1100">
        <v>22.143149555034899</v>
      </c>
      <c r="M1100">
        <v>40.176555376065103</v>
      </c>
      <c r="N1100">
        <v>0.517514391777945</v>
      </c>
      <c r="O1100">
        <v>53.699284009546503</v>
      </c>
      <c r="P1100">
        <v>36.038961038960998</v>
      </c>
      <c r="Q1100">
        <v>-4.1876731404458002E-2</v>
      </c>
    </row>
    <row r="1101" spans="1:17" hidden="1" x14ac:dyDescent="0.3">
      <c r="A1101" t="s">
        <v>2358</v>
      </c>
      <c r="B1101" t="s">
        <v>2359</v>
      </c>
      <c r="C1101" t="str">
        <f>IFERROR(VLOOKUP(Table1[[#This Row],[Ticker]],[1]!Table2[[Symbol]:[Industry]],2,FALSE),"-")</f>
        <v>-</v>
      </c>
      <c r="D1101" t="s">
        <v>21</v>
      </c>
      <c r="E1101">
        <v>2253.5133974549999</v>
      </c>
      <c r="F1101">
        <v>248.03</v>
      </c>
      <c r="G1101">
        <v>-62.265870782535103</v>
      </c>
      <c r="H1101">
        <v>5.4064482340174598</v>
      </c>
      <c r="I1101">
        <v>-47.299734721814303</v>
      </c>
      <c r="J1101">
        <v>3.2719218159157299</v>
      </c>
      <c r="K1101">
        <v>239.403006789041</v>
      </c>
      <c r="M1101">
        <v>71.348498701429605</v>
      </c>
      <c r="N1101">
        <v>2.2654692071178499</v>
      </c>
      <c r="O1101">
        <v>70.826109744788894</v>
      </c>
      <c r="P1101">
        <v>20.990243902439001</v>
      </c>
    </row>
    <row r="1102" spans="1:17" hidden="1" x14ac:dyDescent="0.3">
      <c r="A1102" t="s">
        <v>2360</v>
      </c>
      <c r="B1102" t="s">
        <v>2361</v>
      </c>
      <c r="C1102" t="str">
        <f>IFERROR(VLOOKUP(Table1[[#This Row],[Ticker]],[1]!Table2[[Symbol]:[Industry]],2,FALSE),"-")</f>
        <v>-</v>
      </c>
      <c r="D1102" t="s">
        <v>296</v>
      </c>
      <c r="E1102">
        <v>2244.3908472500002</v>
      </c>
      <c r="F1102">
        <v>1790.95</v>
      </c>
      <c r="G1102">
        <v>264.66609417252897</v>
      </c>
      <c r="H1102">
        <v>48.026721531861597</v>
      </c>
      <c r="I1102">
        <v>133.58599420369001</v>
      </c>
      <c r="J1102">
        <v>2.92530444423473</v>
      </c>
      <c r="K1102">
        <v>1314.2194467803799</v>
      </c>
      <c r="L1102">
        <v>868.77123689114796</v>
      </c>
      <c r="M1102">
        <v>76.915190808641299</v>
      </c>
      <c r="N1102">
        <v>0.72212398798670197</v>
      </c>
      <c r="O1102">
        <v>9.1850693765878493</v>
      </c>
      <c r="P1102">
        <v>368.28343574323401</v>
      </c>
    </row>
    <row r="1103" spans="1:17" hidden="1" x14ac:dyDescent="0.3">
      <c r="A1103" t="s">
        <v>2362</v>
      </c>
      <c r="B1103" t="s">
        <v>2363</v>
      </c>
      <c r="C1103" t="str">
        <f>IFERROR(VLOOKUP(Table1[[#This Row],[Ticker]],[1]!Table2[[Symbol]:[Industry]],2,FALSE),"-")</f>
        <v>-</v>
      </c>
      <c r="D1103" t="s">
        <v>681</v>
      </c>
      <c r="E1103">
        <v>2244.2233007700002</v>
      </c>
      <c r="F1103">
        <v>564.29999999999995</v>
      </c>
      <c r="G1103">
        <v>-5.0917505712152504</v>
      </c>
      <c r="H1103">
        <v>-1.2717375111229301</v>
      </c>
      <c r="I1103">
        <v>-4.2231767363863097</v>
      </c>
      <c r="J1103">
        <v>-2.1391147110969701E-2</v>
      </c>
      <c r="K1103">
        <v>557.326401313372</v>
      </c>
      <c r="L1103">
        <v>539.32309332854504</v>
      </c>
      <c r="M1103">
        <v>54.7565667744596</v>
      </c>
      <c r="N1103">
        <v>0.75080075968717097</v>
      </c>
      <c r="O1103">
        <v>19.5995038100301</v>
      </c>
      <c r="P1103">
        <v>28.6740394481815</v>
      </c>
      <c r="Q1103">
        <v>0.10319362752643001</v>
      </c>
    </row>
    <row r="1104" spans="1:17" hidden="1" x14ac:dyDescent="0.3">
      <c r="A1104" t="s">
        <v>2364</v>
      </c>
      <c r="B1104" t="s">
        <v>2365</v>
      </c>
      <c r="C1104" t="str">
        <f>IFERROR(VLOOKUP(Table1[[#This Row],[Ticker]],[1]!Table2[[Symbol]:[Industry]],2,FALSE),"-")</f>
        <v>-</v>
      </c>
      <c r="D1104" t="s">
        <v>54</v>
      </c>
      <c r="E1104">
        <v>2243.19036375</v>
      </c>
      <c r="F1104">
        <v>1587.5</v>
      </c>
      <c r="G1104">
        <v>4.4148134403527397</v>
      </c>
      <c r="H1104">
        <v>4.1286961003349196</v>
      </c>
      <c r="I1104">
        <v>-8.1901274475736408</v>
      </c>
      <c r="J1104">
        <v>-5.3062777172213798</v>
      </c>
      <c r="K1104">
        <v>1549.76214562069</v>
      </c>
      <c r="L1104">
        <v>1454.6034161091</v>
      </c>
      <c r="M1104">
        <v>42.4454047065148</v>
      </c>
      <c r="N1104">
        <v>0.45774016344555701</v>
      </c>
      <c r="O1104">
        <v>13.757480314960601</v>
      </c>
      <c r="P1104">
        <v>44.160915365056198</v>
      </c>
      <c r="Q1104">
        <v>7.9956988654927993E-2</v>
      </c>
    </row>
    <row r="1105" spans="1:17" hidden="1" x14ac:dyDescent="0.3">
      <c r="A1105" t="s">
        <v>2366</v>
      </c>
      <c r="B1105" t="s">
        <v>2367</v>
      </c>
      <c r="C1105" t="str">
        <f>IFERROR(VLOOKUP(Table1[[#This Row],[Ticker]],[1]!Table2[[Symbol]:[Industry]],2,FALSE),"-")</f>
        <v>-</v>
      </c>
      <c r="D1105" t="s">
        <v>2368</v>
      </c>
      <c r="E1105">
        <v>2235.5067391399998</v>
      </c>
      <c r="F1105">
        <v>2069.8000000000002</v>
      </c>
      <c r="G1105">
        <v>349.30865775096402</v>
      </c>
      <c r="H1105">
        <v>-3.16965624254017</v>
      </c>
      <c r="I1105">
        <v>29.740069413840398</v>
      </c>
      <c r="J1105">
        <v>-2.33515155862285</v>
      </c>
      <c r="K1105">
        <v>1891.6894380352001</v>
      </c>
      <c r="L1105">
        <v>1414.48530323452</v>
      </c>
      <c r="M1105">
        <v>66.070037850289296</v>
      </c>
      <c r="N1105">
        <v>0.71969916324597705</v>
      </c>
      <c r="O1105">
        <v>9.1892936515605292</v>
      </c>
      <c r="P1105">
        <v>487.59403832505302</v>
      </c>
      <c r="Q1105">
        <v>0.25584380898804099</v>
      </c>
    </row>
    <row r="1106" spans="1:17" hidden="1" x14ac:dyDescent="0.3">
      <c r="A1106" t="s">
        <v>2369</v>
      </c>
      <c r="B1106" t="s">
        <v>2370</v>
      </c>
      <c r="C1106" t="str">
        <f>IFERROR(VLOOKUP(Table1[[#This Row],[Ticker]],[1]!Table2[[Symbol]:[Industry]],2,FALSE),"-")</f>
        <v>-</v>
      </c>
      <c r="D1106" t="s">
        <v>130</v>
      </c>
      <c r="E1106">
        <v>2232.2897616179998</v>
      </c>
      <c r="F1106">
        <v>142.26</v>
      </c>
      <c r="G1106">
        <v>-25.3537186455974</v>
      </c>
      <c r="H1106">
        <v>-0.25579387004024201</v>
      </c>
      <c r="I1106">
        <v>-29.989198649993899</v>
      </c>
      <c r="J1106">
        <v>4.2247532441117599</v>
      </c>
      <c r="K1106">
        <v>132.79677923960901</v>
      </c>
      <c r="L1106">
        <v>142.30189862760199</v>
      </c>
      <c r="M1106">
        <v>68.749893011714803</v>
      </c>
      <c r="N1106">
        <v>1.2336380372456801</v>
      </c>
      <c r="O1106">
        <v>36.370026711654702</v>
      </c>
      <c r="P1106">
        <v>18.55</v>
      </c>
    </row>
    <row r="1107" spans="1:17" hidden="1" x14ac:dyDescent="0.3">
      <c r="A1107" t="s">
        <v>2371</v>
      </c>
      <c r="B1107" t="s">
        <v>2372</v>
      </c>
      <c r="C1107" t="str">
        <f>IFERROR(VLOOKUP(Table1[[#This Row],[Ticker]],[1]!Table2[[Symbol]:[Industry]],2,FALSE),"-")</f>
        <v>-</v>
      </c>
      <c r="D1107" t="s">
        <v>412</v>
      </c>
      <c r="E1107">
        <v>2223.469341732</v>
      </c>
      <c r="F1107">
        <v>147.72</v>
      </c>
      <c r="G1107">
        <v>124.436653892349</v>
      </c>
      <c r="H1107">
        <v>-1.2983598072959699</v>
      </c>
      <c r="I1107">
        <v>23.833384660312401</v>
      </c>
      <c r="J1107">
        <v>1.9288649539042899</v>
      </c>
      <c r="K1107">
        <v>133.11733832110599</v>
      </c>
      <c r="L1107">
        <v>108.069459170634</v>
      </c>
      <c r="M1107">
        <v>51.7171814071014</v>
      </c>
      <c r="N1107">
        <v>0.61180769120267098</v>
      </c>
      <c r="O1107">
        <v>11.2916328188464</v>
      </c>
      <c r="P1107">
        <v>165.44474393530999</v>
      </c>
      <c r="Q1107">
        <v>0.10586946029679099</v>
      </c>
    </row>
    <row r="1108" spans="1:17" hidden="1" x14ac:dyDescent="0.3">
      <c r="A1108" t="s">
        <v>2373</v>
      </c>
      <c r="B1108" t="s">
        <v>2374</v>
      </c>
      <c r="C1108" t="str">
        <f>IFERROR(VLOOKUP(Table1[[#This Row],[Ticker]],[1]!Table2[[Symbol]:[Industry]],2,FALSE),"-")</f>
        <v>-</v>
      </c>
      <c r="D1108" t="s">
        <v>296</v>
      </c>
      <c r="E1108">
        <v>2220.0552499999999</v>
      </c>
      <c r="F1108">
        <v>444.5</v>
      </c>
      <c r="G1108">
        <v>-29.932290406180599</v>
      </c>
      <c r="H1108">
        <v>1.94817571107392</v>
      </c>
      <c r="I1108">
        <v>-11.4276197619697</v>
      </c>
      <c r="J1108">
        <v>-0.53555925453716002</v>
      </c>
      <c r="K1108">
        <v>448.38763197799398</v>
      </c>
      <c r="L1108">
        <v>439.576141755229</v>
      </c>
      <c r="M1108">
        <v>42.884913506190799</v>
      </c>
      <c r="N1108">
        <v>0.429398085080472</v>
      </c>
      <c r="O1108">
        <v>11.788526434195701</v>
      </c>
      <c r="P1108">
        <v>16.498492989123299</v>
      </c>
      <c r="Q1108">
        <v>3.4606561133239998E-3</v>
      </c>
    </row>
    <row r="1109" spans="1:17" x14ac:dyDescent="0.3">
      <c r="A1109" t="s">
        <v>2375</v>
      </c>
      <c r="B1109" t="s">
        <v>2376</v>
      </c>
      <c r="C1109" t="str">
        <f>IFERROR(VLOOKUP(Table1[[#This Row],[Ticker]],[1]!Table2[[Symbol]:[Industry]],2,FALSE),"-")</f>
        <v>-</v>
      </c>
      <c r="D1109" t="s">
        <v>228</v>
      </c>
      <c r="E1109">
        <v>2216.41050468</v>
      </c>
      <c r="F1109">
        <v>286.8</v>
      </c>
      <c r="G1109">
        <v>-54.807400837179898</v>
      </c>
      <c r="H1109">
        <v>-5.0425016307242601</v>
      </c>
      <c r="I1109">
        <v>-14.5731563167044</v>
      </c>
      <c r="J1109">
        <v>-2.32957460097141</v>
      </c>
      <c r="K1109">
        <v>297.92046666242197</v>
      </c>
      <c r="L1109">
        <v>316.21503803560699</v>
      </c>
      <c r="M1109">
        <v>34.6074973148434</v>
      </c>
      <c r="N1109">
        <v>0.75083461653223804</v>
      </c>
      <c r="O1109">
        <v>37.412831241283101</v>
      </c>
      <c r="P1109">
        <v>16.8466082705235</v>
      </c>
    </row>
    <row r="1110" spans="1:17" hidden="1" x14ac:dyDescent="0.3">
      <c r="A1110" t="s">
        <v>2377</v>
      </c>
      <c r="B1110" t="s">
        <v>2378</v>
      </c>
      <c r="C1110" t="str">
        <f>IFERROR(VLOOKUP(Table1[[#This Row],[Ticker]],[1]!Table2[[Symbol]:[Industry]],2,FALSE),"-")</f>
        <v>-</v>
      </c>
      <c r="D1110" t="s">
        <v>1547</v>
      </c>
      <c r="E1110">
        <v>2212.0421469299999</v>
      </c>
      <c r="F1110">
        <v>163.46</v>
      </c>
      <c r="G1110">
        <v>73.781831001256705</v>
      </c>
      <c r="H1110">
        <v>31.434327807695102</v>
      </c>
      <c r="I1110">
        <v>17.246812158219999</v>
      </c>
      <c r="J1110">
        <v>41.081944169555896</v>
      </c>
      <c r="K1110">
        <v>122.26169642513401</v>
      </c>
      <c r="L1110">
        <v>112.483241008839</v>
      </c>
      <c r="M1110">
        <v>74.263806637176998</v>
      </c>
      <c r="N1110">
        <v>3.4199157785041301</v>
      </c>
      <c r="O1110">
        <v>11.953994861128001</v>
      </c>
      <c r="P1110">
        <v>105.61006289308099</v>
      </c>
      <c r="Q1110">
        <v>7.9880151198888999E-2</v>
      </c>
    </row>
    <row r="1111" spans="1:17" hidden="1" x14ac:dyDescent="0.3">
      <c r="A1111" t="s">
        <v>2379</v>
      </c>
      <c r="B1111" t="s">
        <v>2380</v>
      </c>
      <c r="C1111" t="str">
        <f>IFERROR(VLOOKUP(Table1[[#This Row],[Ticker]],[1]!Table2[[Symbol]:[Industry]],2,FALSE),"-")</f>
        <v>-</v>
      </c>
      <c r="D1111" t="s">
        <v>473</v>
      </c>
      <c r="E1111">
        <v>2211.4108379999998</v>
      </c>
      <c r="F1111">
        <v>881.3</v>
      </c>
      <c r="G1111">
        <v>24.390760753274101</v>
      </c>
      <c r="H1111">
        <v>0.45200678111451398</v>
      </c>
      <c r="I1111">
        <v>29.751667849915499</v>
      </c>
      <c r="J1111">
        <v>-1.29914918132333</v>
      </c>
      <c r="K1111">
        <v>827.95244663189999</v>
      </c>
      <c r="L1111">
        <v>674.155949592551</v>
      </c>
      <c r="M1111">
        <v>45.3097379336198</v>
      </c>
      <c r="N1111">
        <v>0.33690298658075402</v>
      </c>
      <c r="O1111">
        <v>28.571428571428498</v>
      </c>
      <c r="P1111">
        <v>81.692609009380405</v>
      </c>
      <c r="Q1111">
        <v>0.109861109956072</v>
      </c>
    </row>
    <row r="1112" spans="1:17" hidden="1" x14ac:dyDescent="0.3">
      <c r="A1112" t="s">
        <v>2381</v>
      </c>
      <c r="B1112" t="s">
        <v>2382</v>
      </c>
      <c r="C1112" t="str">
        <f>IFERROR(VLOOKUP(Table1[[#This Row],[Ticker]],[1]!Table2[[Symbol]:[Industry]],2,FALSE),"-")</f>
        <v>-</v>
      </c>
      <c r="D1112" t="s">
        <v>681</v>
      </c>
      <c r="E1112">
        <v>2205.1775151000002</v>
      </c>
      <c r="F1112">
        <v>349.65</v>
      </c>
      <c r="G1112">
        <v>-16.988043536453201</v>
      </c>
      <c r="H1112">
        <v>2.3776835646502001</v>
      </c>
      <c r="I1112">
        <v>-8.2367230723591405</v>
      </c>
      <c r="J1112">
        <v>-4.2025939059486097</v>
      </c>
      <c r="K1112">
        <v>346.41091542641101</v>
      </c>
      <c r="L1112">
        <v>334.62412228633798</v>
      </c>
      <c r="M1112">
        <v>46.082239910858803</v>
      </c>
      <c r="N1112">
        <v>0.65201112072699297</v>
      </c>
      <c r="O1112">
        <v>20.649220649220599</v>
      </c>
      <c r="P1112">
        <v>24.875</v>
      </c>
      <c r="Q1112">
        <v>7.1342595684751001E-2</v>
      </c>
    </row>
    <row r="1113" spans="1:17" x14ac:dyDescent="0.3">
      <c r="A1113" t="s">
        <v>2383</v>
      </c>
      <c r="B1113" t="s">
        <v>2384</v>
      </c>
      <c r="C1113" t="str">
        <f>IFERROR(VLOOKUP(Table1[[#This Row],[Ticker]],[1]!Table2[[Symbol]:[Industry]],2,FALSE),"-")</f>
        <v>-</v>
      </c>
      <c r="D1113" t="s">
        <v>265</v>
      </c>
      <c r="E1113">
        <v>2202.4380406599998</v>
      </c>
      <c r="F1113">
        <v>492.05</v>
      </c>
      <c r="G1113">
        <v>-48.957670549693603</v>
      </c>
      <c r="H1113">
        <v>-2.5049438475977599</v>
      </c>
      <c r="I1113">
        <v>-29.966142221789699</v>
      </c>
      <c r="J1113">
        <v>-1.39244436697272</v>
      </c>
      <c r="K1113">
        <v>502.25262608622899</v>
      </c>
      <c r="L1113">
        <v>531.55781884719602</v>
      </c>
      <c r="M1113">
        <v>49.2955805695265</v>
      </c>
      <c r="N1113">
        <v>1.1635863790763901</v>
      </c>
      <c r="O1113">
        <v>31.094400975510599</v>
      </c>
      <c r="P1113">
        <v>8.3810572687224596</v>
      </c>
    </row>
    <row r="1114" spans="1:17" hidden="1" x14ac:dyDescent="0.3">
      <c r="A1114" t="s">
        <v>2385</v>
      </c>
      <c r="B1114" t="s">
        <v>2386</v>
      </c>
      <c r="C1114" t="str">
        <f>IFERROR(VLOOKUP(Table1[[#This Row],[Ticker]],[1]!Table2[[Symbol]:[Industry]],2,FALSE),"-")</f>
        <v>-</v>
      </c>
      <c r="D1114" t="s">
        <v>569</v>
      </c>
      <c r="E1114">
        <v>2197.309792</v>
      </c>
      <c r="F1114">
        <v>2020.45</v>
      </c>
      <c r="G1114">
        <v>-12.374068267575501</v>
      </c>
      <c r="H1114">
        <v>5.8433480254244996</v>
      </c>
      <c r="I1114">
        <v>-17.734997731188901</v>
      </c>
      <c r="J1114">
        <v>8.5347689129225799</v>
      </c>
      <c r="K1114">
        <v>1877.78947289946</v>
      </c>
      <c r="L1114">
        <v>1806.83089860932</v>
      </c>
      <c r="M1114">
        <v>76.021676286950097</v>
      </c>
      <c r="N1114">
        <v>1.30461219673295</v>
      </c>
      <c r="O1114">
        <v>20.104432180949701</v>
      </c>
      <c r="P1114">
        <v>33.363036303630302</v>
      </c>
    </row>
    <row r="1115" spans="1:17" hidden="1" x14ac:dyDescent="0.3">
      <c r="A1115" t="s">
        <v>2387</v>
      </c>
      <c r="B1115" t="s">
        <v>2388</v>
      </c>
      <c r="C1115" t="str">
        <f>IFERROR(VLOOKUP(Table1[[#This Row],[Ticker]],[1]!Table2[[Symbol]:[Industry]],2,FALSE),"-")</f>
        <v>-</v>
      </c>
      <c r="D1115" t="s">
        <v>246</v>
      </c>
      <c r="E1115">
        <v>2196.0227123999998</v>
      </c>
      <c r="F1115">
        <v>583</v>
      </c>
      <c r="G1115">
        <v>-4.6977171990797597</v>
      </c>
      <c r="H1115">
        <v>-12.7603014406317</v>
      </c>
      <c r="I1115">
        <v>-12.153737434121</v>
      </c>
      <c r="J1115">
        <v>-1.4821662921365399</v>
      </c>
      <c r="K1115">
        <v>607.27511375154495</v>
      </c>
      <c r="L1115">
        <v>565.11029413900701</v>
      </c>
      <c r="M1115">
        <v>42.00759702621</v>
      </c>
      <c r="N1115">
        <v>0.75602957359342204</v>
      </c>
      <c r="O1115">
        <v>24.871355060034301</v>
      </c>
      <c r="P1115">
        <v>30.425055928411599</v>
      </c>
      <c r="Q1115">
        <v>4.0577412406278997E-2</v>
      </c>
    </row>
    <row r="1116" spans="1:17" hidden="1" x14ac:dyDescent="0.3">
      <c r="A1116" t="s">
        <v>2389</v>
      </c>
      <c r="B1116" t="s">
        <v>2390</v>
      </c>
      <c r="C1116" t="str">
        <f>IFERROR(VLOOKUP(Table1[[#This Row],[Ticker]],[1]!Table2[[Symbol]:[Industry]],2,FALSE),"-")</f>
        <v>-</v>
      </c>
      <c r="D1116" t="s">
        <v>262</v>
      </c>
      <c r="E1116">
        <v>2195.5087140000001</v>
      </c>
      <c r="F1116">
        <v>897.1</v>
      </c>
      <c r="G1116">
        <v>129.656628736979</v>
      </c>
      <c r="H1116">
        <v>-0.75126967486561502</v>
      </c>
      <c r="I1116">
        <v>115.96357355223699</v>
      </c>
      <c r="J1116">
        <v>2.6963894676315299</v>
      </c>
      <c r="K1116">
        <v>798.72906557824797</v>
      </c>
      <c r="M1116">
        <v>73.889624797908695</v>
      </c>
      <c r="N1116">
        <v>0.66297895514840299</v>
      </c>
      <c r="O1116">
        <v>26.150930776947899</v>
      </c>
      <c r="P1116">
        <v>281.74468085106298</v>
      </c>
    </row>
    <row r="1117" spans="1:17" hidden="1" x14ac:dyDescent="0.3">
      <c r="A1117" t="s">
        <v>2391</v>
      </c>
      <c r="B1117" t="s">
        <v>2392</v>
      </c>
      <c r="C1117" t="str">
        <f>IFERROR(VLOOKUP(Table1[[#This Row],[Ticker]],[1]!Table2[[Symbol]:[Industry]],2,FALSE),"-")</f>
        <v>-</v>
      </c>
      <c r="D1117" t="s">
        <v>18</v>
      </c>
      <c r="E1117">
        <v>2191.30531458</v>
      </c>
      <c r="F1117">
        <v>223.9</v>
      </c>
      <c r="G1117">
        <v>-55.746968102510003</v>
      </c>
      <c r="H1117">
        <v>3.0166345819003202</v>
      </c>
      <c r="I1117">
        <v>-17.448113771187799</v>
      </c>
      <c r="J1117">
        <v>8.4867593966194005E-2</v>
      </c>
      <c r="K1117">
        <v>212.635098031908</v>
      </c>
      <c r="M1117">
        <v>70.042123692766296</v>
      </c>
      <c r="N1117">
        <v>1.9456660415101801</v>
      </c>
      <c r="O1117">
        <v>53.662349263063803</v>
      </c>
      <c r="P1117">
        <v>22.7185530282269</v>
      </c>
    </row>
    <row r="1118" spans="1:17" hidden="1" x14ac:dyDescent="0.3">
      <c r="A1118" t="s">
        <v>2393</v>
      </c>
      <c r="B1118" t="s">
        <v>2394</v>
      </c>
      <c r="C1118" t="str">
        <f>IFERROR(VLOOKUP(Table1[[#This Row],[Ticker]],[1]!Table2[[Symbol]:[Industry]],2,FALSE),"-")</f>
        <v>-</v>
      </c>
      <c r="D1118" t="s">
        <v>118</v>
      </c>
      <c r="E1118">
        <v>2189.76058685</v>
      </c>
      <c r="F1118">
        <v>98.65</v>
      </c>
      <c r="G1118">
        <v>93.358579799550796</v>
      </c>
      <c r="H1118">
        <v>-0.33734999700444102</v>
      </c>
      <c r="I1118">
        <v>43.020463025612003</v>
      </c>
      <c r="J1118">
        <v>6.8877659135786802</v>
      </c>
      <c r="K1118">
        <v>92.356653552207206</v>
      </c>
      <c r="L1118">
        <v>74.617337131600806</v>
      </c>
      <c r="M1118">
        <v>71.111904388834802</v>
      </c>
      <c r="N1118">
        <v>1.10365842366949</v>
      </c>
      <c r="O1118">
        <v>9.3765838824125591</v>
      </c>
      <c r="P1118">
        <v>155.503755503755</v>
      </c>
      <c r="Q1118">
        <v>7.2917127726707998E-2</v>
      </c>
    </row>
    <row r="1119" spans="1:17" hidden="1" x14ac:dyDescent="0.3">
      <c r="A1119" t="s">
        <v>2395</v>
      </c>
      <c r="B1119" t="s">
        <v>2396</v>
      </c>
      <c r="C1119" t="str">
        <f>IFERROR(VLOOKUP(Table1[[#This Row],[Ticker]],[1]!Table2[[Symbol]:[Industry]],2,FALSE),"-")</f>
        <v>-</v>
      </c>
      <c r="D1119" t="s">
        <v>630</v>
      </c>
      <c r="E1119">
        <v>2187.2919424799902</v>
      </c>
      <c r="F1119">
        <v>482.1</v>
      </c>
      <c r="G1119">
        <v>-38.492758798808701</v>
      </c>
      <c r="H1119">
        <v>-7.8266155599034102</v>
      </c>
      <c r="I1119">
        <v>-18.294476620629101</v>
      </c>
      <c r="J1119">
        <v>-1.4332831317032</v>
      </c>
      <c r="K1119">
        <v>494.69896522762002</v>
      </c>
      <c r="L1119">
        <v>498.023176796521</v>
      </c>
      <c r="M1119">
        <v>36.795031724354999</v>
      </c>
      <c r="N1119">
        <v>0.55385412459712002</v>
      </c>
      <c r="O1119">
        <v>31.715411740302802</v>
      </c>
      <c r="P1119">
        <v>17.7001953125</v>
      </c>
      <c r="Q1119">
        <v>1.8435749458669E-2</v>
      </c>
    </row>
    <row r="1120" spans="1:17" hidden="1" x14ac:dyDescent="0.3">
      <c r="A1120" t="s">
        <v>2397</v>
      </c>
      <c r="B1120" t="s">
        <v>2398</v>
      </c>
      <c r="C1120" t="str">
        <f>IFERROR(VLOOKUP(Table1[[#This Row],[Ticker]],[1]!Table2[[Symbol]:[Industry]],2,FALSE),"-")</f>
        <v>-</v>
      </c>
      <c r="D1120" t="s">
        <v>175</v>
      </c>
      <c r="E1120">
        <v>2183.6771250000002</v>
      </c>
      <c r="F1120">
        <v>2189.15</v>
      </c>
      <c r="G1120">
        <v>-16.526773217333702</v>
      </c>
      <c r="H1120">
        <v>1.7258815364961</v>
      </c>
      <c r="I1120">
        <v>3.2544326293263799</v>
      </c>
      <c r="J1120">
        <v>-2.6073057980460401</v>
      </c>
      <c r="K1120">
        <v>2178.67516102934</v>
      </c>
      <c r="L1120">
        <v>2087.44522005013</v>
      </c>
      <c r="M1120">
        <v>48.311319752293201</v>
      </c>
      <c r="N1120">
        <v>0.53519869186518298</v>
      </c>
      <c r="O1120">
        <v>26.930543818376901</v>
      </c>
      <c r="P1120">
        <v>29.535502958579801</v>
      </c>
      <c r="Q1120">
        <v>0.12824722693899099</v>
      </c>
    </row>
    <row r="1121" spans="1:17" hidden="1" x14ac:dyDescent="0.3">
      <c r="A1121" t="s">
        <v>2399</v>
      </c>
      <c r="B1121" t="s">
        <v>2400</v>
      </c>
      <c r="C1121" t="str">
        <f>IFERROR(VLOOKUP(Table1[[#This Row],[Ticker]],[1]!Table2[[Symbol]:[Industry]],2,FALSE),"-")</f>
        <v>-</v>
      </c>
      <c r="D1121" t="s">
        <v>83</v>
      </c>
      <c r="E1121">
        <v>2183.6558279249998</v>
      </c>
      <c r="F1121">
        <v>2895.75</v>
      </c>
      <c r="G1121">
        <v>-31.094515954232701</v>
      </c>
      <c r="H1121">
        <v>-4.7847245241099303</v>
      </c>
      <c r="I1121">
        <v>-11.4894350135267</v>
      </c>
      <c r="J1121">
        <v>5.99832876459062</v>
      </c>
      <c r="K1121">
        <v>2861.26942200553</v>
      </c>
      <c r="L1121">
        <v>2815.1224745002201</v>
      </c>
      <c r="M1121">
        <v>54.8011531315735</v>
      </c>
      <c r="N1121">
        <v>1.35984221891538</v>
      </c>
      <c r="O1121">
        <v>11.059311059311</v>
      </c>
      <c r="P1121">
        <v>23.451921642188701</v>
      </c>
      <c r="Q1121">
        <v>-0.150179915663335</v>
      </c>
    </row>
    <row r="1122" spans="1:17" hidden="1" x14ac:dyDescent="0.3">
      <c r="A1122" t="s">
        <v>2401</v>
      </c>
      <c r="B1122" t="s">
        <v>2402</v>
      </c>
      <c r="C1122" t="str">
        <f>IFERROR(VLOOKUP(Table1[[#This Row],[Ticker]],[1]!Table2[[Symbol]:[Industry]],2,FALSE),"-")</f>
        <v>-</v>
      </c>
      <c r="D1122" t="s">
        <v>743</v>
      </c>
      <c r="E1122">
        <v>2180.653534008</v>
      </c>
      <c r="F1122">
        <v>278.61</v>
      </c>
      <c r="G1122">
        <v>1.46061167841039</v>
      </c>
      <c r="H1122">
        <v>-0.596846364533686</v>
      </c>
      <c r="I1122">
        <v>0.55956635456636505</v>
      </c>
      <c r="J1122">
        <v>-0.52160803361680896</v>
      </c>
      <c r="K1122">
        <v>269.24540663114499</v>
      </c>
      <c r="L1122">
        <v>249.46320437102</v>
      </c>
      <c r="M1122">
        <v>58.290846172297002</v>
      </c>
      <c r="N1122">
        <v>0.36773552349726901</v>
      </c>
      <c r="O1122">
        <v>2.4550446861203601</v>
      </c>
      <c r="P1122">
        <v>34.464285714285701</v>
      </c>
      <c r="Q1122">
        <v>3.2968413234804997E-2</v>
      </c>
    </row>
    <row r="1123" spans="1:17" hidden="1" x14ac:dyDescent="0.3">
      <c r="A1123" t="s">
        <v>2403</v>
      </c>
      <c r="B1123" t="s">
        <v>2404</v>
      </c>
      <c r="C1123" t="str">
        <f>IFERROR(VLOOKUP(Table1[[#This Row],[Ticker]],[1]!Table2[[Symbol]:[Industry]],2,FALSE),"-")</f>
        <v>-</v>
      </c>
      <c r="D1123" t="s">
        <v>532</v>
      </c>
      <c r="E1123">
        <v>2175.0940537649999</v>
      </c>
      <c r="F1123">
        <v>237.15</v>
      </c>
      <c r="G1123">
        <v>-51.167650963933298</v>
      </c>
      <c r="H1123">
        <v>-12.137230205015699</v>
      </c>
      <c r="I1123">
        <v>-22.711161926343799</v>
      </c>
      <c r="J1123">
        <v>-3.5514222964839002</v>
      </c>
      <c r="K1123">
        <v>255.06008612853</v>
      </c>
      <c r="L1123">
        <v>259.15998411109899</v>
      </c>
      <c r="M1123">
        <v>32.669298523917</v>
      </c>
      <c r="N1123">
        <v>0.58775851648175303</v>
      </c>
      <c r="O1123">
        <v>33.965844402277</v>
      </c>
      <c r="P1123">
        <v>11.338028169014001</v>
      </c>
      <c r="Q1123">
        <v>6.4222401363192003E-2</v>
      </c>
    </row>
    <row r="1124" spans="1:17" hidden="1" x14ac:dyDescent="0.3">
      <c r="A1124" t="s">
        <v>2405</v>
      </c>
      <c r="B1124" t="s">
        <v>2406</v>
      </c>
      <c r="C1124" t="str">
        <f>IFERROR(VLOOKUP(Table1[[#This Row],[Ticker]],[1]!Table2[[Symbol]:[Industry]],2,FALSE),"-")</f>
        <v>-</v>
      </c>
      <c r="D1124" t="s">
        <v>301</v>
      </c>
      <c r="E1124">
        <v>2173.9688824</v>
      </c>
      <c r="F1124">
        <v>3410.8</v>
      </c>
      <c r="G1124">
        <v>1780.7786945845901</v>
      </c>
      <c r="H1124">
        <v>-14.762933028393901</v>
      </c>
      <c r="I1124">
        <v>192.862780926021</v>
      </c>
      <c r="J1124">
        <v>-5.6939725640051204</v>
      </c>
      <c r="K1124">
        <v>3366.8277793197499</v>
      </c>
      <c r="L1124">
        <v>1786.39282993863</v>
      </c>
      <c r="M1124">
        <v>35.036456637556597</v>
      </c>
      <c r="N1124">
        <v>0.29771599235083002</v>
      </c>
      <c r="O1124">
        <v>22.405300809194301</v>
      </c>
      <c r="P1124">
        <v>1918.224852071</v>
      </c>
    </row>
    <row r="1125" spans="1:17" hidden="1" x14ac:dyDescent="0.3">
      <c r="A1125" t="s">
        <v>2407</v>
      </c>
      <c r="B1125" t="s">
        <v>2408</v>
      </c>
      <c r="C1125" t="str">
        <f>IFERROR(VLOOKUP(Table1[[#This Row],[Ticker]],[1]!Table2[[Symbol]:[Industry]],2,FALSE),"-")</f>
        <v>-</v>
      </c>
      <c r="D1125" t="s">
        <v>141</v>
      </c>
      <c r="E1125">
        <v>2169.5394748110002</v>
      </c>
      <c r="F1125">
        <v>271.41000000000003</v>
      </c>
      <c r="G1125">
        <v>498.95825841476199</v>
      </c>
      <c r="H1125">
        <v>22.050366660942299</v>
      </c>
      <c r="I1125">
        <v>68.228185361412201</v>
      </c>
      <c r="J1125">
        <v>4.3834095748611199</v>
      </c>
      <c r="K1125">
        <v>227.57114201703499</v>
      </c>
      <c r="L1125">
        <v>154.899217865098</v>
      </c>
      <c r="M1125">
        <v>52.584324113801699</v>
      </c>
      <c r="N1125">
        <v>1.0265751788792199</v>
      </c>
      <c r="O1125">
        <v>9.7969861095759097</v>
      </c>
      <c r="P1125">
        <v>532.65734265734204</v>
      </c>
      <c r="Q1125">
        <v>0.161662146228681</v>
      </c>
    </row>
    <row r="1126" spans="1:17" hidden="1" x14ac:dyDescent="0.3">
      <c r="A1126" t="s">
        <v>2409</v>
      </c>
      <c r="B1126" t="s">
        <v>2410</v>
      </c>
      <c r="C1126" t="str">
        <f>IFERROR(VLOOKUP(Table1[[#This Row],[Ticker]],[1]!Table2[[Symbol]:[Industry]],2,FALSE),"-")</f>
        <v>-</v>
      </c>
      <c r="D1126" t="s">
        <v>127</v>
      </c>
      <c r="E1126">
        <v>2163.27114936</v>
      </c>
      <c r="F1126">
        <v>167.28</v>
      </c>
      <c r="G1126">
        <v>-27.5650239135236</v>
      </c>
      <c r="H1126">
        <v>5.4973395464516903</v>
      </c>
      <c r="I1126">
        <v>1.42837699300237</v>
      </c>
      <c r="J1126">
        <v>-3.0229944132512401</v>
      </c>
      <c r="K1126">
        <v>158.038300572049</v>
      </c>
      <c r="L1126">
        <v>153.07786950304899</v>
      </c>
      <c r="M1126">
        <v>51.129332316598699</v>
      </c>
      <c r="N1126">
        <v>1.90711374063117</v>
      </c>
      <c r="O1126">
        <v>17.378048780487799</v>
      </c>
      <c r="P1126">
        <v>45.460869565217401</v>
      </c>
    </row>
    <row r="1127" spans="1:17" hidden="1" x14ac:dyDescent="0.3">
      <c r="A1127" t="s">
        <v>2411</v>
      </c>
      <c r="B1127" t="s">
        <v>2412</v>
      </c>
      <c r="C1127" t="str">
        <f>IFERROR(VLOOKUP(Table1[[#This Row],[Ticker]],[1]!Table2[[Symbol]:[Industry]],2,FALSE),"-")</f>
        <v>-</v>
      </c>
      <c r="D1127" t="s">
        <v>231</v>
      </c>
      <c r="E1127">
        <v>2159.065605625</v>
      </c>
      <c r="F1127">
        <v>572.75</v>
      </c>
      <c r="G1127">
        <v>5.5766454921988</v>
      </c>
      <c r="H1127">
        <v>-4.8078747099796004</v>
      </c>
      <c r="I1127">
        <v>21.936316787796599</v>
      </c>
      <c r="J1127">
        <v>0.28017759933998798</v>
      </c>
      <c r="K1127">
        <v>563.19326706915899</v>
      </c>
      <c r="L1127">
        <v>486.939149153583</v>
      </c>
      <c r="M1127">
        <v>40.753956590149599</v>
      </c>
      <c r="N1127">
        <v>0.19189336619052</v>
      </c>
      <c r="O1127">
        <v>16.001745962461801</v>
      </c>
      <c r="P1127">
        <v>67.666861826697797</v>
      </c>
      <c r="Q1127">
        <v>0.128975093319802</v>
      </c>
    </row>
    <row r="1128" spans="1:17" hidden="1" x14ac:dyDescent="0.3">
      <c r="A1128" t="s">
        <v>2413</v>
      </c>
      <c r="B1128" t="s">
        <v>2414</v>
      </c>
      <c r="C1128" t="str">
        <f>IFERROR(VLOOKUP(Table1[[#This Row],[Ticker]],[1]!Table2[[Symbol]:[Industry]],2,FALSE),"-")</f>
        <v>-</v>
      </c>
      <c r="D1128" t="s">
        <v>21</v>
      </c>
      <c r="E1128">
        <v>2148.3097939200002</v>
      </c>
      <c r="F1128">
        <v>329.6</v>
      </c>
      <c r="G1128">
        <v>-29.881700840666799</v>
      </c>
      <c r="H1128">
        <v>-8.6607642549883792</v>
      </c>
      <c r="I1128">
        <v>-44.931940537299297</v>
      </c>
      <c r="J1128">
        <v>-3.5846641757453899</v>
      </c>
      <c r="K1128">
        <v>353.92709384836502</v>
      </c>
      <c r="L1128">
        <v>368.35354045722102</v>
      </c>
      <c r="M1128">
        <v>34.650717375928899</v>
      </c>
      <c r="N1128">
        <v>0.70229484608670101</v>
      </c>
      <c r="O1128">
        <v>109.572208737864</v>
      </c>
      <c r="P1128">
        <v>37.879104789792898</v>
      </c>
      <c r="Q1128">
        <v>0.10904709164780101</v>
      </c>
    </row>
    <row r="1129" spans="1:17" hidden="1" x14ac:dyDescent="0.3">
      <c r="A1129" t="s">
        <v>2415</v>
      </c>
      <c r="B1129" t="s">
        <v>2416</v>
      </c>
      <c r="C1129" t="str">
        <f>IFERROR(VLOOKUP(Table1[[#This Row],[Ticker]],[1]!Table2[[Symbol]:[Industry]],2,FALSE),"-")</f>
        <v>-</v>
      </c>
      <c r="D1129" t="s">
        <v>199</v>
      </c>
      <c r="E1129">
        <v>2133.9421455000002</v>
      </c>
      <c r="F1129">
        <v>345.7</v>
      </c>
      <c r="G1129">
        <v>37.165054119703598</v>
      </c>
      <c r="H1129">
        <v>-5.1105353253305799</v>
      </c>
      <c r="I1129">
        <v>12.2831534700881</v>
      </c>
      <c r="J1129">
        <v>-4.4162231156806602</v>
      </c>
      <c r="K1129">
        <v>344.651939617842</v>
      </c>
      <c r="L1129">
        <v>294.83488681343198</v>
      </c>
      <c r="M1129">
        <v>37.5437336170965</v>
      </c>
      <c r="N1129">
        <v>0.38976224041243401</v>
      </c>
      <c r="O1129">
        <v>14.492334393983199</v>
      </c>
      <c r="P1129">
        <v>89.103440730813404</v>
      </c>
      <c r="Q1129">
        <v>0.15508756381150901</v>
      </c>
    </row>
    <row r="1130" spans="1:17" hidden="1" x14ac:dyDescent="0.3">
      <c r="A1130" t="s">
        <v>2417</v>
      </c>
      <c r="B1130" t="s">
        <v>2418</v>
      </c>
      <c r="C1130" t="str">
        <f>IFERROR(VLOOKUP(Table1[[#This Row],[Ticker]],[1]!Table2[[Symbol]:[Industry]],2,FALSE),"-")</f>
        <v>-</v>
      </c>
      <c r="D1130" t="s">
        <v>163</v>
      </c>
      <c r="E1130">
        <v>2132.8353000000002</v>
      </c>
      <c r="F1130">
        <v>123.93</v>
      </c>
      <c r="G1130">
        <v>1856.02406196231</v>
      </c>
      <c r="H1130">
        <v>133.331437092051</v>
      </c>
      <c r="I1130">
        <v>354.48248008034</v>
      </c>
      <c r="J1130">
        <v>20.161413480709601</v>
      </c>
      <c r="K1130">
        <v>72.105759042250099</v>
      </c>
      <c r="L1130">
        <v>46.286378476549203</v>
      </c>
      <c r="M1130">
        <v>98.737108619671602</v>
      </c>
      <c r="N1130">
        <v>3.0086382338594402</v>
      </c>
      <c r="O1130">
        <v>0.177519567497785</v>
      </c>
      <c r="P1130">
        <v>2229.5112781954799</v>
      </c>
      <c r="Q1130">
        <v>0.23188322087052199</v>
      </c>
    </row>
    <row r="1131" spans="1:17" hidden="1" x14ac:dyDescent="0.3">
      <c r="A1131" t="s">
        <v>2419</v>
      </c>
      <c r="B1131" t="s">
        <v>2420</v>
      </c>
      <c r="C1131" t="str">
        <f>IFERROR(VLOOKUP(Table1[[#This Row],[Ticker]],[1]!Table2[[Symbol]:[Industry]],2,FALSE),"-")</f>
        <v>-</v>
      </c>
      <c r="D1131" t="s">
        <v>566</v>
      </c>
      <c r="E1131">
        <v>2121.4846950000001</v>
      </c>
      <c r="F1131">
        <v>1099.4000000000001</v>
      </c>
      <c r="G1131">
        <v>512.89034626281</v>
      </c>
      <c r="H1131">
        <v>43.203917919588598</v>
      </c>
      <c r="I1131">
        <v>113.840534762074</v>
      </c>
      <c r="J1131">
        <v>26.289188823497501</v>
      </c>
      <c r="K1131">
        <v>811.52772818943595</v>
      </c>
      <c r="L1131">
        <v>572.52451322478305</v>
      </c>
      <c r="M1131">
        <v>71.023367950054507</v>
      </c>
      <c r="N1131">
        <v>1.9292206653301001</v>
      </c>
      <c r="O1131">
        <v>10.5239221393487</v>
      </c>
      <c r="P1131">
        <v>558.12630948817696</v>
      </c>
      <c r="Q1131">
        <v>0.223752960095734</v>
      </c>
    </row>
    <row r="1132" spans="1:17" hidden="1" x14ac:dyDescent="0.3">
      <c r="A1132" t="s">
        <v>2421</v>
      </c>
      <c r="B1132" t="s">
        <v>2422</v>
      </c>
      <c r="C1132" t="str">
        <f>IFERROR(VLOOKUP(Table1[[#This Row],[Ticker]],[1]!Table2[[Symbol]:[Industry]],2,FALSE),"-")</f>
        <v>-</v>
      </c>
      <c r="D1132" t="s">
        <v>141</v>
      </c>
      <c r="E1132">
        <v>2114.6400693599999</v>
      </c>
      <c r="F1132">
        <v>121.94</v>
      </c>
      <c r="G1132">
        <v>286.49924753677499</v>
      </c>
      <c r="H1132">
        <v>-0.34490824283024701</v>
      </c>
      <c r="I1132">
        <v>45.756889273170401</v>
      </c>
      <c r="J1132">
        <v>-2.06014598069443</v>
      </c>
      <c r="K1132">
        <v>121.277538481218</v>
      </c>
      <c r="L1132">
        <v>95.697117393041793</v>
      </c>
      <c r="M1132">
        <v>44.700919190923202</v>
      </c>
      <c r="N1132">
        <v>1.1892174025290301</v>
      </c>
      <c r="O1132">
        <v>12.9079875348532</v>
      </c>
      <c r="P1132">
        <v>319.54240495441201</v>
      </c>
    </row>
    <row r="1133" spans="1:17" hidden="1" x14ac:dyDescent="0.3">
      <c r="A1133" t="s">
        <v>2423</v>
      </c>
      <c r="B1133" t="s">
        <v>2424</v>
      </c>
      <c r="C1133" t="str">
        <f>IFERROR(VLOOKUP(Table1[[#This Row],[Ticker]],[1]!Table2[[Symbol]:[Industry]],2,FALSE),"-")</f>
        <v>-</v>
      </c>
      <c r="D1133" t="s">
        <v>163</v>
      </c>
      <c r="E1133">
        <v>2113.8047999999999</v>
      </c>
      <c r="F1133">
        <v>1990.4</v>
      </c>
      <c r="G1133">
        <v>299.48730189458797</v>
      </c>
      <c r="H1133">
        <v>0.43214598402269599</v>
      </c>
      <c r="I1133">
        <v>79.873120466596504</v>
      </c>
      <c r="J1133">
        <v>10.069343381007601</v>
      </c>
      <c r="K1133">
        <v>1891.2294878754799</v>
      </c>
      <c r="L1133">
        <v>1379.02632663858</v>
      </c>
      <c r="M1133">
        <v>49.6753090016364</v>
      </c>
      <c r="N1133">
        <v>0.64799512769671597</v>
      </c>
      <c r="O1133">
        <v>17.8506832797427</v>
      </c>
      <c r="P1133">
        <v>381.93704600484199</v>
      </c>
      <c r="Q1133">
        <v>0.17747484514067999</v>
      </c>
    </row>
    <row r="1134" spans="1:17" hidden="1" x14ac:dyDescent="0.3">
      <c r="A1134" t="s">
        <v>2425</v>
      </c>
      <c r="B1134" t="s">
        <v>2426</v>
      </c>
      <c r="C1134" t="str">
        <f>IFERROR(VLOOKUP(Table1[[#This Row],[Ticker]],[1]!Table2[[Symbol]:[Industry]],2,FALSE),"-")</f>
        <v>-</v>
      </c>
      <c r="D1134" t="s">
        <v>301</v>
      </c>
      <c r="E1134">
        <v>2113.4192783359999</v>
      </c>
      <c r="F1134">
        <v>206.32</v>
      </c>
      <c r="G1134">
        <v>-31.823424709428402</v>
      </c>
      <c r="H1134">
        <v>-11.2291843196335</v>
      </c>
      <c r="I1134">
        <v>-16.2062927173098</v>
      </c>
      <c r="J1134">
        <v>-9.3721459806944392</v>
      </c>
      <c r="O1134">
        <v>27.951725474990301</v>
      </c>
      <c r="P1134">
        <v>10.2725815072153</v>
      </c>
    </row>
    <row r="1135" spans="1:17" hidden="1" x14ac:dyDescent="0.3">
      <c r="A1135" t="s">
        <v>2427</v>
      </c>
      <c r="B1135" t="s">
        <v>2428</v>
      </c>
      <c r="C1135" t="str">
        <f>IFERROR(VLOOKUP(Table1[[#This Row],[Ticker]],[1]!Table2[[Symbol]:[Industry]],2,FALSE),"-")</f>
        <v>-</v>
      </c>
      <c r="D1135" t="s">
        <v>83</v>
      </c>
      <c r="E1135">
        <v>2109.54696706</v>
      </c>
      <c r="F1135">
        <v>243.01</v>
      </c>
      <c r="G1135">
        <v>6.5272013489194904</v>
      </c>
      <c r="H1135">
        <v>-1.2516450859672099</v>
      </c>
      <c r="I1135">
        <v>-3.83174294938997</v>
      </c>
      <c r="J1135">
        <v>4.4841888128240397</v>
      </c>
      <c r="K1135">
        <v>240.268086759748</v>
      </c>
      <c r="L1135">
        <v>226.77269234805399</v>
      </c>
      <c r="M1135">
        <v>57.189249025753497</v>
      </c>
      <c r="N1135">
        <v>0.75772697332880901</v>
      </c>
      <c r="O1135">
        <v>12.958314472655401</v>
      </c>
      <c r="P1135">
        <v>39.982718894009203</v>
      </c>
      <c r="Q1135">
        <v>-6.3442295600692006E-2</v>
      </c>
    </row>
    <row r="1136" spans="1:17" hidden="1" x14ac:dyDescent="0.3">
      <c r="A1136" t="s">
        <v>2429</v>
      </c>
      <c r="B1136" t="s">
        <v>2430</v>
      </c>
      <c r="C1136" t="str">
        <f>IFERROR(VLOOKUP(Table1[[#This Row],[Ticker]],[1]!Table2[[Symbol]:[Industry]],2,FALSE),"-")</f>
        <v>-</v>
      </c>
      <c r="D1136" t="s">
        <v>301</v>
      </c>
      <c r="E1136">
        <v>2099.2774958349901</v>
      </c>
      <c r="F1136">
        <v>1352.65</v>
      </c>
      <c r="G1136">
        <v>-31.784129709821901</v>
      </c>
      <c r="H1136">
        <v>5.1474426899598198</v>
      </c>
      <c r="I1136">
        <v>-12.0980414697481</v>
      </c>
      <c r="J1136">
        <v>2.8465921848739901</v>
      </c>
      <c r="K1136">
        <v>1298.5965412360699</v>
      </c>
      <c r="L1136">
        <v>1313.64278738999</v>
      </c>
      <c r="M1136">
        <v>60.1598211266178</v>
      </c>
      <c r="N1136">
        <v>0.911870022097515</v>
      </c>
      <c r="O1136">
        <v>12.641851181014999</v>
      </c>
      <c r="P1136">
        <v>18.0425866131425</v>
      </c>
      <c r="Q1136">
        <v>1.2336006588389001E-2</v>
      </c>
    </row>
    <row r="1137" spans="1:17" hidden="1" x14ac:dyDescent="0.3">
      <c r="A1137" t="s">
        <v>2431</v>
      </c>
      <c r="B1137" t="s">
        <v>2432</v>
      </c>
      <c r="C1137" t="str">
        <f>IFERROR(VLOOKUP(Table1[[#This Row],[Ticker]],[1]!Table2[[Symbol]:[Industry]],2,FALSE),"-")</f>
        <v>-</v>
      </c>
      <c r="D1137" t="s">
        <v>180</v>
      </c>
      <c r="E1137">
        <v>2098.95689949199</v>
      </c>
      <c r="F1137">
        <v>187.06</v>
      </c>
      <c r="G1137">
        <v>35.579472797606897</v>
      </c>
      <c r="H1137">
        <v>13.7646702558673</v>
      </c>
      <c r="I1137">
        <v>7.9249012543286401</v>
      </c>
      <c r="J1137">
        <v>-2.0636074788610101</v>
      </c>
      <c r="K1137">
        <v>162.39751086130499</v>
      </c>
      <c r="L1137">
        <v>143.86137827667801</v>
      </c>
      <c r="M1137">
        <v>61.312831662754803</v>
      </c>
      <c r="N1137">
        <v>1.8017431643747699</v>
      </c>
      <c r="O1137">
        <v>7.2276274991981104</v>
      </c>
      <c r="P1137">
        <v>72.644208583294798</v>
      </c>
      <c r="Q1137">
        <v>4.8964928540650002E-2</v>
      </c>
    </row>
    <row r="1138" spans="1:17" hidden="1" x14ac:dyDescent="0.3">
      <c r="A1138" t="s">
        <v>2433</v>
      </c>
      <c r="B1138" t="s">
        <v>2434</v>
      </c>
      <c r="C1138" t="str">
        <f>IFERROR(VLOOKUP(Table1[[#This Row],[Ticker]],[1]!Table2[[Symbol]:[Industry]],2,FALSE),"-")</f>
        <v>-</v>
      </c>
      <c r="D1138" t="s">
        <v>936</v>
      </c>
      <c r="E1138">
        <v>2096.2063440000002</v>
      </c>
      <c r="F1138">
        <v>590.4</v>
      </c>
      <c r="G1138">
        <v>46.442232754309401</v>
      </c>
      <c r="H1138">
        <v>-5.8841959038951597</v>
      </c>
      <c r="I1138">
        <v>80.434986795256805</v>
      </c>
      <c r="J1138">
        <v>1.0270372760691999</v>
      </c>
      <c r="K1138">
        <v>549.80278339152596</v>
      </c>
      <c r="L1138">
        <v>422.01013554999798</v>
      </c>
      <c r="M1138">
        <v>52.082520739746201</v>
      </c>
      <c r="N1138">
        <v>0.26043062347871998</v>
      </c>
      <c r="O1138">
        <v>15.845189701897</v>
      </c>
      <c r="P1138">
        <v>131.43865150921201</v>
      </c>
      <c r="Q1138">
        <v>0.15291260832391901</v>
      </c>
    </row>
    <row r="1139" spans="1:17" hidden="1" x14ac:dyDescent="0.3">
      <c r="A1139" t="s">
        <v>2435</v>
      </c>
      <c r="B1139" t="s">
        <v>2436</v>
      </c>
      <c r="C1139" t="str">
        <f>IFERROR(VLOOKUP(Table1[[#This Row],[Ticker]],[1]!Table2[[Symbol]:[Industry]],2,FALSE),"-")</f>
        <v>-</v>
      </c>
      <c r="D1139" t="s">
        <v>136</v>
      </c>
      <c r="E1139">
        <v>2093.18049045</v>
      </c>
      <c r="F1139">
        <v>141.75</v>
      </c>
      <c r="G1139">
        <v>35.755843338833799</v>
      </c>
      <c r="H1139">
        <v>16.216146172237298</v>
      </c>
      <c r="I1139">
        <v>14.038417822546201</v>
      </c>
      <c r="J1139">
        <v>-5.86984788483102</v>
      </c>
      <c r="K1139">
        <v>135.76430163788601</v>
      </c>
      <c r="L1139">
        <v>118.095849013888</v>
      </c>
      <c r="M1139">
        <v>39.027205693856899</v>
      </c>
      <c r="N1139">
        <v>0.95500395727484999</v>
      </c>
      <c r="O1139">
        <v>26.067019400352699</v>
      </c>
      <c r="P1139">
        <v>75.977653631284895</v>
      </c>
      <c r="Q1139">
        <v>0.16199401472421901</v>
      </c>
    </row>
    <row r="1140" spans="1:17" hidden="1" x14ac:dyDescent="0.3">
      <c r="A1140" t="s">
        <v>1709</v>
      </c>
      <c r="B1140" t="s">
        <v>2437</v>
      </c>
      <c r="C1140" t="str">
        <f>IFERROR(VLOOKUP(Table1[[#This Row],[Ticker]],[1]!Table2[[Symbol]:[Industry]],2,FALSE),"-")</f>
        <v>-</v>
      </c>
      <c r="D1140" t="s">
        <v>1711</v>
      </c>
      <c r="E1140">
        <v>2091.9342556299998</v>
      </c>
      <c r="F1140">
        <v>39.04</v>
      </c>
      <c r="G1140">
        <v>-21.7395942843503</v>
      </c>
      <c r="H1140">
        <v>-7.5555690008852299</v>
      </c>
      <c r="I1140">
        <v>4.7896085169709899</v>
      </c>
      <c r="J1140">
        <v>6.5411331520968901</v>
      </c>
      <c r="K1140">
        <v>38.565126517420701</v>
      </c>
      <c r="L1140">
        <v>35.219325370663</v>
      </c>
      <c r="M1140">
        <v>49.333103027404697</v>
      </c>
      <c r="N1140">
        <v>0.99782993373087403</v>
      </c>
      <c r="O1140">
        <v>17.699795081967199</v>
      </c>
      <c r="P1140">
        <v>43.793738489870996</v>
      </c>
      <c r="Q1140">
        <v>7.0291434656782004E-2</v>
      </c>
    </row>
    <row r="1141" spans="1:17" hidden="1" x14ac:dyDescent="0.3">
      <c r="A1141" t="s">
        <v>2438</v>
      </c>
      <c r="B1141" t="s">
        <v>2439</v>
      </c>
      <c r="C1141" t="str">
        <f>IFERROR(VLOOKUP(Table1[[#This Row],[Ticker]],[1]!Table2[[Symbol]:[Industry]],2,FALSE),"-")</f>
        <v>-</v>
      </c>
      <c r="D1141" t="s">
        <v>46</v>
      </c>
      <c r="E1141">
        <v>2091.1670559999998</v>
      </c>
      <c r="F1141">
        <v>179.74</v>
      </c>
      <c r="G1141">
        <v>300.48133971450301</v>
      </c>
      <c r="H1141">
        <v>4.1047899114403004</v>
      </c>
      <c r="I1141">
        <v>77.562139830987604</v>
      </c>
      <c r="J1141">
        <v>-3.8597866665048799</v>
      </c>
      <c r="K1141">
        <v>165.38326853044899</v>
      </c>
      <c r="L1141">
        <v>117.561813260896</v>
      </c>
      <c r="M1141">
        <v>44.561060107655003</v>
      </c>
      <c r="N1141">
        <v>1.03740859258725</v>
      </c>
      <c r="O1141">
        <v>13.497273839990999</v>
      </c>
      <c r="P1141">
        <v>347.11442786069603</v>
      </c>
      <c r="Q1141">
        <v>0.19895461085465099</v>
      </c>
    </row>
    <row r="1142" spans="1:17" hidden="1" x14ac:dyDescent="0.3">
      <c r="A1142" t="s">
        <v>2440</v>
      </c>
      <c r="B1142" t="s">
        <v>2441</v>
      </c>
      <c r="C1142" t="str">
        <f>IFERROR(VLOOKUP(Table1[[#This Row],[Ticker]],[1]!Table2[[Symbol]:[Industry]],2,FALSE),"-")</f>
        <v>-</v>
      </c>
      <c r="D1142" t="s">
        <v>415</v>
      </c>
      <c r="E1142">
        <v>2088.0353340000001</v>
      </c>
      <c r="F1142">
        <v>929.95</v>
      </c>
      <c r="G1142">
        <v>173.07914670807801</v>
      </c>
      <c r="H1142">
        <v>14.324648031045699</v>
      </c>
      <c r="I1142">
        <v>13.534794987413401</v>
      </c>
      <c r="J1142">
        <v>-3.9660546101360499</v>
      </c>
      <c r="K1142">
        <v>836.85902434198101</v>
      </c>
      <c r="L1142">
        <v>670.89866419422401</v>
      </c>
      <c r="M1142">
        <v>55.3679119741157</v>
      </c>
      <c r="N1142">
        <v>2.1690539893566099</v>
      </c>
      <c r="O1142">
        <v>8.0703263616323397</v>
      </c>
      <c r="P1142">
        <v>228.43016069221201</v>
      </c>
      <c r="Q1142">
        <v>0.170464670979352</v>
      </c>
    </row>
    <row r="1143" spans="1:17" hidden="1" x14ac:dyDescent="0.3">
      <c r="A1143" t="s">
        <v>2442</v>
      </c>
      <c r="B1143" t="s">
        <v>2443</v>
      </c>
      <c r="C1143" t="str">
        <f>IFERROR(VLOOKUP(Table1[[#This Row],[Ticker]],[1]!Table2[[Symbol]:[Industry]],2,FALSE),"-")</f>
        <v>-</v>
      </c>
      <c r="D1143" t="s">
        <v>124</v>
      </c>
      <c r="E1143">
        <v>2087.6698646959999</v>
      </c>
      <c r="F1143">
        <v>128.18</v>
      </c>
      <c r="G1143">
        <v>134.255029448437</v>
      </c>
      <c r="H1143">
        <v>12.2380478151983</v>
      </c>
      <c r="I1143">
        <v>-57.561319821432697</v>
      </c>
      <c r="J1143">
        <v>1.13486118218316</v>
      </c>
      <c r="K1143">
        <v>123.34941073625799</v>
      </c>
      <c r="L1143">
        <v>126.218135548725</v>
      </c>
      <c r="M1143">
        <v>51.816512609278398</v>
      </c>
      <c r="N1143">
        <v>1.06544324728524</v>
      </c>
      <c r="O1143">
        <v>114.073958495865</v>
      </c>
      <c r="P1143">
        <v>183.58407079646</v>
      </c>
    </row>
    <row r="1144" spans="1:17" hidden="1" x14ac:dyDescent="0.3">
      <c r="A1144" t="s">
        <v>2444</v>
      </c>
      <c r="B1144" t="s">
        <v>2445</v>
      </c>
      <c r="C1144" t="str">
        <f>IFERROR(VLOOKUP(Table1[[#This Row],[Ticker]],[1]!Table2[[Symbol]:[Industry]],2,FALSE),"-")</f>
        <v>-</v>
      </c>
      <c r="D1144" t="s">
        <v>473</v>
      </c>
      <c r="E1144">
        <v>2087.1872881999998</v>
      </c>
      <c r="F1144">
        <v>249.55</v>
      </c>
      <c r="G1144">
        <v>-10.460079794346401</v>
      </c>
      <c r="H1144">
        <v>-10.8689651358621</v>
      </c>
      <c r="I1144">
        <v>-11.699889997629199</v>
      </c>
      <c r="J1144">
        <v>-5.6051484156073297</v>
      </c>
      <c r="K1144">
        <v>260.25822455239899</v>
      </c>
      <c r="L1144">
        <v>238.60269853346799</v>
      </c>
      <c r="M1144">
        <v>22.236227315597901</v>
      </c>
      <c r="N1144">
        <v>0.90640728325197994</v>
      </c>
      <c r="O1144">
        <v>24.023241835303502</v>
      </c>
      <c r="P1144">
        <v>38.2165605095541</v>
      </c>
      <c r="Q1144">
        <v>0.11888705079433599</v>
      </c>
    </row>
    <row r="1145" spans="1:17" hidden="1" x14ac:dyDescent="0.3">
      <c r="A1145" t="s">
        <v>2446</v>
      </c>
      <c r="B1145" t="s">
        <v>2447</v>
      </c>
      <c r="C1145" t="str">
        <f>IFERROR(VLOOKUP(Table1[[#This Row],[Ticker]],[1]!Table2[[Symbol]:[Industry]],2,FALSE),"-")</f>
        <v>-</v>
      </c>
      <c r="D1145" t="s">
        <v>527</v>
      </c>
      <c r="E1145">
        <v>2078.7963793499998</v>
      </c>
      <c r="F1145">
        <v>207.25</v>
      </c>
      <c r="G1145">
        <v>12.015718523711699</v>
      </c>
      <c r="H1145">
        <v>25.688733257714201</v>
      </c>
      <c r="I1145">
        <v>51.516247843699503</v>
      </c>
      <c r="J1145">
        <v>6.6026133077785998</v>
      </c>
      <c r="K1145">
        <v>169.86483355305401</v>
      </c>
      <c r="L1145">
        <v>148.216490038958</v>
      </c>
      <c r="M1145">
        <v>79.878287388544393</v>
      </c>
      <c r="N1145">
        <v>1.5766793886789301</v>
      </c>
      <c r="O1145">
        <v>1.2786489746682701</v>
      </c>
      <c r="P1145">
        <v>89.096715328467099</v>
      </c>
      <c r="Q1145">
        <v>0.117180232025636</v>
      </c>
    </row>
    <row r="1146" spans="1:17" hidden="1" x14ac:dyDescent="0.3">
      <c r="A1146" t="s">
        <v>2448</v>
      </c>
      <c r="B1146" t="s">
        <v>2449</v>
      </c>
      <c r="C1146" t="str">
        <f>IFERROR(VLOOKUP(Table1[[#This Row],[Ticker]],[1]!Table2[[Symbol]:[Industry]],2,FALSE),"-")</f>
        <v>-</v>
      </c>
      <c r="D1146" t="s">
        <v>133</v>
      </c>
      <c r="E1146">
        <v>2077.7400917349901</v>
      </c>
      <c r="F1146">
        <v>1611.05</v>
      </c>
      <c r="G1146">
        <v>-30.867681804197201</v>
      </c>
      <c r="H1146">
        <v>-6.1620843916283601</v>
      </c>
      <c r="I1146">
        <v>-26.680623608533701</v>
      </c>
      <c r="J1146">
        <v>0.691154648400372</v>
      </c>
      <c r="K1146">
        <v>1615.4204300788699</v>
      </c>
      <c r="L1146">
        <v>1590.6652911789599</v>
      </c>
      <c r="M1146">
        <v>63.385533746690598</v>
      </c>
      <c r="N1146">
        <v>0.587127305102498</v>
      </c>
      <c r="O1146">
        <v>30.287700567952498</v>
      </c>
      <c r="P1146">
        <v>26.5553809897878</v>
      </c>
      <c r="Q1146">
        <v>0.116551019773798</v>
      </c>
    </row>
    <row r="1147" spans="1:17" hidden="1" x14ac:dyDescent="0.3">
      <c r="A1147" t="s">
        <v>2450</v>
      </c>
      <c r="B1147" t="s">
        <v>2451</v>
      </c>
      <c r="C1147" t="str">
        <f>IFERROR(VLOOKUP(Table1[[#This Row],[Ticker]],[1]!Table2[[Symbol]:[Industry]],2,FALSE),"-")</f>
        <v>-</v>
      </c>
      <c r="D1147" t="s">
        <v>259</v>
      </c>
      <c r="E1147">
        <v>2076.2368239359998</v>
      </c>
      <c r="F1147">
        <v>106.48</v>
      </c>
      <c r="G1147">
        <v>-46.676811807721997</v>
      </c>
      <c r="H1147">
        <v>-5.3837703360270401</v>
      </c>
      <c r="I1147">
        <v>-17.209998444548798</v>
      </c>
      <c r="J1147">
        <v>-2.92892253747099</v>
      </c>
      <c r="K1147">
        <v>112.347769702322</v>
      </c>
      <c r="L1147">
        <v>113.15871161944099</v>
      </c>
      <c r="M1147">
        <v>26.863408340349</v>
      </c>
      <c r="N1147">
        <v>0.41855315767603102</v>
      </c>
      <c r="O1147">
        <v>46.506386175807599</v>
      </c>
      <c r="P1147">
        <v>23.155216284987201</v>
      </c>
      <c r="Q1147">
        <v>0.17667335525502501</v>
      </c>
    </row>
    <row r="1148" spans="1:17" hidden="1" x14ac:dyDescent="0.3">
      <c r="A1148" t="s">
        <v>2452</v>
      </c>
      <c r="B1148" t="s">
        <v>2453</v>
      </c>
      <c r="C1148" t="str">
        <f>IFERROR(VLOOKUP(Table1[[#This Row],[Ticker]],[1]!Table2[[Symbol]:[Industry]],2,FALSE),"-")</f>
        <v>-</v>
      </c>
      <c r="D1148" t="s">
        <v>1611</v>
      </c>
      <c r="E1148">
        <v>2069.4568181759901</v>
      </c>
      <c r="F1148">
        <v>95.08</v>
      </c>
      <c r="G1148">
        <v>-40.882200434452997</v>
      </c>
      <c r="H1148">
        <v>-8.4415853940800005</v>
      </c>
      <c r="I1148">
        <v>-33.7034253481646</v>
      </c>
      <c r="J1148">
        <v>-0.46640611760860401</v>
      </c>
      <c r="K1148">
        <v>94.686179097315204</v>
      </c>
      <c r="L1148">
        <v>96.306261192768204</v>
      </c>
      <c r="M1148">
        <v>56.397615455769099</v>
      </c>
      <c r="N1148">
        <v>0.52740004759591397</v>
      </c>
      <c r="O1148">
        <v>36.201093815734097</v>
      </c>
      <c r="P1148">
        <v>14.554216867469799</v>
      </c>
      <c r="Q1148">
        <v>4.1321285783099002E-2</v>
      </c>
    </row>
    <row r="1149" spans="1:17" hidden="1" x14ac:dyDescent="0.3">
      <c r="A1149" t="s">
        <v>2454</v>
      </c>
      <c r="B1149" t="s">
        <v>2455</v>
      </c>
      <c r="C1149" t="str">
        <f>IFERROR(VLOOKUP(Table1[[#This Row],[Ticker]],[1]!Table2[[Symbol]:[Industry]],2,FALSE),"-")</f>
        <v>-</v>
      </c>
      <c r="D1149" t="s">
        <v>569</v>
      </c>
      <c r="E1149">
        <v>2067.1043062499998</v>
      </c>
      <c r="F1149">
        <v>671.25</v>
      </c>
      <c r="G1149">
        <v>-0.14779443206395701</v>
      </c>
      <c r="H1149">
        <v>6.4488219950113104</v>
      </c>
      <c r="I1149">
        <v>31.269882547447299</v>
      </c>
      <c r="J1149">
        <v>-2.4414728071620702</v>
      </c>
      <c r="K1149">
        <v>619.99025149676595</v>
      </c>
      <c r="L1149">
        <v>543.94556073783099</v>
      </c>
      <c r="M1149">
        <v>52.957329961181898</v>
      </c>
      <c r="N1149">
        <v>1.52500392941802</v>
      </c>
      <c r="O1149">
        <v>8.30540037243947</v>
      </c>
      <c r="P1149">
        <v>66.770186335403693</v>
      </c>
      <c r="Q1149">
        <v>-1.7969896049765999E-2</v>
      </c>
    </row>
    <row r="1150" spans="1:17" hidden="1" x14ac:dyDescent="0.3">
      <c r="A1150" t="s">
        <v>2456</v>
      </c>
      <c r="B1150" t="s">
        <v>2457</v>
      </c>
      <c r="C1150" t="str">
        <f>IFERROR(VLOOKUP(Table1[[#This Row],[Ticker]],[1]!Table2[[Symbol]:[Industry]],2,FALSE),"-")</f>
        <v>-</v>
      </c>
      <c r="D1150" t="s">
        <v>306</v>
      </c>
      <c r="E1150">
        <v>2061.6251556000002</v>
      </c>
      <c r="F1150">
        <v>328.8</v>
      </c>
      <c r="G1150">
        <v>10.8404056443405</v>
      </c>
      <c r="H1150">
        <v>-4.5414519659239403</v>
      </c>
      <c r="I1150">
        <v>-26.0412799686322</v>
      </c>
      <c r="J1150">
        <v>-1.6619126422774899</v>
      </c>
      <c r="K1150">
        <v>325.38010636482699</v>
      </c>
      <c r="L1150">
        <v>313.29715802084098</v>
      </c>
      <c r="M1150">
        <v>62.506421526014101</v>
      </c>
      <c r="N1150">
        <v>0.57703393529652303</v>
      </c>
      <c r="O1150">
        <v>28.543187347931799</v>
      </c>
      <c r="P1150">
        <v>54.583921015514797</v>
      </c>
      <c r="Q1150">
        <v>0.10969834517843501</v>
      </c>
    </row>
    <row r="1151" spans="1:17" hidden="1" x14ac:dyDescent="0.3">
      <c r="A1151" t="s">
        <v>2458</v>
      </c>
      <c r="B1151" t="s">
        <v>2459</v>
      </c>
      <c r="C1151" t="str">
        <f>IFERROR(VLOOKUP(Table1[[#This Row],[Ticker]],[1]!Table2[[Symbol]:[Industry]],2,FALSE),"-")</f>
        <v>-</v>
      </c>
      <c r="D1151" t="s">
        <v>1642</v>
      </c>
      <c r="E1151">
        <v>2047.7460819200001</v>
      </c>
      <c r="F1151">
        <v>195.14</v>
      </c>
      <c r="G1151">
        <v>-45.042341146770397</v>
      </c>
      <c r="H1151">
        <v>-5.0863716574643902</v>
      </c>
      <c r="I1151">
        <v>-29.0534187382098</v>
      </c>
      <c r="J1151">
        <v>-1.17905654980013</v>
      </c>
      <c r="K1151">
        <v>198.30149265577799</v>
      </c>
      <c r="L1151">
        <v>219.076987118956</v>
      </c>
      <c r="M1151">
        <v>48.792721729621697</v>
      </c>
      <c r="N1151">
        <v>1.0141444481664099</v>
      </c>
      <c r="O1151">
        <v>54.735062006764302</v>
      </c>
      <c r="P1151">
        <v>6.6338797814207497</v>
      </c>
      <c r="Q1151">
        <v>0.14949286079985</v>
      </c>
    </row>
    <row r="1152" spans="1:17" hidden="1" x14ac:dyDescent="0.3">
      <c r="A1152" t="s">
        <v>2460</v>
      </c>
      <c r="B1152" t="s">
        <v>2461</v>
      </c>
      <c r="C1152" t="str">
        <f>IFERROR(VLOOKUP(Table1[[#This Row],[Ticker]],[1]!Table2[[Symbol]:[Industry]],2,FALSE),"-")</f>
        <v>-</v>
      </c>
      <c r="D1152" t="s">
        <v>356</v>
      </c>
      <c r="E1152">
        <v>2047.7430293750001</v>
      </c>
      <c r="F1152">
        <v>857.75</v>
      </c>
      <c r="G1152">
        <v>-38.540297012043297</v>
      </c>
      <c r="H1152">
        <v>-4.1733378212176202</v>
      </c>
      <c r="I1152">
        <v>-34.644352340702703</v>
      </c>
      <c r="J1152">
        <v>-2.4719767759567</v>
      </c>
      <c r="K1152">
        <v>883.34041986653699</v>
      </c>
      <c r="L1152">
        <v>924.32014254460398</v>
      </c>
      <c r="M1152">
        <v>42.059291444541302</v>
      </c>
      <c r="N1152">
        <v>3.8556785891128902</v>
      </c>
      <c r="O1152">
        <v>69.0469250947245</v>
      </c>
      <c r="P1152">
        <v>14.872103923931901</v>
      </c>
      <c r="Q1152">
        <v>5.3646655014509999E-3</v>
      </c>
    </row>
    <row r="1153" spans="1:17" hidden="1" x14ac:dyDescent="0.3">
      <c r="A1153" t="s">
        <v>2462</v>
      </c>
      <c r="B1153" t="s">
        <v>2463</v>
      </c>
      <c r="C1153" t="str">
        <f>IFERROR(VLOOKUP(Table1[[#This Row],[Ticker]],[1]!Table2[[Symbol]:[Industry]],2,FALSE),"-")</f>
        <v>-</v>
      </c>
      <c r="D1153" t="s">
        <v>199</v>
      </c>
      <c r="E1153">
        <v>2046.2519149349901</v>
      </c>
      <c r="F1153">
        <v>1258.05</v>
      </c>
      <c r="G1153">
        <v>62.4317563294493</v>
      </c>
      <c r="H1153">
        <v>37.299691060305598</v>
      </c>
      <c r="I1153">
        <v>56.224396865460101</v>
      </c>
      <c r="J1153">
        <v>-8.0338780310275197</v>
      </c>
      <c r="K1153">
        <v>996.66559553927198</v>
      </c>
      <c r="L1153">
        <v>844.77332057636795</v>
      </c>
      <c r="M1153">
        <v>64.053933649653501</v>
      </c>
      <c r="N1153">
        <v>3.67815297148814</v>
      </c>
      <c r="O1153">
        <v>21.537299789356499</v>
      </c>
      <c r="P1153">
        <v>99.374009508716298</v>
      </c>
      <c r="Q1153">
        <v>0.11499878870520901</v>
      </c>
    </row>
    <row r="1154" spans="1:17" hidden="1" x14ac:dyDescent="0.3">
      <c r="A1154" t="s">
        <v>2464</v>
      </c>
      <c r="B1154" t="s">
        <v>2465</v>
      </c>
      <c r="C1154" t="str">
        <f>IFERROR(VLOOKUP(Table1[[#This Row],[Ticker]],[1]!Table2[[Symbol]:[Industry]],2,FALSE),"-")</f>
        <v>-</v>
      </c>
      <c r="D1154" t="s">
        <v>1547</v>
      </c>
      <c r="E1154">
        <v>2042.6979789</v>
      </c>
      <c r="F1154">
        <v>286.2</v>
      </c>
      <c r="G1154">
        <v>13.4609798326128</v>
      </c>
      <c r="H1154">
        <v>1.26054550027954</v>
      </c>
      <c r="I1154">
        <v>13.8667826866344</v>
      </c>
      <c r="J1154">
        <v>-3.6686326987749802</v>
      </c>
      <c r="K1154">
        <v>265.390168227907</v>
      </c>
      <c r="L1154">
        <v>233.66349039830101</v>
      </c>
      <c r="M1154">
        <v>51.768195823015098</v>
      </c>
      <c r="N1154">
        <v>0.35616994329257601</v>
      </c>
      <c r="O1154">
        <v>17.7148846960167</v>
      </c>
      <c r="P1154">
        <v>112</v>
      </c>
      <c r="Q1154">
        <v>7.2077883469622003E-2</v>
      </c>
    </row>
    <row r="1155" spans="1:17" hidden="1" x14ac:dyDescent="0.3">
      <c r="A1155" t="s">
        <v>2466</v>
      </c>
      <c r="B1155" t="s">
        <v>2467</v>
      </c>
      <c r="C1155" t="str">
        <f>IFERROR(VLOOKUP(Table1[[#This Row],[Ticker]],[1]!Table2[[Symbol]:[Industry]],2,FALSE),"-")</f>
        <v>-</v>
      </c>
      <c r="D1155" t="s">
        <v>356</v>
      </c>
      <c r="E1155">
        <v>2040.0729357599901</v>
      </c>
      <c r="F1155">
        <v>837.15</v>
      </c>
      <c r="G1155">
        <v>-27.985723963954101</v>
      </c>
      <c r="H1155">
        <v>-9.3506848795439801</v>
      </c>
      <c r="I1155">
        <v>-31.279301868824799</v>
      </c>
      <c r="J1155">
        <v>1.4780984100952701</v>
      </c>
      <c r="K1155">
        <v>833.92206883499796</v>
      </c>
      <c r="L1155">
        <v>803.46401897558701</v>
      </c>
      <c r="M1155">
        <v>44.650089456266798</v>
      </c>
      <c r="N1155">
        <v>0.46178404872332102</v>
      </c>
      <c r="O1155">
        <v>30.203667204204699</v>
      </c>
      <c r="P1155">
        <v>29.901466366669201</v>
      </c>
      <c r="Q1155">
        <v>-6.8408389628484001E-2</v>
      </c>
    </row>
    <row r="1156" spans="1:17" x14ac:dyDescent="0.3">
      <c r="A1156" t="s">
        <v>2468</v>
      </c>
      <c r="B1156" t="s">
        <v>2469</v>
      </c>
      <c r="C1156" t="str">
        <f>IFERROR(VLOOKUP(Table1[[#This Row],[Ticker]],[1]!Table2[[Symbol]:[Industry]],2,FALSE),"-")</f>
        <v>-</v>
      </c>
      <c r="D1156" t="s">
        <v>118</v>
      </c>
      <c r="E1156">
        <v>2037.3143812000001</v>
      </c>
      <c r="F1156">
        <v>8.3000000000000007</v>
      </c>
      <c r="G1156">
        <v>-49.840393630400797</v>
      </c>
      <c r="H1156">
        <v>-6.6309165305071804</v>
      </c>
      <c r="I1156">
        <v>-72.707955639690098</v>
      </c>
      <c r="J1156">
        <v>-1.3721459806944301</v>
      </c>
      <c r="K1156">
        <v>10.1581668891176</v>
      </c>
      <c r="L1156">
        <v>14.1113453743082</v>
      </c>
      <c r="M1156">
        <v>26.5395755173186</v>
      </c>
      <c r="N1156">
        <v>4.9262793382041897E-2</v>
      </c>
      <c r="O1156">
        <v>227.10843373493901</v>
      </c>
      <c r="P1156">
        <v>23.695976154992501</v>
      </c>
      <c r="Q1156">
        <v>2.7892021854854E-2</v>
      </c>
    </row>
    <row r="1157" spans="1:17" hidden="1" x14ac:dyDescent="0.3">
      <c r="A1157" t="s">
        <v>2470</v>
      </c>
      <c r="B1157" t="s">
        <v>2471</v>
      </c>
      <c r="C1157" t="str">
        <f>IFERROR(VLOOKUP(Table1[[#This Row],[Ticker]],[1]!Table2[[Symbol]:[Industry]],2,FALSE),"-")</f>
        <v>-</v>
      </c>
      <c r="D1157" t="s">
        <v>630</v>
      </c>
      <c r="E1157">
        <v>2021.7117793499999</v>
      </c>
      <c r="F1157">
        <v>405.75</v>
      </c>
      <c r="G1157">
        <v>-12.8156612568312</v>
      </c>
      <c r="H1157">
        <v>-4.5934158328012504</v>
      </c>
      <c r="I1157">
        <v>-31.4664830205379</v>
      </c>
      <c r="J1157">
        <v>-6.0711349512826702</v>
      </c>
      <c r="K1157">
        <v>410.15699873648799</v>
      </c>
      <c r="L1157">
        <v>401.022948618209</v>
      </c>
      <c r="M1157">
        <v>41.802318879453203</v>
      </c>
      <c r="N1157">
        <v>1.6293809143410001</v>
      </c>
      <c r="O1157">
        <v>55.255699322242698</v>
      </c>
      <c r="P1157">
        <v>48.219178082191704</v>
      </c>
      <c r="Q1157">
        <v>0.100611813809557</v>
      </c>
    </row>
    <row r="1158" spans="1:17" hidden="1" x14ac:dyDescent="0.3">
      <c r="A1158" t="s">
        <v>2472</v>
      </c>
      <c r="B1158" t="s">
        <v>2473</v>
      </c>
      <c r="C1158" t="str">
        <f>IFERROR(VLOOKUP(Table1[[#This Row],[Ticker]],[1]!Table2[[Symbol]:[Industry]],2,FALSE),"-")</f>
        <v>-</v>
      </c>
      <c r="D1158" t="s">
        <v>24</v>
      </c>
      <c r="E1158">
        <v>2017.8510956</v>
      </c>
      <c r="F1158">
        <v>189.92</v>
      </c>
      <c r="G1158">
        <v>-24.581103971140099</v>
      </c>
      <c r="H1158">
        <v>3.5924546758698201</v>
      </c>
      <c r="I1158">
        <v>-14.247721981949899</v>
      </c>
      <c r="J1158">
        <v>-4.46714598069443</v>
      </c>
      <c r="K1158">
        <v>191.99352586913199</v>
      </c>
      <c r="L1158">
        <v>181.72275951293801</v>
      </c>
      <c r="M1158">
        <v>39.533895694140902</v>
      </c>
      <c r="N1158">
        <v>1.0431531969591901</v>
      </c>
      <c r="O1158">
        <v>14.627211457455701</v>
      </c>
      <c r="P1158">
        <v>33.464511595221303</v>
      </c>
      <c r="Q1158">
        <v>2.1367996742103001E-2</v>
      </c>
    </row>
    <row r="1159" spans="1:17" hidden="1" x14ac:dyDescent="0.3">
      <c r="A1159" t="s">
        <v>2474</v>
      </c>
      <c r="B1159" t="s">
        <v>2475</v>
      </c>
      <c r="C1159" t="str">
        <f>IFERROR(VLOOKUP(Table1[[#This Row],[Ticker]],[1]!Table2[[Symbol]:[Industry]],2,FALSE),"-")</f>
        <v>-</v>
      </c>
      <c r="D1159" t="s">
        <v>495</v>
      </c>
      <c r="E1159">
        <v>2016.2971422999999</v>
      </c>
      <c r="F1159">
        <v>2370.1999999999998</v>
      </c>
      <c r="G1159">
        <v>9.0299697484979902</v>
      </c>
      <c r="H1159">
        <v>-25.8814553794614</v>
      </c>
      <c r="I1159">
        <v>56.285698261794103</v>
      </c>
      <c r="J1159">
        <v>-6.32422581470294</v>
      </c>
      <c r="K1159">
        <v>2493.9290887720799</v>
      </c>
      <c r="L1159">
        <v>2024.12378252397</v>
      </c>
      <c r="M1159">
        <v>29.197787995569701</v>
      </c>
      <c r="N1159">
        <v>0.34230384592392599</v>
      </c>
      <c r="O1159">
        <v>42.5618091300312</v>
      </c>
      <c r="P1159">
        <v>83.3313996209923</v>
      </c>
      <c r="Q1159">
        <v>-2.3281140332467001E-2</v>
      </c>
    </row>
    <row r="1160" spans="1:17" hidden="1" x14ac:dyDescent="0.3">
      <c r="A1160" t="s">
        <v>2476</v>
      </c>
      <c r="B1160" t="s">
        <v>2477</v>
      </c>
      <c r="C1160" t="str">
        <f>IFERROR(VLOOKUP(Table1[[#This Row],[Ticker]],[1]!Table2[[Symbol]:[Industry]],2,FALSE),"-")</f>
        <v>-</v>
      </c>
      <c r="D1160" t="s">
        <v>412</v>
      </c>
      <c r="E1160">
        <v>2014.6185575</v>
      </c>
      <c r="F1160">
        <v>3376.55</v>
      </c>
      <c r="G1160">
        <v>170.10414743240099</v>
      </c>
      <c r="H1160">
        <v>0.79883700039646199</v>
      </c>
      <c r="I1160">
        <v>97.845013512214194</v>
      </c>
      <c r="J1160">
        <v>-10.089626583158999</v>
      </c>
      <c r="K1160">
        <v>3294.5882402338898</v>
      </c>
      <c r="L1160">
        <v>2363.5637814545698</v>
      </c>
      <c r="M1160">
        <v>31.606284241346501</v>
      </c>
      <c r="N1160">
        <v>1.1501793021159501</v>
      </c>
      <c r="O1160">
        <v>20.988879181412901</v>
      </c>
      <c r="P1160">
        <v>288.10919540229798</v>
      </c>
      <c r="Q1160">
        <v>0.123694803534038</v>
      </c>
    </row>
    <row r="1161" spans="1:17" hidden="1" x14ac:dyDescent="0.3">
      <c r="A1161" t="s">
        <v>2478</v>
      </c>
      <c r="B1161" t="s">
        <v>2479</v>
      </c>
      <c r="C1161" t="str">
        <f>IFERROR(VLOOKUP(Table1[[#This Row],[Ticker]],[1]!Table2[[Symbol]:[Industry]],2,FALSE),"-")</f>
        <v>-</v>
      </c>
      <c r="D1161" t="s">
        <v>569</v>
      </c>
      <c r="E1161">
        <v>2012.2040710199999</v>
      </c>
      <c r="F1161">
        <v>388.2</v>
      </c>
      <c r="G1161">
        <v>12.1121038179334</v>
      </c>
      <c r="H1161">
        <v>12.565797502882599</v>
      </c>
      <c r="I1161">
        <v>-13.7552770385944</v>
      </c>
      <c r="J1161">
        <v>8.7633553743191008</v>
      </c>
      <c r="K1161">
        <v>349.93583834345299</v>
      </c>
      <c r="L1161">
        <v>343.13806630811598</v>
      </c>
      <c r="M1161">
        <v>64.125891322810006</v>
      </c>
      <c r="N1161">
        <v>2.6146562998668599</v>
      </c>
      <c r="O1161">
        <v>16.563626996393602</v>
      </c>
      <c r="P1161">
        <v>48.735632183908002</v>
      </c>
      <c r="Q1161">
        <v>-3.9290425703147003E-2</v>
      </c>
    </row>
    <row r="1162" spans="1:17" hidden="1" x14ac:dyDescent="0.3">
      <c r="A1162" t="s">
        <v>2480</v>
      </c>
      <c r="B1162" t="s">
        <v>2481</v>
      </c>
      <c r="C1162" t="str">
        <f>IFERROR(VLOOKUP(Table1[[#This Row],[Ticker]],[1]!Table2[[Symbol]:[Industry]],2,FALSE),"-")</f>
        <v>-</v>
      </c>
      <c r="D1162" t="s">
        <v>1419</v>
      </c>
      <c r="E1162">
        <v>2001.91959245</v>
      </c>
      <c r="F1162">
        <v>772.9</v>
      </c>
      <c r="G1162">
        <v>-10.9060101234284</v>
      </c>
      <c r="H1162">
        <v>-11.774046650754601</v>
      </c>
      <c r="I1162">
        <v>34.303917271140598</v>
      </c>
      <c r="J1162">
        <v>-14.557257423645501</v>
      </c>
      <c r="K1162">
        <v>832.38885710780596</v>
      </c>
      <c r="L1162">
        <v>705.57552836048797</v>
      </c>
      <c r="M1162">
        <v>29.324512517600901</v>
      </c>
      <c r="N1162">
        <v>1.7366460383228299</v>
      </c>
      <c r="O1162">
        <v>29.188769569155099</v>
      </c>
      <c r="P1162">
        <v>71.184939091915794</v>
      </c>
      <c r="Q1162">
        <v>-2.0756191130395001E-2</v>
      </c>
    </row>
    <row r="1163" spans="1:17" hidden="1" x14ac:dyDescent="0.3">
      <c r="A1163" t="s">
        <v>2482</v>
      </c>
      <c r="B1163" t="s">
        <v>2483</v>
      </c>
      <c r="C1163" t="str">
        <f>IFERROR(VLOOKUP(Table1[[#This Row],[Ticker]],[1]!Table2[[Symbol]:[Industry]],2,FALSE),"-")</f>
        <v>-</v>
      </c>
      <c r="D1163" t="s">
        <v>1547</v>
      </c>
      <c r="E1163">
        <v>2001.23</v>
      </c>
      <c r="F1163">
        <v>124.3</v>
      </c>
      <c r="G1163">
        <v>52.090911779165403</v>
      </c>
      <c r="H1163">
        <v>34.412249763532401</v>
      </c>
      <c r="I1163">
        <v>92.061906962356503</v>
      </c>
      <c r="J1163">
        <v>3.20488712106282</v>
      </c>
      <c r="K1163">
        <v>108.56638374395401</v>
      </c>
      <c r="L1163">
        <v>85.130169604356894</v>
      </c>
      <c r="M1163">
        <v>55.273422358406897</v>
      </c>
      <c r="N1163">
        <v>2.03673207199326</v>
      </c>
      <c r="O1163">
        <v>26.0659694288012</v>
      </c>
      <c r="P1163">
        <v>138.99250144203</v>
      </c>
      <c r="Q1163">
        <v>0.16330035399037399</v>
      </c>
    </row>
    <row r="1164" spans="1:17" hidden="1" x14ac:dyDescent="0.3">
      <c r="A1164" t="s">
        <v>2484</v>
      </c>
      <c r="B1164" t="s">
        <v>2485</v>
      </c>
      <c r="C1164" t="str">
        <f>IFERROR(VLOOKUP(Table1[[#This Row],[Ticker]],[1]!Table2[[Symbol]:[Industry]],2,FALSE),"-")</f>
        <v>-</v>
      </c>
      <c r="D1164" t="s">
        <v>1668</v>
      </c>
      <c r="E1164">
        <v>1984.1380216</v>
      </c>
      <c r="F1164">
        <v>61.06</v>
      </c>
      <c r="G1164">
        <v>-8.4243891583621107</v>
      </c>
      <c r="H1164">
        <v>1.58540534601993</v>
      </c>
      <c r="I1164">
        <v>0.72587388886909299</v>
      </c>
      <c r="J1164">
        <v>-0.79696109983987595</v>
      </c>
      <c r="K1164">
        <v>60.4769847887152</v>
      </c>
      <c r="L1164">
        <v>57.804063346587498</v>
      </c>
      <c r="M1164">
        <v>58.880462682991599</v>
      </c>
      <c r="N1164">
        <v>0.92062601009045597</v>
      </c>
      <c r="O1164">
        <v>4.7330494595479697</v>
      </c>
      <c r="P1164">
        <v>26.812045690550299</v>
      </c>
      <c r="Q1164">
        <v>-2.8254867209200001E-2</v>
      </c>
    </row>
    <row r="1165" spans="1:17" hidden="1" x14ac:dyDescent="0.3">
      <c r="A1165" t="s">
        <v>2486</v>
      </c>
      <c r="B1165" t="s">
        <v>2487</v>
      </c>
      <c r="C1165" t="str">
        <f>IFERROR(VLOOKUP(Table1[[#This Row],[Ticker]],[1]!Table2[[Symbol]:[Industry]],2,FALSE),"-")</f>
        <v>-</v>
      </c>
      <c r="D1165" t="s">
        <v>127</v>
      </c>
      <c r="E1165">
        <v>1983.2075839500001</v>
      </c>
      <c r="F1165">
        <v>290.10000000000002</v>
      </c>
      <c r="G1165">
        <v>-3.7659480820469402</v>
      </c>
      <c r="H1165">
        <v>8.8051855658001408</v>
      </c>
      <c r="I1165">
        <v>-18.483958670718302</v>
      </c>
      <c r="J1165">
        <v>6.4244641887970797</v>
      </c>
      <c r="K1165">
        <v>261.91657782912199</v>
      </c>
      <c r="L1165">
        <v>269.08741526288799</v>
      </c>
      <c r="M1165">
        <v>75.411506792647501</v>
      </c>
      <c r="N1165">
        <v>2.0785715239680602</v>
      </c>
      <c r="O1165">
        <v>38.090313684936199</v>
      </c>
      <c r="P1165">
        <v>29.944008958566599</v>
      </c>
      <c r="Q1165">
        <v>0.132995043449225</v>
      </c>
    </row>
    <row r="1166" spans="1:17" hidden="1" x14ac:dyDescent="0.3">
      <c r="A1166" t="s">
        <v>2488</v>
      </c>
      <c r="B1166" t="s">
        <v>2489</v>
      </c>
      <c r="C1166" t="str">
        <f>IFERROR(VLOOKUP(Table1[[#This Row],[Ticker]],[1]!Table2[[Symbol]:[Industry]],2,FALSE),"-")</f>
        <v>-</v>
      </c>
      <c r="D1166" t="s">
        <v>199</v>
      </c>
      <c r="E1166">
        <v>1977.4863499999999</v>
      </c>
      <c r="F1166">
        <v>809.45</v>
      </c>
      <c r="G1166">
        <v>-17.226160482649298</v>
      </c>
      <c r="H1166">
        <v>-7.31342803912659</v>
      </c>
      <c r="I1166">
        <v>15.313447956542401</v>
      </c>
      <c r="J1166">
        <v>-6.8617773170999596</v>
      </c>
      <c r="K1166">
        <v>806.33106591574904</v>
      </c>
      <c r="L1166">
        <v>721.81746486914096</v>
      </c>
      <c r="M1166">
        <v>40.5355181396246</v>
      </c>
      <c r="N1166">
        <v>0.56705002474483801</v>
      </c>
      <c r="O1166">
        <v>13.033541293470799</v>
      </c>
      <c r="P1166">
        <v>47.709854014598498</v>
      </c>
      <c r="Q1166">
        <v>-2.4151698328946002E-2</v>
      </c>
    </row>
    <row r="1167" spans="1:17" hidden="1" x14ac:dyDescent="0.3">
      <c r="A1167" t="s">
        <v>2490</v>
      </c>
      <c r="B1167" t="s">
        <v>2491</v>
      </c>
      <c r="C1167" t="str">
        <f>IFERROR(VLOOKUP(Table1[[#This Row],[Ticker]],[1]!Table2[[Symbol]:[Industry]],2,FALSE),"-")</f>
        <v>-</v>
      </c>
      <c r="D1167" t="s">
        <v>388</v>
      </c>
      <c r="E1167">
        <v>1968.6625764</v>
      </c>
      <c r="F1167">
        <v>492</v>
      </c>
      <c r="G1167">
        <v>4.7055179498444799</v>
      </c>
      <c r="H1167">
        <v>25.426803002213699</v>
      </c>
      <c r="I1167">
        <v>22.975291649534501</v>
      </c>
      <c r="J1167">
        <v>4.8514827112886802</v>
      </c>
      <c r="K1167">
        <v>409.835894254614</v>
      </c>
      <c r="L1167">
        <v>371.09003860887799</v>
      </c>
      <c r="M1167">
        <v>66.511860406177306</v>
      </c>
      <c r="N1167">
        <v>1.64997979133282</v>
      </c>
      <c r="O1167">
        <v>7.2967479674796696</v>
      </c>
      <c r="P1167">
        <v>75.463623395149796</v>
      </c>
      <c r="Q1167">
        <v>-7.5198023864628996E-2</v>
      </c>
    </row>
    <row r="1168" spans="1:17" hidden="1" x14ac:dyDescent="0.3">
      <c r="A1168" t="s">
        <v>2492</v>
      </c>
      <c r="B1168" t="s">
        <v>2493</v>
      </c>
      <c r="C1168" t="str">
        <f>IFERROR(VLOOKUP(Table1[[#This Row],[Ticker]],[1]!Table2[[Symbol]:[Industry]],2,FALSE),"-")</f>
        <v>-</v>
      </c>
      <c r="D1168" t="s">
        <v>83</v>
      </c>
      <c r="E1168">
        <v>1968.60829704</v>
      </c>
      <c r="F1168">
        <v>33.99</v>
      </c>
      <c r="G1168">
        <v>-22.640265416466601</v>
      </c>
      <c r="H1168">
        <v>-20.686079221982901</v>
      </c>
      <c r="I1168">
        <v>-26.4506598439412</v>
      </c>
      <c r="J1168">
        <v>0.82083647544591098</v>
      </c>
      <c r="K1168">
        <v>38.133688806947099</v>
      </c>
      <c r="L1168">
        <v>37.089624518452403</v>
      </c>
      <c r="M1168">
        <v>43.962903443635298</v>
      </c>
      <c r="N1168">
        <v>0.674754297146959</v>
      </c>
      <c r="O1168">
        <v>42.983230361871101</v>
      </c>
      <c r="P1168">
        <v>18.0208333333333</v>
      </c>
    </row>
    <row r="1169" spans="1:17" hidden="1" x14ac:dyDescent="0.3">
      <c r="A1169" t="s">
        <v>2494</v>
      </c>
      <c r="B1169" t="s">
        <v>2495</v>
      </c>
      <c r="C1169" t="str">
        <f>IFERROR(VLOOKUP(Table1[[#This Row],[Ticker]],[1]!Table2[[Symbol]:[Industry]],2,FALSE),"-")</f>
        <v>-</v>
      </c>
      <c r="D1169" t="s">
        <v>1362</v>
      </c>
      <c r="E1169">
        <v>1966.827450195</v>
      </c>
      <c r="F1169">
        <v>693.45</v>
      </c>
      <c r="G1169">
        <v>74.856309084376605</v>
      </c>
      <c r="H1169">
        <v>-20.1463773619788</v>
      </c>
      <c r="I1169">
        <v>23.693439906052799</v>
      </c>
      <c r="J1169">
        <v>-7.2205593035373399</v>
      </c>
      <c r="K1169">
        <v>679.88314872272497</v>
      </c>
      <c r="L1169">
        <v>539.89851720232798</v>
      </c>
      <c r="M1169">
        <v>28.324636013691801</v>
      </c>
      <c r="N1169">
        <v>0.27379097273453701</v>
      </c>
      <c r="O1169">
        <v>30.074266349412301</v>
      </c>
      <c r="P1169">
        <v>122.010565071234</v>
      </c>
      <c r="Q1169">
        <v>5.6102503786809997E-2</v>
      </c>
    </row>
    <row r="1170" spans="1:17" hidden="1" x14ac:dyDescent="0.3">
      <c r="A1170" t="s">
        <v>2496</v>
      </c>
      <c r="B1170" t="s">
        <v>2497</v>
      </c>
      <c r="C1170" t="str">
        <f>IFERROR(VLOOKUP(Table1[[#This Row],[Ticker]],[1]!Table2[[Symbol]:[Industry]],2,FALSE),"-")</f>
        <v>-</v>
      </c>
      <c r="D1170" t="s">
        <v>265</v>
      </c>
      <c r="E1170">
        <v>1960.0432353000001</v>
      </c>
      <c r="F1170">
        <v>453.5</v>
      </c>
      <c r="G1170">
        <v>160.67149785975101</v>
      </c>
      <c r="H1170">
        <v>12.2525074654141</v>
      </c>
      <c r="I1170">
        <v>40.229707955352303</v>
      </c>
      <c r="J1170">
        <v>-5.4879996392310204</v>
      </c>
      <c r="K1170">
        <v>430.90877202778501</v>
      </c>
      <c r="L1170">
        <v>352.29382782876303</v>
      </c>
      <c r="M1170">
        <v>50.505338586648499</v>
      </c>
      <c r="N1170">
        <v>1.9353532704376299</v>
      </c>
      <c r="O1170">
        <v>10.2646085997794</v>
      </c>
      <c r="P1170">
        <v>194.48051948051901</v>
      </c>
      <c r="Q1170">
        <v>0.24765272386443701</v>
      </c>
    </row>
    <row r="1171" spans="1:17" hidden="1" x14ac:dyDescent="0.3">
      <c r="A1171" t="s">
        <v>2498</v>
      </c>
      <c r="B1171" t="s">
        <v>2499</v>
      </c>
      <c r="C1171" t="str">
        <f>IFERROR(VLOOKUP(Table1[[#This Row],[Ticker]],[1]!Table2[[Symbol]:[Industry]],2,FALSE),"-")</f>
        <v>-</v>
      </c>
      <c r="D1171" t="s">
        <v>415</v>
      </c>
      <c r="E1171">
        <v>1959.4997476799999</v>
      </c>
      <c r="F1171">
        <v>1509.6</v>
      </c>
      <c r="G1171">
        <v>327.559579718279</v>
      </c>
      <c r="H1171">
        <v>15.317240761187399</v>
      </c>
      <c r="I1171">
        <v>53.316834980075299</v>
      </c>
      <c r="J1171">
        <v>16.296114130087801</v>
      </c>
      <c r="K1171">
        <v>1274.91384952412</v>
      </c>
      <c r="L1171">
        <v>930.58888267746499</v>
      </c>
      <c r="M1171">
        <v>67.675403034090394</v>
      </c>
      <c r="N1171">
        <v>0.54480654443855903</v>
      </c>
      <c r="O1171">
        <v>9.7310545839957605</v>
      </c>
      <c r="P1171">
        <v>372.93233082706701</v>
      </c>
      <c r="Q1171">
        <v>0.12534506040025001</v>
      </c>
    </row>
    <row r="1172" spans="1:17" hidden="1" x14ac:dyDescent="0.3">
      <c r="A1172" t="s">
        <v>2500</v>
      </c>
      <c r="B1172" t="s">
        <v>2501</v>
      </c>
      <c r="C1172" t="str">
        <f>IFERROR(VLOOKUP(Table1[[#This Row],[Ticker]],[1]!Table2[[Symbol]:[Industry]],2,FALSE),"-")</f>
        <v>-</v>
      </c>
      <c r="D1172" t="s">
        <v>296</v>
      </c>
      <c r="E1172">
        <v>1955.3856908400001</v>
      </c>
      <c r="F1172">
        <v>59.58</v>
      </c>
      <c r="G1172">
        <v>29.848296395533001</v>
      </c>
      <c r="H1172">
        <v>-11.3161819555673</v>
      </c>
      <c r="I1172">
        <v>-42.934794693989801</v>
      </c>
      <c r="J1172">
        <v>-4.5454835664064497</v>
      </c>
      <c r="K1172">
        <v>62.210296960981303</v>
      </c>
      <c r="L1172">
        <v>60.046217412040598</v>
      </c>
      <c r="M1172">
        <v>35.352312286193502</v>
      </c>
      <c r="N1172">
        <v>0.70437751650440195</v>
      </c>
      <c r="O1172">
        <v>60.9600537092984</v>
      </c>
      <c r="P1172">
        <v>69.985734664764493</v>
      </c>
      <c r="Q1172">
        <v>4.4335572817720001E-3</v>
      </c>
    </row>
    <row r="1173" spans="1:17" hidden="1" x14ac:dyDescent="0.3">
      <c r="A1173" t="s">
        <v>2502</v>
      </c>
      <c r="B1173" t="s">
        <v>2503</v>
      </c>
      <c r="C1173" t="str">
        <f>IFERROR(VLOOKUP(Table1[[#This Row],[Ticker]],[1]!Table2[[Symbol]:[Industry]],2,FALSE),"-")</f>
        <v>-</v>
      </c>
      <c r="D1173" t="s">
        <v>724</v>
      </c>
      <c r="E1173">
        <v>1952.2451349999999</v>
      </c>
      <c r="F1173">
        <v>317.64999999999998</v>
      </c>
      <c r="G1173">
        <v>329.79555320992102</v>
      </c>
      <c r="H1173">
        <v>-21.350867085801401</v>
      </c>
      <c r="I1173">
        <v>-1.79462279927822</v>
      </c>
      <c r="J1173">
        <v>-7.74526301429814</v>
      </c>
      <c r="K1173">
        <v>330.79941027590797</v>
      </c>
      <c r="L1173">
        <v>262.679296744211</v>
      </c>
      <c r="M1173">
        <v>36.324382351092702</v>
      </c>
      <c r="N1173">
        <v>0.61878361508294799</v>
      </c>
      <c r="O1173">
        <v>40.091295450967998</v>
      </c>
      <c r="P1173">
        <v>371.22088710873697</v>
      </c>
      <c r="Q1173">
        <v>0.121033137814479</v>
      </c>
    </row>
    <row r="1174" spans="1:17" hidden="1" x14ac:dyDescent="0.3">
      <c r="A1174" t="s">
        <v>2504</v>
      </c>
      <c r="B1174" t="s">
        <v>2505</v>
      </c>
      <c r="C1174" t="str">
        <f>IFERROR(VLOOKUP(Table1[[#This Row],[Ticker]],[1]!Table2[[Symbol]:[Industry]],2,FALSE),"-")</f>
        <v>-</v>
      </c>
      <c r="D1174" t="s">
        <v>265</v>
      </c>
      <c r="E1174">
        <v>1950.174876</v>
      </c>
      <c r="F1174">
        <v>1431.3</v>
      </c>
      <c r="G1174">
        <v>-9.7815824562777305</v>
      </c>
      <c r="H1174">
        <v>-12.7473472672204</v>
      </c>
      <c r="I1174">
        <v>-10.4693688278576</v>
      </c>
      <c r="J1174">
        <v>-5.0893592313493397</v>
      </c>
      <c r="K1174">
        <v>1470.1561291215401</v>
      </c>
      <c r="L1174">
        <v>1350.5018276030501</v>
      </c>
      <c r="M1174">
        <v>27.0189456451963</v>
      </c>
      <c r="N1174">
        <v>0.51132119106307805</v>
      </c>
      <c r="O1174">
        <v>20.932019842101599</v>
      </c>
      <c r="P1174">
        <v>39.211204590769803</v>
      </c>
      <c r="Q1174">
        <v>1.7686086900206999E-2</v>
      </c>
    </row>
    <row r="1175" spans="1:17" hidden="1" x14ac:dyDescent="0.3">
      <c r="A1175" t="s">
        <v>2506</v>
      </c>
      <c r="B1175" t="s">
        <v>2507</v>
      </c>
      <c r="C1175" t="str">
        <f>IFERROR(VLOOKUP(Table1[[#This Row],[Ticker]],[1]!Table2[[Symbol]:[Industry]],2,FALSE),"-")</f>
        <v>-</v>
      </c>
      <c r="D1175" t="s">
        <v>388</v>
      </c>
      <c r="E1175">
        <v>1941.8129904</v>
      </c>
      <c r="F1175">
        <v>221.6</v>
      </c>
      <c r="G1175">
        <v>-59.962484100317297</v>
      </c>
      <c r="H1175">
        <v>-5.2559411091922597</v>
      </c>
      <c r="I1175">
        <v>-31.9299917461483</v>
      </c>
      <c r="J1175">
        <v>-3.2113708147156101</v>
      </c>
      <c r="K1175">
        <v>225.79499616149801</v>
      </c>
      <c r="L1175">
        <v>245.712116248173</v>
      </c>
      <c r="M1175">
        <v>51.293888708665698</v>
      </c>
      <c r="N1175">
        <v>0.79847041004865904</v>
      </c>
      <c r="O1175">
        <v>57.197653429602902</v>
      </c>
      <c r="P1175">
        <v>6.7128960801309896</v>
      </c>
      <c r="Q1175">
        <v>0.133279711274813</v>
      </c>
    </row>
    <row r="1176" spans="1:17" hidden="1" x14ac:dyDescent="0.3">
      <c r="A1176" t="s">
        <v>2508</v>
      </c>
      <c r="B1176" t="s">
        <v>2509</v>
      </c>
      <c r="C1176" t="str">
        <f>IFERROR(VLOOKUP(Table1[[#This Row],[Ticker]],[1]!Table2[[Symbol]:[Industry]],2,FALSE),"-")</f>
        <v>-</v>
      </c>
      <c r="D1176" t="s">
        <v>2510</v>
      </c>
      <c r="E1176">
        <v>1941.189478305</v>
      </c>
      <c r="F1176">
        <v>1166.55</v>
      </c>
      <c r="G1176">
        <v>-32.471532829277301</v>
      </c>
      <c r="H1176">
        <v>-6.7134041777895899</v>
      </c>
      <c r="I1176">
        <v>-16.8544008371586</v>
      </c>
      <c r="J1176">
        <v>-6.8138126473611003</v>
      </c>
      <c r="O1176">
        <v>12.7084136985127</v>
      </c>
      <c r="P1176">
        <v>3.3259521700619898</v>
      </c>
    </row>
    <row r="1177" spans="1:17" hidden="1" x14ac:dyDescent="0.3">
      <c r="A1177" t="s">
        <v>2511</v>
      </c>
      <c r="B1177" t="s">
        <v>2512</v>
      </c>
      <c r="C1177" t="str">
        <f>IFERROR(VLOOKUP(Table1[[#This Row],[Ticker]],[1]!Table2[[Symbol]:[Industry]],2,FALSE),"-")</f>
        <v>-</v>
      </c>
      <c r="D1177" t="s">
        <v>228</v>
      </c>
      <c r="E1177">
        <v>1940.32673100999</v>
      </c>
      <c r="F1177">
        <v>1097.3</v>
      </c>
      <c r="G1177">
        <v>140.704094796493</v>
      </c>
      <c r="H1177">
        <v>17.9623981562731</v>
      </c>
      <c r="I1177">
        <v>37.3014415015639</v>
      </c>
      <c r="J1177">
        <v>-0.90196989514083803</v>
      </c>
      <c r="K1177">
        <v>937.17665431381397</v>
      </c>
      <c r="L1177">
        <v>731.16037638448995</v>
      </c>
      <c r="M1177">
        <v>73.1643209651549</v>
      </c>
      <c r="N1177">
        <v>1.2526512439441</v>
      </c>
      <c r="O1177">
        <v>4.1602114280506699</v>
      </c>
      <c r="P1177">
        <v>203.961218836565</v>
      </c>
      <c r="Q1177">
        <v>0.17910581838358799</v>
      </c>
    </row>
    <row r="1178" spans="1:17" hidden="1" x14ac:dyDescent="0.3">
      <c r="A1178" t="s">
        <v>2513</v>
      </c>
      <c r="B1178" t="s">
        <v>2514</v>
      </c>
      <c r="C1178" t="str">
        <f>IFERROR(VLOOKUP(Table1[[#This Row],[Ticker]],[1]!Table2[[Symbol]:[Industry]],2,FALSE),"-")</f>
        <v>-</v>
      </c>
      <c r="D1178" t="s">
        <v>21</v>
      </c>
      <c r="E1178">
        <v>1938.1166685000001</v>
      </c>
      <c r="F1178">
        <v>1524.5</v>
      </c>
      <c r="G1178">
        <v>81.996967707474496</v>
      </c>
      <c r="H1178">
        <v>13.329175730886099</v>
      </c>
      <c r="I1178">
        <v>60.602157292227297</v>
      </c>
      <c r="J1178">
        <v>-2.2473711062908301</v>
      </c>
      <c r="K1178">
        <v>1352.11910322218</v>
      </c>
      <c r="L1178">
        <v>1059.1321224599601</v>
      </c>
      <c r="M1178">
        <v>56.182289027912702</v>
      </c>
      <c r="N1178">
        <v>1.91865056596682</v>
      </c>
      <c r="O1178">
        <v>13.9324368645457</v>
      </c>
      <c r="P1178">
        <v>157.104308963656</v>
      </c>
      <c r="Q1178">
        <v>0.18726920911817499</v>
      </c>
    </row>
    <row r="1179" spans="1:17" hidden="1" x14ac:dyDescent="0.3">
      <c r="A1179" t="s">
        <v>2515</v>
      </c>
      <c r="B1179" t="s">
        <v>2516</v>
      </c>
      <c r="C1179" t="str">
        <f>IFERROR(VLOOKUP(Table1[[#This Row],[Ticker]],[1]!Table2[[Symbol]:[Industry]],2,FALSE),"-")</f>
        <v>-</v>
      </c>
      <c r="D1179" t="s">
        <v>199</v>
      </c>
      <c r="E1179">
        <v>1927.75512</v>
      </c>
      <c r="F1179">
        <v>1027.1500000000001</v>
      </c>
      <c r="G1179">
        <v>132.027857089245</v>
      </c>
      <c r="H1179">
        <v>6.1609412742304599</v>
      </c>
      <c r="I1179">
        <v>100.513403299807</v>
      </c>
      <c r="J1179">
        <v>-1.8690343978877499</v>
      </c>
      <c r="K1179">
        <v>970.86144686012096</v>
      </c>
      <c r="L1179">
        <v>792.24325765616595</v>
      </c>
      <c r="M1179">
        <v>66.419926806170494</v>
      </c>
      <c r="N1179">
        <v>1.1218954641666501</v>
      </c>
      <c r="O1179">
        <v>24.660468286034099</v>
      </c>
      <c r="P1179">
        <v>193.597255966842</v>
      </c>
      <c r="Q1179">
        <v>0.13169521840175399</v>
      </c>
    </row>
    <row r="1180" spans="1:17" hidden="1" x14ac:dyDescent="0.3">
      <c r="A1180" t="s">
        <v>2517</v>
      </c>
      <c r="B1180" t="s">
        <v>2518</v>
      </c>
      <c r="C1180" t="str">
        <f>IFERROR(VLOOKUP(Table1[[#This Row],[Ticker]],[1]!Table2[[Symbol]:[Industry]],2,FALSE),"-")</f>
        <v>-</v>
      </c>
      <c r="D1180" t="s">
        <v>265</v>
      </c>
      <c r="E1180">
        <v>1912.78083507</v>
      </c>
      <c r="F1180">
        <v>345.1</v>
      </c>
      <c r="G1180">
        <v>189.79954852394599</v>
      </c>
      <c r="H1180">
        <v>-9.2142650188678292</v>
      </c>
      <c r="I1180">
        <v>25.611904973988899</v>
      </c>
      <c r="J1180">
        <v>-11.7931439016923</v>
      </c>
      <c r="K1180">
        <v>333.56532229148002</v>
      </c>
      <c r="L1180">
        <v>244.84806123016099</v>
      </c>
      <c r="M1180">
        <v>36.6781974605342</v>
      </c>
      <c r="N1180">
        <v>0.75088433296699597</v>
      </c>
      <c r="O1180">
        <v>27.122573167197899</v>
      </c>
      <c r="P1180">
        <v>228.666666666666</v>
      </c>
      <c r="Q1180">
        <v>0.13507172616098001</v>
      </c>
    </row>
    <row r="1181" spans="1:17" hidden="1" x14ac:dyDescent="0.3">
      <c r="A1181" t="s">
        <v>2519</v>
      </c>
      <c r="B1181" t="s">
        <v>2520</v>
      </c>
      <c r="C1181" t="str">
        <f>IFERROR(VLOOKUP(Table1[[#This Row],[Ticker]],[1]!Table2[[Symbol]:[Industry]],2,FALSE),"-")</f>
        <v>-</v>
      </c>
      <c r="D1181" t="s">
        <v>330</v>
      </c>
      <c r="E1181">
        <v>1907.6038799999999</v>
      </c>
      <c r="F1181">
        <v>1423.5</v>
      </c>
      <c r="G1181">
        <v>320.22732173433201</v>
      </c>
      <c r="H1181">
        <v>12.4402072233938</v>
      </c>
      <c r="I1181">
        <v>187.58838124788701</v>
      </c>
      <c r="J1181">
        <v>-6.99252067234056</v>
      </c>
      <c r="K1181">
        <v>1285.01637511626</v>
      </c>
      <c r="L1181">
        <v>862.17906453113005</v>
      </c>
      <c r="M1181">
        <v>47.219778572076002</v>
      </c>
      <c r="N1181">
        <v>2.89189593533419</v>
      </c>
      <c r="O1181">
        <v>13.7969792764313</v>
      </c>
      <c r="P1181">
        <v>473.76058041112401</v>
      </c>
      <c r="Q1181">
        <v>0.22594725587039299</v>
      </c>
    </row>
    <row r="1182" spans="1:17" hidden="1" x14ac:dyDescent="0.3">
      <c r="A1182" t="s">
        <v>2521</v>
      </c>
      <c r="B1182" t="s">
        <v>2522</v>
      </c>
      <c r="C1182" t="str">
        <f>IFERROR(VLOOKUP(Table1[[#This Row],[Ticker]],[1]!Table2[[Symbol]:[Industry]],2,FALSE),"-")</f>
        <v>-</v>
      </c>
      <c r="D1182" t="s">
        <v>1668</v>
      </c>
      <c r="E1182">
        <v>1906.0882018</v>
      </c>
      <c r="F1182">
        <v>62.47</v>
      </c>
      <c r="G1182">
        <v>-8.9207959134262893</v>
      </c>
      <c r="H1182">
        <v>-0.88489031576509303</v>
      </c>
      <c r="I1182">
        <v>0.884350668521245</v>
      </c>
      <c r="J1182">
        <v>-1.3239532096100901</v>
      </c>
      <c r="K1182">
        <v>62.053655839422298</v>
      </c>
      <c r="L1182">
        <v>59.286634033114197</v>
      </c>
      <c r="M1182">
        <v>59.453032016997597</v>
      </c>
      <c r="N1182">
        <v>0.78052973812644499</v>
      </c>
      <c r="O1182">
        <v>5.5066431887305898</v>
      </c>
      <c r="P1182">
        <v>26.202020202020201</v>
      </c>
      <c r="Q1182">
        <v>-2.8326200589973E-2</v>
      </c>
    </row>
    <row r="1183" spans="1:17" hidden="1" x14ac:dyDescent="0.3">
      <c r="A1183" t="s">
        <v>2523</v>
      </c>
      <c r="B1183" t="s">
        <v>2524</v>
      </c>
      <c r="C1183" t="str">
        <f>IFERROR(VLOOKUP(Table1[[#This Row],[Ticker]],[1]!Table2[[Symbol]:[Industry]],2,FALSE),"-")</f>
        <v>-</v>
      </c>
      <c r="D1183" t="s">
        <v>1668</v>
      </c>
      <c r="E1183">
        <v>1905.052968</v>
      </c>
      <c r="F1183">
        <v>62.55</v>
      </c>
      <c r="G1183">
        <v>-8.2462471678065707</v>
      </c>
      <c r="H1183">
        <v>0.550289493920187</v>
      </c>
      <c r="I1183">
        <v>0.96811703135737104</v>
      </c>
      <c r="J1183">
        <v>-0.82596124173860996</v>
      </c>
      <c r="K1183">
        <v>62.011120912916802</v>
      </c>
      <c r="L1183">
        <v>59.255732164797401</v>
      </c>
      <c r="M1183">
        <v>55.931821315525497</v>
      </c>
      <c r="N1183">
        <v>1.2008995237067399</v>
      </c>
      <c r="O1183">
        <v>6.5547561950439697</v>
      </c>
      <c r="P1183">
        <v>27.1083113188376</v>
      </c>
      <c r="Q1183">
        <v>-2.9924776916618E-2</v>
      </c>
    </row>
    <row r="1184" spans="1:17" hidden="1" x14ac:dyDescent="0.3">
      <c r="A1184" t="s">
        <v>2525</v>
      </c>
      <c r="B1184" t="s">
        <v>2526</v>
      </c>
      <c r="C1184" t="str">
        <f>IFERROR(VLOOKUP(Table1[[#This Row],[Ticker]],[1]!Table2[[Symbol]:[Industry]],2,FALSE),"-")</f>
        <v>-</v>
      </c>
      <c r="D1184" t="s">
        <v>743</v>
      </c>
      <c r="E1184">
        <v>1901.11000107</v>
      </c>
      <c r="F1184">
        <v>799.03</v>
      </c>
      <c r="G1184">
        <v>38.787413390097598</v>
      </c>
      <c r="H1184">
        <v>0.59283310344767903</v>
      </c>
      <c r="I1184">
        <v>12.866221157383</v>
      </c>
      <c r="J1184">
        <v>-0.52852976311701105</v>
      </c>
      <c r="K1184">
        <v>771.176438772506</v>
      </c>
      <c r="L1184">
        <v>674.67101673242303</v>
      </c>
      <c r="M1184">
        <v>43.078312623575101</v>
      </c>
      <c r="N1184">
        <v>0.70632983447028697</v>
      </c>
      <c r="O1184">
        <v>3.2063877451409901</v>
      </c>
      <c r="P1184">
        <v>80.144290384398502</v>
      </c>
      <c r="Q1184">
        <v>-3.6227040049000002E-5</v>
      </c>
    </row>
    <row r="1185" spans="1:17" hidden="1" x14ac:dyDescent="0.3">
      <c r="A1185" t="s">
        <v>2527</v>
      </c>
      <c r="B1185" t="s">
        <v>2528</v>
      </c>
      <c r="C1185" t="str">
        <f>IFERROR(VLOOKUP(Table1[[#This Row],[Ticker]],[1]!Table2[[Symbol]:[Industry]],2,FALSE),"-")</f>
        <v>-</v>
      </c>
      <c r="D1185" t="s">
        <v>199</v>
      </c>
      <c r="E1185">
        <v>1893.84536774</v>
      </c>
      <c r="F1185">
        <v>1592.45</v>
      </c>
      <c r="G1185">
        <v>159.89809473427701</v>
      </c>
      <c r="H1185">
        <v>63.8948873949156</v>
      </c>
      <c r="I1185">
        <v>59.812166854619399</v>
      </c>
      <c r="J1185">
        <v>20.247780218567499</v>
      </c>
      <c r="K1185">
        <v>1117.59497880412</v>
      </c>
      <c r="L1185">
        <v>869.37287215145204</v>
      </c>
      <c r="M1185">
        <v>78.184977642486203</v>
      </c>
      <c r="N1185">
        <v>1.68913013101639</v>
      </c>
      <c r="O1185">
        <v>13.158968884423301</v>
      </c>
      <c r="P1185">
        <v>218.49</v>
      </c>
      <c r="Q1185">
        <v>0.198530143667458</v>
      </c>
    </row>
    <row r="1186" spans="1:17" hidden="1" x14ac:dyDescent="0.3">
      <c r="A1186" t="s">
        <v>2529</v>
      </c>
      <c r="B1186" t="s">
        <v>2530</v>
      </c>
      <c r="C1186" t="str">
        <f>IFERROR(VLOOKUP(Table1[[#This Row],[Ticker]],[1]!Table2[[Symbol]:[Industry]],2,FALSE),"-")</f>
        <v>-</v>
      </c>
      <c r="D1186" t="s">
        <v>259</v>
      </c>
      <c r="E1186">
        <v>1892.0679282450001</v>
      </c>
      <c r="F1186">
        <v>828.15</v>
      </c>
      <c r="G1186">
        <v>43.060174520437201</v>
      </c>
      <c r="H1186">
        <v>0.18212221270454401</v>
      </c>
      <c r="I1186">
        <v>53.742614707170802</v>
      </c>
      <c r="J1186">
        <v>-0.99297053681842595</v>
      </c>
      <c r="K1186">
        <v>779.18647439198401</v>
      </c>
      <c r="L1186">
        <v>650.83224284766004</v>
      </c>
      <c r="M1186">
        <v>55.297375913958703</v>
      </c>
      <c r="N1186">
        <v>0.36219269258320602</v>
      </c>
      <c r="O1186">
        <v>14.4720159391414</v>
      </c>
      <c r="P1186">
        <v>78.465218515645205</v>
      </c>
      <c r="Q1186">
        <v>5.0635369313191E-2</v>
      </c>
    </row>
    <row r="1187" spans="1:17" hidden="1" x14ac:dyDescent="0.3">
      <c r="A1187" t="s">
        <v>2531</v>
      </c>
      <c r="B1187" t="s">
        <v>2532</v>
      </c>
      <c r="C1187" t="str">
        <f>IFERROR(VLOOKUP(Table1[[#This Row],[Ticker]],[1]!Table2[[Symbol]:[Industry]],2,FALSE),"-")</f>
        <v>-</v>
      </c>
      <c r="D1187" t="s">
        <v>1834</v>
      </c>
      <c r="E1187">
        <v>1890.7272249599901</v>
      </c>
      <c r="F1187">
        <v>652.4</v>
      </c>
      <c r="G1187">
        <v>-7.4250981145929797</v>
      </c>
      <c r="H1187">
        <v>6.7214321099536596</v>
      </c>
      <c r="I1187">
        <v>-13.566289665671</v>
      </c>
      <c r="J1187">
        <v>-3.50184384362738</v>
      </c>
      <c r="K1187">
        <v>649.08708399124396</v>
      </c>
      <c r="L1187">
        <v>644.828925938986</v>
      </c>
      <c r="M1187">
        <v>47.820633915807299</v>
      </c>
      <c r="N1187">
        <v>0.43511153082098503</v>
      </c>
      <c r="O1187">
        <v>40.251379521765699</v>
      </c>
      <c r="P1187">
        <v>31.917905166312799</v>
      </c>
      <c r="Q1187">
        <v>0.153115509154474</v>
      </c>
    </row>
    <row r="1188" spans="1:17" hidden="1" x14ac:dyDescent="0.3">
      <c r="A1188" t="s">
        <v>2533</v>
      </c>
      <c r="B1188" t="s">
        <v>2534</v>
      </c>
      <c r="C1188" t="str">
        <f>IFERROR(VLOOKUP(Table1[[#This Row],[Ticker]],[1]!Table2[[Symbol]:[Industry]],2,FALSE),"-")</f>
        <v>-</v>
      </c>
      <c r="D1188" t="s">
        <v>265</v>
      </c>
      <c r="E1188">
        <v>1880.6970958649999</v>
      </c>
      <c r="F1188">
        <v>614.95000000000005</v>
      </c>
      <c r="G1188">
        <v>-61.955472479772702</v>
      </c>
      <c r="H1188">
        <v>-8.6016191679276499</v>
      </c>
      <c r="I1188">
        <v>-41.412402668566301</v>
      </c>
      <c r="J1188">
        <v>-2.55520458153046</v>
      </c>
      <c r="K1188">
        <v>673.92409328368103</v>
      </c>
      <c r="L1188">
        <v>771.03470115660696</v>
      </c>
      <c r="M1188">
        <v>22.2826664569555</v>
      </c>
      <c r="N1188">
        <v>0.81875057246488003</v>
      </c>
      <c r="O1188">
        <v>87.007073745832898</v>
      </c>
      <c r="P1188">
        <v>0.14656786906606101</v>
      </c>
    </row>
    <row r="1189" spans="1:17" hidden="1" x14ac:dyDescent="0.3">
      <c r="A1189" t="s">
        <v>2535</v>
      </c>
      <c r="B1189" t="s">
        <v>2536</v>
      </c>
      <c r="C1189" t="str">
        <f>IFERROR(VLOOKUP(Table1[[#This Row],[Ticker]],[1]!Table2[[Symbol]:[Industry]],2,FALSE),"-")</f>
        <v>-</v>
      </c>
      <c r="D1189" t="s">
        <v>418</v>
      </c>
      <c r="E1189">
        <v>1874.9595312599999</v>
      </c>
      <c r="F1189">
        <v>3515.55</v>
      </c>
      <c r="G1189">
        <v>209.52641118747499</v>
      </c>
      <c r="H1189">
        <v>-77.268282646830997</v>
      </c>
      <c r="I1189">
        <v>109.044862863351</v>
      </c>
      <c r="J1189">
        <v>-15.862653084341201</v>
      </c>
      <c r="K1189">
        <v>3569.3530656796902</v>
      </c>
      <c r="L1189">
        <v>2362.6233676741099</v>
      </c>
      <c r="M1189">
        <v>29.2782802720312</v>
      </c>
      <c r="N1189">
        <v>0.58047106828877804</v>
      </c>
      <c r="O1189">
        <v>36.967188633357402</v>
      </c>
      <c r="P1189">
        <v>292.18540829986603</v>
      </c>
      <c r="Q1189">
        <v>0.23101268009145301</v>
      </c>
    </row>
    <row r="1190" spans="1:17" hidden="1" x14ac:dyDescent="0.3">
      <c r="A1190" t="s">
        <v>2537</v>
      </c>
      <c r="B1190" t="s">
        <v>2538</v>
      </c>
      <c r="C1190" t="str">
        <f>IFERROR(VLOOKUP(Table1[[#This Row],[Ticker]],[1]!Table2[[Symbol]:[Industry]],2,FALSE),"-")</f>
        <v>-</v>
      </c>
      <c r="D1190" t="s">
        <v>199</v>
      </c>
      <c r="E1190">
        <v>1874.144074</v>
      </c>
      <c r="F1190">
        <v>436.55</v>
      </c>
      <c r="G1190">
        <v>-42.350979077488098</v>
      </c>
      <c r="H1190">
        <v>1.64857461940438</v>
      </c>
      <c r="I1190">
        <v>-11.9159113610062</v>
      </c>
      <c r="J1190">
        <v>2.7671051258972601</v>
      </c>
      <c r="K1190">
        <v>417.47493976709302</v>
      </c>
      <c r="L1190">
        <v>419.93270888757399</v>
      </c>
      <c r="M1190">
        <v>67.834679182148605</v>
      </c>
      <c r="N1190">
        <v>0.68711283788477895</v>
      </c>
      <c r="O1190">
        <v>33.604398121635498</v>
      </c>
      <c r="P1190">
        <v>22.2144456886898</v>
      </c>
      <c r="Q1190">
        <v>4.2418013471980003E-3</v>
      </c>
    </row>
    <row r="1191" spans="1:17" hidden="1" x14ac:dyDescent="0.3">
      <c r="A1191" t="s">
        <v>2539</v>
      </c>
      <c r="B1191" t="s">
        <v>2540</v>
      </c>
      <c r="C1191" t="str">
        <f>IFERROR(VLOOKUP(Table1[[#This Row],[Ticker]],[1]!Table2[[Symbol]:[Industry]],2,FALSE),"-")</f>
        <v>-</v>
      </c>
      <c r="D1191" t="s">
        <v>569</v>
      </c>
      <c r="E1191">
        <v>1868.6857182000001</v>
      </c>
      <c r="F1191">
        <v>6063</v>
      </c>
      <c r="G1191">
        <v>-39.865429396550802</v>
      </c>
      <c r="H1191">
        <v>-0.106839551939251</v>
      </c>
      <c r="I1191">
        <v>-2.4776465434599002</v>
      </c>
      <c r="J1191">
        <v>2.7681901537593401</v>
      </c>
      <c r="K1191">
        <v>5791.8177823649303</v>
      </c>
      <c r="L1191">
        <v>5774.3525504382997</v>
      </c>
      <c r="M1191">
        <v>55.382428390005401</v>
      </c>
      <c r="N1191">
        <v>1.07406986005233</v>
      </c>
      <c r="O1191">
        <v>13.574138215404901</v>
      </c>
      <c r="P1191">
        <v>35.819892473118202</v>
      </c>
      <c r="Q1191">
        <v>-7.8535856901837994E-2</v>
      </c>
    </row>
    <row r="1192" spans="1:17" hidden="1" x14ac:dyDescent="0.3">
      <c r="A1192" t="s">
        <v>2541</v>
      </c>
      <c r="B1192" t="s">
        <v>2542</v>
      </c>
      <c r="C1192" t="str">
        <f>IFERROR(VLOOKUP(Table1[[#This Row],[Ticker]],[1]!Table2[[Symbol]:[Industry]],2,FALSE),"-")</f>
        <v>-</v>
      </c>
      <c r="D1192" t="s">
        <v>1904</v>
      </c>
      <c r="E1192">
        <v>1866.773967762</v>
      </c>
      <c r="F1192">
        <v>165.99</v>
      </c>
      <c r="G1192">
        <v>-20.901480443995901</v>
      </c>
      <c r="H1192">
        <v>0.97994216928382305</v>
      </c>
      <c r="I1192">
        <v>-26.241199548477098</v>
      </c>
      <c r="J1192">
        <v>0.98485838188433905</v>
      </c>
      <c r="K1192">
        <v>166.79940654938301</v>
      </c>
      <c r="L1192">
        <v>170.01369444802501</v>
      </c>
      <c r="M1192">
        <v>52.924424225137898</v>
      </c>
      <c r="N1192">
        <v>0.72808633458265803</v>
      </c>
      <c r="O1192">
        <v>31.212723658051701</v>
      </c>
      <c r="P1192">
        <v>12.0040485829959</v>
      </c>
      <c r="Q1192">
        <v>-4.7112176437709E-2</v>
      </c>
    </row>
    <row r="1193" spans="1:17" hidden="1" x14ac:dyDescent="0.3">
      <c r="A1193" t="s">
        <v>2543</v>
      </c>
      <c r="B1193" t="s">
        <v>2544</v>
      </c>
      <c r="C1193" t="str">
        <f>IFERROR(VLOOKUP(Table1[[#This Row],[Ticker]],[1]!Table2[[Symbol]:[Industry]],2,FALSE),"-")</f>
        <v>-</v>
      </c>
      <c r="D1193" t="s">
        <v>283</v>
      </c>
      <c r="E1193">
        <v>1866.0645</v>
      </c>
      <c r="F1193">
        <v>3970.35</v>
      </c>
      <c r="G1193">
        <v>42.260676198626101</v>
      </c>
      <c r="H1193">
        <v>-0.16404520343062701</v>
      </c>
      <c r="I1193">
        <v>8.6531523085317694</v>
      </c>
      <c r="J1193">
        <v>-5.2188156547943398</v>
      </c>
      <c r="K1193">
        <v>3723.9985378664101</v>
      </c>
      <c r="L1193">
        <v>3190.1860026700301</v>
      </c>
      <c r="M1193">
        <v>49.909108218604302</v>
      </c>
      <c r="N1193">
        <v>0.93386185696875201</v>
      </c>
      <c r="O1193">
        <v>5.7576787940609702</v>
      </c>
      <c r="P1193">
        <v>91.249999999999901</v>
      </c>
      <c r="Q1193">
        <v>0.20176768090803901</v>
      </c>
    </row>
    <row r="1194" spans="1:17" hidden="1" x14ac:dyDescent="0.3">
      <c r="A1194" t="s">
        <v>2545</v>
      </c>
      <c r="B1194" t="s">
        <v>2546</v>
      </c>
      <c r="C1194" t="str">
        <f>IFERROR(VLOOKUP(Table1[[#This Row],[Ticker]],[1]!Table2[[Symbol]:[Industry]],2,FALSE),"-")</f>
        <v>-</v>
      </c>
      <c r="D1194" t="s">
        <v>141</v>
      </c>
      <c r="E1194">
        <v>1865.9652212999999</v>
      </c>
      <c r="F1194">
        <v>110.1</v>
      </c>
      <c r="G1194">
        <v>2.47838888539256</v>
      </c>
      <c r="H1194">
        <v>14.777645204926401</v>
      </c>
      <c r="I1194">
        <v>7.0530515143501002</v>
      </c>
      <c r="J1194">
        <v>2.5909876598585502</v>
      </c>
      <c r="K1194">
        <v>104.06032672538301</v>
      </c>
      <c r="L1194">
        <v>92.701697387190805</v>
      </c>
      <c r="M1194">
        <v>51.328557875788299</v>
      </c>
      <c r="N1194">
        <v>1.0932867571820899</v>
      </c>
      <c r="O1194">
        <v>12.851952770208801</v>
      </c>
      <c r="P1194">
        <v>57.263248107413197</v>
      </c>
      <c r="Q1194">
        <v>6.8708101467325006E-2</v>
      </c>
    </row>
    <row r="1195" spans="1:17" hidden="1" x14ac:dyDescent="0.3">
      <c r="A1195" t="s">
        <v>2547</v>
      </c>
      <c r="B1195" t="s">
        <v>2548</v>
      </c>
      <c r="C1195" t="str">
        <f>IFERROR(VLOOKUP(Table1[[#This Row],[Ticker]],[1]!Table2[[Symbol]:[Industry]],2,FALSE),"-")</f>
        <v>-</v>
      </c>
      <c r="D1195" t="s">
        <v>265</v>
      </c>
      <c r="E1195">
        <v>1865.9261101</v>
      </c>
      <c r="F1195">
        <v>594.1</v>
      </c>
      <c r="G1195">
        <v>40.807491149950401</v>
      </c>
      <c r="H1195">
        <v>-14.067286885253599</v>
      </c>
      <c r="I1195">
        <v>41.494799376698602</v>
      </c>
      <c r="J1195">
        <v>-1.90650349927171</v>
      </c>
      <c r="K1195">
        <v>589.87549410477504</v>
      </c>
      <c r="L1195">
        <v>481.62730923644199</v>
      </c>
      <c r="M1195">
        <v>49.205597307940799</v>
      </c>
      <c r="N1195">
        <v>0.47467952095252502</v>
      </c>
      <c r="O1195">
        <v>25.669079279582501</v>
      </c>
      <c r="P1195">
        <v>99.228705566733694</v>
      </c>
      <c r="Q1195">
        <v>0.11976949502643799</v>
      </c>
    </row>
    <row r="1196" spans="1:17" hidden="1" x14ac:dyDescent="0.3">
      <c r="A1196" t="s">
        <v>2549</v>
      </c>
      <c r="B1196" t="s">
        <v>2550</v>
      </c>
      <c r="C1196" t="str">
        <f>IFERROR(VLOOKUP(Table1[[#This Row],[Ticker]],[1]!Table2[[Symbol]:[Industry]],2,FALSE),"-")</f>
        <v>-</v>
      </c>
      <c r="D1196" t="s">
        <v>388</v>
      </c>
      <c r="E1196">
        <v>1864.2964770599999</v>
      </c>
      <c r="F1196">
        <v>1483.05</v>
      </c>
      <c r="G1196">
        <v>30.0365261575914</v>
      </c>
      <c r="H1196">
        <v>13.075903468867001</v>
      </c>
      <c r="I1196">
        <v>63.471231045806299</v>
      </c>
      <c r="J1196">
        <v>-4.6334426408123104</v>
      </c>
      <c r="K1196">
        <v>1314.6516105682299</v>
      </c>
      <c r="L1196">
        <v>1080.6324226086899</v>
      </c>
      <c r="M1196">
        <v>58.502831524631702</v>
      </c>
      <c r="N1196">
        <v>0.75525566534005695</v>
      </c>
      <c r="O1196">
        <v>7.8183473247699098</v>
      </c>
      <c r="P1196">
        <v>111.924835667333</v>
      </c>
      <c r="Q1196">
        <v>2.1235414499237999E-2</v>
      </c>
    </row>
    <row r="1197" spans="1:17" hidden="1" x14ac:dyDescent="0.3">
      <c r="A1197" t="s">
        <v>2551</v>
      </c>
      <c r="B1197" t="s">
        <v>2552</v>
      </c>
      <c r="C1197" t="str">
        <f>IFERROR(VLOOKUP(Table1[[#This Row],[Ticker]],[1]!Table2[[Symbol]:[Industry]],2,FALSE),"-")</f>
        <v>-</v>
      </c>
      <c r="D1197" t="s">
        <v>265</v>
      </c>
      <c r="E1197">
        <v>1859.36</v>
      </c>
      <c r="F1197">
        <v>581.04999999999995</v>
      </c>
      <c r="G1197">
        <v>57.3414099642008</v>
      </c>
      <c r="H1197">
        <v>-7.9236397495157096</v>
      </c>
      <c r="I1197">
        <v>19.2350255110318</v>
      </c>
      <c r="J1197">
        <v>-4.9820773756634003</v>
      </c>
      <c r="K1197">
        <v>586.71558437572196</v>
      </c>
      <c r="L1197">
        <v>490.83053388401498</v>
      </c>
      <c r="M1197">
        <v>36.783040473619401</v>
      </c>
      <c r="N1197">
        <v>0.37086270933858201</v>
      </c>
      <c r="O1197">
        <v>12.8990620428534</v>
      </c>
      <c r="P1197">
        <v>103.235396991955</v>
      </c>
      <c r="Q1197">
        <v>0.14813293230566199</v>
      </c>
    </row>
    <row r="1198" spans="1:17" hidden="1" x14ac:dyDescent="0.3">
      <c r="A1198" t="s">
        <v>2553</v>
      </c>
      <c r="B1198" t="s">
        <v>2554</v>
      </c>
      <c r="C1198" t="str">
        <f>IFERROR(VLOOKUP(Table1[[#This Row],[Ticker]],[1]!Table2[[Symbol]:[Industry]],2,FALSE),"-")</f>
        <v>-</v>
      </c>
      <c r="D1198" t="s">
        <v>265</v>
      </c>
      <c r="E1198">
        <v>1851.1040822349901</v>
      </c>
      <c r="F1198">
        <v>513.85</v>
      </c>
      <c r="G1198">
        <v>11.5033480322572</v>
      </c>
      <c r="H1198">
        <v>38.252134644605</v>
      </c>
      <c r="I1198">
        <v>31.418608784531099</v>
      </c>
      <c r="J1198">
        <v>-3.5665033474655901</v>
      </c>
      <c r="K1198">
        <v>426.990473122602</v>
      </c>
      <c r="L1198">
        <v>379.53955193464202</v>
      </c>
      <c r="M1198">
        <v>60.728427380555203</v>
      </c>
      <c r="N1198">
        <v>3.3268386511685102</v>
      </c>
      <c r="O1198">
        <v>13.8464532451104</v>
      </c>
      <c r="P1198">
        <v>68.835222605552801</v>
      </c>
      <c r="Q1198">
        <v>8.7195332294996999E-2</v>
      </c>
    </row>
    <row r="1199" spans="1:17" hidden="1" x14ac:dyDescent="0.3">
      <c r="A1199" t="s">
        <v>2555</v>
      </c>
      <c r="B1199" t="s">
        <v>2556</v>
      </c>
      <c r="C1199" t="str">
        <f>IFERROR(VLOOKUP(Table1[[#This Row],[Ticker]],[1]!Table2[[Symbol]:[Industry]],2,FALSE),"-")</f>
        <v>-</v>
      </c>
      <c r="D1199" t="s">
        <v>296</v>
      </c>
      <c r="E1199">
        <v>1840.4063585599999</v>
      </c>
      <c r="F1199">
        <v>1230.4000000000001</v>
      </c>
      <c r="G1199">
        <v>1.27906976134693</v>
      </c>
      <c r="H1199">
        <v>5.0358903178795797</v>
      </c>
      <c r="I1199">
        <v>14.3200959444139</v>
      </c>
      <c r="J1199">
        <v>-4.4370750898777498</v>
      </c>
      <c r="K1199">
        <v>1185.71024925338</v>
      </c>
      <c r="L1199">
        <v>1017.78565131175</v>
      </c>
      <c r="M1199">
        <v>42.517927170208701</v>
      </c>
      <c r="N1199">
        <v>0.56930975590973898</v>
      </c>
      <c r="O1199">
        <v>8.9970741222366399</v>
      </c>
      <c r="P1199">
        <v>58.495427025634399</v>
      </c>
      <c r="Q1199">
        <v>0.13217881278003199</v>
      </c>
    </row>
    <row r="1200" spans="1:17" hidden="1" x14ac:dyDescent="0.3">
      <c r="A1200" t="s">
        <v>2557</v>
      </c>
      <c r="B1200" t="s">
        <v>2558</v>
      </c>
      <c r="C1200" t="str">
        <f>IFERROR(VLOOKUP(Table1[[#This Row],[Ticker]],[1]!Table2[[Symbol]:[Industry]],2,FALSE),"-")</f>
        <v>-</v>
      </c>
      <c r="D1200" t="s">
        <v>228</v>
      </c>
      <c r="E1200">
        <v>1835.5687371270001</v>
      </c>
      <c r="F1200">
        <v>82.89</v>
      </c>
      <c r="G1200">
        <v>161.832566837721</v>
      </c>
      <c r="H1200">
        <v>-2.0819226963081099</v>
      </c>
      <c r="I1200">
        <v>59.175124683391203</v>
      </c>
      <c r="J1200">
        <v>8.2186468581802394</v>
      </c>
      <c r="K1200">
        <v>76.627625539765802</v>
      </c>
      <c r="L1200">
        <v>56.188605012718398</v>
      </c>
      <c r="M1200">
        <v>60.121556351278898</v>
      </c>
      <c r="N1200">
        <v>0.49589313071601798</v>
      </c>
      <c r="O1200">
        <v>20.569429364217601</v>
      </c>
      <c r="P1200">
        <v>262.75711159737398</v>
      </c>
      <c r="Q1200">
        <v>0.135378020024956</v>
      </c>
    </row>
    <row r="1201" spans="1:17" hidden="1" x14ac:dyDescent="0.3">
      <c r="A1201" t="s">
        <v>2559</v>
      </c>
      <c r="B1201" t="s">
        <v>2560</v>
      </c>
      <c r="C1201" t="str">
        <f>IFERROR(VLOOKUP(Table1[[#This Row],[Ticker]],[1]!Table2[[Symbol]:[Industry]],2,FALSE),"-")</f>
        <v>-</v>
      </c>
      <c r="D1201" t="s">
        <v>427</v>
      </c>
      <c r="E1201">
        <v>1833.6685</v>
      </c>
      <c r="F1201">
        <v>1214.3499999999999</v>
      </c>
      <c r="G1201">
        <v>-8.9135425735833298</v>
      </c>
      <c r="H1201">
        <v>-6.6686246706559897</v>
      </c>
      <c r="I1201">
        <v>-28.938020191852999</v>
      </c>
      <c r="J1201">
        <v>-1.8103114188598599</v>
      </c>
      <c r="K1201">
        <v>1249.1358470677901</v>
      </c>
      <c r="L1201">
        <v>1237.78450818177</v>
      </c>
      <c r="M1201">
        <v>50.924601577817398</v>
      </c>
      <c r="N1201">
        <v>0.587448343412868</v>
      </c>
      <c r="O1201">
        <v>32.169473380821003</v>
      </c>
      <c r="P1201">
        <v>29.883951013423101</v>
      </c>
      <c r="Q1201">
        <v>6.0267720669831E-2</v>
      </c>
    </row>
    <row r="1202" spans="1:17" hidden="1" x14ac:dyDescent="0.3">
      <c r="A1202" t="s">
        <v>2561</v>
      </c>
      <c r="B1202" t="s">
        <v>2562</v>
      </c>
      <c r="C1202" t="str">
        <f>IFERROR(VLOOKUP(Table1[[#This Row],[Ticker]],[1]!Table2[[Symbol]:[Industry]],2,FALSE),"-")</f>
        <v>-</v>
      </c>
      <c r="D1202" t="s">
        <v>63</v>
      </c>
      <c r="E1202">
        <v>1829.7507335599901</v>
      </c>
      <c r="F1202">
        <v>18.79</v>
      </c>
      <c r="G1202">
        <v>3.2287810021410599</v>
      </c>
      <c r="H1202">
        <v>-12.437656793634099</v>
      </c>
      <c r="I1202">
        <v>-16.8061087428684</v>
      </c>
      <c r="J1202">
        <v>-5.8101585229037997</v>
      </c>
      <c r="K1202">
        <v>19.7057481314895</v>
      </c>
      <c r="L1202">
        <v>18.515148106247299</v>
      </c>
      <c r="M1202">
        <v>31.789598278387299</v>
      </c>
      <c r="N1202">
        <v>0.83740068112843302</v>
      </c>
      <c r="O1202">
        <v>49.281532730175599</v>
      </c>
      <c r="P1202">
        <v>35.667870036101</v>
      </c>
      <c r="Q1202">
        <v>2.6111042887294E-2</v>
      </c>
    </row>
    <row r="1203" spans="1:17" hidden="1" x14ac:dyDescent="0.3">
      <c r="A1203" t="s">
        <v>2563</v>
      </c>
      <c r="B1203" t="s">
        <v>2564</v>
      </c>
      <c r="C1203" t="str">
        <f>IFERROR(VLOOKUP(Table1[[#This Row],[Ticker]],[1]!Table2[[Symbol]:[Industry]],2,FALSE),"-")</f>
        <v>-</v>
      </c>
      <c r="D1203" t="s">
        <v>199</v>
      </c>
      <c r="E1203">
        <v>1826.7930951200001</v>
      </c>
      <c r="F1203">
        <v>807.55</v>
      </c>
      <c r="G1203">
        <v>43.988565538687503</v>
      </c>
      <c r="H1203">
        <v>-1.53716960988836</v>
      </c>
      <c r="I1203">
        <v>-4.3735740499262699</v>
      </c>
      <c r="J1203">
        <v>2.1983668398183802</v>
      </c>
      <c r="K1203">
        <v>777.64462463925202</v>
      </c>
      <c r="L1203">
        <v>684.94053717545899</v>
      </c>
      <c r="M1203">
        <v>57.070361695450103</v>
      </c>
      <c r="N1203">
        <v>0.58357682894579299</v>
      </c>
      <c r="O1203">
        <v>7.3617732648133298</v>
      </c>
      <c r="P1203">
        <v>76.032697547683895</v>
      </c>
      <c r="Q1203">
        <v>8.1466322739386005E-2</v>
      </c>
    </row>
    <row r="1204" spans="1:17" hidden="1" x14ac:dyDescent="0.3">
      <c r="A1204" t="s">
        <v>2565</v>
      </c>
      <c r="B1204" t="s">
        <v>2566</v>
      </c>
      <c r="C1204" t="str">
        <f>IFERROR(VLOOKUP(Table1[[#This Row],[Ticker]],[1]!Table2[[Symbol]:[Industry]],2,FALSE),"-")</f>
        <v>-</v>
      </c>
      <c r="D1204" t="s">
        <v>141</v>
      </c>
      <c r="E1204">
        <v>1814.8544723799901</v>
      </c>
      <c r="F1204">
        <v>58.79</v>
      </c>
      <c r="G1204">
        <v>39.146225769731203</v>
      </c>
      <c r="H1204">
        <v>-12.7717375111229</v>
      </c>
      <c r="I1204">
        <v>-10.0864184952278</v>
      </c>
      <c r="J1204">
        <v>-4.8834494919979399</v>
      </c>
      <c r="K1204">
        <v>62.2300239973179</v>
      </c>
      <c r="L1204">
        <v>55.637690442306699</v>
      </c>
      <c r="M1204">
        <v>43.629082184974301</v>
      </c>
      <c r="N1204">
        <v>0.622509587959305</v>
      </c>
      <c r="O1204">
        <v>33.066848103418899</v>
      </c>
      <c r="P1204">
        <v>108.845470692717</v>
      </c>
      <c r="Q1204">
        <v>0.13681942116721199</v>
      </c>
    </row>
    <row r="1205" spans="1:17" hidden="1" x14ac:dyDescent="0.3">
      <c r="A1205" t="s">
        <v>2567</v>
      </c>
      <c r="B1205" t="s">
        <v>2568</v>
      </c>
      <c r="C1205" t="str">
        <f>IFERROR(VLOOKUP(Table1[[#This Row],[Ticker]],[1]!Table2[[Symbol]:[Industry]],2,FALSE),"-")</f>
        <v>-</v>
      </c>
      <c r="D1205" t="s">
        <v>46</v>
      </c>
      <c r="E1205">
        <v>1812.630292998</v>
      </c>
      <c r="F1205">
        <v>188.22</v>
      </c>
      <c r="G1205">
        <v>175.02309574862599</v>
      </c>
      <c r="H1205">
        <v>-10.1719695296844</v>
      </c>
      <c r="I1205">
        <v>38.421504082795501</v>
      </c>
      <c r="J1205">
        <v>-3.2121459806944399</v>
      </c>
      <c r="K1205">
        <v>185.88251700149399</v>
      </c>
      <c r="L1205">
        <v>145.20411887899601</v>
      </c>
      <c r="M1205">
        <v>36.589617154829398</v>
      </c>
      <c r="N1205">
        <v>0.30048991262335401</v>
      </c>
      <c r="O1205">
        <v>21.081712889172199</v>
      </c>
      <c r="P1205">
        <v>211.10743801652799</v>
      </c>
      <c r="Q1205">
        <v>0.16556286325682201</v>
      </c>
    </row>
    <row r="1206" spans="1:17" hidden="1" x14ac:dyDescent="0.3">
      <c r="A1206" t="s">
        <v>2569</v>
      </c>
      <c r="B1206" t="s">
        <v>2570</v>
      </c>
      <c r="C1206" t="str">
        <f>IFERROR(VLOOKUP(Table1[[#This Row],[Ticker]],[1]!Table2[[Symbol]:[Industry]],2,FALSE),"-")</f>
        <v>-</v>
      </c>
      <c r="D1206" t="s">
        <v>532</v>
      </c>
      <c r="E1206">
        <v>1811.9498098500001</v>
      </c>
      <c r="F1206">
        <v>900.5</v>
      </c>
      <c r="G1206">
        <v>33.693642381895998</v>
      </c>
      <c r="H1206">
        <v>-3.5929696343352502</v>
      </c>
      <c r="I1206">
        <v>11.907412707975</v>
      </c>
      <c r="J1206">
        <v>-2.7165904251388802</v>
      </c>
      <c r="K1206">
        <v>881.43882146163503</v>
      </c>
      <c r="L1206">
        <v>746.41174093750203</v>
      </c>
      <c r="M1206">
        <v>50.123698141253897</v>
      </c>
      <c r="N1206">
        <v>1.7435391293956599</v>
      </c>
      <c r="O1206">
        <v>10.938367573570201</v>
      </c>
      <c r="P1206">
        <v>125.125</v>
      </c>
      <c r="Q1206">
        <v>0.185862063672804</v>
      </c>
    </row>
    <row r="1207" spans="1:17" hidden="1" x14ac:dyDescent="0.3">
      <c r="A1207" t="s">
        <v>2571</v>
      </c>
      <c r="B1207" t="s">
        <v>2572</v>
      </c>
      <c r="C1207" t="str">
        <f>IFERROR(VLOOKUP(Table1[[#This Row],[Ticker]],[1]!Table2[[Symbol]:[Industry]],2,FALSE),"-")</f>
        <v>-</v>
      </c>
      <c r="D1207" t="s">
        <v>57</v>
      </c>
      <c r="E1207">
        <v>1811.4441044799901</v>
      </c>
      <c r="F1207">
        <v>411.2</v>
      </c>
      <c r="G1207">
        <v>159.136552495692</v>
      </c>
      <c r="H1207">
        <v>27.2145010209871</v>
      </c>
      <c r="I1207">
        <v>24.244772933202899</v>
      </c>
      <c r="J1207">
        <v>17.819343381007599</v>
      </c>
      <c r="K1207">
        <v>337.78155753031598</v>
      </c>
      <c r="L1207">
        <v>281.78888820423799</v>
      </c>
      <c r="M1207">
        <v>66.984582275887405</v>
      </c>
      <c r="N1207">
        <v>2.3990487506423199</v>
      </c>
      <c r="O1207">
        <v>8.0131322957198492</v>
      </c>
      <c r="P1207">
        <v>195.82733812949601</v>
      </c>
      <c r="Q1207">
        <v>0.103059224070273</v>
      </c>
    </row>
    <row r="1208" spans="1:17" hidden="1" x14ac:dyDescent="0.3">
      <c r="A1208" t="s">
        <v>2573</v>
      </c>
      <c r="B1208" t="s">
        <v>2574</v>
      </c>
      <c r="C1208" t="str">
        <f>IFERROR(VLOOKUP(Table1[[#This Row],[Ticker]],[1]!Table2[[Symbol]:[Industry]],2,FALSE),"-")</f>
        <v>-</v>
      </c>
      <c r="D1208" t="s">
        <v>296</v>
      </c>
      <c r="E1208">
        <v>1809.18</v>
      </c>
      <c r="F1208">
        <v>1507.65</v>
      </c>
      <c r="G1208">
        <v>-29.5135783401761</v>
      </c>
      <c r="H1208">
        <v>4.31854026665484</v>
      </c>
      <c r="I1208">
        <v>-4.1436779904727397</v>
      </c>
      <c r="J1208">
        <v>3.8527675141152402</v>
      </c>
      <c r="K1208">
        <v>1432.3666884394599</v>
      </c>
      <c r="L1208">
        <v>1422.36465952344</v>
      </c>
      <c r="M1208">
        <v>66.277551084553906</v>
      </c>
      <c r="N1208">
        <v>1.56139192208344</v>
      </c>
      <c r="O1208">
        <v>18.067853944881101</v>
      </c>
      <c r="P1208">
        <v>27.653359298928901</v>
      </c>
      <c r="Q1208">
        <v>0.16008933803172201</v>
      </c>
    </row>
    <row r="1209" spans="1:17" hidden="1" x14ac:dyDescent="0.3">
      <c r="A1209" t="s">
        <v>2575</v>
      </c>
      <c r="B1209" t="s">
        <v>2576</v>
      </c>
      <c r="C1209" t="str">
        <f>IFERROR(VLOOKUP(Table1[[#This Row],[Ticker]],[1]!Table2[[Symbol]:[Industry]],2,FALSE),"-")</f>
        <v>-</v>
      </c>
      <c r="D1209" t="s">
        <v>101</v>
      </c>
      <c r="E1209">
        <v>1808.964444</v>
      </c>
      <c r="F1209">
        <v>330.05</v>
      </c>
      <c r="G1209">
        <v>-48.999994204939597</v>
      </c>
      <c r="H1209">
        <v>-6.2977828440808201</v>
      </c>
      <c r="I1209">
        <v>-19.301224578041801</v>
      </c>
      <c r="J1209">
        <v>-2.3991412858587502</v>
      </c>
      <c r="K1209">
        <v>338.81331918024199</v>
      </c>
      <c r="L1209">
        <v>343.66693335001401</v>
      </c>
      <c r="M1209">
        <v>37.0129482362074</v>
      </c>
      <c r="N1209">
        <v>0.63436512263388201</v>
      </c>
      <c r="O1209">
        <v>34.525071958794101</v>
      </c>
      <c r="P1209">
        <v>17.0182591739053</v>
      </c>
      <c r="Q1209">
        <v>6.7828354458856002E-2</v>
      </c>
    </row>
    <row r="1210" spans="1:17" hidden="1" x14ac:dyDescent="0.3">
      <c r="A1210" t="s">
        <v>2577</v>
      </c>
      <c r="B1210" t="s">
        <v>2578</v>
      </c>
      <c r="C1210" t="str">
        <f>IFERROR(VLOOKUP(Table1[[#This Row],[Ticker]],[1]!Table2[[Symbol]:[Industry]],2,FALSE),"-")</f>
        <v>-</v>
      </c>
      <c r="D1210" t="s">
        <v>296</v>
      </c>
      <c r="E1210">
        <v>1804.5149334079999</v>
      </c>
      <c r="F1210">
        <v>76.22</v>
      </c>
      <c r="G1210">
        <v>-26.1916684925156</v>
      </c>
      <c r="H1210">
        <v>-4.0888137086905596</v>
      </c>
      <c r="I1210">
        <v>-12.449943169311499</v>
      </c>
      <c r="J1210">
        <v>1.93919966574356</v>
      </c>
      <c r="K1210">
        <v>74.300251678448802</v>
      </c>
      <c r="L1210">
        <v>77.103259851923596</v>
      </c>
      <c r="M1210">
        <v>44.997099028838399</v>
      </c>
      <c r="N1210">
        <v>0.63337572051288604</v>
      </c>
      <c r="O1210">
        <v>44.3190763579113</v>
      </c>
      <c r="P1210">
        <v>55.234215885947002</v>
      </c>
    </row>
    <row r="1211" spans="1:17" hidden="1" x14ac:dyDescent="0.3">
      <c r="A1211" t="s">
        <v>2579</v>
      </c>
      <c r="B1211" t="s">
        <v>2580</v>
      </c>
      <c r="C1211" t="str">
        <f>IFERROR(VLOOKUP(Table1[[#This Row],[Ticker]],[1]!Table2[[Symbol]:[Industry]],2,FALSE),"-")</f>
        <v>-</v>
      </c>
      <c r="D1211" t="s">
        <v>740</v>
      </c>
      <c r="E1211">
        <v>1799.9273859909999</v>
      </c>
      <c r="F1211">
        <v>15.89</v>
      </c>
      <c r="G1211">
        <v>-45.196470708430503</v>
      </c>
      <c r="H1211">
        <v>-8.1460030810406696</v>
      </c>
      <c r="I1211">
        <v>-35.675170305686102</v>
      </c>
      <c r="J1211">
        <v>-2.18566287681459</v>
      </c>
      <c r="K1211">
        <v>16.693940689212699</v>
      </c>
      <c r="L1211">
        <v>17.776011089319901</v>
      </c>
      <c r="M1211">
        <v>48.535478293906202</v>
      </c>
      <c r="N1211">
        <v>0.44565456933411801</v>
      </c>
      <c r="O1211">
        <v>84.392699811201993</v>
      </c>
      <c r="P1211">
        <v>12.6151665485471</v>
      </c>
      <c r="Q1211">
        <v>8.5000827307358001E-2</v>
      </c>
    </row>
    <row r="1212" spans="1:17" hidden="1" x14ac:dyDescent="0.3">
      <c r="A1212" t="s">
        <v>2581</v>
      </c>
      <c r="B1212" t="s">
        <v>2582</v>
      </c>
      <c r="C1212" t="str">
        <f>IFERROR(VLOOKUP(Table1[[#This Row],[Ticker]],[1]!Table2[[Symbol]:[Industry]],2,FALSE),"-")</f>
        <v>-</v>
      </c>
      <c r="D1212" t="s">
        <v>731</v>
      </c>
      <c r="E1212">
        <v>1788.192996087</v>
      </c>
      <c r="F1212">
        <v>201.27</v>
      </c>
      <c r="G1212">
        <v>-1.5907458527155101</v>
      </c>
      <c r="H1212">
        <v>1.8881893330144299</v>
      </c>
      <c r="I1212">
        <v>14.026386139403099</v>
      </c>
      <c r="J1212">
        <v>5.8401032273308999</v>
      </c>
      <c r="K1212">
        <v>190.74674062077801</v>
      </c>
      <c r="M1212">
        <v>57.194212357479799</v>
      </c>
      <c r="O1212">
        <v>14.2743578277935</v>
      </c>
      <c r="P1212">
        <v>45.847826086956502</v>
      </c>
    </row>
    <row r="1213" spans="1:17" hidden="1" x14ac:dyDescent="0.3">
      <c r="A1213" t="s">
        <v>2583</v>
      </c>
      <c r="B1213" t="s">
        <v>2584</v>
      </c>
      <c r="C1213" t="str">
        <f>IFERROR(VLOOKUP(Table1[[#This Row],[Ticker]],[1]!Table2[[Symbol]:[Industry]],2,FALSE),"-")</f>
        <v>-</v>
      </c>
      <c r="D1213" t="s">
        <v>265</v>
      </c>
      <c r="E1213">
        <v>1785.274740095</v>
      </c>
      <c r="F1213">
        <v>1312.85</v>
      </c>
      <c r="G1213">
        <v>-19.445246400635</v>
      </c>
      <c r="H1213">
        <v>-10.6969932017458</v>
      </c>
      <c r="I1213">
        <v>-23.4327497826214</v>
      </c>
      <c r="J1213">
        <v>-0.90614139704280305</v>
      </c>
      <c r="K1213">
        <v>1356.8813703738599</v>
      </c>
      <c r="L1213">
        <v>1353.7441671717199</v>
      </c>
      <c r="M1213">
        <v>40.776667514854601</v>
      </c>
      <c r="N1213">
        <v>0.63648862752990598</v>
      </c>
      <c r="O1213">
        <v>34.821190539665601</v>
      </c>
      <c r="P1213">
        <v>28.458904109589</v>
      </c>
      <c r="Q1213">
        <v>6.5198590965223999E-2</v>
      </c>
    </row>
    <row r="1214" spans="1:17" hidden="1" x14ac:dyDescent="0.3">
      <c r="A1214" t="s">
        <v>2585</v>
      </c>
      <c r="B1214" t="s">
        <v>2586</v>
      </c>
      <c r="C1214" t="str">
        <f>IFERROR(VLOOKUP(Table1[[#This Row],[Ticker]],[1]!Table2[[Symbol]:[Industry]],2,FALSE),"-")</f>
        <v>-</v>
      </c>
      <c r="D1214" t="s">
        <v>51</v>
      </c>
      <c r="E1214">
        <v>1783.57680364</v>
      </c>
      <c r="F1214">
        <v>1702.1</v>
      </c>
      <c r="G1214">
        <v>-58.912769591172101</v>
      </c>
      <c r="H1214">
        <v>-11.1665787291904</v>
      </c>
      <c r="I1214">
        <v>-32.336158863457101</v>
      </c>
      <c r="J1214">
        <v>4.3080376459314103</v>
      </c>
      <c r="K1214">
        <v>1873.421007357</v>
      </c>
      <c r="L1214">
        <v>2030.1827955620199</v>
      </c>
      <c r="M1214">
        <v>45.595291219702297</v>
      </c>
      <c r="N1214">
        <v>1.8932239347873601</v>
      </c>
      <c r="O1214">
        <v>57.452558604077304</v>
      </c>
      <c r="P1214">
        <v>6.1060374653242899</v>
      </c>
      <c r="Q1214">
        <v>8.3072535182342006E-2</v>
      </c>
    </row>
    <row r="1215" spans="1:17" hidden="1" x14ac:dyDescent="0.3">
      <c r="A1215" t="s">
        <v>2587</v>
      </c>
      <c r="B1215" t="s">
        <v>2588</v>
      </c>
      <c r="C1215" t="str">
        <f>IFERROR(VLOOKUP(Table1[[#This Row],[Ticker]],[1]!Table2[[Symbol]:[Industry]],2,FALSE),"-")</f>
        <v>-</v>
      </c>
      <c r="D1215" t="s">
        <v>388</v>
      </c>
      <c r="E1215">
        <v>1778.5946946240001</v>
      </c>
      <c r="F1215">
        <v>87.34</v>
      </c>
      <c r="G1215">
        <v>-7.3650910195339598</v>
      </c>
      <c r="H1215">
        <v>3.7141845911764499</v>
      </c>
      <c r="I1215">
        <v>-16.0052307476242</v>
      </c>
      <c r="J1215">
        <v>-3.24714598069444</v>
      </c>
      <c r="K1215">
        <v>85.102866251572806</v>
      </c>
      <c r="L1215">
        <v>80.223313383494002</v>
      </c>
      <c r="M1215">
        <v>44.649494083813202</v>
      </c>
      <c r="N1215">
        <v>0.91666447382421501</v>
      </c>
      <c r="O1215">
        <v>23.082207465079001</v>
      </c>
      <c r="P1215">
        <v>37.3270440251572</v>
      </c>
      <c r="Q1215">
        <v>4.9293663433625998E-2</v>
      </c>
    </row>
    <row r="1216" spans="1:17" hidden="1" x14ac:dyDescent="0.3">
      <c r="A1216" t="s">
        <v>2589</v>
      </c>
      <c r="B1216" t="s">
        <v>2590</v>
      </c>
      <c r="C1216" t="str">
        <f>IFERROR(VLOOKUP(Table1[[#This Row],[Ticker]],[1]!Table2[[Symbol]:[Industry]],2,FALSE),"-")</f>
        <v>-</v>
      </c>
      <c r="D1216" t="s">
        <v>72</v>
      </c>
      <c r="E1216">
        <v>1773.465487808</v>
      </c>
      <c r="F1216">
        <v>321.02</v>
      </c>
      <c r="G1216">
        <v>88.421626544722002</v>
      </c>
      <c r="H1216">
        <v>49.621560287712299</v>
      </c>
      <c r="I1216">
        <v>91.299618276027402</v>
      </c>
      <c r="J1216">
        <v>19.478480526282102</v>
      </c>
      <c r="K1216">
        <v>222.387216270463</v>
      </c>
      <c r="L1216">
        <v>177.30555630228599</v>
      </c>
      <c r="M1216">
        <v>87.819384850460096</v>
      </c>
      <c r="N1216">
        <v>0.63658857458276896</v>
      </c>
      <c r="O1216">
        <v>0</v>
      </c>
      <c r="P1216">
        <v>126.86925795053</v>
      </c>
      <c r="Q1216">
        <v>3.6507141415572E-2</v>
      </c>
    </row>
    <row r="1217" spans="1:17" hidden="1" x14ac:dyDescent="0.3">
      <c r="A1217" t="s">
        <v>2591</v>
      </c>
      <c r="B1217" t="s">
        <v>2592</v>
      </c>
      <c r="C1217" t="str">
        <f>IFERROR(VLOOKUP(Table1[[#This Row],[Ticker]],[1]!Table2[[Symbol]:[Industry]],2,FALSE),"-")</f>
        <v>-</v>
      </c>
      <c r="D1217" t="s">
        <v>54</v>
      </c>
      <c r="E1217">
        <v>1772.0950286950001</v>
      </c>
      <c r="F1217">
        <v>667.85</v>
      </c>
      <c r="G1217">
        <v>22.182893871147499</v>
      </c>
      <c r="H1217">
        <v>14.1722779328925</v>
      </c>
      <c r="I1217">
        <v>13.475114055780599</v>
      </c>
      <c r="J1217">
        <v>-2.12452482557162</v>
      </c>
      <c r="K1217">
        <v>615.11611266631496</v>
      </c>
      <c r="L1217">
        <v>521.22876669593097</v>
      </c>
      <c r="M1217">
        <v>52.482095769313602</v>
      </c>
      <c r="N1217">
        <v>0.63580924419499896</v>
      </c>
      <c r="O1217">
        <v>8.5647974844650498</v>
      </c>
      <c r="P1217">
        <v>79.529569892473106</v>
      </c>
      <c r="Q1217">
        <v>4.9897537431118001E-2</v>
      </c>
    </row>
    <row r="1218" spans="1:17" hidden="1" x14ac:dyDescent="0.3">
      <c r="A1218" t="s">
        <v>2593</v>
      </c>
      <c r="B1218" t="s">
        <v>2594</v>
      </c>
      <c r="C1218" t="str">
        <f>IFERROR(VLOOKUP(Table1[[#This Row],[Ticker]],[1]!Table2[[Symbol]:[Industry]],2,FALSE),"-")</f>
        <v>-</v>
      </c>
      <c r="D1218" t="s">
        <v>2595</v>
      </c>
      <c r="E1218">
        <v>1768.0340487999999</v>
      </c>
      <c r="F1218">
        <v>637.1</v>
      </c>
      <c r="G1218">
        <v>-7.3728679272018303</v>
      </c>
      <c r="H1218">
        <v>-12.7600777031668</v>
      </c>
      <c r="I1218">
        <v>3.60869616322959</v>
      </c>
      <c r="J1218">
        <v>-1.33338629077195</v>
      </c>
      <c r="K1218">
        <v>655.86638453872001</v>
      </c>
      <c r="L1218">
        <v>584.73305602341702</v>
      </c>
      <c r="M1218">
        <v>36.873538618126098</v>
      </c>
      <c r="N1218">
        <v>6.5943412338593493E-2</v>
      </c>
      <c r="O1218">
        <v>32.538063098414597</v>
      </c>
      <c r="P1218">
        <v>35.553191489361701</v>
      </c>
      <c r="Q1218">
        <v>0.106228270220478</v>
      </c>
    </row>
    <row r="1219" spans="1:17" hidden="1" x14ac:dyDescent="0.3">
      <c r="A1219" t="s">
        <v>2596</v>
      </c>
      <c r="B1219" t="s">
        <v>2597</v>
      </c>
      <c r="C1219" t="str">
        <f>IFERROR(VLOOKUP(Table1[[#This Row],[Ticker]],[1]!Table2[[Symbol]:[Industry]],2,FALSE),"-")</f>
        <v>-</v>
      </c>
      <c r="D1219" t="s">
        <v>2510</v>
      </c>
      <c r="E1219">
        <v>1761.7018367999999</v>
      </c>
      <c r="F1219">
        <v>1113.5999999999999</v>
      </c>
      <c r="G1219">
        <v>-38.046186102852197</v>
      </c>
      <c r="H1219">
        <v>-5.2739258791054198</v>
      </c>
      <c r="I1219">
        <v>-22.016896627403298</v>
      </c>
      <c r="J1219">
        <v>-0.17432867001611899</v>
      </c>
      <c r="K1219">
        <v>1136.0848051180899</v>
      </c>
      <c r="L1219">
        <v>1139.57750821523</v>
      </c>
      <c r="M1219">
        <v>46.156503793298398</v>
      </c>
      <c r="N1219">
        <v>0.98661125240032799</v>
      </c>
      <c r="O1219">
        <v>30.293642241379299</v>
      </c>
      <c r="P1219">
        <v>18.999786279119402</v>
      </c>
      <c r="Q1219">
        <v>9.3195823719574994E-2</v>
      </c>
    </row>
    <row r="1220" spans="1:17" hidden="1" x14ac:dyDescent="0.3">
      <c r="A1220" t="s">
        <v>2598</v>
      </c>
      <c r="B1220" t="s">
        <v>2599</v>
      </c>
      <c r="C1220" t="str">
        <f>IFERROR(VLOOKUP(Table1[[#This Row],[Ticker]],[1]!Table2[[Symbol]:[Industry]],2,FALSE),"-")</f>
        <v>-</v>
      </c>
      <c r="D1220" t="s">
        <v>2600</v>
      </c>
      <c r="E1220">
        <v>1760.2174082500001</v>
      </c>
      <c r="F1220">
        <v>1678.25</v>
      </c>
      <c r="G1220">
        <v>537.66081962478404</v>
      </c>
      <c r="H1220">
        <v>17.067540853536102</v>
      </c>
      <c r="I1220">
        <v>96.498419329285596</v>
      </c>
      <c r="J1220">
        <v>12.049944749088599</v>
      </c>
      <c r="K1220">
        <v>1407.4039085080301</v>
      </c>
      <c r="M1220">
        <v>66.200463314995901</v>
      </c>
      <c r="N1220">
        <v>0.60299152703182102</v>
      </c>
      <c r="O1220">
        <v>7.8176672128705604</v>
      </c>
      <c r="P1220">
        <v>601.02339181286504</v>
      </c>
    </row>
    <row r="1221" spans="1:17" hidden="1" x14ac:dyDescent="0.3">
      <c r="A1221" t="s">
        <v>2601</v>
      </c>
      <c r="B1221" t="s">
        <v>2602</v>
      </c>
      <c r="C1221" t="str">
        <f>IFERROR(VLOOKUP(Table1[[#This Row],[Ticker]],[1]!Table2[[Symbol]:[Industry]],2,FALSE),"-")</f>
        <v>-</v>
      </c>
      <c r="D1221" t="s">
        <v>569</v>
      </c>
      <c r="E1221">
        <v>1760.0820248</v>
      </c>
      <c r="F1221">
        <v>523</v>
      </c>
      <c r="G1221">
        <v>2.6569696799944</v>
      </c>
      <c r="H1221">
        <v>13.1437485924782</v>
      </c>
      <c r="I1221">
        <v>34.268647346812998</v>
      </c>
      <c r="J1221">
        <v>-1.74879381496939</v>
      </c>
      <c r="K1221">
        <v>465.30705497758203</v>
      </c>
      <c r="L1221">
        <v>402.47983138433602</v>
      </c>
      <c r="M1221">
        <v>53.601749481061297</v>
      </c>
      <c r="N1221">
        <v>1.21171988656651</v>
      </c>
      <c r="O1221">
        <v>7.9923518164435698</v>
      </c>
      <c r="P1221">
        <v>78.498293515358299</v>
      </c>
      <c r="Q1221">
        <v>-8.7632047259732004E-2</v>
      </c>
    </row>
    <row r="1222" spans="1:17" hidden="1" x14ac:dyDescent="0.3">
      <c r="A1222" t="s">
        <v>2603</v>
      </c>
      <c r="B1222" t="s">
        <v>2604</v>
      </c>
      <c r="C1222" t="str">
        <f>IFERROR(VLOOKUP(Table1[[#This Row],[Ticker]],[1]!Table2[[Symbol]:[Industry]],2,FALSE),"-")</f>
        <v>-</v>
      </c>
      <c r="D1222" t="s">
        <v>296</v>
      </c>
      <c r="E1222">
        <v>1752.3869999999999</v>
      </c>
      <c r="F1222">
        <v>318.5</v>
      </c>
      <c r="G1222">
        <v>151.476003736292</v>
      </c>
      <c r="H1222">
        <v>-0.402577182083659</v>
      </c>
      <c r="I1222">
        <v>63.914968612027501</v>
      </c>
      <c r="J1222">
        <v>-6.3575260976535004</v>
      </c>
      <c r="K1222">
        <v>298.07554967116999</v>
      </c>
      <c r="L1222">
        <v>224.58508664601499</v>
      </c>
      <c r="M1222">
        <v>43.928511647570801</v>
      </c>
      <c r="N1222">
        <v>0.64172876426078096</v>
      </c>
      <c r="O1222">
        <v>13.0141287284144</v>
      </c>
      <c r="P1222">
        <v>190.07285974499001</v>
      </c>
    </row>
    <row r="1223" spans="1:17" hidden="1" x14ac:dyDescent="0.3">
      <c r="A1223" t="s">
        <v>2605</v>
      </c>
      <c r="B1223" t="s">
        <v>2606</v>
      </c>
      <c r="C1223" t="str">
        <f>IFERROR(VLOOKUP(Table1[[#This Row],[Ticker]],[1]!Table2[[Symbol]:[Industry]],2,FALSE),"-")</f>
        <v>-</v>
      </c>
      <c r="D1223" t="s">
        <v>569</v>
      </c>
      <c r="E1223">
        <v>1752.28788665</v>
      </c>
      <c r="F1223">
        <v>1345.75</v>
      </c>
      <c r="G1223">
        <v>-11.4914590174753</v>
      </c>
      <c r="H1223">
        <v>-1.70020519449258</v>
      </c>
      <c r="I1223">
        <v>-22.251309845228</v>
      </c>
      <c r="J1223">
        <v>-2.59684160781064</v>
      </c>
      <c r="K1223">
        <v>1373.3421174830601</v>
      </c>
      <c r="L1223">
        <v>1320.99422540193</v>
      </c>
      <c r="M1223">
        <v>37.592590857212599</v>
      </c>
      <c r="N1223">
        <v>0.63854224366233103</v>
      </c>
      <c r="O1223">
        <v>15.400334386030099</v>
      </c>
      <c r="P1223">
        <v>31.9556797568269</v>
      </c>
      <c r="Q1223">
        <v>-4.2069021732264997E-2</v>
      </c>
    </row>
    <row r="1224" spans="1:17" hidden="1" x14ac:dyDescent="0.3">
      <c r="A1224" t="s">
        <v>2607</v>
      </c>
      <c r="B1224" t="s">
        <v>2608</v>
      </c>
      <c r="C1224" t="str">
        <f>IFERROR(VLOOKUP(Table1[[#This Row],[Ticker]],[1]!Table2[[Symbol]:[Industry]],2,FALSE),"-")</f>
        <v>-</v>
      </c>
      <c r="D1224" t="s">
        <v>21</v>
      </c>
      <c r="E1224">
        <v>1749.4118246400001</v>
      </c>
      <c r="F1224">
        <v>1485.8</v>
      </c>
      <c r="G1224">
        <v>185.48983535859401</v>
      </c>
      <c r="H1224">
        <v>-7.0264544922549996</v>
      </c>
      <c r="I1224">
        <v>39.4169126318846</v>
      </c>
      <c r="J1224">
        <v>-8.4130889087341405</v>
      </c>
      <c r="K1224">
        <v>1403.5358760233601</v>
      </c>
      <c r="L1224">
        <v>1045.5160972722699</v>
      </c>
      <c r="M1224">
        <v>46.831343630089101</v>
      </c>
      <c r="N1224">
        <v>0.78176723961483996</v>
      </c>
      <c r="O1224">
        <v>12.9324269753668</v>
      </c>
      <c r="P1224">
        <v>256.60626425057001</v>
      </c>
      <c r="Q1224">
        <v>0.13912056495940001</v>
      </c>
    </row>
    <row r="1225" spans="1:17" hidden="1" x14ac:dyDescent="0.3">
      <c r="A1225" t="s">
        <v>2609</v>
      </c>
      <c r="B1225" t="s">
        <v>2610</v>
      </c>
      <c r="C1225" t="str">
        <f>IFERROR(VLOOKUP(Table1[[#This Row],[Ticker]],[1]!Table2[[Symbol]:[Industry]],2,FALSE),"-")</f>
        <v>-</v>
      </c>
      <c r="D1225" t="s">
        <v>388</v>
      </c>
      <c r="E1225">
        <v>1747.1435985000001</v>
      </c>
      <c r="F1225">
        <v>108.45</v>
      </c>
      <c r="G1225">
        <v>12.9459345854077</v>
      </c>
      <c r="H1225">
        <v>-6.7954656000498197</v>
      </c>
      <c r="I1225">
        <v>-1.32994986524966</v>
      </c>
      <c r="J1225">
        <v>-3.5933849187475402</v>
      </c>
      <c r="K1225">
        <v>110.083199605822</v>
      </c>
      <c r="L1225">
        <v>98.930634028301697</v>
      </c>
      <c r="M1225">
        <v>38.312931142643798</v>
      </c>
      <c r="N1225">
        <v>0.341332297106553</v>
      </c>
      <c r="O1225">
        <v>23.5592438911941</v>
      </c>
      <c r="P1225">
        <v>50.103806228373699</v>
      </c>
      <c r="Q1225">
        <v>0.11513873443280701</v>
      </c>
    </row>
    <row r="1226" spans="1:17" hidden="1" x14ac:dyDescent="0.3">
      <c r="A1226" t="s">
        <v>2611</v>
      </c>
      <c r="B1226" t="s">
        <v>2612</v>
      </c>
      <c r="C1226" t="str">
        <f>IFERROR(VLOOKUP(Table1[[#This Row],[Ticker]],[1]!Table2[[Symbol]:[Industry]],2,FALSE),"-")</f>
        <v>-</v>
      </c>
      <c r="D1226" t="s">
        <v>193</v>
      </c>
      <c r="E1226">
        <v>1746.61255003</v>
      </c>
      <c r="F1226">
        <v>2868.65</v>
      </c>
      <c r="G1226">
        <v>55.4954085887845</v>
      </c>
      <c r="H1226">
        <v>17.741656804460199</v>
      </c>
      <c r="I1226">
        <v>55.834844416557097</v>
      </c>
      <c r="J1226">
        <v>-1.39272917108894</v>
      </c>
      <c r="K1226">
        <v>2660.0040237571802</v>
      </c>
      <c r="L1226">
        <v>2090.7305523701002</v>
      </c>
      <c r="M1226">
        <v>42.991016070654098</v>
      </c>
      <c r="N1226">
        <v>0.52381686180899401</v>
      </c>
      <c r="O1226">
        <v>20.230770571523099</v>
      </c>
      <c r="P1226">
        <v>112.30387803433899</v>
      </c>
      <c r="Q1226">
        <v>0.14523597466857099</v>
      </c>
    </row>
    <row r="1227" spans="1:17" hidden="1" x14ac:dyDescent="0.3">
      <c r="A1227" t="s">
        <v>2613</v>
      </c>
      <c r="B1227" t="s">
        <v>2614</v>
      </c>
      <c r="C1227" t="str">
        <f>IFERROR(VLOOKUP(Table1[[#This Row],[Ticker]],[1]!Table2[[Symbol]:[Industry]],2,FALSE),"-")</f>
        <v>-</v>
      </c>
      <c r="D1227" t="s">
        <v>54</v>
      </c>
      <c r="E1227">
        <v>1739</v>
      </c>
      <c r="F1227">
        <v>19.940000000000001</v>
      </c>
      <c r="G1227">
        <v>100.486600868496</v>
      </c>
      <c r="H1227">
        <v>32.278751088225597</v>
      </c>
      <c r="I1227">
        <v>22.158844112495402</v>
      </c>
      <c r="J1227">
        <v>4.0263116028531201</v>
      </c>
      <c r="K1227">
        <v>15.9283801604502</v>
      </c>
      <c r="L1227">
        <v>13.4617724282769</v>
      </c>
      <c r="M1227">
        <v>75.640695318605495</v>
      </c>
      <c r="N1227">
        <v>2.7190438747025301</v>
      </c>
      <c r="O1227">
        <v>15.5967903711133</v>
      </c>
      <c r="P1227">
        <v>175.03448275861999</v>
      </c>
    </row>
    <row r="1228" spans="1:17" hidden="1" x14ac:dyDescent="0.3">
      <c r="A1228" t="s">
        <v>2615</v>
      </c>
      <c r="B1228" t="s">
        <v>2616</v>
      </c>
      <c r="C1228" t="str">
        <f>IFERROR(VLOOKUP(Table1[[#This Row],[Ticker]],[1]!Table2[[Symbol]:[Industry]],2,FALSE),"-")</f>
        <v>-</v>
      </c>
      <c r="D1228" t="s">
        <v>2617</v>
      </c>
      <c r="E1228">
        <v>1734.4216280000001</v>
      </c>
      <c r="F1228">
        <v>176.18</v>
      </c>
      <c r="G1228">
        <v>40.106398626134599</v>
      </c>
      <c r="H1228">
        <v>14.696301045538799</v>
      </c>
      <c r="I1228">
        <v>-14.000425398000001</v>
      </c>
      <c r="J1228">
        <v>-5.3773953245264501</v>
      </c>
      <c r="K1228">
        <v>169.23641807254199</v>
      </c>
      <c r="M1228">
        <v>43.681183130280701</v>
      </c>
      <c r="N1228">
        <v>1.5863749159815299</v>
      </c>
      <c r="O1228">
        <v>40.850266772618902</v>
      </c>
      <c r="P1228">
        <v>98.289251547551999</v>
      </c>
    </row>
    <row r="1229" spans="1:17" hidden="1" x14ac:dyDescent="0.3">
      <c r="A1229" t="s">
        <v>2618</v>
      </c>
      <c r="B1229" t="s">
        <v>2619</v>
      </c>
      <c r="C1229" t="str">
        <f>IFERROR(VLOOKUP(Table1[[#This Row],[Ticker]],[1]!Table2[[Symbol]:[Industry]],2,FALSE),"-")</f>
        <v>-</v>
      </c>
      <c r="D1229" t="s">
        <v>46</v>
      </c>
      <c r="E1229">
        <v>1732.05225</v>
      </c>
      <c r="F1229">
        <v>439.05</v>
      </c>
      <c r="G1229">
        <v>11.458474069705501</v>
      </c>
      <c r="H1229">
        <v>-0.52377740232873005</v>
      </c>
      <c r="I1229">
        <v>52.522665144840801</v>
      </c>
      <c r="J1229">
        <v>1.4261888944212</v>
      </c>
      <c r="K1229">
        <v>417.50639517455198</v>
      </c>
      <c r="L1229">
        <v>353.35001343435403</v>
      </c>
      <c r="M1229">
        <v>62.498947854239198</v>
      </c>
      <c r="N1229">
        <v>0.59574093200838896</v>
      </c>
      <c r="O1229">
        <v>13.3014463045211</v>
      </c>
      <c r="P1229">
        <v>90.766891157940407</v>
      </c>
      <c r="Q1229">
        <v>7.6529793215298E-2</v>
      </c>
    </row>
    <row r="1230" spans="1:17" x14ac:dyDescent="0.3">
      <c r="A1230" t="s">
        <v>2620</v>
      </c>
      <c r="B1230" t="s">
        <v>2621</v>
      </c>
      <c r="C1230" t="str">
        <f>IFERROR(VLOOKUP(Table1[[#This Row],[Ticker]],[1]!Table2[[Symbol]:[Industry]],2,FALSE),"-")</f>
        <v>-</v>
      </c>
      <c r="D1230" t="s">
        <v>569</v>
      </c>
      <c r="E1230">
        <v>1728.5505362399999</v>
      </c>
      <c r="F1230">
        <v>103.2</v>
      </c>
      <c r="G1230">
        <v>-66.778956732137303</v>
      </c>
      <c r="H1230">
        <v>-16.269687490622701</v>
      </c>
      <c r="I1230">
        <v>-24.872029806620201</v>
      </c>
      <c r="J1230">
        <v>-3.4411114979358102</v>
      </c>
      <c r="K1230">
        <v>107.483658926063</v>
      </c>
      <c r="L1230">
        <v>116.188627278761</v>
      </c>
      <c r="M1230">
        <v>39.248960239737102</v>
      </c>
      <c r="N1230">
        <v>0.55852719275474505</v>
      </c>
      <c r="O1230">
        <v>80.571705426356502</v>
      </c>
      <c r="P1230">
        <v>29.0806754221388</v>
      </c>
      <c r="Q1230">
        <v>-7.0717859691222004E-2</v>
      </c>
    </row>
    <row r="1231" spans="1:17" hidden="1" x14ac:dyDescent="0.3">
      <c r="A1231" t="s">
        <v>2622</v>
      </c>
      <c r="B1231" t="s">
        <v>2623</v>
      </c>
      <c r="C1231" t="str">
        <f>IFERROR(VLOOKUP(Table1[[#This Row],[Ticker]],[1]!Table2[[Symbol]:[Industry]],2,FALSE),"-")</f>
        <v>-</v>
      </c>
      <c r="D1231" t="s">
        <v>121</v>
      </c>
      <c r="E1231">
        <v>1724.3442322799999</v>
      </c>
      <c r="F1231">
        <v>58.42</v>
      </c>
      <c r="G1231">
        <v>-8.1093895022168905</v>
      </c>
      <c r="H1231">
        <v>-9.4320924469492606</v>
      </c>
      <c r="I1231">
        <v>-37.7498316865913</v>
      </c>
      <c r="J1231">
        <v>-2.5823044944152498</v>
      </c>
      <c r="K1231">
        <v>57.844872887832203</v>
      </c>
      <c r="L1231">
        <v>57.935868002823298</v>
      </c>
      <c r="M1231">
        <v>49.081380379396897</v>
      </c>
      <c r="N1231">
        <v>1.59824086266771</v>
      </c>
      <c r="O1231">
        <v>47.7233824032865</v>
      </c>
      <c r="P1231">
        <v>29.433920460839701</v>
      </c>
      <c r="Q1231">
        <v>8.8480421699562994E-2</v>
      </c>
    </row>
    <row r="1232" spans="1:17" hidden="1" x14ac:dyDescent="0.3">
      <c r="A1232" t="s">
        <v>2624</v>
      </c>
      <c r="B1232" t="s">
        <v>2625</v>
      </c>
      <c r="C1232" t="str">
        <f>IFERROR(VLOOKUP(Table1[[#This Row],[Ticker]],[1]!Table2[[Symbol]:[Industry]],2,FALSE),"-")</f>
        <v>-</v>
      </c>
      <c r="D1232" t="s">
        <v>72</v>
      </c>
      <c r="E1232">
        <v>1721.2439999999999</v>
      </c>
      <c r="F1232">
        <v>56000</v>
      </c>
      <c r="G1232">
        <v>194.60405081404301</v>
      </c>
      <c r="H1232">
        <v>3.63926087066582</v>
      </c>
      <c r="I1232">
        <v>105.191344783996</v>
      </c>
      <c r="J1232">
        <v>1.3426761953822599</v>
      </c>
      <c r="K1232">
        <v>51324.094169108401</v>
      </c>
      <c r="L1232">
        <v>36243.228351862403</v>
      </c>
      <c r="M1232">
        <v>52.525819993733499</v>
      </c>
      <c r="N1232">
        <v>0.59470342264209297</v>
      </c>
      <c r="O1232">
        <v>19.641071428571401</v>
      </c>
      <c r="P1232">
        <v>247.82608695652101</v>
      </c>
      <c r="Q1232">
        <v>9.6499740891729996E-2</v>
      </c>
    </row>
    <row r="1233" spans="1:17" hidden="1" x14ac:dyDescent="0.3">
      <c r="A1233" t="s">
        <v>2626</v>
      </c>
      <c r="B1233" t="s">
        <v>2627</v>
      </c>
      <c r="C1233" t="str">
        <f>IFERROR(VLOOKUP(Table1[[#This Row],[Ticker]],[1]!Table2[[Symbol]:[Industry]],2,FALSE),"-")</f>
        <v>-</v>
      </c>
      <c r="D1233" t="s">
        <v>124</v>
      </c>
      <c r="E1233">
        <v>1720.7522059999999</v>
      </c>
      <c r="F1233">
        <v>16707.5</v>
      </c>
      <c r="G1233">
        <v>508.42482161021798</v>
      </c>
      <c r="H1233">
        <v>67.108685769300294</v>
      </c>
      <c r="I1233">
        <v>265.23901099752698</v>
      </c>
      <c r="J1233">
        <v>20.177556484376701</v>
      </c>
      <c r="K1233">
        <v>10247.968113790601</v>
      </c>
      <c r="L1233">
        <v>6731.9502898621004</v>
      </c>
      <c r="M1233">
        <v>97.406609147012205</v>
      </c>
      <c r="N1233">
        <v>1.36557087129458</v>
      </c>
      <c r="O1233">
        <v>0</v>
      </c>
      <c r="P1233">
        <v>552.62397218804301</v>
      </c>
      <c r="Q1233">
        <v>0.165574853717007</v>
      </c>
    </row>
    <row r="1234" spans="1:17" hidden="1" x14ac:dyDescent="0.3">
      <c r="A1234" t="s">
        <v>2628</v>
      </c>
      <c r="B1234" t="s">
        <v>2629</v>
      </c>
      <c r="C1234" t="str">
        <f>IFERROR(VLOOKUP(Table1[[#This Row],[Ticker]],[1]!Table2[[Symbol]:[Industry]],2,FALSE),"-")</f>
        <v>-</v>
      </c>
      <c r="D1234" t="s">
        <v>356</v>
      </c>
      <c r="E1234">
        <v>1709.9183883600001</v>
      </c>
      <c r="F1234">
        <v>196.56</v>
      </c>
      <c r="G1234">
        <v>14.2305898381095</v>
      </c>
      <c r="H1234">
        <v>-11.3144725538579</v>
      </c>
      <c r="I1234">
        <v>-12.7300006812455</v>
      </c>
      <c r="J1234">
        <v>-5.3140849097686598</v>
      </c>
      <c r="K1234">
        <v>208.43313477129701</v>
      </c>
      <c r="L1234">
        <v>188.89099787330699</v>
      </c>
      <c r="M1234">
        <v>34.0985326775875</v>
      </c>
      <c r="N1234">
        <v>0.53146614850204799</v>
      </c>
      <c r="O1234">
        <v>23.371998371998298</v>
      </c>
      <c r="P1234">
        <v>69.083870967741902</v>
      </c>
      <c r="Q1234">
        <v>7.6710348742608001E-2</v>
      </c>
    </row>
    <row r="1235" spans="1:17" hidden="1" x14ac:dyDescent="0.3">
      <c r="A1235" t="s">
        <v>2630</v>
      </c>
      <c r="B1235" t="s">
        <v>2631</v>
      </c>
      <c r="C1235" t="str">
        <f>IFERROR(VLOOKUP(Table1[[#This Row],[Ticker]],[1]!Table2[[Symbol]:[Industry]],2,FALSE),"-")</f>
        <v>-</v>
      </c>
      <c r="D1235" t="s">
        <v>180</v>
      </c>
      <c r="E1235">
        <v>1701.307716495</v>
      </c>
      <c r="F1235">
        <v>414.35</v>
      </c>
      <c r="G1235">
        <v>-42.460978966321299</v>
      </c>
      <c r="H1235">
        <v>-11.675734035884</v>
      </c>
      <c r="I1235">
        <v>-40.385767604642602</v>
      </c>
      <c r="J1235">
        <v>-2.5342401462629098</v>
      </c>
      <c r="K1235">
        <v>447.24506523100303</v>
      </c>
      <c r="L1235">
        <v>490.000714278126</v>
      </c>
      <c r="M1235">
        <v>34.8623300765504</v>
      </c>
      <c r="N1235">
        <v>1.6639604567233499</v>
      </c>
      <c r="O1235">
        <v>54.700132738023399</v>
      </c>
      <c r="P1235">
        <v>2.5618811881188099</v>
      </c>
    </row>
    <row r="1236" spans="1:17" hidden="1" x14ac:dyDescent="0.3">
      <c r="A1236" t="s">
        <v>2632</v>
      </c>
      <c r="B1236" t="s">
        <v>2633</v>
      </c>
      <c r="C1236" t="str">
        <f>IFERROR(VLOOKUP(Table1[[#This Row],[Ticker]],[1]!Table2[[Symbol]:[Industry]],2,FALSE),"-")</f>
        <v>-</v>
      </c>
      <c r="D1236" t="s">
        <v>630</v>
      </c>
      <c r="E1236">
        <v>1701.0937799999999</v>
      </c>
      <c r="F1236">
        <v>1441.85</v>
      </c>
      <c r="G1236">
        <v>39.915686014830698</v>
      </c>
      <c r="H1236">
        <v>13.108555021594499</v>
      </c>
      <c r="I1236">
        <v>59.814665926845898</v>
      </c>
      <c r="J1236">
        <v>8.2809905506708699</v>
      </c>
      <c r="K1236">
        <v>1184.94856922708</v>
      </c>
      <c r="L1236">
        <v>943.31970082635098</v>
      </c>
      <c r="M1236">
        <v>54.219977380712301</v>
      </c>
      <c r="N1236">
        <v>0.68104138224963895</v>
      </c>
      <c r="O1236">
        <v>7.4869091791795297</v>
      </c>
      <c r="P1236">
        <v>104.648357107373</v>
      </c>
    </row>
    <row r="1237" spans="1:17" hidden="1" x14ac:dyDescent="0.3">
      <c r="A1237" t="s">
        <v>2634</v>
      </c>
      <c r="B1237" t="s">
        <v>2635</v>
      </c>
      <c r="C1237" t="str">
        <f>IFERROR(VLOOKUP(Table1[[#This Row],[Ticker]],[1]!Table2[[Symbol]:[Industry]],2,FALSE),"-")</f>
        <v>-</v>
      </c>
      <c r="D1237" t="s">
        <v>127</v>
      </c>
      <c r="E1237">
        <v>1700.6392433999999</v>
      </c>
      <c r="F1237">
        <v>14.2</v>
      </c>
      <c r="G1237">
        <v>11.9663696546233</v>
      </c>
      <c r="H1237">
        <v>-4.3358043634906096</v>
      </c>
      <c r="I1237">
        <v>-17.1562243806552</v>
      </c>
      <c r="J1237">
        <v>1.58643390096236</v>
      </c>
      <c r="K1237">
        <v>13.616616508423601</v>
      </c>
      <c r="L1237">
        <v>13.406458571642901</v>
      </c>
      <c r="M1237">
        <v>66.828619632293893</v>
      </c>
      <c r="N1237">
        <v>0.856954669560545</v>
      </c>
      <c r="O1237">
        <v>29.577464788732399</v>
      </c>
      <c r="P1237">
        <v>82.051282051282001</v>
      </c>
      <c r="Q1237">
        <v>5.6313931320057999E-2</v>
      </c>
    </row>
    <row r="1238" spans="1:17" hidden="1" x14ac:dyDescent="0.3">
      <c r="A1238" t="s">
        <v>2636</v>
      </c>
      <c r="B1238" t="s">
        <v>2637</v>
      </c>
      <c r="C1238" t="str">
        <f>IFERROR(VLOOKUP(Table1[[#This Row],[Ticker]],[1]!Table2[[Symbol]:[Industry]],2,FALSE),"-")</f>
        <v>-</v>
      </c>
      <c r="D1238" t="s">
        <v>54</v>
      </c>
      <c r="E1238">
        <v>1698.4637734149901</v>
      </c>
      <c r="F1238">
        <v>812.65</v>
      </c>
      <c r="G1238">
        <v>97.567545960462795</v>
      </c>
      <c r="H1238">
        <v>10.9633363673286</v>
      </c>
      <c r="I1238">
        <v>47.015762274473403</v>
      </c>
      <c r="J1238">
        <v>-1.36144023826407E-2</v>
      </c>
      <c r="K1238">
        <v>762.95046349170195</v>
      </c>
      <c r="L1238">
        <v>597.28517572829901</v>
      </c>
      <c r="M1238">
        <v>46.113568092374202</v>
      </c>
      <c r="N1238">
        <v>0.81897872418816997</v>
      </c>
      <c r="O1238">
        <v>10.7303267089152</v>
      </c>
      <c r="P1238">
        <v>160.79910141206599</v>
      </c>
      <c r="Q1238">
        <v>7.1359090439416004E-2</v>
      </c>
    </row>
    <row r="1239" spans="1:17" hidden="1" x14ac:dyDescent="0.3">
      <c r="A1239" t="s">
        <v>2638</v>
      </c>
      <c r="B1239" t="s">
        <v>2639</v>
      </c>
      <c r="C1239" t="str">
        <f>IFERROR(VLOOKUP(Table1[[#This Row],[Ticker]],[1]!Table2[[Symbol]:[Industry]],2,FALSE),"-")</f>
        <v>-</v>
      </c>
      <c r="D1239" t="s">
        <v>1483</v>
      </c>
      <c r="E1239">
        <v>1698.2011212499999</v>
      </c>
      <c r="F1239">
        <v>239.9</v>
      </c>
      <c r="G1239">
        <v>13.877587411072</v>
      </c>
      <c r="H1239">
        <v>-14.0276486991275</v>
      </c>
      <c r="I1239">
        <v>-11.609555991998</v>
      </c>
      <c r="J1239">
        <v>-4.9570892190931604</v>
      </c>
      <c r="K1239">
        <v>249.95699997235801</v>
      </c>
      <c r="L1239">
        <v>220.751301821411</v>
      </c>
      <c r="M1239">
        <v>34.438715097176001</v>
      </c>
      <c r="N1239">
        <v>0.43709885314616898</v>
      </c>
      <c r="O1239">
        <v>22.817840766986201</v>
      </c>
      <c r="P1239">
        <v>67.703600139811201</v>
      </c>
      <c r="Q1239">
        <v>0.209214742251733</v>
      </c>
    </row>
    <row r="1240" spans="1:17" hidden="1" x14ac:dyDescent="0.3">
      <c r="A1240" t="s">
        <v>2640</v>
      </c>
      <c r="B1240" t="s">
        <v>2641</v>
      </c>
      <c r="C1240" t="str">
        <f>IFERROR(VLOOKUP(Table1[[#This Row],[Ticker]],[1]!Table2[[Symbol]:[Industry]],2,FALSE),"-")</f>
        <v>-</v>
      </c>
      <c r="D1240" t="s">
        <v>2642</v>
      </c>
      <c r="E1240">
        <v>1694.1402315</v>
      </c>
      <c r="F1240">
        <v>729</v>
      </c>
      <c r="G1240">
        <v>172.455996210639</v>
      </c>
      <c r="H1240">
        <v>-4.2007781393198003E-2</v>
      </c>
      <c r="I1240">
        <v>1.10525111191908</v>
      </c>
      <c r="J1240">
        <v>8.4665636967249096</v>
      </c>
      <c r="K1240">
        <v>771.72046639757298</v>
      </c>
      <c r="L1240">
        <v>656.01292604856405</v>
      </c>
      <c r="M1240">
        <v>40.312211772666899</v>
      </c>
      <c r="N1240">
        <v>1.07246739097111</v>
      </c>
      <c r="O1240">
        <v>34.430727023319598</v>
      </c>
      <c r="P1240">
        <v>298.46952719322201</v>
      </c>
      <c r="Q1240">
        <v>0.26288023175609398</v>
      </c>
    </row>
    <row r="1241" spans="1:17" hidden="1" x14ac:dyDescent="0.3">
      <c r="A1241" t="s">
        <v>2643</v>
      </c>
      <c r="B1241" t="s">
        <v>2644</v>
      </c>
      <c r="C1241" t="str">
        <f>IFERROR(VLOOKUP(Table1[[#This Row],[Ticker]],[1]!Table2[[Symbol]:[Industry]],2,FALSE),"-")</f>
        <v>-</v>
      </c>
      <c r="D1241" t="s">
        <v>630</v>
      </c>
      <c r="E1241">
        <v>1692.3029750000001</v>
      </c>
      <c r="F1241">
        <v>64.81</v>
      </c>
      <c r="G1241">
        <v>-0.543120854867158</v>
      </c>
      <c r="H1241">
        <v>7.9672123060920796</v>
      </c>
      <c r="I1241">
        <v>-25.8782469871377</v>
      </c>
      <c r="J1241">
        <v>10.2597100220224</v>
      </c>
      <c r="K1241">
        <v>59.913710644813001</v>
      </c>
      <c r="L1241">
        <v>56.6028204488779</v>
      </c>
      <c r="M1241">
        <v>29.188193916460101</v>
      </c>
      <c r="N1241">
        <v>1.5859839594693901</v>
      </c>
      <c r="O1241">
        <v>20.351797562104601</v>
      </c>
      <c r="P1241">
        <v>48.817451205510899</v>
      </c>
      <c r="Q1241">
        <v>7.1071011628524999E-2</v>
      </c>
    </row>
    <row r="1242" spans="1:17" hidden="1" x14ac:dyDescent="0.3">
      <c r="A1242" t="s">
        <v>2645</v>
      </c>
      <c r="B1242" t="s">
        <v>2646</v>
      </c>
      <c r="C1242" t="str">
        <f>IFERROR(VLOOKUP(Table1[[#This Row],[Ticker]],[1]!Table2[[Symbol]:[Industry]],2,FALSE),"-")</f>
        <v>-</v>
      </c>
      <c r="D1242" t="s">
        <v>330</v>
      </c>
      <c r="E1242">
        <v>1685.5052727699999</v>
      </c>
      <c r="F1242">
        <v>942.7</v>
      </c>
      <c r="G1242">
        <v>-52.237055144221301</v>
      </c>
      <c r="H1242">
        <v>6.4057608845366003</v>
      </c>
      <c r="I1242">
        <v>-9.5147012131033204</v>
      </c>
      <c r="J1242">
        <v>3.5031310236808002</v>
      </c>
      <c r="K1242">
        <v>862.79071623345999</v>
      </c>
      <c r="L1242">
        <v>913.75245646053702</v>
      </c>
      <c r="M1242">
        <v>66.595042148798598</v>
      </c>
      <c r="N1242">
        <v>1.4063614423005</v>
      </c>
      <c r="O1242">
        <v>38.792829107881602</v>
      </c>
      <c r="P1242">
        <v>39.679952585568202</v>
      </c>
      <c r="Q1242">
        <v>9.5145399112329995E-3</v>
      </c>
    </row>
    <row r="1243" spans="1:17" hidden="1" x14ac:dyDescent="0.3">
      <c r="A1243" t="s">
        <v>2647</v>
      </c>
      <c r="B1243" t="s">
        <v>2648</v>
      </c>
      <c r="C1243" t="str">
        <f>IFERROR(VLOOKUP(Table1[[#This Row],[Ticker]],[1]!Table2[[Symbol]:[Industry]],2,FALSE),"-")</f>
        <v>-</v>
      </c>
      <c r="D1243" t="s">
        <v>141</v>
      </c>
      <c r="E1243">
        <v>1683.8149602599999</v>
      </c>
      <c r="F1243">
        <v>132.13999999999999</v>
      </c>
      <c r="G1243">
        <v>24.065495019054801</v>
      </c>
      <c r="H1243">
        <v>-4.5208349840471103</v>
      </c>
      <c r="I1243">
        <v>0.188878923411541</v>
      </c>
      <c r="J1243">
        <v>-3.9176005261489801</v>
      </c>
      <c r="K1243">
        <v>130.186610351274</v>
      </c>
      <c r="L1243">
        <v>112.87586002930399</v>
      </c>
      <c r="M1243">
        <v>50.051922755463302</v>
      </c>
      <c r="N1243">
        <v>0.67995019947288304</v>
      </c>
      <c r="O1243">
        <v>14.234902376267501</v>
      </c>
      <c r="P1243">
        <v>99.758125472411095</v>
      </c>
      <c r="Q1243">
        <v>7.2991737743339002E-2</v>
      </c>
    </row>
    <row r="1244" spans="1:17" hidden="1" x14ac:dyDescent="0.3">
      <c r="A1244" t="s">
        <v>2649</v>
      </c>
      <c r="B1244" t="s">
        <v>2650</v>
      </c>
      <c r="C1244" t="str">
        <f>IFERROR(VLOOKUP(Table1[[#This Row],[Ticker]],[1]!Table2[[Symbol]:[Industry]],2,FALSE),"-")</f>
        <v>-</v>
      </c>
      <c r="D1244" t="s">
        <v>265</v>
      </c>
      <c r="E1244">
        <v>1680.7343374500001</v>
      </c>
      <c r="F1244">
        <v>2913.7</v>
      </c>
      <c r="G1244">
        <v>237.672073844426</v>
      </c>
      <c r="H1244">
        <v>-14.0332189926044</v>
      </c>
      <c r="I1244">
        <v>109.67979452476</v>
      </c>
      <c r="J1244">
        <v>8.6972011099054001</v>
      </c>
      <c r="K1244">
        <v>2752.24489698044</v>
      </c>
      <c r="L1244">
        <v>2052.8802170661802</v>
      </c>
      <c r="M1244">
        <v>51.701135950178703</v>
      </c>
      <c r="N1244">
        <v>0.94109120083146003</v>
      </c>
      <c r="O1244">
        <v>20.087860795552</v>
      </c>
      <c r="P1244">
        <v>283.280715601157</v>
      </c>
      <c r="Q1244">
        <v>0.16887275525534101</v>
      </c>
    </row>
    <row r="1245" spans="1:17" hidden="1" x14ac:dyDescent="0.3">
      <c r="A1245" t="s">
        <v>2651</v>
      </c>
      <c r="B1245" t="s">
        <v>2652</v>
      </c>
      <c r="C1245" t="str">
        <f>IFERROR(VLOOKUP(Table1[[#This Row],[Ticker]],[1]!Table2[[Symbol]:[Industry]],2,FALSE),"-")</f>
        <v>-</v>
      </c>
      <c r="D1245" t="s">
        <v>2247</v>
      </c>
      <c r="E1245">
        <v>1677.33602464</v>
      </c>
      <c r="F1245">
        <v>325.10000000000002</v>
      </c>
      <c r="G1245">
        <v>18.109454639813599</v>
      </c>
      <c r="H1245">
        <v>-17.787801768150999</v>
      </c>
      <c r="I1245">
        <v>33.7265866319322</v>
      </c>
      <c r="J1245">
        <v>-9.3411553885527496</v>
      </c>
      <c r="K1245">
        <v>336.77965972959697</v>
      </c>
      <c r="M1245">
        <v>43.505318488880803</v>
      </c>
      <c r="O1245">
        <v>28.191325745924299</v>
      </c>
      <c r="P1245">
        <v>55.550239234449698</v>
      </c>
    </row>
    <row r="1246" spans="1:17" hidden="1" x14ac:dyDescent="0.3">
      <c r="A1246" t="s">
        <v>2653</v>
      </c>
      <c r="B1246" t="s">
        <v>2654</v>
      </c>
      <c r="C1246" t="str">
        <f>IFERROR(VLOOKUP(Table1[[#This Row],[Ticker]],[1]!Table2[[Symbol]:[Industry]],2,FALSE),"-")</f>
        <v>-</v>
      </c>
      <c r="D1246" t="s">
        <v>301</v>
      </c>
      <c r="E1246">
        <v>1675.4248533780001</v>
      </c>
      <c r="F1246">
        <v>30.23</v>
      </c>
      <c r="G1246">
        <v>-45.117900008298001</v>
      </c>
      <c r="H1246">
        <v>-15.6886593034969</v>
      </c>
      <c r="I1246">
        <v>-30.792708588389399</v>
      </c>
      <c r="J1246">
        <v>-2.4975479099548901</v>
      </c>
      <c r="K1246">
        <v>31.026639770443399</v>
      </c>
      <c r="L1246">
        <v>31.9232490588352</v>
      </c>
      <c r="M1246">
        <v>40.856376737106402</v>
      </c>
      <c r="N1246">
        <v>0.54358253752767005</v>
      </c>
      <c r="O1246">
        <v>51.505127356930103</v>
      </c>
      <c r="P1246">
        <v>34.355555555555497</v>
      </c>
      <c r="Q1246">
        <v>-3.5582075570113003E-2</v>
      </c>
    </row>
    <row r="1247" spans="1:17" hidden="1" x14ac:dyDescent="0.3">
      <c r="A1247" t="s">
        <v>2655</v>
      </c>
      <c r="B1247" t="s">
        <v>2656</v>
      </c>
      <c r="C1247" t="str">
        <f>IFERROR(VLOOKUP(Table1[[#This Row],[Ticker]],[1]!Table2[[Symbol]:[Industry]],2,FALSE),"-")</f>
        <v>-</v>
      </c>
      <c r="D1247" t="s">
        <v>21</v>
      </c>
      <c r="E1247">
        <v>1674.2348776199999</v>
      </c>
      <c r="F1247">
        <v>1098.7</v>
      </c>
      <c r="G1247">
        <v>52.066311645176</v>
      </c>
      <c r="H1247">
        <v>-0.72647640641507805</v>
      </c>
      <c r="I1247">
        <v>19.091005140271299</v>
      </c>
      <c r="J1247">
        <v>1.2568132953236499</v>
      </c>
      <c r="K1247">
        <v>1066.61148765797</v>
      </c>
      <c r="L1247">
        <v>900.506530870912</v>
      </c>
      <c r="M1247">
        <v>56.362629974702998</v>
      </c>
      <c r="N1247">
        <v>1.1347383186037601</v>
      </c>
      <c r="O1247">
        <v>13.943751706562299</v>
      </c>
      <c r="P1247">
        <v>92.703674471630194</v>
      </c>
      <c r="Q1247">
        <v>8.5014297564926997E-2</v>
      </c>
    </row>
    <row r="1248" spans="1:17" hidden="1" x14ac:dyDescent="0.3">
      <c r="A1248" t="s">
        <v>2657</v>
      </c>
      <c r="B1248" t="s">
        <v>2658</v>
      </c>
      <c r="C1248" t="str">
        <f>IFERROR(VLOOKUP(Table1[[#This Row],[Ticker]],[1]!Table2[[Symbol]:[Industry]],2,FALSE),"-")</f>
        <v>-</v>
      </c>
      <c r="D1248" t="s">
        <v>967</v>
      </c>
      <c r="E1248">
        <v>1670.31031893</v>
      </c>
      <c r="F1248">
        <v>385.95</v>
      </c>
      <c r="G1248">
        <v>1310.07830995313</v>
      </c>
      <c r="H1248">
        <v>7.2579579553232501</v>
      </c>
      <c r="I1248">
        <v>382.046069179543</v>
      </c>
      <c r="J1248">
        <v>-5.5570608225435798</v>
      </c>
      <c r="K1248">
        <v>380.02051534486498</v>
      </c>
      <c r="L1248">
        <v>224.96535377565601</v>
      </c>
      <c r="M1248">
        <v>25.605420876114</v>
      </c>
      <c r="N1248">
        <v>0.34739991164739797</v>
      </c>
      <c r="O1248">
        <v>28.203135121129598</v>
      </c>
      <c r="P1248">
        <v>1518.23899371069</v>
      </c>
      <c r="Q1248">
        <v>0.20701421020619401</v>
      </c>
    </row>
    <row r="1249" spans="1:17" hidden="1" x14ac:dyDescent="0.3">
      <c r="A1249" t="s">
        <v>2659</v>
      </c>
      <c r="B1249" t="s">
        <v>2660</v>
      </c>
      <c r="C1249" t="str">
        <f>IFERROR(VLOOKUP(Table1[[#This Row],[Ticker]],[1]!Table2[[Symbol]:[Industry]],2,FALSE),"-")</f>
        <v>-</v>
      </c>
      <c r="D1249" t="s">
        <v>124</v>
      </c>
      <c r="E1249">
        <v>1670.051500128</v>
      </c>
      <c r="F1249">
        <v>180.36</v>
      </c>
      <c r="G1249">
        <v>53.632357434664002</v>
      </c>
      <c r="H1249">
        <v>-4.8302481494208003</v>
      </c>
      <c r="I1249">
        <v>-39.1410392547605</v>
      </c>
      <c r="J1249">
        <v>-1.39420277694477</v>
      </c>
      <c r="K1249">
        <v>183.15606909650799</v>
      </c>
      <c r="L1249">
        <v>166.74922218748901</v>
      </c>
      <c r="M1249">
        <v>46.976028972711497</v>
      </c>
      <c r="N1249">
        <v>0.54038245073582303</v>
      </c>
      <c r="O1249">
        <v>48.342204479929002</v>
      </c>
      <c r="P1249">
        <v>98.525041276829896</v>
      </c>
      <c r="Q1249">
        <v>8.5806474651728998E-2</v>
      </c>
    </row>
    <row r="1250" spans="1:17" hidden="1" x14ac:dyDescent="0.3">
      <c r="A1250" t="s">
        <v>2661</v>
      </c>
      <c r="B1250" t="s">
        <v>2662</v>
      </c>
      <c r="C1250" t="str">
        <f>IFERROR(VLOOKUP(Table1[[#This Row],[Ticker]],[1]!Table2[[Symbol]:[Industry]],2,FALSE),"-")</f>
        <v>-</v>
      </c>
      <c r="E1250">
        <v>1659.0046464</v>
      </c>
      <c r="F1250">
        <v>902.4</v>
      </c>
      <c r="G1250">
        <v>6021.2956130084003</v>
      </c>
      <c r="H1250">
        <v>3.56480798777925</v>
      </c>
      <c r="I1250">
        <v>225.27858916791601</v>
      </c>
      <c r="J1250">
        <v>4.9954282767312996</v>
      </c>
      <c r="K1250">
        <v>781.89595434670696</v>
      </c>
      <c r="L1250">
        <v>519.48140777476794</v>
      </c>
      <c r="M1250">
        <v>97.421841164882693</v>
      </c>
      <c r="N1250">
        <v>2.6002174787394798</v>
      </c>
      <c r="O1250">
        <v>0</v>
      </c>
      <c r="P1250">
        <v>6051.3292433537799</v>
      </c>
    </row>
    <row r="1251" spans="1:17" hidden="1" x14ac:dyDescent="0.3">
      <c r="A1251" t="s">
        <v>2663</v>
      </c>
      <c r="B1251" t="s">
        <v>2664</v>
      </c>
      <c r="C1251" t="str">
        <f>IFERROR(VLOOKUP(Table1[[#This Row],[Ticker]],[1]!Table2[[Symbol]:[Industry]],2,FALSE),"-")</f>
        <v>-</v>
      </c>
      <c r="D1251" t="s">
        <v>265</v>
      </c>
      <c r="E1251">
        <v>1650.09</v>
      </c>
      <c r="F1251">
        <v>1269.3</v>
      </c>
      <c r="G1251">
        <v>39.262801798671298</v>
      </c>
      <c r="H1251">
        <v>-5.91387498406867</v>
      </c>
      <c r="I1251">
        <v>57.517128466924802</v>
      </c>
      <c r="J1251">
        <v>-2.3256343527874499</v>
      </c>
      <c r="K1251">
        <v>1273.6619060919299</v>
      </c>
      <c r="L1251">
        <v>1044.5096354095599</v>
      </c>
      <c r="M1251">
        <v>44.9306535446052</v>
      </c>
      <c r="N1251">
        <v>0.37963542120303301</v>
      </c>
      <c r="O1251">
        <v>23.682344599385399</v>
      </c>
      <c r="P1251">
        <v>101.620204908267</v>
      </c>
      <c r="Q1251">
        <v>7.1040752005077007E-2</v>
      </c>
    </row>
    <row r="1252" spans="1:17" hidden="1" x14ac:dyDescent="0.3">
      <c r="A1252" t="s">
        <v>2665</v>
      </c>
      <c r="B1252" t="s">
        <v>2666</v>
      </c>
      <c r="C1252" t="str">
        <f>IFERROR(VLOOKUP(Table1[[#This Row],[Ticker]],[1]!Table2[[Symbol]:[Industry]],2,FALSE),"-")</f>
        <v>-</v>
      </c>
      <c r="D1252" t="s">
        <v>630</v>
      </c>
      <c r="E1252">
        <v>1648.954698885</v>
      </c>
      <c r="F1252">
        <v>754.65</v>
      </c>
      <c r="G1252">
        <v>46.224690336627297</v>
      </c>
      <c r="H1252">
        <v>30.503318552358099</v>
      </c>
      <c r="I1252">
        <v>54.977441040681299</v>
      </c>
      <c r="J1252">
        <v>-9.5462053628317101</v>
      </c>
      <c r="K1252">
        <v>664.02974389307099</v>
      </c>
      <c r="L1252">
        <v>545.45716404235202</v>
      </c>
      <c r="M1252">
        <v>53.408296000429097</v>
      </c>
      <c r="N1252">
        <v>1.0315148616251</v>
      </c>
      <c r="O1252">
        <v>14.6094215861657</v>
      </c>
      <c r="P1252">
        <v>99.774983454665701</v>
      </c>
      <c r="Q1252">
        <v>4.3404202713995997E-2</v>
      </c>
    </row>
    <row r="1253" spans="1:17" hidden="1" x14ac:dyDescent="0.3">
      <c r="A1253" t="s">
        <v>2667</v>
      </c>
      <c r="B1253" t="s">
        <v>2668</v>
      </c>
      <c r="C1253" t="str">
        <f>IFERROR(VLOOKUP(Table1[[#This Row],[Ticker]],[1]!Table2[[Symbol]:[Industry]],2,FALSE),"-")</f>
        <v>-</v>
      </c>
      <c r="D1253" t="s">
        <v>228</v>
      </c>
      <c r="E1253">
        <v>1637.6082123000001</v>
      </c>
      <c r="F1253">
        <v>955.55</v>
      </c>
      <c r="G1253">
        <v>126.938266925028</v>
      </c>
      <c r="H1253">
        <v>33.645503868187397</v>
      </c>
      <c r="I1253">
        <v>17.848710311701399</v>
      </c>
      <c r="J1253">
        <v>-2.2487167143790701</v>
      </c>
      <c r="K1253">
        <v>806.89659218304598</v>
      </c>
      <c r="L1253">
        <v>658.17020435850304</v>
      </c>
      <c r="M1253">
        <v>67.467119234956002</v>
      </c>
      <c r="N1253">
        <v>1.2839534980802501</v>
      </c>
      <c r="O1253">
        <v>5.9703835487415704</v>
      </c>
      <c r="P1253">
        <v>186.951951951951</v>
      </c>
      <c r="Q1253">
        <v>0.13553702021030101</v>
      </c>
    </row>
    <row r="1254" spans="1:17" hidden="1" x14ac:dyDescent="0.3">
      <c r="A1254" t="s">
        <v>2669</v>
      </c>
      <c r="B1254" t="s">
        <v>2670</v>
      </c>
      <c r="C1254" t="str">
        <f>IFERROR(VLOOKUP(Table1[[#This Row],[Ticker]],[1]!Table2[[Symbol]:[Industry]],2,FALSE),"-")</f>
        <v>-</v>
      </c>
      <c r="D1254" t="s">
        <v>127</v>
      </c>
      <c r="E1254">
        <v>1636.8287371199999</v>
      </c>
      <c r="F1254">
        <v>72.72</v>
      </c>
      <c r="G1254">
        <v>46.943736410524899</v>
      </c>
      <c r="H1254">
        <v>14.5193531186773</v>
      </c>
      <c r="I1254">
        <v>2.76042720265561</v>
      </c>
      <c r="J1254">
        <v>2.74387611875306</v>
      </c>
      <c r="K1254">
        <v>67.951253387431095</v>
      </c>
      <c r="L1254">
        <v>60.264078262160503</v>
      </c>
      <c r="M1254">
        <v>50.450092774938703</v>
      </c>
      <c r="N1254">
        <v>1.0545333258368399</v>
      </c>
      <c r="O1254">
        <v>18.261826182618201</v>
      </c>
      <c r="P1254">
        <v>101.94390447098</v>
      </c>
      <c r="Q1254">
        <v>5.4543068230726001E-2</v>
      </c>
    </row>
    <row r="1255" spans="1:17" hidden="1" x14ac:dyDescent="0.3">
      <c r="A1255" t="s">
        <v>2671</v>
      </c>
      <c r="B1255" t="s">
        <v>2672</v>
      </c>
      <c r="C1255" t="str">
        <f>IFERROR(VLOOKUP(Table1[[#This Row],[Ticker]],[1]!Table2[[Symbol]:[Industry]],2,FALSE),"-")</f>
        <v>-</v>
      </c>
      <c r="D1255" t="s">
        <v>199</v>
      </c>
      <c r="E1255">
        <v>1635.3250800000001</v>
      </c>
      <c r="F1255">
        <v>120.88</v>
      </c>
      <c r="G1255">
        <v>9.9547888787113497</v>
      </c>
      <c r="H1255">
        <v>-10.9068278170573</v>
      </c>
      <c r="I1255">
        <v>2.6585621794296399</v>
      </c>
      <c r="J1255">
        <v>-1.2005352918001</v>
      </c>
      <c r="K1255">
        <v>126.44040918607701</v>
      </c>
      <c r="L1255">
        <v>117.991943068141</v>
      </c>
      <c r="M1255">
        <v>41.1526343845551</v>
      </c>
      <c r="N1255">
        <v>0.46271508903041603</v>
      </c>
      <c r="O1255">
        <v>29.880873593646498</v>
      </c>
      <c r="P1255">
        <v>53.595933926302301</v>
      </c>
      <c r="Q1255">
        <v>8.5430443664198996E-2</v>
      </c>
    </row>
    <row r="1256" spans="1:17" hidden="1" x14ac:dyDescent="0.3">
      <c r="A1256" t="s">
        <v>2673</v>
      </c>
      <c r="B1256" t="s">
        <v>2674</v>
      </c>
      <c r="C1256" t="str">
        <f>IFERROR(VLOOKUP(Table1[[#This Row],[Ticker]],[1]!Table2[[Symbol]:[Industry]],2,FALSE),"-")</f>
        <v>-</v>
      </c>
      <c r="D1256" t="s">
        <v>199</v>
      </c>
      <c r="E1256">
        <v>1634.1936000000001</v>
      </c>
      <c r="F1256">
        <v>1309.45</v>
      </c>
      <c r="G1256">
        <v>34.614929946337099</v>
      </c>
      <c r="H1256">
        <v>4.0634144764063</v>
      </c>
      <c r="I1256">
        <v>15.116590973084801</v>
      </c>
      <c r="J1256">
        <v>3.5581696371478602</v>
      </c>
      <c r="K1256">
        <v>1216.46298378709</v>
      </c>
      <c r="L1256">
        <v>1063.9675209526399</v>
      </c>
      <c r="M1256">
        <v>54.1235037026279</v>
      </c>
      <c r="N1256">
        <v>0.54432084601187203</v>
      </c>
      <c r="O1256">
        <v>14.551911107716901</v>
      </c>
      <c r="P1256">
        <v>74.838106682689002</v>
      </c>
      <c r="Q1256">
        <v>4.2743275142903998E-2</v>
      </c>
    </row>
    <row r="1257" spans="1:17" hidden="1" x14ac:dyDescent="0.3">
      <c r="A1257" t="s">
        <v>2675</v>
      </c>
      <c r="B1257" t="s">
        <v>2676</v>
      </c>
      <c r="C1257" t="str">
        <f>IFERROR(VLOOKUP(Table1[[#This Row],[Ticker]],[1]!Table2[[Symbol]:[Industry]],2,FALSE),"-")</f>
        <v>-</v>
      </c>
      <c r="D1257" t="s">
        <v>446</v>
      </c>
      <c r="E1257">
        <v>1630.3883976750001</v>
      </c>
      <c r="F1257">
        <v>10.49</v>
      </c>
      <c r="G1257">
        <v>-46.8896409134083</v>
      </c>
      <c r="H1257">
        <v>1.06744377542677</v>
      </c>
      <c r="I1257">
        <v>-35.839719327040697</v>
      </c>
      <c r="J1257">
        <v>-7.9557758739328701</v>
      </c>
      <c r="K1257">
        <v>11.0516219289535</v>
      </c>
      <c r="L1257">
        <v>11.9542279579666</v>
      </c>
      <c r="M1257">
        <v>42.468808384283498</v>
      </c>
      <c r="N1257">
        <v>2.13597770490914</v>
      </c>
      <c r="O1257">
        <v>60.4702891642834</v>
      </c>
      <c r="P1257">
        <v>5.9595959595959602</v>
      </c>
      <c r="Q1257">
        <v>0.107233246426562</v>
      </c>
    </row>
    <row r="1258" spans="1:17" hidden="1" x14ac:dyDescent="0.3">
      <c r="A1258" t="s">
        <v>2677</v>
      </c>
      <c r="B1258" t="s">
        <v>2678</v>
      </c>
      <c r="C1258" t="str">
        <f>IFERROR(VLOOKUP(Table1[[#This Row],[Ticker]],[1]!Table2[[Symbol]:[Industry]],2,FALSE),"-")</f>
        <v>-</v>
      </c>
      <c r="D1258" t="s">
        <v>121</v>
      </c>
      <c r="E1258">
        <v>1629.3507093359999</v>
      </c>
      <c r="F1258">
        <v>15.12</v>
      </c>
      <c r="G1258">
        <v>-4.8021413103859896</v>
      </c>
      <c r="H1258">
        <v>-13.994823291203501</v>
      </c>
      <c r="I1258">
        <v>-41.267006335841401</v>
      </c>
      <c r="J1258">
        <v>-9.4376402196271094</v>
      </c>
      <c r="K1258">
        <v>16.497515231945101</v>
      </c>
      <c r="L1258">
        <v>16.682394626824301</v>
      </c>
      <c r="M1258">
        <v>31.061567133831399</v>
      </c>
      <c r="N1258">
        <v>0.73577480815516705</v>
      </c>
      <c r="O1258">
        <v>74.306524154399597</v>
      </c>
      <c r="P1258">
        <v>28.296225897450299</v>
      </c>
      <c r="Q1258">
        <v>3.6110843229274998E-2</v>
      </c>
    </row>
    <row r="1259" spans="1:17" hidden="1" x14ac:dyDescent="0.3">
      <c r="A1259" t="s">
        <v>2679</v>
      </c>
      <c r="B1259" t="s">
        <v>2680</v>
      </c>
      <c r="C1259" t="str">
        <f>IFERROR(VLOOKUP(Table1[[#This Row],[Ticker]],[1]!Table2[[Symbol]:[Industry]],2,FALSE),"-")</f>
        <v>-</v>
      </c>
      <c r="D1259" t="s">
        <v>60</v>
      </c>
      <c r="E1259">
        <v>1622.60693242</v>
      </c>
      <c r="F1259">
        <v>227.9</v>
      </c>
      <c r="G1259">
        <v>-47.506018540198298</v>
      </c>
      <c r="H1259">
        <v>-6.1083388183124701</v>
      </c>
      <c r="I1259">
        <v>-31.888886548079601</v>
      </c>
      <c r="J1259">
        <v>-8.5189458955304997E-2</v>
      </c>
      <c r="K1259">
        <v>236.52296715866399</v>
      </c>
      <c r="M1259">
        <v>42.389523495993203</v>
      </c>
      <c r="N1259">
        <v>1.1106745124731301</v>
      </c>
      <c r="O1259">
        <v>30.122860903905199</v>
      </c>
      <c r="P1259">
        <v>14.522613065326601</v>
      </c>
    </row>
    <row r="1260" spans="1:17" hidden="1" x14ac:dyDescent="0.3">
      <c r="A1260" t="s">
        <v>2681</v>
      </c>
      <c r="B1260" t="s">
        <v>2682</v>
      </c>
      <c r="C1260" t="str">
        <f>IFERROR(VLOOKUP(Table1[[#This Row],[Ticker]],[1]!Table2[[Symbol]:[Industry]],2,FALSE),"-")</f>
        <v>-</v>
      </c>
      <c r="D1260" t="s">
        <v>598</v>
      </c>
      <c r="E1260">
        <v>1622.091298775</v>
      </c>
      <c r="F1260">
        <v>271.85000000000002</v>
      </c>
      <c r="G1260">
        <v>-5.4175404989407099</v>
      </c>
      <c r="H1260">
        <v>7.8719836411928501</v>
      </c>
      <c r="I1260">
        <v>-0.74307163362596995</v>
      </c>
      <c r="J1260">
        <v>-2.57870099600146</v>
      </c>
      <c r="K1260">
        <v>254.89997407819001</v>
      </c>
      <c r="L1260">
        <v>236.68185098517699</v>
      </c>
      <c r="M1260">
        <v>55.230175088858402</v>
      </c>
      <c r="N1260">
        <v>0.82400462676052999</v>
      </c>
      <c r="O1260">
        <v>13.2977745080007</v>
      </c>
      <c r="P1260">
        <v>41.5885416666666</v>
      </c>
      <c r="Q1260">
        <v>-2.7787332173449999E-3</v>
      </c>
    </row>
    <row r="1261" spans="1:17" hidden="1" x14ac:dyDescent="0.3">
      <c r="A1261" t="s">
        <v>2683</v>
      </c>
      <c r="B1261" t="s">
        <v>2684</v>
      </c>
      <c r="C1261" t="str">
        <f>IFERROR(VLOOKUP(Table1[[#This Row],[Ticker]],[1]!Table2[[Symbol]:[Industry]],2,FALSE),"-")</f>
        <v>-</v>
      </c>
      <c r="D1261" t="s">
        <v>130</v>
      </c>
      <c r="E1261">
        <v>1622.008490765</v>
      </c>
      <c r="F1261">
        <v>728.65</v>
      </c>
      <c r="G1261">
        <v>-16.598587144629398</v>
      </c>
      <c r="H1261">
        <v>22.8138329586757</v>
      </c>
      <c r="I1261">
        <v>21.8306968599058</v>
      </c>
      <c r="J1261">
        <v>-2.23675724074806</v>
      </c>
      <c r="K1261">
        <v>650.84371500697205</v>
      </c>
      <c r="L1261">
        <v>598.15377036775203</v>
      </c>
      <c r="M1261">
        <v>59.494321439502301</v>
      </c>
      <c r="N1261">
        <v>2.0810475492612199</v>
      </c>
      <c r="O1261">
        <v>7.8707198243326699</v>
      </c>
      <c r="P1261">
        <v>45.948923385077599</v>
      </c>
      <c r="Q1261">
        <v>-8.5553300765352003E-2</v>
      </c>
    </row>
    <row r="1262" spans="1:17" hidden="1" x14ac:dyDescent="0.3">
      <c r="A1262" t="s">
        <v>2685</v>
      </c>
      <c r="B1262" t="s">
        <v>2686</v>
      </c>
      <c r="C1262" t="str">
        <f>IFERROR(VLOOKUP(Table1[[#This Row],[Ticker]],[1]!Table2[[Symbol]:[Industry]],2,FALSE),"-")</f>
        <v>-</v>
      </c>
      <c r="D1262" t="s">
        <v>2600</v>
      </c>
      <c r="E1262">
        <v>1610.0871999999999</v>
      </c>
      <c r="F1262">
        <v>1964</v>
      </c>
      <c r="G1262">
        <v>527.15224885823704</v>
      </c>
      <c r="H1262">
        <v>-3.4207482088413799</v>
      </c>
      <c r="I1262">
        <v>98.483230644031906</v>
      </c>
      <c r="J1262">
        <v>6.2020740905984404</v>
      </c>
      <c r="K1262">
        <v>1730.62795658337</v>
      </c>
      <c r="L1262">
        <v>1135.24791163349</v>
      </c>
      <c r="M1262">
        <v>57.071610509219802</v>
      </c>
      <c r="N1262">
        <v>0.76711336472292602</v>
      </c>
      <c r="O1262">
        <v>12.5254582484725</v>
      </c>
      <c r="P1262">
        <v>756.70665212649897</v>
      </c>
    </row>
    <row r="1263" spans="1:17" hidden="1" x14ac:dyDescent="0.3">
      <c r="A1263" t="s">
        <v>2687</v>
      </c>
      <c r="B1263" t="s">
        <v>2688</v>
      </c>
      <c r="C1263" t="str">
        <f>IFERROR(VLOOKUP(Table1[[#This Row],[Ticker]],[1]!Table2[[Symbol]:[Industry]],2,FALSE),"-")</f>
        <v>-</v>
      </c>
      <c r="D1263" t="s">
        <v>133</v>
      </c>
      <c r="E1263">
        <v>1601.8349376000001</v>
      </c>
      <c r="F1263">
        <v>2302.4</v>
      </c>
      <c r="G1263">
        <v>198.880655368909</v>
      </c>
      <c r="H1263">
        <v>17.4260448509193</v>
      </c>
      <c r="I1263">
        <v>138.483325899817</v>
      </c>
      <c r="J1263">
        <v>-3.4338481083539998</v>
      </c>
      <c r="K1263">
        <v>2000.6879083588201</v>
      </c>
      <c r="L1263">
        <v>1472.4462250450799</v>
      </c>
      <c r="M1263">
        <v>60.241253479039699</v>
      </c>
      <c r="N1263">
        <v>1.8503464243479899</v>
      </c>
      <c r="O1263">
        <v>13.533703961084001</v>
      </c>
      <c r="P1263">
        <v>306.246140273489</v>
      </c>
      <c r="Q1263">
        <v>0.24233330556146901</v>
      </c>
    </row>
    <row r="1264" spans="1:17" hidden="1" x14ac:dyDescent="0.3">
      <c r="A1264" t="s">
        <v>2689</v>
      </c>
      <c r="B1264" t="s">
        <v>2690</v>
      </c>
      <c r="C1264" t="str">
        <f>IFERROR(VLOOKUP(Table1[[#This Row],[Ticker]],[1]!Table2[[Symbol]:[Industry]],2,FALSE),"-")</f>
        <v>-</v>
      </c>
      <c r="D1264" t="s">
        <v>740</v>
      </c>
      <c r="E1264">
        <v>1600.688876189</v>
      </c>
      <c r="F1264">
        <v>7.93</v>
      </c>
      <c r="G1264">
        <v>-87.964664828135199</v>
      </c>
      <c r="H1264">
        <v>8.4101435400527098</v>
      </c>
      <c r="I1264">
        <v>-68.311847190467304</v>
      </c>
      <c r="J1264">
        <v>-1.3721459806944301</v>
      </c>
      <c r="K1264">
        <v>10.907096275141299</v>
      </c>
      <c r="L1264">
        <v>16.164675178934701</v>
      </c>
      <c r="M1264">
        <v>85.962502875763406</v>
      </c>
      <c r="N1264">
        <v>0.82613918105580397</v>
      </c>
      <c r="O1264">
        <v>189.40731399747699</v>
      </c>
      <c r="P1264">
        <v>16.617647058823501</v>
      </c>
      <c r="Q1264">
        <v>-6.4351895498369997E-3</v>
      </c>
    </row>
    <row r="1265" spans="1:17" hidden="1" x14ac:dyDescent="0.3">
      <c r="A1265" t="s">
        <v>2691</v>
      </c>
      <c r="B1265" t="s">
        <v>2692</v>
      </c>
      <c r="C1265" t="str">
        <f>IFERROR(VLOOKUP(Table1[[#This Row],[Ticker]],[1]!Table2[[Symbol]:[Industry]],2,FALSE),"-")</f>
        <v>-</v>
      </c>
      <c r="D1265" t="s">
        <v>54</v>
      </c>
      <c r="E1265">
        <v>1598.9174838500001</v>
      </c>
      <c r="F1265">
        <v>1663.15</v>
      </c>
      <c r="G1265">
        <v>36.156726886699197</v>
      </c>
      <c r="H1265">
        <v>13.629025847655599</v>
      </c>
      <c r="I1265">
        <v>16.540194560127802</v>
      </c>
      <c r="J1265">
        <v>7.7003177874214996</v>
      </c>
      <c r="K1265">
        <v>1332.83344257864</v>
      </c>
      <c r="L1265">
        <v>1238.3212393532001</v>
      </c>
      <c r="M1265">
        <v>84.060901999892593</v>
      </c>
      <c r="N1265">
        <v>1.41627701523411</v>
      </c>
      <c r="O1265">
        <v>0.94699816613053001</v>
      </c>
      <c r="P1265">
        <v>86.378663080629806</v>
      </c>
      <c r="Q1265">
        <v>0.134559097044507</v>
      </c>
    </row>
    <row r="1266" spans="1:17" hidden="1" x14ac:dyDescent="0.3">
      <c r="A1266" t="s">
        <v>2693</v>
      </c>
      <c r="B1266" t="s">
        <v>2694</v>
      </c>
      <c r="C1266" t="str">
        <f>IFERROR(VLOOKUP(Table1[[#This Row],[Ticker]],[1]!Table2[[Symbol]:[Industry]],2,FALSE),"-")</f>
        <v>-</v>
      </c>
      <c r="D1266" t="s">
        <v>175</v>
      </c>
      <c r="E1266">
        <v>1593.532251675</v>
      </c>
      <c r="F1266">
        <v>1299.55</v>
      </c>
      <c r="G1266">
        <v>-21.033840032942098</v>
      </c>
      <c r="H1266">
        <v>-8.6302348663818194</v>
      </c>
      <c r="I1266">
        <v>9.0210016467419898</v>
      </c>
      <c r="J1266">
        <v>2.77833945619876</v>
      </c>
      <c r="K1266">
        <v>1267.8843934327399</v>
      </c>
      <c r="L1266">
        <v>1174.7452702907401</v>
      </c>
      <c r="M1266">
        <v>60.9057270365943</v>
      </c>
      <c r="N1266">
        <v>0.54686263990693795</v>
      </c>
      <c r="O1266">
        <v>21.195798545650401</v>
      </c>
      <c r="P1266">
        <v>44.418514196810499</v>
      </c>
      <c r="Q1266">
        <v>-5.3797496424574001E-2</v>
      </c>
    </row>
    <row r="1267" spans="1:17" hidden="1" x14ac:dyDescent="0.3">
      <c r="A1267" t="s">
        <v>2695</v>
      </c>
      <c r="B1267" t="s">
        <v>2696</v>
      </c>
      <c r="C1267" t="str">
        <f>IFERROR(VLOOKUP(Table1[[#This Row],[Ticker]],[1]!Table2[[Symbol]:[Industry]],2,FALSE),"-")</f>
        <v>-</v>
      </c>
      <c r="D1267" t="s">
        <v>415</v>
      </c>
      <c r="E1267">
        <v>1588.6388805700001</v>
      </c>
      <c r="F1267">
        <v>508.9</v>
      </c>
      <c r="G1267">
        <v>-18.689138495469599</v>
      </c>
      <c r="H1267">
        <v>6.0768020698451704</v>
      </c>
      <c r="I1267">
        <v>-23.565833352811602</v>
      </c>
      <c r="J1267">
        <v>-1.5544876313662299</v>
      </c>
      <c r="K1267">
        <v>502.10519894288399</v>
      </c>
      <c r="L1267">
        <v>504.15223381380298</v>
      </c>
      <c r="M1267">
        <v>50.824968651368202</v>
      </c>
      <c r="N1267">
        <v>1.3570775264755499</v>
      </c>
      <c r="O1267">
        <v>49.037138927097601</v>
      </c>
      <c r="P1267">
        <v>25.965346534653399</v>
      </c>
      <c r="Q1267">
        <v>-7.4015769852139998E-3</v>
      </c>
    </row>
    <row r="1268" spans="1:17" hidden="1" x14ac:dyDescent="0.3">
      <c r="A1268" t="s">
        <v>2697</v>
      </c>
      <c r="B1268" t="s">
        <v>2698</v>
      </c>
      <c r="C1268" t="str">
        <f>IFERROR(VLOOKUP(Table1[[#This Row],[Ticker]],[1]!Table2[[Symbol]:[Industry]],2,FALSE),"-")</f>
        <v>-</v>
      </c>
      <c r="D1268" t="s">
        <v>569</v>
      </c>
      <c r="E1268">
        <v>1584.2848983189999</v>
      </c>
      <c r="F1268">
        <v>92.11</v>
      </c>
      <c r="G1268">
        <v>6.8311542014286903</v>
      </c>
      <c r="H1268">
        <v>-7.0203735992215304</v>
      </c>
      <c r="I1268">
        <v>18.594331971651702</v>
      </c>
      <c r="J1268">
        <v>-1.1249936058824801</v>
      </c>
      <c r="K1268">
        <v>91.981616479206807</v>
      </c>
      <c r="L1268">
        <v>82.047606512122698</v>
      </c>
      <c r="M1268">
        <v>45.722904234899303</v>
      </c>
      <c r="N1268">
        <v>0.342812209125683</v>
      </c>
      <c r="O1268">
        <v>13.939854521767399</v>
      </c>
      <c r="P1268">
        <v>64.6291331546023</v>
      </c>
      <c r="Q1268">
        <v>-8.5303222670320006E-3</v>
      </c>
    </row>
    <row r="1269" spans="1:17" hidden="1" x14ac:dyDescent="0.3">
      <c r="A1269" t="s">
        <v>2699</v>
      </c>
      <c r="B1269" t="s">
        <v>2700</v>
      </c>
      <c r="C1269" t="str">
        <f>IFERROR(VLOOKUP(Table1[[#This Row],[Ticker]],[1]!Table2[[Symbol]:[Industry]],2,FALSE),"-")</f>
        <v>-</v>
      </c>
      <c r="D1269" t="s">
        <v>681</v>
      </c>
      <c r="E1269">
        <v>1583.884581</v>
      </c>
      <c r="F1269">
        <v>228.85</v>
      </c>
      <c r="G1269">
        <v>-42.301217081048499</v>
      </c>
      <c r="H1269">
        <v>-12.4781411703567</v>
      </c>
      <c r="I1269">
        <v>-28.704887866366601</v>
      </c>
      <c r="J1269">
        <v>-2.3498292963161198</v>
      </c>
      <c r="K1269">
        <v>249.19516440384501</v>
      </c>
      <c r="L1269">
        <v>260.72593346755099</v>
      </c>
      <c r="M1269">
        <v>40.1651757416207</v>
      </c>
      <c r="N1269">
        <v>1.3707810817664701</v>
      </c>
      <c r="O1269">
        <v>44.636224601267202</v>
      </c>
      <c r="P1269">
        <v>3.5052012663952801</v>
      </c>
      <c r="Q1269">
        <v>4.6596914312377002E-2</v>
      </c>
    </row>
    <row r="1270" spans="1:17" hidden="1" x14ac:dyDescent="0.3">
      <c r="A1270" t="s">
        <v>2701</v>
      </c>
      <c r="B1270" t="s">
        <v>2702</v>
      </c>
      <c r="C1270" t="str">
        <f>IFERROR(VLOOKUP(Table1[[#This Row],[Ticker]],[1]!Table2[[Symbol]:[Industry]],2,FALSE),"-")</f>
        <v>-</v>
      </c>
      <c r="D1270" t="s">
        <v>967</v>
      </c>
      <c r="E1270">
        <v>1576.26</v>
      </c>
      <c r="F1270">
        <v>268.58</v>
      </c>
      <c r="G1270">
        <v>16.172139932249902</v>
      </c>
      <c r="H1270">
        <v>31.039298470523999</v>
      </c>
      <c r="I1270">
        <v>31.630266192690801</v>
      </c>
      <c r="J1270">
        <v>2.0052125098715901</v>
      </c>
      <c r="K1270">
        <v>217.94923056638601</v>
      </c>
      <c r="L1270">
        <v>191.79655302157801</v>
      </c>
      <c r="M1270">
        <v>69.428764536193896</v>
      </c>
      <c r="N1270">
        <v>1.9262708360732099</v>
      </c>
      <c r="O1270">
        <v>7.4651872812569797</v>
      </c>
      <c r="P1270">
        <v>137.68141592920301</v>
      </c>
    </row>
    <row r="1271" spans="1:17" hidden="1" x14ac:dyDescent="0.3">
      <c r="A1271" t="s">
        <v>2703</v>
      </c>
      <c r="B1271" t="s">
        <v>2704</v>
      </c>
      <c r="C1271" t="str">
        <f>IFERROR(VLOOKUP(Table1[[#This Row],[Ticker]],[1]!Table2[[Symbol]:[Industry]],2,FALSE),"-")</f>
        <v>-</v>
      </c>
      <c r="D1271" t="s">
        <v>388</v>
      </c>
      <c r="E1271">
        <v>1574.71079805</v>
      </c>
      <c r="F1271">
        <v>132.87</v>
      </c>
      <c r="G1271">
        <v>-13.6341559695553</v>
      </c>
      <c r="H1271">
        <v>5.3767725817959899</v>
      </c>
      <c r="I1271">
        <v>-6.0396631167164001</v>
      </c>
      <c r="J1271">
        <v>-2.3832983970513202</v>
      </c>
      <c r="K1271">
        <v>129.27912969697701</v>
      </c>
      <c r="L1271">
        <v>120.123983689808</v>
      </c>
      <c r="M1271">
        <v>47.956722663452801</v>
      </c>
      <c r="N1271">
        <v>0.437451585379108</v>
      </c>
      <c r="O1271">
        <v>17.483254308722699</v>
      </c>
      <c r="P1271">
        <v>40.752118644067799</v>
      </c>
      <c r="Q1271">
        <v>4.9486390896480999E-2</v>
      </c>
    </row>
    <row r="1272" spans="1:17" hidden="1" x14ac:dyDescent="0.3">
      <c r="A1272" t="s">
        <v>2705</v>
      </c>
      <c r="B1272" t="s">
        <v>2706</v>
      </c>
      <c r="C1272" t="str">
        <f>IFERROR(VLOOKUP(Table1[[#This Row],[Ticker]],[1]!Table2[[Symbol]:[Industry]],2,FALSE),"-")</f>
        <v>-</v>
      </c>
      <c r="D1272" t="s">
        <v>2707</v>
      </c>
      <c r="E1272">
        <v>1568.899255</v>
      </c>
      <c r="F1272">
        <v>1452.55</v>
      </c>
      <c r="G1272">
        <v>-45.007142798913698</v>
      </c>
      <c r="H1272">
        <v>15.084262488877</v>
      </c>
      <c r="I1272">
        <v>-21.145878389858598</v>
      </c>
      <c r="J1272">
        <v>7.5754195623767204</v>
      </c>
      <c r="K1272">
        <v>1291.6213502194601</v>
      </c>
      <c r="L1272">
        <v>1334.8344077284301</v>
      </c>
      <c r="M1272">
        <v>77.096021531003998</v>
      </c>
      <c r="N1272">
        <v>0.91024149525063602</v>
      </c>
      <c r="O1272">
        <v>24.952669443392601</v>
      </c>
      <c r="P1272">
        <v>44.532338308457703</v>
      </c>
      <c r="Q1272">
        <v>0.23963429357850899</v>
      </c>
    </row>
    <row r="1273" spans="1:17" hidden="1" x14ac:dyDescent="0.3">
      <c r="A1273" t="s">
        <v>2708</v>
      </c>
      <c r="B1273" t="s">
        <v>2709</v>
      </c>
      <c r="C1273" t="str">
        <f>IFERROR(VLOOKUP(Table1[[#This Row],[Ticker]],[1]!Table2[[Symbol]:[Industry]],2,FALSE),"-")</f>
        <v>-</v>
      </c>
      <c r="D1273" t="s">
        <v>46</v>
      </c>
      <c r="E1273">
        <v>1565.199216</v>
      </c>
      <c r="F1273">
        <v>1628.2</v>
      </c>
      <c r="G1273">
        <v>137.89462372735599</v>
      </c>
      <c r="H1273">
        <v>17.651503427043298</v>
      </c>
      <c r="I1273">
        <v>21.3573508795638</v>
      </c>
      <c r="J1273">
        <v>11.3046216960732</v>
      </c>
      <c r="K1273">
        <v>1381.4438729522701</v>
      </c>
      <c r="L1273">
        <v>1128.9024799722099</v>
      </c>
      <c r="N1273">
        <v>1.2308952659935599</v>
      </c>
      <c r="O1273">
        <v>6.5747451173074403</v>
      </c>
      <c r="P1273">
        <v>193.184478256955</v>
      </c>
    </row>
    <row r="1274" spans="1:17" hidden="1" x14ac:dyDescent="0.3">
      <c r="A1274" t="s">
        <v>2710</v>
      </c>
      <c r="B1274" t="s">
        <v>2711</v>
      </c>
      <c r="C1274" t="str">
        <f>IFERROR(VLOOKUP(Table1[[#This Row],[Ticker]],[1]!Table2[[Symbol]:[Industry]],2,FALSE),"-")</f>
        <v>-</v>
      </c>
      <c r="D1274" t="s">
        <v>46</v>
      </c>
      <c r="E1274">
        <v>1563.7260574459999</v>
      </c>
      <c r="F1274">
        <v>69.86</v>
      </c>
      <c r="G1274">
        <v>-16.069519415523398</v>
      </c>
      <c r="H1274">
        <v>-12.755592266745399</v>
      </c>
      <c r="I1274">
        <v>-20.770385752721801</v>
      </c>
      <c r="J1274">
        <v>-7.5389014415361997</v>
      </c>
      <c r="K1274">
        <v>72.738956767508597</v>
      </c>
      <c r="L1274">
        <v>69.284610277824896</v>
      </c>
      <c r="M1274">
        <v>38.580234001828799</v>
      </c>
      <c r="N1274">
        <v>0.676624541495493</v>
      </c>
      <c r="O1274">
        <v>33.338104780990498</v>
      </c>
      <c r="P1274">
        <v>38.3366336633663</v>
      </c>
      <c r="Q1274">
        <v>9.3172576066387999E-2</v>
      </c>
    </row>
    <row r="1275" spans="1:17" hidden="1" x14ac:dyDescent="0.3">
      <c r="A1275" t="s">
        <v>2712</v>
      </c>
      <c r="B1275" t="s">
        <v>2713</v>
      </c>
      <c r="C1275" t="str">
        <f>IFERROR(VLOOKUP(Table1[[#This Row],[Ticker]],[1]!Table2[[Symbol]:[Industry]],2,FALSE),"-")</f>
        <v>-</v>
      </c>
      <c r="D1275" t="s">
        <v>259</v>
      </c>
      <c r="E1275">
        <v>1559.9637720000001</v>
      </c>
      <c r="F1275">
        <v>862.85</v>
      </c>
      <c r="G1275">
        <v>72.204738340900093</v>
      </c>
      <c r="H1275">
        <v>1.99323184295533</v>
      </c>
      <c r="I1275">
        <v>46.353019068020103</v>
      </c>
      <c r="J1275">
        <v>3.0622323719101598</v>
      </c>
      <c r="K1275">
        <v>761.29533656144997</v>
      </c>
      <c r="L1275">
        <v>609.16674618869297</v>
      </c>
      <c r="M1275">
        <v>55.316541794061699</v>
      </c>
      <c r="N1275">
        <v>0.89819151339104197</v>
      </c>
      <c r="O1275">
        <v>9.1672944312452795</v>
      </c>
      <c r="P1275">
        <v>116.79648241206</v>
      </c>
      <c r="Q1275">
        <v>6.1395297021659002E-2</v>
      </c>
    </row>
    <row r="1276" spans="1:17" hidden="1" x14ac:dyDescent="0.3">
      <c r="A1276" t="s">
        <v>2714</v>
      </c>
      <c r="B1276" t="s">
        <v>2715</v>
      </c>
      <c r="C1276" t="str">
        <f>IFERROR(VLOOKUP(Table1[[#This Row],[Ticker]],[1]!Table2[[Symbol]:[Industry]],2,FALSE),"-")</f>
        <v>-</v>
      </c>
      <c r="D1276" t="s">
        <v>175</v>
      </c>
      <c r="E1276">
        <v>1555.8238919999999</v>
      </c>
      <c r="F1276">
        <v>663.45</v>
      </c>
      <c r="G1276">
        <v>-74.328340672832496</v>
      </c>
      <c r="H1276">
        <v>5.5860977069707696</v>
      </c>
      <c r="I1276">
        <v>-0.61718445960448198</v>
      </c>
      <c r="J1276">
        <v>10.0111999820907</v>
      </c>
      <c r="K1276">
        <v>612.46293311730699</v>
      </c>
      <c r="L1276">
        <v>700.51018518540798</v>
      </c>
      <c r="M1276">
        <v>73.200757381725197</v>
      </c>
      <c r="N1276">
        <v>1.3837796574277901</v>
      </c>
      <c r="O1276">
        <v>93.684527846861101</v>
      </c>
      <c r="P1276">
        <v>46.214876033057799</v>
      </c>
      <c r="Q1276">
        <v>4.3233796159698003E-2</v>
      </c>
    </row>
    <row r="1277" spans="1:17" hidden="1" x14ac:dyDescent="0.3">
      <c r="A1277" t="s">
        <v>2716</v>
      </c>
      <c r="B1277" t="s">
        <v>2717</v>
      </c>
      <c r="C1277" t="str">
        <f>IFERROR(VLOOKUP(Table1[[#This Row],[Ticker]],[1]!Table2[[Symbol]:[Industry]],2,FALSE),"-")</f>
        <v>-</v>
      </c>
      <c r="D1277" t="s">
        <v>89</v>
      </c>
      <c r="E1277">
        <v>1554.1252500000001</v>
      </c>
      <c r="F1277">
        <v>153.94999999999999</v>
      </c>
      <c r="G1277">
        <v>-37.236764763700897</v>
      </c>
      <c r="H1277">
        <v>-10.5070316287699</v>
      </c>
      <c r="I1277">
        <v>-1.5085408908450999</v>
      </c>
      <c r="J1277">
        <v>-1.43691282007267</v>
      </c>
      <c r="K1277">
        <v>151.14173232362199</v>
      </c>
      <c r="L1277">
        <v>149.81480377678901</v>
      </c>
      <c r="M1277">
        <v>58.127477616396099</v>
      </c>
      <c r="N1277">
        <v>0.67779118102913305</v>
      </c>
      <c r="O1277">
        <v>31.860993829165299</v>
      </c>
      <c r="P1277">
        <v>35.698545614808197</v>
      </c>
      <c r="Q1277">
        <v>0.12220111717783699</v>
      </c>
    </row>
    <row r="1278" spans="1:17" hidden="1" x14ac:dyDescent="0.3">
      <c r="A1278" t="s">
        <v>2718</v>
      </c>
      <c r="B1278" t="s">
        <v>2719</v>
      </c>
      <c r="C1278" t="str">
        <f>IFERROR(VLOOKUP(Table1[[#This Row],[Ticker]],[1]!Table2[[Symbol]:[Industry]],2,FALSE),"-")</f>
        <v>-</v>
      </c>
      <c r="D1278" t="s">
        <v>127</v>
      </c>
      <c r="E1278">
        <v>1546.8262995</v>
      </c>
      <c r="F1278">
        <v>557.65</v>
      </c>
      <c r="G1278">
        <v>50.669545286509198</v>
      </c>
      <c r="H1278">
        <v>6.5271386756625702</v>
      </c>
      <c r="I1278">
        <v>-23.616205265250102</v>
      </c>
      <c r="J1278">
        <v>12.1686703458361</v>
      </c>
      <c r="K1278">
        <v>517.81131756816899</v>
      </c>
      <c r="L1278">
        <v>483.98634357097501</v>
      </c>
      <c r="M1278">
        <v>71.3289260481573</v>
      </c>
      <c r="N1278">
        <v>1.4947289769057399</v>
      </c>
      <c r="O1278">
        <v>19.913924504617501</v>
      </c>
      <c r="P1278">
        <v>114.522023466051</v>
      </c>
      <c r="Q1278">
        <v>0.15964560680541701</v>
      </c>
    </row>
    <row r="1279" spans="1:17" hidden="1" x14ac:dyDescent="0.3">
      <c r="A1279" t="s">
        <v>2720</v>
      </c>
      <c r="B1279" t="s">
        <v>2721</v>
      </c>
      <c r="C1279" t="str">
        <f>IFERROR(VLOOKUP(Table1[[#This Row],[Ticker]],[1]!Table2[[Symbol]:[Industry]],2,FALSE),"-")</f>
        <v>-</v>
      </c>
      <c r="D1279" t="s">
        <v>127</v>
      </c>
      <c r="E1279">
        <v>1546.2849799999999</v>
      </c>
      <c r="F1279">
        <v>40.119999999999997</v>
      </c>
      <c r="G1279">
        <v>214.34405205805601</v>
      </c>
      <c r="H1279">
        <v>46.886803351732198</v>
      </c>
      <c r="I1279">
        <v>15.211934603123201</v>
      </c>
      <c r="J1279">
        <v>1.6020129661607501</v>
      </c>
      <c r="K1279">
        <v>33.052582296711101</v>
      </c>
      <c r="L1279">
        <v>26.853006394196601</v>
      </c>
      <c r="M1279">
        <v>58.297648441896101</v>
      </c>
      <c r="N1279">
        <v>1.9234859178482</v>
      </c>
      <c r="O1279">
        <v>12.587238285144499</v>
      </c>
      <c r="P1279">
        <v>250.39301310043601</v>
      </c>
      <c r="Q1279">
        <v>0.111886558334088</v>
      </c>
    </row>
    <row r="1280" spans="1:17" hidden="1" x14ac:dyDescent="0.3">
      <c r="A1280" t="s">
        <v>2722</v>
      </c>
      <c r="B1280" t="s">
        <v>2723</v>
      </c>
      <c r="C1280" t="str">
        <f>IFERROR(VLOOKUP(Table1[[#This Row],[Ticker]],[1]!Table2[[Symbol]:[Industry]],2,FALSE),"-")</f>
        <v>-</v>
      </c>
      <c r="D1280" t="s">
        <v>296</v>
      </c>
      <c r="E1280">
        <v>1543.61255671</v>
      </c>
      <c r="F1280">
        <v>113.89</v>
      </c>
      <c r="G1280">
        <v>-28.6177799446642</v>
      </c>
      <c r="H1280">
        <v>-7.2634041777895897</v>
      </c>
      <c r="I1280">
        <v>-10.8801347168943</v>
      </c>
      <c r="J1280">
        <v>-1.36328073246748</v>
      </c>
      <c r="K1280">
        <v>113.126590877772</v>
      </c>
      <c r="L1280">
        <v>111.655583480988</v>
      </c>
      <c r="M1280">
        <v>60.498085299030201</v>
      </c>
      <c r="N1280">
        <v>0.30406436715965901</v>
      </c>
      <c r="O1280">
        <v>13.258407235051299</v>
      </c>
      <c r="P1280">
        <v>23.793478260869499</v>
      </c>
      <c r="Q1280">
        <v>-1.5693630097832E-2</v>
      </c>
    </row>
    <row r="1281" spans="1:17" hidden="1" x14ac:dyDescent="0.3">
      <c r="A1281" t="s">
        <v>2724</v>
      </c>
      <c r="B1281" t="s">
        <v>2725</v>
      </c>
      <c r="C1281" t="str">
        <f>IFERROR(VLOOKUP(Table1[[#This Row],[Ticker]],[1]!Table2[[Symbol]:[Industry]],2,FALSE),"-")</f>
        <v>-</v>
      </c>
      <c r="D1281" t="s">
        <v>412</v>
      </c>
      <c r="E1281">
        <v>1542.663620001</v>
      </c>
      <c r="F1281">
        <v>104.93</v>
      </c>
      <c r="G1281">
        <v>-58.5554287104992</v>
      </c>
      <c r="H1281">
        <v>6.8833012485669904</v>
      </c>
      <c r="I1281">
        <v>-24.347828825360999</v>
      </c>
      <c r="J1281">
        <v>-0.46568503566068897</v>
      </c>
      <c r="K1281">
        <v>100.432680027372</v>
      </c>
      <c r="L1281">
        <v>111.437227448301</v>
      </c>
      <c r="M1281">
        <v>63.708292775047497</v>
      </c>
      <c r="N1281">
        <v>1.67060027139598</v>
      </c>
      <c r="O1281">
        <v>69.303345087200995</v>
      </c>
      <c r="P1281">
        <v>16.5888888888888</v>
      </c>
      <c r="Q1281">
        <v>-4.6541204882003001E-2</v>
      </c>
    </row>
    <row r="1282" spans="1:17" hidden="1" x14ac:dyDescent="0.3">
      <c r="A1282" t="s">
        <v>2726</v>
      </c>
      <c r="B1282" t="s">
        <v>2727</v>
      </c>
      <c r="C1282" t="str">
        <f>IFERROR(VLOOKUP(Table1[[#This Row],[Ticker]],[1]!Table2[[Symbol]:[Industry]],2,FALSE),"-")</f>
        <v>-</v>
      </c>
      <c r="D1282" t="s">
        <v>777</v>
      </c>
      <c r="E1282">
        <v>1540.385969276</v>
      </c>
      <c r="F1282">
        <v>70.510000000000005</v>
      </c>
      <c r="G1282">
        <v>108.578890805215</v>
      </c>
      <c r="H1282">
        <v>6.8046207854996803</v>
      </c>
      <c r="I1282">
        <v>0.89012470479597094</v>
      </c>
      <c r="J1282">
        <v>1.5649169563684899</v>
      </c>
      <c r="K1282">
        <v>66.7139020551041</v>
      </c>
      <c r="L1282">
        <v>56.301375927790403</v>
      </c>
      <c r="M1282">
        <v>51.884949213193202</v>
      </c>
      <c r="N1282">
        <v>0.96409855239131603</v>
      </c>
      <c r="O1282">
        <v>9.9134874485888407</v>
      </c>
      <c r="P1282">
        <v>153.17773788150799</v>
      </c>
      <c r="Q1282">
        <v>0.21772972001722601</v>
      </c>
    </row>
    <row r="1283" spans="1:17" hidden="1" x14ac:dyDescent="0.3">
      <c r="A1283" t="s">
        <v>2728</v>
      </c>
      <c r="B1283" t="s">
        <v>2729</v>
      </c>
      <c r="C1283" t="str">
        <f>IFERROR(VLOOKUP(Table1[[#This Row],[Ticker]],[1]!Table2[[Symbol]:[Industry]],2,FALSE),"-")</f>
        <v>-</v>
      </c>
      <c r="D1283" t="s">
        <v>532</v>
      </c>
      <c r="E1283">
        <v>1539.5088000000001</v>
      </c>
      <c r="F1283">
        <v>147.04</v>
      </c>
      <c r="G1283">
        <v>59.4509057370975</v>
      </c>
      <c r="H1283">
        <v>-7.9342375111229204</v>
      </c>
      <c r="I1283">
        <v>-1.7853225585433501</v>
      </c>
      <c r="J1283">
        <v>-1.6792220821630599</v>
      </c>
      <c r="K1283">
        <v>151.587742654544</v>
      </c>
      <c r="L1283">
        <v>135.82966695121499</v>
      </c>
      <c r="M1283">
        <v>43.7543972479058</v>
      </c>
      <c r="N1283">
        <v>0.75169079091300495</v>
      </c>
      <c r="O1283">
        <v>24.455930359085901</v>
      </c>
      <c r="P1283">
        <v>92.9658792650918</v>
      </c>
      <c r="Q1283">
        <v>6.4329678812394001E-2</v>
      </c>
    </row>
    <row r="1284" spans="1:17" hidden="1" x14ac:dyDescent="0.3">
      <c r="A1284" t="s">
        <v>2730</v>
      </c>
      <c r="B1284" t="s">
        <v>2731</v>
      </c>
      <c r="C1284" t="str">
        <f>IFERROR(VLOOKUP(Table1[[#This Row],[Ticker]],[1]!Table2[[Symbol]:[Industry]],2,FALSE),"-")</f>
        <v>-</v>
      </c>
      <c r="D1284" t="s">
        <v>54</v>
      </c>
      <c r="E1284">
        <v>1536.5746799999999</v>
      </c>
      <c r="F1284">
        <v>2607.9</v>
      </c>
      <c r="G1284">
        <v>103.074749542891</v>
      </c>
      <c r="H1284">
        <v>29.586848347462901</v>
      </c>
      <c r="I1284">
        <v>65.437123598276898</v>
      </c>
      <c r="J1284">
        <v>-2.7800607447735799</v>
      </c>
      <c r="K1284">
        <v>2196.4529749570002</v>
      </c>
      <c r="L1284">
        <v>1767.8722574597</v>
      </c>
      <c r="M1284">
        <v>66.517617301106398</v>
      </c>
      <c r="N1284">
        <v>1.2062899652358701</v>
      </c>
      <c r="O1284">
        <v>5.9856589593159297</v>
      </c>
      <c r="P1284">
        <v>157.57037037037</v>
      </c>
    </row>
    <row r="1285" spans="1:17" hidden="1" x14ac:dyDescent="0.3">
      <c r="A1285" t="s">
        <v>2732</v>
      </c>
      <c r="B1285" t="s">
        <v>2733</v>
      </c>
      <c r="C1285" t="str">
        <f>IFERROR(VLOOKUP(Table1[[#This Row],[Ticker]],[1]!Table2[[Symbol]:[Industry]],2,FALSE),"-")</f>
        <v>-</v>
      </c>
      <c r="D1285" t="s">
        <v>21</v>
      </c>
      <c r="E1285">
        <v>1534.411818456</v>
      </c>
      <c r="F1285">
        <v>157.52000000000001</v>
      </c>
      <c r="G1285">
        <v>67.483611033933698</v>
      </c>
      <c r="H1285">
        <v>-2.0558110180142002</v>
      </c>
      <c r="I1285">
        <v>25.105202266759701</v>
      </c>
      <c r="J1285">
        <v>-5.2189848052714503</v>
      </c>
      <c r="K1285">
        <v>144.586305270031</v>
      </c>
      <c r="L1285">
        <v>114.2598631148</v>
      </c>
      <c r="M1285">
        <v>44.834152333745401</v>
      </c>
      <c r="N1285">
        <v>0.70688031891993997</v>
      </c>
      <c r="O1285">
        <v>17.0010157440325</v>
      </c>
      <c r="P1285">
        <v>117.268965517241</v>
      </c>
      <c r="Q1285">
        <v>0.110705129811799</v>
      </c>
    </row>
    <row r="1286" spans="1:17" hidden="1" x14ac:dyDescent="0.3">
      <c r="A1286" t="s">
        <v>2734</v>
      </c>
      <c r="B1286" t="s">
        <v>2735</v>
      </c>
      <c r="C1286" t="str">
        <f>IFERROR(VLOOKUP(Table1[[#This Row],[Ticker]],[1]!Table2[[Symbol]:[Industry]],2,FALSE),"-")</f>
        <v>-</v>
      </c>
      <c r="D1286" t="s">
        <v>569</v>
      </c>
      <c r="E1286">
        <v>1534.0842252</v>
      </c>
      <c r="F1286">
        <v>438</v>
      </c>
      <c r="G1286">
        <v>39.307177696378602</v>
      </c>
      <c r="H1286">
        <v>12.9462112068257</v>
      </c>
      <c r="I1286">
        <v>3.4363201587828902</v>
      </c>
      <c r="J1286">
        <v>-2.7121238323001999</v>
      </c>
      <c r="K1286">
        <v>409.24352673509401</v>
      </c>
      <c r="L1286">
        <v>360.17414474806799</v>
      </c>
      <c r="M1286">
        <v>45.940982379050702</v>
      </c>
      <c r="N1286">
        <v>0.69014317612999099</v>
      </c>
      <c r="O1286">
        <v>27.557077625570699</v>
      </c>
      <c r="P1286">
        <v>71.865803413772795</v>
      </c>
      <c r="Q1286">
        <v>3.3666226602977002E-2</v>
      </c>
    </row>
    <row r="1287" spans="1:17" hidden="1" x14ac:dyDescent="0.3">
      <c r="A1287" t="s">
        <v>2736</v>
      </c>
      <c r="B1287" t="s">
        <v>2737</v>
      </c>
      <c r="C1287" t="str">
        <f>IFERROR(VLOOKUP(Table1[[#This Row],[Ticker]],[1]!Table2[[Symbol]:[Industry]],2,FALSE),"-")</f>
        <v>-</v>
      </c>
      <c r="D1287" t="s">
        <v>40</v>
      </c>
      <c r="E1287">
        <v>1533.7059999999999</v>
      </c>
      <c r="F1287">
        <v>45.68</v>
      </c>
      <c r="G1287">
        <v>-13.681108694841701</v>
      </c>
      <c r="H1287">
        <v>4.51488093372335</v>
      </c>
      <c r="I1287">
        <v>-15.776895675650501</v>
      </c>
      <c r="J1287">
        <v>7.4397582276292002</v>
      </c>
      <c r="K1287">
        <v>45.983232248330197</v>
      </c>
      <c r="L1287">
        <v>45.763292879902401</v>
      </c>
      <c r="M1287">
        <v>48.956157919421997</v>
      </c>
      <c r="N1287">
        <v>1.1512081617527701</v>
      </c>
      <c r="O1287">
        <v>73.795971978984198</v>
      </c>
      <c r="P1287">
        <v>34.352941176470502</v>
      </c>
      <c r="Q1287">
        <v>0.22487995548869</v>
      </c>
    </row>
    <row r="1288" spans="1:17" hidden="1" x14ac:dyDescent="0.3">
      <c r="A1288" t="s">
        <v>2738</v>
      </c>
      <c r="B1288" t="s">
        <v>2739</v>
      </c>
      <c r="C1288" t="str">
        <f>IFERROR(VLOOKUP(Table1[[#This Row],[Ticker]],[1]!Table2[[Symbol]:[Industry]],2,FALSE),"-")</f>
        <v>-</v>
      </c>
      <c r="D1288" t="s">
        <v>228</v>
      </c>
      <c r="E1288">
        <v>1533.3085739999999</v>
      </c>
      <c r="F1288">
        <v>1011.5</v>
      </c>
      <c r="G1288">
        <v>62.266749882760202</v>
      </c>
      <c r="H1288">
        <v>-23.238455808116399</v>
      </c>
      <c r="I1288">
        <v>-22.080015629263301</v>
      </c>
      <c r="J1288">
        <v>-4.37851414972243</v>
      </c>
      <c r="K1288">
        <v>1123.23407961058</v>
      </c>
      <c r="L1288">
        <v>1003.91237337798</v>
      </c>
      <c r="M1288">
        <v>45.629103372156699</v>
      </c>
      <c r="N1288">
        <v>0.77465695604836904</v>
      </c>
      <c r="O1288">
        <v>47.5778546712802</v>
      </c>
      <c r="P1288">
        <v>109.117221418234</v>
      </c>
      <c r="Q1288">
        <v>0.13260904573661</v>
      </c>
    </row>
    <row r="1289" spans="1:17" hidden="1" x14ac:dyDescent="0.3">
      <c r="A1289" t="s">
        <v>2740</v>
      </c>
      <c r="B1289" t="s">
        <v>2741</v>
      </c>
      <c r="C1289" t="str">
        <f>IFERROR(VLOOKUP(Table1[[#This Row],[Ticker]],[1]!Table2[[Symbol]:[Industry]],2,FALSE),"-")</f>
        <v>-</v>
      </c>
      <c r="D1289" t="s">
        <v>388</v>
      </c>
      <c r="E1289">
        <v>1530.542238</v>
      </c>
      <c r="F1289">
        <v>247.55</v>
      </c>
      <c r="G1289">
        <v>-14.517998054195999</v>
      </c>
      <c r="H1289">
        <v>-12.5799812387215</v>
      </c>
      <c r="I1289">
        <v>-15.791000345289801</v>
      </c>
      <c r="J1289">
        <v>-4.6364149408195399</v>
      </c>
      <c r="K1289">
        <v>264.60546680934902</v>
      </c>
      <c r="L1289">
        <v>251.84507917472001</v>
      </c>
      <c r="M1289">
        <v>22.3321971722679</v>
      </c>
      <c r="N1289">
        <v>0.470423707410633</v>
      </c>
      <c r="O1289">
        <v>26.014946475459499</v>
      </c>
      <c r="P1289">
        <v>22.686160327096999</v>
      </c>
      <c r="Q1289">
        <v>0.103228130037787</v>
      </c>
    </row>
    <row r="1290" spans="1:17" hidden="1" x14ac:dyDescent="0.3">
      <c r="A1290" t="s">
        <v>2742</v>
      </c>
      <c r="B1290" t="s">
        <v>2743</v>
      </c>
      <c r="C1290" t="str">
        <f>IFERROR(VLOOKUP(Table1[[#This Row],[Ticker]],[1]!Table2[[Symbol]:[Industry]],2,FALSE),"-")</f>
        <v>-</v>
      </c>
      <c r="D1290" t="s">
        <v>2642</v>
      </c>
      <c r="E1290">
        <v>1523.54412</v>
      </c>
      <c r="F1290">
        <v>616.5</v>
      </c>
      <c r="G1290">
        <v>2202.6690723573201</v>
      </c>
      <c r="H1290">
        <v>-23.930440792940502</v>
      </c>
      <c r="I1290">
        <v>1.2256768075905899</v>
      </c>
      <c r="J1290">
        <v>-15.343791758380901</v>
      </c>
      <c r="K1290">
        <v>714.23396302439596</v>
      </c>
      <c r="L1290">
        <v>512.90340179996804</v>
      </c>
      <c r="M1290">
        <v>22.1301441100257</v>
      </c>
      <c r="N1290">
        <v>0.409241720456053</v>
      </c>
      <c r="O1290">
        <v>54.420113544201101</v>
      </c>
      <c r="P1290">
        <v>2232.7027027027002</v>
      </c>
    </row>
    <row r="1291" spans="1:17" hidden="1" x14ac:dyDescent="0.3">
      <c r="A1291" t="s">
        <v>2744</v>
      </c>
      <c r="B1291" t="s">
        <v>2745</v>
      </c>
      <c r="C1291" t="str">
        <f>IFERROR(VLOOKUP(Table1[[#This Row],[Ticker]],[1]!Table2[[Symbol]:[Industry]],2,FALSE),"-")</f>
        <v>-</v>
      </c>
      <c r="D1291" t="s">
        <v>296</v>
      </c>
      <c r="E1291">
        <v>1521.7907566049901</v>
      </c>
      <c r="F1291">
        <v>388.35</v>
      </c>
      <c r="G1291">
        <v>80.112473550727202</v>
      </c>
      <c r="H1291">
        <v>49.158762169292103</v>
      </c>
      <c r="I1291">
        <v>95.729605542845803</v>
      </c>
      <c r="J1291">
        <v>-2.3987384358583101</v>
      </c>
      <c r="K1291">
        <v>303.94183160695701</v>
      </c>
      <c r="M1291">
        <v>64.960254673505801</v>
      </c>
      <c r="N1291">
        <v>2.0058888536547701</v>
      </c>
      <c r="O1291">
        <v>10.4673619157976</v>
      </c>
      <c r="P1291">
        <v>126.641377297928</v>
      </c>
    </row>
    <row r="1292" spans="1:17" hidden="1" x14ac:dyDescent="0.3">
      <c r="A1292" t="s">
        <v>2746</v>
      </c>
      <c r="B1292" t="s">
        <v>2747</v>
      </c>
      <c r="C1292" t="str">
        <f>IFERROR(VLOOKUP(Table1[[#This Row],[Ticker]],[1]!Table2[[Symbol]:[Industry]],2,FALSE),"-")</f>
        <v>-</v>
      </c>
      <c r="D1292" t="s">
        <v>473</v>
      </c>
      <c r="E1292">
        <v>1518.1053864</v>
      </c>
      <c r="F1292">
        <v>732.25</v>
      </c>
      <c r="G1292">
        <v>-31.896526545872501</v>
      </c>
      <c r="H1292">
        <v>3.5376088191522901</v>
      </c>
      <c r="I1292">
        <v>2.95006680141422</v>
      </c>
      <c r="J1292">
        <v>3.5621009596820102E-2</v>
      </c>
      <c r="K1292">
        <v>675.88513215854005</v>
      </c>
      <c r="L1292">
        <v>675.18226127942796</v>
      </c>
      <c r="M1292">
        <v>74.2932774283383</v>
      </c>
      <c r="N1292">
        <v>1.2882269968601701</v>
      </c>
      <c r="O1292">
        <v>12.5844998292932</v>
      </c>
      <c r="P1292">
        <v>29.601769911504402</v>
      </c>
      <c r="Q1292">
        <v>7.3405721854042996E-2</v>
      </c>
    </row>
    <row r="1293" spans="1:17" hidden="1" x14ac:dyDescent="0.3">
      <c r="A1293" t="s">
        <v>2748</v>
      </c>
      <c r="B1293" t="s">
        <v>2749</v>
      </c>
      <c r="C1293" t="str">
        <f>IFERROR(VLOOKUP(Table1[[#This Row],[Ticker]],[1]!Table2[[Symbol]:[Industry]],2,FALSE),"-")</f>
        <v>-</v>
      </c>
      <c r="D1293" t="s">
        <v>283</v>
      </c>
      <c r="E1293">
        <v>1514.1576488190001</v>
      </c>
      <c r="F1293">
        <v>184.53</v>
      </c>
      <c r="G1293">
        <v>-38.0904315411913</v>
      </c>
      <c r="H1293">
        <v>5.3144693854287901</v>
      </c>
      <c r="I1293">
        <v>-22.4732995490726</v>
      </c>
      <c r="J1293">
        <v>-7.9367084271652901</v>
      </c>
      <c r="K1293">
        <v>176.35959930239301</v>
      </c>
      <c r="M1293">
        <v>47.6500288033969</v>
      </c>
      <c r="N1293">
        <v>2.34573983107797</v>
      </c>
      <c r="O1293">
        <v>19.167615021947601</v>
      </c>
      <c r="P1293">
        <v>43.379953379953299</v>
      </c>
    </row>
    <row r="1294" spans="1:17" hidden="1" x14ac:dyDescent="0.3">
      <c r="A1294" t="s">
        <v>2750</v>
      </c>
      <c r="B1294" t="s">
        <v>2751</v>
      </c>
      <c r="C1294" t="str">
        <f>IFERROR(VLOOKUP(Table1[[#This Row],[Ticker]],[1]!Table2[[Symbol]:[Industry]],2,FALSE),"-")</f>
        <v>-</v>
      </c>
      <c r="D1294" t="s">
        <v>296</v>
      </c>
      <c r="E1294">
        <v>1510.5160000000001</v>
      </c>
      <c r="F1294">
        <v>517.29999999999995</v>
      </c>
      <c r="G1294">
        <v>-8.7942791958842896</v>
      </c>
      <c r="H1294">
        <v>5.4050301656447299</v>
      </c>
      <c r="I1294">
        <v>19.166458393029899</v>
      </c>
      <c r="J1294">
        <v>-1.53285689012911</v>
      </c>
      <c r="K1294">
        <v>484.31936318854503</v>
      </c>
      <c r="L1294">
        <v>427.78772403569201</v>
      </c>
      <c r="M1294">
        <v>51.847540223838003</v>
      </c>
      <c r="N1294">
        <v>0.65993856862392797</v>
      </c>
      <c r="O1294">
        <v>5.1614150396288503</v>
      </c>
      <c r="P1294">
        <v>57.617306520414303</v>
      </c>
      <c r="Q1294">
        <v>1.1058688513237E-2</v>
      </c>
    </row>
    <row r="1295" spans="1:17" hidden="1" x14ac:dyDescent="0.3">
      <c r="A1295" t="s">
        <v>2752</v>
      </c>
      <c r="B1295" t="s">
        <v>2753</v>
      </c>
      <c r="C1295" t="str">
        <f>IFERROR(VLOOKUP(Table1[[#This Row],[Ticker]],[1]!Table2[[Symbol]:[Industry]],2,FALSE),"-")</f>
        <v>-</v>
      </c>
      <c r="D1295" t="s">
        <v>743</v>
      </c>
      <c r="E1295">
        <v>1502.0466694199999</v>
      </c>
      <c r="F1295">
        <v>272.68</v>
      </c>
      <c r="G1295">
        <v>1.35309028679064</v>
      </c>
      <c r="H1295">
        <v>-0.10433581375791</v>
      </c>
      <c r="I1295">
        <v>0.67720416235908698</v>
      </c>
      <c r="J1295">
        <v>4.3316366521076198E-2</v>
      </c>
      <c r="K1295">
        <v>263.67997989706703</v>
      </c>
      <c r="L1295">
        <v>244.37759464898801</v>
      </c>
      <c r="M1295">
        <v>57.335343564974302</v>
      </c>
      <c r="N1295">
        <v>0.35331174692744299</v>
      </c>
      <c r="O1295">
        <v>4.5181164735220696</v>
      </c>
      <c r="P1295">
        <v>34.397949627877097</v>
      </c>
      <c r="Q1295">
        <v>2.5420345253382999E-2</v>
      </c>
    </row>
    <row r="1296" spans="1:17" hidden="1" x14ac:dyDescent="0.3">
      <c r="A1296" t="s">
        <v>2754</v>
      </c>
      <c r="B1296" t="s">
        <v>2755</v>
      </c>
      <c r="C1296" t="str">
        <f>IFERROR(VLOOKUP(Table1[[#This Row],[Ticker]],[1]!Table2[[Symbol]:[Industry]],2,FALSE),"-")</f>
        <v>-</v>
      </c>
      <c r="D1296" t="s">
        <v>446</v>
      </c>
      <c r="E1296">
        <v>1483.6554986199999</v>
      </c>
      <c r="F1296">
        <v>620.29999999999995</v>
      </c>
      <c r="G1296">
        <v>103.909420757772</v>
      </c>
      <c r="H1296">
        <v>24.4990134770193</v>
      </c>
      <c r="I1296">
        <v>36.636709975001999</v>
      </c>
      <c r="J1296">
        <v>8.3047174402448007</v>
      </c>
      <c r="K1296">
        <v>513.97800380640604</v>
      </c>
      <c r="L1296">
        <v>423.601446320006</v>
      </c>
      <c r="M1296">
        <v>72.995154360586398</v>
      </c>
      <c r="N1296">
        <v>2.2983182585315598</v>
      </c>
      <c r="O1296">
        <v>4.1431565371594399</v>
      </c>
      <c r="P1296">
        <v>150.02015316404601</v>
      </c>
      <c r="Q1296">
        <v>0.130019099812926</v>
      </c>
    </row>
    <row r="1297" spans="1:17" hidden="1" x14ac:dyDescent="0.3">
      <c r="A1297" t="s">
        <v>2756</v>
      </c>
      <c r="B1297" t="s">
        <v>2757</v>
      </c>
      <c r="C1297" t="str">
        <f>IFERROR(VLOOKUP(Table1[[#This Row],[Ticker]],[1]!Table2[[Symbol]:[Industry]],2,FALSE),"-")</f>
        <v>-</v>
      </c>
      <c r="D1297" t="s">
        <v>415</v>
      </c>
      <c r="E1297">
        <v>1478.691650622</v>
      </c>
      <c r="F1297">
        <v>36.869999999999997</v>
      </c>
      <c r="G1297">
        <v>25.864889739189898</v>
      </c>
      <c r="H1297">
        <v>-16.538558856830502</v>
      </c>
      <c r="I1297">
        <v>-5.8156147008279797</v>
      </c>
      <c r="J1297">
        <v>-6.11914650234284</v>
      </c>
      <c r="K1297">
        <v>38.806888694904501</v>
      </c>
      <c r="L1297">
        <v>35.372525448175601</v>
      </c>
      <c r="M1297">
        <v>36.229975369097602</v>
      </c>
      <c r="N1297">
        <v>0.68543473757602302</v>
      </c>
      <c r="O1297">
        <v>26.118795768917799</v>
      </c>
      <c r="P1297">
        <v>80.735294117647001</v>
      </c>
      <c r="Q1297">
        <v>8.88633583453E-4</v>
      </c>
    </row>
    <row r="1298" spans="1:17" hidden="1" x14ac:dyDescent="0.3">
      <c r="A1298" t="s">
        <v>2758</v>
      </c>
      <c r="B1298" t="s">
        <v>2759</v>
      </c>
      <c r="C1298" t="str">
        <f>IFERROR(VLOOKUP(Table1[[#This Row],[Ticker]],[1]!Table2[[Symbol]:[Industry]],2,FALSE),"-")</f>
        <v>-</v>
      </c>
      <c r="D1298" t="s">
        <v>83</v>
      </c>
      <c r="E1298">
        <v>1477.75294945</v>
      </c>
      <c r="F1298">
        <v>100.25</v>
      </c>
      <c r="G1298">
        <v>-23.441392174191101</v>
      </c>
      <c r="H1298">
        <v>-6.4960365765434904</v>
      </c>
      <c r="I1298">
        <v>-17.416014560321301</v>
      </c>
      <c r="J1298">
        <v>3.7854019305557603E-2</v>
      </c>
      <c r="K1298">
        <v>104.205091184406</v>
      </c>
      <c r="L1298">
        <v>102.501669608006</v>
      </c>
      <c r="M1298">
        <v>45.049608922854603</v>
      </c>
      <c r="N1298">
        <v>0.40306668146313401</v>
      </c>
      <c r="O1298">
        <v>23.5910224438902</v>
      </c>
      <c r="P1298">
        <v>20.4927884615384</v>
      </c>
      <c r="Q1298">
        <v>-4.0546589664499999E-3</v>
      </c>
    </row>
    <row r="1299" spans="1:17" hidden="1" x14ac:dyDescent="0.3">
      <c r="A1299" t="s">
        <v>2760</v>
      </c>
      <c r="B1299" t="s">
        <v>2761</v>
      </c>
      <c r="C1299" t="str">
        <f>IFERROR(VLOOKUP(Table1[[#This Row],[Ticker]],[1]!Table2[[Symbol]:[Industry]],2,FALSE),"-")</f>
        <v>-</v>
      </c>
      <c r="D1299" t="s">
        <v>83</v>
      </c>
      <c r="E1299">
        <v>1474.7049999999999</v>
      </c>
      <c r="F1299">
        <v>49.99</v>
      </c>
      <c r="G1299">
        <v>-15.0802482473274</v>
      </c>
      <c r="H1299">
        <v>-5.6868318507455697</v>
      </c>
      <c r="I1299">
        <v>-8.4381222667623508</v>
      </c>
      <c r="J1299">
        <v>-8.9100178551240798</v>
      </c>
      <c r="K1299">
        <v>49.988339664343599</v>
      </c>
      <c r="L1299">
        <v>48.309954117355701</v>
      </c>
      <c r="M1299">
        <v>41.3820380168874</v>
      </c>
      <c r="N1299">
        <v>1.8144262309605099</v>
      </c>
      <c r="O1299">
        <v>20.993082723564701</v>
      </c>
      <c r="P1299">
        <v>29.340232858990898</v>
      </c>
      <c r="Q1299">
        <v>3.3992738003865E-2</v>
      </c>
    </row>
    <row r="1300" spans="1:17" hidden="1" x14ac:dyDescent="0.3">
      <c r="A1300" t="s">
        <v>2762</v>
      </c>
      <c r="B1300" t="s">
        <v>2763</v>
      </c>
      <c r="C1300" t="str">
        <f>IFERROR(VLOOKUP(Table1[[#This Row],[Ticker]],[1]!Table2[[Symbol]:[Industry]],2,FALSE),"-")</f>
        <v>-</v>
      </c>
      <c r="D1300" t="s">
        <v>57</v>
      </c>
      <c r="E1300">
        <v>1474.172</v>
      </c>
      <c r="F1300">
        <v>969.85</v>
      </c>
      <c r="G1300">
        <v>141.9759054841</v>
      </c>
      <c r="H1300">
        <v>25.864684625299201</v>
      </c>
      <c r="I1300">
        <v>82.587361082045604</v>
      </c>
      <c r="J1300">
        <v>-2.7449494950714302</v>
      </c>
      <c r="K1300">
        <v>839.742803930886</v>
      </c>
      <c r="L1300">
        <v>636.438864900407</v>
      </c>
      <c r="M1300">
        <v>56.629841252989799</v>
      </c>
      <c r="N1300">
        <v>0.89727900734896704</v>
      </c>
      <c r="O1300">
        <v>11.176986131875999</v>
      </c>
      <c r="P1300">
        <v>189.032931008791</v>
      </c>
      <c r="Q1300">
        <v>0.17564658411155401</v>
      </c>
    </row>
    <row r="1301" spans="1:17" hidden="1" x14ac:dyDescent="0.3">
      <c r="A1301" t="s">
        <v>2764</v>
      </c>
      <c r="B1301" t="s">
        <v>2765</v>
      </c>
      <c r="C1301" t="str">
        <f>IFERROR(VLOOKUP(Table1[[#This Row],[Ticker]],[1]!Table2[[Symbol]:[Industry]],2,FALSE),"-")</f>
        <v>-</v>
      </c>
      <c r="D1301" t="s">
        <v>265</v>
      </c>
      <c r="E1301">
        <v>1466.4110134799901</v>
      </c>
      <c r="F1301">
        <v>419.3</v>
      </c>
      <c r="G1301">
        <v>-34.477568358138697</v>
      </c>
      <c r="H1301">
        <v>1.4690032296178099</v>
      </c>
      <c r="I1301">
        <v>2.9687200118035899</v>
      </c>
      <c r="J1301">
        <v>0.93913997947276795</v>
      </c>
      <c r="K1301">
        <v>402.60860074229498</v>
      </c>
      <c r="L1301">
        <v>401.23668254285502</v>
      </c>
      <c r="M1301">
        <v>59.3555341735849</v>
      </c>
      <c r="N1301">
        <v>0.71856100823065405</v>
      </c>
      <c r="O1301">
        <v>22.537562604340501</v>
      </c>
      <c r="P1301">
        <v>44.262859108893799</v>
      </c>
      <c r="Q1301">
        <v>5.2531481959358001E-2</v>
      </c>
    </row>
    <row r="1302" spans="1:17" hidden="1" x14ac:dyDescent="0.3">
      <c r="A1302" t="s">
        <v>2766</v>
      </c>
      <c r="B1302" t="s">
        <v>2767</v>
      </c>
      <c r="C1302" t="str">
        <f>IFERROR(VLOOKUP(Table1[[#This Row],[Ticker]],[1]!Table2[[Symbol]:[Industry]],2,FALSE),"-")</f>
        <v>-</v>
      </c>
      <c r="D1302" t="s">
        <v>21</v>
      </c>
      <c r="E1302">
        <v>1466.1711504</v>
      </c>
      <c r="F1302">
        <v>396</v>
      </c>
      <c r="G1302">
        <v>9.7228545672755295</v>
      </c>
      <c r="H1302">
        <v>3.7931975538121301</v>
      </c>
      <c r="I1302">
        <v>11.1184517180686</v>
      </c>
      <c r="J1302">
        <v>-4.3697478991596599</v>
      </c>
      <c r="K1302">
        <v>373.23591716525198</v>
      </c>
      <c r="L1302">
        <v>334.821068085859</v>
      </c>
      <c r="M1302">
        <v>51.015431096196401</v>
      </c>
      <c r="N1302">
        <v>1.15267281063239</v>
      </c>
      <c r="O1302">
        <v>13.585858585858499</v>
      </c>
      <c r="P1302">
        <v>59.420289855072397</v>
      </c>
      <c r="Q1302">
        <v>-1.6028494065612998E-2</v>
      </c>
    </row>
    <row r="1303" spans="1:17" hidden="1" x14ac:dyDescent="0.3">
      <c r="A1303" t="s">
        <v>2768</v>
      </c>
      <c r="B1303" t="s">
        <v>2769</v>
      </c>
      <c r="C1303" t="str">
        <f>IFERROR(VLOOKUP(Table1[[#This Row],[Ticker]],[1]!Table2[[Symbol]:[Industry]],2,FALSE),"-")</f>
        <v>-</v>
      </c>
      <c r="D1303" t="s">
        <v>415</v>
      </c>
      <c r="E1303">
        <v>1458.742418802</v>
      </c>
      <c r="F1303">
        <v>114.99</v>
      </c>
      <c r="G1303">
        <v>9.3481878364415092</v>
      </c>
      <c r="H1303">
        <v>75.400162017919399</v>
      </c>
      <c r="I1303">
        <v>93.672535305808196</v>
      </c>
      <c r="J1303">
        <v>12.8816611259045</v>
      </c>
      <c r="K1303">
        <v>78.618173287708899</v>
      </c>
      <c r="L1303">
        <v>68.4816366504852</v>
      </c>
      <c r="M1303">
        <v>91.230615556936698</v>
      </c>
      <c r="N1303">
        <v>1.2164368018347</v>
      </c>
      <c r="O1303">
        <v>2.7567614575180399</v>
      </c>
      <c r="P1303">
        <v>146.75965665236001</v>
      </c>
      <c r="Q1303">
        <v>7.5971756110805005E-2</v>
      </c>
    </row>
    <row r="1304" spans="1:17" hidden="1" x14ac:dyDescent="0.3">
      <c r="A1304" t="s">
        <v>2770</v>
      </c>
      <c r="B1304" t="s">
        <v>2771</v>
      </c>
      <c r="C1304" t="str">
        <f>IFERROR(VLOOKUP(Table1[[#This Row],[Ticker]],[1]!Table2[[Symbol]:[Industry]],2,FALSE),"-")</f>
        <v>-</v>
      </c>
      <c r="D1304" t="s">
        <v>283</v>
      </c>
      <c r="E1304">
        <v>1457.9799</v>
      </c>
      <c r="F1304">
        <v>89.4</v>
      </c>
      <c r="G1304">
        <v>-27.301138956168799</v>
      </c>
      <c r="H1304">
        <v>3.5093275776344699</v>
      </c>
      <c r="I1304">
        <v>-15.413176094121701</v>
      </c>
      <c r="J1304">
        <v>-0.81564399318733005</v>
      </c>
      <c r="K1304">
        <v>85.428275043283904</v>
      </c>
      <c r="L1304">
        <v>84.941717011130905</v>
      </c>
      <c r="M1304">
        <v>59.1993361682011</v>
      </c>
      <c r="N1304">
        <v>2.4006366759106399</v>
      </c>
      <c r="O1304">
        <v>17.393736017897002</v>
      </c>
      <c r="P1304">
        <v>29.565217391304301</v>
      </c>
      <c r="Q1304">
        <v>3.1411583014622997E-2</v>
      </c>
    </row>
    <row r="1305" spans="1:17" hidden="1" x14ac:dyDescent="0.3">
      <c r="A1305" t="s">
        <v>2772</v>
      </c>
      <c r="B1305" t="s">
        <v>2773</v>
      </c>
      <c r="C1305" t="str">
        <f>IFERROR(VLOOKUP(Table1[[#This Row],[Ticker]],[1]!Table2[[Symbol]:[Industry]],2,FALSE),"-")</f>
        <v>-</v>
      </c>
      <c r="D1305" t="s">
        <v>630</v>
      </c>
      <c r="E1305">
        <v>1452.1446528399999</v>
      </c>
      <c r="F1305">
        <v>147.49</v>
      </c>
      <c r="G1305">
        <v>-29.666158416148999</v>
      </c>
      <c r="H1305">
        <v>3.7358497422913399</v>
      </c>
      <c r="I1305">
        <v>-12.839363367032</v>
      </c>
      <c r="J1305">
        <v>-1.8233327981926299</v>
      </c>
      <c r="K1305">
        <v>142.980137876806</v>
      </c>
      <c r="L1305">
        <v>140.254597802337</v>
      </c>
      <c r="M1305">
        <v>47.469441056160299</v>
      </c>
      <c r="N1305">
        <v>1.2295483072387501</v>
      </c>
      <c r="O1305">
        <v>27.432368296155602</v>
      </c>
      <c r="P1305">
        <v>28.8122270742358</v>
      </c>
      <c r="Q1305">
        <v>-6.3617597476498006E-2</v>
      </c>
    </row>
    <row r="1306" spans="1:17" hidden="1" x14ac:dyDescent="0.3">
      <c r="A1306" t="s">
        <v>2774</v>
      </c>
      <c r="B1306" t="s">
        <v>2775</v>
      </c>
      <c r="C1306" t="str">
        <f>IFERROR(VLOOKUP(Table1[[#This Row],[Ticker]],[1]!Table2[[Symbol]:[Industry]],2,FALSE),"-")</f>
        <v>-</v>
      </c>
      <c r="D1306" t="s">
        <v>130</v>
      </c>
      <c r="E1306">
        <v>1451.0679691079999</v>
      </c>
      <c r="F1306">
        <v>26.42</v>
      </c>
      <c r="G1306">
        <v>-16.3992217432261</v>
      </c>
      <c r="H1306">
        <v>-6.6522684845742504</v>
      </c>
      <c r="I1306">
        <v>-41.933645129664001</v>
      </c>
      <c r="J1306">
        <v>-4.7344019459872797</v>
      </c>
      <c r="K1306">
        <v>28.424614635528702</v>
      </c>
      <c r="L1306">
        <v>28.5486334806961</v>
      </c>
      <c r="M1306">
        <v>42.677781250852199</v>
      </c>
      <c r="N1306">
        <v>0.693566097109796</v>
      </c>
      <c r="O1306">
        <v>49.129447388342101</v>
      </c>
      <c r="P1306">
        <v>24.037558685446001</v>
      </c>
      <c r="Q1306">
        <v>0.204499115106201</v>
      </c>
    </row>
    <row r="1307" spans="1:17" hidden="1" x14ac:dyDescent="0.3">
      <c r="A1307" t="s">
        <v>2776</v>
      </c>
      <c r="B1307" t="s">
        <v>2777</v>
      </c>
      <c r="C1307" t="str">
        <f>IFERROR(VLOOKUP(Table1[[#This Row],[Ticker]],[1]!Table2[[Symbol]:[Industry]],2,FALSE),"-")</f>
        <v>-</v>
      </c>
      <c r="D1307" t="s">
        <v>301</v>
      </c>
      <c r="E1307">
        <v>1446.6733070400001</v>
      </c>
      <c r="F1307">
        <v>863.2</v>
      </c>
      <c r="G1307">
        <v>81.534997105603694</v>
      </c>
      <c r="H1307">
        <v>61.852140406291703</v>
      </c>
      <c r="I1307">
        <v>16.998588805149499</v>
      </c>
      <c r="J1307">
        <v>-10.4211950297434</v>
      </c>
      <c r="K1307">
        <v>681.28646680131305</v>
      </c>
      <c r="L1307">
        <v>558.38556352900196</v>
      </c>
      <c r="M1307">
        <v>49.013267569475801</v>
      </c>
      <c r="N1307">
        <v>1.4019584117794699</v>
      </c>
      <c r="O1307">
        <v>17.029657089897999</v>
      </c>
      <c r="P1307">
        <v>157.67164179104401</v>
      </c>
      <c r="Q1307">
        <v>0.20205784629441401</v>
      </c>
    </row>
    <row r="1308" spans="1:17" hidden="1" x14ac:dyDescent="0.3">
      <c r="A1308" t="s">
        <v>2778</v>
      </c>
      <c r="B1308" t="s">
        <v>2779</v>
      </c>
      <c r="C1308" t="str">
        <f>IFERROR(VLOOKUP(Table1[[#This Row],[Ticker]],[1]!Table2[[Symbol]:[Industry]],2,FALSE),"-")</f>
        <v>-</v>
      </c>
      <c r="D1308" t="s">
        <v>446</v>
      </c>
      <c r="E1308">
        <v>1445.9873093799999</v>
      </c>
      <c r="F1308">
        <v>596.29999999999995</v>
      </c>
      <c r="G1308">
        <v>-61.465815707303797</v>
      </c>
      <c r="H1308">
        <v>-13.0118256168498</v>
      </c>
      <c r="I1308">
        <v>-32.060307482461702</v>
      </c>
      <c r="J1308">
        <v>-0.48251106672046401</v>
      </c>
      <c r="K1308">
        <v>645.34763235404796</v>
      </c>
      <c r="L1308">
        <v>687.06770245411303</v>
      </c>
      <c r="M1308">
        <v>38.2844862031262</v>
      </c>
      <c r="N1308">
        <v>0.74730061043035201</v>
      </c>
      <c r="O1308">
        <v>54.284755995304302</v>
      </c>
      <c r="P1308">
        <v>3.8397910317805799</v>
      </c>
      <c r="Q1308">
        <v>-1.5041131319685E-2</v>
      </c>
    </row>
    <row r="1309" spans="1:17" hidden="1" x14ac:dyDescent="0.3">
      <c r="A1309" t="s">
        <v>2780</v>
      </c>
      <c r="B1309" t="s">
        <v>2781</v>
      </c>
      <c r="C1309" t="str">
        <f>IFERROR(VLOOKUP(Table1[[#This Row],[Ticker]],[1]!Table2[[Symbol]:[Industry]],2,FALSE),"-")</f>
        <v>-</v>
      </c>
      <c r="D1309" t="s">
        <v>2782</v>
      </c>
      <c r="E1309">
        <v>1441.5156116000001</v>
      </c>
      <c r="F1309">
        <v>638.6</v>
      </c>
      <c r="G1309">
        <v>159.580882126278</v>
      </c>
      <c r="H1309">
        <v>41.384176467371702</v>
      </c>
      <c r="I1309">
        <v>70.390331338537607</v>
      </c>
      <c r="J1309">
        <v>25.2938841892501</v>
      </c>
      <c r="K1309">
        <v>482.71671528418699</v>
      </c>
      <c r="L1309">
        <v>348.02439053401997</v>
      </c>
      <c r="M1309">
        <v>75.986511734240096</v>
      </c>
      <c r="N1309">
        <v>1.49310798284001</v>
      </c>
      <c r="O1309">
        <v>7.5790792358283596</v>
      </c>
      <c r="P1309">
        <v>243.42565205700399</v>
      </c>
    </row>
    <row r="1310" spans="1:17" hidden="1" x14ac:dyDescent="0.3">
      <c r="A1310" t="s">
        <v>2783</v>
      </c>
      <c r="B1310" t="s">
        <v>2784</v>
      </c>
      <c r="C1310" t="str">
        <f>IFERROR(VLOOKUP(Table1[[#This Row],[Ticker]],[1]!Table2[[Symbol]:[Industry]],2,FALSE),"-")</f>
        <v>-</v>
      </c>
      <c r="D1310" t="s">
        <v>89</v>
      </c>
      <c r="E1310">
        <v>1439.971728</v>
      </c>
      <c r="F1310">
        <v>899.6</v>
      </c>
      <c r="G1310">
        <v>-10.881312464581899</v>
      </c>
      <c r="H1310">
        <v>7.5005076803205197</v>
      </c>
      <c r="I1310">
        <v>-3.5463972933615202</v>
      </c>
      <c r="J1310">
        <v>7.3479833838620596</v>
      </c>
      <c r="K1310">
        <v>824.32820722520603</v>
      </c>
      <c r="L1310">
        <v>810.12807311505901</v>
      </c>
      <c r="M1310">
        <v>72.228522265484301</v>
      </c>
      <c r="N1310">
        <v>2.9415934303414399</v>
      </c>
      <c r="O1310">
        <v>16.3183637172076</v>
      </c>
      <c r="P1310">
        <v>28.9102242602278</v>
      </c>
      <c r="Q1310">
        <v>-5.6288380691924003E-2</v>
      </c>
    </row>
    <row r="1311" spans="1:17" hidden="1" x14ac:dyDescent="0.3">
      <c r="A1311" t="s">
        <v>2785</v>
      </c>
      <c r="B1311" t="s">
        <v>2786</v>
      </c>
      <c r="C1311" t="str">
        <f>IFERROR(VLOOKUP(Table1[[#This Row],[Ticker]],[1]!Table2[[Symbol]:[Industry]],2,FALSE),"-")</f>
        <v>-</v>
      </c>
      <c r="D1311" t="s">
        <v>54</v>
      </c>
      <c r="E1311">
        <v>1433.0602336249999</v>
      </c>
      <c r="F1311">
        <v>297.25</v>
      </c>
      <c r="G1311">
        <v>3.89292969066749</v>
      </c>
      <c r="H1311">
        <v>15.9908537999112</v>
      </c>
      <c r="I1311">
        <v>6.2941615452191497</v>
      </c>
      <c r="J1311">
        <v>-3.6000671219029599</v>
      </c>
      <c r="K1311">
        <v>271.18425053399</v>
      </c>
      <c r="L1311">
        <v>250.03782955792701</v>
      </c>
      <c r="M1311">
        <v>52.835566943542098</v>
      </c>
      <c r="N1311">
        <v>2.2995867117912301</v>
      </c>
      <c r="O1311">
        <v>9.9074852817493593</v>
      </c>
      <c r="P1311">
        <v>60.285791318414603</v>
      </c>
      <c r="Q1311">
        <v>2.4045167096077E-2</v>
      </c>
    </row>
    <row r="1312" spans="1:17" hidden="1" x14ac:dyDescent="0.3">
      <c r="A1312" t="s">
        <v>2787</v>
      </c>
      <c r="B1312" t="s">
        <v>2788</v>
      </c>
      <c r="C1312" t="str">
        <f>IFERROR(VLOOKUP(Table1[[#This Row],[Ticker]],[1]!Table2[[Symbol]:[Industry]],2,FALSE),"-")</f>
        <v>-</v>
      </c>
      <c r="D1312" t="s">
        <v>196</v>
      </c>
      <c r="E1312">
        <v>1422.4646052799999</v>
      </c>
      <c r="F1312">
        <v>641.6</v>
      </c>
      <c r="G1312">
        <v>-18.9051987181141</v>
      </c>
      <c r="H1312">
        <v>8.8360425812600205</v>
      </c>
      <c r="I1312">
        <v>11.808172116936699</v>
      </c>
      <c r="J1312">
        <v>15.096526178723</v>
      </c>
      <c r="K1312">
        <v>522.11249812005997</v>
      </c>
      <c r="L1312">
        <v>489.74808228022698</v>
      </c>
      <c r="M1312">
        <v>92.515082601334896</v>
      </c>
      <c r="N1312">
        <v>2.6433771576801002</v>
      </c>
      <c r="O1312">
        <v>5.0342892768079697</v>
      </c>
      <c r="P1312">
        <v>64.386369459390195</v>
      </c>
      <c r="Q1312">
        <v>7.4171906578411995E-2</v>
      </c>
    </row>
    <row r="1313" spans="1:17" hidden="1" x14ac:dyDescent="0.3">
      <c r="A1313" t="s">
        <v>2789</v>
      </c>
      <c r="B1313" t="s">
        <v>2790</v>
      </c>
      <c r="C1313" t="str">
        <f>IFERROR(VLOOKUP(Table1[[#This Row],[Ticker]],[1]!Table2[[Symbol]:[Industry]],2,FALSE),"-")</f>
        <v>-</v>
      </c>
      <c r="D1313" t="s">
        <v>46</v>
      </c>
      <c r="E1313">
        <v>1422.312766362</v>
      </c>
      <c r="F1313">
        <v>239.66</v>
      </c>
      <c r="G1313">
        <v>554.70922679748003</v>
      </c>
      <c r="H1313">
        <v>23.4706890612282</v>
      </c>
      <c r="I1313">
        <v>110.299863578293</v>
      </c>
      <c r="J1313">
        <v>-1.64261561433102</v>
      </c>
      <c r="K1313">
        <v>196.891704682029</v>
      </c>
      <c r="L1313">
        <v>139.36416462976001</v>
      </c>
      <c r="M1313">
        <v>63.661391250397003</v>
      </c>
      <c r="N1313">
        <v>1.2615041597433601</v>
      </c>
      <c r="O1313">
        <v>8.4870232829842198</v>
      </c>
      <c r="P1313">
        <v>600.76023391812805</v>
      </c>
      <c r="Q1313">
        <v>0.215315372261347</v>
      </c>
    </row>
    <row r="1314" spans="1:17" hidden="1" x14ac:dyDescent="0.3">
      <c r="A1314" t="s">
        <v>2791</v>
      </c>
      <c r="B1314" t="s">
        <v>2792</v>
      </c>
      <c r="C1314" t="str">
        <f>IFERROR(VLOOKUP(Table1[[#This Row],[Ticker]],[1]!Table2[[Symbol]:[Industry]],2,FALSE),"-")</f>
        <v>-</v>
      </c>
      <c r="D1314" t="s">
        <v>992</v>
      </c>
      <c r="E1314">
        <v>1415.0020176999999</v>
      </c>
      <c r="F1314">
        <v>706.85</v>
      </c>
      <c r="G1314">
        <v>0.42964023417300301</v>
      </c>
      <c r="H1314">
        <v>9.2301504687386107</v>
      </c>
      <c r="I1314">
        <v>3.1273612958647901</v>
      </c>
      <c r="J1314">
        <v>-3.5449992434564699</v>
      </c>
      <c r="K1314">
        <v>644.91421778768995</v>
      </c>
      <c r="L1314">
        <v>618.90358131006894</v>
      </c>
      <c r="M1314">
        <v>63.084254799141497</v>
      </c>
      <c r="N1314">
        <v>1.1586270401054699</v>
      </c>
      <c r="O1314">
        <v>20.9591851170686</v>
      </c>
      <c r="P1314">
        <v>47.398602856844903</v>
      </c>
      <c r="Q1314">
        <v>4.8025105324921998E-2</v>
      </c>
    </row>
    <row r="1315" spans="1:17" hidden="1" x14ac:dyDescent="0.3">
      <c r="A1315" t="s">
        <v>2793</v>
      </c>
      <c r="B1315" t="s">
        <v>2794</v>
      </c>
      <c r="C1315" t="str">
        <f>IFERROR(VLOOKUP(Table1[[#This Row],[Ticker]],[1]!Table2[[Symbol]:[Industry]],2,FALSE),"-")</f>
        <v>-</v>
      </c>
      <c r="D1315" t="s">
        <v>514</v>
      </c>
      <c r="E1315">
        <v>1414.7499364099999</v>
      </c>
      <c r="F1315">
        <v>583.9</v>
      </c>
      <c r="G1315">
        <v>-7.2236608428001503</v>
      </c>
      <c r="H1315">
        <v>-1.48210439096136</v>
      </c>
      <c r="I1315">
        <v>23.588701363121</v>
      </c>
      <c r="J1315">
        <v>5.4656918571434003</v>
      </c>
      <c r="K1315">
        <v>561.75451541659197</v>
      </c>
      <c r="L1315">
        <v>493.16308412151602</v>
      </c>
      <c r="M1315">
        <v>63.418196046793597</v>
      </c>
      <c r="N1315">
        <v>0.41744687151687199</v>
      </c>
      <c r="O1315">
        <v>16.458297653707799</v>
      </c>
      <c r="P1315">
        <v>72.981780476966307</v>
      </c>
      <c r="Q1315">
        <v>0.15997496088979701</v>
      </c>
    </row>
    <row r="1316" spans="1:17" hidden="1" x14ac:dyDescent="0.3">
      <c r="A1316" t="s">
        <v>2795</v>
      </c>
      <c r="B1316" t="s">
        <v>2796</v>
      </c>
      <c r="C1316" t="str">
        <f>IFERROR(VLOOKUP(Table1[[#This Row],[Ticker]],[1]!Table2[[Symbol]:[Industry]],2,FALSE),"-")</f>
        <v>-</v>
      </c>
      <c r="D1316" t="s">
        <v>495</v>
      </c>
      <c r="E1316">
        <v>1413.1159609659901</v>
      </c>
      <c r="F1316">
        <v>230.71</v>
      </c>
      <c r="G1316">
        <v>36.243847132100797</v>
      </c>
      <c r="H1316">
        <v>77.236844632249301</v>
      </c>
      <c r="I1316">
        <v>36.769609117253097</v>
      </c>
      <c r="J1316">
        <v>16.270439570636299</v>
      </c>
      <c r="K1316">
        <v>164.08331888616601</v>
      </c>
      <c r="L1316">
        <v>149.518301612518</v>
      </c>
      <c r="M1316">
        <v>70.490796458967097</v>
      </c>
      <c r="N1316">
        <v>3.4240843733339901</v>
      </c>
      <c r="O1316">
        <v>13.8225477872653</v>
      </c>
      <c r="P1316">
        <v>105.349354695149</v>
      </c>
      <c r="Q1316">
        <v>-3.2264134512094998E-2</v>
      </c>
    </row>
    <row r="1317" spans="1:17" hidden="1" x14ac:dyDescent="0.3">
      <c r="A1317" t="s">
        <v>2797</v>
      </c>
      <c r="B1317" t="s">
        <v>2798</v>
      </c>
      <c r="C1317" t="str">
        <f>IFERROR(VLOOKUP(Table1[[#This Row],[Ticker]],[1]!Table2[[Symbol]:[Industry]],2,FALSE),"-")</f>
        <v>-</v>
      </c>
      <c r="D1317" t="s">
        <v>356</v>
      </c>
      <c r="E1317">
        <v>1410.9</v>
      </c>
      <c r="F1317">
        <v>47.03</v>
      </c>
      <c r="G1317">
        <v>-18.720020877921002</v>
      </c>
      <c r="H1317">
        <v>-11.6198090068896</v>
      </c>
      <c r="I1317">
        <v>-3.10288888580238</v>
      </c>
      <c r="J1317">
        <v>-4.6208769451614398</v>
      </c>
      <c r="K1317">
        <v>45.185332610788898</v>
      </c>
      <c r="M1317">
        <v>40.943950255720303</v>
      </c>
      <c r="N1317">
        <v>0.412485073333477</v>
      </c>
      <c r="O1317">
        <v>20.263661492664198</v>
      </c>
      <c r="P1317">
        <v>56.766666666666602</v>
      </c>
    </row>
    <row r="1318" spans="1:17" hidden="1" x14ac:dyDescent="0.3">
      <c r="A1318" t="s">
        <v>2799</v>
      </c>
      <c r="B1318" t="s">
        <v>2800</v>
      </c>
      <c r="C1318" t="str">
        <f>IFERROR(VLOOKUP(Table1[[#This Row],[Ticker]],[1]!Table2[[Symbol]:[Industry]],2,FALSE),"-")</f>
        <v>-</v>
      </c>
      <c r="D1318" t="s">
        <v>598</v>
      </c>
      <c r="E1318">
        <v>1410.7419136000001</v>
      </c>
      <c r="F1318">
        <v>556</v>
      </c>
      <c r="G1318">
        <v>42639.1971388854</v>
      </c>
      <c r="H1318">
        <v>53.129817612453799</v>
      </c>
      <c r="I1318">
        <v>1169.6481667737601</v>
      </c>
      <c r="J1318">
        <v>9.0110186013980709</v>
      </c>
      <c r="K1318">
        <v>374.67712807370401</v>
      </c>
      <c r="L1318">
        <v>178.62420587134801</v>
      </c>
      <c r="M1318">
        <v>99.999757748525397</v>
      </c>
      <c r="N1318">
        <v>1.77436635484128</v>
      </c>
      <c r="O1318">
        <v>0</v>
      </c>
      <c r="P1318">
        <v>44380</v>
      </c>
      <c r="Q1318">
        <v>0.29410067083486702</v>
      </c>
    </row>
    <row r="1319" spans="1:17" hidden="1" x14ac:dyDescent="0.3">
      <c r="A1319" t="s">
        <v>2801</v>
      </c>
      <c r="B1319" t="s">
        <v>2802</v>
      </c>
      <c r="C1319" t="str">
        <f>IFERROR(VLOOKUP(Table1[[#This Row],[Ticker]],[1]!Table2[[Symbol]:[Industry]],2,FALSE),"-")</f>
        <v>-</v>
      </c>
      <c r="D1319" t="s">
        <v>228</v>
      </c>
      <c r="E1319">
        <v>1409.13172788</v>
      </c>
      <c r="F1319">
        <v>368.7</v>
      </c>
      <c r="G1319">
        <v>-46.833810871157901</v>
      </c>
      <c r="H1319">
        <v>-14.087769201674</v>
      </c>
      <c r="I1319">
        <v>-40.141719948745497</v>
      </c>
      <c r="J1319">
        <v>-2.61274252286153</v>
      </c>
      <c r="K1319">
        <v>410.11086558890099</v>
      </c>
      <c r="L1319">
        <v>466.93277330262498</v>
      </c>
      <c r="M1319">
        <v>30.2235476549073</v>
      </c>
      <c r="N1319">
        <v>0.95217701689308998</v>
      </c>
      <c r="O1319">
        <v>72.335231895850299</v>
      </c>
      <c r="P1319">
        <v>0.258327668252889</v>
      </c>
    </row>
    <row r="1320" spans="1:17" hidden="1" x14ac:dyDescent="0.3">
      <c r="A1320" t="s">
        <v>2803</v>
      </c>
      <c r="B1320" t="s">
        <v>2804</v>
      </c>
      <c r="C1320" t="str">
        <f>IFERROR(VLOOKUP(Table1[[#This Row],[Ticker]],[1]!Table2[[Symbol]:[Industry]],2,FALSE),"-")</f>
        <v>-</v>
      </c>
      <c r="D1320" t="s">
        <v>95</v>
      </c>
      <c r="E1320">
        <v>1404.1870148400001</v>
      </c>
      <c r="F1320">
        <v>550.65</v>
      </c>
      <c r="G1320">
        <v>70.421411518474798</v>
      </c>
      <c r="H1320">
        <v>-6.8015388356262303</v>
      </c>
      <c r="I1320">
        <v>5.4333220842215804</v>
      </c>
      <c r="J1320">
        <v>-1.9644804754679499</v>
      </c>
      <c r="K1320">
        <v>575.512459886334</v>
      </c>
      <c r="L1320">
        <v>460.324434506074</v>
      </c>
      <c r="M1320">
        <v>27.326910128055399</v>
      </c>
      <c r="N1320">
        <v>0.28292359792940303</v>
      </c>
      <c r="O1320">
        <v>28.938527195132998</v>
      </c>
      <c r="P1320">
        <v>176.29202207726999</v>
      </c>
      <c r="Q1320">
        <v>0.201386535011882</v>
      </c>
    </row>
    <row r="1321" spans="1:17" hidden="1" x14ac:dyDescent="0.3">
      <c r="A1321" t="s">
        <v>2805</v>
      </c>
      <c r="B1321" t="s">
        <v>2806</v>
      </c>
      <c r="C1321" t="str">
        <f>IFERROR(VLOOKUP(Table1[[#This Row],[Ticker]],[1]!Table2[[Symbol]:[Industry]],2,FALSE),"-")</f>
        <v>-</v>
      </c>
      <c r="D1321" t="s">
        <v>21</v>
      </c>
      <c r="E1321">
        <v>1403.7982253160001</v>
      </c>
      <c r="F1321">
        <v>126.01</v>
      </c>
      <c r="G1321">
        <v>7.3069691096642098</v>
      </c>
      <c r="H1321">
        <v>-9.5937895239480095</v>
      </c>
      <c r="I1321">
        <v>-22.839463469537002</v>
      </c>
      <c r="J1321">
        <v>3.2376101168665201</v>
      </c>
      <c r="K1321">
        <v>125.48783184364299</v>
      </c>
      <c r="L1321">
        <v>117.40250704246399</v>
      </c>
      <c r="M1321">
        <v>49.054200209447998</v>
      </c>
      <c r="N1321">
        <v>0.55279402696229096</v>
      </c>
      <c r="O1321">
        <v>40.068248551702197</v>
      </c>
      <c r="P1321">
        <v>55.567901234567898</v>
      </c>
      <c r="Q1321">
        <v>7.077326296665E-3</v>
      </c>
    </row>
    <row r="1322" spans="1:17" hidden="1" x14ac:dyDescent="0.3">
      <c r="A1322" t="s">
        <v>2807</v>
      </c>
      <c r="B1322" t="s">
        <v>2808</v>
      </c>
      <c r="C1322" t="str">
        <f>IFERROR(VLOOKUP(Table1[[#This Row],[Ticker]],[1]!Table2[[Symbol]:[Industry]],2,FALSE),"-")</f>
        <v>-</v>
      </c>
      <c r="D1322" t="s">
        <v>967</v>
      </c>
      <c r="E1322">
        <v>1402.383356</v>
      </c>
      <c r="F1322">
        <v>92.09</v>
      </c>
      <c r="G1322">
        <v>-11.742043961304701</v>
      </c>
      <c r="H1322">
        <v>-0.94709853205654004</v>
      </c>
      <c r="I1322">
        <v>-23.102665928865299</v>
      </c>
      <c r="J1322">
        <v>-5.30611532360364</v>
      </c>
      <c r="K1322">
        <v>88.465556423650199</v>
      </c>
      <c r="L1322">
        <v>89.104389137664</v>
      </c>
      <c r="M1322">
        <v>61.770947244419403</v>
      </c>
      <c r="N1322">
        <v>1.60705208063298</v>
      </c>
      <c r="O1322">
        <v>25.583668150722101</v>
      </c>
      <c r="P1322">
        <v>24.445945945945901</v>
      </c>
      <c r="Q1322">
        <v>6.3293852383900003E-3</v>
      </c>
    </row>
    <row r="1323" spans="1:17" hidden="1" x14ac:dyDescent="0.3">
      <c r="A1323" t="s">
        <v>2809</v>
      </c>
      <c r="B1323" t="s">
        <v>2810</v>
      </c>
      <c r="C1323" t="str">
        <f>IFERROR(VLOOKUP(Table1[[#This Row],[Ticker]],[1]!Table2[[Symbol]:[Industry]],2,FALSE),"-")</f>
        <v>-</v>
      </c>
      <c r="D1323" t="s">
        <v>199</v>
      </c>
      <c r="E1323">
        <v>1401.552651</v>
      </c>
      <c r="F1323">
        <v>1544.7</v>
      </c>
      <c r="G1323">
        <v>57.209391298078998</v>
      </c>
      <c r="H1323">
        <v>41.257523644692697</v>
      </c>
      <c r="I1323">
        <v>62.009748006173197</v>
      </c>
      <c r="J1323">
        <v>1.85985613865121</v>
      </c>
      <c r="K1323">
        <v>1231.1545998695599</v>
      </c>
      <c r="L1323">
        <v>1012.53806498968</v>
      </c>
      <c r="M1323">
        <v>71.866230902625702</v>
      </c>
      <c r="N1323">
        <v>1.9801694438427</v>
      </c>
      <c r="O1323">
        <v>3.5735094193047199</v>
      </c>
      <c r="P1323">
        <v>117.211558742881</v>
      </c>
      <c r="Q1323">
        <v>0.126729597913771</v>
      </c>
    </row>
    <row r="1324" spans="1:17" hidden="1" x14ac:dyDescent="0.3">
      <c r="A1324" t="s">
        <v>2811</v>
      </c>
      <c r="B1324" t="s">
        <v>2812</v>
      </c>
      <c r="C1324" t="str">
        <f>IFERROR(VLOOKUP(Table1[[#This Row],[Ticker]],[1]!Table2[[Symbol]:[Industry]],2,FALSE),"-")</f>
        <v>-</v>
      </c>
      <c r="D1324" t="s">
        <v>98</v>
      </c>
      <c r="E1324">
        <v>1400.4476308000001</v>
      </c>
      <c r="F1324">
        <v>53.72</v>
      </c>
      <c r="G1324">
        <v>-6.5677604304145802</v>
      </c>
      <c r="H1324">
        <v>-15.5166160247008</v>
      </c>
      <c r="I1324">
        <v>-37.794047918227299</v>
      </c>
      <c r="J1324">
        <v>-3.19032779887625</v>
      </c>
      <c r="K1324">
        <v>56.497160135729601</v>
      </c>
      <c r="L1324">
        <v>57.887788091832</v>
      </c>
      <c r="M1324">
        <v>38.197197280690297</v>
      </c>
      <c r="N1324">
        <v>0.25633355416477099</v>
      </c>
      <c r="O1324">
        <v>61.020104244229302</v>
      </c>
      <c r="P1324">
        <v>50.476190476190403</v>
      </c>
      <c r="Q1324">
        <v>-1.9166386997513999E-2</v>
      </c>
    </row>
    <row r="1325" spans="1:17" hidden="1" x14ac:dyDescent="0.3">
      <c r="A1325" t="s">
        <v>2813</v>
      </c>
      <c r="B1325" t="s">
        <v>2814</v>
      </c>
      <c r="C1325" t="str">
        <f>IFERROR(VLOOKUP(Table1[[#This Row],[Ticker]],[1]!Table2[[Symbol]:[Industry]],2,FALSE),"-")</f>
        <v>-</v>
      </c>
      <c r="D1325" t="s">
        <v>630</v>
      </c>
      <c r="E1325">
        <v>1400.2157224099999</v>
      </c>
      <c r="F1325">
        <v>25.18</v>
      </c>
      <c r="G1325">
        <v>-73.385711335252907</v>
      </c>
      <c r="H1325">
        <v>12.1933360182888</v>
      </c>
      <c r="I1325">
        <v>-22.012828628487298</v>
      </c>
      <c r="J1325">
        <v>2.5419954334469699</v>
      </c>
      <c r="K1325">
        <v>22.442482297975801</v>
      </c>
      <c r="L1325">
        <v>24.842388480968399</v>
      </c>
      <c r="M1325">
        <v>76.750836445105094</v>
      </c>
      <c r="N1325">
        <v>1.5275071976730401</v>
      </c>
      <c r="O1325">
        <v>79.904686258935598</v>
      </c>
      <c r="P1325">
        <v>67.866666666666603</v>
      </c>
      <c r="Q1325">
        <v>0.26092320010514197</v>
      </c>
    </row>
    <row r="1326" spans="1:17" hidden="1" x14ac:dyDescent="0.3">
      <c r="A1326" t="s">
        <v>2815</v>
      </c>
      <c r="B1326" t="s">
        <v>2816</v>
      </c>
      <c r="C1326" t="str">
        <f>IFERROR(VLOOKUP(Table1[[#This Row],[Ticker]],[1]!Table2[[Symbol]:[Industry]],2,FALSE),"-")</f>
        <v>-</v>
      </c>
      <c r="D1326" t="s">
        <v>54</v>
      </c>
      <c r="E1326">
        <v>1397.27382528</v>
      </c>
      <c r="F1326">
        <v>697.6</v>
      </c>
      <c r="G1326">
        <v>7.2621775664517099</v>
      </c>
      <c r="H1326">
        <v>6.1576603727165997</v>
      </c>
      <c r="I1326">
        <v>-12.636515861282501</v>
      </c>
      <c r="J1326">
        <v>-3.51470595850612</v>
      </c>
      <c r="K1326">
        <v>658.431434758705</v>
      </c>
      <c r="L1326">
        <v>606.83880118509398</v>
      </c>
      <c r="M1326">
        <v>54.350896861093297</v>
      </c>
      <c r="N1326">
        <v>1.25072972437307</v>
      </c>
      <c r="O1326">
        <v>8.24971330275228</v>
      </c>
      <c r="P1326">
        <v>47.796610169491501</v>
      </c>
      <c r="Q1326">
        <v>7.3858145097085007E-2</v>
      </c>
    </row>
    <row r="1327" spans="1:17" hidden="1" x14ac:dyDescent="0.3">
      <c r="A1327" t="s">
        <v>2817</v>
      </c>
      <c r="B1327" t="s">
        <v>2818</v>
      </c>
      <c r="C1327" t="str">
        <f>IFERROR(VLOOKUP(Table1[[#This Row],[Ticker]],[1]!Table2[[Symbol]:[Industry]],2,FALSE),"-")</f>
        <v>-</v>
      </c>
      <c r="D1327" t="s">
        <v>265</v>
      </c>
      <c r="E1327">
        <v>1393.2793632</v>
      </c>
      <c r="F1327">
        <v>1392.7</v>
      </c>
      <c r="G1327">
        <v>380.674107095034</v>
      </c>
      <c r="H1327">
        <v>-13.5124782518636</v>
      </c>
      <c r="I1327">
        <v>44.060970923027803</v>
      </c>
      <c r="J1327">
        <v>-3.1171959133113201</v>
      </c>
      <c r="K1327">
        <v>1449.3304636605999</v>
      </c>
      <c r="L1327">
        <v>1138.6882107184599</v>
      </c>
      <c r="M1327">
        <v>38.346723535422797</v>
      </c>
      <c r="N1327">
        <v>0.68324448561052598</v>
      </c>
      <c r="O1327">
        <v>24.718173332375901</v>
      </c>
      <c r="P1327">
        <v>422.09934395501398</v>
      </c>
      <c r="Q1327">
        <v>0.17384128325079501</v>
      </c>
    </row>
    <row r="1328" spans="1:17" hidden="1" x14ac:dyDescent="0.3">
      <c r="A1328" t="s">
        <v>2819</v>
      </c>
      <c r="B1328" t="s">
        <v>2820</v>
      </c>
      <c r="C1328" t="str">
        <f>IFERROR(VLOOKUP(Table1[[#This Row],[Ticker]],[1]!Table2[[Symbol]:[Industry]],2,FALSE),"-")</f>
        <v>-</v>
      </c>
      <c r="D1328" t="s">
        <v>306</v>
      </c>
      <c r="E1328">
        <v>1392.356906688</v>
      </c>
      <c r="F1328">
        <v>21.12</v>
      </c>
      <c r="G1328">
        <v>26.4108140990677</v>
      </c>
      <c r="H1328">
        <v>-5.0234123659688397</v>
      </c>
      <c r="I1328">
        <v>-44.942814142731599</v>
      </c>
      <c r="J1328">
        <v>-1.0462614369327901</v>
      </c>
      <c r="K1328">
        <v>22.5689997146027</v>
      </c>
      <c r="L1328">
        <v>24.197243212326701</v>
      </c>
      <c r="M1328">
        <v>46.087365521090099</v>
      </c>
      <c r="N1328">
        <v>1.2067890315932801</v>
      </c>
      <c r="O1328">
        <v>98.863636363636303</v>
      </c>
      <c r="P1328">
        <v>57.026022304832701</v>
      </c>
      <c r="Q1328">
        <v>8.7182817413026997E-2</v>
      </c>
    </row>
    <row r="1329" spans="1:17" hidden="1" x14ac:dyDescent="0.3">
      <c r="A1329" t="s">
        <v>2821</v>
      </c>
      <c r="B1329" t="s">
        <v>2822</v>
      </c>
      <c r="C1329" t="str">
        <f>IFERROR(VLOOKUP(Table1[[#This Row],[Ticker]],[1]!Table2[[Symbol]:[Industry]],2,FALSE),"-")</f>
        <v>-</v>
      </c>
      <c r="D1329" t="s">
        <v>412</v>
      </c>
      <c r="E1329">
        <v>1387.1645344900001</v>
      </c>
      <c r="F1329">
        <v>83.02</v>
      </c>
      <c r="G1329">
        <v>27.4995764857428</v>
      </c>
      <c r="H1329">
        <v>-6.9527700070897502</v>
      </c>
      <c r="I1329">
        <v>-5.60915890371672</v>
      </c>
      <c r="J1329">
        <v>-0.80696598315175005</v>
      </c>
      <c r="K1329">
        <v>77.383349881008797</v>
      </c>
      <c r="L1329">
        <v>68.908045491714304</v>
      </c>
      <c r="M1329">
        <v>60.546122949501097</v>
      </c>
      <c r="N1329">
        <v>0.94364454405648401</v>
      </c>
      <c r="O1329">
        <v>7.2030835943146299</v>
      </c>
      <c r="P1329">
        <v>80.086767895878495</v>
      </c>
      <c r="Q1329">
        <v>5.9871700415999998E-2</v>
      </c>
    </row>
    <row r="1330" spans="1:17" hidden="1" x14ac:dyDescent="0.3">
      <c r="A1330" t="s">
        <v>2823</v>
      </c>
      <c r="B1330" t="s">
        <v>2824</v>
      </c>
      <c r="C1330" t="str">
        <f>IFERROR(VLOOKUP(Table1[[#This Row],[Ticker]],[1]!Table2[[Symbol]:[Industry]],2,FALSE),"-")</f>
        <v>-</v>
      </c>
      <c r="D1330" t="s">
        <v>265</v>
      </c>
      <c r="E1330">
        <v>1382.02864</v>
      </c>
      <c r="F1330">
        <v>1599.2</v>
      </c>
      <c r="G1330">
        <v>99.423289089302997</v>
      </c>
      <c r="H1330">
        <v>0.54450180511638502</v>
      </c>
      <c r="I1330">
        <v>82.154087351369796</v>
      </c>
      <c r="J1330">
        <v>-12.425479314027699</v>
      </c>
      <c r="K1330">
        <v>1581.41922933096</v>
      </c>
      <c r="L1330">
        <v>1144.2128788363</v>
      </c>
      <c r="M1330">
        <v>33.739340780815397</v>
      </c>
      <c r="N1330">
        <v>0.64257160859819595</v>
      </c>
      <c r="O1330">
        <v>20.003751875937901</v>
      </c>
      <c r="P1330">
        <v>285.34939759036098</v>
      </c>
      <c r="Q1330">
        <v>0.26230944138255202</v>
      </c>
    </row>
    <row r="1331" spans="1:17" hidden="1" x14ac:dyDescent="0.3">
      <c r="A1331" t="s">
        <v>2825</v>
      </c>
      <c r="B1331" t="s">
        <v>2826</v>
      </c>
      <c r="C1331" t="str">
        <f>IFERROR(VLOOKUP(Table1[[#This Row],[Ticker]],[1]!Table2[[Symbol]:[Industry]],2,FALSE),"-")</f>
        <v>-</v>
      </c>
      <c r="D1331" t="s">
        <v>415</v>
      </c>
      <c r="E1331">
        <v>1369.114225</v>
      </c>
      <c r="F1331">
        <v>1284.95</v>
      </c>
      <c r="G1331">
        <v>286.14450730644501</v>
      </c>
      <c r="H1331">
        <v>40.5659738575891</v>
      </c>
      <c r="I1331">
        <v>165.46805838819199</v>
      </c>
      <c r="J1331">
        <v>3.7263567773827901</v>
      </c>
      <c r="K1331">
        <v>1100.67846843607</v>
      </c>
      <c r="L1331">
        <v>762.17496807416398</v>
      </c>
      <c r="M1331">
        <v>47.180680160922002</v>
      </c>
      <c r="N1331">
        <v>0.380443817016686</v>
      </c>
      <c r="O1331">
        <v>22.8218996848126</v>
      </c>
      <c r="P1331">
        <v>330.39691843912198</v>
      </c>
      <c r="Q1331">
        <v>0.151962268317406</v>
      </c>
    </row>
    <row r="1332" spans="1:17" hidden="1" x14ac:dyDescent="0.3">
      <c r="A1332" t="s">
        <v>2827</v>
      </c>
      <c r="B1332" t="s">
        <v>2828</v>
      </c>
      <c r="C1332" t="str">
        <f>IFERROR(VLOOKUP(Table1[[#This Row],[Ticker]],[1]!Table2[[Symbol]:[Industry]],2,FALSE),"-")</f>
        <v>-</v>
      </c>
      <c r="D1332" t="s">
        <v>992</v>
      </c>
      <c r="E1332">
        <v>1367.51605726</v>
      </c>
      <c r="F1332">
        <v>209.14</v>
      </c>
      <c r="G1332">
        <v>-48.194459928628397</v>
      </c>
      <c r="H1332">
        <v>-8.1858471185194102</v>
      </c>
      <c r="I1332">
        <v>-27.2385075237457</v>
      </c>
      <c r="J1332">
        <v>-1.1750305960790499</v>
      </c>
      <c r="K1332">
        <v>213.79278774530999</v>
      </c>
      <c r="L1332">
        <v>232.06029279368201</v>
      </c>
      <c r="M1332">
        <v>59.443531344056801</v>
      </c>
      <c r="N1332">
        <v>0.73003919619422897</v>
      </c>
      <c r="O1332">
        <v>55.756909247393999</v>
      </c>
      <c r="P1332">
        <v>9.4400837257980097</v>
      </c>
      <c r="Q1332">
        <v>-4.8580121124022997E-2</v>
      </c>
    </row>
    <row r="1333" spans="1:17" hidden="1" x14ac:dyDescent="0.3">
      <c r="A1333" t="s">
        <v>2829</v>
      </c>
      <c r="B1333" t="s">
        <v>2830</v>
      </c>
      <c r="C1333" t="str">
        <f>IFERROR(VLOOKUP(Table1[[#This Row],[Ticker]],[1]!Table2[[Symbol]:[Industry]],2,FALSE),"-")</f>
        <v>-</v>
      </c>
      <c r="D1333" t="s">
        <v>992</v>
      </c>
      <c r="E1333">
        <v>1363.63351773</v>
      </c>
      <c r="F1333">
        <v>73.59</v>
      </c>
      <c r="G1333">
        <v>-48.130458392121199</v>
      </c>
      <c r="H1333">
        <v>-4.6687092030254904</v>
      </c>
      <c r="I1333">
        <v>-20.0098274103458</v>
      </c>
      <c r="J1333">
        <v>-2.0221121282909</v>
      </c>
      <c r="K1333">
        <v>73.141965171599495</v>
      </c>
      <c r="L1333">
        <v>78.201250568354396</v>
      </c>
      <c r="M1333">
        <v>59.163774418286899</v>
      </c>
      <c r="N1333">
        <v>0.57974613132856301</v>
      </c>
      <c r="O1333">
        <v>49.205055034651402</v>
      </c>
      <c r="P1333">
        <v>18.693548387096701</v>
      </c>
      <c r="Q1333">
        <v>-9.4038184229279995E-3</v>
      </c>
    </row>
    <row r="1334" spans="1:17" hidden="1" x14ac:dyDescent="0.3">
      <c r="A1334" t="s">
        <v>2831</v>
      </c>
      <c r="B1334" t="s">
        <v>2832</v>
      </c>
      <c r="C1334" t="str">
        <f>IFERROR(VLOOKUP(Table1[[#This Row],[Ticker]],[1]!Table2[[Symbol]:[Industry]],2,FALSE),"-")</f>
        <v>-</v>
      </c>
      <c r="D1334" t="s">
        <v>83</v>
      </c>
      <c r="E1334">
        <v>1359.4450143399999</v>
      </c>
      <c r="F1334">
        <v>122.44</v>
      </c>
      <c r="G1334">
        <v>35.515315030502101</v>
      </c>
      <c r="H1334">
        <v>-15.5140571521308</v>
      </c>
      <c r="I1334">
        <v>-3.5107012518087402</v>
      </c>
      <c r="J1334">
        <v>-4.4993393051894799</v>
      </c>
      <c r="K1334">
        <v>127.707365585136</v>
      </c>
      <c r="L1334">
        <v>113.049233817179</v>
      </c>
      <c r="M1334">
        <v>34.566667484518199</v>
      </c>
      <c r="N1334">
        <v>0.28844111447903098</v>
      </c>
      <c r="O1334">
        <v>21.577915713818999</v>
      </c>
      <c r="P1334">
        <v>73.550673281360702</v>
      </c>
    </row>
    <row r="1335" spans="1:17" hidden="1" x14ac:dyDescent="0.3">
      <c r="A1335" t="s">
        <v>2833</v>
      </c>
      <c r="B1335" t="s">
        <v>2834</v>
      </c>
      <c r="C1335" t="str">
        <f>IFERROR(VLOOKUP(Table1[[#This Row],[Ticker]],[1]!Table2[[Symbol]:[Industry]],2,FALSE),"-")</f>
        <v>-</v>
      </c>
      <c r="D1335" t="s">
        <v>54</v>
      </c>
      <c r="E1335">
        <v>1356.3851692000001</v>
      </c>
      <c r="F1335">
        <v>2195.5</v>
      </c>
      <c r="G1335">
        <v>-26.5552875070866</v>
      </c>
      <c r="H1335">
        <v>-18.210551324936699</v>
      </c>
      <c r="I1335">
        <v>-6.6962618642851597</v>
      </c>
      <c r="J1335">
        <v>-6.8101801687286203</v>
      </c>
      <c r="K1335">
        <v>2409.9775412691702</v>
      </c>
      <c r="L1335">
        <v>2240.05727534173</v>
      </c>
      <c r="M1335">
        <v>32.309991630394002</v>
      </c>
      <c r="N1335">
        <v>1.13668442398309</v>
      </c>
      <c r="O1335">
        <v>28.6221817353677</v>
      </c>
      <c r="P1335">
        <v>27.047045888548102</v>
      </c>
      <c r="Q1335">
        <v>-1.4114068797242999E-2</v>
      </c>
    </row>
    <row r="1336" spans="1:17" hidden="1" x14ac:dyDescent="0.3">
      <c r="A1336" t="s">
        <v>2835</v>
      </c>
      <c r="B1336" t="s">
        <v>2836</v>
      </c>
      <c r="C1336" t="str">
        <f>IFERROR(VLOOKUP(Table1[[#This Row],[Ticker]],[1]!Table2[[Symbol]:[Industry]],2,FALSE),"-")</f>
        <v>-</v>
      </c>
      <c r="D1336" t="s">
        <v>569</v>
      </c>
      <c r="E1336">
        <v>1355.5515510719999</v>
      </c>
      <c r="F1336">
        <v>217.92</v>
      </c>
      <c r="G1336">
        <v>-33.309262835389902</v>
      </c>
      <c r="H1336">
        <v>8.5503158728618693</v>
      </c>
      <c r="I1336">
        <v>-2.9199519219456498</v>
      </c>
      <c r="J1336">
        <v>12.220036833905899</v>
      </c>
      <c r="K1336">
        <v>196.73140201109399</v>
      </c>
      <c r="L1336">
        <v>200.27803016700599</v>
      </c>
      <c r="M1336">
        <v>71.495149159919293</v>
      </c>
      <c r="N1336">
        <v>2.4179557762653898</v>
      </c>
      <c r="O1336">
        <v>11.187591776798801</v>
      </c>
      <c r="P1336">
        <v>36.285178236397698</v>
      </c>
      <c r="Q1336">
        <v>5.1779162438850002E-3</v>
      </c>
    </row>
    <row r="1337" spans="1:17" hidden="1" x14ac:dyDescent="0.3">
      <c r="A1337" t="s">
        <v>2837</v>
      </c>
      <c r="B1337" t="s">
        <v>2838</v>
      </c>
      <c r="C1337" t="str">
        <f>IFERROR(VLOOKUP(Table1[[#This Row],[Ticker]],[1]!Table2[[Symbol]:[Industry]],2,FALSE),"-")</f>
        <v>-</v>
      </c>
      <c r="D1337" t="s">
        <v>163</v>
      </c>
      <c r="E1337">
        <v>1353.784423264</v>
      </c>
      <c r="F1337">
        <v>203.84</v>
      </c>
      <c r="G1337">
        <v>50.996565036506098</v>
      </c>
      <c r="H1337">
        <v>-12.973865170697399</v>
      </c>
      <c r="I1337">
        <v>50.103275658041397</v>
      </c>
      <c r="J1337">
        <v>-6.2104858110085903</v>
      </c>
      <c r="K1337">
        <v>208.556092140462</v>
      </c>
      <c r="L1337">
        <v>165.54872766837701</v>
      </c>
      <c r="M1337">
        <v>34.521171904059401</v>
      </c>
      <c r="N1337">
        <v>0.32690504946718002</v>
      </c>
      <c r="O1337">
        <v>24.9950941915227</v>
      </c>
      <c r="P1337">
        <v>111.562013492475</v>
      </c>
      <c r="Q1337">
        <v>0.19818091555162101</v>
      </c>
    </row>
    <row r="1338" spans="1:17" hidden="1" x14ac:dyDescent="0.3">
      <c r="A1338" t="s">
        <v>2839</v>
      </c>
      <c r="B1338" t="s">
        <v>2840</v>
      </c>
      <c r="C1338" t="str">
        <f>IFERROR(VLOOKUP(Table1[[#This Row],[Ticker]],[1]!Table2[[Symbol]:[Industry]],2,FALSE),"-")</f>
        <v>-</v>
      </c>
      <c r="D1338" t="s">
        <v>296</v>
      </c>
      <c r="E1338">
        <v>1349.8403699999999</v>
      </c>
      <c r="F1338">
        <v>42.94</v>
      </c>
      <c r="G1338">
        <v>-18.645822303872102</v>
      </c>
      <c r="H1338">
        <v>6.13095900375877</v>
      </c>
      <c r="I1338">
        <v>-1.94923800752726</v>
      </c>
      <c r="J1338">
        <v>5.51392996867264</v>
      </c>
      <c r="K1338">
        <v>38.819791907252601</v>
      </c>
      <c r="L1338">
        <v>36.193563181626203</v>
      </c>
      <c r="M1338">
        <v>78.265416352577603</v>
      </c>
      <c r="N1338">
        <v>1.4483961910815699</v>
      </c>
      <c r="O1338">
        <v>14.1127154168607</v>
      </c>
      <c r="P1338">
        <v>59.037037037037003</v>
      </c>
    </row>
    <row r="1339" spans="1:17" hidden="1" x14ac:dyDescent="0.3">
      <c r="A1339" t="s">
        <v>2841</v>
      </c>
      <c r="B1339" t="s">
        <v>2842</v>
      </c>
      <c r="C1339" t="str">
        <f>IFERROR(VLOOKUP(Table1[[#This Row],[Ticker]],[1]!Table2[[Symbol]:[Industry]],2,FALSE),"-")</f>
        <v>-</v>
      </c>
      <c r="D1339" t="s">
        <v>21</v>
      </c>
      <c r="E1339">
        <v>1348.3515198760001</v>
      </c>
      <c r="F1339">
        <v>209.76</v>
      </c>
      <c r="G1339">
        <v>25.7480258001858</v>
      </c>
      <c r="H1339">
        <v>25.863911397583902</v>
      </c>
      <c r="I1339">
        <v>34.772690835931101</v>
      </c>
      <c r="J1339">
        <v>-9.8645446293430901</v>
      </c>
      <c r="K1339">
        <v>186.807332311614</v>
      </c>
      <c r="L1339">
        <v>156.715635274161</v>
      </c>
      <c r="M1339">
        <v>45.253142365431103</v>
      </c>
      <c r="N1339">
        <v>1.7032805640637201</v>
      </c>
      <c r="O1339">
        <v>19.1361556064073</v>
      </c>
      <c r="P1339">
        <v>78.2915427114322</v>
      </c>
      <c r="Q1339">
        <v>0.108495120360987</v>
      </c>
    </row>
    <row r="1340" spans="1:17" hidden="1" x14ac:dyDescent="0.3">
      <c r="A1340" t="s">
        <v>2843</v>
      </c>
      <c r="B1340" t="s">
        <v>2844</v>
      </c>
      <c r="C1340" t="str">
        <f>IFERROR(VLOOKUP(Table1[[#This Row],[Ticker]],[1]!Table2[[Symbol]:[Industry]],2,FALSE),"-")</f>
        <v>-</v>
      </c>
      <c r="D1340" t="s">
        <v>2845</v>
      </c>
      <c r="E1340">
        <v>1345.7576805000001</v>
      </c>
      <c r="F1340">
        <v>691.05</v>
      </c>
      <c r="G1340">
        <v>48.301853525591</v>
      </c>
      <c r="H1340">
        <v>-19.4065127887553</v>
      </c>
      <c r="I1340">
        <v>34.020833834476903</v>
      </c>
      <c r="J1340">
        <v>-4.2686977048323698</v>
      </c>
      <c r="K1340">
        <v>720.58836443549399</v>
      </c>
      <c r="L1340">
        <v>564.76301262091704</v>
      </c>
      <c r="M1340">
        <v>31.786195306633001</v>
      </c>
      <c r="N1340">
        <v>0.22536408411690101</v>
      </c>
      <c r="O1340">
        <v>37.327255625497401</v>
      </c>
      <c r="P1340">
        <v>99.840948525159007</v>
      </c>
    </row>
    <row r="1341" spans="1:17" hidden="1" x14ac:dyDescent="0.3">
      <c r="A1341" t="s">
        <v>2846</v>
      </c>
      <c r="B1341" t="s">
        <v>2847</v>
      </c>
      <c r="C1341" t="str">
        <f>IFERROR(VLOOKUP(Table1[[#This Row],[Ticker]],[1]!Table2[[Symbol]:[Industry]],2,FALSE),"-")</f>
        <v>-</v>
      </c>
      <c r="D1341" t="s">
        <v>566</v>
      </c>
      <c r="E1341">
        <v>1340.0572500000001</v>
      </c>
      <c r="F1341">
        <v>118.5</v>
      </c>
      <c r="G1341">
        <v>-38.279855664772697</v>
      </c>
      <c r="H1341">
        <v>20.008262488877001</v>
      </c>
      <c r="I1341">
        <v>0.52045605993307398</v>
      </c>
      <c r="J1341">
        <v>8.1258677426713906</v>
      </c>
      <c r="K1341">
        <v>103.54106773338501</v>
      </c>
      <c r="L1341">
        <v>99.349484605720093</v>
      </c>
      <c r="M1341">
        <v>62.035831928325699</v>
      </c>
      <c r="N1341">
        <v>1.4762576934293801</v>
      </c>
      <c r="O1341">
        <v>17.5949367088607</v>
      </c>
      <c r="P1341">
        <v>42.086330935251702</v>
      </c>
    </row>
    <row r="1342" spans="1:17" hidden="1" x14ac:dyDescent="0.3">
      <c r="A1342" t="s">
        <v>2848</v>
      </c>
      <c r="B1342" t="s">
        <v>2849</v>
      </c>
      <c r="C1342" t="str">
        <f>IFERROR(VLOOKUP(Table1[[#This Row],[Ticker]],[1]!Table2[[Symbol]:[Industry]],2,FALSE),"-")</f>
        <v>-</v>
      </c>
      <c r="D1342" t="s">
        <v>1547</v>
      </c>
      <c r="E1342">
        <v>1338.9275406029999</v>
      </c>
      <c r="F1342">
        <v>230.87</v>
      </c>
      <c r="G1342">
        <v>-56.119751683619</v>
      </c>
      <c r="H1342">
        <v>5.1712155090112999</v>
      </c>
      <c r="I1342">
        <v>-19.015671906977001</v>
      </c>
      <c r="J1342">
        <v>-1.62371830773846</v>
      </c>
      <c r="K1342">
        <v>224.142977187008</v>
      </c>
      <c r="L1342">
        <v>240.13635115702601</v>
      </c>
      <c r="M1342">
        <v>51.483970303763797</v>
      </c>
      <c r="N1342">
        <v>1.7664402676544899</v>
      </c>
      <c r="O1342">
        <v>39.299172694589998</v>
      </c>
      <c r="P1342">
        <v>15.811387007775201</v>
      </c>
      <c r="Q1342">
        <v>2.9314629831599998E-4</v>
      </c>
    </row>
    <row r="1343" spans="1:17" hidden="1" x14ac:dyDescent="0.3">
      <c r="A1343" t="s">
        <v>2850</v>
      </c>
      <c r="B1343" t="s">
        <v>2851</v>
      </c>
      <c r="C1343" t="str">
        <f>IFERROR(VLOOKUP(Table1[[#This Row],[Ticker]],[1]!Table2[[Symbol]:[Industry]],2,FALSE),"-")</f>
        <v>-</v>
      </c>
      <c r="D1343" t="s">
        <v>296</v>
      </c>
      <c r="E1343">
        <v>1338.8740743000001</v>
      </c>
      <c r="F1343">
        <v>224.49</v>
      </c>
      <c r="G1343">
        <v>73.124740695347299</v>
      </c>
      <c r="H1343">
        <v>24.123845379567602</v>
      </c>
      <c r="I1343">
        <v>53.552076281983197</v>
      </c>
      <c r="J1343">
        <v>13.6381104295619</v>
      </c>
      <c r="K1343">
        <v>173.10248895801899</v>
      </c>
      <c r="L1343">
        <v>144.720024373858</v>
      </c>
      <c r="M1343">
        <v>88.798946007787194</v>
      </c>
      <c r="N1343">
        <v>1.8119310643214399</v>
      </c>
      <c r="O1343">
        <v>6.0359036037239902</v>
      </c>
      <c r="P1343">
        <v>109.02234636871501</v>
      </c>
      <c r="Q1343">
        <v>0.127341394773516</v>
      </c>
    </row>
    <row r="1344" spans="1:17" hidden="1" x14ac:dyDescent="0.3">
      <c r="A1344" t="s">
        <v>2852</v>
      </c>
      <c r="B1344" t="s">
        <v>2853</v>
      </c>
      <c r="C1344" t="str">
        <f>IFERROR(VLOOKUP(Table1[[#This Row],[Ticker]],[1]!Table2[[Symbol]:[Industry]],2,FALSE),"-")</f>
        <v>-</v>
      </c>
      <c r="D1344" t="s">
        <v>24</v>
      </c>
      <c r="E1344">
        <v>1337.9534289000001</v>
      </c>
      <c r="F1344">
        <v>297</v>
      </c>
      <c r="G1344">
        <v>-61.757768276411099</v>
      </c>
      <c r="H1344">
        <v>-14.681479631466701</v>
      </c>
      <c r="I1344">
        <v>-36.931499657719201</v>
      </c>
      <c r="J1344">
        <v>-2.2739331589203702</v>
      </c>
      <c r="K1344">
        <v>326.62045602469101</v>
      </c>
      <c r="M1344">
        <v>25.680980899803401</v>
      </c>
      <c r="N1344">
        <v>1.04192194536014</v>
      </c>
      <c r="O1344">
        <v>57.912457912457903</v>
      </c>
      <c r="P1344">
        <v>2.5729580383353401</v>
      </c>
    </row>
    <row r="1345" spans="1:17" hidden="1" x14ac:dyDescent="0.3">
      <c r="A1345" t="s">
        <v>2854</v>
      </c>
      <c r="B1345" t="s">
        <v>2855</v>
      </c>
      <c r="C1345" t="str">
        <f>IFERROR(VLOOKUP(Table1[[#This Row],[Ticker]],[1]!Table2[[Symbol]:[Industry]],2,FALSE),"-")</f>
        <v>-</v>
      </c>
      <c r="D1345" t="s">
        <v>127</v>
      </c>
      <c r="E1345">
        <v>1336.7508</v>
      </c>
      <c r="F1345">
        <v>660.45</v>
      </c>
      <c r="G1345">
        <v>-28.175209617430902</v>
      </c>
      <c r="H1345">
        <v>-1.34856602986908</v>
      </c>
      <c r="I1345">
        <v>-13.151548951234</v>
      </c>
      <c r="J1345">
        <v>-1.4259383421791101</v>
      </c>
      <c r="K1345">
        <v>650.25020959456401</v>
      </c>
      <c r="L1345">
        <v>637.45969812948795</v>
      </c>
      <c r="M1345">
        <v>59.973134332071801</v>
      </c>
      <c r="N1345">
        <v>0.91106492930859895</v>
      </c>
      <c r="O1345">
        <v>13.104701339995399</v>
      </c>
      <c r="P1345">
        <v>14.761077324065999</v>
      </c>
      <c r="Q1345">
        <v>9.0698113318061005E-2</v>
      </c>
    </row>
    <row r="1346" spans="1:17" hidden="1" x14ac:dyDescent="0.3">
      <c r="A1346" t="s">
        <v>2856</v>
      </c>
      <c r="B1346" t="s">
        <v>2857</v>
      </c>
      <c r="C1346" t="str">
        <f>IFERROR(VLOOKUP(Table1[[#This Row],[Ticker]],[1]!Table2[[Symbol]:[Industry]],2,FALSE),"-")</f>
        <v>-</v>
      </c>
      <c r="D1346" t="s">
        <v>2858</v>
      </c>
      <c r="E1346">
        <v>1332.8869665509999</v>
      </c>
      <c r="F1346">
        <v>205.17</v>
      </c>
      <c r="G1346">
        <v>-64.316141556138902</v>
      </c>
      <c r="H1346">
        <v>30.351034338627201</v>
      </c>
      <c r="I1346">
        <v>-23.2298316865913</v>
      </c>
      <c r="J1346">
        <v>7.7782811074340499</v>
      </c>
      <c r="K1346">
        <v>181.13259016629499</v>
      </c>
      <c r="M1346">
        <v>57.513478634234502</v>
      </c>
      <c r="N1346">
        <v>2.0653019232218601</v>
      </c>
      <c r="O1346">
        <v>58.307744796997603</v>
      </c>
      <c r="P1346">
        <v>41.301652892561897</v>
      </c>
    </row>
    <row r="1347" spans="1:17" hidden="1" x14ac:dyDescent="0.3">
      <c r="A1347" t="s">
        <v>2859</v>
      </c>
      <c r="B1347" t="s">
        <v>2860</v>
      </c>
      <c r="C1347" t="str">
        <f>IFERROR(VLOOKUP(Table1[[#This Row],[Ticker]],[1]!Table2[[Symbol]:[Industry]],2,FALSE),"-")</f>
        <v>-</v>
      </c>
      <c r="D1347" t="s">
        <v>296</v>
      </c>
      <c r="E1347">
        <v>1332.5497096469901</v>
      </c>
      <c r="F1347">
        <v>141.83000000000001</v>
      </c>
      <c r="G1347">
        <v>22.471745998709299</v>
      </c>
      <c r="H1347">
        <v>30.351069506420899</v>
      </c>
      <c r="I1347">
        <v>25.3863601977523</v>
      </c>
      <c r="J1347">
        <v>-6.1325395065592403</v>
      </c>
      <c r="K1347">
        <v>132.932303603479</v>
      </c>
      <c r="L1347">
        <v>114.83720347192001</v>
      </c>
      <c r="M1347">
        <v>43.752170934526902</v>
      </c>
      <c r="N1347">
        <v>1.4939739169592201</v>
      </c>
      <c r="O1347">
        <v>16.265952196291298</v>
      </c>
      <c r="P1347">
        <v>73.174603174603106</v>
      </c>
      <c r="Q1347">
        <v>-5.1879753935300003E-3</v>
      </c>
    </row>
    <row r="1348" spans="1:17" hidden="1" x14ac:dyDescent="0.3">
      <c r="A1348" t="s">
        <v>2861</v>
      </c>
      <c r="B1348" t="s">
        <v>2862</v>
      </c>
      <c r="C1348" t="str">
        <f>IFERROR(VLOOKUP(Table1[[#This Row],[Ticker]],[1]!Table2[[Symbol]:[Industry]],2,FALSE),"-")</f>
        <v>-</v>
      </c>
      <c r="D1348" t="s">
        <v>89</v>
      </c>
      <c r="E1348">
        <v>1326.2043418799999</v>
      </c>
      <c r="F1348">
        <v>198.74</v>
      </c>
      <c r="G1348">
        <v>45.686970892465901</v>
      </c>
      <c r="H1348">
        <v>39.621965941822197</v>
      </c>
      <c r="I1348">
        <v>56.837271573497702</v>
      </c>
      <c r="J1348">
        <v>11.553836220303999</v>
      </c>
      <c r="K1348">
        <v>156.68395325498199</v>
      </c>
      <c r="L1348">
        <v>128.84617923371701</v>
      </c>
      <c r="M1348">
        <v>68.709437725285994</v>
      </c>
      <c r="N1348">
        <v>1.9126670097787299</v>
      </c>
      <c r="O1348">
        <v>7.5525812619502801</v>
      </c>
      <c r="P1348">
        <v>113.58409457281</v>
      </c>
      <c r="Q1348">
        <v>9.5397815887248993E-2</v>
      </c>
    </row>
    <row r="1349" spans="1:17" hidden="1" x14ac:dyDescent="0.3">
      <c r="A1349" t="s">
        <v>2863</v>
      </c>
      <c r="B1349" t="s">
        <v>2864</v>
      </c>
      <c r="C1349" t="str">
        <f>IFERROR(VLOOKUP(Table1[[#This Row],[Ticker]],[1]!Table2[[Symbol]:[Industry]],2,FALSE),"-")</f>
        <v>-</v>
      </c>
      <c r="D1349" t="s">
        <v>21</v>
      </c>
      <c r="E1349">
        <v>1325.9044044559901</v>
      </c>
      <c r="F1349">
        <v>237.52</v>
      </c>
      <c r="G1349">
        <v>47.684289594765403</v>
      </c>
      <c r="H1349">
        <v>-2.01996369903951</v>
      </c>
      <c r="I1349">
        <v>40.622666137603602</v>
      </c>
      <c r="J1349">
        <v>-0.250568762731677</v>
      </c>
      <c r="K1349">
        <v>207.19689239591099</v>
      </c>
      <c r="L1349">
        <v>168.010944980473</v>
      </c>
      <c r="M1349">
        <v>70.143426675923607</v>
      </c>
      <c r="N1349">
        <v>1.1594116447646701</v>
      </c>
      <c r="O1349">
        <v>6.9383630852138696</v>
      </c>
      <c r="P1349">
        <v>114.950226244343</v>
      </c>
      <c r="Q1349">
        <v>0.111419660135848</v>
      </c>
    </row>
    <row r="1350" spans="1:17" hidden="1" x14ac:dyDescent="0.3">
      <c r="A1350" t="s">
        <v>2865</v>
      </c>
      <c r="B1350" t="s">
        <v>2866</v>
      </c>
      <c r="C1350" t="str">
        <f>IFERROR(VLOOKUP(Table1[[#This Row],[Ticker]],[1]!Table2[[Symbol]:[Industry]],2,FALSE),"-")</f>
        <v>-</v>
      </c>
      <c r="D1350" t="s">
        <v>199</v>
      </c>
      <c r="E1350">
        <v>1323.3102925000001</v>
      </c>
      <c r="F1350">
        <v>145.25</v>
      </c>
      <c r="G1350">
        <v>-6.3113134799592796</v>
      </c>
      <c r="H1350">
        <v>6.3062175287610298</v>
      </c>
      <c r="I1350">
        <v>-0.80679948739957397</v>
      </c>
      <c r="J1350">
        <v>2.4780465289310398</v>
      </c>
      <c r="K1350">
        <v>139.20573267890799</v>
      </c>
      <c r="L1350">
        <v>130.349912962536</v>
      </c>
      <c r="M1350">
        <v>57.9110680095433</v>
      </c>
      <c r="N1350">
        <v>0.96576209858656603</v>
      </c>
      <c r="O1350">
        <v>7.4010327022375302</v>
      </c>
      <c r="P1350">
        <v>33.256880733944897</v>
      </c>
      <c r="Q1350">
        <v>9.2889923679344996E-2</v>
      </c>
    </row>
    <row r="1351" spans="1:17" hidden="1" x14ac:dyDescent="0.3">
      <c r="A1351" t="s">
        <v>2867</v>
      </c>
      <c r="B1351" t="s">
        <v>2868</v>
      </c>
      <c r="C1351" t="str">
        <f>IFERROR(VLOOKUP(Table1[[#This Row],[Ticker]],[1]!Table2[[Symbol]:[Industry]],2,FALSE),"-")</f>
        <v>-</v>
      </c>
      <c r="D1351" t="s">
        <v>54</v>
      </c>
      <c r="E1351">
        <v>1323.269467478</v>
      </c>
      <c r="F1351">
        <v>125.99</v>
      </c>
      <c r="G1351">
        <v>-1.8647595417144001</v>
      </c>
      <c r="H1351">
        <v>5.1865958222103998</v>
      </c>
      <c r="I1351">
        <v>-14.780278503514999</v>
      </c>
      <c r="J1351">
        <v>-3.06510481101378</v>
      </c>
      <c r="K1351">
        <v>116.396037810704</v>
      </c>
      <c r="L1351">
        <v>111.669844432101</v>
      </c>
      <c r="M1351">
        <v>59.810073795625698</v>
      </c>
      <c r="N1351">
        <v>1.8767329876602299</v>
      </c>
      <c r="O1351">
        <v>18.7395825065481</v>
      </c>
      <c r="P1351">
        <v>62.8829993535875</v>
      </c>
      <c r="Q1351">
        <v>-1.2106914422369999E-3</v>
      </c>
    </row>
    <row r="1352" spans="1:17" hidden="1" x14ac:dyDescent="0.3">
      <c r="A1352" t="s">
        <v>2869</v>
      </c>
      <c r="B1352" t="s">
        <v>2870</v>
      </c>
      <c r="C1352" t="str">
        <f>IFERROR(VLOOKUP(Table1[[#This Row],[Ticker]],[1]!Table2[[Symbol]:[Industry]],2,FALSE),"-")</f>
        <v>-</v>
      </c>
      <c r="E1352">
        <v>1322.2085919839999</v>
      </c>
      <c r="F1352">
        <v>317.52</v>
      </c>
      <c r="G1352">
        <v>-25.033630345376601</v>
      </c>
      <c r="H1352">
        <v>3.7282624888770601</v>
      </c>
      <c r="I1352">
        <v>-9.4164983532579996</v>
      </c>
      <c r="J1352">
        <v>3.6278540193055502</v>
      </c>
      <c r="O1352">
        <v>0</v>
      </c>
      <c r="P1352">
        <v>10.5571030640668</v>
      </c>
    </row>
    <row r="1353" spans="1:17" hidden="1" x14ac:dyDescent="0.3">
      <c r="A1353" t="s">
        <v>2871</v>
      </c>
      <c r="B1353" t="s">
        <v>2872</v>
      </c>
      <c r="C1353" t="str">
        <f>IFERROR(VLOOKUP(Table1[[#This Row],[Ticker]],[1]!Table2[[Symbol]:[Industry]],2,FALSE),"-")</f>
        <v>-</v>
      </c>
      <c r="D1353" t="s">
        <v>532</v>
      </c>
      <c r="E1353">
        <v>1319.29003668</v>
      </c>
      <c r="F1353">
        <v>379.15</v>
      </c>
      <c r="G1353">
        <v>51.464694211827698</v>
      </c>
      <c r="H1353">
        <v>17.6579749489409</v>
      </c>
      <c r="I1353">
        <v>21.163691169359499</v>
      </c>
      <c r="J1353">
        <v>-0.107184065569309</v>
      </c>
      <c r="K1353">
        <v>323.87992484348803</v>
      </c>
      <c r="L1353">
        <v>268.51825284544702</v>
      </c>
      <c r="M1353">
        <v>81.589337203337195</v>
      </c>
      <c r="N1353">
        <v>0.80100218084876496</v>
      </c>
      <c r="O1353">
        <v>0.17143610708163501</v>
      </c>
      <c r="P1353">
        <v>114.20903954802201</v>
      </c>
      <c r="Q1353">
        <v>5.9124288944895E-2</v>
      </c>
    </row>
    <row r="1354" spans="1:17" hidden="1" x14ac:dyDescent="0.3">
      <c r="A1354" t="s">
        <v>2873</v>
      </c>
      <c r="B1354" t="s">
        <v>2874</v>
      </c>
      <c r="C1354" t="str">
        <f>IFERROR(VLOOKUP(Table1[[#This Row],[Ticker]],[1]!Table2[[Symbol]:[Industry]],2,FALSE),"-")</f>
        <v>-</v>
      </c>
      <c r="D1354" t="s">
        <v>415</v>
      </c>
      <c r="E1354">
        <v>1313.9074981599999</v>
      </c>
      <c r="F1354">
        <v>4116.8500000000004</v>
      </c>
      <c r="G1354">
        <v>11.4486021104622</v>
      </c>
      <c r="H1354">
        <v>-0.113906185821721</v>
      </c>
      <c r="I1354">
        <v>20.149667662398901</v>
      </c>
      <c r="J1354">
        <v>-1.77428121201116</v>
      </c>
      <c r="K1354">
        <v>3912.5918163751999</v>
      </c>
      <c r="L1354">
        <v>3425.2471852271701</v>
      </c>
      <c r="M1354">
        <v>55.450079158323902</v>
      </c>
      <c r="N1354">
        <v>0.48088643660892899</v>
      </c>
      <c r="O1354">
        <v>10.611268324082699</v>
      </c>
      <c r="P1354">
        <v>69.767010309278305</v>
      </c>
      <c r="Q1354">
        <v>8.2180883504749998E-3</v>
      </c>
    </row>
    <row r="1355" spans="1:17" hidden="1" x14ac:dyDescent="0.3">
      <c r="A1355" t="s">
        <v>2875</v>
      </c>
      <c r="B1355" t="s">
        <v>2876</v>
      </c>
      <c r="C1355" t="str">
        <f>IFERROR(VLOOKUP(Table1[[#This Row],[Ticker]],[1]!Table2[[Symbol]:[Industry]],2,FALSE),"-")</f>
        <v>-</v>
      </c>
      <c r="D1355" t="s">
        <v>127</v>
      </c>
      <c r="E1355">
        <v>1310.4406929199999</v>
      </c>
      <c r="F1355">
        <v>687.1</v>
      </c>
      <c r="G1355">
        <v>-20.1152172914652</v>
      </c>
      <c r="H1355">
        <v>-10.481223677130799</v>
      </c>
      <c r="I1355">
        <v>-5.8012596558188596</v>
      </c>
      <c r="J1355">
        <v>-3.4816708049007001</v>
      </c>
      <c r="K1355">
        <v>696.00357565951595</v>
      </c>
      <c r="L1355">
        <v>651.67039545457499</v>
      </c>
      <c r="M1355">
        <v>46.456101308926698</v>
      </c>
      <c r="N1355">
        <v>0.78109625385093395</v>
      </c>
      <c r="O1355">
        <v>22.980643283364799</v>
      </c>
      <c r="P1355">
        <v>25.154826958105598</v>
      </c>
      <c r="Q1355">
        <v>5.0096952749557999E-2</v>
      </c>
    </row>
    <row r="1356" spans="1:17" hidden="1" x14ac:dyDescent="0.3">
      <c r="A1356" t="s">
        <v>2877</v>
      </c>
      <c r="B1356" t="s">
        <v>2878</v>
      </c>
      <c r="C1356" t="str">
        <f>IFERROR(VLOOKUP(Table1[[#This Row],[Ticker]],[1]!Table2[[Symbol]:[Industry]],2,FALSE),"-")</f>
        <v>-</v>
      </c>
      <c r="D1356" t="s">
        <v>598</v>
      </c>
      <c r="E1356">
        <v>1307.4128234929999</v>
      </c>
      <c r="F1356">
        <v>202.79</v>
      </c>
      <c r="G1356">
        <v>-37.919162936791601</v>
      </c>
      <c r="H1356">
        <v>-10.01883520714</v>
      </c>
      <c r="I1356">
        <v>-35.000011178791503</v>
      </c>
      <c r="J1356">
        <v>-3.6108448565614499</v>
      </c>
      <c r="K1356">
        <v>213.98332106804901</v>
      </c>
      <c r="L1356">
        <v>227.06667115088601</v>
      </c>
      <c r="M1356">
        <v>34.448802146211101</v>
      </c>
      <c r="N1356">
        <v>0.36223543490680099</v>
      </c>
      <c r="O1356">
        <v>51.807288327826797</v>
      </c>
      <c r="P1356">
        <v>8.9975812953507095</v>
      </c>
      <c r="Q1356">
        <v>8.6674512031140002E-2</v>
      </c>
    </row>
    <row r="1357" spans="1:17" hidden="1" x14ac:dyDescent="0.3">
      <c r="A1357" t="s">
        <v>2879</v>
      </c>
      <c r="B1357" t="s">
        <v>2880</v>
      </c>
      <c r="C1357" t="str">
        <f>IFERROR(VLOOKUP(Table1[[#This Row],[Ticker]],[1]!Table2[[Symbol]:[Industry]],2,FALSE),"-")</f>
        <v>-</v>
      </c>
      <c r="D1357" t="s">
        <v>296</v>
      </c>
      <c r="E1357">
        <v>1305.50969076</v>
      </c>
      <c r="F1357">
        <v>913.8</v>
      </c>
      <c r="G1357">
        <v>113.257104478904</v>
      </c>
      <c r="H1357">
        <v>0.329074168038339</v>
      </c>
      <c r="I1357">
        <v>44.229334980075301</v>
      </c>
      <c r="J1357">
        <v>-5.0693196730596704</v>
      </c>
      <c r="K1357">
        <v>803.45731624114705</v>
      </c>
      <c r="L1357">
        <v>611.09223462473597</v>
      </c>
      <c r="M1357">
        <v>57.680665907874001</v>
      </c>
      <c r="N1357">
        <v>0.44427131670887199</v>
      </c>
      <c r="O1357">
        <v>6.9818340993653001</v>
      </c>
      <c r="P1357">
        <v>170.795673433101</v>
      </c>
      <c r="Q1357">
        <v>0.162395206668562</v>
      </c>
    </row>
    <row r="1358" spans="1:17" hidden="1" x14ac:dyDescent="0.3">
      <c r="A1358" t="s">
        <v>2881</v>
      </c>
      <c r="B1358" t="s">
        <v>2882</v>
      </c>
      <c r="C1358" t="str">
        <f>IFERROR(VLOOKUP(Table1[[#This Row],[Ticker]],[1]!Table2[[Symbol]:[Industry]],2,FALSE),"-")</f>
        <v>-</v>
      </c>
      <c r="D1358" t="s">
        <v>1789</v>
      </c>
      <c r="E1358">
        <v>1305.2746</v>
      </c>
      <c r="F1358">
        <v>561.65</v>
      </c>
      <c r="G1358">
        <v>67.348200615790006</v>
      </c>
      <c r="H1358">
        <v>-5.1269563663417799</v>
      </c>
      <c r="I1358">
        <v>27.539776131766601</v>
      </c>
      <c r="J1358">
        <v>0.42821052554442401</v>
      </c>
      <c r="K1358">
        <v>534.35528522490904</v>
      </c>
      <c r="L1358">
        <v>427.50490024031899</v>
      </c>
      <c r="M1358">
        <v>43.426064099162197</v>
      </c>
      <c r="N1358">
        <v>0.274689109006029</v>
      </c>
      <c r="O1358">
        <v>14.840202973381899</v>
      </c>
      <c r="P1358">
        <v>122.78857596191899</v>
      </c>
    </row>
    <row r="1359" spans="1:17" hidden="1" x14ac:dyDescent="0.3">
      <c r="A1359" t="s">
        <v>2883</v>
      </c>
      <c r="B1359" t="s">
        <v>2884</v>
      </c>
      <c r="C1359" t="str">
        <f>IFERROR(VLOOKUP(Table1[[#This Row],[Ticker]],[1]!Table2[[Symbol]:[Industry]],2,FALSE),"-")</f>
        <v>-</v>
      </c>
      <c r="D1359" t="s">
        <v>1419</v>
      </c>
      <c r="E1359">
        <v>1304.2013607199999</v>
      </c>
      <c r="F1359">
        <v>864.4</v>
      </c>
      <c r="G1359">
        <v>144.248457549276</v>
      </c>
      <c r="H1359">
        <v>26.336658382855902</v>
      </c>
      <c r="I1359">
        <v>97.628147789266194</v>
      </c>
      <c r="J1359">
        <v>-2.53507466231305</v>
      </c>
      <c r="K1359">
        <v>727.35842702270998</v>
      </c>
      <c r="L1359">
        <v>541.15338256066696</v>
      </c>
      <c r="M1359">
        <v>55.779980815466701</v>
      </c>
      <c r="N1359">
        <v>0.56302625931149697</v>
      </c>
      <c r="O1359">
        <v>18.810735770476601</v>
      </c>
      <c r="P1359">
        <v>183.40983606557299</v>
      </c>
      <c r="Q1359">
        <v>0.146392496543617</v>
      </c>
    </row>
    <row r="1360" spans="1:17" hidden="1" x14ac:dyDescent="0.3">
      <c r="A1360" t="s">
        <v>2885</v>
      </c>
      <c r="B1360" t="s">
        <v>2886</v>
      </c>
      <c r="C1360" t="str">
        <f>IFERROR(VLOOKUP(Table1[[#This Row],[Ticker]],[1]!Table2[[Symbol]:[Industry]],2,FALSE),"-")</f>
        <v>-</v>
      </c>
      <c r="D1360" t="s">
        <v>199</v>
      </c>
      <c r="E1360">
        <v>1302.863603625</v>
      </c>
      <c r="F1360">
        <v>821.25</v>
      </c>
      <c r="G1360">
        <v>81.874510539670396</v>
      </c>
      <c r="H1360">
        <v>-18.460792237490999</v>
      </c>
      <c r="I1360">
        <v>28.322703871474701</v>
      </c>
      <c r="J1360">
        <v>-3.89044759123616</v>
      </c>
      <c r="K1360">
        <v>899.91180230603402</v>
      </c>
      <c r="L1360">
        <v>745.74056509980801</v>
      </c>
      <c r="M1360">
        <v>35.9923303097017</v>
      </c>
      <c r="N1360">
        <v>0.57317756930882402</v>
      </c>
      <c r="O1360">
        <v>33.2785388127853</v>
      </c>
      <c r="P1360">
        <v>120.174262734584</v>
      </c>
      <c r="Q1360">
        <v>0.193141401460204</v>
      </c>
    </row>
    <row r="1361" spans="1:17" hidden="1" x14ac:dyDescent="0.3">
      <c r="A1361" t="s">
        <v>2887</v>
      </c>
      <c r="B1361" t="s">
        <v>2888</v>
      </c>
      <c r="C1361" t="str">
        <f>IFERROR(VLOOKUP(Table1[[#This Row],[Ticker]],[1]!Table2[[Symbol]:[Industry]],2,FALSE),"-")</f>
        <v>-</v>
      </c>
      <c r="D1361" t="s">
        <v>2889</v>
      </c>
      <c r="E1361">
        <v>1299.0885155000001</v>
      </c>
      <c r="F1361">
        <v>524.95000000000005</v>
      </c>
      <c r="G1361">
        <v>124.67282283269201</v>
      </c>
      <c r="H1361">
        <v>10.748260361443799</v>
      </c>
      <c r="I1361">
        <v>55.004189076143298</v>
      </c>
      <c r="J1361">
        <v>-3.8448261066436902</v>
      </c>
      <c r="K1361">
        <v>467.12481923847201</v>
      </c>
      <c r="L1361">
        <v>364.87423306589102</v>
      </c>
      <c r="M1361">
        <v>63.767242665667801</v>
      </c>
      <c r="N1361">
        <v>1.2296003362966801</v>
      </c>
      <c r="O1361">
        <v>4.7718830364796601</v>
      </c>
      <c r="P1361">
        <v>182.30707179349201</v>
      </c>
    </row>
    <row r="1362" spans="1:17" hidden="1" x14ac:dyDescent="0.3">
      <c r="A1362" t="s">
        <v>2890</v>
      </c>
      <c r="B1362" t="s">
        <v>2891</v>
      </c>
      <c r="C1362" t="str">
        <f>IFERROR(VLOOKUP(Table1[[#This Row],[Ticker]],[1]!Table2[[Symbol]:[Industry]],2,FALSE),"-")</f>
        <v>-</v>
      </c>
      <c r="D1362" t="s">
        <v>548</v>
      </c>
      <c r="E1362">
        <v>1298.8877119199999</v>
      </c>
      <c r="F1362">
        <v>241.2</v>
      </c>
      <c r="G1362">
        <v>5.2819376770637199</v>
      </c>
      <c r="H1362">
        <v>-7.7146387456908201</v>
      </c>
      <c r="I1362">
        <v>-8.5806054177599904</v>
      </c>
      <c r="J1362">
        <v>-3.1940083288725698</v>
      </c>
      <c r="K1362">
        <v>242.80636053390299</v>
      </c>
      <c r="L1362">
        <v>226.69132130741801</v>
      </c>
      <c r="M1362">
        <v>47.248165701495303</v>
      </c>
      <c r="N1362">
        <v>0.29456817478271002</v>
      </c>
      <c r="O1362">
        <v>21.227197346600299</v>
      </c>
      <c r="P1362">
        <v>36.271186440677901</v>
      </c>
      <c r="Q1362">
        <v>4.3692160127140001E-2</v>
      </c>
    </row>
    <row r="1363" spans="1:17" hidden="1" x14ac:dyDescent="0.3">
      <c r="A1363" t="s">
        <v>2892</v>
      </c>
      <c r="B1363" t="s">
        <v>2893</v>
      </c>
      <c r="C1363" t="str">
        <f>IFERROR(VLOOKUP(Table1[[#This Row],[Ticker]],[1]!Table2[[Symbol]:[Industry]],2,FALSE),"-")</f>
        <v>-</v>
      </c>
      <c r="D1363" t="s">
        <v>992</v>
      </c>
      <c r="E1363">
        <v>1297.4588424000001</v>
      </c>
      <c r="F1363">
        <v>340.2</v>
      </c>
      <c r="G1363">
        <v>-36.623416177337099</v>
      </c>
      <c r="H1363">
        <v>0.112553791916481</v>
      </c>
      <c r="I1363">
        <v>-15.2906242273838</v>
      </c>
      <c r="J1363">
        <v>-4.0584544728954803</v>
      </c>
      <c r="K1363">
        <v>333.56194162474998</v>
      </c>
      <c r="L1363">
        <v>346.24334401324103</v>
      </c>
      <c r="M1363">
        <v>60.4575289038333</v>
      </c>
      <c r="N1363">
        <v>0.85967535304079001</v>
      </c>
      <c r="O1363">
        <v>57.495590828924101</v>
      </c>
      <c r="P1363">
        <v>23.7090909090909</v>
      </c>
      <c r="Q1363">
        <v>5.5904194440460998E-2</v>
      </c>
    </row>
    <row r="1364" spans="1:17" hidden="1" x14ac:dyDescent="0.3">
      <c r="A1364" t="s">
        <v>2894</v>
      </c>
      <c r="B1364" t="s">
        <v>2895</v>
      </c>
      <c r="C1364" t="str">
        <f>IFERROR(VLOOKUP(Table1[[#This Row],[Ticker]],[1]!Table2[[Symbol]:[Industry]],2,FALSE),"-")</f>
        <v>-</v>
      </c>
      <c r="D1364" t="s">
        <v>630</v>
      </c>
      <c r="E1364">
        <v>1291.07143245</v>
      </c>
      <c r="F1364">
        <v>179.65</v>
      </c>
      <c r="G1364">
        <v>41.748737220123402</v>
      </c>
      <c r="H1364">
        <v>-7.9299007764290499</v>
      </c>
      <c r="I1364">
        <v>14.642409692718999</v>
      </c>
      <c r="J1364">
        <v>-3.5379213817639599</v>
      </c>
      <c r="K1364">
        <v>180.77939691539399</v>
      </c>
      <c r="L1364">
        <v>152.09480964228999</v>
      </c>
      <c r="M1364">
        <v>43.181788992408698</v>
      </c>
      <c r="N1364">
        <v>0.41862903356190001</v>
      </c>
      <c r="O1364">
        <v>22.989145560812599</v>
      </c>
      <c r="P1364">
        <v>84.825102880658406</v>
      </c>
      <c r="Q1364">
        <v>0.152416338223621</v>
      </c>
    </row>
    <row r="1365" spans="1:17" hidden="1" x14ac:dyDescent="0.3">
      <c r="A1365" t="s">
        <v>2896</v>
      </c>
      <c r="B1365" t="s">
        <v>2897</v>
      </c>
      <c r="C1365" t="str">
        <f>IFERROR(VLOOKUP(Table1[[#This Row],[Ticker]],[1]!Table2[[Symbol]:[Industry]],2,FALSE),"-")</f>
        <v>-</v>
      </c>
      <c r="D1365" t="s">
        <v>246</v>
      </c>
      <c r="E1365">
        <v>1287.4647465</v>
      </c>
      <c r="F1365">
        <v>456.6</v>
      </c>
      <c r="G1365">
        <v>61.132373422678597</v>
      </c>
      <c r="H1365">
        <v>-0.16086841942178301</v>
      </c>
      <c r="I1365">
        <v>-11.844331667871</v>
      </c>
      <c r="J1365">
        <v>-0.50295867082916201</v>
      </c>
      <c r="K1365">
        <v>428.891600260112</v>
      </c>
      <c r="L1365">
        <v>377.98407526583799</v>
      </c>
      <c r="M1365">
        <v>56.653533039307497</v>
      </c>
      <c r="N1365">
        <v>1.91354450468765</v>
      </c>
      <c r="O1365">
        <v>14.9802890932982</v>
      </c>
      <c r="P1365">
        <v>106.09343263371601</v>
      </c>
      <c r="Q1365">
        <v>0.125113845999445</v>
      </c>
    </row>
    <row r="1366" spans="1:17" hidden="1" x14ac:dyDescent="0.3">
      <c r="A1366" t="s">
        <v>2898</v>
      </c>
      <c r="B1366" t="s">
        <v>2899</v>
      </c>
      <c r="C1366" t="str">
        <f>IFERROR(VLOOKUP(Table1[[#This Row],[Ticker]],[1]!Table2[[Symbol]:[Industry]],2,FALSE),"-")</f>
        <v>-</v>
      </c>
      <c r="D1366" t="s">
        <v>72</v>
      </c>
      <c r="E1366">
        <v>1284.3047198719901</v>
      </c>
      <c r="F1366">
        <v>73.16</v>
      </c>
      <c r="G1366">
        <v>83.074438399161593</v>
      </c>
      <c r="H1366">
        <v>3.2570951189755202</v>
      </c>
      <c r="I1366">
        <v>-29.465267512570598</v>
      </c>
      <c r="J1366">
        <v>-0.93971354826201503</v>
      </c>
      <c r="K1366">
        <v>73.358709201408203</v>
      </c>
      <c r="L1366">
        <v>72.237270258049904</v>
      </c>
      <c r="M1366">
        <v>43.0939045271667</v>
      </c>
      <c r="N1366">
        <v>0.92794910729361502</v>
      </c>
      <c r="O1366">
        <v>96.5554948059048</v>
      </c>
      <c r="P1366">
        <v>117.41456166419</v>
      </c>
      <c r="Q1366">
        <v>0.34060390852245098</v>
      </c>
    </row>
    <row r="1367" spans="1:17" hidden="1" x14ac:dyDescent="0.3">
      <c r="A1367" t="s">
        <v>2900</v>
      </c>
      <c r="B1367" t="s">
        <v>2901</v>
      </c>
      <c r="C1367" t="str">
        <f>IFERROR(VLOOKUP(Table1[[#This Row],[Ticker]],[1]!Table2[[Symbol]:[Industry]],2,FALSE),"-")</f>
        <v>-</v>
      </c>
      <c r="D1367" t="s">
        <v>740</v>
      </c>
      <c r="E1367">
        <v>1283.383852425</v>
      </c>
      <c r="F1367">
        <v>254.25</v>
      </c>
      <c r="G1367">
        <v>-33.213371396404803</v>
      </c>
      <c r="H1367">
        <v>-19.424855111754301</v>
      </c>
      <c r="I1367">
        <v>-17.596239404286099</v>
      </c>
      <c r="J1367">
        <v>-2.4783828679726998</v>
      </c>
      <c r="K1367">
        <v>274.06307470457398</v>
      </c>
      <c r="M1367">
        <v>29.8899344232921</v>
      </c>
      <c r="N1367">
        <v>0.60093888039069099</v>
      </c>
      <c r="O1367">
        <v>26.135693215339199</v>
      </c>
      <c r="P1367">
        <v>11.684603558093499</v>
      </c>
    </row>
    <row r="1368" spans="1:17" hidden="1" x14ac:dyDescent="0.3">
      <c r="A1368" t="s">
        <v>2902</v>
      </c>
      <c r="B1368" t="s">
        <v>2903</v>
      </c>
      <c r="C1368" t="str">
        <f>IFERROR(VLOOKUP(Table1[[#This Row],[Ticker]],[1]!Table2[[Symbol]:[Industry]],2,FALSE),"-")</f>
        <v>-</v>
      </c>
      <c r="D1368" t="s">
        <v>1169</v>
      </c>
      <c r="E1368">
        <v>1282.3909874999999</v>
      </c>
      <c r="F1368">
        <v>186.9</v>
      </c>
      <c r="G1368">
        <v>269.06950866807603</v>
      </c>
      <c r="H1368">
        <v>-12.724720982969</v>
      </c>
      <c r="I1368">
        <v>-12.5747372373033</v>
      </c>
      <c r="J1368">
        <v>-11.4906293930167</v>
      </c>
      <c r="K1368">
        <v>198.64288715961601</v>
      </c>
      <c r="L1368">
        <v>158.133008147959</v>
      </c>
      <c r="M1368">
        <v>33.938015304002803</v>
      </c>
      <c r="N1368">
        <v>0.59639429477144001</v>
      </c>
      <c r="O1368">
        <v>32.637774210807898</v>
      </c>
      <c r="P1368">
        <v>339.35119887165001</v>
      </c>
      <c r="Q1368">
        <v>0.171897228302137</v>
      </c>
    </row>
    <row r="1369" spans="1:17" hidden="1" x14ac:dyDescent="0.3">
      <c r="A1369" t="s">
        <v>2904</v>
      </c>
      <c r="B1369" t="s">
        <v>2905</v>
      </c>
      <c r="C1369" t="str">
        <f>IFERROR(VLOOKUP(Table1[[#This Row],[Ticker]],[1]!Table2[[Symbol]:[Industry]],2,FALSE),"-")</f>
        <v>-</v>
      </c>
      <c r="D1369" t="s">
        <v>127</v>
      </c>
      <c r="E1369">
        <v>1277.5256208000001</v>
      </c>
      <c r="F1369">
        <v>146.84</v>
      </c>
      <c r="G1369">
        <v>-21.983593553618</v>
      </c>
      <c r="H1369">
        <v>-1.58963935892743</v>
      </c>
      <c r="I1369">
        <v>-17.5563400419123</v>
      </c>
      <c r="J1369">
        <v>2.9313883228398501</v>
      </c>
      <c r="K1369">
        <v>145.938103720062</v>
      </c>
      <c r="L1369">
        <v>145.131908515753</v>
      </c>
      <c r="M1369">
        <v>53.144469870765498</v>
      </c>
      <c r="N1369">
        <v>0.62717408829696397</v>
      </c>
      <c r="O1369">
        <v>32.320893489512301</v>
      </c>
      <c r="P1369">
        <v>26.042918454935599</v>
      </c>
      <c r="Q1369">
        <v>4.9082284180110999E-2</v>
      </c>
    </row>
    <row r="1370" spans="1:17" hidden="1" x14ac:dyDescent="0.3">
      <c r="A1370" t="s">
        <v>2906</v>
      </c>
      <c r="B1370" t="s">
        <v>2907</v>
      </c>
      <c r="C1370" t="str">
        <f>IFERROR(VLOOKUP(Table1[[#This Row],[Ticker]],[1]!Table2[[Symbol]:[Industry]],2,FALSE),"-")</f>
        <v>-</v>
      </c>
      <c r="D1370" t="s">
        <v>681</v>
      </c>
      <c r="E1370">
        <v>1273.0890980700001</v>
      </c>
      <c r="F1370">
        <v>145.88999999999999</v>
      </c>
      <c r="G1370">
        <v>-59.826700605241903</v>
      </c>
      <c r="H1370">
        <v>-8.8060695960168101</v>
      </c>
      <c r="I1370">
        <v>-34.168973600782699</v>
      </c>
      <c r="J1370">
        <v>-4.1420836242782899</v>
      </c>
      <c r="K1370">
        <v>154.995327189943</v>
      </c>
      <c r="L1370">
        <v>161.394457428881</v>
      </c>
      <c r="M1370">
        <v>36.195222228851001</v>
      </c>
      <c r="N1370">
        <v>1.31033426793287</v>
      </c>
      <c r="O1370">
        <v>47.337034752210499</v>
      </c>
      <c r="P1370">
        <v>15.4193037974683</v>
      </c>
      <c r="Q1370">
        <v>5.8475604539821001E-2</v>
      </c>
    </row>
    <row r="1371" spans="1:17" hidden="1" x14ac:dyDescent="0.3">
      <c r="A1371" t="s">
        <v>2908</v>
      </c>
      <c r="B1371" t="s">
        <v>2909</v>
      </c>
      <c r="C1371" t="str">
        <f>IFERROR(VLOOKUP(Table1[[#This Row],[Ticker]],[1]!Table2[[Symbol]:[Industry]],2,FALSE),"-")</f>
        <v>-</v>
      </c>
      <c r="D1371" t="s">
        <v>127</v>
      </c>
      <c r="E1371">
        <v>1271.2231246399999</v>
      </c>
      <c r="F1371">
        <v>997.6</v>
      </c>
      <c r="G1371">
        <v>636.76114290596797</v>
      </c>
      <c r="H1371">
        <v>12.6870725575269</v>
      </c>
      <c r="I1371">
        <v>78.226158786840401</v>
      </c>
      <c r="J1371">
        <v>-2.0750022690150498</v>
      </c>
      <c r="K1371">
        <v>857.56641899424994</v>
      </c>
      <c r="L1371">
        <v>614.76885716271602</v>
      </c>
      <c r="M1371">
        <v>71.841219971131807</v>
      </c>
      <c r="N1371">
        <v>0.80567775316097201</v>
      </c>
      <c r="O1371">
        <v>2.0449077786687901</v>
      </c>
      <c r="P1371">
        <v>809.80392156862695</v>
      </c>
      <c r="Q1371">
        <v>0.174323561697556</v>
      </c>
    </row>
    <row r="1372" spans="1:17" hidden="1" x14ac:dyDescent="0.3">
      <c r="A1372" t="s">
        <v>2910</v>
      </c>
      <c r="B1372" t="s">
        <v>2911</v>
      </c>
      <c r="C1372" t="str">
        <f>IFERROR(VLOOKUP(Table1[[#This Row],[Ticker]],[1]!Table2[[Symbol]:[Industry]],2,FALSE),"-")</f>
        <v>-</v>
      </c>
      <c r="D1372" t="s">
        <v>630</v>
      </c>
      <c r="E1372">
        <v>1263.78765084</v>
      </c>
      <c r="F1372">
        <v>48.4</v>
      </c>
      <c r="G1372">
        <v>-37.2244261267764</v>
      </c>
      <c r="H1372">
        <v>-6.2521861631089299</v>
      </c>
      <c r="I1372">
        <v>-21.070307417867401</v>
      </c>
      <c r="J1372">
        <v>-1.11155966147618</v>
      </c>
      <c r="K1372">
        <v>45.836684572538502</v>
      </c>
      <c r="L1372">
        <v>47.052423178526404</v>
      </c>
      <c r="M1372">
        <v>65.294647656853698</v>
      </c>
      <c r="N1372">
        <v>1.08701096519433</v>
      </c>
      <c r="O1372">
        <v>38.636363636363598</v>
      </c>
      <c r="P1372">
        <v>32.9670329670329</v>
      </c>
      <c r="Q1372">
        <v>-1.4374219912708999E-2</v>
      </c>
    </row>
    <row r="1373" spans="1:17" hidden="1" x14ac:dyDescent="0.3">
      <c r="A1373" t="s">
        <v>2912</v>
      </c>
      <c r="B1373" t="s">
        <v>2913</v>
      </c>
      <c r="C1373" t="str">
        <f>IFERROR(VLOOKUP(Table1[[#This Row],[Ticker]],[1]!Table2[[Symbol]:[Industry]],2,FALSE),"-")</f>
        <v>-</v>
      </c>
      <c r="D1373" t="s">
        <v>630</v>
      </c>
      <c r="E1373">
        <v>1261.91291</v>
      </c>
      <c r="F1373">
        <v>494.1</v>
      </c>
      <c r="G1373">
        <v>-1.8291674496838599</v>
      </c>
      <c r="H1373">
        <v>-7.8770031172258301</v>
      </c>
      <c r="I1373">
        <v>-1.5954000543654301</v>
      </c>
      <c r="J1373">
        <v>0.45359699526661101</v>
      </c>
      <c r="K1373">
        <v>491.80860532521302</v>
      </c>
      <c r="L1373">
        <v>441.09541024327899</v>
      </c>
      <c r="M1373">
        <v>52.929088783632601</v>
      </c>
      <c r="N1373">
        <v>0.78879024821653099</v>
      </c>
      <c r="O1373">
        <v>18.275652701882201</v>
      </c>
      <c r="P1373">
        <v>43.425253991291697</v>
      </c>
    </row>
    <row r="1374" spans="1:17" hidden="1" x14ac:dyDescent="0.3">
      <c r="A1374" t="s">
        <v>2914</v>
      </c>
      <c r="B1374" t="s">
        <v>2915</v>
      </c>
      <c r="C1374" t="str">
        <f>IFERROR(VLOOKUP(Table1[[#This Row],[Ticker]],[1]!Table2[[Symbol]:[Industry]],2,FALSE),"-")</f>
        <v>-</v>
      </c>
      <c r="D1374" t="s">
        <v>265</v>
      </c>
      <c r="E1374">
        <v>1261.4950104</v>
      </c>
      <c r="F1374">
        <v>194.28</v>
      </c>
      <c r="G1374">
        <v>180.07012065222901</v>
      </c>
      <c r="H1374">
        <v>13.686103972856801</v>
      </c>
      <c r="I1374">
        <v>118.952871016111</v>
      </c>
      <c r="J1374">
        <v>3.5047770962286302</v>
      </c>
      <c r="K1374">
        <v>163.590528860831</v>
      </c>
      <c r="L1374">
        <v>113.70288608222199</v>
      </c>
      <c r="M1374">
        <v>55.813028260978101</v>
      </c>
      <c r="N1374">
        <v>0.74011570725091003</v>
      </c>
      <c r="O1374">
        <v>12.4047766110767</v>
      </c>
      <c r="P1374">
        <v>210.35143769967999</v>
      </c>
      <c r="Q1374">
        <v>0.14683801932683599</v>
      </c>
    </row>
    <row r="1375" spans="1:17" hidden="1" x14ac:dyDescent="0.3">
      <c r="A1375" t="s">
        <v>2916</v>
      </c>
      <c r="B1375" t="s">
        <v>2917</v>
      </c>
      <c r="C1375" t="str">
        <f>IFERROR(VLOOKUP(Table1[[#This Row],[Ticker]],[1]!Table2[[Symbol]:[Industry]],2,FALSE),"-")</f>
        <v>-</v>
      </c>
      <c r="D1375" t="s">
        <v>1611</v>
      </c>
      <c r="E1375">
        <v>1259.362418875</v>
      </c>
      <c r="F1375">
        <v>1663.75</v>
      </c>
      <c r="G1375">
        <v>35.349073431959297</v>
      </c>
      <c r="H1375">
        <v>2.9051742174239101</v>
      </c>
      <c r="I1375">
        <v>13.6825161216419</v>
      </c>
      <c r="J1375">
        <v>1.5895794142022801</v>
      </c>
      <c r="K1375">
        <v>1574.4601342440701</v>
      </c>
      <c r="L1375">
        <v>1341.4018988108701</v>
      </c>
      <c r="M1375">
        <v>52.647494823342598</v>
      </c>
      <c r="N1375">
        <v>0.50876402864215697</v>
      </c>
      <c r="O1375">
        <v>6.7828700225394298</v>
      </c>
      <c r="P1375">
        <v>70.632275267934901</v>
      </c>
      <c r="Q1375">
        <v>6.6918852345020999E-2</v>
      </c>
    </row>
    <row r="1376" spans="1:17" hidden="1" x14ac:dyDescent="0.3">
      <c r="A1376" t="s">
        <v>2918</v>
      </c>
      <c r="B1376" t="s">
        <v>2919</v>
      </c>
      <c r="C1376" t="str">
        <f>IFERROR(VLOOKUP(Table1[[#This Row],[Ticker]],[1]!Table2[[Symbol]:[Industry]],2,FALSE),"-")</f>
        <v>-</v>
      </c>
      <c r="D1376" t="s">
        <v>566</v>
      </c>
      <c r="E1376">
        <v>1256.254464848</v>
      </c>
      <c r="F1376">
        <v>103.76</v>
      </c>
      <c r="G1376">
        <v>32.982866119666497</v>
      </c>
      <c r="H1376">
        <v>12.396398847625299</v>
      </c>
      <c r="I1376">
        <v>4.7109413711966504</v>
      </c>
      <c r="J1376">
        <v>10.4323812035661</v>
      </c>
      <c r="K1376">
        <v>88.352694399294904</v>
      </c>
      <c r="L1376">
        <v>81.964833984533698</v>
      </c>
      <c r="M1376">
        <v>69.494746079334405</v>
      </c>
      <c r="N1376">
        <v>1.66644714505505</v>
      </c>
      <c r="O1376">
        <v>22.156900539706999</v>
      </c>
      <c r="P1376">
        <v>79.205526770293602</v>
      </c>
      <c r="Q1376">
        <v>-4.9249306853420001E-2</v>
      </c>
    </row>
    <row r="1377" spans="1:17" hidden="1" x14ac:dyDescent="0.3">
      <c r="A1377" t="s">
        <v>2920</v>
      </c>
      <c r="B1377" t="s">
        <v>2921</v>
      </c>
      <c r="C1377" t="str">
        <f>IFERROR(VLOOKUP(Table1[[#This Row],[Ticker]],[1]!Table2[[Symbol]:[Industry]],2,FALSE),"-")</f>
        <v>-</v>
      </c>
      <c r="D1377" t="s">
        <v>740</v>
      </c>
      <c r="E1377">
        <v>1243.9953</v>
      </c>
      <c r="F1377">
        <v>232.74</v>
      </c>
      <c r="G1377">
        <v>-58.761237143723001</v>
      </c>
      <c r="H1377">
        <v>-8.3796567657813199</v>
      </c>
      <c r="I1377">
        <v>-54.339059014073598</v>
      </c>
      <c r="J1377">
        <v>-4.5406471137472098</v>
      </c>
      <c r="K1377">
        <v>256.77258003331798</v>
      </c>
      <c r="M1377">
        <v>37.401080887476901</v>
      </c>
      <c r="N1377">
        <v>2.01200214467372</v>
      </c>
      <c r="O1377">
        <v>100.223425281429</v>
      </c>
      <c r="P1377">
        <v>7.9449005148184204</v>
      </c>
    </row>
    <row r="1378" spans="1:17" hidden="1" x14ac:dyDescent="0.3">
      <c r="A1378" t="s">
        <v>2922</v>
      </c>
      <c r="B1378" t="s">
        <v>2923</v>
      </c>
      <c r="C1378" t="str">
        <f>IFERROR(VLOOKUP(Table1[[#This Row],[Ticker]],[1]!Table2[[Symbol]:[Industry]],2,FALSE),"-")</f>
        <v>-</v>
      </c>
      <c r="D1378" t="s">
        <v>21</v>
      </c>
      <c r="E1378">
        <v>1242.7459200000001</v>
      </c>
      <c r="F1378">
        <v>1048.2</v>
      </c>
      <c r="G1378">
        <v>-45.450212955826501</v>
      </c>
      <c r="H1378">
        <v>-1.42085214299617</v>
      </c>
      <c r="I1378">
        <v>-28.456190004889901</v>
      </c>
      <c r="J1378">
        <v>-0.95977484667381097</v>
      </c>
      <c r="K1378">
        <v>1080.19363960441</v>
      </c>
      <c r="L1378">
        <v>1093.4488009034701</v>
      </c>
      <c r="M1378">
        <v>50.950751761961698</v>
      </c>
      <c r="N1378">
        <v>0.80838391100953999</v>
      </c>
      <c r="O1378">
        <v>39.9923678687273</v>
      </c>
      <c r="P1378">
        <v>9.6959866045732905</v>
      </c>
      <c r="Q1378">
        <v>0.122101057632508</v>
      </c>
    </row>
    <row r="1379" spans="1:17" hidden="1" x14ac:dyDescent="0.3">
      <c r="A1379" t="s">
        <v>2924</v>
      </c>
      <c r="B1379" t="s">
        <v>2925</v>
      </c>
      <c r="C1379" t="str">
        <f>IFERROR(VLOOKUP(Table1[[#This Row],[Ticker]],[1]!Table2[[Symbol]:[Industry]],2,FALSE),"-")</f>
        <v>-</v>
      </c>
      <c r="D1379" t="s">
        <v>681</v>
      </c>
      <c r="E1379">
        <v>1242.5120959999999</v>
      </c>
      <c r="F1379">
        <v>315.2</v>
      </c>
      <c r="G1379">
        <v>43.010563999943102</v>
      </c>
      <c r="H1379">
        <v>16.0753864228273</v>
      </c>
      <c r="I1379">
        <v>-14.921548858308499</v>
      </c>
      <c r="J1379">
        <v>2.2656745321260798</v>
      </c>
      <c r="K1379">
        <v>289.75736685780402</v>
      </c>
      <c r="L1379">
        <v>264.87986330302698</v>
      </c>
      <c r="M1379">
        <v>52.242974361115401</v>
      </c>
      <c r="N1379">
        <v>0.85896194053027597</v>
      </c>
      <c r="O1379">
        <v>26.5862944162436</v>
      </c>
      <c r="P1379">
        <v>80.1142857142857</v>
      </c>
    </row>
    <row r="1380" spans="1:17" hidden="1" x14ac:dyDescent="0.3">
      <c r="A1380" t="s">
        <v>2926</v>
      </c>
      <c r="B1380" t="s">
        <v>2927</v>
      </c>
      <c r="C1380" t="str">
        <f>IFERROR(VLOOKUP(Table1[[#This Row],[Ticker]],[1]!Table2[[Symbol]:[Industry]],2,FALSE),"-")</f>
        <v>-</v>
      </c>
      <c r="D1380" t="s">
        <v>21</v>
      </c>
      <c r="E1380">
        <v>1239.8299366799999</v>
      </c>
      <c r="F1380">
        <v>717.45</v>
      </c>
      <c r="G1380">
        <v>566.18179905782495</v>
      </c>
      <c r="H1380">
        <v>-11.8796040188702</v>
      </c>
      <c r="I1380">
        <v>141.404503607875</v>
      </c>
      <c r="J1380">
        <v>-7.6221459806944303</v>
      </c>
      <c r="K1380">
        <v>722.36014215335297</v>
      </c>
      <c r="M1380">
        <v>38.710708646887497</v>
      </c>
      <c r="N1380">
        <v>0.46826630618452098</v>
      </c>
      <c r="O1380">
        <v>39.103770297581697</v>
      </c>
      <c r="P1380">
        <v>669.38337801608498</v>
      </c>
    </row>
    <row r="1381" spans="1:17" hidden="1" x14ac:dyDescent="0.3">
      <c r="A1381" t="s">
        <v>2928</v>
      </c>
      <c r="B1381" t="s">
        <v>2929</v>
      </c>
      <c r="C1381" t="str">
        <f>IFERROR(VLOOKUP(Table1[[#This Row],[Ticker]],[1]!Table2[[Symbol]:[Industry]],2,FALSE),"-")</f>
        <v>-</v>
      </c>
      <c r="D1381" t="s">
        <v>630</v>
      </c>
      <c r="E1381">
        <v>1239.6021125950001</v>
      </c>
      <c r="F1381">
        <v>2822.05</v>
      </c>
      <c r="G1381">
        <v>42.194864360308202</v>
      </c>
      <c r="H1381">
        <v>12.573702172409799</v>
      </c>
      <c r="I1381">
        <v>30.971307215892701</v>
      </c>
      <c r="J1381">
        <v>15.410115256132899</v>
      </c>
      <c r="K1381">
        <v>2377.0851891842399</v>
      </c>
      <c r="L1381">
        <v>2072.1662109323202</v>
      </c>
      <c r="M1381">
        <v>79.858507390241499</v>
      </c>
      <c r="N1381">
        <v>0.80247872888874106</v>
      </c>
      <c r="O1381">
        <v>6.3056997572686404</v>
      </c>
      <c r="P1381">
        <v>86.273927392739296</v>
      </c>
      <c r="Q1381">
        <v>8.3416619552308002E-2</v>
      </c>
    </row>
    <row r="1382" spans="1:17" hidden="1" x14ac:dyDescent="0.3">
      <c r="A1382" t="s">
        <v>2930</v>
      </c>
      <c r="B1382" t="s">
        <v>2931</v>
      </c>
      <c r="C1382" t="str">
        <f>IFERROR(VLOOKUP(Table1[[#This Row],[Ticker]],[1]!Table2[[Symbol]:[Industry]],2,FALSE),"-")</f>
        <v>-</v>
      </c>
      <c r="D1382" t="s">
        <v>199</v>
      </c>
      <c r="E1382">
        <v>1239.458884725</v>
      </c>
      <c r="F1382">
        <v>689.55</v>
      </c>
      <c r="G1382">
        <v>-5.3410444502591199</v>
      </c>
      <c r="H1382">
        <v>-3.2322452685277199</v>
      </c>
      <c r="I1382">
        <v>8.2464919518206994</v>
      </c>
      <c r="J1382">
        <v>3.0834855468433102</v>
      </c>
      <c r="K1382">
        <v>670.93223163707898</v>
      </c>
      <c r="L1382">
        <v>622.96850964278894</v>
      </c>
      <c r="M1382">
        <v>65.283609560110406</v>
      </c>
      <c r="N1382">
        <v>0.56977402979720404</v>
      </c>
      <c r="O1382">
        <v>10.2168080632296</v>
      </c>
      <c r="P1382">
        <v>40.695776372168901</v>
      </c>
      <c r="Q1382">
        <v>6.2602064395827994E-2</v>
      </c>
    </row>
    <row r="1383" spans="1:17" hidden="1" x14ac:dyDescent="0.3">
      <c r="A1383" t="s">
        <v>2932</v>
      </c>
      <c r="B1383" t="s">
        <v>2933</v>
      </c>
      <c r="C1383" t="str">
        <f>IFERROR(VLOOKUP(Table1[[#This Row],[Ticker]],[1]!Table2[[Symbol]:[Industry]],2,FALSE),"-")</f>
        <v>-</v>
      </c>
      <c r="D1383" t="s">
        <v>133</v>
      </c>
      <c r="E1383">
        <v>1235.2329927599999</v>
      </c>
      <c r="F1383">
        <v>772.3</v>
      </c>
      <c r="G1383">
        <v>-30.014204068098898</v>
      </c>
      <c r="H1383">
        <v>-11.7299678336664</v>
      </c>
      <c r="I1383">
        <v>-30.209989058159</v>
      </c>
      <c r="J1383">
        <v>-4.7592427548879801</v>
      </c>
      <c r="K1383">
        <v>823.94588703795205</v>
      </c>
      <c r="L1383">
        <v>844.76958808125005</v>
      </c>
      <c r="M1383">
        <v>30.4189695699705</v>
      </c>
      <c r="N1383">
        <v>1.0229742939834101</v>
      </c>
      <c r="O1383">
        <v>39.842030299106497</v>
      </c>
      <c r="P1383">
        <v>6.0560285635814202</v>
      </c>
      <c r="Q1383">
        <v>8.7449937183627993E-2</v>
      </c>
    </row>
    <row r="1384" spans="1:17" hidden="1" x14ac:dyDescent="0.3">
      <c r="A1384" t="s">
        <v>2934</v>
      </c>
      <c r="B1384" t="s">
        <v>2935</v>
      </c>
      <c r="C1384" t="str">
        <f>IFERROR(VLOOKUP(Table1[[#This Row],[Ticker]],[1]!Table2[[Symbol]:[Industry]],2,FALSE),"-")</f>
        <v>-</v>
      </c>
      <c r="D1384" t="s">
        <v>992</v>
      </c>
      <c r="E1384">
        <v>1230.4811316</v>
      </c>
      <c r="F1384">
        <v>873.2</v>
      </c>
      <c r="G1384">
        <v>49.951941127363703</v>
      </c>
      <c r="H1384">
        <v>8.0912273225155502</v>
      </c>
      <c r="I1384">
        <v>25.440953396561799</v>
      </c>
      <c r="J1384">
        <v>1.22202601646263</v>
      </c>
      <c r="K1384">
        <v>772.44770050374098</v>
      </c>
      <c r="L1384">
        <v>679.75674301156005</v>
      </c>
      <c r="M1384">
        <v>74.470570976924407</v>
      </c>
      <c r="N1384">
        <v>1.5677413799025299</v>
      </c>
      <c r="O1384">
        <v>2.7714154832798799</v>
      </c>
      <c r="P1384">
        <v>82.4488090263267</v>
      </c>
      <c r="Q1384">
        <v>0.113431322660225</v>
      </c>
    </row>
    <row r="1385" spans="1:17" hidden="1" x14ac:dyDescent="0.3">
      <c r="A1385" t="s">
        <v>2936</v>
      </c>
      <c r="B1385" t="s">
        <v>2937</v>
      </c>
      <c r="C1385" t="str">
        <f>IFERROR(VLOOKUP(Table1[[#This Row],[Ticker]],[1]!Table2[[Symbol]:[Industry]],2,FALSE),"-")</f>
        <v>-</v>
      </c>
      <c r="D1385" t="s">
        <v>141</v>
      </c>
      <c r="E1385">
        <v>1228.419931395</v>
      </c>
      <c r="F1385">
        <v>298.45</v>
      </c>
      <c r="G1385">
        <v>41.145033262308999</v>
      </c>
      <c r="H1385">
        <v>-11.889526323741601</v>
      </c>
      <c r="I1385">
        <v>-27.8590737592904</v>
      </c>
      <c r="J1385">
        <v>-2.06985813386658</v>
      </c>
      <c r="K1385">
        <v>325.18104355572802</v>
      </c>
      <c r="L1385">
        <v>312.73582148167202</v>
      </c>
      <c r="M1385">
        <v>37.979980160730598</v>
      </c>
      <c r="N1385">
        <v>0.61783803570802698</v>
      </c>
      <c r="O1385">
        <v>39.386831965153199</v>
      </c>
      <c r="P1385">
        <v>88.2371491643014</v>
      </c>
      <c r="Q1385">
        <v>0.100436676138613</v>
      </c>
    </row>
    <row r="1386" spans="1:17" hidden="1" x14ac:dyDescent="0.3">
      <c r="A1386" t="s">
        <v>2938</v>
      </c>
      <c r="B1386" t="s">
        <v>2939</v>
      </c>
      <c r="C1386" t="str">
        <f>IFERROR(VLOOKUP(Table1[[#This Row],[Ticker]],[1]!Table2[[Symbol]:[Industry]],2,FALSE),"-")</f>
        <v>-</v>
      </c>
      <c r="D1386" t="s">
        <v>412</v>
      </c>
      <c r="E1386">
        <v>1223.072318472</v>
      </c>
      <c r="F1386">
        <v>49.78</v>
      </c>
      <c r="G1386">
        <v>5.4221519675485101</v>
      </c>
      <c r="H1386">
        <v>-2.5488272944046502</v>
      </c>
      <c r="I1386">
        <v>-38.125310613794397</v>
      </c>
      <c r="J1386">
        <v>0.87234299726148201</v>
      </c>
      <c r="K1386">
        <v>50.7487413273603</v>
      </c>
      <c r="L1386">
        <v>51.694503423331803</v>
      </c>
      <c r="M1386">
        <v>48.743555481450699</v>
      </c>
      <c r="N1386">
        <v>1.1156430140836799</v>
      </c>
      <c r="O1386">
        <v>65.729208517476906</v>
      </c>
      <c r="P1386">
        <v>59.041533546325802</v>
      </c>
    </row>
    <row r="1387" spans="1:17" hidden="1" x14ac:dyDescent="0.3">
      <c r="A1387" t="s">
        <v>2940</v>
      </c>
      <c r="B1387" t="s">
        <v>2941</v>
      </c>
      <c r="C1387" t="str">
        <f>IFERROR(VLOOKUP(Table1[[#This Row],[Ticker]],[1]!Table2[[Symbol]:[Industry]],2,FALSE),"-")</f>
        <v>-</v>
      </c>
      <c r="D1387" t="s">
        <v>2942</v>
      </c>
      <c r="E1387">
        <v>1223.030475</v>
      </c>
      <c r="F1387">
        <v>1425</v>
      </c>
      <c r="G1387">
        <v>116.101614494419</v>
      </c>
      <c r="H1387">
        <v>31.239890395853799</v>
      </c>
      <c r="I1387">
        <v>54.722967522112903</v>
      </c>
      <c r="J1387">
        <v>-3.46500140527947</v>
      </c>
      <c r="K1387">
        <v>1211.27824241693</v>
      </c>
      <c r="L1387">
        <v>939.62775300737098</v>
      </c>
      <c r="M1387">
        <v>63.597278121140299</v>
      </c>
      <c r="N1387">
        <v>0.69876955316308997</v>
      </c>
      <c r="O1387">
        <v>8.4175438596491201</v>
      </c>
      <c r="P1387">
        <v>158.99672846237701</v>
      </c>
      <c r="Q1387">
        <v>9.2523612875774999E-2</v>
      </c>
    </row>
    <row r="1388" spans="1:17" hidden="1" x14ac:dyDescent="0.3">
      <c r="A1388" t="s">
        <v>2943</v>
      </c>
      <c r="B1388" t="s">
        <v>2944</v>
      </c>
      <c r="C1388" t="str">
        <f>IFERROR(VLOOKUP(Table1[[#This Row],[Ticker]],[1]!Table2[[Symbol]:[Industry]],2,FALSE),"-")</f>
        <v>-</v>
      </c>
      <c r="D1388" t="s">
        <v>569</v>
      </c>
      <c r="E1388">
        <v>1222.41202207999</v>
      </c>
      <c r="F1388">
        <v>529.6</v>
      </c>
      <c r="G1388">
        <v>-13.394493686418301</v>
      </c>
      <c r="H1388">
        <v>6.9690865712852998</v>
      </c>
      <c r="I1388">
        <v>-11.9397181674994</v>
      </c>
      <c r="J1388">
        <v>-0.97325915323618695</v>
      </c>
      <c r="K1388">
        <v>485.58098746938401</v>
      </c>
      <c r="L1388">
        <v>468.63572321551999</v>
      </c>
      <c r="M1388">
        <v>58.397459837418801</v>
      </c>
      <c r="N1388">
        <v>1.0738648820075301</v>
      </c>
      <c r="O1388">
        <v>23.659365558912299</v>
      </c>
      <c r="P1388">
        <v>49.604519774011301</v>
      </c>
      <c r="Q1388">
        <v>-1.9733493641501999E-2</v>
      </c>
    </row>
    <row r="1389" spans="1:17" hidden="1" x14ac:dyDescent="0.3">
      <c r="A1389" t="s">
        <v>2945</v>
      </c>
      <c r="B1389" t="s">
        <v>2946</v>
      </c>
      <c r="C1389" t="str">
        <f>IFERROR(VLOOKUP(Table1[[#This Row],[Ticker]],[1]!Table2[[Symbol]:[Industry]],2,FALSE),"-")</f>
        <v>-</v>
      </c>
      <c r="D1389" t="s">
        <v>141</v>
      </c>
      <c r="E1389">
        <v>1220.8707418859999</v>
      </c>
      <c r="F1389">
        <v>47.54</v>
      </c>
      <c r="G1389">
        <v>52.812523500777097</v>
      </c>
      <c r="H1389">
        <v>24.006687767302299</v>
      </c>
      <c r="I1389">
        <v>21.412073075313401</v>
      </c>
      <c r="J1389">
        <v>0.33096587801034399</v>
      </c>
      <c r="K1389">
        <v>42.136455381985897</v>
      </c>
      <c r="L1389">
        <v>35.135368748006897</v>
      </c>
      <c r="M1389">
        <v>50.607760290484897</v>
      </c>
      <c r="N1389">
        <v>0.75447872650382497</v>
      </c>
      <c r="O1389">
        <v>14.009255363904</v>
      </c>
      <c r="P1389">
        <v>105.800865800865</v>
      </c>
      <c r="Q1389">
        <v>7.1982706943545999E-2</v>
      </c>
    </row>
    <row r="1390" spans="1:17" hidden="1" x14ac:dyDescent="0.3">
      <c r="A1390" t="s">
        <v>2947</v>
      </c>
      <c r="B1390" t="s">
        <v>2948</v>
      </c>
      <c r="C1390" t="str">
        <f>IFERROR(VLOOKUP(Table1[[#This Row],[Ticker]],[1]!Table2[[Symbol]:[Industry]],2,FALSE),"-")</f>
        <v>-</v>
      </c>
      <c r="D1390" t="s">
        <v>89</v>
      </c>
      <c r="E1390">
        <v>1220.71</v>
      </c>
      <c r="F1390">
        <v>103.45</v>
      </c>
      <c r="G1390">
        <v>163.85841510916799</v>
      </c>
      <c r="H1390">
        <v>51.531335909480298</v>
      </c>
      <c r="I1390">
        <v>42.3259258891662</v>
      </c>
      <c r="J1390">
        <v>8.3214188814097394</v>
      </c>
      <c r="K1390">
        <v>77.614212488580804</v>
      </c>
      <c r="L1390">
        <v>62.228472384652903</v>
      </c>
      <c r="M1390">
        <v>62.686491752494803</v>
      </c>
      <c r="N1390">
        <v>3.1307259744904798</v>
      </c>
      <c r="O1390">
        <v>12.566457225712901</v>
      </c>
      <c r="P1390">
        <v>206.06508875739601</v>
      </c>
      <c r="Q1390">
        <v>0.12300781634380301</v>
      </c>
    </row>
    <row r="1391" spans="1:17" hidden="1" x14ac:dyDescent="0.3">
      <c r="A1391" t="s">
        <v>2949</v>
      </c>
      <c r="B1391" t="s">
        <v>2950</v>
      </c>
      <c r="C1391" t="str">
        <f>IFERROR(VLOOKUP(Table1[[#This Row],[Ticker]],[1]!Table2[[Symbol]:[Industry]],2,FALSE),"-")</f>
        <v>-</v>
      </c>
      <c r="D1391" t="s">
        <v>388</v>
      </c>
      <c r="E1391">
        <v>1217.71657487999</v>
      </c>
      <c r="F1391">
        <v>360.3</v>
      </c>
      <c r="G1391">
        <v>38.095161068529002</v>
      </c>
      <c r="H1391">
        <v>10.4842999012857</v>
      </c>
      <c r="I1391">
        <v>35.833710153831198</v>
      </c>
      <c r="J1391">
        <v>-0.40760311967011797</v>
      </c>
      <c r="K1391">
        <v>322.147629813219</v>
      </c>
      <c r="L1391">
        <v>266.82869212230599</v>
      </c>
      <c r="M1391">
        <v>53.119012332402697</v>
      </c>
      <c r="N1391">
        <v>0.52619543526468604</v>
      </c>
      <c r="O1391">
        <v>8.1459894532334101</v>
      </c>
      <c r="P1391">
        <v>82.939832444782894</v>
      </c>
    </row>
    <row r="1392" spans="1:17" hidden="1" x14ac:dyDescent="0.3">
      <c r="A1392" t="s">
        <v>2951</v>
      </c>
      <c r="B1392" t="s">
        <v>2952</v>
      </c>
      <c r="C1392" t="str">
        <f>IFERROR(VLOOKUP(Table1[[#This Row],[Ticker]],[1]!Table2[[Symbol]:[Industry]],2,FALSE),"-")</f>
        <v>-</v>
      </c>
      <c r="D1392" t="s">
        <v>569</v>
      </c>
      <c r="E1392">
        <v>1212.805775587</v>
      </c>
      <c r="F1392">
        <v>168.47</v>
      </c>
      <c r="G1392">
        <v>-34.799034528530903</v>
      </c>
      <c r="H1392">
        <v>-4.2209234431004496</v>
      </c>
      <c r="I1392">
        <v>-25.255344608881099</v>
      </c>
      <c r="J1392">
        <v>-2.05403154250885</v>
      </c>
      <c r="K1392">
        <v>162.474092517987</v>
      </c>
      <c r="L1392">
        <v>162.91914559624499</v>
      </c>
      <c r="M1392">
        <v>59.825740683093002</v>
      </c>
      <c r="N1392">
        <v>0.67265590703042499</v>
      </c>
      <c r="O1392">
        <v>28.835994539087</v>
      </c>
      <c r="P1392">
        <v>32.7057896809767</v>
      </c>
      <c r="Q1392">
        <v>6.6637171293506006E-2</v>
      </c>
    </row>
    <row r="1393" spans="1:17" hidden="1" x14ac:dyDescent="0.3">
      <c r="A1393" t="s">
        <v>2953</v>
      </c>
      <c r="B1393" t="s">
        <v>2954</v>
      </c>
      <c r="C1393" t="str">
        <f>IFERROR(VLOOKUP(Table1[[#This Row],[Ticker]],[1]!Table2[[Symbol]:[Industry]],2,FALSE),"-")</f>
        <v>-</v>
      </c>
      <c r="D1393" t="s">
        <v>630</v>
      </c>
      <c r="E1393">
        <v>1212.1548338299999</v>
      </c>
      <c r="F1393">
        <v>336.1</v>
      </c>
      <c r="G1393">
        <v>-8.9601433136763706</v>
      </c>
      <c r="H1393">
        <v>-1.64476048933838</v>
      </c>
      <c r="I1393">
        <v>-9.3688346558052693</v>
      </c>
      <c r="J1393">
        <v>1.5567888119677999</v>
      </c>
      <c r="K1393">
        <v>317.79432640715601</v>
      </c>
      <c r="L1393">
        <v>297.39372727796899</v>
      </c>
      <c r="M1393">
        <v>61.023320333631098</v>
      </c>
      <c r="N1393">
        <v>0.61396268170483803</v>
      </c>
      <c r="O1393">
        <v>14.4004760487949</v>
      </c>
      <c r="P1393">
        <v>49.377777777777702</v>
      </c>
      <c r="Q1393">
        <v>-1.9243805611076002E-2</v>
      </c>
    </row>
    <row r="1394" spans="1:17" hidden="1" x14ac:dyDescent="0.3">
      <c r="A1394" t="s">
        <v>2955</v>
      </c>
      <c r="B1394" t="s">
        <v>2956</v>
      </c>
      <c r="C1394" t="str">
        <f>IFERROR(VLOOKUP(Table1[[#This Row],[Ticker]],[1]!Table2[[Symbol]:[Industry]],2,FALSE),"-")</f>
        <v>-</v>
      </c>
      <c r="D1394" t="s">
        <v>412</v>
      </c>
      <c r="E1394">
        <v>1210.0504556999999</v>
      </c>
      <c r="F1394">
        <v>49.25</v>
      </c>
      <c r="G1394">
        <v>-3.5894711669427699</v>
      </c>
      <c r="H1394">
        <v>5.9294662721960503</v>
      </c>
      <c r="I1394">
        <v>-26.0756911783701</v>
      </c>
      <c r="J1394">
        <v>0.40336422338718803</v>
      </c>
      <c r="K1394">
        <v>47.742606604069998</v>
      </c>
      <c r="L1394">
        <v>46.378826206028698</v>
      </c>
      <c r="M1394">
        <v>51.0856946516287</v>
      </c>
      <c r="N1394">
        <v>0.73879399544366597</v>
      </c>
      <c r="O1394">
        <v>22.842639593908601</v>
      </c>
      <c r="P1394">
        <v>49.9238964992389</v>
      </c>
    </row>
    <row r="1395" spans="1:17" hidden="1" x14ac:dyDescent="0.3">
      <c r="A1395" t="s">
        <v>2957</v>
      </c>
      <c r="B1395" t="s">
        <v>2958</v>
      </c>
      <c r="C1395" t="str">
        <f>IFERROR(VLOOKUP(Table1[[#This Row],[Ticker]],[1]!Table2[[Symbol]:[Industry]],2,FALSE),"-")</f>
        <v>-</v>
      </c>
      <c r="D1395" t="s">
        <v>223</v>
      </c>
      <c r="E1395">
        <v>1207.1312499999999</v>
      </c>
      <c r="F1395">
        <v>325</v>
      </c>
      <c r="G1395">
        <v>210.37793487940999</v>
      </c>
      <c r="H1395">
        <v>47.634512488877</v>
      </c>
      <c r="I1395">
        <v>23.360208937611102</v>
      </c>
      <c r="J1395">
        <v>31.542777310797899</v>
      </c>
      <c r="K1395">
        <v>253.955472642834</v>
      </c>
      <c r="L1395">
        <v>205.71455711231101</v>
      </c>
      <c r="M1395">
        <v>76.724690653575294</v>
      </c>
      <c r="N1395">
        <v>1.35910715893684</v>
      </c>
      <c r="O1395">
        <v>8.6461538461538492</v>
      </c>
      <c r="P1395">
        <v>315.61877149537901</v>
      </c>
    </row>
    <row r="1396" spans="1:17" hidden="1" x14ac:dyDescent="0.3">
      <c r="A1396" t="s">
        <v>2959</v>
      </c>
      <c r="B1396" t="s">
        <v>2960</v>
      </c>
      <c r="C1396" t="str">
        <f>IFERROR(VLOOKUP(Table1[[#This Row],[Ticker]],[1]!Table2[[Symbol]:[Industry]],2,FALSE),"-")</f>
        <v>-</v>
      </c>
      <c r="D1396" t="s">
        <v>46</v>
      </c>
      <c r="E1396">
        <v>1206.6582200799901</v>
      </c>
      <c r="F1396">
        <v>499.9</v>
      </c>
      <c r="G1396">
        <v>72.3550336222346</v>
      </c>
      <c r="H1396">
        <v>106.035954796569</v>
      </c>
      <c r="I1396">
        <v>87.972165614353301</v>
      </c>
      <c r="J1396">
        <v>34.738965130416602</v>
      </c>
      <c r="M1396">
        <v>75.401334306645296</v>
      </c>
      <c r="O1396">
        <v>9.0518103620724002</v>
      </c>
      <c r="P1396">
        <v>124.220677281901</v>
      </c>
    </row>
    <row r="1397" spans="1:17" hidden="1" x14ac:dyDescent="0.3">
      <c r="A1397" t="s">
        <v>2961</v>
      </c>
      <c r="B1397" t="s">
        <v>2962</v>
      </c>
      <c r="C1397" t="str">
        <f>IFERROR(VLOOKUP(Table1[[#This Row],[Ticker]],[1]!Table2[[Symbol]:[Industry]],2,FALSE),"-")</f>
        <v>-</v>
      </c>
      <c r="D1397" t="s">
        <v>681</v>
      </c>
      <c r="E1397">
        <v>1206.5</v>
      </c>
      <c r="F1397">
        <v>120.65</v>
      </c>
      <c r="G1397">
        <v>-36.939494542907497</v>
      </c>
      <c r="H1397">
        <v>-3.6366291863867999</v>
      </c>
      <c r="I1397">
        <v>-17.4309678066342</v>
      </c>
      <c r="J1397">
        <v>0.76982164072523496</v>
      </c>
      <c r="K1397">
        <v>122.834041379208</v>
      </c>
      <c r="L1397">
        <v>123.02371521470501</v>
      </c>
      <c r="M1397">
        <v>46.208040496107401</v>
      </c>
      <c r="N1397">
        <v>0.65799453775918904</v>
      </c>
      <c r="O1397">
        <v>28.470783257355901</v>
      </c>
      <c r="P1397">
        <v>20.289132602193401</v>
      </c>
      <c r="Q1397">
        <v>8.309922493546E-3</v>
      </c>
    </row>
    <row r="1398" spans="1:17" hidden="1" x14ac:dyDescent="0.3">
      <c r="A1398" t="s">
        <v>2963</v>
      </c>
      <c r="B1398" t="s">
        <v>2964</v>
      </c>
      <c r="C1398" t="str">
        <f>IFERROR(VLOOKUP(Table1[[#This Row],[Ticker]],[1]!Table2[[Symbol]:[Industry]],2,FALSE),"-")</f>
        <v>-</v>
      </c>
      <c r="D1398" t="s">
        <v>21</v>
      </c>
      <c r="E1398">
        <v>1203.3148920649901</v>
      </c>
      <c r="F1398">
        <v>736.45</v>
      </c>
      <c r="G1398">
        <v>199.06335962117799</v>
      </c>
      <c r="H1398">
        <v>16.153927590598499</v>
      </c>
      <c r="I1398">
        <v>9.7950044296733605</v>
      </c>
      <c r="J1398">
        <v>1.71915030288047</v>
      </c>
      <c r="K1398">
        <v>623.50658538059997</v>
      </c>
      <c r="L1398">
        <v>507.278325209184</v>
      </c>
      <c r="M1398">
        <v>65.0965002925997</v>
      </c>
      <c r="N1398">
        <v>1.1049003970212401</v>
      </c>
      <c r="O1398">
        <v>3.87670581845338</v>
      </c>
      <c r="P1398">
        <v>297.97352067008899</v>
      </c>
      <c r="Q1398">
        <v>0.12901589472799699</v>
      </c>
    </row>
    <row r="1399" spans="1:17" hidden="1" x14ac:dyDescent="0.3">
      <c r="A1399" t="s">
        <v>2965</v>
      </c>
      <c r="B1399" t="s">
        <v>2966</v>
      </c>
      <c r="C1399" t="str">
        <f>IFERROR(VLOOKUP(Table1[[#This Row],[Ticker]],[1]!Table2[[Symbol]:[Industry]],2,FALSE),"-")</f>
        <v>-</v>
      </c>
      <c r="D1399" t="s">
        <v>89</v>
      </c>
      <c r="E1399">
        <v>1202.526302538</v>
      </c>
      <c r="F1399">
        <v>246.18</v>
      </c>
      <c r="G1399">
        <v>-15.796971412662</v>
      </c>
      <c r="H1399">
        <v>-1.39427199865208</v>
      </c>
      <c r="I1399">
        <v>-16.278168674166899</v>
      </c>
      <c r="J1399">
        <v>1.87211323316516</v>
      </c>
      <c r="K1399">
        <v>238.91853465183601</v>
      </c>
      <c r="L1399">
        <v>264.856931694173</v>
      </c>
      <c r="M1399">
        <v>49.593723295488502</v>
      </c>
      <c r="N1399">
        <v>2.29151356944665</v>
      </c>
      <c r="O1399">
        <v>55.171013079860202</v>
      </c>
      <c r="P1399">
        <v>49.2</v>
      </c>
    </row>
    <row r="1400" spans="1:17" hidden="1" x14ac:dyDescent="0.3">
      <c r="A1400" t="s">
        <v>2967</v>
      </c>
      <c r="B1400" t="s">
        <v>2968</v>
      </c>
      <c r="C1400" t="str">
        <f>IFERROR(VLOOKUP(Table1[[#This Row],[Ticker]],[1]!Table2[[Symbol]:[Industry]],2,FALSE),"-")</f>
        <v>-</v>
      </c>
      <c r="D1400" t="s">
        <v>1645</v>
      </c>
      <c r="E1400">
        <v>1199.34207184</v>
      </c>
      <c r="F1400">
        <v>97.6</v>
      </c>
      <c r="G1400">
        <v>207.56581621290701</v>
      </c>
      <c r="H1400">
        <v>29.6066408672554</v>
      </c>
      <c r="I1400">
        <v>62.203118005771998</v>
      </c>
      <c r="J1400">
        <v>7.4480787384066698</v>
      </c>
      <c r="K1400">
        <v>77.846183741007493</v>
      </c>
      <c r="L1400">
        <v>61.057860094669103</v>
      </c>
      <c r="M1400">
        <v>90.535143866230499</v>
      </c>
      <c r="N1400">
        <v>1.9560828111151101</v>
      </c>
      <c r="O1400">
        <v>1.79303278688525</v>
      </c>
      <c r="P1400">
        <v>278.29457364340999</v>
      </c>
      <c r="Q1400">
        <v>5.6825019536401997E-2</v>
      </c>
    </row>
    <row r="1401" spans="1:17" hidden="1" x14ac:dyDescent="0.3">
      <c r="A1401" t="s">
        <v>2969</v>
      </c>
      <c r="B1401" t="s">
        <v>2970</v>
      </c>
      <c r="C1401" t="str">
        <f>IFERROR(VLOOKUP(Table1[[#This Row],[Ticker]],[1]!Table2[[Symbol]:[Industry]],2,FALSE),"-")</f>
        <v>-</v>
      </c>
      <c r="D1401" t="s">
        <v>259</v>
      </c>
      <c r="E1401">
        <v>1193.1883766399999</v>
      </c>
      <c r="F1401">
        <v>255.05</v>
      </c>
      <c r="G1401">
        <v>71.906195466183107</v>
      </c>
      <c r="H1401">
        <v>18.467050068965701</v>
      </c>
      <c r="I1401">
        <v>15.611541412227499</v>
      </c>
      <c r="J1401">
        <v>29.9521783436298</v>
      </c>
      <c r="K1401">
        <v>201.35625965427701</v>
      </c>
      <c r="L1401">
        <v>188.81128594170301</v>
      </c>
      <c r="M1401">
        <v>92.542411499895906</v>
      </c>
      <c r="N1401">
        <v>1.2828313196727801</v>
      </c>
      <c r="O1401">
        <v>0.35287198588511698</v>
      </c>
      <c r="P1401">
        <v>117.063829787234</v>
      </c>
      <c r="Q1401">
        <v>0.12984271948411799</v>
      </c>
    </row>
    <row r="1402" spans="1:17" hidden="1" x14ac:dyDescent="0.3">
      <c r="A1402" t="s">
        <v>2971</v>
      </c>
      <c r="B1402" t="s">
        <v>2972</v>
      </c>
      <c r="C1402" t="str">
        <f>IFERROR(VLOOKUP(Table1[[#This Row],[Ticker]],[1]!Table2[[Symbol]:[Industry]],2,FALSE),"-")</f>
        <v>-</v>
      </c>
      <c r="D1402" t="s">
        <v>72</v>
      </c>
      <c r="E1402">
        <v>1192.92</v>
      </c>
      <c r="F1402">
        <v>198.82</v>
      </c>
      <c r="G1402">
        <v>52.202849947932201</v>
      </c>
      <c r="H1402">
        <v>-9.6058232899039702</v>
      </c>
      <c r="I1402">
        <v>15.446336395272301</v>
      </c>
      <c r="J1402">
        <v>-2.0860824110122902</v>
      </c>
      <c r="K1402">
        <v>188.17618419616699</v>
      </c>
      <c r="L1402">
        <v>155.909758896276</v>
      </c>
      <c r="M1402">
        <v>47.117526739298697</v>
      </c>
      <c r="N1402">
        <v>0.33976080577336298</v>
      </c>
      <c r="O1402">
        <v>26.747812091338801</v>
      </c>
      <c r="P1402">
        <v>89.985666507405597</v>
      </c>
      <c r="Q1402">
        <v>6.1013197429274003E-2</v>
      </c>
    </row>
    <row r="1403" spans="1:17" hidden="1" x14ac:dyDescent="0.3">
      <c r="A1403" t="s">
        <v>2973</v>
      </c>
      <c r="B1403" t="s">
        <v>2974</v>
      </c>
      <c r="C1403" t="str">
        <f>IFERROR(VLOOKUP(Table1[[#This Row],[Ticker]],[1]!Table2[[Symbol]:[Industry]],2,FALSE),"-")</f>
        <v>-</v>
      </c>
      <c r="D1403" t="s">
        <v>133</v>
      </c>
      <c r="E1403">
        <v>1187.5576689899999</v>
      </c>
      <c r="F1403">
        <v>943.65</v>
      </c>
      <c r="G1403">
        <v>142.30403199228499</v>
      </c>
      <c r="H1403">
        <v>-16.7032981039738</v>
      </c>
      <c r="I1403">
        <v>37.772841216131503</v>
      </c>
      <c r="J1403">
        <v>-7.6070420657596802</v>
      </c>
      <c r="K1403">
        <v>992.98776466009303</v>
      </c>
      <c r="L1403">
        <v>740.812403053092</v>
      </c>
      <c r="M1403">
        <v>41.296191235395803</v>
      </c>
      <c r="N1403">
        <v>0.37785678009141699</v>
      </c>
      <c r="O1403">
        <v>52.863879616383102</v>
      </c>
      <c r="P1403">
        <v>201.00478468899499</v>
      </c>
    </row>
    <row r="1404" spans="1:17" hidden="1" x14ac:dyDescent="0.3">
      <c r="A1404" t="s">
        <v>2975</v>
      </c>
      <c r="B1404" t="s">
        <v>2976</v>
      </c>
      <c r="C1404" t="str">
        <f>IFERROR(VLOOKUP(Table1[[#This Row],[Ticker]],[1]!Table2[[Symbol]:[Industry]],2,FALSE),"-")</f>
        <v>-</v>
      </c>
      <c r="D1404" t="s">
        <v>356</v>
      </c>
      <c r="E1404">
        <v>1180.50787745</v>
      </c>
      <c r="F1404">
        <v>228.19</v>
      </c>
      <c r="G1404">
        <v>-17.4861580889031</v>
      </c>
      <c r="H1404">
        <v>3.0379970021513998</v>
      </c>
      <c r="I1404">
        <v>-15.504491417843999</v>
      </c>
      <c r="J1404">
        <v>-4.37177565604315</v>
      </c>
      <c r="K1404">
        <v>229.228894527953</v>
      </c>
      <c r="L1404">
        <v>219.92495304947201</v>
      </c>
      <c r="M1404">
        <v>31.073606151204899</v>
      </c>
      <c r="N1404">
        <v>0.83111016168822505</v>
      </c>
      <c r="O1404">
        <v>18.300539024497098</v>
      </c>
      <c r="P1404">
        <v>24.4559585492228</v>
      </c>
      <c r="Q1404">
        <v>6.3928832562357998E-2</v>
      </c>
    </row>
    <row r="1405" spans="1:17" hidden="1" x14ac:dyDescent="0.3">
      <c r="A1405" t="s">
        <v>2977</v>
      </c>
      <c r="B1405" t="s">
        <v>2978</v>
      </c>
      <c r="C1405" t="str">
        <f>IFERROR(VLOOKUP(Table1[[#This Row],[Ticker]],[1]!Table2[[Symbol]:[Industry]],2,FALSE),"-")</f>
        <v>-</v>
      </c>
      <c r="D1405" t="s">
        <v>133</v>
      </c>
      <c r="E1405">
        <v>1171.7589551200001</v>
      </c>
      <c r="F1405">
        <v>235.96</v>
      </c>
      <c r="G1405">
        <v>13.5817074513366</v>
      </c>
      <c r="H1405">
        <v>21.3221711183186</v>
      </c>
      <c r="I1405">
        <v>38.2096336001702</v>
      </c>
      <c r="J1405">
        <v>11.010357509300899</v>
      </c>
      <c r="K1405">
        <v>205.548982465661</v>
      </c>
      <c r="L1405">
        <v>177.69393531709099</v>
      </c>
      <c r="M1405">
        <v>62.992261078931499</v>
      </c>
      <c r="N1405">
        <v>1.46601003543452</v>
      </c>
      <c r="O1405">
        <v>11.247669096457001</v>
      </c>
      <c r="P1405">
        <v>82.490332559938096</v>
      </c>
    </row>
    <row r="1406" spans="1:17" hidden="1" x14ac:dyDescent="0.3">
      <c r="A1406" t="s">
        <v>2979</v>
      </c>
      <c r="B1406" t="s">
        <v>2980</v>
      </c>
      <c r="C1406" t="str">
        <f>IFERROR(VLOOKUP(Table1[[#This Row],[Ticker]],[1]!Table2[[Symbol]:[Industry]],2,FALSE),"-")</f>
        <v>-</v>
      </c>
      <c r="D1406" t="s">
        <v>141</v>
      </c>
      <c r="E1406">
        <v>1171.2169464000001</v>
      </c>
      <c r="F1406">
        <v>959.1</v>
      </c>
      <c r="G1406">
        <v>32.127160930301699</v>
      </c>
      <c r="H1406">
        <v>10.596086627773699</v>
      </c>
      <c r="I1406">
        <v>-16.7981777425709</v>
      </c>
      <c r="J1406">
        <v>3.3133886105005299</v>
      </c>
      <c r="K1406">
        <v>899.199559594363</v>
      </c>
      <c r="L1406">
        <v>845.14950936158698</v>
      </c>
      <c r="M1406">
        <v>64.885496776591594</v>
      </c>
      <c r="N1406">
        <v>3.3532190542009901</v>
      </c>
      <c r="O1406">
        <v>17.297466374726302</v>
      </c>
      <c r="P1406">
        <v>71.267857142857096</v>
      </c>
    </row>
    <row r="1407" spans="1:17" hidden="1" x14ac:dyDescent="0.3">
      <c r="A1407" t="s">
        <v>2981</v>
      </c>
      <c r="B1407" t="s">
        <v>2982</v>
      </c>
      <c r="C1407" t="str">
        <f>IFERROR(VLOOKUP(Table1[[#This Row],[Ticker]],[1]!Table2[[Symbol]:[Industry]],2,FALSE),"-")</f>
        <v>-</v>
      </c>
      <c r="D1407" t="s">
        <v>265</v>
      </c>
      <c r="E1407">
        <v>1167.8692140000001</v>
      </c>
      <c r="F1407">
        <v>1001.25</v>
      </c>
      <c r="G1407">
        <v>2.3280591251765701</v>
      </c>
      <c r="H1407">
        <v>3.4697309480290799</v>
      </c>
      <c r="I1407">
        <v>-12.9881439998162</v>
      </c>
      <c r="J1407">
        <v>-1.5839686407929501</v>
      </c>
      <c r="K1407">
        <v>969.95465577681296</v>
      </c>
      <c r="L1407">
        <v>903.054635339524</v>
      </c>
      <c r="M1407">
        <v>57.600533549377801</v>
      </c>
      <c r="N1407">
        <v>1.6233263882852</v>
      </c>
      <c r="O1407">
        <v>10.3670411985018</v>
      </c>
      <c r="P1407">
        <v>54.275808936825797</v>
      </c>
      <c r="Q1407">
        <v>6.9420123247485005E-2</v>
      </c>
    </row>
    <row r="1408" spans="1:17" hidden="1" x14ac:dyDescent="0.3">
      <c r="A1408" t="s">
        <v>2983</v>
      </c>
      <c r="B1408" t="s">
        <v>2984</v>
      </c>
      <c r="C1408" t="str">
        <f>IFERROR(VLOOKUP(Table1[[#This Row],[Ticker]],[1]!Table2[[Symbol]:[Industry]],2,FALSE),"-")</f>
        <v>-</v>
      </c>
      <c r="D1408" t="s">
        <v>388</v>
      </c>
      <c r="E1408">
        <v>1167.67480471</v>
      </c>
      <c r="F1408">
        <v>167.9</v>
      </c>
      <c r="G1408">
        <v>-25.4556172653392</v>
      </c>
      <c r="H1408">
        <v>2.3519813761391601</v>
      </c>
      <c r="I1408">
        <v>6.50535976701567</v>
      </c>
      <c r="J1408">
        <v>4.5916718608526601</v>
      </c>
      <c r="K1408">
        <v>162.786694035561</v>
      </c>
      <c r="L1408">
        <v>156.960864178479</v>
      </c>
      <c r="M1408">
        <v>64.3068072865793</v>
      </c>
      <c r="N1408">
        <v>0.53989010309187202</v>
      </c>
      <c r="O1408">
        <v>8.3978558665872498</v>
      </c>
      <c r="P1408">
        <v>27.632079057392598</v>
      </c>
      <c r="Q1408">
        <v>8.6104599711560002E-3</v>
      </c>
    </row>
    <row r="1409" spans="1:17" hidden="1" x14ac:dyDescent="0.3">
      <c r="A1409" t="s">
        <v>2985</v>
      </c>
      <c r="B1409" t="s">
        <v>2986</v>
      </c>
      <c r="C1409" t="str">
        <f>IFERROR(VLOOKUP(Table1[[#This Row],[Ticker]],[1]!Table2[[Symbol]:[Industry]],2,FALSE),"-")</f>
        <v>-</v>
      </c>
      <c r="D1409" t="s">
        <v>630</v>
      </c>
      <c r="E1409">
        <v>1163.5108592399999</v>
      </c>
      <c r="F1409">
        <v>71.02</v>
      </c>
      <c r="G1409">
        <v>-11.666963678709999</v>
      </c>
      <c r="H1409">
        <v>5.7690788154077</v>
      </c>
      <c r="I1409">
        <v>-5.4901179851598503</v>
      </c>
      <c r="J1409">
        <v>7.9149503133969503</v>
      </c>
      <c r="K1409">
        <v>65.854814545559293</v>
      </c>
      <c r="L1409">
        <v>60.760910601005598</v>
      </c>
      <c r="M1409">
        <v>53.4530821929485</v>
      </c>
      <c r="N1409">
        <v>1.48084406065717</v>
      </c>
      <c r="O1409">
        <v>8.8425795550549093</v>
      </c>
      <c r="P1409">
        <v>59.595505617977501</v>
      </c>
      <c r="Q1409">
        <v>5.1130041298060001E-3</v>
      </c>
    </row>
    <row r="1410" spans="1:17" hidden="1" x14ac:dyDescent="0.3">
      <c r="A1410" t="s">
        <v>2987</v>
      </c>
      <c r="B1410" t="s">
        <v>2988</v>
      </c>
      <c r="C1410" t="str">
        <f>IFERROR(VLOOKUP(Table1[[#This Row],[Ticker]],[1]!Table2[[Symbol]:[Industry]],2,FALSE),"-")</f>
        <v>-</v>
      </c>
      <c r="D1410" t="s">
        <v>141</v>
      </c>
      <c r="E1410">
        <v>1162.2979949999999</v>
      </c>
      <c r="F1410">
        <v>279.10000000000002</v>
      </c>
      <c r="G1410">
        <v>24.2505045357731</v>
      </c>
      <c r="H1410">
        <v>-16.443320894626801</v>
      </c>
      <c r="I1410">
        <v>-11.0078284755254</v>
      </c>
      <c r="J1410">
        <v>-0.711313689213809</v>
      </c>
      <c r="K1410">
        <v>290.98438995058399</v>
      </c>
      <c r="L1410">
        <v>254.633504893055</v>
      </c>
      <c r="M1410">
        <v>41.650893306430298</v>
      </c>
      <c r="N1410">
        <v>0.28743339686643499</v>
      </c>
      <c r="O1410">
        <v>35.238265854532401</v>
      </c>
      <c r="P1410">
        <v>84.589947089947103</v>
      </c>
    </row>
    <row r="1411" spans="1:17" hidden="1" x14ac:dyDescent="0.3">
      <c r="A1411" t="s">
        <v>2989</v>
      </c>
      <c r="B1411" t="s">
        <v>2990</v>
      </c>
      <c r="C1411" t="str">
        <f>IFERROR(VLOOKUP(Table1[[#This Row],[Ticker]],[1]!Table2[[Symbol]:[Industry]],2,FALSE),"-")</f>
        <v>-</v>
      </c>
      <c r="D1411" t="s">
        <v>296</v>
      </c>
      <c r="E1411">
        <v>1161.82647488</v>
      </c>
      <c r="F1411">
        <v>95.36</v>
      </c>
      <c r="G1411">
        <v>26.7826827610203</v>
      </c>
      <c r="H1411">
        <v>12.729871869265599</v>
      </c>
      <c r="I1411">
        <v>-9.5676803213723591</v>
      </c>
      <c r="J1411">
        <v>10.6463788131607</v>
      </c>
      <c r="K1411">
        <v>87.433013116461893</v>
      </c>
      <c r="L1411">
        <v>86.496850749901498</v>
      </c>
      <c r="M1411">
        <v>65.304955159715107</v>
      </c>
      <c r="N1411">
        <v>1.8119752782129901</v>
      </c>
      <c r="O1411">
        <v>22.692953020134201</v>
      </c>
      <c r="P1411">
        <v>64.385450784347498</v>
      </c>
      <c r="Q1411">
        <v>0.163436703516286</v>
      </c>
    </row>
    <row r="1412" spans="1:17" hidden="1" x14ac:dyDescent="0.3">
      <c r="A1412" t="s">
        <v>2991</v>
      </c>
      <c r="B1412" t="s">
        <v>2992</v>
      </c>
      <c r="C1412" t="str">
        <f>IFERROR(VLOOKUP(Table1[[#This Row],[Ticker]],[1]!Table2[[Symbol]:[Industry]],2,FALSE),"-")</f>
        <v>-</v>
      </c>
      <c r="D1412" t="s">
        <v>21</v>
      </c>
      <c r="E1412">
        <v>1161.6503711559999</v>
      </c>
      <c r="F1412">
        <v>109.64</v>
      </c>
      <c r="G1412">
        <v>147.53598990778701</v>
      </c>
      <c r="H1412">
        <v>28.7623533979679</v>
      </c>
      <c r="I1412">
        <v>39.897365123166999</v>
      </c>
      <c r="J1412">
        <v>7.3602751519547498</v>
      </c>
      <c r="K1412">
        <v>90.2937642346415</v>
      </c>
      <c r="L1412">
        <v>66.165103687190495</v>
      </c>
      <c r="M1412">
        <v>57.160085542090897</v>
      </c>
      <c r="N1412">
        <v>2.2231843153197999</v>
      </c>
      <c r="O1412">
        <v>8.2451659978110197</v>
      </c>
      <c r="P1412">
        <v>281.35652173913002</v>
      </c>
    </row>
    <row r="1413" spans="1:17" hidden="1" x14ac:dyDescent="0.3">
      <c r="A1413" t="s">
        <v>2993</v>
      </c>
      <c r="B1413" t="s">
        <v>2994</v>
      </c>
      <c r="C1413" t="str">
        <f>IFERROR(VLOOKUP(Table1[[#This Row],[Ticker]],[1]!Table2[[Symbol]:[Industry]],2,FALSE),"-")</f>
        <v>-</v>
      </c>
      <c r="D1413" t="s">
        <v>681</v>
      </c>
      <c r="E1413">
        <v>1160.6687999999999</v>
      </c>
      <c r="F1413">
        <v>122.24</v>
      </c>
      <c r="G1413">
        <v>119.181456300902</v>
      </c>
      <c r="H1413">
        <v>-4.3453615282780298</v>
      </c>
      <c r="I1413">
        <v>63.905894061038097</v>
      </c>
      <c r="J1413">
        <v>3.3832188261725098</v>
      </c>
      <c r="K1413">
        <v>114.365377285009</v>
      </c>
      <c r="L1413">
        <v>87.771222604842905</v>
      </c>
      <c r="M1413">
        <v>60.969222191898503</v>
      </c>
      <c r="N1413">
        <v>0.44205670171529099</v>
      </c>
      <c r="O1413">
        <v>11.665575916230299</v>
      </c>
      <c r="P1413">
        <v>182.30946882217</v>
      </c>
      <c r="Q1413">
        <v>0.113194637574434</v>
      </c>
    </row>
    <row r="1414" spans="1:17" hidden="1" x14ac:dyDescent="0.3">
      <c r="A1414" t="s">
        <v>2995</v>
      </c>
      <c r="B1414" t="s">
        <v>2996</v>
      </c>
      <c r="C1414" t="str">
        <f>IFERROR(VLOOKUP(Table1[[#This Row],[Ticker]],[1]!Table2[[Symbol]:[Industry]],2,FALSE),"-")</f>
        <v>-</v>
      </c>
      <c r="D1414" t="s">
        <v>569</v>
      </c>
      <c r="E1414">
        <v>1157.8139401200001</v>
      </c>
      <c r="F1414">
        <v>163.77000000000001</v>
      </c>
      <c r="G1414">
        <v>4.8675228671439204</v>
      </c>
      <c r="H1414">
        <v>6.82503668242546</v>
      </c>
      <c r="I1414">
        <v>2.2288007920411399</v>
      </c>
      <c r="J1414">
        <v>-6.2219387003264401</v>
      </c>
      <c r="K1414">
        <v>152.177196444451</v>
      </c>
      <c r="L1414">
        <v>136.69756984091299</v>
      </c>
      <c r="M1414">
        <v>46.659813316918502</v>
      </c>
      <c r="N1414">
        <v>1.2231276114878999</v>
      </c>
      <c r="O1414">
        <v>12.719057214386</v>
      </c>
      <c r="P1414">
        <v>61.828063241106697</v>
      </c>
      <c r="Q1414">
        <v>3.6093605440299999E-2</v>
      </c>
    </row>
    <row r="1415" spans="1:17" hidden="1" x14ac:dyDescent="0.3">
      <c r="A1415" t="s">
        <v>2997</v>
      </c>
      <c r="B1415" t="s">
        <v>2998</v>
      </c>
      <c r="C1415" t="str">
        <f>IFERROR(VLOOKUP(Table1[[#This Row],[Ticker]],[1]!Table2[[Symbol]:[Industry]],2,FALSE),"-")</f>
        <v>-</v>
      </c>
      <c r="D1415" t="s">
        <v>262</v>
      </c>
      <c r="E1415">
        <v>1150.2174422529999</v>
      </c>
      <c r="F1415">
        <v>21.89</v>
      </c>
      <c r="G1415">
        <v>89.966369654623307</v>
      </c>
      <c r="H1415">
        <v>-1.49716582491914</v>
      </c>
      <c r="I1415">
        <v>-14.462160453714599</v>
      </c>
      <c r="J1415">
        <v>-8.6227746479199201</v>
      </c>
      <c r="K1415">
        <v>21.5243577125703</v>
      </c>
      <c r="L1415">
        <v>19.662970546748099</v>
      </c>
      <c r="M1415">
        <v>49.185683929824201</v>
      </c>
      <c r="N1415">
        <v>2.1690140816972501</v>
      </c>
      <c r="O1415">
        <v>90.269529465509294</v>
      </c>
      <c r="P1415">
        <v>148.74999999999901</v>
      </c>
      <c r="Q1415">
        <v>0.105156684421992</v>
      </c>
    </row>
    <row r="1416" spans="1:17" hidden="1" x14ac:dyDescent="0.3">
      <c r="A1416" t="s">
        <v>2999</v>
      </c>
      <c r="B1416" t="s">
        <v>3000</v>
      </c>
      <c r="C1416" t="str">
        <f>IFERROR(VLOOKUP(Table1[[#This Row],[Ticker]],[1]!Table2[[Symbol]:[Industry]],2,FALSE),"-")</f>
        <v>-</v>
      </c>
      <c r="D1416" t="s">
        <v>1483</v>
      </c>
      <c r="E1416">
        <v>1149.073034856</v>
      </c>
      <c r="F1416">
        <v>90.66</v>
      </c>
      <c r="G1416">
        <v>18.711242501218901</v>
      </c>
      <c r="H1416">
        <v>14.145083077474499</v>
      </c>
      <c r="I1416">
        <v>25.275335236880601</v>
      </c>
      <c r="J1416">
        <v>0.73025053346678803</v>
      </c>
      <c r="K1416">
        <v>80.279790406719698</v>
      </c>
      <c r="L1416">
        <v>70.460697849063294</v>
      </c>
      <c r="M1416">
        <v>59.297330284724502</v>
      </c>
      <c r="N1416">
        <v>1.4689907135428699</v>
      </c>
      <c r="O1416">
        <v>8.3167879991175901</v>
      </c>
      <c r="P1416">
        <v>77.764705882352899</v>
      </c>
      <c r="Q1416">
        <v>-1.1412769639718E-2</v>
      </c>
    </row>
    <row r="1417" spans="1:17" hidden="1" x14ac:dyDescent="0.3">
      <c r="A1417" t="s">
        <v>3001</v>
      </c>
      <c r="B1417" t="s">
        <v>3002</v>
      </c>
      <c r="C1417" t="str">
        <f>IFERROR(VLOOKUP(Table1[[#This Row],[Ticker]],[1]!Table2[[Symbol]:[Industry]],2,FALSE),"-")</f>
        <v>-</v>
      </c>
      <c r="D1417" t="s">
        <v>301</v>
      </c>
      <c r="E1417">
        <v>1146.5534514999999</v>
      </c>
      <c r="F1417">
        <v>470.5</v>
      </c>
      <c r="G1417">
        <v>-30.918399673373202</v>
      </c>
      <c r="H1417">
        <v>3.24520100832498</v>
      </c>
      <c r="I1417">
        <v>1.3418975133922499</v>
      </c>
      <c r="J1417">
        <v>6.8224460608689004</v>
      </c>
      <c r="K1417">
        <v>435.30299225240498</v>
      </c>
      <c r="L1417">
        <v>433.848572691154</v>
      </c>
      <c r="M1417">
        <v>78.559683369700593</v>
      </c>
      <c r="N1417">
        <v>1.5884338686733499</v>
      </c>
      <c r="O1417">
        <v>8.7353878852284907</v>
      </c>
      <c r="P1417">
        <v>30.098161205585502</v>
      </c>
      <c r="Q1417">
        <v>1.3988245662453E-2</v>
      </c>
    </row>
    <row r="1418" spans="1:17" hidden="1" x14ac:dyDescent="0.3">
      <c r="A1418" t="s">
        <v>3003</v>
      </c>
      <c r="B1418" t="s">
        <v>3004</v>
      </c>
      <c r="C1418" t="str">
        <f>IFERROR(VLOOKUP(Table1[[#This Row],[Ticker]],[1]!Table2[[Symbol]:[Industry]],2,FALSE),"-")</f>
        <v>-</v>
      </c>
      <c r="D1418" t="s">
        <v>199</v>
      </c>
      <c r="E1418">
        <v>1138.5735</v>
      </c>
      <c r="F1418">
        <v>105.18</v>
      </c>
      <c r="G1418">
        <v>-40.3966778994929</v>
      </c>
      <c r="H1418">
        <v>-5.5626987222668802</v>
      </c>
      <c r="I1418">
        <v>-32.019318564773798</v>
      </c>
      <c r="J1418">
        <v>-3.03804565855914</v>
      </c>
      <c r="K1418">
        <v>109.243535433056</v>
      </c>
      <c r="L1418">
        <v>110.553952791558</v>
      </c>
      <c r="M1418">
        <v>36.713458781988002</v>
      </c>
      <c r="N1418">
        <v>0.63575639064440503</v>
      </c>
      <c r="O1418">
        <v>36.908157444380997</v>
      </c>
      <c r="P1418">
        <v>16.542936288088601</v>
      </c>
      <c r="Q1418">
        <v>2.9389974267510999E-2</v>
      </c>
    </row>
    <row r="1419" spans="1:17" hidden="1" x14ac:dyDescent="0.3">
      <c r="A1419" t="s">
        <v>3005</v>
      </c>
      <c r="B1419" t="s">
        <v>3006</v>
      </c>
      <c r="C1419" t="str">
        <f>IFERROR(VLOOKUP(Table1[[#This Row],[Ticker]],[1]!Table2[[Symbol]:[Industry]],2,FALSE),"-")</f>
        <v>-</v>
      </c>
      <c r="D1419" t="s">
        <v>532</v>
      </c>
      <c r="E1419">
        <v>1133.6219679999999</v>
      </c>
      <c r="F1419">
        <v>6764.5</v>
      </c>
      <c r="G1419">
        <v>106.264270237988</v>
      </c>
      <c r="H1419">
        <v>3.7049343395769099</v>
      </c>
      <c r="I1419">
        <v>13.2155771184401</v>
      </c>
      <c r="J1419">
        <v>4.0636553313955304</v>
      </c>
      <c r="K1419">
        <v>6220.75657660042</v>
      </c>
      <c r="L1419">
        <v>5218.1843444864398</v>
      </c>
      <c r="M1419">
        <v>80.760141079528907</v>
      </c>
      <c r="N1419">
        <v>0.92106101923008799</v>
      </c>
      <c r="O1419">
        <v>3.1073989208367099</v>
      </c>
      <c r="P1419">
        <v>147.33089579524599</v>
      </c>
      <c r="Q1419">
        <v>0.192462591515494</v>
      </c>
    </row>
    <row r="1420" spans="1:17" hidden="1" x14ac:dyDescent="0.3">
      <c r="A1420" t="s">
        <v>3007</v>
      </c>
      <c r="B1420" t="s">
        <v>3008</v>
      </c>
      <c r="C1420" t="str">
        <f>IFERROR(VLOOKUP(Table1[[#This Row],[Ticker]],[1]!Table2[[Symbol]:[Industry]],2,FALSE),"-")</f>
        <v>-</v>
      </c>
      <c r="D1420" t="s">
        <v>569</v>
      </c>
      <c r="E1420">
        <v>1132.1099712719999</v>
      </c>
      <c r="F1420">
        <v>135.24</v>
      </c>
      <c r="G1420">
        <v>-47.720787983842797</v>
      </c>
      <c r="H1420">
        <v>-5.9612969977687902</v>
      </c>
      <c r="I1420">
        <v>-36.445901639507603</v>
      </c>
      <c r="J1420">
        <v>-3.93242966863771</v>
      </c>
      <c r="K1420">
        <v>143.87104266950601</v>
      </c>
      <c r="L1420">
        <v>158.22438322186599</v>
      </c>
      <c r="M1420">
        <v>35.4030000465048</v>
      </c>
      <c r="N1420">
        <v>0.95132807137246</v>
      </c>
      <c r="O1420">
        <v>65.742383910085707</v>
      </c>
      <c r="P1420">
        <v>2.3769871309613899</v>
      </c>
      <c r="Q1420">
        <v>1.9194405561742001E-2</v>
      </c>
    </row>
    <row r="1421" spans="1:17" hidden="1" x14ac:dyDescent="0.3">
      <c r="A1421" t="s">
        <v>3009</v>
      </c>
      <c r="B1421" t="s">
        <v>3010</v>
      </c>
      <c r="C1421" t="str">
        <f>IFERROR(VLOOKUP(Table1[[#This Row],[Ticker]],[1]!Table2[[Symbol]:[Industry]],2,FALSE),"-")</f>
        <v>-</v>
      </c>
      <c r="D1421" t="s">
        <v>95</v>
      </c>
      <c r="E1421">
        <v>1128.9465937499999</v>
      </c>
      <c r="F1421">
        <v>2662.5</v>
      </c>
      <c r="G1421">
        <v>86.923670828026204</v>
      </c>
      <c r="H1421">
        <v>-6.7050708444562597</v>
      </c>
      <c r="I1421">
        <v>55.358728810778302</v>
      </c>
      <c r="J1421">
        <v>-2.8291843719192902</v>
      </c>
      <c r="K1421">
        <v>2811.6301728471199</v>
      </c>
      <c r="L1421">
        <v>2176.0475740451702</v>
      </c>
      <c r="M1421">
        <v>30.098398486724999</v>
      </c>
      <c r="N1421">
        <v>0.70924675468466403</v>
      </c>
      <c r="O1421">
        <v>33.258215962441298</v>
      </c>
      <c r="P1421">
        <v>198.48654708520101</v>
      </c>
      <c r="Q1421">
        <v>0.138041420386079</v>
      </c>
    </row>
    <row r="1422" spans="1:17" hidden="1" x14ac:dyDescent="0.3">
      <c r="A1422" t="s">
        <v>3011</v>
      </c>
      <c r="B1422" t="s">
        <v>3012</v>
      </c>
      <c r="C1422" t="str">
        <f>IFERROR(VLOOKUP(Table1[[#This Row],[Ticker]],[1]!Table2[[Symbol]:[Industry]],2,FALSE),"-")</f>
        <v>-</v>
      </c>
      <c r="D1422" t="s">
        <v>936</v>
      </c>
      <c r="E1422">
        <v>1127.25922225</v>
      </c>
      <c r="F1422">
        <v>798.7</v>
      </c>
      <c r="G1422">
        <v>5.3507242609459</v>
      </c>
      <c r="H1422">
        <v>4.9836867495085997</v>
      </c>
      <c r="I1422">
        <v>-4.9305490729289998</v>
      </c>
      <c r="J1422">
        <v>11.507286643419</v>
      </c>
      <c r="K1422">
        <v>731.68088969061898</v>
      </c>
      <c r="L1422">
        <v>718.89367929059097</v>
      </c>
      <c r="M1422">
        <v>83.777392245024203</v>
      </c>
      <c r="N1422">
        <v>0.85095277229958699</v>
      </c>
      <c r="O1422">
        <v>14.561161888068099</v>
      </c>
      <c r="P1422">
        <v>58.945273631840799</v>
      </c>
      <c r="Q1422">
        <v>0.112989599134834</v>
      </c>
    </row>
    <row r="1423" spans="1:17" hidden="1" x14ac:dyDescent="0.3">
      <c r="A1423" t="s">
        <v>3013</v>
      </c>
      <c r="B1423" t="s">
        <v>3014</v>
      </c>
      <c r="C1423" t="str">
        <f>IFERROR(VLOOKUP(Table1[[#This Row],[Ticker]],[1]!Table2[[Symbol]:[Industry]],2,FALSE),"-")</f>
        <v>-</v>
      </c>
      <c r="D1423" t="s">
        <v>446</v>
      </c>
      <c r="E1423">
        <v>1123.22210688</v>
      </c>
      <c r="F1423">
        <v>226.44</v>
      </c>
      <c r="G1423">
        <v>83.186708637674101</v>
      </c>
      <c r="H1423">
        <v>2.6877675507443399</v>
      </c>
      <c r="I1423">
        <v>27.909083042090799</v>
      </c>
      <c r="J1423">
        <v>-4.4998974376563998</v>
      </c>
      <c r="K1423">
        <v>208.88816319090799</v>
      </c>
      <c r="L1423">
        <v>159.279579545155</v>
      </c>
      <c r="M1423">
        <v>40.432802124578402</v>
      </c>
      <c r="N1423">
        <v>0.28425102560976301</v>
      </c>
      <c r="O1423">
        <v>14.3790849673202</v>
      </c>
      <c r="P1423">
        <v>156.15384615384599</v>
      </c>
      <c r="Q1423">
        <v>6.4590829678205994E-2</v>
      </c>
    </row>
    <row r="1424" spans="1:17" hidden="1" x14ac:dyDescent="0.3">
      <c r="A1424" t="s">
        <v>3015</v>
      </c>
      <c r="B1424" t="s">
        <v>3016</v>
      </c>
      <c r="C1424" t="str">
        <f>IFERROR(VLOOKUP(Table1[[#This Row],[Ticker]],[1]!Table2[[Symbol]:[Industry]],2,FALSE),"-")</f>
        <v>-</v>
      </c>
      <c r="D1424" t="s">
        <v>133</v>
      </c>
      <c r="E1424">
        <v>1119.9024394999999</v>
      </c>
      <c r="F1424">
        <v>548.6</v>
      </c>
      <c r="G1424">
        <v>86.761469437274897</v>
      </c>
      <c r="H1424">
        <v>2.2139255713143502</v>
      </c>
      <c r="I1424">
        <v>102.378601429393</v>
      </c>
      <c r="J1424">
        <v>11.853344215384</v>
      </c>
      <c r="K1424">
        <v>508.24231702697602</v>
      </c>
      <c r="M1424">
        <v>60.280545888070499</v>
      </c>
      <c r="O1424">
        <v>33.056872037914701</v>
      </c>
      <c r="P1424">
        <v>128.48812994585501</v>
      </c>
    </row>
    <row r="1425" spans="1:17" hidden="1" x14ac:dyDescent="0.3">
      <c r="A1425" t="s">
        <v>3017</v>
      </c>
      <c r="B1425" t="s">
        <v>3018</v>
      </c>
      <c r="C1425" t="str">
        <f>IFERROR(VLOOKUP(Table1[[#This Row],[Ticker]],[1]!Table2[[Symbol]:[Industry]],2,FALSE),"-")</f>
        <v>-</v>
      </c>
      <c r="D1425" t="s">
        <v>296</v>
      </c>
      <c r="E1425">
        <v>1119.5469894</v>
      </c>
      <c r="F1425">
        <v>406</v>
      </c>
      <c r="G1425">
        <v>-48.507525927705899</v>
      </c>
      <c r="H1425">
        <v>1.1118890956410801</v>
      </c>
      <c r="I1425">
        <v>-19.2453778656818</v>
      </c>
      <c r="J1425">
        <v>4.2542219863455903</v>
      </c>
      <c r="K1425">
        <v>400.84275224473203</v>
      </c>
      <c r="L1425">
        <v>431.88428491862499</v>
      </c>
      <c r="M1425">
        <v>58.003362427333599</v>
      </c>
      <c r="N1425">
        <v>1.0008074684712001</v>
      </c>
      <c r="O1425">
        <v>30.775862068965498</v>
      </c>
      <c r="P1425">
        <v>10.296115186090701</v>
      </c>
      <c r="Q1425">
        <v>-0.134634342721837</v>
      </c>
    </row>
    <row r="1426" spans="1:17" hidden="1" x14ac:dyDescent="0.3">
      <c r="A1426" t="s">
        <v>3019</v>
      </c>
      <c r="B1426" t="s">
        <v>3020</v>
      </c>
      <c r="C1426" t="str">
        <f>IFERROR(VLOOKUP(Table1[[#This Row],[Ticker]],[1]!Table2[[Symbol]:[Industry]],2,FALSE),"-")</f>
        <v>-</v>
      </c>
      <c r="D1426" t="s">
        <v>21</v>
      </c>
      <c r="E1426">
        <v>1114.3667898000001</v>
      </c>
      <c r="F1426">
        <v>1353</v>
      </c>
      <c r="G1426">
        <v>370.89195277198701</v>
      </c>
      <c r="H1426">
        <v>-13.107180549097601</v>
      </c>
      <c r="I1426">
        <v>34.584107340260999</v>
      </c>
      <c r="J1426">
        <v>-7.8759381815132903</v>
      </c>
      <c r="K1426">
        <v>1453.5301063562399</v>
      </c>
      <c r="L1426">
        <v>1054.36784416046</v>
      </c>
      <c r="M1426">
        <v>32.634935150821903</v>
      </c>
      <c r="N1426">
        <v>0.50561157172875504</v>
      </c>
      <c r="O1426">
        <v>37.5757575757575</v>
      </c>
      <c r="P1426">
        <v>473.18364753230202</v>
      </c>
    </row>
    <row r="1427" spans="1:17" hidden="1" x14ac:dyDescent="0.3">
      <c r="A1427" t="s">
        <v>3021</v>
      </c>
      <c r="B1427" t="s">
        <v>3022</v>
      </c>
      <c r="C1427" t="str">
        <f>IFERROR(VLOOKUP(Table1[[#This Row],[Ticker]],[1]!Table2[[Symbol]:[Industry]],2,FALSE),"-")</f>
        <v>-</v>
      </c>
      <c r="D1427" t="s">
        <v>569</v>
      </c>
      <c r="E1427">
        <v>1114.1713006499999</v>
      </c>
      <c r="F1427">
        <v>315.75</v>
      </c>
      <c r="G1427">
        <v>140.88014056839401</v>
      </c>
      <c r="H1427">
        <v>23.3915945396658</v>
      </c>
      <c r="I1427">
        <v>96.787515024668394</v>
      </c>
      <c r="J1427">
        <v>-3.02641825266286</v>
      </c>
      <c r="K1427">
        <v>266.89103951701901</v>
      </c>
      <c r="L1427">
        <v>196.94880586175</v>
      </c>
      <c r="M1427">
        <v>50.721383323656397</v>
      </c>
      <c r="N1427">
        <v>0.55163259360498895</v>
      </c>
      <c r="O1427">
        <v>10.2137767220902</v>
      </c>
      <c r="P1427">
        <v>176.97368421052599</v>
      </c>
      <c r="Q1427">
        <v>0.17052280238158299</v>
      </c>
    </row>
    <row r="1428" spans="1:17" hidden="1" x14ac:dyDescent="0.3">
      <c r="A1428" t="s">
        <v>3023</v>
      </c>
      <c r="B1428" t="s">
        <v>3024</v>
      </c>
      <c r="C1428" t="str">
        <f>IFERROR(VLOOKUP(Table1[[#This Row],[Ticker]],[1]!Table2[[Symbol]:[Industry]],2,FALSE),"-")</f>
        <v>-</v>
      </c>
      <c r="D1428" t="s">
        <v>228</v>
      </c>
      <c r="E1428">
        <v>1105.5217152</v>
      </c>
      <c r="F1428">
        <v>69.95</v>
      </c>
      <c r="G1428">
        <v>22.662287576474402</v>
      </c>
      <c r="H1428">
        <v>-20.738555435116101</v>
      </c>
      <c r="I1428">
        <v>-34.701398638158203</v>
      </c>
      <c r="J1428">
        <v>-12.7454293764497</v>
      </c>
      <c r="K1428">
        <v>72.981933359856896</v>
      </c>
      <c r="L1428">
        <v>70.112325901179005</v>
      </c>
      <c r="M1428">
        <v>37.483691511807301</v>
      </c>
      <c r="N1428">
        <v>1.11234585718585</v>
      </c>
      <c r="O1428">
        <v>85.418155825589693</v>
      </c>
      <c r="P1428">
        <v>62.108922363847</v>
      </c>
    </row>
    <row r="1429" spans="1:17" hidden="1" x14ac:dyDescent="0.3">
      <c r="A1429" t="s">
        <v>3025</v>
      </c>
      <c r="B1429" t="s">
        <v>3026</v>
      </c>
      <c r="C1429" t="str">
        <f>IFERROR(VLOOKUP(Table1[[#This Row],[Ticker]],[1]!Table2[[Symbol]:[Industry]],2,FALSE),"-")</f>
        <v>-</v>
      </c>
      <c r="D1429" t="s">
        <v>301</v>
      </c>
      <c r="E1429">
        <v>1103.8362493499999</v>
      </c>
      <c r="F1429">
        <v>176.3</v>
      </c>
      <c r="G1429">
        <v>517.813355671252</v>
      </c>
      <c r="H1429">
        <v>-24.2848379478041</v>
      </c>
      <c r="I1429">
        <v>142.05476342546999</v>
      </c>
      <c r="J1429">
        <v>-11.8797601938924</v>
      </c>
      <c r="K1429">
        <v>208.264720827291</v>
      </c>
      <c r="L1429">
        <v>146.47265528878901</v>
      </c>
      <c r="M1429">
        <v>19.095283423149201</v>
      </c>
      <c r="N1429">
        <v>0.55924414698854497</v>
      </c>
      <c r="O1429">
        <v>75.8951933105227</v>
      </c>
      <c r="P1429">
        <v>573.08308086405998</v>
      </c>
      <c r="Q1429">
        <v>0.19037500001992599</v>
      </c>
    </row>
    <row r="1430" spans="1:17" hidden="1" x14ac:dyDescent="0.3">
      <c r="A1430" t="s">
        <v>3027</v>
      </c>
      <c r="B1430" t="s">
        <v>3028</v>
      </c>
      <c r="C1430" t="str">
        <f>IFERROR(VLOOKUP(Table1[[#This Row],[Ticker]],[1]!Table2[[Symbol]:[Industry]],2,FALSE),"-")</f>
        <v>-</v>
      </c>
      <c r="E1430">
        <v>1103.355292</v>
      </c>
      <c r="F1430">
        <v>2.11</v>
      </c>
      <c r="G1430">
        <v>273.890753478504</v>
      </c>
      <c r="H1430">
        <v>-5.6007418401272604</v>
      </c>
      <c r="I1430">
        <v>-51.431423726392303</v>
      </c>
      <c r="J1430">
        <v>-21.588752478889301</v>
      </c>
      <c r="K1430">
        <v>2.5748936618018701</v>
      </c>
      <c r="L1430">
        <v>2.4819060631268699</v>
      </c>
      <c r="M1430">
        <v>35.8639533996176</v>
      </c>
      <c r="N1430">
        <v>2.08190429845925</v>
      </c>
      <c r="O1430">
        <v>95.734597156398095</v>
      </c>
      <c r="P1430">
        <v>356.21621621621603</v>
      </c>
    </row>
    <row r="1431" spans="1:17" hidden="1" x14ac:dyDescent="0.3">
      <c r="A1431" t="s">
        <v>3029</v>
      </c>
      <c r="B1431" t="s">
        <v>3030</v>
      </c>
      <c r="C1431" t="str">
        <f>IFERROR(VLOOKUP(Table1[[#This Row],[Ticker]],[1]!Table2[[Symbol]:[Industry]],2,FALSE),"-")</f>
        <v>-</v>
      </c>
      <c r="D1431" t="s">
        <v>412</v>
      </c>
      <c r="E1431">
        <v>1103.05577376</v>
      </c>
      <c r="F1431">
        <v>46.33</v>
      </c>
      <c r="G1431">
        <v>-76.975911609691806</v>
      </c>
      <c r="H1431">
        <v>-7.0034448281961001</v>
      </c>
      <c r="I1431">
        <v>-63.251396199751603</v>
      </c>
      <c r="J1431">
        <v>-5.34730126019753</v>
      </c>
      <c r="K1431">
        <v>51.701866548181499</v>
      </c>
      <c r="L1431">
        <v>61.336956155784499</v>
      </c>
      <c r="M1431">
        <v>29.1338299317873</v>
      </c>
      <c r="N1431">
        <v>0.76350540969608804</v>
      </c>
      <c r="O1431">
        <v>137.427153032592</v>
      </c>
      <c r="P1431">
        <v>5.27152919790956</v>
      </c>
      <c r="Q1431">
        <v>9.8413485222521996E-2</v>
      </c>
    </row>
    <row r="1432" spans="1:17" hidden="1" x14ac:dyDescent="0.3">
      <c r="A1432" t="s">
        <v>3031</v>
      </c>
      <c r="B1432" t="s">
        <v>3032</v>
      </c>
      <c r="C1432" t="str">
        <f>IFERROR(VLOOKUP(Table1[[#This Row],[Ticker]],[1]!Table2[[Symbol]:[Industry]],2,FALSE),"-")</f>
        <v>-</v>
      </c>
      <c r="E1432">
        <v>1101.562995</v>
      </c>
      <c r="F1432">
        <v>198.7</v>
      </c>
      <c r="G1432">
        <v>554.30108140358902</v>
      </c>
      <c r="H1432">
        <v>-25.114815020168798</v>
      </c>
      <c r="I1432">
        <v>81.830415226988805</v>
      </c>
      <c r="J1432">
        <v>-11.3451311225224</v>
      </c>
      <c r="K1432">
        <v>241.554815851141</v>
      </c>
      <c r="L1432">
        <v>177.71526534792901</v>
      </c>
      <c r="M1432">
        <v>24.459383440995602</v>
      </c>
      <c r="N1432">
        <v>0.328006773453273</v>
      </c>
      <c r="O1432">
        <v>106.542526421741</v>
      </c>
      <c r="P1432">
        <v>597.19298245614004</v>
      </c>
      <c r="Q1432">
        <v>0.15110937501813801</v>
      </c>
    </row>
    <row r="1433" spans="1:17" hidden="1" x14ac:dyDescent="0.3">
      <c r="A1433" t="s">
        <v>3033</v>
      </c>
      <c r="B1433" t="s">
        <v>3034</v>
      </c>
      <c r="C1433" t="str">
        <f>IFERROR(VLOOKUP(Table1[[#This Row],[Ticker]],[1]!Table2[[Symbol]:[Industry]],2,FALSE),"-")</f>
        <v>-</v>
      </c>
      <c r="D1433" t="s">
        <v>532</v>
      </c>
      <c r="E1433">
        <v>1097.952296016</v>
      </c>
      <c r="F1433">
        <v>93.91</v>
      </c>
      <c r="G1433">
        <v>106.261860014596</v>
      </c>
      <c r="H1433">
        <v>-7.4778896967678303</v>
      </c>
      <c r="I1433">
        <v>3.9082787674190298</v>
      </c>
      <c r="J1433">
        <v>-1.4870885094300601</v>
      </c>
      <c r="K1433">
        <v>88.416926810834198</v>
      </c>
      <c r="L1433">
        <v>75.0702674054954</v>
      </c>
      <c r="M1433">
        <v>62.976954917749701</v>
      </c>
      <c r="N1433">
        <v>0.72819577531076296</v>
      </c>
      <c r="O1433">
        <v>14.577787243105099</v>
      </c>
      <c r="P1433">
        <v>156.30938969803501</v>
      </c>
      <c r="Q1433">
        <v>9.2038013424694004E-2</v>
      </c>
    </row>
    <row r="1434" spans="1:17" hidden="1" x14ac:dyDescent="0.3">
      <c r="A1434" t="s">
        <v>3035</v>
      </c>
      <c r="B1434" t="s">
        <v>3036</v>
      </c>
      <c r="C1434" t="str">
        <f>IFERROR(VLOOKUP(Table1[[#This Row],[Ticker]],[1]!Table2[[Symbol]:[Industry]],2,FALSE),"-")</f>
        <v>-</v>
      </c>
      <c r="D1434" t="s">
        <v>228</v>
      </c>
      <c r="E1434">
        <v>1096.0603931000001</v>
      </c>
      <c r="F1434">
        <v>694.6</v>
      </c>
      <c r="G1434">
        <v>8.0166528703641795</v>
      </c>
      <c r="H1434">
        <v>-15.838760049675701</v>
      </c>
      <c r="I1434">
        <v>25.637942618614101</v>
      </c>
      <c r="J1434">
        <v>-2.0205112724588101</v>
      </c>
      <c r="K1434">
        <v>751.69779831225196</v>
      </c>
      <c r="L1434">
        <v>641.86620963539895</v>
      </c>
      <c r="M1434">
        <v>33.740162815992903</v>
      </c>
      <c r="N1434">
        <v>0.25019593065218398</v>
      </c>
      <c r="O1434">
        <v>38.201842787215597</v>
      </c>
      <c r="P1434">
        <v>60.027646584494804</v>
      </c>
      <c r="Q1434">
        <v>0.18276435195004401</v>
      </c>
    </row>
    <row r="1435" spans="1:17" hidden="1" x14ac:dyDescent="0.3">
      <c r="A1435" t="s">
        <v>3037</v>
      </c>
      <c r="B1435" t="s">
        <v>3038</v>
      </c>
      <c r="C1435" t="str">
        <f>IFERROR(VLOOKUP(Table1[[#This Row],[Ticker]],[1]!Table2[[Symbol]:[Industry]],2,FALSE),"-")</f>
        <v>-</v>
      </c>
      <c r="D1435" t="s">
        <v>104</v>
      </c>
      <c r="E1435">
        <v>1091.98803</v>
      </c>
      <c r="F1435">
        <v>440.3</v>
      </c>
      <c r="G1435">
        <v>-13.8748122475003</v>
      </c>
      <c r="H1435">
        <v>-16.224567699802101</v>
      </c>
      <c r="I1435">
        <v>1.7423197446182599</v>
      </c>
      <c r="J1435">
        <v>-11.2221459806944</v>
      </c>
      <c r="M1435">
        <v>32.618632945587699</v>
      </c>
      <c r="O1435">
        <v>33.5339541221894</v>
      </c>
      <c r="P1435">
        <v>21.966759002770001</v>
      </c>
    </row>
    <row r="1436" spans="1:17" hidden="1" x14ac:dyDescent="0.3">
      <c r="A1436" t="s">
        <v>3039</v>
      </c>
      <c r="B1436" t="s">
        <v>3040</v>
      </c>
      <c r="C1436" t="str">
        <f>IFERROR(VLOOKUP(Table1[[#This Row],[Ticker]],[1]!Table2[[Symbol]:[Industry]],2,FALSE),"-")</f>
        <v>-</v>
      </c>
      <c r="D1436" t="s">
        <v>388</v>
      </c>
      <c r="E1436">
        <v>1085.6468383199999</v>
      </c>
      <c r="F1436">
        <v>54.45</v>
      </c>
      <c r="G1436">
        <v>-63.631191320986403</v>
      </c>
      <c r="H1436">
        <v>-22.037838254773799</v>
      </c>
      <c r="I1436">
        <v>-37.509718692241002</v>
      </c>
      <c r="J1436">
        <v>-6.3687812431439603</v>
      </c>
      <c r="K1436">
        <v>64.122040786485101</v>
      </c>
      <c r="L1436">
        <v>69.603979552841594</v>
      </c>
      <c r="M1436">
        <v>13.947408184499199</v>
      </c>
      <c r="N1436">
        <v>1.6218137682615501</v>
      </c>
      <c r="O1436">
        <v>56.1065197428833</v>
      </c>
      <c r="P1436">
        <v>1.7757009345794299</v>
      </c>
      <c r="Q1436">
        <v>-5.5532993481293001E-2</v>
      </c>
    </row>
    <row r="1437" spans="1:17" hidden="1" x14ac:dyDescent="0.3">
      <c r="A1437" t="s">
        <v>3041</v>
      </c>
      <c r="B1437" t="s">
        <v>3042</v>
      </c>
      <c r="C1437" t="str">
        <f>IFERROR(VLOOKUP(Table1[[#This Row],[Ticker]],[1]!Table2[[Symbol]:[Industry]],2,FALSE),"-")</f>
        <v>-</v>
      </c>
      <c r="D1437" t="s">
        <v>2600</v>
      </c>
      <c r="E1437">
        <v>1085.34375</v>
      </c>
      <c r="F1437">
        <v>13.62</v>
      </c>
      <c r="G1437">
        <v>6.1663696546233302</v>
      </c>
      <c r="H1437">
        <v>2.37138516545699</v>
      </c>
      <c r="I1437">
        <v>36.916834980075301</v>
      </c>
      <c r="J1437">
        <v>2.1939758618018299</v>
      </c>
      <c r="K1437">
        <v>13.0361805680931</v>
      </c>
      <c r="L1437">
        <v>13.9289706753811</v>
      </c>
      <c r="M1437">
        <v>60.311162701711403</v>
      </c>
      <c r="N1437">
        <v>1.1036175748983399</v>
      </c>
      <c r="O1437">
        <v>17.180616740088102</v>
      </c>
      <c r="P1437">
        <v>78.740157480314906</v>
      </c>
    </row>
    <row r="1438" spans="1:17" hidden="1" x14ac:dyDescent="0.3">
      <c r="A1438" t="s">
        <v>3043</v>
      </c>
      <c r="B1438" t="s">
        <v>3044</v>
      </c>
      <c r="C1438" t="str">
        <f>IFERROR(VLOOKUP(Table1[[#This Row],[Ticker]],[1]!Table2[[Symbol]:[Industry]],2,FALSE),"-")</f>
        <v>-</v>
      </c>
      <c r="D1438" t="s">
        <v>54</v>
      </c>
      <c r="E1438">
        <v>1082.634112945</v>
      </c>
      <c r="F1438">
        <v>1659.35</v>
      </c>
      <c r="G1438">
        <v>160.62320140734499</v>
      </c>
      <c r="H1438">
        <v>0.77147236542027298</v>
      </c>
      <c r="I1438">
        <v>10.5063353439489</v>
      </c>
      <c r="J1438">
        <v>-0.63479070951833205</v>
      </c>
      <c r="K1438">
        <v>1628.8542215238799</v>
      </c>
      <c r="L1438">
        <v>1270.0071846420101</v>
      </c>
      <c r="M1438">
        <v>38.160578884946297</v>
      </c>
      <c r="N1438">
        <v>0.66729423760193296</v>
      </c>
      <c r="O1438">
        <v>11.7304968813089</v>
      </c>
      <c r="P1438">
        <v>223.365487674169</v>
      </c>
      <c r="Q1438">
        <v>0.13211230492997</v>
      </c>
    </row>
    <row r="1439" spans="1:17" hidden="1" x14ac:dyDescent="0.3">
      <c r="A1439" t="s">
        <v>3045</v>
      </c>
      <c r="B1439" t="s">
        <v>3046</v>
      </c>
      <c r="C1439" t="str">
        <f>IFERROR(VLOOKUP(Table1[[#This Row],[Ticker]],[1]!Table2[[Symbol]:[Industry]],2,FALSE),"-")</f>
        <v>-</v>
      </c>
      <c r="D1439" t="s">
        <v>118</v>
      </c>
      <c r="E1439">
        <v>1079.71682592</v>
      </c>
      <c r="F1439">
        <v>362.55</v>
      </c>
      <c r="G1439">
        <v>124.834559461301</v>
      </c>
      <c r="H1439">
        <v>-4.0698378833472999</v>
      </c>
      <c r="I1439">
        <v>5.9520275431563396</v>
      </c>
      <c r="J1439">
        <v>8.3814772077113506</v>
      </c>
      <c r="K1439">
        <v>358.12255663063598</v>
      </c>
      <c r="L1439">
        <v>300.55871814824599</v>
      </c>
      <c r="M1439">
        <v>51.946553449187803</v>
      </c>
      <c r="N1439">
        <v>0.58858628709335503</v>
      </c>
      <c r="O1439">
        <v>16.783891876982398</v>
      </c>
      <c r="P1439">
        <v>166.38501102130701</v>
      </c>
      <c r="Q1439">
        <v>0.101797748002938</v>
      </c>
    </row>
    <row r="1440" spans="1:17" hidden="1" x14ac:dyDescent="0.3">
      <c r="A1440" t="s">
        <v>3047</v>
      </c>
      <c r="B1440" t="s">
        <v>3048</v>
      </c>
      <c r="C1440" t="str">
        <f>IFERROR(VLOOKUP(Table1[[#This Row],[Ticker]],[1]!Table2[[Symbol]:[Industry]],2,FALSE),"-")</f>
        <v>-</v>
      </c>
      <c r="D1440" t="s">
        <v>566</v>
      </c>
      <c r="E1440">
        <v>1077.37721872</v>
      </c>
      <c r="F1440">
        <v>771.1</v>
      </c>
      <c r="G1440">
        <v>-21.8622057820042</v>
      </c>
      <c r="H1440">
        <v>2.4013570710625598</v>
      </c>
      <c r="I1440">
        <v>-6.2450737898856197</v>
      </c>
      <c r="J1440">
        <v>7.4771068255861204</v>
      </c>
      <c r="K1440">
        <v>751.99913128815899</v>
      </c>
      <c r="M1440">
        <v>57.779745911833899</v>
      </c>
      <c r="N1440">
        <v>1.1228075300329201</v>
      </c>
      <c r="O1440">
        <v>32.531448579950698</v>
      </c>
      <c r="P1440">
        <v>22.796400987339702</v>
      </c>
    </row>
    <row r="1441" spans="1:17" hidden="1" x14ac:dyDescent="0.3">
      <c r="A1441" t="s">
        <v>3049</v>
      </c>
      <c r="B1441" t="s">
        <v>3050</v>
      </c>
      <c r="C1441" t="str">
        <f>IFERROR(VLOOKUP(Table1[[#This Row],[Ticker]],[1]!Table2[[Symbol]:[Industry]],2,FALSE),"-")</f>
        <v>-</v>
      </c>
      <c r="D1441" t="s">
        <v>199</v>
      </c>
      <c r="E1441">
        <v>1075.1411519999999</v>
      </c>
      <c r="F1441">
        <v>997.2</v>
      </c>
      <c r="G1441">
        <v>-53.698804303351103</v>
      </c>
      <c r="H1441">
        <v>-14.940250506436</v>
      </c>
      <c r="I1441">
        <v>-26.3246255617385</v>
      </c>
      <c r="J1441">
        <v>-7.3925541439597398</v>
      </c>
      <c r="K1441">
        <v>1100.86646853926</v>
      </c>
      <c r="L1441">
        <v>1144.78223065987</v>
      </c>
      <c r="M1441">
        <v>32.990786236420597</v>
      </c>
      <c r="N1441">
        <v>1.09327230723816</v>
      </c>
      <c r="O1441">
        <v>52.9281989570798</v>
      </c>
      <c r="P1441">
        <v>2.2769230769230799</v>
      </c>
      <c r="Q1441">
        <v>6.7185697732072003E-2</v>
      </c>
    </row>
    <row r="1442" spans="1:17" hidden="1" x14ac:dyDescent="0.3">
      <c r="A1442" t="s">
        <v>3051</v>
      </c>
      <c r="B1442" t="s">
        <v>3052</v>
      </c>
      <c r="C1442" t="str">
        <f>IFERROR(VLOOKUP(Table1[[#This Row],[Ticker]],[1]!Table2[[Symbol]:[Industry]],2,FALSE),"-")</f>
        <v>-</v>
      </c>
      <c r="D1442" t="s">
        <v>54</v>
      </c>
      <c r="E1442">
        <v>1074.819688</v>
      </c>
      <c r="F1442">
        <v>389.45</v>
      </c>
      <c r="G1442">
        <v>-5.8071550662698002</v>
      </c>
      <c r="H1442">
        <v>8.3853269607563501</v>
      </c>
      <c r="I1442">
        <v>1.7505411694862101</v>
      </c>
      <c r="J1442">
        <v>-6.4315284034972899</v>
      </c>
      <c r="K1442">
        <v>372.77654346225501</v>
      </c>
      <c r="L1442">
        <v>350.89837146570198</v>
      </c>
      <c r="M1442">
        <v>41.144166995788702</v>
      </c>
      <c r="N1442">
        <v>0.81608288235293902</v>
      </c>
      <c r="O1442">
        <v>31.826935421748601</v>
      </c>
      <c r="P1442">
        <v>47.9111279908849</v>
      </c>
      <c r="Q1442">
        <v>-1.2335074144189001E-2</v>
      </c>
    </row>
    <row r="1443" spans="1:17" hidden="1" x14ac:dyDescent="0.3">
      <c r="A1443" t="s">
        <v>3053</v>
      </c>
      <c r="B1443" t="s">
        <v>3054</v>
      </c>
      <c r="C1443" t="str">
        <f>IFERROR(VLOOKUP(Table1[[#This Row],[Ticker]],[1]!Table2[[Symbol]:[Industry]],2,FALSE),"-")</f>
        <v>-</v>
      </c>
      <c r="D1443" t="s">
        <v>54</v>
      </c>
      <c r="E1443">
        <v>1065.2955744149999</v>
      </c>
      <c r="F1443">
        <v>402.65</v>
      </c>
      <c r="G1443">
        <v>-37.725056296775101</v>
      </c>
      <c r="H1443">
        <v>2.7794082035244898</v>
      </c>
      <c r="I1443">
        <v>20.6556250952491</v>
      </c>
      <c r="J1443">
        <v>8.5663237892359891</v>
      </c>
      <c r="K1443">
        <v>366.99430990910099</v>
      </c>
      <c r="L1443">
        <v>354.50351526429398</v>
      </c>
      <c r="M1443">
        <v>62.227674777865097</v>
      </c>
      <c r="N1443">
        <v>1.77552805985541</v>
      </c>
      <c r="O1443">
        <v>17.968458959393999</v>
      </c>
      <c r="P1443">
        <v>47.1673976608187</v>
      </c>
      <c r="Q1443">
        <v>9.9559898394960003E-2</v>
      </c>
    </row>
    <row r="1444" spans="1:17" hidden="1" x14ac:dyDescent="0.3">
      <c r="A1444" t="s">
        <v>3055</v>
      </c>
      <c r="B1444" t="s">
        <v>3056</v>
      </c>
      <c r="C1444" t="str">
        <f>IFERROR(VLOOKUP(Table1[[#This Row],[Ticker]],[1]!Table2[[Symbol]:[Industry]],2,FALSE),"-")</f>
        <v>-</v>
      </c>
      <c r="D1444" t="s">
        <v>283</v>
      </c>
      <c r="E1444">
        <v>1064.59113888</v>
      </c>
      <c r="F1444">
        <v>246.6</v>
      </c>
      <c r="G1444">
        <v>30.148246887491101</v>
      </c>
      <c r="H1444">
        <v>-21.872728837021299</v>
      </c>
      <c r="I1444">
        <v>0.60215836315989901</v>
      </c>
      <c r="J1444">
        <v>-8.0023827748656498</v>
      </c>
      <c r="K1444">
        <v>290.35301993059102</v>
      </c>
      <c r="L1444">
        <v>242.25936778062899</v>
      </c>
      <c r="M1444">
        <v>13.7771352166403</v>
      </c>
      <c r="N1444">
        <v>1.5864216637878801</v>
      </c>
      <c r="O1444">
        <v>37.064071370640697</v>
      </c>
      <c r="P1444">
        <v>90.719257540603195</v>
      </c>
      <c r="Q1444">
        <v>9.5285219805371996E-2</v>
      </c>
    </row>
    <row r="1445" spans="1:17" hidden="1" x14ac:dyDescent="0.3">
      <c r="A1445" t="s">
        <v>3057</v>
      </c>
      <c r="B1445" t="s">
        <v>3058</v>
      </c>
      <c r="C1445" t="str">
        <f>IFERROR(VLOOKUP(Table1[[#This Row],[Ticker]],[1]!Table2[[Symbol]:[Industry]],2,FALSE),"-")</f>
        <v>-</v>
      </c>
      <c r="D1445" t="s">
        <v>199</v>
      </c>
      <c r="E1445">
        <v>1064.4000000000001</v>
      </c>
      <c r="F1445">
        <v>106.44</v>
      </c>
      <c r="G1445">
        <v>47.366369654623298</v>
      </c>
      <c r="H1445">
        <v>14.8316632728584</v>
      </c>
      <c r="I1445">
        <v>10.8807353136048</v>
      </c>
      <c r="J1445">
        <v>-2.3748560077946999</v>
      </c>
      <c r="K1445">
        <v>97.381652408525895</v>
      </c>
      <c r="L1445">
        <v>85.346240172543304</v>
      </c>
      <c r="M1445">
        <v>52.497451265714297</v>
      </c>
      <c r="N1445">
        <v>1.0114665599925501</v>
      </c>
      <c r="O1445">
        <v>10.343855693348299</v>
      </c>
      <c r="P1445">
        <v>110.772277227722</v>
      </c>
      <c r="Q1445">
        <v>5.6486887614136998E-2</v>
      </c>
    </row>
    <row r="1446" spans="1:17" hidden="1" x14ac:dyDescent="0.3">
      <c r="A1446" t="s">
        <v>3059</v>
      </c>
      <c r="B1446" t="s">
        <v>3060</v>
      </c>
      <c r="C1446" t="str">
        <f>IFERROR(VLOOKUP(Table1[[#This Row],[Ticker]],[1]!Table2[[Symbol]:[Industry]],2,FALSE),"-")</f>
        <v>-</v>
      </c>
      <c r="D1446" t="s">
        <v>265</v>
      </c>
      <c r="E1446">
        <v>1053.4680000000001</v>
      </c>
      <c r="F1446">
        <v>2025.9</v>
      </c>
      <c r="G1446">
        <v>54.688149535418603</v>
      </c>
      <c r="H1446">
        <v>13.0911196317342</v>
      </c>
      <c r="I1446">
        <v>55.927401419717697</v>
      </c>
      <c r="J1446">
        <v>1.05108841029839</v>
      </c>
      <c r="K1446">
        <v>1817.0634917699099</v>
      </c>
      <c r="L1446">
        <v>1461.7270895971301</v>
      </c>
      <c r="M1446">
        <v>59.455140287739901</v>
      </c>
      <c r="N1446">
        <v>0.54169690988389596</v>
      </c>
      <c r="O1446">
        <v>12.591934448886899</v>
      </c>
      <c r="P1446">
        <v>101.77282007868099</v>
      </c>
      <c r="Q1446">
        <v>6.0443187681731E-2</v>
      </c>
    </row>
    <row r="1447" spans="1:17" hidden="1" x14ac:dyDescent="0.3">
      <c r="A1447" t="s">
        <v>3061</v>
      </c>
      <c r="B1447" t="s">
        <v>3062</v>
      </c>
      <c r="C1447" t="str">
        <f>IFERROR(VLOOKUP(Table1[[#This Row],[Ticker]],[1]!Table2[[Symbol]:[Industry]],2,FALSE),"-")</f>
        <v>-</v>
      </c>
      <c r="E1447">
        <v>1049.4923473199999</v>
      </c>
      <c r="F1447">
        <v>422.2</v>
      </c>
      <c r="G1447">
        <v>65.928309779942396</v>
      </c>
      <c r="H1447">
        <v>310.20974397035798</v>
      </c>
      <c r="I1447">
        <v>81.545441772061096</v>
      </c>
      <c r="J1447">
        <v>38.354312123377198</v>
      </c>
      <c r="O1447">
        <v>7.7451444812884898</v>
      </c>
      <c r="P1447">
        <v>105.75048732943399</v>
      </c>
    </row>
    <row r="1448" spans="1:17" hidden="1" x14ac:dyDescent="0.3">
      <c r="A1448" t="s">
        <v>3063</v>
      </c>
      <c r="B1448" t="s">
        <v>3064</v>
      </c>
      <c r="C1448" t="str">
        <f>IFERROR(VLOOKUP(Table1[[#This Row],[Ticker]],[1]!Table2[[Symbol]:[Industry]],2,FALSE),"-")</f>
        <v>-</v>
      </c>
      <c r="D1448" t="s">
        <v>89</v>
      </c>
      <c r="E1448">
        <v>1045.2370601360001</v>
      </c>
      <c r="F1448">
        <v>108.73</v>
      </c>
      <c r="G1448">
        <v>-17.593092599771602</v>
      </c>
      <c r="H1448">
        <v>6.5794197115426698</v>
      </c>
      <c r="I1448">
        <v>-32.3870754939596</v>
      </c>
      <c r="J1448">
        <v>2.28077827625666</v>
      </c>
      <c r="K1448">
        <v>100.901929025347</v>
      </c>
      <c r="L1448">
        <v>105.079723307016</v>
      </c>
      <c r="M1448">
        <v>71.861937120523905</v>
      </c>
      <c r="N1448">
        <v>3.0029745751266801</v>
      </c>
      <c r="O1448">
        <v>34.599466568564303</v>
      </c>
      <c r="P1448">
        <v>24.405034324942701</v>
      </c>
      <c r="Q1448">
        <v>-5.0165037616775002E-2</v>
      </c>
    </row>
    <row r="1449" spans="1:17" hidden="1" x14ac:dyDescent="0.3">
      <c r="A1449" t="s">
        <v>3065</v>
      </c>
      <c r="B1449" t="s">
        <v>3066</v>
      </c>
      <c r="C1449" t="str">
        <f>IFERROR(VLOOKUP(Table1[[#This Row],[Ticker]],[1]!Table2[[Symbol]:[Industry]],2,FALSE),"-")</f>
        <v>-</v>
      </c>
      <c r="D1449" t="s">
        <v>296</v>
      </c>
      <c r="E1449">
        <v>1040.9128559999999</v>
      </c>
      <c r="F1449">
        <v>97.2</v>
      </c>
      <c r="G1449">
        <v>-33.413352015356701</v>
      </c>
      <c r="H1449">
        <v>-5.6449153536885204</v>
      </c>
      <c r="I1449">
        <v>-14.2103127862476</v>
      </c>
      <c r="J1449">
        <v>-3.7530983616468099</v>
      </c>
      <c r="K1449">
        <v>95.261881841191794</v>
      </c>
      <c r="L1449">
        <v>96.759681857745903</v>
      </c>
      <c r="M1449">
        <v>45.868553074037699</v>
      </c>
      <c r="N1449">
        <v>1.0443445354380501</v>
      </c>
      <c r="O1449">
        <v>36.574074074073998</v>
      </c>
      <c r="P1449">
        <v>31.014961585119199</v>
      </c>
      <c r="Q1449">
        <v>9.4306626943754995E-2</v>
      </c>
    </row>
    <row r="1450" spans="1:17" hidden="1" x14ac:dyDescent="0.3">
      <c r="A1450" t="s">
        <v>3067</v>
      </c>
      <c r="B1450" t="s">
        <v>3068</v>
      </c>
      <c r="C1450" t="str">
        <f>IFERROR(VLOOKUP(Table1[[#This Row],[Ticker]],[1]!Table2[[Symbol]:[Industry]],2,FALSE),"-")</f>
        <v>-</v>
      </c>
      <c r="D1450" t="s">
        <v>2368</v>
      </c>
      <c r="E1450">
        <v>1040.8679999999999</v>
      </c>
      <c r="F1450">
        <v>1740</v>
      </c>
      <c r="G1450">
        <v>266.90945166671401</v>
      </c>
      <c r="H1450">
        <v>29.0462618714025</v>
      </c>
      <c r="I1450">
        <v>137.064929598758</v>
      </c>
      <c r="J1450">
        <v>7.3464631628986101</v>
      </c>
      <c r="K1450">
        <v>1258.0525465210101</v>
      </c>
      <c r="L1450">
        <v>900.14484643589105</v>
      </c>
      <c r="M1450">
        <v>81.277365415818807</v>
      </c>
      <c r="N1450">
        <v>1.0171774239570801</v>
      </c>
      <c r="O1450">
        <v>1.0316091954022999</v>
      </c>
      <c r="P1450">
        <v>366.23794212218598</v>
      </c>
    </row>
    <row r="1451" spans="1:17" hidden="1" x14ac:dyDescent="0.3">
      <c r="A1451" t="s">
        <v>3069</v>
      </c>
      <c r="B1451" t="s">
        <v>3070</v>
      </c>
      <c r="C1451" t="str">
        <f>IFERROR(VLOOKUP(Table1[[#This Row],[Ticker]],[1]!Table2[[Symbol]:[Industry]],2,FALSE),"-")</f>
        <v>-</v>
      </c>
      <c r="D1451" t="s">
        <v>301</v>
      </c>
      <c r="E1451">
        <v>1040.375</v>
      </c>
      <c r="F1451">
        <v>507.5</v>
      </c>
      <c r="G1451">
        <v>-59.917576186769303</v>
      </c>
      <c r="H1451">
        <v>0.110058824112871</v>
      </c>
      <c r="I1451">
        <v>-28.7552611180482</v>
      </c>
      <c r="J1451">
        <v>-7.6221459806944303</v>
      </c>
      <c r="K1451">
        <v>519.64780188706595</v>
      </c>
      <c r="L1451">
        <v>521.30836067880603</v>
      </c>
      <c r="M1451">
        <v>39.389303551405803</v>
      </c>
      <c r="N1451">
        <v>0.95521437217302596</v>
      </c>
      <c r="O1451">
        <v>45.773399014778299</v>
      </c>
      <c r="P1451">
        <v>10.3021082373397</v>
      </c>
      <c r="Q1451">
        <v>0.133318749585704</v>
      </c>
    </row>
    <row r="1452" spans="1:17" hidden="1" x14ac:dyDescent="0.3">
      <c r="A1452" t="s">
        <v>3071</v>
      </c>
      <c r="B1452" t="s">
        <v>3072</v>
      </c>
      <c r="C1452" t="str">
        <f>IFERROR(VLOOKUP(Table1[[#This Row],[Ticker]],[1]!Table2[[Symbol]:[Industry]],2,FALSE),"-")</f>
        <v>-</v>
      </c>
      <c r="D1452" t="s">
        <v>296</v>
      </c>
      <c r="E1452">
        <v>1040.273976705</v>
      </c>
      <c r="F1452">
        <v>606.04999999999995</v>
      </c>
      <c r="G1452">
        <v>-29.934530502284701</v>
      </c>
      <c r="H1452">
        <v>-9.4981926981913105</v>
      </c>
      <c r="I1452">
        <v>0.61624341384836601</v>
      </c>
      <c r="J1452">
        <v>1.0414719054844199</v>
      </c>
      <c r="K1452">
        <v>581.75921450693204</v>
      </c>
      <c r="L1452">
        <v>566.749104717156</v>
      </c>
      <c r="M1452">
        <v>65.481191551643505</v>
      </c>
      <c r="N1452">
        <v>0.62410676434814405</v>
      </c>
      <c r="O1452">
        <v>12.1194620905865</v>
      </c>
      <c r="P1452">
        <v>37.426303854875201</v>
      </c>
      <c r="Q1452">
        <v>6.5022675439386002E-2</v>
      </c>
    </row>
    <row r="1453" spans="1:17" hidden="1" x14ac:dyDescent="0.3">
      <c r="A1453" t="s">
        <v>3073</v>
      </c>
      <c r="B1453" t="s">
        <v>3074</v>
      </c>
      <c r="C1453" t="str">
        <f>IFERROR(VLOOKUP(Table1[[#This Row],[Ticker]],[1]!Table2[[Symbol]:[Industry]],2,FALSE),"-")</f>
        <v>-</v>
      </c>
      <c r="D1453" t="s">
        <v>569</v>
      </c>
      <c r="E1453">
        <v>1038.0768212999999</v>
      </c>
      <c r="F1453">
        <v>237.85</v>
      </c>
      <c r="G1453">
        <v>13.943367233315801</v>
      </c>
      <c r="H1453">
        <v>39.009584822546699</v>
      </c>
      <c r="I1453">
        <v>14.1510692143095</v>
      </c>
      <c r="J1453">
        <v>27.09135747058</v>
      </c>
      <c r="K1453">
        <v>176.89090966763399</v>
      </c>
      <c r="L1453">
        <v>167.61014608155099</v>
      </c>
      <c r="M1453">
        <v>91.795646261953195</v>
      </c>
      <c r="N1453">
        <v>4.36632824350386</v>
      </c>
      <c r="O1453">
        <v>3.38448602060121</v>
      </c>
      <c r="P1453">
        <v>69.892857142857096</v>
      </c>
      <c r="Q1453">
        <v>-1.8846479936412999E-2</v>
      </c>
    </row>
    <row r="1454" spans="1:17" hidden="1" x14ac:dyDescent="0.3">
      <c r="A1454" t="s">
        <v>3075</v>
      </c>
      <c r="B1454" t="s">
        <v>3076</v>
      </c>
      <c r="C1454" t="str">
        <f>IFERROR(VLOOKUP(Table1[[#This Row],[Ticker]],[1]!Table2[[Symbol]:[Industry]],2,FALSE),"-")</f>
        <v>-</v>
      </c>
      <c r="D1454" t="s">
        <v>265</v>
      </c>
      <c r="E1454">
        <v>1036.50169185</v>
      </c>
      <c r="F1454">
        <v>737.25</v>
      </c>
      <c r="G1454">
        <v>153.197257092195</v>
      </c>
      <c r="H1454">
        <v>-0.48602322540865001</v>
      </c>
      <c r="I1454">
        <v>77.077008140248395</v>
      </c>
      <c r="J1454">
        <v>18.7687317962232</v>
      </c>
      <c r="K1454">
        <v>715.00005629929899</v>
      </c>
      <c r="L1454">
        <v>546.31005421136399</v>
      </c>
      <c r="M1454">
        <v>60.724484244415599</v>
      </c>
      <c r="N1454">
        <v>0.810276679841897</v>
      </c>
      <c r="O1454">
        <v>53.272295693455398</v>
      </c>
      <c r="P1454">
        <v>249.407582938388</v>
      </c>
      <c r="Q1454">
        <v>0.197098940297706</v>
      </c>
    </row>
    <row r="1455" spans="1:17" hidden="1" x14ac:dyDescent="0.3">
      <c r="A1455" t="s">
        <v>3077</v>
      </c>
      <c r="B1455" t="s">
        <v>3078</v>
      </c>
      <c r="C1455" t="str">
        <f>IFERROR(VLOOKUP(Table1[[#This Row],[Ticker]],[1]!Table2[[Symbol]:[Industry]],2,FALSE),"-")</f>
        <v>-</v>
      </c>
      <c r="D1455" t="s">
        <v>630</v>
      </c>
      <c r="E1455">
        <v>1035.5764055239999</v>
      </c>
      <c r="F1455">
        <v>108.34</v>
      </c>
      <c r="G1455">
        <v>7.2794241539896198</v>
      </c>
      <c r="H1455">
        <v>1.3376110903412901</v>
      </c>
      <c r="I1455">
        <v>8.9775790954891495</v>
      </c>
      <c r="J1455">
        <v>-8.6494996702618696</v>
      </c>
      <c r="K1455">
        <v>101.013380307886</v>
      </c>
      <c r="L1455">
        <v>87.423006228961299</v>
      </c>
      <c r="M1455">
        <v>45.675446797949299</v>
      </c>
      <c r="N1455">
        <v>0.76714657967440503</v>
      </c>
      <c r="O1455">
        <v>13.5314749861547</v>
      </c>
      <c r="P1455">
        <v>58.972853998532599</v>
      </c>
    </row>
    <row r="1456" spans="1:17" hidden="1" x14ac:dyDescent="0.3">
      <c r="A1456" t="s">
        <v>3079</v>
      </c>
      <c r="B1456" t="s">
        <v>3080</v>
      </c>
      <c r="C1456" t="str">
        <f>IFERROR(VLOOKUP(Table1[[#This Row],[Ticker]],[1]!Table2[[Symbol]:[Industry]],2,FALSE),"-")</f>
        <v>-</v>
      </c>
      <c r="D1456" t="s">
        <v>681</v>
      </c>
      <c r="E1456">
        <v>1033.7677657439999</v>
      </c>
      <c r="F1456">
        <v>48.72</v>
      </c>
      <c r="G1456">
        <v>-28.002216732811199</v>
      </c>
      <c r="H1456">
        <v>-9.78867881828827</v>
      </c>
      <c r="I1456">
        <v>-15.291371191508199</v>
      </c>
      <c r="J1456">
        <v>-0.94531671240176796</v>
      </c>
      <c r="K1456">
        <v>51.052017708528702</v>
      </c>
      <c r="L1456">
        <v>49.455310488715497</v>
      </c>
      <c r="M1456">
        <v>44.483223568323098</v>
      </c>
      <c r="N1456">
        <v>0.26156151548048601</v>
      </c>
      <c r="O1456">
        <v>27.6683087027914</v>
      </c>
      <c r="P1456">
        <v>21.194029850746201</v>
      </c>
      <c r="Q1456">
        <v>3.9222660721793999E-2</v>
      </c>
    </row>
    <row r="1457" spans="1:17" hidden="1" x14ac:dyDescent="0.3">
      <c r="A1457" t="s">
        <v>3081</v>
      </c>
      <c r="B1457" t="s">
        <v>3082</v>
      </c>
      <c r="C1457" t="str">
        <f>IFERROR(VLOOKUP(Table1[[#This Row],[Ticker]],[1]!Table2[[Symbol]:[Industry]],2,FALSE),"-")</f>
        <v>-</v>
      </c>
      <c r="D1457" t="s">
        <v>163</v>
      </c>
      <c r="E1457">
        <v>1032.444</v>
      </c>
      <c r="F1457">
        <v>421.75</v>
      </c>
      <c r="G1457">
        <v>56.788075080979901</v>
      </c>
      <c r="H1457">
        <v>-18.5794298188152</v>
      </c>
      <c r="I1457">
        <v>72.405207073098495</v>
      </c>
      <c r="J1457">
        <v>-7.8938851111292196</v>
      </c>
      <c r="K1457">
        <v>443.64908306786901</v>
      </c>
      <c r="M1457">
        <v>25.911073418733199</v>
      </c>
      <c r="O1457">
        <v>31.594546532305799</v>
      </c>
      <c r="P1457">
        <v>106.943081452404</v>
      </c>
    </row>
    <row r="1458" spans="1:17" hidden="1" x14ac:dyDescent="0.3">
      <c r="A1458" t="s">
        <v>3083</v>
      </c>
      <c r="B1458" t="s">
        <v>3084</v>
      </c>
      <c r="C1458" t="str">
        <f>IFERROR(VLOOKUP(Table1[[#This Row],[Ticker]],[1]!Table2[[Symbol]:[Industry]],2,FALSE),"-")</f>
        <v>-</v>
      </c>
      <c r="D1458" t="s">
        <v>296</v>
      </c>
      <c r="E1458">
        <v>1027.8295144649901</v>
      </c>
      <c r="F1458">
        <v>81.61</v>
      </c>
      <c r="G1458">
        <v>-31.351647274034399</v>
      </c>
      <c r="H1458">
        <v>-1.4042676316048499</v>
      </c>
      <c r="I1458">
        <v>-17.7221855570494</v>
      </c>
      <c r="J1458">
        <v>0.33337549169819902</v>
      </c>
      <c r="K1458">
        <v>78.835562607127102</v>
      </c>
      <c r="L1458">
        <v>78.3707933672667</v>
      </c>
      <c r="M1458">
        <v>55.659873581461802</v>
      </c>
      <c r="N1458">
        <v>1.32270224685278</v>
      </c>
      <c r="O1458">
        <v>23.6980762161499</v>
      </c>
      <c r="P1458">
        <v>24.027355623100298</v>
      </c>
      <c r="Q1458">
        <v>-5.7072880798349997E-2</v>
      </c>
    </row>
    <row r="1459" spans="1:17" hidden="1" x14ac:dyDescent="0.3">
      <c r="A1459" t="s">
        <v>3085</v>
      </c>
      <c r="B1459" t="s">
        <v>3086</v>
      </c>
      <c r="C1459" t="str">
        <f>IFERROR(VLOOKUP(Table1[[#This Row],[Ticker]],[1]!Table2[[Symbol]:[Industry]],2,FALSE),"-")</f>
        <v>-</v>
      </c>
      <c r="D1459" t="s">
        <v>296</v>
      </c>
      <c r="E1459">
        <v>1023.136601575</v>
      </c>
      <c r="F1459">
        <v>1831.75</v>
      </c>
      <c r="G1459">
        <v>-32.470381344045101</v>
      </c>
      <c r="H1459">
        <v>2.9651194702224601</v>
      </c>
      <c r="I1459">
        <v>-16.998533134941699</v>
      </c>
      <c r="J1459">
        <v>4.9410945278241103</v>
      </c>
      <c r="K1459">
        <v>1745.1855829913</v>
      </c>
      <c r="L1459">
        <v>1785.03317206458</v>
      </c>
      <c r="M1459">
        <v>69.634503773306605</v>
      </c>
      <c r="N1459">
        <v>1.1528893003518801</v>
      </c>
      <c r="O1459">
        <v>19.284836904599398</v>
      </c>
      <c r="P1459">
        <v>21.307947019867498</v>
      </c>
      <c r="Q1459">
        <v>-5.9273947298443E-2</v>
      </c>
    </row>
    <row r="1460" spans="1:17" hidden="1" x14ac:dyDescent="0.3">
      <c r="A1460" t="s">
        <v>3087</v>
      </c>
      <c r="B1460" t="s">
        <v>3088</v>
      </c>
      <c r="C1460" t="str">
        <f>IFERROR(VLOOKUP(Table1[[#This Row],[Ticker]],[1]!Table2[[Symbol]:[Industry]],2,FALSE),"-")</f>
        <v>-</v>
      </c>
      <c r="D1460" t="s">
        <v>3089</v>
      </c>
      <c r="E1460">
        <v>1020.385233075</v>
      </c>
      <c r="F1460">
        <v>214.05</v>
      </c>
      <c r="G1460">
        <v>12.097843758209001</v>
      </c>
      <c r="H1460">
        <v>-12.8119079679634</v>
      </c>
      <c r="I1460">
        <v>-49.385357536001401</v>
      </c>
      <c r="J1460">
        <v>-0.217411569608988</v>
      </c>
      <c r="K1460">
        <v>228.56000608034901</v>
      </c>
      <c r="L1460">
        <v>229.39378801231899</v>
      </c>
      <c r="M1460">
        <v>44.334178349445097</v>
      </c>
      <c r="N1460">
        <v>0.57838396159017003</v>
      </c>
      <c r="O1460">
        <v>67.624386825507997</v>
      </c>
      <c r="P1460">
        <v>51.432614078528403</v>
      </c>
      <c r="Q1460">
        <v>-1.4777568967015001E-2</v>
      </c>
    </row>
    <row r="1461" spans="1:17" hidden="1" x14ac:dyDescent="0.3">
      <c r="A1461" t="s">
        <v>3090</v>
      </c>
      <c r="B1461" t="s">
        <v>3091</v>
      </c>
      <c r="C1461" t="str">
        <f>IFERROR(VLOOKUP(Table1[[#This Row],[Ticker]],[1]!Table2[[Symbol]:[Industry]],2,FALSE),"-")</f>
        <v>-</v>
      </c>
      <c r="D1461" t="s">
        <v>2510</v>
      </c>
      <c r="E1461">
        <v>1015.0214999999999</v>
      </c>
      <c r="F1461">
        <v>25.7</v>
      </c>
      <c r="G1461">
        <v>90.883275098749394</v>
      </c>
      <c r="H1461">
        <v>-8.2930141068676093</v>
      </c>
      <c r="I1461">
        <v>41.593214313678402</v>
      </c>
      <c r="J1461">
        <v>9.1209007955381693</v>
      </c>
      <c r="K1461">
        <v>25.732917376307299</v>
      </c>
      <c r="L1461">
        <v>20.643685760093401</v>
      </c>
      <c r="M1461">
        <v>53.4782657606996</v>
      </c>
      <c r="N1461">
        <v>0.82256551846144799</v>
      </c>
      <c r="O1461">
        <v>33.592736705577103</v>
      </c>
      <c r="P1461">
        <v>220.44887780548601</v>
      </c>
      <c r="Q1461">
        <v>0.25418481051480502</v>
      </c>
    </row>
    <row r="1462" spans="1:17" hidden="1" x14ac:dyDescent="0.3">
      <c r="A1462" t="s">
        <v>3092</v>
      </c>
      <c r="B1462" t="s">
        <v>3093</v>
      </c>
      <c r="C1462" t="str">
        <f>IFERROR(VLOOKUP(Table1[[#This Row],[Ticker]],[1]!Table2[[Symbol]:[Industry]],2,FALSE),"-")</f>
        <v>-</v>
      </c>
      <c r="D1462" t="s">
        <v>630</v>
      </c>
      <c r="E1462">
        <v>1014.33476494</v>
      </c>
      <c r="F1462">
        <v>215.35</v>
      </c>
      <c r="G1462">
        <v>-28.8590942871196</v>
      </c>
      <c r="H1462">
        <v>-15.0261649019139</v>
      </c>
      <c r="I1462">
        <v>-3.92393806593117</v>
      </c>
      <c r="J1462">
        <v>-5.7986614625958799</v>
      </c>
      <c r="K1462">
        <v>221.14218838703599</v>
      </c>
      <c r="L1462">
        <v>206.00266448179099</v>
      </c>
      <c r="M1462">
        <v>33.536056776568401</v>
      </c>
      <c r="N1462">
        <v>0.40558490423864102</v>
      </c>
      <c r="O1462">
        <v>25.377292779196601</v>
      </c>
      <c r="P1462">
        <v>35.3976736875196</v>
      </c>
      <c r="Q1462">
        <v>5.0157513104870004E-3</v>
      </c>
    </row>
    <row r="1463" spans="1:17" hidden="1" x14ac:dyDescent="0.3">
      <c r="A1463" t="s">
        <v>3094</v>
      </c>
      <c r="B1463" t="s">
        <v>3095</v>
      </c>
      <c r="C1463" t="str">
        <f>IFERROR(VLOOKUP(Table1[[#This Row],[Ticker]],[1]!Table2[[Symbol]:[Industry]],2,FALSE),"-")</f>
        <v>-</v>
      </c>
      <c r="D1463" t="s">
        <v>54</v>
      </c>
      <c r="E1463">
        <v>1014.26688</v>
      </c>
      <c r="F1463">
        <v>202.4</v>
      </c>
      <c r="G1463">
        <v>25.121601544236199</v>
      </c>
      <c r="H1463">
        <v>-15.7659809321755</v>
      </c>
      <c r="I1463">
        <v>-15.708866068449399</v>
      </c>
      <c r="J1463">
        <v>-5.9603542853514702</v>
      </c>
      <c r="K1463">
        <v>222.09462406429901</v>
      </c>
      <c r="L1463">
        <v>204.01808056688401</v>
      </c>
      <c r="M1463">
        <v>33.8303871068482</v>
      </c>
      <c r="N1463">
        <v>1.08825151957031</v>
      </c>
      <c r="O1463">
        <v>30.9288537549407</v>
      </c>
      <c r="P1463">
        <v>62.570281124498003</v>
      </c>
      <c r="Q1463">
        <v>4.5679499586082001E-2</v>
      </c>
    </row>
    <row r="1464" spans="1:17" hidden="1" x14ac:dyDescent="0.3">
      <c r="A1464" t="s">
        <v>3096</v>
      </c>
      <c r="B1464" t="s">
        <v>3097</v>
      </c>
      <c r="C1464" t="str">
        <f>IFERROR(VLOOKUP(Table1[[#This Row],[Ticker]],[1]!Table2[[Symbol]:[Industry]],2,FALSE),"-")</f>
        <v>-</v>
      </c>
      <c r="D1464" t="s">
        <v>306</v>
      </c>
      <c r="E1464">
        <v>1013.324</v>
      </c>
      <c r="F1464">
        <v>7794.8</v>
      </c>
      <c r="G1464">
        <v>17.896208917211801</v>
      </c>
      <c r="H1464">
        <v>-5.90954238917171</v>
      </c>
      <c r="I1464">
        <v>-28.062832521161699</v>
      </c>
      <c r="J1464">
        <v>-3.6069539747432802</v>
      </c>
      <c r="K1464">
        <v>8157.1487777500797</v>
      </c>
      <c r="L1464">
        <v>8037.3402645174901</v>
      </c>
      <c r="M1464">
        <v>44.817054610476603</v>
      </c>
      <c r="N1464">
        <v>0.68584007418073201</v>
      </c>
      <c r="O1464">
        <v>28.944937650741501</v>
      </c>
      <c r="P1464">
        <v>52.833222226579302</v>
      </c>
      <c r="Q1464">
        <v>0.19262031625856699</v>
      </c>
    </row>
    <row r="1465" spans="1:17" hidden="1" x14ac:dyDescent="0.3">
      <c r="A1465" t="s">
        <v>3098</v>
      </c>
      <c r="B1465" t="s">
        <v>3099</v>
      </c>
      <c r="C1465" t="str">
        <f>IFERROR(VLOOKUP(Table1[[#This Row],[Ticker]],[1]!Table2[[Symbol]:[Industry]],2,FALSE),"-")</f>
        <v>-</v>
      </c>
      <c r="D1465" t="s">
        <v>3100</v>
      </c>
      <c r="E1465">
        <v>1008.616321097</v>
      </c>
      <c r="F1465">
        <v>28.91</v>
      </c>
      <c r="G1465">
        <v>-55.427178732473401</v>
      </c>
      <c r="H1465">
        <v>-6.9083422856587298</v>
      </c>
      <c r="I1465">
        <v>-48.637203700243198</v>
      </c>
      <c r="J1465">
        <v>-3.06471938311239</v>
      </c>
      <c r="K1465">
        <v>29.588226125673501</v>
      </c>
      <c r="L1465">
        <v>32.896996048804397</v>
      </c>
      <c r="M1465">
        <v>58.2476451682274</v>
      </c>
      <c r="N1465">
        <v>0.46283318683865399</v>
      </c>
      <c r="O1465">
        <v>79.868557592528504</v>
      </c>
      <c r="P1465">
        <v>11.192307692307701</v>
      </c>
      <c r="Q1465">
        <v>0.139492313919754</v>
      </c>
    </row>
    <row r="1466" spans="1:17" hidden="1" x14ac:dyDescent="0.3">
      <c r="A1466" t="s">
        <v>3101</v>
      </c>
      <c r="B1466" t="s">
        <v>3102</v>
      </c>
      <c r="C1466" t="str">
        <f>IFERROR(VLOOKUP(Table1[[#This Row],[Ticker]],[1]!Table2[[Symbol]:[Industry]],2,FALSE),"-")</f>
        <v>-</v>
      </c>
      <c r="D1466" t="s">
        <v>532</v>
      </c>
      <c r="E1466">
        <v>1008.3572799999999</v>
      </c>
      <c r="F1466">
        <v>1254.8</v>
      </c>
      <c r="G1466">
        <v>71.702704059767996</v>
      </c>
      <c r="H1466">
        <v>4.0593883166916402</v>
      </c>
      <c r="I1466">
        <v>-34.365461670642297</v>
      </c>
      <c r="J1466">
        <v>0.41985401930556798</v>
      </c>
      <c r="K1466">
        <v>1229.9695378706001</v>
      </c>
      <c r="L1466">
        <v>1151.2216457219299</v>
      </c>
      <c r="M1466">
        <v>50.940101054520298</v>
      </c>
      <c r="N1466">
        <v>1.3020817727268701</v>
      </c>
      <c r="O1466">
        <v>29.088300924450099</v>
      </c>
      <c r="P1466">
        <v>118.987783595113</v>
      </c>
      <c r="Q1466">
        <v>0.172802940650088</v>
      </c>
    </row>
    <row r="1467" spans="1:17" hidden="1" x14ac:dyDescent="0.3">
      <c r="A1467" t="s">
        <v>3103</v>
      </c>
      <c r="B1467" t="s">
        <v>3104</v>
      </c>
      <c r="C1467" t="str">
        <f>IFERROR(VLOOKUP(Table1[[#This Row],[Ticker]],[1]!Table2[[Symbol]:[Industry]],2,FALSE),"-")</f>
        <v>-</v>
      </c>
      <c r="D1467" t="s">
        <v>296</v>
      </c>
      <c r="E1467">
        <v>1004.75499012</v>
      </c>
      <c r="F1467">
        <v>41.46</v>
      </c>
      <c r="G1467">
        <v>-62.444185631114003</v>
      </c>
      <c r="H1467">
        <v>7.7196620197605803</v>
      </c>
      <c r="I1467">
        <v>-17.229437875058199</v>
      </c>
      <c r="J1467">
        <v>-2.1315194975430298</v>
      </c>
      <c r="K1467">
        <v>40.031517886515402</v>
      </c>
      <c r="L1467">
        <v>44.522763514863101</v>
      </c>
      <c r="M1467">
        <v>55.045239464174003</v>
      </c>
      <c r="N1467">
        <v>0.49733935924667</v>
      </c>
      <c r="O1467">
        <v>59.913169319826302</v>
      </c>
      <c r="P1467">
        <v>25.636363636363601</v>
      </c>
      <c r="Q1467">
        <v>5.0248420800649E-2</v>
      </c>
    </row>
    <row r="1468" spans="1:17" hidden="1" x14ac:dyDescent="0.3">
      <c r="A1468" t="s">
        <v>3105</v>
      </c>
      <c r="B1468" t="s">
        <v>3106</v>
      </c>
      <c r="C1468" t="str">
        <f>IFERROR(VLOOKUP(Table1[[#This Row],[Ticker]],[1]!Table2[[Symbol]:[Industry]],2,FALSE),"-")</f>
        <v>-</v>
      </c>
      <c r="D1468" t="s">
        <v>415</v>
      </c>
      <c r="E1468">
        <v>1001.8716975</v>
      </c>
      <c r="F1468">
        <v>314.95</v>
      </c>
      <c r="G1468">
        <v>-23.1259589265036</v>
      </c>
      <c r="H1468">
        <v>-7.1929480407845095E-2</v>
      </c>
      <c r="I1468">
        <v>-23.3904867925643</v>
      </c>
      <c r="J1468">
        <v>0.38111121731102598</v>
      </c>
      <c r="K1468">
        <v>319.86174198915103</v>
      </c>
      <c r="L1468">
        <v>330.32860698751603</v>
      </c>
      <c r="M1468">
        <v>46.148065530933501</v>
      </c>
      <c r="N1468">
        <v>0.52547839503083205</v>
      </c>
      <c r="O1468">
        <v>60.898555326242203</v>
      </c>
      <c r="P1468">
        <v>18.357760240510999</v>
      </c>
      <c r="Q1468">
        <v>4.0851197620039997E-3</v>
      </c>
    </row>
    <row r="1469" spans="1:17" hidden="1" x14ac:dyDescent="0.3">
      <c r="A1469" t="s">
        <v>3107</v>
      </c>
      <c r="B1469" t="s">
        <v>3108</v>
      </c>
      <c r="C1469" t="str">
        <f>IFERROR(VLOOKUP(Table1[[#This Row],[Ticker]],[1]!Table2[[Symbol]:[Industry]],2,FALSE),"-")</f>
        <v>-</v>
      </c>
      <c r="D1469" t="s">
        <v>54</v>
      </c>
      <c r="E1469">
        <v>1000.86096019</v>
      </c>
      <c r="F1469">
        <v>779.05</v>
      </c>
      <c r="G1469">
        <v>45.2701500326611</v>
      </c>
      <c r="H1469">
        <v>-11.9739847021341</v>
      </c>
      <c r="I1469">
        <v>0.51305833332455997</v>
      </c>
      <c r="J1469">
        <v>6.4856269717382098</v>
      </c>
      <c r="K1469">
        <v>783.10593968112505</v>
      </c>
      <c r="L1469">
        <v>687.07945439890204</v>
      </c>
      <c r="M1469">
        <v>50.644810876521198</v>
      </c>
      <c r="N1469">
        <v>1.14430960153504</v>
      </c>
      <c r="O1469">
        <v>21.949810666837799</v>
      </c>
      <c r="P1469">
        <v>79.071371106769305</v>
      </c>
      <c r="Q1469">
        <v>9.2756846231978995E-2</v>
      </c>
    </row>
    <row r="1470" spans="1:17" hidden="1" x14ac:dyDescent="0.3">
      <c r="A1470" t="s">
        <v>3109</v>
      </c>
      <c r="B1470" t="s">
        <v>3110</v>
      </c>
      <c r="C1470" t="str">
        <f>IFERROR(VLOOKUP(Table1[[#This Row],[Ticker]],[1]!Table2[[Symbol]:[Industry]],2,FALSE),"-")</f>
        <v>-</v>
      </c>
      <c r="D1470" t="s">
        <v>83</v>
      </c>
      <c r="E1470">
        <v>998.60430482999902</v>
      </c>
      <c r="F1470">
        <v>220.77</v>
      </c>
      <c r="G1470">
        <v>-35.485450473856297</v>
      </c>
      <c r="H1470">
        <v>-4.7845982255599901</v>
      </c>
      <c r="I1470">
        <v>-16.361868106755601</v>
      </c>
      <c r="J1470">
        <v>-3.06457323222712</v>
      </c>
      <c r="K1470">
        <v>228.59452262332701</v>
      </c>
      <c r="L1470">
        <v>220.97067014464599</v>
      </c>
      <c r="M1470">
        <v>35.827785151052097</v>
      </c>
      <c r="N1470">
        <v>0.29867724251640299</v>
      </c>
      <c r="O1470">
        <v>17.7696244960818</v>
      </c>
      <c r="P1470">
        <v>22.65</v>
      </c>
      <c r="Q1470">
        <v>-4.5073724830625002E-2</v>
      </c>
    </row>
    <row r="1471" spans="1:17" hidden="1" x14ac:dyDescent="0.3">
      <c r="A1471" t="s">
        <v>3111</v>
      </c>
      <c r="B1471" t="s">
        <v>3112</v>
      </c>
      <c r="C1471" t="str">
        <f>IFERROR(VLOOKUP(Table1[[#This Row],[Ticker]],[1]!Table2[[Symbol]:[Industry]],2,FALSE),"-")</f>
        <v>-</v>
      </c>
      <c r="D1471" t="s">
        <v>306</v>
      </c>
      <c r="E1471">
        <v>994.98680019999995</v>
      </c>
      <c r="F1471">
        <v>362.8</v>
      </c>
      <c r="G1471">
        <v>-5.89333949849898</v>
      </c>
      <c r="H1471">
        <v>1.5443784793970801</v>
      </c>
      <c r="I1471">
        <v>-22.800336737096298</v>
      </c>
      <c r="J1471">
        <v>3.5353931373709901</v>
      </c>
      <c r="K1471">
        <v>356.04052610149398</v>
      </c>
      <c r="L1471">
        <v>352.286918147422</v>
      </c>
      <c r="M1471">
        <v>56.752818337095199</v>
      </c>
      <c r="N1471">
        <v>1.2384173918865999</v>
      </c>
      <c r="O1471">
        <v>23.759647188533599</v>
      </c>
      <c r="P1471">
        <v>29.432750624331</v>
      </c>
      <c r="Q1471">
        <v>0.15694694257307601</v>
      </c>
    </row>
    <row r="1472" spans="1:17" hidden="1" x14ac:dyDescent="0.3">
      <c r="A1472" t="s">
        <v>3113</v>
      </c>
      <c r="B1472" t="s">
        <v>3114</v>
      </c>
      <c r="C1472" t="str">
        <f>IFERROR(VLOOKUP(Table1[[#This Row],[Ticker]],[1]!Table2[[Symbol]:[Industry]],2,FALSE),"-")</f>
        <v>-</v>
      </c>
      <c r="D1472" t="s">
        <v>777</v>
      </c>
      <c r="E1472">
        <v>993.79844979999996</v>
      </c>
      <c r="F1472">
        <v>439.4</v>
      </c>
      <c r="G1472">
        <v>-53.1213250766912</v>
      </c>
      <c r="H1472">
        <v>-5.9700133731918896</v>
      </c>
      <c r="I1472">
        <v>-32.247260391593599</v>
      </c>
      <c r="J1472">
        <v>5.8278540193055504</v>
      </c>
      <c r="K1472">
        <v>425.057176037033</v>
      </c>
      <c r="L1472">
        <v>461.944751541112</v>
      </c>
      <c r="M1472">
        <v>63.595849324706997</v>
      </c>
      <c r="N1472">
        <v>0.90513508259150999</v>
      </c>
      <c r="O1472">
        <v>68.411470186618104</v>
      </c>
      <c r="P1472">
        <v>31.438827400538401</v>
      </c>
      <c r="Q1472">
        <v>5.5321531008322003E-2</v>
      </c>
    </row>
    <row r="1473" spans="1:17" hidden="1" x14ac:dyDescent="0.3">
      <c r="A1473" t="s">
        <v>3115</v>
      </c>
      <c r="B1473" t="s">
        <v>3116</v>
      </c>
      <c r="C1473" t="str">
        <f>IFERROR(VLOOKUP(Table1[[#This Row],[Ticker]],[1]!Table2[[Symbol]:[Industry]],2,FALSE),"-")</f>
        <v>-</v>
      </c>
      <c r="D1473" t="s">
        <v>1476</v>
      </c>
      <c r="E1473">
        <v>993.38888840000004</v>
      </c>
      <c r="F1473">
        <v>36.200000000000003</v>
      </c>
      <c r="G1473">
        <v>-3.9671145870621798</v>
      </c>
      <c r="H1473">
        <v>-1.05237913437492</v>
      </c>
      <c r="I1473">
        <v>-12.315243241144</v>
      </c>
      <c r="J1473">
        <v>-6.5602134255712201</v>
      </c>
      <c r="K1473">
        <v>35.932317185640699</v>
      </c>
      <c r="L1473">
        <v>34.018825294507103</v>
      </c>
      <c r="M1473">
        <v>42.789548827476303</v>
      </c>
      <c r="N1473">
        <v>0.91791719899615898</v>
      </c>
      <c r="O1473">
        <v>25.552486187845201</v>
      </c>
      <c r="P1473">
        <v>34.024435394298401</v>
      </c>
      <c r="Q1473">
        <v>3.8669274042123003E-2</v>
      </c>
    </row>
    <row r="1474" spans="1:17" hidden="1" x14ac:dyDescent="0.3">
      <c r="A1474" t="s">
        <v>3117</v>
      </c>
      <c r="B1474" t="s">
        <v>3118</v>
      </c>
      <c r="C1474" t="str">
        <f>IFERROR(VLOOKUP(Table1[[#This Row],[Ticker]],[1]!Table2[[Symbol]:[Industry]],2,FALSE),"-")</f>
        <v>-</v>
      </c>
      <c r="D1474" t="s">
        <v>569</v>
      </c>
      <c r="E1474">
        <v>991.53023912000003</v>
      </c>
      <c r="F1474">
        <v>920.8</v>
      </c>
      <c r="G1474">
        <v>122.240342257363</v>
      </c>
      <c r="H1474">
        <v>-21.893333678356001</v>
      </c>
      <c r="I1474">
        <v>-57.0028557544302</v>
      </c>
      <c r="J1474">
        <v>-19.647862675466701</v>
      </c>
      <c r="K1474">
        <v>1198.9867859221199</v>
      </c>
      <c r="L1474">
        <v>1173.43068529332</v>
      </c>
      <c r="M1474">
        <v>29.727985103668001</v>
      </c>
      <c r="N1474">
        <v>1.3256160292377399</v>
      </c>
      <c r="O1474">
        <v>139.94352736750599</v>
      </c>
      <c r="P1474">
        <v>186.496577473553</v>
      </c>
      <c r="Q1474">
        <v>0.20694644506227899</v>
      </c>
    </row>
    <row r="1475" spans="1:17" hidden="1" x14ac:dyDescent="0.3">
      <c r="A1475" t="s">
        <v>3119</v>
      </c>
      <c r="B1475" t="s">
        <v>3120</v>
      </c>
      <c r="C1475" t="str">
        <f>IFERROR(VLOOKUP(Table1[[#This Row],[Ticker]],[1]!Table2[[Symbol]:[Industry]],2,FALSE),"-")</f>
        <v>-</v>
      </c>
      <c r="D1475" t="s">
        <v>265</v>
      </c>
      <c r="E1475">
        <v>989.22951</v>
      </c>
      <c r="F1475">
        <v>927</v>
      </c>
      <c r="G1475">
        <v>71.269301250714506</v>
      </c>
      <c r="H1475">
        <v>12.549400700259101</v>
      </c>
      <c r="I1475">
        <v>24.0450401082804</v>
      </c>
      <c r="J1475">
        <v>2.8831731682417301</v>
      </c>
      <c r="K1475">
        <v>904.52946871448205</v>
      </c>
      <c r="L1475">
        <v>743.17980734704599</v>
      </c>
      <c r="M1475">
        <v>47.954599369688701</v>
      </c>
      <c r="N1475">
        <v>0.47749510763209302</v>
      </c>
      <c r="O1475">
        <v>19.848975188781001</v>
      </c>
      <c r="P1475">
        <v>157.5</v>
      </c>
      <c r="Q1475">
        <v>0.157230298893696</v>
      </c>
    </row>
    <row r="1476" spans="1:17" hidden="1" x14ac:dyDescent="0.3">
      <c r="A1476" t="s">
        <v>3121</v>
      </c>
      <c r="B1476" t="s">
        <v>3122</v>
      </c>
      <c r="C1476" t="str">
        <f>IFERROR(VLOOKUP(Table1[[#This Row],[Ticker]],[1]!Table2[[Symbol]:[Industry]],2,FALSE),"-")</f>
        <v>-</v>
      </c>
      <c r="D1476" t="s">
        <v>532</v>
      </c>
      <c r="E1476">
        <v>987.48022887499997</v>
      </c>
      <c r="F1476">
        <v>294.35000000000002</v>
      </c>
      <c r="G1476">
        <v>65.938406938245194</v>
      </c>
      <c r="H1476">
        <v>9.6892814004941901</v>
      </c>
      <c r="I1476">
        <v>48.252747294711</v>
      </c>
      <c r="J1476">
        <v>5.0108327427098098</v>
      </c>
      <c r="K1476">
        <v>247.576873827459</v>
      </c>
      <c r="L1476">
        <v>202.201381210427</v>
      </c>
      <c r="M1476">
        <v>83.402631240378</v>
      </c>
      <c r="N1476">
        <v>1.6236780012444201</v>
      </c>
      <c r="O1476">
        <v>2.5989468320026998</v>
      </c>
      <c r="P1476">
        <v>123.330804248861</v>
      </c>
      <c r="Q1476">
        <v>0.143757452621701</v>
      </c>
    </row>
    <row r="1477" spans="1:17" hidden="1" x14ac:dyDescent="0.3">
      <c r="A1477" t="s">
        <v>3123</v>
      </c>
      <c r="B1477" t="s">
        <v>3124</v>
      </c>
      <c r="C1477" t="str">
        <f>IFERROR(VLOOKUP(Table1[[#This Row],[Ticker]],[1]!Table2[[Symbol]:[Industry]],2,FALSE),"-")</f>
        <v>-</v>
      </c>
      <c r="D1477" t="s">
        <v>630</v>
      </c>
      <c r="E1477">
        <v>985.04208000000006</v>
      </c>
      <c r="F1477">
        <v>294.57</v>
      </c>
      <c r="G1477">
        <v>-5.3479160596623698</v>
      </c>
      <c r="H1477">
        <v>21.423657503663701</v>
      </c>
      <c r="I1477">
        <v>25.124003778433099</v>
      </c>
      <c r="J1477">
        <v>12.361944483374399</v>
      </c>
      <c r="K1477">
        <v>247.313978462596</v>
      </c>
      <c r="L1477">
        <v>226.382183915468</v>
      </c>
      <c r="M1477">
        <v>70.566603895951502</v>
      </c>
      <c r="N1477">
        <v>1.8245271520022801</v>
      </c>
      <c r="O1477">
        <v>7.2750110330312001</v>
      </c>
      <c r="P1477">
        <v>66.423728813559293</v>
      </c>
      <c r="Q1477">
        <v>7.2945194161203999E-2</v>
      </c>
    </row>
    <row r="1478" spans="1:17" hidden="1" x14ac:dyDescent="0.3">
      <c r="A1478" t="s">
        <v>3125</v>
      </c>
      <c r="B1478" t="s">
        <v>3126</v>
      </c>
      <c r="C1478" t="str">
        <f>IFERROR(VLOOKUP(Table1[[#This Row],[Ticker]],[1]!Table2[[Symbol]:[Industry]],2,FALSE),"-")</f>
        <v>-</v>
      </c>
      <c r="D1478" t="s">
        <v>21</v>
      </c>
      <c r="E1478">
        <v>982.42611201</v>
      </c>
      <c r="F1478">
        <v>93.95</v>
      </c>
      <c r="G1478">
        <v>-7.2231728290367796</v>
      </c>
      <c r="H1478">
        <v>0.23483370375044901</v>
      </c>
      <c r="I1478">
        <v>-19.469555452803199</v>
      </c>
      <c r="J1478">
        <v>0.88834917538736302</v>
      </c>
      <c r="K1478">
        <v>92.840162006889898</v>
      </c>
      <c r="L1478">
        <v>91.752400219874104</v>
      </c>
      <c r="M1478">
        <v>52.757029277115102</v>
      </c>
      <c r="N1478">
        <v>1.03357031855138</v>
      </c>
      <c r="O1478">
        <v>32.197977647684901</v>
      </c>
      <c r="P1478">
        <v>41.704374057315199</v>
      </c>
    </row>
    <row r="1479" spans="1:17" hidden="1" x14ac:dyDescent="0.3">
      <c r="A1479" t="s">
        <v>3127</v>
      </c>
      <c r="B1479" t="s">
        <v>3128</v>
      </c>
      <c r="C1479" t="str">
        <f>IFERROR(VLOOKUP(Table1[[#This Row],[Ticker]],[1]!Table2[[Symbol]:[Industry]],2,FALSE),"-")</f>
        <v>-</v>
      </c>
      <c r="D1479" t="s">
        <v>24</v>
      </c>
      <c r="E1479">
        <v>981.93989800400004</v>
      </c>
      <c r="F1479">
        <v>38.81</v>
      </c>
      <c r="G1479">
        <v>36.176219761689701</v>
      </c>
      <c r="H1479">
        <v>-9.16953077476985</v>
      </c>
      <c r="I1479">
        <v>-29.1197950565547</v>
      </c>
      <c r="J1479">
        <v>-3.0582357401786902</v>
      </c>
      <c r="K1479">
        <v>41.566725863769904</v>
      </c>
      <c r="L1479">
        <v>39.161035974885301</v>
      </c>
      <c r="M1479">
        <v>26.335156022360099</v>
      </c>
      <c r="N1479">
        <v>0.67486859597042703</v>
      </c>
      <c r="O1479">
        <v>52.022674568410103</v>
      </c>
      <c r="P1479">
        <v>73.646532438478701</v>
      </c>
      <c r="Q1479">
        <v>8.8173962882347995E-2</v>
      </c>
    </row>
    <row r="1480" spans="1:17" hidden="1" x14ac:dyDescent="0.3">
      <c r="A1480" t="s">
        <v>3129</v>
      </c>
      <c r="B1480" t="s">
        <v>3130</v>
      </c>
      <c r="C1480" t="str">
        <f>IFERROR(VLOOKUP(Table1[[#This Row],[Ticker]],[1]!Table2[[Symbol]:[Industry]],2,FALSE),"-")</f>
        <v>-</v>
      </c>
      <c r="D1480" t="s">
        <v>172</v>
      </c>
      <c r="E1480">
        <v>981.17592712500004</v>
      </c>
      <c r="F1480">
        <v>386.25</v>
      </c>
      <c r="G1480">
        <v>64.3059922961327</v>
      </c>
      <c r="H1480">
        <v>16.897945075646501</v>
      </c>
      <c r="I1480">
        <v>29.197556303741401</v>
      </c>
      <c r="J1480">
        <v>-5.8445680430445499</v>
      </c>
      <c r="K1480">
        <v>337.38721918489</v>
      </c>
      <c r="L1480">
        <v>277.70576700376398</v>
      </c>
      <c r="M1480">
        <v>53.344501109838603</v>
      </c>
      <c r="N1480">
        <v>1.3939898201438701</v>
      </c>
      <c r="O1480">
        <v>18.550161812297699</v>
      </c>
      <c r="P1480">
        <v>111.52792990142299</v>
      </c>
      <c r="Q1480">
        <v>8.7106230705170998E-2</v>
      </c>
    </row>
    <row r="1481" spans="1:17" hidden="1" x14ac:dyDescent="0.3">
      <c r="A1481" t="s">
        <v>3131</v>
      </c>
      <c r="B1481" t="s">
        <v>3132</v>
      </c>
      <c r="C1481" t="str">
        <f>IFERROR(VLOOKUP(Table1[[#This Row],[Ticker]],[1]!Table2[[Symbol]:[Industry]],2,FALSE),"-")</f>
        <v>-</v>
      </c>
      <c r="D1481" t="s">
        <v>21</v>
      </c>
      <c r="E1481">
        <v>981.04364324999995</v>
      </c>
      <c r="F1481">
        <v>385.75</v>
      </c>
      <c r="G1481">
        <v>147.684152232017</v>
      </c>
      <c r="H1481">
        <v>-10.130184999707399</v>
      </c>
      <c r="I1481">
        <v>57.716477996585802</v>
      </c>
      <c r="J1481">
        <v>4.2363196277711603</v>
      </c>
      <c r="K1481">
        <v>368.42361568960501</v>
      </c>
      <c r="L1481">
        <v>287.44147634684202</v>
      </c>
      <c r="M1481">
        <v>49.518743389275798</v>
      </c>
      <c r="N1481">
        <v>0.211319173702465</v>
      </c>
      <c r="O1481">
        <v>19.248217757614999</v>
      </c>
      <c r="P1481">
        <v>195.5938697318</v>
      </c>
      <c r="Q1481">
        <v>0.116468067795773</v>
      </c>
    </row>
    <row r="1482" spans="1:17" hidden="1" x14ac:dyDescent="0.3">
      <c r="A1482" t="s">
        <v>3133</v>
      </c>
      <c r="B1482" t="s">
        <v>3134</v>
      </c>
      <c r="C1482" t="str">
        <f>IFERROR(VLOOKUP(Table1[[#This Row],[Ticker]],[1]!Table2[[Symbol]:[Industry]],2,FALSE),"-")</f>
        <v>-</v>
      </c>
      <c r="D1482" t="s">
        <v>121</v>
      </c>
      <c r="E1482">
        <v>980.38136638200001</v>
      </c>
      <c r="F1482">
        <v>134.31</v>
      </c>
      <c r="G1482">
        <v>-56.499548768590401</v>
      </c>
      <c r="H1482">
        <v>-13.2159509331688</v>
      </c>
      <c r="I1482">
        <v>-20.983454874997101</v>
      </c>
      <c r="J1482">
        <v>-7.4199275506603097</v>
      </c>
      <c r="K1482">
        <v>145.387057812877</v>
      </c>
      <c r="L1482">
        <v>151.676401597309</v>
      </c>
      <c r="M1482">
        <v>35.867656400020302</v>
      </c>
      <c r="N1482">
        <v>0.90357137842309698</v>
      </c>
      <c r="O1482">
        <v>65.438165438165399</v>
      </c>
      <c r="P1482">
        <v>6.3420427553444201</v>
      </c>
      <c r="Q1482">
        <v>3.7553550159597E-2</v>
      </c>
    </row>
    <row r="1483" spans="1:17" hidden="1" x14ac:dyDescent="0.3">
      <c r="A1483" t="s">
        <v>3135</v>
      </c>
      <c r="B1483" t="s">
        <v>3136</v>
      </c>
      <c r="C1483" t="str">
        <f>IFERROR(VLOOKUP(Table1[[#This Row],[Ticker]],[1]!Table2[[Symbol]:[Industry]],2,FALSE),"-")</f>
        <v>-</v>
      </c>
      <c r="D1483" t="s">
        <v>569</v>
      </c>
      <c r="E1483">
        <v>978.58917721499995</v>
      </c>
      <c r="F1483">
        <v>267.14999999999998</v>
      </c>
      <c r="G1483">
        <v>-33.415185499083698</v>
      </c>
      <c r="H1483">
        <v>2.2536605176867699</v>
      </c>
      <c r="I1483">
        <v>-15.581870162358999</v>
      </c>
      <c r="J1483">
        <v>-0.96773421598854803</v>
      </c>
      <c r="K1483">
        <v>262.61691156514701</v>
      </c>
      <c r="L1483">
        <v>264.13536700485798</v>
      </c>
      <c r="M1483">
        <v>48.161728292816598</v>
      </c>
      <c r="N1483">
        <v>1.5663272697469599</v>
      </c>
      <c r="O1483">
        <v>19.577016657308601</v>
      </c>
      <c r="P1483">
        <v>18.470066518846899</v>
      </c>
      <c r="Q1483">
        <v>-9.3131749218335003E-2</v>
      </c>
    </row>
    <row r="1484" spans="1:17" hidden="1" x14ac:dyDescent="0.3">
      <c r="A1484" t="s">
        <v>3137</v>
      </c>
      <c r="B1484" t="s">
        <v>3138</v>
      </c>
      <c r="C1484" t="str">
        <f>IFERROR(VLOOKUP(Table1[[#This Row],[Ticker]],[1]!Table2[[Symbol]:[Industry]],2,FALSE),"-")</f>
        <v>-</v>
      </c>
      <c r="D1484" t="s">
        <v>265</v>
      </c>
      <c r="E1484">
        <v>977.00488653599996</v>
      </c>
      <c r="F1484">
        <v>160.56</v>
      </c>
      <c r="G1484">
        <v>20.022444420978399</v>
      </c>
      <c r="H1484">
        <v>-11.928714255308901</v>
      </c>
      <c r="I1484">
        <v>-7.3764983532580004</v>
      </c>
      <c r="J1484">
        <v>-5.4483007871863203</v>
      </c>
      <c r="K1484">
        <v>157.81579027752801</v>
      </c>
      <c r="L1484">
        <v>139.73767353218901</v>
      </c>
      <c r="M1484">
        <v>57.267555705810999</v>
      </c>
      <c r="N1484">
        <v>0.62842134373322001</v>
      </c>
      <c r="O1484">
        <v>20.827105132037801</v>
      </c>
      <c r="P1484">
        <v>71.9057815845824</v>
      </c>
      <c r="Q1484">
        <v>0.24518249435410799</v>
      </c>
    </row>
    <row r="1485" spans="1:17" hidden="1" x14ac:dyDescent="0.3">
      <c r="A1485" t="s">
        <v>3139</v>
      </c>
      <c r="B1485" t="s">
        <v>3140</v>
      </c>
      <c r="C1485" t="str">
        <f>IFERROR(VLOOKUP(Table1[[#This Row],[Ticker]],[1]!Table2[[Symbol]:[Industry]],2,FALSE),"-")</f>
        <v>-</v>
      </c>
      <c r="D1485" t="s">
        <v>630</v>
      </c>
      <c r="E1485">
        <v>972.763375</v>
      </c>
      <c r="F1485">
        <v>1699.15</v>
      </c>
      <c r="G1485">
        <v>-21.800621873499399</v>
      </c>
      <c r="H1485">
        <v>-17.512925163008099</v>
      </c>
      <c r="I1485">
        <v>-11.234473152104201</v>
      </c>
      <c r="J1485">
        <v>-2.0341897554854098</v>
      </c>
      <c r="K1485">
        <v>1740.0358532994401</v>
      </c>
      <c r="L1485">
        <v>1656.40233305786</v>
      </c>
      <c r="M1485">
        <v>38.980554692642798</v>
      </c>
      <c r="N1485">
        <v>1.1297107612124999</v>
      </c>
      <c r="O1485">
        <v>29.338198511020199</v>
      </c>
      <c r="P1485">
        <v>22.624760942517899</v>
      </c>
      <c r="Q1485">
        <v>-6.6687372636199996E-4</v>
      </c>
    </row>
    <row r="1486" spans="1:17" hidden="1" x14ac:dyDescent="0.3">
      <c r="A1486" t="s">
        <v>3141</v>
      </c>
      <c r="B1486" t="s">
        <v>3142</v>
      </c>
      <c r="C1486" t="str">
        <f>IFERROR(VLOOKUP(Table1[[#This Row],[Ticker]],[1]!Table2[[Symbol]:[Industry]],2,FALSE),"-")</f>
        <v>-</v>
      </c>
      <c r="D1486" t="s">
        <v>532</v>
      </c>
      <c r="E1486">
        <v>971.39178289799997</v>
      </c>
      <c r="F1486">
        <v>185.94</v>
      </c>
      <c r="G1486">
        <v>111.446889135142</v>
      </c>
      <c r="H1486">
        <v>3.7451164214613399</v>
      </c>
      <c r="I1486">
        <v>19.113124626993301</v>
      </c>
      <c r="J1486">
        <v>-1.4095791357746399</v>
      </c>
      <c r="K1486">
        <v>173.491062373586</v>
      </c>
      <c r="L1486">
        <v>145.28344058112</v>
      </c>
      <c r="M1486">
        <v>55.989330214159402</v>
      </c>
      <c r="N1486">
        <v>0.54744858227136795</v>
      </c>
      <c r="O1486">
        <v>6.9162095299558999</v>
      </c>
      <c r="P1486">
        <v>145.78982154659599</v>
      </c>
      <c r="Q1486">
        <v>3.2674882026913002E-2</v>
      </c>
    </row>
    <row r="1487" spans="1:17" hidden="1" x14ac:dyDescent="0.3">
      <c r="A1487" t="s">
        <v>3143</v>
      </c>
      <c r="B1487" t="s">
        <v>3144</v>
      </c>
      <c r="C1487" t="str">
        <f>IFERROR(VLOOKUP(Table1[[#This Row],[Ticker]],[1]!Table2[[Symbol]:[Industry]],2,FALSE),"-")</f>
        <v>-</v>
      </c>
      <c r="D1487" t="s">
        <v>83</v>
      </c>
      <c r="E1487">
        <v>970.93028812</v>
      </c>
      <c r="F1487">
        <v>112.37</v>
      </c>
      <c r="G1487">
        <v>-1.6107732025195101</v>
      </c>
      <c r="H1487">
        <v>1.3795385281953101</v>
      </c>
      <c r="I1487">
        <v>-30.5269873416865</v>
      </c>
      <c r="J1487">
        <v>-8.0306125653602898</v>
      </c>
      <c r="K1487">
        <v>112.67388613985401</v>
      </c>
      <c r="L1487">
        <v>108.02567276649199</v>
      </c>
      <c r="M1487">
        <v>41.557303959780597</v>
      </c>
      <c r="N1487">
        <v>1.3595596061628099</v>
      </c>
      <c r="O1487">
        <v>58.360772448162301</v>
      </c>
      <c r="P1487">
        <v>39.590062111801203</v>
      </c>
      <c r="Q1487">
        <v>-3.3536390824836997E-2</v>
      </c>
    </row>
    <row r="1488" spans="1:17" hidden="1" x14ac:dyDescent="0.3">
      <c r="A1488" t="s">
        <v>3145</v>
      </c>
      <c r="B1488" t="s">
        <v>3146</v>
      </c>
      <c r="C1488" t="str">
        <f>IFERROR(VLOOKUP(Table1[[#This Row],[Ticker]],[1]!Table2[[Symbol]:[Industry]],2,FALSE),"-")</f>
        <v>-</v>
      </c>
      <c r="D1488" t="s">
        <v>118</v>
      </c>
      <c r="E1488">
        <v>968.88630951000005</v>
      </c>
      <c r="F1488">
        <v>3109.05</v>
      </c>
      <c r="G1488">
        <v>24.526286136937902</v>
      </c>
      <c r="H1488">
        <v>10.363526342037</v>
      </c>
      <c r="I1488">
        <v>-13.314113103757901</v>
      </c>
      <c r="J1488">
        <v>2.2883982589517702</v>
      </c>
      <c r="K1488">
        <v>2948.6291507166602</v>
      </c>
      <c r="L1488">
        <v>2750.2792554543998</v>
      </c>
      <c r="M1488">
        <v>57.301762155276201</v>
      </c>
      <c r="N1488">
        <v>1.02204732678647</v>
      </c>
      <c r="O1488">
        <v>14.8582364387835</v>
      </c>
      <c r="P1488">
        <v>58.608815426997197</v>
      </c>
      <c r="Q1488">
        <v>0.10913335270668199</v>
      </c>
    </row>
    <row r="1489" spans="1:17" hidden="1" x14ac:dyDescent="0.3">
      <c r="A1489" t="s">
        <v>3147</v>
      </c>
      <c r="B1489" t="s">
        <v>3148</v>
      </c>
      <c r="C1489" t="str">
        <f>IFERROR(VLOOKUP(Table1[[#This Row],[Ticker]],[1]!Table2[[Symbol]:[Industry]],2,FALSE),"-")</f>
        <v>-</v>
      </c>
      <c r="D1489" t="s">
        <v>265</v>
      </c>
      <c r="E1489">
        <v>967.73599999999999</v>
      </c>
      <c r="F1489">
        <v>1728.1</v>
      </c>
      <c r="G1489">
        <v>-5.2205141704461804</v>
      </c>
      <c r="H1489">
        <v>12.123760881160001</v>
      </c>
      <c r="I1489">
        <v>2.2839338455534399</v>
      </c>
      <c r="J1489">
        <v>2.2264557055074898</v>
      </c>
      <c r="K1489">
        <v>1564.85974859474</v>
      </c>
      <c r="L1489">
        <v>1487.26259819854</v>
      </c>
      <c r="M1489">
        <v>63.2798932008888</v>
      </c>
      <c r="N1489">
        <v>2.5479969505625299</v>
      </c>
      <c r="O1489">
        <v>8.4427984491638206</v>
      </c>
      <c r="P1489">
        <v>36.911741403897899</v>
      </c>
      <c r="Q1489">
        <v>5.6090233803594E-2</v>
      </c>
    </row>
    <row r="1490" spans="1:17" hidden="1" x14ac:dyDescent="0.3">
      <c r="A1490" t="s">
        <v>3149</v>
      </c>
      <c r="B1490" t="s">
        <v>3150</v>
      </c>
      <c r="C1490" t="str">
        <f>IFERROR(VLOOKUP(Table1[[#This Row],[Ticker]],[1]!Table2[[Symbol]:[Industry]],2,FALSE),"-")</f>
        <v>-</v>
      </c>
      <c r="D1490" t="s">
        <v>473</v>
      </c>
      <c r="E1490">
        <v>966.75243609999995</v>
      </c>
      <c r="F1490">
        <v>1.1599999999999999</v>
      </c>
      <c r="G1490">
        <v>-85.826313272205894</v>
      </c>
      <c r="H1490">
        <v>-17.3605031144516</v>
      </c>
      <c r="I1490">
        <v>-78.569774002207296</v>
      </c>
      <c r="J1490">
        <v>-9.7054793140277802</v>
      </c>
      <c r="K1490">
        <v>1.53001834874512</v>
      </c>
      <c r="L1490">
        <v>2.2364120839030299</v>
      </c>
      <c r="M1490">
        <v>33.297803896074903</v>
      </c>
      <c r="N1490">
        <v>1.50148501936584</v>
      </c>
      <c r="O1490">
        <v>270.68965517241298</v>
      </c>
      <c r="P1490">
        <v>0.86956521739129899</v>
      </c>
    </row>
    <row r="1491" spans="1:17" hidden="1" x14ac:dyDescent="0.3">
      <c r="A1491" t="s">
        <v>3151</v>
      </c>
      <c r="B1491" t="s">
        <v>3152</v>
      </c>
      <c r="C1491" t="str">
        <f>IFERROR(VLOOKUP(Table1[[#This Row],[Ticker]],[1]!Table2[[Symbol]:[Industry]],2,FALSE),"-")</f>
        <v>-</v>
      </c>
      <c r="D1491" t="s">
        <v>473</v>
      </c>
      <c r="E1491">
        <v>963.80856000000006</v>
      </c>
      <c r="F1491">
        <v>30.36</v>
      </c>
      <c r="G1491">
        <v>73.724758916368302</v>
      </c>
      <c r="H1491">
        <v>-1.0737177091427299</v>
      </c>
      <c r="I1491">
        <v>16.164146808032299</v>
      </c>
      <c r="J1491">
        <v>-4.2201459806944399</v>
      </c>
      <c r="K1491">
        <v>29.0724776063877</v>
      </c>
      <c r="L1491">
        <v>25.025698000798499</v>
      </c>
      <c r="M1491">
        <v>50.592143088640398</v>
      </c>
      <c r="N1491">
        <v>1.2531416208777699</v>
      </c>
      <c r="O1491">
        <v>11.4953886693017</v>
      </c>
      <c r="P1491">
        <v>127.7</v>
      </c>
      <c r="Q1491">
        <v>0.16344790502620599</v>
      </c>
    </row>
    <row r="1492" spans="1:17" hidden="1" x14ac:dyDescent="0.3">
      <c r="A1492" t="s">
        <v>3153</v>
      </c>
      <c r="B1492" t="s">
        <v>3154</v>
      </c>
      <c r="C1492" t="str">
        <f>IFERROR(VLOOKUP(Table1[[#This Row],[Ticker]],[1]!Table2[[Symbol]:[Industry]],2,FALSE),"-")</f>
        <v>-</v>
      </c>
      <c r="D1492" t="s">
        <v>630</v>
      </c>
      <c r="E1492">
        <v>963.41869799999995</v>
      </c>
      <c r="F1492">
        <v>1044.9000000000001</v>
      </c>
      <c r="G1492">
        <v>10.014620559327801</v>
      </c>
      <c r="H1492">
        <v>-2.8587470331800602</v>
      </c>
      <c r="I1492">
        <v>2.1562689809306499</v>
      </c>
      <c r="J1492">
        <v>2.4923068788064699</v>
      </c>
      <c r="K1492">
        <v>1018.10448378828</v>
      </c>
      <c r="L1492">
        <v>944.99000456717295</v>
      </c>
      <c r="M1492">
        <v>56.946209011166502</v>
      </c>
      <c r="N1492">
        <v>0.74953831569220697</v>
      </c>
      <c r="O1492">
        <v>14.3554407120298</v>
      </c>
      <c r="P1492">
        <v>42.318169436120897</v>
      </c>
      <c r="Q1492">
        <v>-1.4414520076468E-2</v>
      </c>
    </row>
    <row r="1493" spans="1:17" hidden="1" x14ac:dyDescent="0.3">
      <c r="A1493" t="s">
        <v>3155</v>
      </c>
      <c r="B1493" t="s">
        <v>3156</v>
      </c>
      <c r="C1493" t="str">
        <f>IFERROR(VLOOKUP(Table1[[#This Row],[Ticker]],[1]!Table2[[Symbol]:[Industry]],2,FALSE),"-")</f>
        <v>-</v>
      </c>
      <c r="D1493" t="s">
        <v>141</v>
      </c>
      <c r="E1493">
        <v>957.88169500000004</v>
      </c>
      <c r="F1493">
        <v>974.15</v>
      </c>
      <c r="G1493">
        <v>1.44835102862792</v>
      </c>
      <c r="H1493">
        <v>1.30574849834757</v>
      </c>
      <c r="I1493">
        <v>5.5748793643006396</v>
      </c>
      <c r="J1493">
        <v>-5.2642558874249596</v>
      </c>
      <c r="K1493">
        <v>966.59808318859302</v>
      </c>
      <c r="L1493">
        <v>898.25432278798098</v>
      </c>
      <c r="M1493">
        <v>56.211123870550502</v>
      </c>
      <c r="N1493">
        <v>0.76120369506746899</v>
      </c>
      <c r="O1493">
        <v>20.617974644561901</v>
      </c>
      <c r="P1493">
        <v>45.319609159394297</v>
      </c>
      <c r="Q1493">
        <v>9.4812887319979996E-3</v>
      </c>
    </row>
    <row r="1494" spans="1:17" hidden="1" x14ac:dyDescent="0.3">
      <c r="A1494" t="s">
        <v>3157</v>
      </c>
      <c r="B1494" t="s">
        <v>3158</v>
      </c>
      <c r="C1494" t="str">
        <f>IFERROR(VLOOKUP(Table1[[#This Row],[Ticker]],[1]!Table2[[Symbol]:[Industry]],2,FALSE),"-")</f>
        <v>-</v>
      </c>
      <c r="D1494" t="s">
        <v>415</v>
      </c>
      <c r="E1494">
        <v>957.68608319999998</v>
      </c>
      <c r="F1494">
        <v>123.2</v>
      </c>
      <c r="G1494">
        <v>-24.2371511697648</v>
      </c>
      <c r="H1494">
        <v>22.955535216149698</v>
      </c>
      <c r="I1494">
        <v>-26.416498353258</v>
      </c>
      <c r="J1494">
        <v>18.496275071937099</v>
      </c>
      <c r="K1494">
        <v>114.166381668901</v>
      </c>
      <c r="L1494">
        <v>118.433264781513</v>
      </c>
      <c r="M1494">
        <v>56.725105466148698</v>
      </c>
      <c r="N1494">
        <v>3.4645769171151302</v>
      </c>
      <c r="O1494">
        <v>33.685064935064901</v>
      </c>
      <c r="P1494">
        <v>26.294208098411001</v>
      </c>
      <c r="Q1494">
        <v>-1.6865642837318999E-2</v>
      </c>
    </row>
    <row r="1495" spans="1:17" hidden="1" x14ac:dyDescent="0.3">
      <c r="A1495" t="s">
        <v>3159</v>
      </c>
      <c r="B1495" t="s">
        <v>3160</v>
      </c>
      <c r="C1495" t="str">
        <f>IFERROR(VLOOKUP(Table1[[#This Row],[Ticker]],[1]!Table2[[Symbol]:[Industry]],2,FALSE),"-")</f>
        <v>-</v>
      </c>
      <c r="D1495" t="s">
        <v>228</v>
      </c>
      <c r="E1495">
        <v>957.11316047999901</v>
      </c>
      <c r="F1495">
        <v>420.05</v>
      </c>
      <c r="G1495">
        <v>217.11512998520101</v>
      </c>
      <c r="H1495">
        <v>107.60444349335199</v>
      </c>
      <c r="I1495">
        <v>194.898671013457</v>
      </c>
      <c r="J1495">
        <v>-6.9894923462713399</v>
      </c>
      <c r="K1495">
        <v>293.27104959591702</v>
      </c>
      <c r="L1495">
        <v>190.23645627541799</v>
      </c>
      <c r="M1495">
        <v>56.537314093046902</v>
      </c>
      <c r="N1495">
        <v>0.91556731556731497</v>
      </c>
      <c r="O1495">
        <v>16.807522913938801</v>
      </c>
      <c r="P1495">
        <v>503.08686288585699</v>
      </c>
      <c r="Q1495">
        <v>0.18667209548587799</v>
      </c>
    </row>
    <row r="1496" spans="1:17" hidden="1" x14ac:dyDescent="0.3">
      <c r="A1496" t="s">
        <v>3161</v>
      </c>
      <c r="B1496" t="s">
        <v>3162</v>
      </c>
      <c r="C1496" t="str">
        <f>IFERROR(VLOOKUP(Table1[[#This Row],[Ticker]],[1]!Table2[[Symbol]:[Industry]],2,FALSE),"-")</f>
        <v>-</v>
      </c>
      <c r="D1496" t="s">
        <v>21</v>
      </c>
      <c r="E1496">
        <v>956.46442500000001</v>
      </c>
      <c r="F1496">
        <v>754.25</v>
      </c>
      <c r="G1496">
        <v>44.440114739055403</v>
      </c>
      <c r="H1496">
        <v>-4.4113843811068802</v>
      </c>
      <c r="I1496">
        <v>-7.8313220655451499</v>
      </c>
      <c r="J1496">
        <v>-0.90597656140834404</v>
      </c>
      <c r="K1496">
        <v>754.94991470585603</v>
      </c>
      <c r="L1496">
        <v>694.26242786268494</v>
      </c>
      <c r="M1496">
        <v>45.129836061150101</v>
      </c>
      <c r="N1496">
        <v>0.83559247455286001</v>
      </c>
      <c r="O1496">
        <v>9.6387139542592095</v>
      </c>
      <c r="P1496">
        <v>77.637776731040901</v>
      </c>
      <c r="Q1496">
        <v>0.14664524385220701</v>
      </c>
    </row>
    <row r="1497" spans="1:17" hidden="1" x14ac:dyDescent="0.3">
      <c r="A1497" t="s">
        <v>3163</v>
      </c>
      <c r="B1497" t="s">
        <v>3164</v>
      </c>
      <c r="C1497" t="str">
        <f>IFERROR(VLOOKUP(Table1[[#This Row],[Ticker]],[1]!Table2[[Symbol]:[Industry]],2,FALSE),"-")</f>
        <v>-</v>
      </c>
      <c r="D1497" t="s">
        <v>199</v>
      </c>
      <c r="E1497">
        <v>954.71636721000004</v>
      </c>
      <c r="F1497">
        <v>1235.0999999999999</v>
      </c>
      <c r="G1497">
        <v>26.120361689517999</v>
      </c>
      <c r="H1497">
        <v>33.086551258930498</v>
      </c>
      <c r="I1497">
        <v>48.816171969876798</v>
      </c>
      <c r="J1497">
        <v>3.5426694527446698</v>
      </c>
      <c r="K1497">
        <v>1019.94599934078</v>
      </c>
      <c r="L1497">
        <v>902.37850436493397</v>
      </c>
      <c r="M1497">
        <v>65.554254296335998</v>
      </c>
      <c r="N1497">
        <v>2.9267441511980601</v>
      </c>
      <c r="O1497">
        <v>10.9221925350174</v>
      </c>
      <c r="P1497">
        <v>92.098919045026804</v>
      </c>
      <c r="Q1497">
        <v>1.8488106263342002E-2</v>
      </c>
    </row>
    <row r="1498" spans="1:17" hidden="1" x14ac:dyDescent="0.3">
      <c r="A1498" t="s">
        <v>3165</v>
      </c>
      <c r="B1498" t="s">
        <v>3166</v>
      </c>
      <c r="C1498" t="str">
        <f>IFERROR(VLOOKUP(Table1[[#This Row],[Ticker]],[1]!Table2[[Symbol]:[Industry]],2,FALSE),"-")</f>
        <v>-</v>
      </c>
      <c r="D1498" t="s">
        <v>527</v>
      </c>
      <c r="E1498">
        <v>951.97534690999998</v>
      </c>
      <c r="F1498">
        <v>640.1</v>
      </c>
      <c r="G1498">
        <v>-32.106605179003203</v>
      </c>
      <c r="H1498">
        <v>3.0532522303624998</v>
      </c>
      <c r="I1498">
        <v>1.21894559941114</v>
      </c>
      <c r="J1498">
        <v>4.5700158661261199</v>
      </c>
      <c r="K1498">
        <v>600.05508379485798</v>
      </c>
      <c r="L1498">
        <v>603.5547584469</v>
      </c>
      <c r="M1498">
        <v>80.117283837955398</v>
      </c>
      <c r="N1498">
        <v>2.08033997759498</v>
      </c>
      <c r="O1498">
        <v>40.603030776441102</v>
      </c>
      <c r="P1498">
        <v>38.190846286701202</v>
      </c>
      <c r="Q1498">
        <v>0.118280875375051</v>
      </c>
    </row>
    <row r="1499" spans="1:17" hidden="1" x14ac:dyDescent="0.3">
      <c r="A1499" t="s">
        <v>3167</v>
      </c>
      <c r="B1499" t="s">
        <v>3168</v>
      </c>
      <c r="C1499" t="str">
        <f>IFERROR(VLOOKUP(Table1[[#This Row],[Ticker]],[1]!Table2[[Symbol]:[Industry]],2,FALSE),"-")</f>
        <v>-</v>
      </c>
      <c r="D1499" t="s">
        <v>301</v>
      </c>
      <c r="E1499">
        <v>950.06952000000001</v>
      </c>
      <c r="F1499">
        <v>511.45</v>
      </c>
      <c r="G1499">
        <v>14.0367921898346</v>
      </c>
      <c r="H1499">
        <v>3.5407624888770699</v>
      </c>
      <c r="I1499">
        <v>-13.3294344141335</v>
      </c>
      <c r="J1499">
        <v>1.6271374669460601</v>
      </c>
      <c r="K1499">
        <v>483.95569273235401</v>
      </c>
      <c r="L1499">
        <v>456.606118340406</v>
      </c>
      <c r="M1499">
        <v>68.504296633256402</v>
      </c>
      <c r="N1499">
        <v>1.5658126405427499</v>
      </c>
      <c r="O1499">
        <v>26.923452927949899</v>
      </c>
      <c r="P1499">
        <v>66.055194805194702</v>
      </c>
    </row>
    <row r="1500" spans="1:17" hidden="1" x14ac:dyDescent="0.3">
      <c r="A1500" t="s">
        <v>3169</v>
      </c>
      <c r="B1500" t="s">
        <v>3170</v>
      </c>
      <c r="C1500" t="str">
        <f>IFERROR(VLOOKUP(Table1[[#This Row],[Ticker]],[1]!Table2[[Symbol]:[Industry]],2,FALSE),"-")</f>
        <v>-</v>
      </c>
      <c r="D1500" t="s">
        <v>199</v>
      </c>
      <c r="E1500">
        <v>949.67880000000002</v>
      </c>
      <c r="F1500">
        <v>781.5</v>
      </c>
      <c r="G1500">
        <v>-19.978708503382499</v>
      </c>
      <c r="H1500">
        <v>-5.9428702760437604</v>
      </c>
      <c r="I1500">
        <v>-17.2452207654432</v>
      </c>
      <c r="J1500">
        <v>-2.9256051001912899</v>
      </c>
      <c r="K1500">
        <v>798.38753129701104</v>
      </c>
      <c r="L1500">
        <v>763.75061717459801</v>
      </c>
      <c r="M1500">
        <v>41.216188829396003</v>
      </c>
      <c r="N1500">
        <v>0.59299635581042598</v>
      </c>
      <c r="O1500">
        <v>19.641714651311499</v>
      </c>
      <c r="P1500">
        <v>18.696840826245399</v>
      </c>
      <c r="Q1500">
        <v>4.6346485054324003E-2</v>
      </c>
    </row>
    <row r="1501" spans="1:17" hidden="1" x14ac:dyDescent="0.3">
      <c r="A1501" t="s">
        <v>3171</v>
      </c>
      <c r="B1501" t="s">
        <v>3172</v>
      </c>
      <c r="C1501" t="str">
        <f>IFERROR(VLOOKUP(Table1[[#This Row],[Ticker]],[1]!Table2[[Symbol]:[Industry]],2,FALSE),"-")</f>
        <v>-</v>
      </c>
      <c r="D1501" t="s">
        <v>228</v>
      </c>
      <c r="E1501">
        <v>949.54905450000001</v>
      </c>
      <c r="F1501">
        <v>921.15</v>
      </c>
      <c r="G1501">
        <v>67.257010048712004</v>
      </c>
      <c r="H1501">
        <v>46.208577449506897</v>
      </c>
      <c r="I1501">
        <v>63.411686974927299</v>
      </c>
      <c r="J1501">
        <v>-6.2718667219993298</v>
      </c>
      <c r="K1501">
        <v>749.45517598965705</v>
      </c>
      <c r="L1501">
        <v>579.23657946785204</v>
      </c>
      <c r="M1501">
        <v>57.109491569746801</v>
      </c>
      <c r="N1501">
        <v>0.80849234432355499</v>
      </c>
      <c r="O1501">
        <v>12.245562611952399</v>
      </c>
      <c r="P1501">
        <v>175.04130421800599</v>
      </c>
      <c r="Q1501">
        <v>0.25828651815434001</v>
      </c>
    </row>
    <row r="1502" spans="1:17" hidden="1" x14ac:dyDescent="0.3">
      <c r="A1502" t="s">
        <v>3173</v>
      </c>
      <c r="B1502" t="s">
        <v>3174</v>
      </c>
      <c r="C1502" t="str">
        <f>IFERROR(VLOOKUP(Table1[[#This Row],[Ticker]],[1]!Table2[[Symbol]:[Industry]],2,FALSE),"-")</f>
        <v>-</v>
      </c>
      <c r="D1502" t="s">
        <v>46</v>
      </c>
      <c r="E1502">
        <v>948.898965779999</v>
      </c>
      <c r="F1502">
        <v>448.2</v>
      </c>
      <c r="G1502">
        <v>-53.659769904037297</v>
      </c>
      <c r="H1502">
        <v>-1.9938381675780701</v>
      </c>
      <c r="I1502">
        <v>-47.942638508986597</v>
      </c>
      <c r="J1502">
        <v>-3.7602699049629398</v>
      </c>
      <c r="K1502">
        <v>472.24689011977603</v>
      </c>
      <c r="L1502">
        <v>533.65997956163199</v>
      </c>
      <c r="M1502">
        <v>36.974609360773897</v>
      </c>
      <c r="N1502">
        <v>1.08054724488332</v>
      </c>
      <c r="O1502">
        <v>92.626059794734502</v>
      </c>
      <c r="P1502">
        <v>8.26086956521738</v>
      </c>
      <c r="Q1502">
        <v>0.18437028423337501</v>
      </c>
    </row>
    <row r="1503" spans="1:17" hidden="1" x14ac:dyDescent="0.3">
      <c r="A1503" t="s">
        <v>3175</v>
      </c>
      <c r="B1503" t="s">
        <v>3176</v>
      </c>
      <c r="C1503" t="str">
        <f>IFERROR(VLOOKUP(Table1[[#This Row],[Ticker]],[1]!Table2[[Symbol]:[Industry]],2,FALSE),"-")</f>
        <v>-</v>
      </c>
      <c r="D1503" t="s">
        <v>1547</v>
      </c>
      <c r="E1503">
        <v>946.94247495000002</v>
      </c>
      <c r="F1503">
        <v>520.5</v>
      </c>
      <c r="G1503">
        <v>120.930689808914</v>
      </c>
      <c r="H1503">
        <v>7.9179456732799904</v>
      </c>
      <c r="I1503">
        <v>93.119386814206095</v>
      </c>
      <c r="J1503">
        <v>-2.2661551972842999</v>
      </c>
      <c r="K1503">
        <v>471.73848135420297</v>
      </c>
      <c r="L1503">
        <v>356.62935440596402</v>
      </c>
      <c r="M1503">
        <v>51.573704187454503</v>
      </c>
      <c r="N1503">
        <v>0.20652413286698801</v>
      </c>
      <c r="O1503">
        <v>9.3179634966378408</v>
      </c>
      <c r="P1503">
        <v>185.98901098901101</v>
      </c>
      <c r="Q1503">
        <v>0.109543680219522</v>
      </c>
    </row>
    <row r="1504" spans="1:17" hidden="1" x14ac:dyDescent="0.3">
      <c r="A1504" t="s">
        <v>3177</v>
      </c>
      <c r="B1504" t="s">
        <v>3178</v>
      </c>
      <c r="C1504" t="str">
        <f>IFERROR(VLOOKUP(Table1[[#This Row],[Ticker]],[1]!Table2[[Symbol]:[Industry]],2,FALSE),"-")</f>
        <v>-</v>
      </c>
      <c r="D1504" t="s">
        <v>3179</v>
      </c>
      <c r="E1504">
        <v>946.53300000000002</v>
      </c>
      <c r="F1504">
        <v>479.5</v>
      </c>
      <c r="G1504">
        <v>196.15684584509901</v>
      </c>
      <c r="H1504">
        <v>-7.0578508391356998</v>
      </c>
      <c r="I1504">
        <v>104.933913357629</v>
      </c>
      <c r="J1504">
        <v>-4.8077288027803302</v>
      </c>
      <c r="K1504">
        <v>475.10825127447401</v>
      </c>
      <c r="M1504">
        <v>45.691546436960898</v>
      </c>
      <c r="N1504">
        <v>0.43897789679117599</v>
      </c>
      <c r="O1504">
        <v>39.708029197080201</v>
      </c>
      <c r="P1504">
        <v>242.49999999999901</v>
      </c>
    </row>
    <row r="1505" spans="1:17" hidden="1" x14ac:dyDescent="0.3">
      <c r="A1505" t="s">
        <v>3180</v>
      </c>
      <c r="B1505" t="s">
        <v>3181</v>
      </c>
      <c r="C1505" t="str">
        <f>IFERROR(VLOOKUP(Table1[[#This Row],[Ticker]],[1]!Table2[[Symbol]:[Industry]],2,FALSE),"-")</f>
        <v>-</v>
      </c>
      <c r="D1505" t="s">
        <v>262</v>
      </c>
      <c r="E1505">
        <v>944.41451840000002</v>
      </c>
      <c r="F1505">
        <v>625.6</v>
      </c>
      <c r="G1505">
        <v>363.34176397638902</v>
      </c>
      <c r="H1505">
        <v>-12.0036215690939</v>
      </c>
      <c r="I1505">
        <v>50.933045719690298</v>
      </c>
      <c r="J1505">
        <v>-16.3724909748295</v>
      </c>
      <c r="K1505">
        <v>691.91843537939303</v>
      </c>
      <c r="L1505">
        <v>501.13820010976201</v>
      </c>
      <c r="M1505">
        <v>25.297651357252501</v>
      </c>
      <c r="N1505">
        <v>2.3283107250742399</v>
      </c>
      <c r="O1505">
        <v>30.514705882352899</v>
      </c>
      <c r="P1505">
        <v>408.617886178861</v>
      </c>
      <c r="Q1505">
        <v>0.22614300190797601</v>
      </c>
    </row>
    <row r="1506" spans="1:17" hidden="1" x14ac:dyDescent="0.3">
      <c r="A1506" t="s">
        <v>3182</v>
      </c>
      <c r="B1506" t="s">
        <v>3183</v>
      </c>
      <c r="C1506" t="str">
        <f>IFERROR(VLOOKUP(Table1[[#This Row],[Ticker]],[1]!Table2[[Symbol]:[Industry]],2,FALSE),"-")</f>
        <v>-</v>
      </c>
      <c r="D1506" t="s">
        <v>3184</v>
      </c>
      <c r="E1506">
        <v>941.16176959500001</v>
      </c>
      <c r="F1506">
        <v>908.65</v>
      </c>
      <c r="G1506">
        <v>300.60618008116302</v>
      </c>
      <c r="H1506">
        <v>20.966105162530301</v>
      </c>
      <c r="I1506">
        <v>40.379072345208698</v>
      </c>
      <c r="J1506">
        <v>-7.9961819076689498</v>
      </c>
      <c r="K1506">
        <v>792.25641482724404</v>
      </c>
      <c r="L1506">
        <v>580.85448690620899</v>
      </c>
      <c r="M1506">
        <v>44.909906007276803</v>
      </c>
      <c r="N1506">
        <v>1.11596411037751</v>
      </c>
      <c r="O1506">
        <v>17.0967919440928</v>
      </c>
      <c r="P1506">
        <v>330.63981042654001</v>
      </c>
    </row>
    <row r="1507" spans="1:17" hidden="1" x14ac:dyDescent="0.3">
      <c r="A1507" t="s">
        <v>3185</v>
      </c>
      <c r="B1507" t="s">
        <v>3186</v>
      </c>
      <c r="C1507" t="str">
        <f>IFERROR(VLOOKUP(Table1[[#This Row],[Ticker]],[1]!Table2[[Symbol]:[Industry]],2,FALSE),"-")</f>
        <v>-</v>
      </c>
      <c r="D1507" t="s">
        <v>246</v>
      </c>
      <c r="E1507">
        <v>939.97144636999997</v>
      </c>
      <c r="F1507">
        <v>1541.65</v>
      </c>
      <c r="G1507">
        <v>89.574631762885403</v>
      </c>
      <c r="H1507">
        <v>4.8900340818388601</v>
      </c>
      <c r="I1507">
        <v>14.0008277608611</v>
      </c>
      <c r="J1507">
        <v>1.1343139676259699</v>
      </c>
      <c r="K1507">
        <v>1418.7692065354299</v>
      </c>
      <c r="L1507">
        <v>1222.6712123519101</v>
      </c>
      <c r="M1507">
        <v>51.325924396787002</v>
      </c>
      <c r="N1507">
        <v>1.4008354120776001</v>
      </c>
      <c r="O1507">
        <v>13.7742029643563</v>
      </c>
      <c r="P1507">
        <v>120.235714285714</v>
      </c>
      <c r="Q1507">
        <v>8.6441585586409006E-2</v>
      </c>
    </row>
    <row r="1508" spans="1:17" hidden="1" x14ac:dyDescent="0.3">
      <c r="A1508" t="s">
        <v>3187</v>
      </c>
      <c r="B1508" t="s">
        <v>3188</v>
      </c>
      <c r="C1508" t="str">
        <f>IFERROR(VLOOKUP(Table1[[#This Row],[Ticker]],[1]!Table2[[Symbol]:[Industry]],2,FALSE),"-")</f>
        <v>-</v>
      </c>
      <c r="D1508" t="s">
        <v>992</v>
      </c>
      <c r="E1508">
        <v>937.46249999999998</v>
      </c>
      <c r="F1508">
        <v>83.33</v>
      </c>
      <c r="G1508">
        <v>-51.047848354855297</v>
      </c>
      <c r="H1508">
        <v>-2.4736605880460001</v>
      </c>
      <c r="I1508">
        <v>-10.6431484155245</v>
      </c>
      <c r="J1508">
        <v>-1.1404669171655999</v>
      </c>
      <c r="K1508">
        <v>80.615080293364002</v>
      </c>
      <c r="L1508">
        <v>83.154455358029907</v>
      </c>
      <c r="M1508">
        <v>61.4238373221215</v>
      </c>
      <c r="N1508">
        <v>0.87020447549819102</v>
      </c>
      <c r="O1508">
        <v>44.245769830793201</v>
      </c>
      <c r="P1508">
        <v>30.101483216237298</v>
      </c>
      <c r="Q1508">
        <v>9.8650599050887994E-2</v>
      </c>
    </row>
    <row r="1509" spans="1:17" hidden="1" x14ac:dyDescent="0.3">
      <c r="A1509" t="s">
        <v>3189</v>
      </c>
      <c r="B1509" t="s">
        <v>3190</v>
      </c>
      <c r="C1509" t="str">
        <f>IFERROR(VLOOKUP(Table1[[#This Row],[Ticker]],[1]!Table2[[Symbol]:[Industry]],2,FALSE),"-")</f>
        <v>-</v>
      </c>
      <c r="D1509" t="s">
        <v>46</v>
      </c>
      <c r="E1509">
        <v>934.79939237999997</v>
      </c>
      <c r="F1509">
        <v>163.59</v>
      </c>
      <c r="G1509">
        <v>159.50619266347201</v>
      </c>
      <c r="H1509">
        <v>7.9581234177671201</v>
      </c>
      <c r="I1509">
        <v>38.614371618678298</v>
      </c>
      <c r="J1509">
        <v>11.6232394699027</v>
      </c>
      <c r="K1509">
        <v>142.33903027055899</v>
      </c>
      <c r="L1509">
        <v>115.570271802916</v>
      </c>
      <c r="M1509">
        <v>71.898246350964101</v>
      </c>
      <c r="N1509">
        <v>1.53696693090889</v>
      </c>
      <c r="O1509">
        <v>4.2851030014059397</v>
      </c>
      <c r="P1509">
        <v>217.342386032977</v>
      </c>
      <c r="Q1509">
        <v>0.11825775567598699</v>
      </c>
    </row>
    <row r="1510" spans="1:17" hidden="1" x14ac:dyDescent="0.3">
      <c r="A1510" t="s">
        <v>3191</v>
      </c>
      <c r="B1510" t="s">
        <v>3192</v>
      </c>
      <c r="C1510" t="str">
        <f>IFERROR(VLOOKUP(Table1[[#This Row],[Ticker]],[1]!Table2[[Symbol]:[Industry]],2,FALSE),"-")</f>
        <v>-</v>
      </c>
      <c r="D1510" t="s">
        <v>46</v>
      </c>
      <c r="E1510">
        <v>933.97592250000002</v>
      </c>
      <c r="F1510">
        <v>390.45</v>
      </c>
      <c r="G1510">
        <v>125.162448085995</v>
      </c>
      <c r="H1510">
        <v>12.4676392594153</v>
      </c>
      <c r="I1510">
        <v>-42.191193136831799</v>
      </c>
      <c r="J1510">
        <v>8.5074380368206199</v>
      </c>
      <c r="K1510">
        <v>398.34524606178798</v>
      </c>
      <c r="L1510">
        <v>388.23092079950698</v>
      </c>
      <c r="M1510">
        <v>56.045036673238499</v>
      </c>
      <c r="N1510">
        <v>1.5831485587583101</v>
      </c>
      <c r="O1510">
        <v>156.55013446023801</v>
      </c>
      <c r="P1510">
        <v>155.196078431372</v>
      </c>
    </row>
    <row r="1511" spans="1:17" hidden="1" x14ac:dyDescent="0.3">
      <c r="A1511" t="s">
        <v>3193</v>
      </c>
      <c r="B1511" t="s">
        <v>3194</v>
      </c>
      <c r="C1511" t="str">
        <f>IFERROR(VLOOKUP(Table1[[#This Row],[Ticker]],[1]!Table2[[Symbol]:[Industry]],2,FALSE),"-")</f>
        <v>-</v>
      </c>
      <c r="D1511" t="s">
        <v>124</v>
      </c>
      <c r="E1511">
        <v>933.25249176</v>
      </c>
      <c r="F1511">
        <v>415.6</v>
      </c>
      <c r="G1511">
        <v>4.5300737180845596</v>
      </c>
      <c r="H1511">
        <v>-22.855353970164</v>
      </c>
      <c r="I1511">
        <v>-25.337085642937499</v>
      </c>
      <c r="J1511">
        <v>-8.8030728969154701</v>
      </c>
      <c r="K1511">
        <v>444.87771100588299</v>
      </c>
      <c r="L1511">
        <v>425.48176101247498</v>
      </c>
      <c r="M1511">
        <v>37.117522910778497</v>
      </c>
      <c r="N1511">
        <v>0.96344962006344403</v>
      </c>
      <c r="O1511">
        <v>28.2483156881616</v>
      </c>
      <c r="P1511">
        <v>44.155393687131401</v>
      </c>
      <c r="Q1511">
        <v>5.8186709614057003E-2</v>
      </c>
    </row>
    <row r="1512" spans="1:17" hidden="1" x14ac:dyDescent="0.3">
      <c r="A1512" t="s">
        <v>3195</v>
      </c>
      <c r="B1512" t="s">
        <v>3196</v>
      </c>
      <c r="C1512" t="str">
        <f>IFERROR(VLOOKUP(Table1[[#This Row],[Ticker]],[1]!Table2[[Symbol]:[Industry]],2,FALSE),"-")</f>
        <v>-</v>
      </c>
      <c r="D1512" t="s">
        <v>569</v>
      </c>
      <c r="E1512">
        <v>932.85</v>
      </c>
      <c r="F1512">
        <v>310.95</v>
      </c>
      <c r="G1512">
        <v>20.839732100038098</v>
      </c>
      <c r="H1512">
        <v>-0.368511704671314</v>
      </c>
      <c r="I1512">
        <v>21.785866955546101</v>
      </c>
      <c r="J1512">
        <v>-7.9850732832768996</v>
      </c>
      <c r="K1512">
        <v>303.64709430901399</v>
      </c>
      <c r="L1512">
        <v>265.21159853933898</v>
      </c>
      <c r="M1512">
        <v>43.255988274986798</v>
      </c>
      <c r="N1512">
        <v>1.6115964664009199</v>
      </c>
      <c r="O1512">
        <v>14.7129763627592</v>
      </c>
      <c r="P1512">
        <v>67.132491265788701</v>
      </c>
      <c r="Q1512">
        <v>1.450067995615E-2</v>
      </c>
    </row>
    <row r="1513" spans="1:17" hidden="1" x14ac:dyDescent="0.3">
      <c r="A1513" t="s">
        <v>3197</v>
      </c>
      <c r="B1513" t="s">
        <v>3198</v>
      </c>
      <c r="C1513" t="str">
        <f>IFERROR(VLOOKUP(Table1[[#This Row],[Ticker]],[1]!Table2[[Symbol]:[Industry]],2,FALSE),"-")</f>
        <v>-</v>
      </c>
      <c r="D1513" t="s">
        <v>356</v>
      </c>
      <c r="E1513">
        <v>932.37701842000001</v>
      </c>
      <c r="F1513">
        <v>6.94</v>
      </c>
      <c r="G1513">
        <v>-64.8080664356022</v>
      </c>
      <c r="H1513">
        <v>-11.544819435700299</v>
      </c>
      <c r="I1513">
        <v>-47.6536315903912</v>
      </c>
      <c r="J1513">
        <v>-5.8042789446833503</v>
      </c>
      <c r="K1513">
        <v>7.8384892552099696</v>
      </c>
      <c r="L1513">
        <v>8.5785528559134807</v>
      </c>
      <c r="M1513">
        <v>45.092784332523699</v>
      </c>
      <c r="N1513">
        <v>0.67693794207564395</v>
      </c>
      <c r="O1513">
        <v>72.910662824207407</v>
      </c>
      <c r="P1513">
        <v>5.9541984732824398</v>
      </c>
    </row>
    <row r="1514" spans="1:17" hidden="1" x14ac:dyDescent="0.3">
      <c r="A1514" t="s">
        <v>3199</v>
      </c>
      <c r="B1514" t="s">
        <v>3200</v>
      </c>
      <c r="C1514" t="str">
        <f>IFERROR(VLOOKUP(Table1[[#This Row],[Ticker]],[1]!Table2[[Symbol]:[Industry]],2,FALSE),"-")</f>
        <v>-</v>
      </c>
      <c r="D1514" t="s">
        <v>246</v>
      </c>
      <c r="E1514">
        <v>931.25973629999999</v>
      </c>
      <c r="F1514">
        <v>504.6</v>
      </c>
      <c r="G1514">
        <v>97.571241102525903</v>
      </c>
      <c r="H1514">
        <v>15.081583214208001</v>
      </c>
      <c r="I1514">
        <v>28.915414727270299</v>
      </c>
      <c r="J1514">
        <v>6.0097842041104901</v>
      </c>
      <c r="K1514">
        <v>450.96550695898401</v>
      </c>
      <c r="L1514">
        <v>360.35863343010999</v>
      </c>
      <c r="M1514">
        <v>61.848426743733199</v>
      </c>
      <c r="N1514">
        <v>0.65777107630102105</v>
      </c>
      <c r="O1514">
        <v>4.0626238604835496</v>
      </c>
      <c r="P1514">
        <v>154.84848484848399</v>
      </c>
      <c r="Q1514">
        <v>0.107960808771405</v>
      </c>
    </row>
    <row r="1515" spans="1:17" hidden="1" x14ac:dyDescent="0.3">
      <c r="A1515" t="s">
        <v>3201</v>
      </c>
      <c r="B1515" t="s">
        <v>3202</v>
      </c>
      <c r="C1515" t="str">
        <f>IFERROR(VLOOKUP(Table1[[#This Row],[Ticker]],[1]!Table2[[Symbol]:[Industry]],2,FALSE),"-")</f>
        <v>-</v>
      </c>
      <c r="D1515" t="s">
        <v>54</v>
      </c>
      <c r="E1515">
        <v>929.92497627999899</v>
      </c>
      <c r="F1515">
        <v>1629.4</v>
      </c>
      <c r="G1515">
        <v>72.590258232624905</v>
      </c>
      <c r="H1515">
        <v>14.840946942595901</v>
      </c>
      <c r="I1515">
        <v>10.241140695016799</v>
      </c>
      <c r="J1515">
        <v>22.2394059075949</v>
      </c>
      <c r="K1515">
        <v>1297.55975887101</v>
      </c>
      <c r="L1515">
        <v>1155.3255397560199</v>
      </c>
      <c r="M1515">
        <v>87.098402374065799</v>
      </c>
      <c r="N1515">
        <v>2.93748150607213</v>
      </c>
      <c r="O1515">
        <v>5.55726034122989</v>
      </c>
      <c r="P1515">
        <v>124.342558171554</v>
      </c>
      <c r="Q1515">
        <v>0.10331770122935301</v>
      </c>
    </row>
    <row r="1516" spans="1:17" hidden="1" x14ac:dyDescent="0.3">
      <c r="A1516" t="s">
        <v>3203</v>
      </c>
      <c r="B1516" t="s">
        <v>3204</v>
      </c>
      <c r="C1516" t="str">
        <f>IFERROR(VLOOKUP(Table1[[#This Row],[Ticker]],[1]!Table2[[Symbol]:[Industry]],2,FALSE),"-")</f>
        <v>-</v>
      </c>
      <c r="D1516" t="s">
        <v>412</v>
      </c>
      <c r="E1516">
        <v>929.32256327999903</v>
      </c>
      <c r="F1516">
        <v>44.9</v>
      </c>
      <c r="G1516">
        <v>173.344748033001</v>
      </c>
      <c r="H1516">
        <v>-18.815597160245702</v>
      </c>
      <c r="I1516">
        <v>52.497999788005899</v>
      </c>
      <c r="J1516">
        <v>-8.0070287776749698</v>
      </c>
      <c r="K1516">
        <v>48.469231599552202</v>
      </c>
      <c r="L1516">
        <v>35.941271810277101</v>
      </c>
      <c r="M1516">
        <v>32.1509954438066</v>
      </c>
      <c r="N1516">
        <v>0.145084020566183</v>
      </c>
      <c r="O1516">
        <v>59.331848552338499</v>
      </c>
      <c r="P1516">
        <v>238.86792452830099</v>
      </c>
      <c r="Q1516">
        <v>0.11764862319295399</v>
      </c>
    </row>
    <row r="1517" spans="1:17" hidden="1" x14ac:dyDescent="0.3">
      <c r="A1517" t="s">
        <v>3205</v>
      </c>
      <c r="B1517" t="s">
        <v>3206</v>
      </c>
      <c r="C1517" t="str">
        <f>IFERROR(VLOOKUP(Table1[[#This Row],[Ticker]],[1]!Table2[[Symbol]:[Industry]],2,FALSE),"-")</f>
        <v>-</v>
      </c>
      <c r="D1517" t="s">
        <v>199</v>
      </c>
      <c r="E1517">
        <v>928.64782600000001</v>
      </c>
      <c r="F1517">
        <v>1949</v>
      </c>
      <c r="G1517">
        <v>33.947691433261099</v>
      </c>
      <c r="H1517">
        <v>4.5455548423812697</v>
      </c>
      <c r="I1517">
        <v>-25.825589262348899</v>
      </c>
      <c r="J1517">
        <v>-1.67274718309924</v>
      </c>
      <c r="K1517">
        <v>2055.7102099586</v>
      </c>
      <c r="L1517">
        <v>1915.55704912855</v>
      </c>
      <c r="M1517">
        <v>28.736035198911299</v>
      </c>
      <c r="N1517">
        <v>5.2872261749929796</v>
      </c>
      <c r="O1517">
        <v>28.753206772703901</v>
      </c>
      <c r="P1517">
        <v>78.749942678956302</v>
      </c>
      <c r="Q1517">
        <v>0.22821891338807701</v>
      </c>
    </row>
    <row r="1518" spans="1:17" hidden="1" x14ac:dyDescent="0.3">
      <c r="A1518" t="s">
        <v>3207</v>
      </c>
      <c r="B1518" t="s">
        <v>3208</v>
      </c>
      <c r="C1518" t="str">
        <f>IFERROR(VLOOKUP(Table1[[#This Row],[Ticker]],[1]!Table2[[Symbol]:[Industry]],2,FALSE),"-")</f>
        <v>-</v>
      </c>
      <c r="D1518" t="s">
        <v>2247</v>
      </c>
      <c r="E1518">
        <v>927.81686184</v>
      </c>
      <c r="F1518">
        <v>913.2</v>
      </c>
      <c r="G1518">
        <v>324.62353357696298</v>
      </c>
      <c r="H1518">
        <v>-25.3630073523927</v>
      </c>
      <c r="I1518">
        <v>16.292726580542901</v>
      </c>
      <c r="J1518">
        <v>-11.1410139052227</v>
      </c>
      <c r="K1518">
        <v>1057.80697599788</v>
      </c>
      <c r="L1518">
        <v>777.18763381075405</v>
      </c>
      <c r="M1518">
        <v>23.952428493401602</v>
      </c>
      <c r="N1518">
        <v>0.69711318957982704</v>
      </c>
      <c r="O1518">
        <v>53.3070521243977</v>
      </c>
      <c r="P1518">
        <v>371.20743034055698</v>
      </c>
    </row>
    <row r="1519" spans="1:17" hidden="1" x14ac:dyDescent="0.3">
      <c r="A1519" t="s">
        <v>3209</v>
      </c>
      <c r="B1519" t="s">
        <v>3210</v>
      </c>
      <c r="C1519" t="str">
        <f>IFERROR(VLOOKUP(Table1[[#This Row],[Ticker]],[1]!Table2[[Symbol]:[Industry]],2,FALSE),"-")</f>
        <v>-</v>
      </c>
      <c r="D1519" t="s">
        <v>77</v>
      </c>
      <c r="E1519">
        <v>925.86352457399903</v>
      </c>
      <c r="F1519">
        <v>102.86</v>
      </c>
      <c r="G1519">
        <v>40.972188440990699</v>
      </c>
      <c r="H1519">
        <v>28.613735665489401</v>
      </c>
      <c r="I1519">
        <v>-24.778154126678398</v>
      </c>
      <c r="J1519">
        <v>11.032653184668099</v>
      </c>
      <c r="K1519">
        <v>90.929041369382006</v>
      </c>
      <c r="L1519">
        <v>90.294747697715493</v>
      </c>
      <c r="M1519">
        <v>60.845548859598601</v>
      </c>
      <c r="N1519">
        <v>2.5770191946468102</v>
      </c>
      <c r="O1519">
        <v>35.426793700174997</v>
      </c>
      <c r="P1519">
        <v>71.576313594662196</v>
      </c>
      <c r="Q1519">
        <v>-5.6873751848899997E-3</v>
      </c>
    </row>
    <row r="1520" spans="1:17" hidden="1" x14ac:dyDescent="0.3">
      <c r="A1520" t="s">
        <v>3211</v>
      </c>
      <c r="B1520" t="s">
        <v>3212</v>
      </c>
      <c r="C1520" t="str">
        <f>IFERROR(VLOOKUP(Table1[[#This Row],[Ticker]],[1]!Table2[[Symbol]:[Industry]],2,FALSE),"-")</f>
        <v>-</v>
      </c>
      <c r="D1520" t="s">
        <v>3213</v>
      </c>
      <c r="E1520">
        <v>918.59436973999902</v>
      </c>
      <c r="F1520">
        <v>333.65</v>
      </c>
      <c r="G1520">
        <v>-49.285808467351401</v>
      </c>
      <c r="H1520">
        <v>-8.3880485916459904</v>
      </c>
      <c r="I1520">
        <v>-29.7122586985233</v>
      </c>
      <c r="J1520">
        <v>-0.323927951344334</v>
      </c>
      <c r="K1520">
        <v>336.70898662612302</v>
      </c>
      <c r="L1520">
        <v>389.26611665198402</v>
      </c>
      <c r="M1520">
        <v>44.842518817023802</v>
      </c>
      <c r="N1520">
        <v>0.48893134174609698</v>
      </c>
      <c r="O1520">
        <v>115.150606923422</v>
      </c>
      <c r="P1520">
        <v>24.449832152181902</v>
      </c>
      <c r="Q1520">
        <v>1.2697999178685001E-2</v>
      </c>
    </row>
    <row r="1521" spans="1:17" hidden="1" x14ac:dyDescent="0.3">
      <c r="A1521" t="s">
        <v>3214</v>
      </c>
      <c r="B1521" t="s">
        <v>3215</v>
      </c>
      <c r="C1521" t="str">
        <f>IFERROR(VLOOKUP(Table1[[#This Row],[Ticker]],[1]!Table2[[Symbol]:[Industry]],2,FALSE),"-")</f>
        <v>-</v>
      </c>
      <c r="D1521" t="s">
        <v>931</v>
      </c>
      <c r="E1521">
        <v>914.41099999999994</v>
      </c>
      <c r="F1521">
        <v>1987.85</v>
      </c>
      <c r="G1521">
        <v>146.98002628784499</v>
      </c>
      <c r="H1521">
        <v>-1.7818535810113001</v>
      </c>
      <c r="I1521">
        <v>80.041804410253803</v>
      </c>
      <c r="J1521">
        <v>-2.9038532977676099</v>
      </c>
      <c r="K1521">
        <v>1880.7350129531501</v>
      </c>
      <c r="L1521">
        <v>1383.81243345085</v>
      </c>
      <c r="M1521">
        <v>44.856214010194101</v>
      </c>
      <c r="N1521">
        <v>0.72994907134596598</v>
      </c>
      <c r="O1521">
        <v>16.190859471288</v>
      </c>
      <c r="P1521">
        <v>193.53957471943201</v>
      </c>
      <c r="Q1521">
        <v>0.177531928021642</v>
      </c>
    </row>
    <row r="1522" spans="1:17" hidden="1" x14ac:dyDescent="0.3">
      <c r="A1522" t="s">
        <v>3216</v>
      </c>
      <c r="B1522" t="s">
        <v>3217</v>
      </c>
      <c r="C1522" t="str">
        <f>IFERROR(VLOOKUP(Table1[[#This Row],[Ticker]],[1]!Table2[[Symbol]:[Industry]],2,FALSE),"-")</f>
        <v>-</v>
      </c>
      <c r="D1522" t="s">
        <v>366</v>
      </c>
      <c r="E1522">
        <v>908.39992583999901</v>
      </c>
      <c r="F1522">
        <v>4.8899999999999997</v>
      </c>
      <c r="G1522">
        <v>-3.02064333238966</v>
      </c>
      <c r="H1522">
        <v>-5.7377569285986603</v>
      </c>
      <c r="I1522">
        <v>-34.904303231306798</v>
      </c>
      <c r="J1522">
        <v>-1.77700428028959</v>
      </c>
      <c r="K1522">
        <v>5.0729648131418204</v>
      </c>
      <c r="L1522">
        <v>5.1682586752256103</v>
      </c>
      <c r="M1522">
        <v>36.270088713989303</v>
      </c>
      <c r="N1522">
        <v>0.645068825766552</v>
      </c>
      <c r="O1522">
        <v>63.599182004089897</v>
      </c>
      <c r="P1522">
        <v>28.684210526315699</v>
      </c>
      <c r="Q1522">
        <v>4.3475196521983998E-2</v>
      </c>
    </row>
    <row r="1523" spans="1:17" hidden="1" x14ac:dyDescent="0.3">
      <c r="A1523" t="s">
        <v>3218</v>
      </c>
      <c r="B1523" t="s">
        <v>3219</v>
      </c>
      <c r="C1523" t="str">
        <f>IFERROR(VLOOKUP(Table1[[#This Row],[Ticker]],[1]!Table2[[Symbol]:[Industry]],2,FALSE),"-")</f>
        <v>-</v>
      </c>
      <c r="D1523" t="s">
        <v>175</v>
      </c>
      <c r="E1523">
        <v>906.71175971499997</v>
      </c>
      <c r="F1523">
        <v>98.69</v>
      </c>
      <c r="G1523">
        <v>-35.475807216124899</v>
      </c>
      <c r="H1523">
        <v>-3.4089047930347198</v>
      </c>
      <c r="I1523">
        <v>-25.786053809028001</v>
      </c>
      <c r="J1523">
        <v>-1.99363162733546</v>
      </c>
      <c r="K1523">
        <v>99.164852919449402</v>
      </c>
      <c r="L1523">
        <v>99.322818150326995</v>
      </c>
      <c r="M1523">
        <v>47.437161804435199</v>
      </c>
      <c r="N1523">
        <v>0.75297480175352705</v>
      </c>
      <c r="O1523">
        <v>32.738879319079899</v>
      </c>
      <c r="P1523">
        <v>15.8197394671986</v>
      </c>
      <c r="Q1523">
        <v>-1.7193928829200001E-3</v>
      </c>
    </row>
    <row r="1524" spans="1:17" hidden="1" x14ac:dyDescent="0.3">
      <c r="A1524" t="s">
        <v>3220</v>
      </c>
      <c r="B1524" t="s">
        <v>3221</v>
      </c>
      <c r="C1524" t="str">
        <f>IFERROR(VLOOKUP(Table1[[#This Row],[Ticker]],[1]!Table2[[Symbol]:[Industry]],2,FALSE),"-")</f>
        <v>-</v>
      </c>
      <c r="D1524" t="s">
        <v>72</v>
      </c>
      <c r="E1524">
        <v>906.14137391999998</v>
      </c>
      <c r="F1524">
        <v>5.78</v>
      </c>
      <c r="G1524">
        <v>31.914236890972699</v>
      </c>
      <c r="H1524">
        <v>-4.2972152181293</v>
      </c>
      <c r="I1524">
        <v>-2.18348864452014</v>
      </c>
      <c r="J1524">
        <v>-26.922268230083102</v>
      </c>
      <c r="K1524">
        <v>6.8742223562481097</v>
      </c>
      <c r="L1524">
        <v>5.5617887813914599</v>
      </c>
      <c r="M1524">
        <v>22.355529624017201</v>
      </c>
      <c r="N1524">
        <v>0.296866432719399</v>
      </c>
      <c r="O1524">
        <v>78.200692041522402</v>
      </c>
      <c r="P1524">
        <v>95.098269590098795</v>
      </c>
      <c r="Q1524">
        <v>9.4321707830856E-2</v>
      </c>
    </row>
    <row r="1525" spans="1:17" hidden="1" x14ac:dyDescent="0.3">
      <c r="A1525" t="s">
        <v>3222</v>
      </c>
      <c r="B1525" t="s">
        <v>3223</v>
      </c>
      <c r="C1525" t="str">
        <f>IFERROR(VLOOKUP(Table1[[#This Row],[Ticker]],[1]!Table2[[Symbol]:[Industry]],2,FALSE),"-")</f>
        <v>-</v>
      </c>
      <c r="D1525" t="s">
        <v>18</v>
      </c>
      <c r="E1525">
        <v>903.43150523999998</v>
      </c>
      <c r="F1525">
        <v>878.9</v>
      </c>
      <c r="G1525">
        <v>15.853995183712801</v>
      </c>
      <c r="H1525">
        <v>-12.2076981022559</v>
      </c>
      <c r="I1525">
        <v>-50.804150797798897</v>
      </c>
      <c r="J1525">
        <v>1.3551267465782799</v>
      </c>
      <c r="K1525">
        <v>928.03462876439903</v>
      </c>
      <c r="L1525">
        <v>961.70328166766706</v>
      </c>
      <c r="M1525">
        <v>45.3568729420357</v>
      </c>
      <c r="N1525">
        <v>0.59223969479854799</v>
      </c>
      <c r="O1525">
        <v>79.9977244282626</v>
      </c>
      <c r="P1525">
        <v>58.075539568345299</v>
      </c>
      <c r="Q1525">
        <v>0.20179942852882901</v>
      </c>
    </row>
    <row r="1526" spans="1:17" hidden="1" x14ac:dyDescent="0.3">
      <c r="A1526" t="s">
        <v>3224</v>
      </c>
      <c r="B1526" t="s">
        <v>3225</v>
      </c>
      <c r="C1526" t="str">
        <f>IFERROR(VLOOKUP(Table1[[#This Row],[Ticker]],[1]!Table2[[Symbol]:[Industry]],2,FALSE),"-")</f>
        <v>-</v>
      </c>
      <c r="D1526" t="s">
        <v>412</v>
      </c>
      <c r="E1526">
        <v>903.071106945</v>
      </c>
      <c r="F1526">
        <v>318.85000000000002</v>
      </c>
      <c r="G1526">
        <v>15.327664389065999</v>
      </c>
      <c r="H1526">
        <v>0.63332182679088</v>
      </c>
      <c r="I1526">
        <v>16.662638337389399</v>
      </c>
      <c r="J1526">
        <v>0.91625527322405997</v>
      </c>
      <c r="K1526">
        <v>313.58241557483399</v>
      </c>
      <c r="L1526">
        <v>272.62548437685899</v>
      </c>
      <c r="M1526">
        <v>39.542744166111603</v>
      </c>
      <c r="N1526">
        <v>0.37664288388725098</v>
      </c>
      <c r="O1526">
        <v>17.531754743609799</v>
      </c>
      <c r="P1526">
        <v>68.569918054454106</v>
      </c>
      <c r="Q1526">
        <v>9.5146104336386997E-2</v>
      </c>
    </row>
    <row r="1527" spans="1:17" hidden="1" x14ac:dyDescent="0.3">
      <c r="A1527" t="s">
        <v>3226</v>
      </c>
      <c r="B1527" t="s">
        <v>3227</v>
      </c>
      <c r="C1527" t="str">
        <f>IFERROR(VLOOKUP(Table1[[#This Row],[Ticker]],[1]!Table2[[Symbol]:[Industry]],2,FALSE),"-")</f>
        <v>-</v>
      </c>
      <c r="D1527" t="s">
        <v>630</v>
      </c>
      <c r="E1527">
        <v>901.17746099999999</v>
      </c>
      <c r="F1527">
        <v>823.5</v>
      </c>
      <c r="G1527">
        <v>-15.880594581584001</v>
      </c>
      <c r="H1527">
        <v>-0.76283165870563296</v>
      </c>
      <c r="I1527">
        <v>-19.378991140332399</v>
      </c>
      <c r="J1527">
        <v>2.69623218240831</v>
      </c>
      <c r="K1527">
        <v>815.18484276687104</v>
      </c>
      <c r="L1527">
        <v>822.86433640306302</v>
      </c>
      <c r="M1527">
        <v>56.980642427616601</v>
      </c>
      <c r="N1527">
        <v>1.28359348445629</v>
      </c>
      <c r="O1527">
        <v>21.275045537340599</v>
      </c>
      <c r="P1527">
        <v>16.8085106382978</v>
      </c>
    </row>
    <row r="1528" spans="1:17" hidden="1" x14ac:dyDescent="0.3">
      <c r="A1528" t="s">
        <v>3228</v>
      </c>
      <c r="B1528" t="s">
        <v>3229</v>
      </c>
      <c r="C1528" t="str">
        <f>IFERROR(VLOOKUP(Table1[[#This Row],[Ticker]],[1]!Table2[[Symbol]:[Industry]],2,FALSE),"-")</f>
        <v>-</v>
      </c>
      <c r="D1528" t="s">
        <v>630</v>
      </c>
      <c r="E1528">
        <v>899.97005312500005</v>
      </c>
      <c r="F1528">
        <v>1540.55</v>
      </c>
      <c r="G1528">
        <v>-3.1662993727998598</v>
      </c>
      <c r="H1528">
        <v>10.526256758218</v>
      </c>
      <c r="I1528">
        <v>0.70025860545672902</v>
      </c>
      <c r="J1528">
        <v>3.3693056484455202</v>
      </c>
      <c r="K1528">
        <v>1443.3241625507801</v>
      </c>
      <c r="L1528">
        <v>1377.06077128519</v>
      </c>
      <c r="M1528">
        <v>65.355505844549597</v>
      </c>
      <c r="N1528">
        <v>1.79297615157497</v>
      </c>
      <c r="O1528">
        <v>7.3253058972444904</v>
      </c>
      <c r="P1528">
        <v>36.331858407079601</v>
      </c>
      <c r="Q1528">
        <v>-3.0765879389771999E-2</v>
      </c>
    </row>
    <row r="1529" spans="1:17" hidden="1" x14ac:dyDescent="0.3">
      <c r="A1529" t="s">
        <v>3230</v>
      </c>
      <c r="B1529" t="s">
        <v>3231</v>
      </c>
      <c r="C1529" t="str">
        <f>IFERROR(VLOOKUP(Table1[[#This Row],[Ticker]],[1]!Table2[[Symbol]:[Industry]],2,FALSE),"-")</f>
        <v>-</v>
      </c>
      <c r="D1529" t="s">
        <v>83</v>
      </c>
      <c r="E1529">
        <v>899.70172500000001</v>
      </c>
      <c r="F1529">
        <v>642.29999999999995</v>
      </c>
      <c r="G1529">
        <v>-6.7041372578190499</v>
      </c>
      <c r="H1529">
        <v>-6.6075039344805804</v>
      </c>
      <c r="I1529">
        <v>-8.7837378894803493</v>
      </c>
      <c r="J1529">
        <v>-6.0048395611047596</v>
      </c>
      <c r="K1529">
        <v>657.03984066371004</v>
      </c>
      <c r="L1529">
        <v>616.07445275235705</v>
      </c>
      <c r="M1529">
        <v>39.688762387024902</v>
      </c>
      <c r="N1529">
        <v>0.52774521407178199</v>
      </c>
      <c r="O1529">
        <v>14.432508173750501</v>
      </c>
      <c r="P1529">
        <v>32.432989690721598</v>
      </c>
      <c r="Q1529">
        <v>-7.1918171809036993E-2</v>
      </c>
    </row>
    <row r="1530" spans="1:17" hidden="1" x14ac:dyDescent="0.3">
      <c r="A1530" t="s">
        <v>3232</v>
      </c>
      <c r="B1530" t="s">
        <v>3233</v>
      </c>
      <c r="C1530" t="str">
        <f>IFERROR(VLOOKUP(Table1[[#This Row],[Ticker]],[1]!Table2[[Symbol]:[Industry]],2,FALSE),"-")</f>
        <v>-</v>
      </c>
      <c r="D1530" t="s">
        <v>301</v>
      </c>
      <c r="E1530">
        <v>899.25169273799895</v>
      </c>
      <c r="F1530">
        <v>84.58</v>
      </c>
      <c r="G1530">
        <v>-49.596160064825</v>
      </c>
      <c r="H1530">
        <v>-2.7505634129826699</v>
      </c>
      <c r="I1530">
        <v>-10.2539367769033</v>
      </c>
      <c r="J1530">
        <v>1.6262142910319599</v>
      </c>
      <c r="K1530">
        <v>80.239709523633394</v>
      </c>
      <c r="L1530">
        <v>84.044834511063996</v>
      </c>
      <c r="M1530">
        <v>52.540357067469799</v>
      </c>
      <c r="N1530">
        <v>0.93959548292916295</v>
      </c>
      <c r="O1530">
        <v>51.808938283282103</v>
      </c>
      <c r="P1530">
        <v>42.031905961376999</v>
      </c>
      <c r="Q1530">
        <v>-2.6183422211924001E-2</v>
      </c>
    </row>
    <row r="1531" spans="1:17" hidden="1" x14ac:dyDescent="0.3">
      <c r="A1531" t="s">
        <v>3234</v>
      </c>
      <c r="B1531" t="s">
        <v>2224</v>
      </c>
      <c r="C1531" t="str">
        <f>IFERROR(VLOOKUP(Table1[[#This Row],[Ticker]],[1]!Table2[[Symbol]:[Industry]],2,FALSE),"-")</f>
        <v>-</v>
      </c>
      <c r="D1531" t="s">
        <v>223</v>
      </c>
      <c r="E1531">
        <v>898.59360000000004</v>
      </c>
      <c r="F1531">
        <v>2242</v>
      </c>
      <c r="G1531">
        <v>592.72587964817501</v>
      </c>
      <c r="H1531">
        <v>48.8554889519814</v>
      </c>
      <c r="I1531">
        <v>60.1465101724554</v>
      </c>
      <c r="J1531">
        <v>1.3236178190488099</v>
      </c>
      <c r="K1531">
        <v>1771.8386889414201</v>
      </c>
      <c r="L1531">
        <v>1144.2406654814299</v>
      </c>
      <c r="M1531">
        <v>59.927259634925598</v>
      </c>
      <c r="N1531">
        <v>0.64341659198067203</v>
      </c>
      <c r="O1531">
        <v>13.004014272970499</v>
      </c>
      <c r="P1531">
        <v>733.61219557538504</v>
      </c>
    </row>
    <row r="1532" spans="1:17" hidden="1" x14ac:dyDescent="0.3">
      <c r="A1532" t="s">
        <v>3235</v>
      </c>
      <c r="B1532" t="s">
        <v>3236</v>
      </c>
      <c r="C1532" t="str">
        <f>IFERROR(VLOOKUP(Table1[[#This Row],[Ticker]],[1]!Table2[[Symbol]:[Industry]],2,FALSE),"-")</f>
        <v>-</v>
      </c>
      <c r="D1532" t="s">
        <v>992</v>
      </c>
      <c r="E1532">
        <v>897.75937956999996</v>
      </c>
      <c r="F1532">
        <v>135.22999999999999</v>
      </c>
      <c r="G1532">
        <v>-42.6757492084257</v>
      </c>
      <c r="H1532">
        <v>-4.8187743033679</v>
      </c>
      <c r="I1532">
        <v>-14.6157603458779</v>
      </c>
      <c r="J1532">
        <v>-2.2476176788076399</v>
      </c>
      <c r="K1532">
        <v>134.225526339552</v>
      </c>
      <c r="L1532">
        <v>140.099530586176</v>
      </c>
      <c r="M1532">
        <v>60.529483345838003</v>
      </c>
      <c r="N1532">
        <v>0.53998712601283205</v>
      </c>
      <c r="O1532">
        <v>39.392146713007399</v>
      </c>
      <c r="P1532">
        <v>20.3113879003558</v>
      </c>
    </row>
    <row r="1533" spans="1:17" hidden="1" x14ac:dyDescent="0.3">
      <c r="A1533" t="s">
        <v>3237</v>
      </c>
      <c r="B1533" t="s">
        <v>3238</v>
      </c>
      <c r="C1533" t="str">
        <f>IFERROR(VLOOKUP(Table1[[#This Row],[Ticker]],[1]!Table2[[Symbol]:[Industry]],2,FALSE),"-")</f>
        <v>-</v>
      </c>
      <c r="D1533" t="s">
        <v>532</v>
      </c>
      <c r="E1533">
        <v>897.30960267900002</v>
      </c>
      <c r="F1533">
        <v>158.79</v>
      </c>
      <c r="G1533">
        <v>100.59817793349001</v>
      </c>
      <c r="H1533">
        <v>-5.2921089910510304</v>
      </c>
      <c r="I1533">
        <v>27.107565817864899</v>
      </c>
      <c r="J1533">
        <v>4.50359757515485</v>
      </c>
      <c r="K1533">
        <v>158.798015342643</v>
      </c>
      <c r="L1533">
        <v>131.18159796847999</v>
      </c>
      <c r="M1533">
        <v>43.311319223615001</v>
      </c>
      <c r="N1533">
        <v>0.12843322551356001</v>
      </c>
      <c r="O1533">
        <v>19.0755085332829</v>
      </c>
      <c r="P1533">
        <v>137.70958083832301</v>
      </c>
      <c r="Q1533">
        <v>9.8947114792431998E-2</v>
      </c>
    </row>
    <row r="1534" spans="1:17" hidden="1" x14ac:dyDescent="0.3">
      <c r="A1534" t="s">
        <v>3239</v>
      </c>
      <c r="B1534" t="s">
        <v>3240</v>
      </c>
      <c r="C1534" t="str">
        <f>IFERROR(VLOOKUP(Table1[[#This Row],[Ticker]],[1]!Table2[[Symbol]:[Industry]],2,FALSE),"-")</f>
        <v>-</v>
      </c>
      <c r="D1534" t="s">
        <v>296</v>
      </c>
      <c r="E1534">
        <v>895.66602366999996</v>
      </c>
      <c r="F1534">
        <v>99.55</v>
      </c>
      <c r="G1534">
        <v>-20.698100416766</v>
      </c>
      <c r="H1534">
        <v>-5.4913079168508503</v>
      </c>
      <c r="I1534">
        <v>-6.8530191528257998</v>
      </c>
      <c r="J1534">
        <v>-3.9643789904031701</v>
      </c>
      <c r="K1534">
        <v>96.609398700955495</v>
      </c>
      <c r="L1534">
        <v>92.606338459493202</v>
      </c>
      <c r="M1534">
        <v>55.626301199908703</v>
      </c>
      <c r="N1534">
        <v>0.64789720144805796</v>
      </c>
      <c r="O1534">
        <v>14.5153189352084</v>
      </c>
      <c r="P1534">
        <v>31.679894179894099</v>
      </c>
      <c r="Q1534">
        <v>-4.8581534715271997E-2</v>
      </c>
    </row>
    <row r="1535" spans="1:17" hidden="1" x14ac:dyDescent="0.3">
      <c r="A1535" t="s">
        <v>3241</v>
      </c>
      <c r="B1535" t="s">
        <v>3242</v>
      </c>
      <c r="C1535" t="str">
        <f>IFERROR(VLOOKUP(Table1[[#This Row],[Ticker]],[1]!Table2[[Symbol]:[Industry]],2,FALSE),"-")</f>
        <v>-</v>
      </c>
      <c r="D1535" t="s">
        <v>246</v>
      </c>
      <c r="E1535">
        <v>895.24843328500003</v>
      </c>
      <c r="F1535">
        <v>851.65</v>
      </c>
      <c r="G1535">
        <v>51.052910160683297</v>
      </c>
      <c r="H1535">
        <v>-3.57665122019923</v>
      </c>
      <c r="I1535">
        <v>1.61211200096542</v>
      </c>
      <c r="J1535">
        <v>-2.9945478282694902</v>
      </c>
      <c r="K1535">
        <v>835.89818125980105</v>
      </c>
      <c r="L1535">
        <v>736.92469878794395</v>
      </c>
      <c r="M1535">
        <v>50.134963559538399</v>
      </c>
      <c r="N1535">
        <v>0.51402733494587505</v>
      </c>
      <c r="O1535">
        <v>13.855457053954</v>
      </c>
      <c r="P1535">
        <v>83.150537634408593</v>
      </c>
      <c r="Q1535">
        <v>0.212478536222729</v>
      </c>
    </row>
    <row r="1536" spans="1:17" hidden="1" x14ac:dyDescent="0.3">
      <c r="A1536" t="s">
        <v>3243</v>
      </c>
      <c r="B1536" t="s">
        <v>3244</v>
      </c>
      <c r="C1536" t="str">
        <f>IFERROR(VLOOKUP(Table1[[#This Row],[Ticker]],[1]!Table2[[Symbol]:[Industry]],2,FALSE),"-")</f>
        <v>-</v>
      </c>
      <c r="D1536" t="s">
        <v>265</v>
      </c>
      <c r="E1536">
        <v>895.04152982000005</v>
      </c>
      <c r="F1536">
        <v>260.45</v>
      </c>
      <c r="G1536">
        <v>-26.2066421053926</v>
      </c>
      <c r="H1536">
        <v>0.54714793779349502</v>
      </c>
      <c r="I1536">
        <v>-6.3683755571576199</v>
      </c>
      <c r="J1536">
        <v>-1.78849722974817</v>
      </c>
      <c r="K1536">
        <v>260.567007684614</v>
      </c>
      <c r="L1536">
        <v>253.66406112035401</v>
      </c>
      <c r="M1536">
        <v>46.781958108829301</v>
      </c>
      <c r="N1536">
        <v>0.914128406647293</v>
      </c>
      <c r="O1536">
        <v>26.1470531771933</v>
      </c>
      <c r="P1536">
        <v>31.4740030287733</v>
      </c>
      <c r="Q1536">
        <v>0.12872649101290201</v>
      </c>
    </row>
    <row r="1537" spans="1:17" hidden="1" x14ac:dyDescent="0.3">
      <c r="A1537" t="s">
        <v>3245</v>
      </c>
      <c r="B1537" t="s">
        <v>3246</v>
      </c>
      <c r="C1537" t="str">
        <f>IFERROR(VLOOKUP(Table1[[#This Row],[Ticker]],[1]!Table2[[Symbol]:[Industry]],2,FALSE),"-")</f>
        <v>-</v>
      </c>
      <c r="D1537" t="s">
        <v>936</v>
      </c>
      <c r="E1537">
        <v>894.18949651000003</v>
      </c>
      <c r="F1537">
        <v>479.45</v>
      </c>
      <c r="G1537">
        <v>0.90997200338751205</v>
      </c>
      <c r="H1537">
        <v>27.1095769918645</v>
      </c>
      <c r="I1537">
        <v>39.697934305051199</v>
      </c>
      <c r="J1537">
        <v>29.6059642991614</v>
      </c>
      <c r="K1537">
        <v>373.09966510960197</v>
      </c>
      <c r="L1537">
        <v>344.13203776618599</v>
      </c>
      <c r="M1537">
        <v>91.918514588105396</v>
      </c>
      <c r="N1537">
        <v>3.3120694683886902</v>
      </c>
      <c r="O1537">
        <v>2.2004380018771399</v>
      </c>
      <c r="P1537">
        <v>101.449579831932</v>
      </c>
      <c r="Q1537">
        <v>9.7642742236330002E-2</v>
      </c>
    </row>
    <row r="1538" spans="1:17" hidden="1" x14ac:dyDescent="0.3">
      <c r="A1538" t="s">
        <v>3247</v>
      </c>
      <c r="B1538" t="s">
        <v>3248</v>
      </c>
      <c r="C1538" t="str">
        <f>IFERROR(VLOOKUP(Table1[[#This Row],[Ticker]],[1]!Table2[[Symbol]:[Industry]],2,FALSE),"-")</f>
        <v>-</v>
      </c>
      <c r="D1538" t="s">
        <v>566</v>
      </c>
      <c r="E1538">
        <v>892.50492578399997</v>
      </c>
      <c r="F1538">
        <v>83.64</v>
      </c>
      <c r="G1538">
        <v>-41.852291389129903</v>
      </c>
      <c r="H1538">
        <v>4.2623835402395001</v>
      </c>
      <c r="I1538">
        <v>-15.7262328665323</v>
      </c>
      <c r="J1538">
        <v>-0.53113215580964102</v>
      </c>
      <c r="K1538">
        <v>83.563796670449094</v>
      </c>
      <c r="L1538">
        <v>85.706545654548094</v>
      </c>
      <c r="M1538">
        <v>43.195157912741699</v>
      </c>
      <c r="N1538">
        <v>1.0335820938915099</v>
      </c>
      <c r="O1538">
        <v>24.820659971305599</v>
      </c>
      <c r="P1538">
        <v>17.6371308016877</v>
      </c>
    </row>
    <row r="1539" spans="1:17" hidden="1" x14ac:dyDescent="0.3">
      <c r="A1539" t="s">
        <v>3249</v>
      </c>
      <c r="B1539" t="s">
        <v>3250</v>
      </c>
      <c r="C1539" t="str">
        <f>IFERROR(VLOOKUP(Table1[[#This Row],[Ticker]],[1]!Table2[[Symbol]:[Industry]],2,FALSE),"-")</f>
        <v>-</v>
      </c>
      <c r="D1539" t="s">
        <v>283</v>
      </c>
      <c r="E1539">
        <v>890.34100272000001</v>
      </c>
      <c r="F1539">
        <v>555.9</v>
      </c>
      <c r="G1539">
        <v>-21.321398019181299</v>
      </c>
      <c r="H1539">
        <v>-8.9462903097380408</v>
      </c>
      <c r="I1539">
        <v>-4.1188793056389601</v>
      </c>
      <c r="J1539">
        <v>0.99509650171119901</v>
      </c>
      <c r="K1539">
        <v>567.99736397504296</v>
      </c>
      <c r="L1539">
        <v>540.29554126183302</v>
      </c>
      <c r="M1539">
        <v>48.098664602337301</v>
      </c>
      <c r="N1539">
        <v>1.1691486997110401</v>
      </c>
      <c r="O1539">
        <v>31.3185824788631</v>
      </c>
      <c r="P1539">
        <v>45.219435736677099</v>
      </c>
    </row>
    <row r="1540" spans="1:17" hidden="1" x14ac:dyDescent="0.3">
      <c r="A1540" t="s">
        <v>3251</v>
      </c>
      <c r="B1540" t="s">
        <v>3252</v>
      </c>
      <c r="C1540" t="str">
        <f>IFERROR(VLOOKUP(Table1[[#This Row],[Ticker]],[1]!Table2[[Symbol]:[Industry]],2,FALSE),"-")</f>
        <v>-</v>
      </c>
      <c r="D1540" t="s">
        <v>527</v>
      </c>
      <c r="E1540">
        <v>887.79009836</v>
      </c>
      <c r="F1540">
        <v>620.95000000000005</v>
      </c>
      <c r="G1540">
        <v>-56.972093694005899</v>
      </c>
      <c r="H1540">
        <v>-9.2231139859173492</v>
      </c>
      <c r="I1540">
        <v>-42.981353113108398</v>
      </c>
      <c r="J1540">
        <v>5.1924235557293903</v>
      </c>
      <c r="K1540">
        <v>646.68157803570205</v>
      </c>
      <c r="L1540">
        <v>710.51356209130597</v>
      </c>
      <c r="M1540">
        <v>48.782040962740901</v>
      </c>
      <c r="N1540">
        <v>2.1054647493888301</v>
      </c>
      <c r="O1540">
        <v>57.822691037925701</v>
      </c>
      <c r="P1540">
        <v>10.627115624443199</v>
      </c>
      <c r="Q1540">
        <v>4.9484978334799997E-4</v>
      </c>
    </row>
    <row r="1541" spans="1:17" hidden="1" x14ac:dyDescent="0.3">
      <c r="A1541" t="s">
        <v>3253</v>
      </c>
      <c r="B1541" t="s">
        <v>3254</v>
      </c>
      <c r="C1541" t="str">
        <f>IFERROR(VLOOKUP(Table1[[#This Row],[Ticker]],[1]!Table2[[Symbol]:[Industry]],2,FALSE),"-")</f>
        <v>-</v>
      </c>
      <c r="D1541" t="s">
        <v>415</v>
      </c>
      <c r="E1541">
        <v>886.49080011000001</v>
      </c>
      <c r="F1541">
        <v>290.10000000000002</v>
      </c>
      <c r="G1541">
        <v>50.264691593715902</v>
      </c>
      <c r="H1541">
        <v>-15.765957164302099</v>
      </c>
      <c r="I1541">
        <v>-6.8843642970250502E-2</v>
      </c>
      <c r="J1541">
        <v>-3.0831094358439302</v>
      </c>
      <c r="K1541">
        <v>309.299324562886</v>
      </c>
      <c r="L1541">
        <v>276.03748971235501</v>
      </c>
      <c r="M1541">
        <v>19.361794649504802</v>
      </c>
      <c r="N1541">
        <v>1.7055768273987899</v>
      </c>
      <c r="O1541">
        <v>28.576352981730398</v>
      </c>
      <c r="P1541">
        <v>93.142476697736299</v>
      </c>
      <c r="Q1541">
        <v>0.10948297545795201</v>
      </c>
    </row>
    <row r="1542" spans="1:17" hidden="1" x14ac:dyDescent="0.3">
      <c r="A1542" t="s">
        <v>3255</v>
      </c>
      <c r="B1542" t="s">
        <v>3256</v>
      </c>
      <c r="C1542" t="str">
        <f>IFERROR(VLOOKUP(Table1[[#This Row],[Ticker]],[1]!Table2[[Symbol]:[Industry]],2,FALSE),"-")</f>
        <v>-</v>
      </c>
      <c r="D1542" t="s">
        <v>54</v>
      </c>
      <c r="E1542">
        <v>886.05509246999998</v>
      </c>
      <c r="F1542">
        <v>39.51</v>
      </c>
      <c r="G1542">
        <v>11.8335150765263</v>
      </c>
      <c r="H1542">
        <v>25.5394079997129</v>
      </c>
      <c r="I1542">
        <v>-11.122380706199101</v>
      </c>
      <c r="J1542">
        <v>6.8444986692395</v>
      </c>
      <c r="K1542">
        <v>33.041239155837999</v>
      </c>
      <c r="L1542">
        <v>31.560935344163799</v>
      </c>
      <c r="M1542">
        <v>71.979251796424705</v>
      </c>
      <c r="N1542">
        <v>3.8061442658847602</v>
      </c>
      <c r="O1542">
        <v>15.666919767147499</v>
      </c>
      <c r="P1542">
        <v>83.767441860465098</v>
      </c>
      <c r="Q1542">
        <v>2.4310557694347E-2</v>
      </c>
    </row>
    <row r="1543" spans="1:17" hidden="1" x14ac:dyDescent="0.3">
      <c r="A1543" t="s">
        <v>3257</v>
      </c>
      <c r="B1543" t="s">
        <v>3258</v>
      </c>
      <c r="C1543" t="str">
        <f>IFERROR(VLOOKUP(Table1[[#This Row],[Ticker]],[1]!Table2[[Symbol]:[Industry]],2,FALSE),"-")</f>
        <v>-</v>
      </c>
      <c r="D1543" t="s">
        <v>3259</v>
      </c>
      <c r="E1543">
        <v>879.62019280000004</v>
      </c>
      <c r="F1543">
        <v>5.57</v>
      </c>
      <c r="G1543">
        <v>-6.2558525675988701</v>
      </c>
      <c r="H1543">
        <v>-14.9941349874636</v>
      </c>
      <c r="I1543">
        <v>-66.809660746420306</v>
      </c>
      <c r="J1543">
        <v>6.5174003703903596</v>
      </c>
      <c r="K1543">
        <v>7.1325486320001197</v>
      </c>
      <c r="L1543">
        <v>8.90884241754671</v>
      </c>
      <c r="M1543">
        <v>66.245845558127698</v>
      </c>
      <c r="N1543">
        <v>0.86241848472794003</v>
      </c>
      <c r="O1543">
        <v>205.20646319569099</v>
      </c>
      <c r="P1543">
        <v>29.5348837209302</v>
      </c>
      <c r="Q1543">
        <v>2.6171547634636999E-2</v>
      </c>
    </row>
    <row r="1544" spans="1:17" hidden="1" x14ac:dyDescent="0.3">
      <c r="A1544" t="s">
        <v>3260</v>
      </c>
      <c r="B1544" t="s">
        <v>3261</v>
      </c>
      <c r="C1544" t="str">
        <f>IFERROR(VLOOKUP(Table1[[#This Row],[Ticker]],[1]!Table2[[Symbol]:[Industry]],2,FALSE),"-")</f>
        <v>-</v>
      </c>
      <c r="D1544" t="s">
        <v>492</v>
      </c>
      <c r="E1544">
        <v>878.66072791199997</v>
      </c>
      <c r="F1544">
        <v>182.16</v>
      </c>
      <c r="G1544">
        <v>-40.454087684938898</v>
      </c>
      <c r="H1544">
        <v>9.29732033622596</v>
      </c>
      <c r="I1544">
        <v>-30.180660202968902</v>
      </c>
      <c r="J1544">
        <v>8.8466608474864596</v>
      </c>
      <c r="K1544">
        <v>175.784921843105</v>
      </c>
      <c r="L1544">
        <v>188.20969556002899</v>
      </c>
      <c r="M1544">
        <v>55.212018771705999</v>
      </c>
      <c r="N1544">
        <v>2.1648199485942801</v>
      </c>
      <c r="O1544">
        <v>57.6086956521739</v>
      </c>
      <c r="P1544">
        <v>19.214659685863801</v>
      </c>
      <c r="Q1544">
        <v>9.9587128158709001E-2</v>
      </c>
    </row>
    <row r="1545" spans="1:17" hidden="1" x14ac:dyDescent="0.3">
      <c r="A1545" t="s">
        <v>3262</v>
      </c>
      <c r="B1545" t="s">
        <v>3263</v>
      </c>
      <c r="C1545" t="str">
        <f>IFERROR(VLOOKUP(Table1[[#This Row],[Ticker]],[1]!Table2[[Symbol]:[Industry]],2,FALSE),"-")</f>
        <v>-</v>
      </c>
      <c r="D1545" t="s">
        <v>54</v>
      </c>
      <c r="E1545">
        <v>877.91722333500002</v>
      </c>
      <c r="F1545">
        <v>304.05</v>
      </c>
      <c r="G1545">
        <v>80.018183126125905</v>
      </c>
      <c r="H1545">
        <v>15.581544342158899</v>
      </c>
      <c r="I1545">
        <v>54.312691435865197</v>
      </c>
      <c r="J1545">
        <v>-5.3689738950481303</v>
      </c>
      <c r="K1545">
        <v>243.53051412654199</v>
      </c>
      <c r="L1545">
        <v>193.20060656523299</v>
      </c>
      <c r="M1545">
        <v>68.027506852524397</v>
      </c>
      <c r="N1545">
        <v>1.3042990681631601</v>
      </c>
      <c r="O1545">
        <v>9.3570136490708595</v>
      </c>
      <c r="P1545">
        <v>110.488058151609</v>
      </c>
      <c r="Q1545">
        <v>1.897065686622E-3</v>
      </c>
    </row>
    <row r="1546" spans="1:17" hidden="1" x14ac:dyDescent="0.3">
      <c r="A1546" t="s">
        <v>3264</v>
      </c>
      <c r="B1546" t="s">
        <v>3265</v>
      </c>
      <c r="C1546" t="str">
        <f>IFERROR(VLOOKUP(Table1[[#This Row],[Ticker]],[1]!Table2[[Symbol]:[Industry]],2,FALSE),"-")</f>
        <v>-</v>
      </c>
      <c r="D1546" t="s">
        <v>569</v>
      </c>
      <c r="E1546">
        <v>877.15224999999998</v>
      </c>
      <c r="F1546">
        <v>79.849999999999994</v>
      </c>
      <c r="G1546">
        <v>-35.648287555778502</v>
      </c>
      <c r="H1546">
        <v>1.0121334566189899</v>
      </c>
      <c r="I1546">
        <v>-18.500582437342</v>
      </c>
      <c r="J1546">
        <v>-2.2474742287874698</v>
      </c>
      <c r="K1546">
        <v>77.224443973376097</v>
      </c>
      <c r="L1546">
        <v>79.267990080721205</v>
      </c>
      <c r="M1546">
        <v>64.730772167950803</v>
      </c>
      <c r="N1546">
        <v>1.1540285887096999</v>
      </c>
      <c r="O1546">
        <v>48.3406386975579</v>
      </c>
      <c r="P1546">
        <v>20.984848484848399</v>
      </c>
      <c r="Q1546">
        <v>5.7987755864669999E-3</v>
      </c>
    </row>
    <row r="1547" spans="1:17" hidden="1" x14ac:dyDescent="0.3">
      <c r="A1547" t="s">
        <v>3266</v>
      </c>
      <c r="B1547" t="s">
        <v>3267</v>
      </c>
      <c r="C1547" t="str">
        <f>IFERROR(VLOOKUP(Table1[[#This Row],[Ticker]],[1]!Table2[[Symbol]:[Industry]],2,FALSE),"-")</f>
        <v>-</v>
      </c>
      <c r="D1547" t="s">
        <v>967</v>
      </c>
      <c r="E1547">
        <v>876.27200000000005</v>
      </c>
      <c r="F1547">
        <v>2738.35</v>
      </c>
      <c r="G1547">
        <v>41.166744771847398</v>
      </c>
      <c r="H1547">
        <v>11.197274883919</v>
      </c>
      <c r="I1547">
        <v>42.288986782225102</v>
      </c>
      <c r="J1547">
        <v>-4.5442630202813596</v>
      </c>
      <c r="K1547">
        <v>2602.6283202570298</v>
      </c>
      <c r="L1547">
        <v>2159.8459870500001</v>
      </c>
      <c r="M1547">
        <v>40.454825041274603</v>
      </c>
      <c r="N1547">
        <v>1.4442348682988899</v>
      </c>
      <c r="O1547">
        <v>9.1898405974400497</v>
      </c>
      <c r="P1547">
        <v>81.263652611372194</v>
      </c>
      <c r="Q1547">
        <v>-3.0604676547579999E-3</v>
      </c>
    </row>
    <row r="1548" spans="1:17" hidden="1" x14ac:dyDescent="0.3">
      <c r="A1548" t="s">
        <v>3268</v>
      </c>
      <c r="B1548" t="s">
        <v>3269</v>
      </c>
      <c r="C1548" t="str">
        <f>IFERROR(VLOOKUP(Table1[[#This Row],[Ticker]],[1]!Table2[[Symbol]:[Industry]],2,FALSE),"-")</f>
        <v>-</v>
      </c>
      <c r="D1548" t="s">
        <v>743</v>
      </c>
      <c r="E1548">
        <v>875.43042120999996</v>
      </c>
      <c r="F1548">
        <v>277.85000000000002</v>
      </c>
      <c r="G1548">
        <v>1.5365941076965499</v>
      </c>
      <c r="H1548">
        <v>-0.25386082378255698</v>
      </c>
      <c r="I1548">
        <v>1.0224480092830299</v>
      </c>
      <c r="J1548">
        <v>-0.18075614770829301</v>
      </c>
      <c r="K1548">
        <v>268.02449681265199</v>
      </c>
      <c r="L1548">
        <v>248.44472729634501</v>
      </c>
      <c r="M1548">
        <v>62.3816521735951</v>
      </c>
      <c r="N1548">
        <v>0.29581347009036901</v>
      </c>
      <c r="O1548">
        <v>2.5769299982004501</v>
      </c>
      <c r="P1548">
        <v>34.6825012118274</v>
      </c>
      <c r="Q1548">
        <v>1.7242551089885001E-2</v>
      </c>
    </row>
    <row r="1549" spans="1:17" hidden="1" x14ac:dyDescent="0.3">
      <c r="A1549" t="s">
        <v>3270</v>
      </c>
      <c r="B1549" t="s">
        <v>3271</v>
      </c>
      <c r="C1549" t="str">
        <f>IFERROR(VLOOKUP(Table1[[#This Row],[Ticker]],[1]!Table2[[Symbol]:[Industry]],2,FALSE),"-")</f>
        <v>-</v>
      </c>
      <c r="D1549" t="s">
        <v>133</v>
      </c>
      <c r="E1549">
        <v>873.23378320499899</v>
      </c>
      <c r="F1549">
        <v>189.35</v>
      </c>
      <c r="G1549">
        <v>230.77048550828101</v>
      </c>
      <c r="H1549">
        <v>-24.199087938473301</v>
      </c>
      <c r="I1549">
        <v>44.514171446977002</v>
      </c>
      <c r="J1549">
        <v>-12.0899677628726</v>
      </c>
      <c r="K1549">
        <v>196.596175384644</v>
      </c>
      <c r="L1549">
        <v>144.17258816222301</v>
      </c>
      <c r="M1549">
        <v>41.850852418940001</v>
      </c>
      <c r="N1549">
        <v>0.35897357936268398</v>
      </c>
      <c r="O1549">
        <v>41.748085555848903</v>
      </c>
      <c r="P1549">
        <v>285.64154786150698</v>
      </c>
      <c r="Q1549">
        <v>0.176060746731661</v>
      </c>
    </row>
    <row r="1550" spans="1:17" hidden="1" x14ac:dyDescent="0.3">
      <c r="A1550" t="s">
        <v>3272</v>
      </c>
      <c r="B1550" t="s">
        <v>3273</v>
      </c>
      <c r="C1550" t="str">
        <f>IFERROR(VLOOKUP(Table1[[#This Row],[Ticker]],[1]!Table2[[Symbol]:[Industry]],2,FALSE),"-")</f>
        <v>-</v>
      </c>
      <c r="D1550" t="s">
        <v>46</v>
      </c>
      <c r="E1550">
        <v>872.90503036999996</v>
      </c>
      <c r="F1550">
        <v>354.7</v>
      </c>
      <c r="G1550">
        <v>332.71914199643601</v>
      </c>
      <c r="H1550">
        <v>53.900676281980502</v>
      </c>
      <c r="I1550">
        <v>14.4247657222959</v>
      </c>
      <c r="J1550">
        <v>-7.8170524256008802</v>
      </c>
      <c r="K1550">
        <v>279.74716529945402</v>
      </c>
      <c r="L1550">
        <v>269.175836742272</v>
      </c>
      <c r="M1550">
        <v>60.960520886983304</v>
      </c>
      <c r="N1550">
        <v>1.6889883777868799</v>
      </c>
      <c r="O1550">
        <v>31.2235692134198</v>
      </c>
      <c r="P1550">
        <v>385.890410958904</v>
      </c>
    </row>
    <row r="1551" spans="1:17" hidden="1" x14ac:dyDescent="0.3">
      <c r="A1551" t="s">
        <v>3274</v>
      </c>
      <c r="B1551" t="s">
        <v>3275</v>
      </c>
      <c r="C1551" t="str">
        <f>IFERROR(VLOOKUP(Table1[[#This Row],[Ticker]],[1]!Table2[[Symbol]:[Industry]],2,FALSE),"-")</f>
        <v>-</v>
      </c>
      <c r="D1551" t="s">
        <v>133</v>
      </c>
      <c r="E1551">
        <v>869.90604480000002</v>
      </c>
      <c r="F1551">
        <v>848</v>
      </c>
      <c r="G1551">
        <v>105.718385223152</v>
      </c>
      <c r="H1551">
        <v>-2.0067762887592302</v>
      </c>
      <c r="I1551">
        <v>17.526865580147899</v>
      </c>
      <c r="J1551">
        <v>-3.7513366005362099</v>
      </c>
      <c r="K1551">
        <v>825.92677539140504</v>
      </c>
      <c r="L1551">
        <v>691.74735448443596</v>
      </c>
      <c r="M1551">
        <v>47.218106402255003</v>
      </c>
      <c r="N1551">
        <v>0.490799732952793</v>
      </c>
      <c r="O1551">
        <v>15.1768867924528</v>
      </c>
      <c r="P1551">
        <v>138.805970149253</v>
      </c>
      <c r="Q1551">
        <v>0.155094008118765</v>
      </c>
    </row>
    <row r="1552" spans="1:17" hidden="1" x14ac:dyDescent="0.3">
      <c r="A1552" t="s">
        <v>3276</v>
      </c>
      <c r="B1552" t="s">
        <v>3277</v>
      </c>
      <c r="C1552" t="str">
        <f>IFERROR(VLOOKUP(Table1[[#This Row],[Ticker]],[1]!Table2[[Symbol]:[Industry]],2,FALSE),"-")</f>
        <v>-</v>
      </c>
      <c r="D1552" t="s">
        <v>54</v>
      </c>
      <c r="E1552">
        <v>867.21784421999996</v>
      </c>
      <c r="F1552">
        <v>146.77000000000001</v>
      </c>
      <c r="G1552">
        <v>9.6807913585738401</v>
      </c>
      <c r="H1552">
        <v>-0.17891789641189501</v>
      </c>
      <c r="I1552">
        <v>21.355934579211901</v>
      </c>
      <c r="J1552">
        <v>6.8874189105283499</v>
      </c>
      <c r="K1552">
        <v>140.15993672494599</v>
      </c>
      <c r="L1552">
        <v>118.058844086186</v>
      </c>
      <c r="M1552">
        <v>53.0471085183108</v>
      </c>
      <c r="N1552">
        <v>0.56325869322589595</v>
      </c>
      <c r="O1552">
        <v>26.7288955508618</v>
      </c>
      <c r="P1552">
        <v>79.315821624923601</v>
      </c>
      <c r="Q1552">
        <v>6.8514593899171999E-2</v>
      </c>
    </row>
    <row r="1553" spans="1:17" hidden="1" x14ac:dyDescent="0.3">
      <c r="A1553" t="s">
        <v>3278</v>
      </c>
      <c r="B1553" t="s">
        <v>3279</v>
      </c>
      <c r="C1553" t="str">
        <f>IFERROR(VLOOKUP(Table1[[#This Row],[Ticker]],[1]!Table2[[Symbol]:[Industry]],2,FALSE),"-")</f>
        <v>-</v>
      </c>
      <c r="D1553" t="s">
        <v>366</v>
      </c>
      <c r="E1553">
        <v>867.08134800000005</v>
      </c>
      <c r="F1553">
        <v>111.16</v>
      </c>
      <c r="G1553">
        <v>141.751210730417</v>
      </c>
      <c r="H1553">
        <v>6.7188948073782404</v>
      </c>
      <c r="I1553">
        <v>54.776804538675002</v>
      </c>
      <c r="J1553">
        <v>-5.1611628393156899</v>
      </c>
      <c r="K1553">
        <v>105.95847875729601</v>
      </c>
      <c r="L1553">
        <v>81.997230956112702</v>
      </c>
      <c r="M1553">
        <v>41.158471787482803</v>
      </c>
      <c r="N1553">
        <v>0.202692810998538</v>
      </c>
      <c r="O1553">
        <v>22.346167686217999</v>
      </c>
      <c r="P1553">
        <v>187.97927461139801</v>
      </c>
      <c r="Q1553">
        <v>0.108240878293507</v>
      </c>
    </row>
    <row r="1554" spans="1:17" hidden="1" x14ac:dyDescent="0.3">
      <c r="A1554" t="s">
        <v>3280</v>
      </c>
      <c r="B1554" t="s">
        <v>3281</v>
      </c>
      <c r="C1554" t="str">
        <f>IFERROR(VLOOKUP(Table1[[#This Row],[Ticker]],[1]!Table2[[Symbol]:[Industry]],2,FALSE),"-")</f>
        <v>-</v>
      </c>
      <c r="D1554" t="s">
        <v>199</v>
      </c>
      <c r="E1554">
        <v>865.38955499999997</v>
      </c>
      <c r="F1554">
        <v>585.95000000000005</v>
      </c>
      <c r="G1554">
        <v>7.8207397287322697</v>
      </c>
      <c r="H1554">
        <v>5.1238196368526898</v>
      </c>
      <c r="I1554">
        <v>25.645650565111701</v>
      </c>
      <c r="J1554">
        <v>-2.00791643409916</v>
      </c>
      <c r="K1554">
        <v>556.62817441679294</v>
      </c>
      <c r="L1554">
        <v>473.89160290763999</v>
      </c>
      <c r="M1554">
        <v>46.411301683347297</v>
      </c>
      <c r="N1554">
        <v>1.2072124761712899</v>
      </c>
      <c r="O1554">
        <v>14.344227323150401</v>
      </c>
      <c r="P1554">
        <v>56.253333333333302</v>
      </c>
      <c r="Q1554">
        <v>6.5708853071031997E-2</v>
      </c>
    </row>
    <row r="1555" spans="1:17" hidden="1" x14ac:dyDescent="0.3">
      <c r="A1555" t="s">
        <v>3282</v>
      </c>
      <c r="B1555" t="s">
        <v>3283</v>
      </c>
      <c r="C1555" t="str">
        <f>IFERROR(VLOOKUP(Table1[[#This Row],[Ticker]],[1]!Table2[[Symbol]:[Industry]],2,FALSE),"-")</f>
        <v>-</v>
      </c>
      <c r="D1555" t="s">
        <v>412</v>
      </c>
      <c r="E1555">
        <v>862.13609403999999</v>
      </c>
      <c r="F1555">
        <v>132.13</v>
      </c>
      <c r="G1555">
        <v>-0.30363525455682699</v>
      </c>
      <c r="H1555">
        <v>-5.9536015999989997</v>
      </c>
      <c r="I1555">
        <v>-55.429891210400797</v>
      </c>
      <c r="J1555">
        <v>6.9311327078301401</v>
      </c>
      <c r="K1555">
        <v>163.026226041543</v>
      </c>
      <c r="L1555">
        <v>169.46043928043201</v>
      </c>
      <c r="M1555">
        <v>64.302408567241699</v>
      </c>
      <c r="N1555">
        <v>4.7277056681296097</v>
      </c>
      <c r="O1555">
        <v>125.72466510255001</v>
      </c>
      <c r="P1555">
        <v>36.216494845360799</v>
      </c>
      <c r="Q1555">
        <v>2.0045086535794E-2</v>
      </c>
    </row>
    <row r="1556" spans="1:17" hidden="1" x14ac:dyDescent="0.3">
      <c r="A1556" t="s">
        <v>3284</v>
      </c>
      <c r="B1556" t="s">
        <v>3285</v>
      </c>
      <c r="C1556" t="str">
        <f>IFERROR(VLOOKUP(Table1[[#This Row],[Ticker]],[1]!Table2[[Symbol]:[Industry]],2,FALSE),"-")</f>
        <v>-</v>
      </c>
      <c r="D1556" t="s">
        <v>388</v>
      </c>
      <c r="E1556">
        <v>861.26620275000005</v>
      </c>
      <c r="F1556">
        <v>553.5</v>
      </c>
      <c r="G1556">
        <v>-58.108479283067503</v>
      </c>
      <c r="H1556">
        <v>-14.264687073375899</v>
      </c>
      <c r="I1556">
        <v>-22.2433093440989</v>
      </c>
      <c r="J1556">
        <v>-4.5618011531082301</v>
      </c>
      <c r="K1556">
        <v>602.23438463868297</v>
      </c>
      <c r="L1556">
        <v>634.18685274583595</v>
      </c>
      <c r="M1556">
        <v>38.163928774457403</v>
      </c>
      <c r="N1556">
        <v>0.69644694658550199</v>
      </c>
      <c r="O1556">
        <v>49.214092140921402</v>
      </c>
      <c r="P1556">
        <v>12.294583079732201</v>
      </c>
      <c r="Q1556">
        <v>-7.8011243034835004E-2</v>
      </c>
    </row>
    <row r="1557" spans="1:17" hidden="1" x14ac:dyDescent="0.3">
      <c r="A1557" t="s">
        <v>3286</v>
      </c>
      <c r="B1557" t="s">
        <v>3287</v>
      </c>
      <c r="C1557" t="str">
        <f>IFERROR(VLOOKUP(Table1[[#This Row],[Ticker]],[1]!Table2[[Symbol]:[Industry]],2,FALSE),"-")</f>
        <v>-</v>
      </c>
      <c r="D1557" t="s">
        <v>141</v>
      </c>
      <c r="E1557">
        <v>859.33214729999997</v>
      </c>
      <c r="F1557">
        <v>33</v>
      </c>
      <c r="G1557">
        <v>203.29970298795601</v>
      </c>
      <c r="H1557">
        <v>19.705937623596</v>
      </c>
      <c r="I1557">
        <v>-7.7929119235326398</v>
      </c>
      <c r="J1557">
        <v>10.9580899020789</v>
      </c>
      <c r="K1557">
        <v>27.581584174740598</v>
      </c>
      <c r="L1557">
        <v>24.607355803175199</v>
      </c>
      <c r="M1557">
        <v>78.785754194092306</v>
      </c>
      <c r="N1557">
        <v>0.35935873018928899</v>
      </c>
      <c r="O1557">
        <v>31.6666666666666</v>
      </c>
      <c r="P1557">
        <v>241.96891191709801</v>
      </c>
      <c r="Q1557">
        <v>0.146977185252718</v>
      </c>
    </row>
    <row r="1558" spans="1:17" hidden="1" x14ac:dyDescent="0.3">
      <c r="A1558" t="s">
        <v>3288</v>
      </c>
      <c r="B1558" t="s">
        <v>3289</v>
      </c>
      <c r="C1558" t="str">
        <f>IFERROR(VLOOKUP(Table1[[#This Row],[Ticker]],[1]!Table2[[Symbol]:[Industry]],2,FALSE),"-")</f>
        <v>-</v>
      </c>
      <c r="D1558" t="s">
        <v>141</v>
      </c>
      <c r="E1558">
        <v>858.63351327999999</v>
      </c>
      <c r="F1558">
        <v>444.8</v>
      </c>
      <c r="G1558">
        <v>217.87407399564799</v>
      </c>
      <c r="H1558">
        <v>4.52374523893912</v>
      </c>
      <c r="I1558">
        <v>-7.5833051264055999</v>
      </c>
      <c r="J1558">
        <v>1.8485829211096501</v>
      </c>
      <c r="K1558">
        <v>382.21181957789997</v>
      </c>
      <c r="L1558">
        <v>328.30264595323001</v>
      </c>
      <c r="M1558">
        <v>76.516109379534797</v>
      </c>
      <c r="N1558">
        <v>1.8514461863304901</v>
      </c>
      <c r="O1558">
        <v>2.0683453237410001</v>
      </c>
      <c r="P1558">
        <v>286.78260869565202</v>
      </c>
      <c r="Q1558">
        <v>0.25812852816174298</v>
      </c>
    </row>
    <row r="1559" spans="1:17" hidden="1" x14ac:dyDescent="0.3">
      <c r="A1559" t="s">
        <v>3290</v>
      </c>
      <c r="B1559" t="s">
        <v>3291</v>
      </c>
      <c r="C1559" t="str">
        <f>IFERROR(VLOOKUP(Table1[[#This Row],[Ticker]],[1]!Table2[[Symbol]:[Industry]],2,FALSE),"-")</f>
        <v>-</v>
      </c>
      <c r="D1559" t="s">
        <v>228</v>
      </c>
      <c r="E1559">
        <v>858.24134000000004</v>
      </c>
      <c r="F1559">
        <v>2704.4</v>
      </c>
      <c r="G1559">
        <v>1110.5168283702101</v>
      </c>
      <c r="H1559">
        <v>43.0260665107552</v>
      </c>
      <c r="I1559">
        <v>663.26862026644005</v>
      </c>
      <c r="J1559">
        <v>6.8659337057849896</v>
      </c>
      <c r="K1559">
        <v>1869.5761608845801</v>
      </c>
      <c r="L1559">
        <v>1004.23911358571</v>
      </c>
      <c r="M1559">
        <v>97.456044768317796</v>
      </c>
      <c r="N1559">
        <v>0.184829468375724</v>
      </c>
      <c r="O1559">
        <v>0</v>
      </c>
      <c r="P1559">
        <v>1200.1923076922999</v>
      </c>
      <c r="Q1559">
        <v>0.30719757203738501</v>
      </c>
    </row>
    <row r="1560" spans="1:17" hidden="1" x14ac:dyDescent="0.3">
      <c r="A1560" t="s">
        <v>3292</v>
      </c>
      <c r="B1560" t="s">
        <v>3293</v>
      </c>
      <c r="C1560" t="str">
        <f>IFERROR(VLOOKUP(Table1[[#This Row],[Ticker]],[1]!Table2[[Symbol]:[Industry]],2,FALSE),"-")</f>
        <v>-</v>
      </c>
      <c r="D1560" t="s">
        <v>388</v>
      </c>
      <c r="E1560">
        <v>856.51129218999995</v>
      </c>
      <c r="F1560">
        <v>203.65</v>
      </c>
      <c r="G1560">
        <v>-5.3245060342927699</v>
      </c>
      <c r="H1560">
        <v>-2.8903394973719601</v>
      </c>
      <c r="I1560">
        <v>-15.050799402294301</v>
      </c>
      <c r="J1560">
        <v>-0.95302224172079797</v>
      </c>
      <c r="K1560">
        <v>205.222535319938</v>
      </c>
      <c r="L1560">
        <v>193.435220727299</v>
      </c>
      <c r="M1560">
        <v>47.857088460492797</v>
      </c>
      <c r="N1560">
        <v>0.392640808725157</v>
      </c>
      <c r="O1560">
        <v>26.6879450036827</v>
      </c>
      <c r="P1560">
        <v>50.5173688100517</v>
      </c>
      <c r="Q1560">
        <v>5.1197885611812002E-2</v>
      </c>
    </row>
    <row r="1561" spans="1:17" hidden="1" x14ac:dyDescent="0.3">
      <c r="A1561" t="s">
        <v>3294</v>
      </c>
      <c r="B1561" t="s">
        <v>3295</v>
      </c>
      <c r="C1561" t="str">
        <f>IFERROR(VLOOKUP(Table1[[#This Row],[Ticker]],[1]!Table2[[Symbol]:[Industry]],2,FALSE),"-")</f>
        <v>-</v>
      </c>
      <c r="D1561" t="s">
        <v>1362</v>
      </c>
      <c r="E1561">
        <v>855.75076399</v>
      </c>
      <c r="F1561">
        <v>369.7</v>
      </c>
      <c r="G1561">
        <v>96.013450058169596</v>
      </c>
      <c r="H1561">
        <v>45.549616950299402</v>
      </c>
      <c r="I1561">
        <v>111.630582050288</v>
      </c>
      <c r="J1561">
        <v>17.633970227256601</v>
      </c>
      <c r="M1561">
        <v>67.526045603876696</v>
      </c>
      <c r="O1561">
        <v>5.2610224506356396</v>
      </c>
      <c r="P1561">
        <v>137.29139922978101</v>
      </c>
    </row>
    <row r="1562" spans="1:17" hidden="1" x14ac:dyDescent="0.3">
      <c r="A1562" t="s">
        <v>3296</v>
      </c>
      <c r="B1562" t="s">
        <v>3297</v>
      </c>
      <c r="C1562" t="str">
        <f>IFERROR(VLOOKUP(Table1[[#This Row],[Ticker]],[1]!Table2[[Symbol]:[Industry]],2,FALSE),"-")</f>
        <v>-</v>
      </c>
      <c r="D1562" t="s">
        <v>356</v>
      </c>
      <c r="E1562">
        <v>855.485184</v>
      </c>
      <c r="F1562">
        <v>8.74</v>
      </c>
      <c r="G1562">
        <v>62.054281742535402</v>
      </c>
      <c r="H1562">
        <v>-9.05302037127014</v>
      </c>
      <c r="I1562">
        <v>-49.192617756243003</v>
      </c>
      <c r="J1562">
        <v>-3.1638593065623</v>
      </c>
      <c r="K1562">
        <v>9.0462464418610207</v>
      </c>
      <c r="L1562">
        <v>8.2447777806252205</v>
      </c>
      <c r="M1562">
        <v>38.263266670132801</v>
      </c>
      <c r="N1562">
        <v>0.72929493088201502</v>
      </c>
      <c r="O1562">
        <v>77.917620137299707</v>
      </c>
      <c r="P1562">
        <v>118.5</v>
      </c>
      <c r="Q1562">
        <v>0.18077845113191601</v>
      </c>
    </row>
    <row r="1563" spans="1:17" hidden="1" x14ac:dyDescent="0.3">
      <c r="A1563" t="s">
        <v>3298</v>
      </c>
      <c r="B1563" t="s">
        <v>3299</v>
      </c>
      <c r="C1563" t="str">
        <f>IFERROR(VLOOKUP(Table1[[#This Row],[Ticker]],[1]!Table2[[Symbol]:[Industry]],2,FALSE),"-")</f>
        <v>-</v>
      </c>
      <c r="D1563" t="s">
        <v>228</v>
      </c>
      <c r="E1563">
        <v>851.53143677000003</v>
      </c>
      <c r="F1563">
        <v>1604.05</v>
      </c>
      <c r="G1563">
        <v>-32.398351265700398</v>
      </c>
      <c r="H1563">
        <v>-8.5060232254086401</v>
      </c>
      <c r="I1563">
        <v>-15.9148556869188</v>
      </c>
      <c r="J1563">
        <v>2.2436191381822201</v>
      </c>
      <c r="K1563">
        <v>1660.6091763204099</v>
      </c>
      <c r="L1563">
        <v>1614.1431622196501</v>
      </c>
      <c r="M1563">
        <v>47.098045894804699</v>
      </c>
      <c r="N1563">
        <v>0.50527549566427299</v>
      </c>
      <c r="O1563">
        <v>26.242947539041701</v>
      </c>
      <c r="P1563">
        <v>24.037271883699301</v>
      </c>
      <c r="Q1563">
        <v>0.13755804141126801</v>
      </c>
    </row>
    <row r="1564" spans="1:17" hidden="1" x14ac:dyDescent="0.3">
      <c r="A1564" t="s">
        <v>3300</v>
      </c>
      <c r="B1564" t="s">
        <v>3301</v>
      </c>
      <c r="C1564" t="str">
        <f>IFERROR(VLOOKUP(Table1[[#This Row],[Ticker]],[1]!Table2[[Symbol]:[Industry]],2,FALSE),"-")</f>
        <v>-</v>
      </c>
      <c r="D1564" t="s">
        <v>598</v>
      </c>
      <c r="E1564">
        <v>851.20843348000005</v>
      </c>
      <c r="F1564">
        <v>13.61</v>
      </c>
      <c r="G1564">
        <v>-15.663882446217</v>
      </c>
      <c r="H1564">
        <v>-2.7294634586447999</v>
      </c>
      <c r="I1564">
        <v>-15.7933099474609</v>
      </c>
      <c r="J1564">
        <v>-0.62698949783304003</v>
      </c>
      <c r="K1564">
        <v>13.712228452271001</v>
      </c>
      <c r="L1564">
        <v>13.4582162132838</v>
      </c>
      <c r="M1564">
        <v>53.105815272831101</v>
      </c>
      <c r="N1564">
        <v>0.51572341271129196</v>
      </c>
      <c r="O1564">
        <v>34.4599559147685</v>
      </c>
      <c r="P1564">
        <v>36.1</v>
      </c>
      <c r="Q1564">
        <v>4.2245024409430003E-2</v>
      </c>
    </row>
    <row r="1565" spans="1:17" hidden="1" x14ac:dyDescent="0.3">
      <c r="A1565" t="s">
        <v>3302</v>
      </c>
      <c r="B1565" t="s">
        <v>3303</v>
      </c>
      <c r="C1565" t="str">
        <f>IFERROR(VLOOKUP(Table1[[#This Row],[Ticker]],[1]!Table2[[Symbol]:[Industry]],2,FALSE),"-")</f>
        <v>-</v>
      </c>
      <c r="D1565" t="s">
        <v>265</v>
      </c>
      <c r="E1565">
        <v>848.45009600000003</v>
      </c>
      <c r="F1565">
        <v>525.20000000000005</v>
      </c>
      <c r="G1565">
        <v>-11.840616462707599</v>
      </c>
      <c r="H1565">
        <v>-18.674114421139901</v>
      </c>
      <c r="I1565">
        <v>-30.297014089623801</v>
      </c>
      <c r="J1565">
        <v>-4.7048771945672696</v>
      </c>
      <c r="K1565">
        <v>585.44941193779198</v>
      </c>
      <c r="L1565">
        <v>575.56789245290804</v>
      </c>
      <c r="M1565">
        <v>25.230044187569501</v>
      </c>
      <c r="N1565">
        <v>0.72483098614272401</v>
      </c>
      <c r="O1565">
        <v>61.900228484386801</v>
      </c>
      <c r="P1565">
        <v>38.319726099552298</v>
      </c>
      <c r="Q1565">
        <v>4.2440885883268997E-2</v>
      </c>
    </row>
    <row r="1566" spans="1:17" hidden="1" x14ac:dyDescent="0.3">
      <c r="A1566" t="s">
        <v>3304</v>
      </c>
      <c r="B1566" t="s">
        <v>3305</v>
      </c>
      <c r="C1566" t="str">
        <f>IFERROR(VLOOKUP(Table1[[#This Row],[Ticker]],[1]!Table2[[Symbol]:[Industry]],2,FALSE),"-")</f>
        <v>-</v>
      </c>
      <c r="D1566" t="s">
        <v>569</v>
      </c>
      <c r="E1566">
        <v>846.56972959999996</v>
      </c>
      <c r="F1566">
        <v>629.5</v>
      </c>
      <c r="G1566">
        <v>25.111163246736702</v>
      </c>
      <c r="H1566">
        <v>-7.8894391210346404</v>
      </c>
      <c r="I1566">
        <v>10.175287891175399</v>
      </c>
      <c r="J1566">
        <v>-0.99734534273590203</v>
      </c>
      <c r="K1566">
        <v>619.41687319993196</v>
      </c>
      <c r="L1566">
        <v>546.55687665737003</v>
      </c>
      <c r="M1566">
        <v>50.635265321444997</v>
      </c>
      <c r="N1566">
        <v>0.309677573514551</v>
      </c>
      <c r="O1566">
        <v>18.0619539316918</v>
      </c>
      <c r="P1566">
        <v>90.815398605637995</v>
      </c>
      <c r="Q1566">
        <v>0.10398309216792399</v>
      </c>
    </row>
    <row r="1567" spans="1:17" hidden="1" x14ac:dyDescent="0.3">
      <c r="A1567" t="s">
        <v>3306</v>
      </c>
      <c r="B1567" t="s">
        <v>3307</v>
      </c>
      <c r="C1567" t="str">
        <f>IFERROR(VLOOKUP(Table1[[#This Row],[Ticker]],[1]!Table2[[Symbol]:[Industry]],2,FALSE),"-")</f>
        <v>-</v>
      </c>
      <c r="D1567" t="s">
        <v>158</v>
      </c>
      <c r="E1567">
        <v>845.48588348999999</v>
      </c>
      <c r="F1567">
        <v>983.3</v>
      </c>
      <c r="G1567">
        <v>-63.083468753269102</v>
      </c>
      <c r="H1567">
        <v>-7.29156753945154</v>
      </c>
      <c r="I1567">
        <v>-24.911674031393801</v>
      </c>
      <c r="J1567">
        <v>-4.7459323884614202</v>
      </c>
      <c r="K1567">
        <v>1045.20393143928</v>
      </c>
      <c r="L1567">
        <v>1133.8252098477701</v>
      </c>
      <c r="M1567">
        <v>31.283586366588501</v>
      </c>
      <c r="N1567">
        <v>0.94133868950205701</v>
      </c>
      <c r="O1567">
        <v>64.242855690023305</v>
      </c>
      <c r="P1567">
        <v>9.0495730287235094</v>
      </c>
      <c r="Q1567">
        <v>9.1533090243506005E-2</v>
      </c>
    </row>
    <row r="1568" spans="1:17" hidden="1" x14ac:dyDescent="0.3">
      <c r="A1568" t="s">
        <v>3308</v>
      </c>
      <c r="B1568" t="s">
        <v>3309</v>
      </c>
      <c r="C1568" t="str">
        <f>IFERROR(VLOOKUP(Table1[[#This Row],[Ticker]],[1]!Table2[[Symbol]:[Industry]],2,FALSE),"-")</f>
        <v>-</v>
      </c>
      <c r="D1568" t="s">
        <v>296</v>
      </c>
      <c r="E1568">
        <v>840.36912400000006</v>
      </c>
      <c r="F1568">
        <v>98.9</v>
      </c>
      <c r="G1568">
        <v>-14.066948036601399</v>
      </c>
      <c r="H1568">
        <v>-13.705832414462099</v>
      </c>
      <c r="I1568">
        <v>-1.9022776479110199</v>
      </c>
      <c r="J1568">
        <v>-3.4841302636020899</v>
      </c>
      <c r="K1568">
        <v>103.42211210921801</v>
      </c>
      <c r="L1568">
        <v>95.805560002303395</v>
      </c>
      <c r="M1568">
        <v>43.523284284822402</v>
      </c>
      <c r="N1568">
        <v>0.39790352349979702</v>
      </c>
      <c r="O1568">
        <v>28.311425682507501</v>
      </c>
      <c r="P1568">
        <v>35.4794520547945</v>
      </c>
      <c r="Q1568">
        <v>-6.1162414619802E-2</v>
      </c>
    </row>
    <row r="1569" spans="1:17" hidden="1" x14ac:dyDescent="0.3">
      <c r="A1569" t="s">
        <v>3310</v>
      </c>
      <c r="B1569" t="s">
        <v>3311</v>
      </c>
      <c r="C1569" t="str">
        <f>IFERROR(VLOOKUP(Table1[[#This Row],[Ticker]],[1]!Table2[[Symbol]:[Industry]],2,FALSE),"-")</f>
        <v>-</v>
      </c>
      <c r="D1569" t="s">
        <v>265</v>
      </c>
      <c r="E1569">
        <v>839.90637472000003</v>
      </c>
      <c r="F1569">
        <v>173.18</v>
      </c>
      <c r="G1569">
        <v>3.8511783133013502</v>
      </c>
      <c r="H1569">
        <v>-15.1937898051535</v>
      </c>
      <c r="I1569">
        <v>13.770030144151299</v>
      </c>
      <c r="J1569">
        <v>-4.4118792399331097</v>
      </c>
      <c r="K1569">
        <v>170.728058752702</v>
      </c>
      <c r="L1569">
        <v>143.248898128154</v>
      </c>
      <c r="M1569">
        <v>37.996529827371099</v>
      </c>
      <c r="N1569">
        <v>0.12451084133351401</v>
      </c>
      <c r="O1569">
        <v>20.30834969396</v>
      </c>
      <c r="P1569">
        <v>61.699346405228702</v>
      </c>
    </row>
    <row r="1570" spans="1:17" hidden="1" x14ac:dyDescent="0.3">
      <c r="A1570" t="s">
        <v>3312</v>
      </c>
      <c r="B1570" t="s">
        <v>3313</v>
      </c>
      <c r="C1570" t="str">
        <f>IFERROR(VLOOKUP(Table1[[#This Row],[Ticker]],[1]!Table2[[Symbol]:[Industry]],2,FALSE),"-")</f>
        <v>-</v>
      </c>
      <c r="D1570" t="s">
        <v>412</v>
      </c>
      <c r="E1570">
        <v>839.58704609999995</v>
      </c>
      <c r="F1570">
        <v>579.70000000000005</v>
      </c>
      <c r="G1570">
        <v>185.44936285190201</v>
      </c>
      <c r="H1570">
        <v>1.9964717262949001</v>
      </c>
      <c r="I1570">
        <v>69.995780953247404</v>
      </c>
      <c r="J1570">
        <v>-4.8233244318728898</v>
      </c>
      <c r="K1570">
        <v>520.91347147281101</v>
      </c>
      <c r="M1570">
        <v>56.569877916577397</v>
      </c>
      <c r="N1570">
        <v>0.61867038911184702</v>
      </c>
      <c r="O1570">
        <v>7.8143867517681498</v>
      </c>
      <c r="P1570">
        <v>267.82994923857802</v>
      </c>
    </row>
    <row r="1571" spans="1:17" hidden="1" x14ac:dyDescent="0.3">
      <c r="A1571" t="s">
        <v>3314</v>
      </c>
      <c r="B1571" t="s">
        <v>3315</v>
      </c>
      <c r="C1571" t="str">
        <f>IFERROR(VLOOKUP(Table1[[#This Row],[Ticker]],[1]!Table2[[Symbol]:[Industry]],2,FALSE),"-")</f>
        <v>-</v>
      </c>
      <c r="D1571" t="s">
        <v>770</v>
      </c>
      <c r="E1571">
        <v>837.29519640800004</v>
      </c>
      <c r="F1571">
        <v>197.56</v>
      </c>
      <c r="G1571">
        <v>-20.155988521127501</v>
      </c>
      <c r="H1571">
        <v>-7.1085673479527696</v>
      </c>
      <c r="I1571">
        <v>-45.2670408803843</v>
      </c>
      <c r="J1571">
        <v>12.740848369588001</v>
      </c>
      <c r="K1571">
        <v>200.853519762432</v>
      </c>
      <c r="L1571">
        <v>215.31383425675801</v>
      </c>
      <c r="M1571">
        <v>63.047493872943299</v>
      </c>
      <c r="N1571">
        <v>2.0551069935919002</v>
      </c>
      <c r="O1571">
        <v>68.556387932779899</v>
      </c>
      <c r="P1571">
        <v>17.946268656716398</v>
      </c>
    </row>
    <row r="1572" spans="1:17" hidden="1" x14ac:dyDescent="0.3">
      <c r="A1572" t="s">
        <v>3316</v>
      </c>
      <c r="B1572" t="s">
        <v>3317</v>
      </c>
      <c r="C1572" t="str">
        <f>IFERROR(VLOOKUP(Table1[[#This Row],[Ticker]],[1]!Table2[[Symbol]:[Industry]],2,FALSE),"-")</f>
        <v>-</v>
      </c>
      <c r="D1572" t="s">
        <v>569</v>
      </c>
      <c r="E1572">
        <v>837.24207799999999</v>
      </c>
      <c r="F1572">
        <v>322.14999999999998</v>
      </c>
      <c r="G1572">
        <v>9.6671502270431002</v>
      </c>
      <c r="H1572">
        <v>-0.21742441208139299</v>
      </c>
      <c r="I1572">
        <v>7.81837169037696</v>
      </c>
      <c r="J1572">
        <v>3.1207512773168</v>
      </c>
      <c r="K1572">
        <v>298.21634845119399</v>
      </c>
      <c r="L1572">
        <v>275.48382284823498</v>
      </c>
      <c r="M1572">
        <v>65.506726610713102</v>
      </c>
      <c r="N1572">
        <v>1.60621564174498</v>
      </c>
      <c r="O1572">
        <v>11.128356355734899</v>
      </c>
      <c r="P1572">
        <v>49.316338354576999</v>
      </c>
      <c r="Q1572">
        <v>5.0262613701920001E-3</v>
      </c>
    </row>
    <row r="1573" spans="1:17" hidden="1" x14ac:dyDescent="0.3">
      <c r="A1573" t="s">
        <v>3318</v>
      </c>
      <c r="B1573" t="s">
        <v>3319</v>
      </c>
      <c r="C1573" t="str">
        <f>IFERROR(VLOOKUP(Table1[[#This Row],[Ticker]],[1]!Table2[[Symbol]:[Industry]],2,FALSE),"-")</f>
        <v>-</v>
      </c>
      <c r="D1573" t="s">
        <v>388</v>
      </c>
      <c r="E1573">
        <v>836.53184999999996</v>
      </c>
      <c r="F1573">
        <v>86.25</v>
      </c>
      <c r="G1573">
        <v>-7.5194257999221197</v>
      </c>
      <c r="H1573">
        <v>0.91629667691125904</v>
      </c>
      <c r="I1573">
        <v>-2.111810853258</v>
      </c>
      <c r="J1573">
        <v>-1.7388126473611001</v>
      </c>
      <c r="K1573">
        <v>81.821365058630306</v>
      </c>
      <c r="L1573">
        <v>75.326898914323493</v>
      </c>
      <c r="M1573">
        <v>47.668486216783002</v>
      </c>
      <c r="N1573">
        <v>1.96025937390812</v>
      </c>
      <c r="O1573">
        <v>15.779710144927501</v>
      </c>
      <c r="P1573">
        <v>45.4468802698145</v>
      </c>
      <c r="Q1573">
        <v>2.8808892595043999E-2</v>
      </c>
    </row>
    <row r="1574" spans="1:17" hidden="1" x14ac:dyDescent="0.3">
      <c r="A1574" t="s">
        <v>3320</v>
      </c>
      <c r="B1574" t="s">
        <v>3321</v>
      </c>
      <c r="C1574" t="str">
        <f>IFERROR(VLOOKUP(Table1[[#This Row],[Ticker]],[1]!Table2[[Symbol]:[Industry]],2,FALSE),"-")</f>
        <v>-</v>
      </c>
      <c r="D1574" t="s">
        <v>83</v>
      </c>
      <c r="E1574">
        <v>834.98741626000003</v>
      </c>
      <c r="F1574">
        <v>90.59</v>
      </c>
      <c r="G1574">
        <v>-42.210072420025199</v>
      </c>
      <c r="H1574">
        <v>-8.6881018803288903</v>
      </c>
      <c r="I1574">
        <v>-20.880101863841301</v>
      </c>
      <c r="J1574">
        <v>-2.9995549742704601</v>
      </c>
      <c r="K1574">
        <v>94.696941563516603</v>
      </c>
      <c r="L1574">
        <v>93.986090796810103</v>
      </c>
      <c r="M1574">
        <v>26.061517391701202</v>
      </c>
      <c r="N1574">
        <v>0.32232781088398399</v>
      </c>
      <c r="O1574">
        <v>53.659344298487603</v>
      </c>
      <c r="P1574">
        <v>19.197368421052602</v>
      </c>
      <c r="Q1574">
        <v>-5.8020153174365E-2</v>
      </c>
    </row>
    <row r="1575" spans="1:17" hidden="1" x14ac:dyDescent="0.3">
      <c r="A1575" t="s">
        <v>3322</v>
      </c>
      <c r="B1575" t="s">
        <v>3323</v>
      </c>
      <c r="C1575" t="str">
        <f>IFERROR(VLOOKUP(Table1[[#This Row],[Ticker]],[1]!Table2[[Symbol]:[Industry]],2,FALSE),"-")</f>
        <v>-</v>
      </c>
      <c r="D1575" t="s">
        <v>566</v>
      </c>
      <c r="E1575">
        <v>833.63279999999997</v>
      </c>
      <c r="F1575">
        <v>1335.95</v>
      </c>
      <c r="G1575">
        <v>-1.5398340579860701</v>
      </c>
      <c r="H1575">
        <v>-8.7111127680074301</v>
      </c>
      <c r="I1575">
        <v>27.404096126572099</v>
      </c>
      <c r="J1575">
        <v>-0.51374484611206905</v>
      </c>
      <c r="K1575">
        <v>1286.6060655445499</v>
      </c>
      <c r="L1575">
        <v>1124.1325969137299</v>
      </c>
      <c r="M1575">
        <v>49.422110002321297</v>
      </c>
      <c r="N1575">
        <v>0.40846691690943099</v>
      </c>
      <c r="O1575">
        <v>17.444515139039598</v>
      </c>
      <c r="P1575">
        <v>66.993750000000006</v>
      </c>
      <c r="Q1575">
        <v>2.7345471210302001E-2</v>
      </c>
    </row>
    <row r="1576" spans="1:17" hidden="1" x14ac:dyDescent="0.3">
      <c r="A1576" t="s">
        <v>3324</v>
      </c>
      <c r="B1576" t="s">
        <v>3325</v>
      </c>
      <c r="C1576" t="str">
        <f>IFERROR(VLOOKUP(Table1[[#This Row],[Ticker]],[1]!Table2[[Symbol]:[Industry]],2,FALSE),"-")</f>
        <v>-</v>
      </c>
      <c r="D1576" t="s">
        <v>3326</v>
      </c>
      <c r="E1576">
        <v>827.391306189999</v>
      </c>
      <c r="F1576">
        <v>403.45</v>
      </c>
      <c r="G1576">
        <v>229.787997302337</v>
      </c>
      <c r="H1576">
        <v>50.8592301128024</v>
      </c>
      <c r="I1576">
        <v>30.433248532176201</v>
      </c>
      <c r="J1576">
        <v>3.66700532013911</v>
      </c>
      <c r="K1576">
        <v>323.64612436123599</v>
      </c>
      <c r="L1576">
        <v>261.22118524118201</v>
      </c>
      <c r="M1576">
        <v>57.834666891041302</v>
      </c>
      <c r="N1576">
        <v>2.2707585849874601</v>
      </c>
      <c r="O1576">
        <v>8.5636386169289906</v>
      </c>
      <c r="P1576">
        <v>259.82162764771402</v>
      </c>
    </row>
    <row r="1577" spans="1:17" hidden="1" x14ac:dyDescent="0.3">
      <c r="A1577" t="s">
        <v>3327</v>
      </c>
      <c r="B1577" t="s">
        <v>3328</v>
      </c>
      <c r="C1577" t="str">
        <f>IFERROR(VLOOKUP(Table1[[#This Row],[Ticker]],[1]!Table2[[Symbol]:[Industry]],2,FALSE),"-")</f>
        <v>-</v>
      </c>
      <c r="D1577" t="s">
        <v>21</v>
      </c>
      <c r="E1577">
        <v>819.52676440000005</v>
      </c>
      <c r="F1577">
        <v>440.8</v>
      </c>
      <c r="G1577">
        <v>167.301951442144</v>
      </c>
      <c r="H1577">
        <v>32.042325214704498</v>
      </c>
      <c r="I1577">
        <v>36.207113469738701</v>
      </c>
      <c r="J1577">
        <v>0.124332892545</v>
      </c>
      <c r="K1577">
        <v>366.065049529085</v>
      </c>
      <c r="L1577">
        <v>280.733013611329</v>
      </c>
      <c r="M1577">
        <v>52.785169680138502</v>
      </c>
      <c r="N1577">
        <v>0.79821096783524803</v>
      </c>
      <c r="O1577">
        <v>16.3339382940108</v>
      </c>
      <c r="P1577">
        <v>252.78111244497799</v>
      </c>
    </row>
    <row r="1578" spans="1:17" hidden="1" x14ac:dyDescent="0.3">
      <c r="A1578" t="s">
        <v>3329</v>
      </c>
      <c r="B1578" t="s">
        <v>3330</v>
      </c>
      <c r="C1578" t="str">
        <f>IFERROR(VLOOKUP(Table1[[#This Row],[Ticker]],[1]!Table2[[Symbol]:[Industry]],2,FALSE),"-")</f>
        <v>-</v>
      </c>
      <c r="D1578" t="s">
        <v>645</v>
      </c>
      <c r="E1578">
        <v>817.70050205999996</v>
      </c>
      <c r="F1578">
        <v>35.1</v>
      </c>
      <c r="G1578">
        <v>-40.606878753019899</v>
      </c>
      <c r="H1578">
        <v>-22.665862894726601</v>
      </c>
      <c r="I1578">
        <v>-3.1645173706906502</v>
      </c>
      <c r="J1578">
        <v>-7.0037249280628604</v>
      </c>
      <c r="K1578">
        <v>37.600140767246998</v>
      </c>
      <c r="L1578">
        <v>33.318508254771501</v>
      </c>
      <c r="M1578">
        <v>25.176862996788401</v>
      </c>
      <c r="N1578">
        <v>0.15612578118867901</v>
      </c>
      <c r="O1578">
        <v>50.142450142450102</v>
      </c>
      <c r="P1578">
        <v>50.967741935483801</v>
      </c>
      <c r="Q1578">
        <v>-2.6866125309650001E-2</v>
      </c>
    </row>
    <row r="1579" spans="1:17" hidden="1" x14ac:dyDescent="0.3">
      <c r="A1579" t="s">
        <v>3331</v>
      </c>
      <c r="B1579" t="s">
        <v>3332</v>
      </c>
      <c r="C1579" t="str">
        <f>IFERROR(VLOOKUP(Table1[[#This Row],[Ticker]],[1]!Table2[[Symbol]:[Industry]],2,FALSE),"-")</f>
        <v>-</v>
      </c>
      <c r="D1579" t="s">
        <v>118</v>
      </c>
      <c r="E1579">
        <v>817.19181667999999</v>
      </c>
      <c r="F1579">
        <v>633.54999999999995</v>
      </c>
      <c r="G1579">
        <v>103.31644796471601</v>
      </c>
      <c r="H1579">
        <v>3.1170791338705599</v>
      </c>
      <c r="I1579">
        <v>7.2983252846425399</v>
      </c>
      <c r="J1579">
        <v>-0.22235861260496501</v>
      </c>
      <c r="K1579">
        <v>615.72086331847197</v>
      </c>
      <c r="L1579">
        <v>520.11333172253103</v>
      </c>
      <c r="M1579">
        <v>56.439350788732398</v>
      </c>
      <c r="N1579">
        <v>1.8102125873522299</v>
      </c>
      <c r="O1579">
        <v>25.680688185620699</v>
      </c>
      <c r="P1579">
        <v>159.771163618499</v>
      </c>
      <c r="Q1579">
        <v>0.133946113701924</v>
      </c>
    </row>
    <row r="1580" spans="1:17" hidden="1" x14ac:dyDescent="0.3">
      <c r="A1580" t="s">
        <v>3333</v>
      </c>
      <c r="B1580" t="s">
        <v>3334</v>
      </c>
      <c r="C1580" t="str">
        <f>IFERROR(VLOOKUP(Table1[[#This Row],[Ticker]],[1]!Table2[[Symbol]:[Industry]],2,FALSE),"-")</f>
        <v>-</v>
      </c>
      <c r="D1580" t="s">
        <v>569</v>
      </c>
      <c r="E1580">
        <v>814.03669554299995</v>
      </c>
      <c r="F1580">
        <v>251.73</v>
      </c>
      <c r="G1580">
        <v>-15.5848919957517</v>
      </c>
      <c r="H1580">
        <v>8.4182485464510801</v>
      </c>
      <c r="I1580">
        <v>22.542152354032499</v>
      </c>
      <c r="J1580">
        <v>4.2883059074395504</v>
      </c>
      <c r="K1580">
        <v>236.69755113363999</v>
      </c>
      <c r="L1580">
        <v>208.93080572476401</v>
      </c>
      <c r="M1580">
        <v>47.207315726603497</v>
      </c>
      <c r="N1580">
        <v>0.91168873050243604</v>
      </c>
      <c r="O1580">
        <v>11.2302864179875</v>
      </c>
      <c r="P1580">
        <v>62.249436029648699</v>
      </c>
      <c r="Q1580">
        <v>1.0714381172366999E-2</v>
      </c>
    </row>
    <row r="1581" spans="1:17" hidden="1" x14ac:dyDescent="0.3">
      <c r="A1581" t="s">
        <v>3335</v>
      </c>
      <c r="B1581" t="s">
        <v>3336</v>
      </c>
      <c r="C1581" t="str">
        <f>IFERROR(VLOOKUP(Table1[[#This Row],[Ticker]],[1]!Table2[[Symbol]:[Industry]],2,FALSE),"-")</f>
        <v>-</v>
      </c>
      <c r="D1581" t="s">
        <v>645</v>
      </c>
      <c r="E1581">
        <v>813.75</v>
      </c>
      <c r="F1581">
        <v>271.25</v>
      </c>
      <c r="G1581">
        <v>-38.271113430626997</v>
      </c>
      <c r="H1581">
        <v>-5.9280948994390803</v>
      </c>
      <c r="I1581">
        <v>-20.019421617569801</v>
      </c>
      <c r="J1581">
        <v>-3.00306248486037</v>
      </c>
      <c r="K1581">
        <v>268.81582235310901</v>
      </c>
      <c r="L1581">
        <v>260.15742599055801</v>
      </c>
      <c r="M1581">
        <v>45.7977270264916</v>
      </c>
      <c r="N1581">
        <v>0.47218305523857801</v>
      </c>
      <c r="O1581">
        <v>58.414746543778797</v>
      </c>
      <c r="P1581">
        <v>29.784688995215301</v>
      </c>
      <c r="Q1581">
        <v>0.10775237655924499</v>
      </c>
    </row>
    <row r="1582" spans="1:17" hidden="1" x14ac:dyDescent="0.3">
      <c r="A1582" t="s">
        <v>3337</v>
      </c>
      <c r="B1582" t="s">
        <v>3338</v>
      </c>
      <c r="C1582" t="str">
        <f>IFERROR(VLOOKUP(Table1[[#This Row],[Ticker]],[1]!Table2[[Symbol]:[Industry]],2,FALSE),"-")</f>
        <v>-</v>
      </c>
      <c r="E1582">
        <v>812.5</v>
      </c>
      <c r="F1582">
        <v>325</v>
      </c>
      <c r="G1582">
        <v>102.10922679748001</v>
      </c>
      <c r="H1582">
        <v>-19.0140812215759</v>
      </c>
      <c r="I1582">
        <v>-56.7974929459359</v>
      </c>
      <c r="J1582">
        <v>-2.2867801270358998</v>
      </c>
      <c r="K1582">
        <v>357.31135661990402</v>
      </c>
      <c r="L1582">
        <v>361.063030845546</v>
      </c>
      <c r="M1582">
        <v>52.581277864709598</v>
      </c>
      <c r="N1582">
        <v>0.43026171052704998</v>
      </c>
      <c r="O1582">
        <v>190.49230769230701</v>
      </c>
      <c r="P1582">
        <v>149.328730341388</v>
      </c>
    </row>
    <row r="1583" spans="1:17" hidden="1" x14ac:dyDescent="0.3">
      <c r="A1583" t="s">
        <v>3339</v>
      </c>
      <c r="B1583" t="s">
        <v>3340</v>
      </c>
      <c r="C1583" t="str">
        <f>IFERROR(VLOOKUP(Table1[[#This Row],[Ticker]],[1]!Table2[[Symbol]:[Industry]],2,FALSE),"-")</f>
        <v>-</v>
      </c>
      <c r="D1583" t="s">
        <v>681</v>
      </c>
      <c r="E1583">
        <v>811.2922605</v>
      </c>
      <c r="F1583">
        <v>134.1</v>
      </c>
      <c r="G1583">
        <v>-26.959072313093799</v>
      </c>
      <c r="H1583">
        <v>-1.8006167839343501E-2</v>
      </c>
      <c r="I1583">
        <v>-11.143491037124001</v>
      </c>
      <c r="J1583">
        <v>3.4243319678650699</v>
      </c>
      <c r="K1583">
        <v>130.48595736995199</v>
      </c>
      <c r="L1583">
        <v>126.43412914308399</v>
      </c>
      <c r="M1583">
        <v>57.007194788457603</v>
      </c>
      <c r="N1583">
        <v>0.55979427530047199</v>
      </c>
      <c r="O1583">
        <v>13.2736763609246</v>
      </c>
      <c r="P1583">
        <v>33.366484336151103</v>
      </c>
      <c r="Q1583">
        <v>-4.7492959647328997E-2</v>
      </c>
    </row>
    <row r="1584" spans="1:17" hidden="1" x14ac:dyDescent="0.3">
      <c r="A1584" t="s">
        <v>3341</v>
      </c>
      <c r="B1584" t="s">
        <v>3342</v>
      </c>
      <c r="C1584" t="str">
        <f>IFERROR(VLOOKUP(Table1[[#This Row],[Ticker]],[1]!Table2[[Symbol]:[Industry]],2,FALSE),"-")</f>
        <v>-</v>
      </c>
      <c r="D1584" t="s">
        <v>1547</v>
      </c>
      <c r="E1584">
        <v>809.85884748399997</v>
      </c>
      <c r="F1584">
        <v>229.96</v>
      </c>
      <c r="G1584">
        <v>-37.735817782663403</v>
      </c>
      <c r="H1584">
        <v>-2.7670245719626898</v>
      </c>
      <c r="I1584">
        <v>-30.289920705553602</v>
      </c>
      <c r="J1584">
        <v>-1.2284052367272</v>
      </c>
      <c r="K1584">
        <v>230.25780903080499</v>
      </c>
      <c r="L1584">
        <v>237.72225303929801</v>
      </c>
      <c r="M1584">
        <v>55.729875814274401</v>
      </c>
      <c r="N1584">
        <v>0.85665621551692395</v>
      </c>
      <c r="O1584">
        <v>45.677509132022898</v>
      </c>
      <c r="P1584">
        <v>12.148256522799301</v>
      </c>
      <c r="Q1584">
        <v>6.1224422039962E-2</v>
      </c>
    </row>
    <row r="1585" spans="1:17" hidden="1" x14ac:dyDescent="0.3">
      <c r="A1585" t="s">
        <v>3343</v>
      </c>
      <c r="B1585" t="s">
        <v>3344</v>
      </c>
      <c r="C1585" t="str">
        <f>IFERROR(VLOOKUP(Table1[[#This Row],[Ticker]],[1]!Table2[[Symbol]:[Industry]],2,FALSE),"-")</f>
        <v>-</v>
      </c>
      <c r="D1585" t="s">
        <v>356</v>
      </c>
      <c r="E1585">
        <v>809.53125</v>
      </c>
      <c r="F1585">
        <v>259.05</v>
      </c>
      <c r="G1585">
        <v>-9.4891910712956893</v>
      </c>
      <c r="H1585">
        <v>-9.3779810433754296</v>
      </c>
      <c r="I1585">
        <v>3.5748475816087599</v>
      </c>
      <c r="J1585">
        <v>-5.5620398846685504</v>
      </c>
      <c r="K1585">
        <v>257.974427393339</v>
      </c>
      <c r="L1585">
        <v>236.257647760483</v>
      </c>
      <c r="M1585">
        <v>35.927821796898797</v>
      </c>
      <c r="N1585">
        <v>0.37126207860932298</v>
      </c>
      <c r="O1585">
        <v>25.072379849449899</v>
      </c>
      <c r="P1585">
        <v>37.573021773765198</v>
      </c>
      <c r="Q1585">
        <v>-3.0842061173955E-2</v>
      </c>
    </row>
    <row r="1586" spans="1:17" hidden="1" x14ac:dyDescent="0.3">
      <c r="A1586" t="s">
        <v>3345</v>
      </c>
      <c r="B1586" t="s">
        <v>3346</v>
      </c>
      <c r="C1586" t="str">
        <f>IFERROR(VLOOKUP(Table1[[#This Row],[Ticker]],[1]!Table2[[Symbol]:[Industry]],2,FALSE),"-")</f>
        <v>-</v>
      </c>
      <c r="D1586" t="s">
        <v>46</v>
      </c>
      <c r="E1586">
        <v>808.70834383500005</v>
      </c>
      <c r="F1586">
        <v>213.15</v>
      </c>
      <c r="G1586">
        <v>207.763517039726</v>
      </c>
      <c r="H1586">
        <v>9.4514919790102905</v>
      </c>
      <c r="I1586">
        <v>71.497151886602396</v>
      </c>
      <c r="J1586">
        <v>3.9494357248796299</v>
      </c>
      <c r="K1586">
        <v>184.95392806246099</v>
      </c>
      <c r="L1586">
        <v>136.43358361521101</v>
      </c>
      <c r="M1586">
        <v>50.902121336058499</v>
      </c>
      <c r="N1586">
        <v>0.38903983603034498</v>
      </c>
      <c r="O1586">
        <v>10.7389162561576</v>
      </c>
      <c r="P1586">
        <v>240.76738609112701</v>
      </c>
      <c r="Q1586">
        <v>0.12581364086073901</v>
      </c>
    </row>
    <row r="1587" spans="1:17" hidden="1" x14ac:dyDescent="0.3">
      <c r="A1587" t="s">
        <v>3347</v>
      </c>
      <c r="B1587" t="s">
        <v>3348</v>
      </c>
      <c r="C1587" t="str">
        <f>IFERROR(VLOOKUP(Table1[[#This Row],[Ticker]],[1]!Table2[[Symbol]:[Industry]],2,FALSE),"-")</f>
        <v>-</v>
      </c>
      <c r="D1587" t="s">
        <v>630</v>
      </c>
      <c r="E1587">
        <v>808.50376000000006</v>
      </c>
      <c r="F1587">
        <v>420.5</v>
      </c>
      <c r="G1587">
        <v>22.681096366081398</v>
      </c>
      <c r="H1587">
        <v>-4.0150581218099504</v>
      </c>
      <c r="I1587">
        <v>-0.64485333161298997</v>
      </c>
      <c r="J1587">
        <v>-1.7387148956504499</v>
      </c>
      <c r="K1587">
        <v>407.98440063345902</v>
      </c>
      <c r="L1587">
        <v>363.30772589046001</v>
      </c>
      <c r="M1587">
        <v>63.054364058105399</v>
      </c>
      <c r="N1587">
        <v>1.51406954325861</v>
      </c>
      <c r="O1587">
        <v>9.3935790725327095</v>
      </c>
      <c r="P1587">
        <v>85.979655019902694</v>
      </c>
    </row>
    <row r="1588" spans="1:17" hidden="1" x14ac:dyDescent="0.3">
      <c r="A1588" t="s">
        <v>3349</v>
      </c>
      <c r="B1588" t="s">
        <v>3350</v>
      </c>
      <c r="C1588" t="str">
        <f>IFERROR(VLOOKUP(Table1[[#This Row],[Ticker]],[1]!Table2[[Symbol]:[Industry]],2,FALSE),"-")</f>
        <v>-</v>
      </c>
      <c r="D1588" t="s">
        <v>301</v>
      </c>
      <c r="E1588">
        <v>807.11264360999996</v>
      </c>
      <c r="F1588">
        <v>313.95</v>
      </c>
      <c r="G1588">
        <v>494.742489057608</v>
      </c>
      <c r="H1588">
        <v>7.9209829741780498</v>
      </c>
      <c r="I1588">
        <v>58.701781216634402</v>
      </c>
      <c r="J1588">
        <v>-10.2397313611617</v>
      </c>
      <c r="K1588">
        <v>277.27066707802999</v>
      </c>
      <c r="L1588">
        <v>196.21751185984499</v>
      </c>
      <c r="M1588">
        <v>52.030643116988998</v>
      </c>
      <c r="N1588">
        <v>1.0208280146345099</v>
      </c>
      <c r="O1588">
        <v>16.945373467112599</v>
      </c>
      <c r="P1588">
        <v>582.5</v>
      </c>
      <c r="Q1588">
        <v>0.17619642218317899</v>
      </c>
    </row>
    <row r="1589" spans="1:17" hidden="1" x14ac:dyDescent="0.3">
      <c r="A1589" t="s">
        <v>3351</v>
      </c>
      <c r="B1589" t="s">
        <v>3352</v>
      </c>
      <c r="C1589" t="str">
        <f>IFERROR(VLOOKUP(Table1[[#This Row],[Ticker]],[1]!Table2[[Symbol]:[Industry]],2,FALSE),"-")</f>
        <v>-</v>
      </c>
      <c r="D1589" t="s">
        <v>21</v>
      </c>
      <c r="E1589">
        <v>806.92920000000004</v>
      </c>
      <c r="F1589">
        <v>770</v>
      </c>
      <c r="G1589">
        <v>122.83993287301401</v>
      </c>
      <c r="H1589">
        <v>51.681649920467898</v>
      </c>
      <c r="I1589">
        <v>138.457064865132</v>
      </c>
      <c r="J1589">
        <v>17.312873787939299</v>
      </c>
      <c r="K1589">
        <v>601.65058176352204</v>
      </c>
      <c r="M1589">
        <v>63.351201339980001</v>
      </c>
      <c r="N1589">
        <v>1.69288061336254</v>
      </c>
      <c r="O1589">
        <v>16.337662337662302</v>
      </c>
      <c r="P1589">
        <v>194.90616621983901</v>
      </c>
    </row>
    <row r="1590" spans="1:17" hidden="1" x14ac:dyDescent="0.3">
      <c r="A1590" t="s">
        <v>3353</v>
      </c>
      <c r="B1590" t="s">
        <v>3354</v>
      </c>
      <c r="C1590" t="str">
        <f>IFERROR(VLOOKUP(Table1[[#This Row],[Ticker]],[1]!Table2[[Symbol]:[Industry]],2,FALSE),"-")</f>
        <v>-</v>
      </c>
      <c r="D1590" t="s">
        <v>141</v>
      </c>
      <c r="E1590">
        <v>806.87906346499994</v>
      </c>
      <c r="F1590">
        <v>385.85</v>
      </c>
      <c r="G1590">
        <v>81.739146822570603</v>
      </c>
      <c r="H1590">
        <v>3.23716163192256</v>
      </c>
      <c r="I1590">
        <v>29.6918116374049</v>
      </c>
      <c r="J1590">
        <v>-1.3721459806944301</v>
      </c>
      <c r="K1590">
        <v>373.097791202633</v>
      </c>
      <c r="L1590">
        <v>308.30350347850202</v>
      </c>
      <c r="M1590">
        <v>49.626969090304399</v>
      </c>
      <c r="N1590">
        <v>0.77919839801594803</v>
      </c>
      <c r="O1590">
        <v>8.4488790980950998</v>
      </c>
      <c r="P1590">
        <v>118.302687411598</v>
      </c>
      <c r="Q1590">
        <v>0.10689270810849499</v>
      </c>
    </row>
    <row r="1591" spans="1:17" hidden="1" x14ac:dyDescent="0.3">
      <c r="A1591" t="s">
        <v>3355</v>
      </c>
      <c r="B1591" t="s">
        <v>3356</v>
      </c>
      <c r="C1591" t="str">
        <f>IFERROR(VLOOKUP(Table1[[#This Row],[Ticker]],[1]!Table2[[Symbol]:[Industry]],2,FALSE),"-")</f>
        <v>-</v>
      </c>
      <c r="D1591" t="s">
        <v>492</v>
      </c>
      <c r="E1591">
        <v>804.86904938999999</v>
      </c>
      <c r="F1591">
        <v>38.1</v>
      </c>
      <c r="G1591">
        <v>-42.144356988975197</v>
      </c>
      <c r="H1591">
        <v>-28.3932328382257</v>
      </c>
      <c r="I1591">
        <v>-48.213196876281401</v>
      </c>
      <c r="J1591">
        <v>-0.75279114198475605</v>
      </c>
      <c r="K1591">
        <v>47.383796156061699</v>
      </c>
      <c r="L1591">
        <v>52.201102930754999</v>
      </c>
      <c r="M1591">
        <v>32.531145331521202</v>
      </c>
      <c r="N1591">
        <v>0.51516498571505598</v>
      </c>
      <c r="O1591">
        <v>95.9317585301837</v>
      </c>
      <c r="P1591">
        <v>14.4144144144144</v>
      </c>
      <c r="Q1591">
        <v>3.7323560346541003E-2</v>
      </c>
    </row>
    <row r="1592" spans="1:17" hidden="1" x14ac:dyDescent="0.3">
      <c r="A1592" t="s">
        <v>3357</v>
      </c>
      <c r="B1592" t="s">
        <v>3358</v>
      </c>
      <c r="C1592" t="str">
        <f>IFERROR(VLOOKUP(Table1[[#This Row],[Ticker]],[1]!Table2[[Symbol]:[Industry]],2,FALSE),"-")</f>
        <v>-</v>
      </c>
      <c r="D1592" t="s">
        <v>121</v>
      </c>
      <c r="E1592">
        <v>803.95095000000003</v>
      </c>
      <c r="F1592">
        <v>457.05</v>
      </c>
      <c r="G1592">
        <v>6.6644405384277299</v>
      </c>
      <c r="H1592">
        <v>36.076088575833602</v>
      </c>
      <c r="I1592">
        <v>1.70392847601028</v>
      </c>
      <c r="J1592">
        <v>1.63872358452295</v>
      </c>
      <c r="K1592">
        <v>372.88313886367501</v>
      </c>
      <c r="L1592">
        <v>337.33366446007699</v>
      </c>
      <c r="M1592">
        <v>65.283793397302304</v>
      </c>
      <c r="N1592">
        <v>2.2518404018935301</v>
      </c>
      <c r="O1592">
        <v>5.0213324581555696</v>
      </c>
      <c r="P1592">
        <v>81.621299423802895</v>
      </c>
    </row>
    <row r="1593" spans="1:17" hidden="1" x14ac:dyDescent="0.3">
      <c r="A1593" t="s">
        <v>3359</v>
      </c>
      <c r="B1593" t="s">
        <v>3360</v>
      </c>
      <c r="C1593" t="str">
        <f>IFERROR(VLOOKUP(Table1[[#This Row],[Ticker]],[1]!Table2[[Symbol]:[Industry]],2,FALSE),"-")</f>
        <v>-</v>
      </c>
      <c r="D1593" t="s">
        <v>72</v>
      </c>
      <c r="E1593">
        <v>798.9450822</v>
      </c>
      <c r="F1593">
        <v>124.9</v>
      </c>
      <c r="G1593">
        <v>-14.7590572027832</v>
      </c>
      <c r="H1593">
        <v>-6.9205924729549899</v>
      </c>
      <c r="I1593">
        <v>-21.3811166027924</v>
      </c>
      <c r="J1593">
        <v>-4.0493113350251502</v>
      </c>
      <c r="K1593">
        <v>121.84582928994099</v>
      </c>
      <c r="L1593">
        <v>115.899387943389</v>
      </c>
      <c r="M1593">
        <v>46.721305941947897</v>
      </c>
      <c r="N1593">
        <v>1.1078003134483201</v>
      </c>
      <c r="O1593">
        <v>12.3298638911129</v>
      </c>
      <c r="P1593">
        <v>42.012507106310402</v>
      </c>
      <c r="Q1593">
        <v>0.17789277663009201</v>
      </c>
    </row>
    <row r="1594" spans="1:17" hidden="1" x14ac:dyDescent="0.3">
      <c r="A1594" t="s">
        <v>3361</v>
      </c>
      <c r="B1594" t="s">
        <v>3362</v>
      </c>
      <c r="C1594" t="str">
        <f>IFERROR(VLOOKUP(Table1[[#This Row],[Ticker]],[1]!Table2[[Symbol]:[Industry]],2,FALSE),"-")</f>
        <v>-</v>
      </c>
      <c r="D1594" t="s">
        <v>967</v>
      </c>
      <c r="E1594">
        <v>796.87822000000006</v>
      </c>
      <c r="F1594">
        <v>514.65</v>
      </c>
      <c r="G1594">
        <v>2.67652953084818</v>
      </c>
      <c r="H1594">
        <v>-5.0173738919135698</v>
      </c>
      <c r="I1594">
        <v>-5.1721765532155599</v>
      </c>
      <c r="J1594">
        <v>-0.101548402771065</v>
      </c>
      <c r="K1594">
        <v>489.60031152265299</v>
      </c>
      <c r="L1594">
        <v>470.44777954949001</v>
      </c>
      <c r="M1594">
        <v>60.288123086320098</v>
      </c>
      <c r="N1594">
        <v>0.62598084485996797</v>
      </c>
      <c r="O1594">
        <v>16.176041970271001</v>
      </c>
      <c r="P1594">
        <v>33.329015544041397</v>
      </c>
    </row>
    <row r="1595" spans="1:17" hidden="1" x14ac:dyDescent="0.3">
      <c r="A1595" t="s">
        <v>3363</v>
      </c>
      <c r="B1595" t="s">
        <v>3364</v>
      </c>
      <c r="C1595" t="str">
        <f>IFERROR(VLOOKUP(Table1[[#This Row],[Ticker]],[1]!Table2[[Symbol]:[Industry]],2,FALSE),"-")</f>
        <v>-</v>
      </c>
      <c r="D1595" t="s">
        <v>265</v>
      </c>
      <c r="E1595">
        <v>791.68009611000002</v>
      </c>
      <c r="F1595">
        <v>2010.1</v>
      </c>
      <c r="G1595">
        <v>161.944545574405</v>
      </c>
      <c r="H1595">
        <v>36.238222648239599</v>
      </c>
      <c r="I1595">
        <v>36.7415705292807</v>
      </c>
      <c r="J1595">
        <v>-15.206713676458699</v>
      </c>
      <c r="K1595">
        <v>1719.08542121199</v>
      </c>
      <c r="L1595">
        <v>1328.88510671372</v>
      </c>
      <c r="M1595">
        <v>51.491838856872498</v>
      </c>
      <c r="N1595">
        <v>2.3525774243011801</v>
      </c>
      <c r="O1595">
        <v>19.974130640266601</v>
      </c>
      <c r="P1595">
        <v>234.45923460898501</v>
      </c>
      <c r="Q1595">
        <v>0.19120270896604899</v>
      </c>
    </row>
    <row r="1596" spans="1:17" hidden="1" x14ac:dyDescent="0.3">
      <c r="A1596" t="s">
        <v>3365</v>
      </c>
      <c r="B1596" t="s">
        <v>3366</v>
      </c>
      <c r="C1596" t="str">
        <f>IFERROR(VLOOKUP(Table1[[#This Row],[Ticker]],[1]!Table2[[Symbol]:[Industry]],2,FALSE),"-")</f>
        <v>-</v>
      </c>
      <c r="D1596" t="s">
        <v>1229</v>
      </c>
      <c r="E1596">
        <v>791.61131158000001</v>
      </c>
      <c r="F1596">
        <v>300.55</v>
      </c>
      <c r="G1596">
        <v>-3.0999579571588098</v>
      </c>
      <c r="H1596">
        <v>-2.8039955756390502</v>
      </c>
      <c r="I1596">
        <v>10.9694006872092</v>
      </c>
      <c r="J1596">
        <v>3.8864747089607299</v>
      </c>
      <c r="K1596">
        <v>295.08612937503801</v>
      </c>
      <c r="L1596">
        <v>266.39935837465401</v>
      </c>
      <c r="M1596">
        <v>51.341994182591598</v>
      </c>
      <c r="N1596">
        <v>0.71372907317335299</v>
      </c>
      <c r="O1596">
        <v>18.532690068208201</v>
      </c>
      <c r="P1596">
        <v>65.1373626373626</v>
      </c>
    </row>
    <row r="1597" spans="1:17" hidden="1" x14ac:dyDescent="0.3">
      <c r="A1597" t="s">
        <v>3367</v>
      </c>
      <c r="B1597" t="s">
        <v>3368</v>
      </c>
      <c r="C1597" t="str">
        <f>IFERROR(VLOOKUP(Table1[[#This Row],[Ticker]],[1]!Table2[[Symbol]:[Industry]],2,FALSE),"-")</f>
        <v>-</v>
      </c>
      <c r="D1597" t="s">
        <v>415</v>
      </c>
      <c r="E1597">
        <v>791.04905440000005</v>
      </c>
      <c r="F1597">
        <v>75.98</v>
      </c>
      <c r="G1597">
        <v>10.5399126703495</v>
      </c>
      <c r="H1597">
        <v>-7.5529304508673096</v>
      </c>
      <c r="I1597">
        <v>0.966948875291743</v>
      </c>
      <c r="J1597">
        <v>-6.0166840039790497</v>
      </c>
      <c r="K1597">
        <v>74.689032639459896</v>
      </c>
      <c r="L1597">
        <v>68.2208522873063</v>
      </c>
      <c r="M1597">
        <v>42.570676461470903</v>
      </c>
      <c r="N1597">
        <v>1.32517980100113</v>
      </c>
      <c r="O1597">
        <v>13.056067386154201</v>
      </c>
      <c r="P1597">
        <v>54.430894308943003</v>
      </c>
      <c r="Q1597">
        <v>9.0556687382644996E-2</v>
      </c>
    </row>
    <row r="1598" spans="1:17" hidden="1" x14ac:dyDescent="0.3">
      <c r="A1598" t="s">
        <v>3369</v>
      </c>
      <c r="B1598" t="s">
        <v>3370</v>
      </c>
      <c r="C1598" t="str">
        <f>IFERROR(VLOOKUP(Table1[[#This Row],[Ticker]],[1]!Table2[[Symbol]:[Industry]],2,FALSE),"-")</f>
        <v>-</v>
      </c>
      <c r="D1598" t="s">
        <v>141</v>
      </c>
      <c r="E1598">
        <v>788.76354377600001</v>
      </c>
      <c r="F1598">
        <v>58.76</v>
      </c>
      <c r="G1598">
        <v>62.9384550405018</v>
      </c>
      <c r="H1598">
        <v>31.8722432623094</v>
      </c>
      <c r="I1598">
        <v>18.5246781173302</v>
      </c>
      <c r="J1598">
        <v>-9.0388126473610999</v>
      </c>
      <c r="K1598">
        <v>52.979591064130901</v>
      </c>
      <c r="L1598">
        <v>44.821244757939503</v>
      </c>
      <c r="M1598">
        <v>43.740527235625201</v>
      </c>
      <c r="N1598">
        <v>1.03197588393907</v>
      </c>
      <c r="O1598">
        <v>18.192648059904698</v>
      </c>
      <c r="P1598">
        <v>117.62962962962899</v>
      </c>
      <c r="Q1598">
        <v>0.11571500117684599</v>
      </c>
    </row>
    <row r="1599" spans="1:17" hidden="1" x14ac:dyDescent="0.3">
      <c r="A1599" t="s">
        <v>3371</v>
      </c>
      <c r="B1599" t="s">
        <v>3372</v>
      </c>
      <c r="C1599" t="str">
        <f>IFERROR(VLOOKUP(Table1[[#This Row],[Ticker]],[1]!Table2[[Symbol]:[Industry]],2,FALSE),"-")</f>
        <v>-</v>
      </c>
      <c r="D1599" t="s">
        <v>559</v>
      </c>
      <c r="E1599">
        <v>784.60680000000002</v>
      </c>
      <c r="F1599">
        <v>460.45</v>
      </c>
      <c r="G1599">
        <v>55.183586066529998</v>
      </c>
      <c r="H1599">
        <v>-1.3446769713709199</v>
      </c>
      <c r="I1599">
        <v>49.473873599046598</v>
      </c>
      <c r="J1599">
        <v>-5.4721459806944299</v>
      </c>
      <c r="K1599">
        <v>452.62435019290001</v>
      </c>
      <c r="L1599">
        <v>361.72768835878401</v>
      </c>
      <c r="M1599">
        <v>34.921937104336003</v>
      </c>
      <c r="N1599">
        <v>0.21195598071000199</v>
      </c>
      <c r="O1599">
        <v>20.534259963079599</v>
      </c>
      <c r="P1599">
        <v>89.641680395387098</v>
      </c>
      <c r="Q1599">
        <v>8.5441055088669005E-2</v>
      </c>
    </row>
    <row r="1600" spans="1:17" hidden="1" x14ac:dyDescent="0.3">
      <c r="A1600" t="s">
        <v>3373</v>
      </c>
      <c r="B1600" t="s">
        <v>3374</v>
      </c>
      <c r="C1600" t="str">
        <f>IFERROR(VLOOKUP(Table1[[#This Row],[Ticker]],[1]!Table2[[Symbol]:[Industry]],2,FALSE),"-")</f>
        <v>-</v>
      </c>
      <c r="D1600" t="s">
        <v>2642</v>
      </c>
      <c r="E1600">
        <v>782.86298350000004</v>
      </c>
      <c r="F1600">
        <v>28.55</v>
      </c>
      <c r="G1600">
        <v>-60.006649722369502</v>
      </c>
      <c r="H1600">
        <v>-3.6519028003791201</v>
      </c>
      <c r="I1600">
        <v>-49.411944619195999</v>
      </c>
      <c r="J1600">
        <v>6.7963521878037296</v>
      </c>
      <c r="K1600">
        <v>30.060463221532899</v>
      </c>
      <c r="L1600">
        <v>35.321504851337799</v>
      </c>
      <c r="M1600">
        <v>43.015346287766903</v>
      </c>
      <c r="N1600">
        <v>1.37865261839817</v>
      </c>
      <c r="O1600">
        <v>106.65499124343199</v>
      </c>
      <c r="P1600">
        <v>9.7654748173779193</v>
      </c>
      <c r="Q1600">
        <v>1.9791671964984998E-2</v>
      </c>
    </row>
    <row r="1601" spans="1:17" hidden="1" x14ac:dyDescent="0.3">
      <c r="A1601" t="s">
        <v>3375</v>
      </c>
      <c r="B1601" t="s">
        <v>3376</v>
      </c>
      <c r="C1601" t="str">
        <f>IFERROR(VLOOKUP(Table1[[#This Row],[Ticker]],[1]!Table2[[Symbol]:[Industry]],2,FALSE),"-")</f>
        <v>-</v>
      </c>
      <c r="D1601" t="s">
        <v>1419</v>
      </c>
      <c r="E1601">
        <v>776.46756600000003</v>
      </c>
      <c r="F1601">
        <v>766.5</v>
      </c>
      <c r="G1601">
        <v>269.18511965462301</v>
      </c>
      <c r="H1601">
        <v>-5.0379712773566903</v>
      </c>
      <c r="I1601">
        <v>45.271001646741901</v>
      </c>
      <c r="J1601">
        <v>-3.48575232151346</v>
      </c>
      <c r="K1601">
        <v>694.19886267260097</v>
      </c>
      <c r="L1601">
        <v>476.37155527825701</v>
      </c>
      <c r="M1601">
        <v>60.237733888975697</v>
      </c>
      <c r="N1601">
        <v>1.0093234111709799</v>
      </c>
      <c r="O1601">
        <v>9.2628832354859796</v>
      </c>
      <c r="P1601">
        <v>312.09677419354801</v>
      </c>
    </row>
    <row r="1602" spans="1:17" hidden="1" x14ac:dyDescent="0.3">
      <c r="A1602" t="s">
        <v>3377</v>
      </c>
      <c r="B1602" t="s">
        <v>3378</v>
      </c>
      <c r="C1602" t="str">
        <f>IFERROR(VLOOKUP(Table1[[#This Row],[Ticker]],[1]!Table2[[Symbol]:[Industry]],2,FALSE),"-")</f>
        <v>-</v>
      </c>
      <c r="D1602" t="s">
        <v>967</v>
      </c>
      <c r="E1602">
        <v>774.45010863999903</v>
      </c>
      <c r="F1602">
        <v>140.29</v>
      </c>
      <c r="G1602">
        <v>41.260630948884597</v>
      </c>
      <c r="H1602">
        <v>23.877385295894499</v>
      </c>
      <c r="I1602">
        <v>11.913983411712699</v>
      </c>
      <c r="J1602">
        <v>-4.97349733204579</v>
      </c>
      <c r="K1602">
        <v>128.306930772778</v>
      </c>
      <c r="L1602">
        <v>106.84856033403599</v>
      </c>
      <c r="M1602">
        <v>74.007545515545701</v>
      </c>
      <c r="N1602">
        <v>2.1586083003107301</v>
      </c>
      <c r="O1602">
        <v>18.825290469741201</v>
      </c>
      <c r="P1602">
        <v>102.877801879971</v>
      </c>
    </row>
    <row r="1603" spans="1:17" hidden="1" x14ac:dyDescent="0.3">
      <c r="A1603" t="s">
        <v>3379</v>
      </c>
      <c r="B1603" t="s">
        <v>3380</v>
      </c>
      <c r="C1603" t="str">
        <f>IFERROR(VLOOKUP(Table1[[#This Row],[Ticker]],[1]!Table2[[Symbol]:[Industry]],2,FALSE),"-")</f>
        <v>-</v>
      </c>
      <c r="D1603" t="s">
        <v>3381</v>
      </c>
      <c r="E1603">
        <v>772.03806968499998</v>
      </c>
      <c r="F1603">
        <v>819.85</v>
      </c>
      <c r="G1603">
        <v>88.5056206209035</v>
      </c>
      <c r="H1603">
        <v>-5.5152080240148402</v>
      </c>
      <c r="I1603">
        <v>51.7468579499442</v>
      </c>
      <c r="J1603">
        <v>-4.5752533889358302</v>
      </c>
      <c r="K1603">
        <v>760.81182558462694</v>
      </c>
      <c r="L1603">
        <v>588.72204824170205</v>
      </c>
      <c r="M1603">
        <v>52.291426088588103</v>
      </c>
      <c r="N1603">
        <v>0.79024079770870903</v>
      </c>
      <c r="O1603">
        <v>11.7033603707995</v>
      </c>
      <c r="P1603">
        <v>195.86791771923399</v>
      </c>
    </row>
    <row r="1604" spans="1:17" hidden="1" x14ac:dyDescent="0.3">
      <c r="A1604" t="s">
        <v>3382</v>
      </c>
      <c r="B1604" t="s">
        <v>3383</v>
      </c>
      <c r="C1604" t="str">
        <f>IFERROR(VLOOKUP(Table1[[#This Row],[Ticker]],[1]!Table2[[Symbol]:[Industry]],2,FALSE),"-")</f>
        <v>-</v>
      </c>
      <c r="D1604" t="s">
        <v>228</v>
      </c>
      <c r="E1604">
        <v>771.43639370000005</v>
      </c>
      <c r="F1604">
        <v>30.73</v>
      </c>
      <c r="G1604">
        <v>70.031473821290007</v>
      </c>
      <c r="H1604">
        <v>2.5295295779067399</v>
      </c>
      <c r="I1604">
        <v>-27.7310258567841</v>
      </c>
      <c r="J1604">
        <v>-5.5285499215811296</v>
      </c>
      <c r="K1604">
        <v>30.8423352943175</v>
      </c>
      <c r="L1604">
        <v>31.351224310528099</v>
      </c>
      <c r="M1604">
        <v>48.959425900969201</v>
      </c>
      <c r="N1604">
        <v>1.47881425035936</v>
      </c>
      <c r="O1604">
        <v>135.53530751708399</v>
      </c>
      <c r="P1604">
        <v>120.92020129403301</v>
      </c>
      <c r="Q1604">
        <v>0.13122425025134701</v>
      </c>
    </row>
    <row r="1605" spans="1:17" hidden="1" x14ac:dyDescent="0.3">
      <c r="A1605" t="s">
        <v>3384</v>
      </c>
      <c r="B1605" t="s">
        <v>3385</v>
      </c>
      <c r="C1605" t="str">
        <f>IFERROR(VLOOKUP(Table1[[#This Row],[Ticker]],[1]!Table2[[Symbol]:[Industry]],2,FALSE),"-")</f>
        <v>-</v>
      </c>
      <c r="E1605">
        <v>768.93971699999997</v>
      </c>
      <c r="F1605">
        <v>112.84</v>
      </c>
      <c r="G1605">
        <v>141.73900934633801</v>
      </c>
      <c r="H1605">
        <v>50.151750033360997</v>
      </c>
      <c r="I1605">
        <v>332.82884449255999</v>
      </c>
      <c r="J1605">
        <v>6.8446201349271796</v>
      </c>
      <c r="K1605">
        <v>74.370992997151205</v>
      </c>
      <c r="M1605">
        <v>100</v>
      </c>
      <c r="N1605">
        <v>3.2356117018403601</v>
      </c>
      <c r="O1605">
        <v>0</v>
      </c>
      <c r="P1605">
        <v>392.96636085626898</v>
      </c>
    </row>
    <row r="1606" spans="1:17" hidden="1" x14ac:dyDescent="0.3">
      <c r="A1606" t="s">
        <v>3386</v>
      </c>
      <c r="B1606" t="s">
        <v>3387</v>
      </c>
      <c r="C1606" t="str">
        <f>IFERROR(VLOOKUP(Table1[[#This Row],[Ticker]],[1]!Table2[[Symbol]:[Industry]],2,FALSE),"-")</f>
        <v>-</v>
      </c>
      <c r="D1606" t="s">
        <v>306</v>
      </c>
      <c r="E1606">
        <v>766.8</v>
      </c>
      <c r="F1606">
        <v>1420</v>
      </c>
      <c r="G1606">
        <v>-3.1572901023459199</v>
      </c>
      <c r="H1606">
        <v>-11.2104076208711</v>
      </c>
      <c r="I1606">
        <v>-9.8394095732012907</v>
      </c>
      <c r="J1606">
        <v>-1.72571740926587</v>
      </c>
      <c r="K1606">
        <v>1531.18564607079</v>
      </c>
      <c r="L1606">
        <v>1403.3700899791199</v>
      </c>
      <c r="M1606">
        <v>44.391158401104803</v>
      </c>
      <c r="N1606">
        <v>0.53053598859657602</v>
      </c>
      <c r="O1606">
        <v>40.774647887323901</v>
      </c>
      <c r="P1606">
        <v>73.8066095471236</v>
      </c>
      <c r="Q1606">
        <v>0.130837416931704</v>
      </c>
    </row>
    <row r="1607" spans="1:17" hidden="1" x14ac:dyDescent="0.3">
      <c r="A1607" t="s">
        <v>3388</v>
      </c>
      <c r="B1607" t="s">
        <v>3389</v>
      </c>
      <c r="C1607" t="str">
        <f>IFERROR(VLOOKUP(Table1[[#This Row],[Ticker]],[1]!Table2[[Symbol]:[Industry]],2,FALSE),"-")</f>
        <v>-</v>
      </c>
      <c r="D1607" t="s">
        <v>262</v>
      </c>
      <c r="E1607">
        <v>765.17559649999998</v>
      </c>
      <c r="F1607">
        <v>696.5</v>
      </c>
      <c r="G1607">
        <v>63.923484664369902</v>
      </c>
      <c r="H1607">
        <v>46.306728504258402</v>
      </c>
      <c r="I1607">
        <v>79.540616656488496</v>
      </c>
      <c r="J1607">
        <v>7.0248005841910501</v>
      </c>
      <c r="M1607">
        <v>58.683711685049197</v>
      </c>
      <c r="O1607">
        <v>13.424264178033001</v>
      </c>
      <c r="P1607">
        <v>103.654970760233</v>
      </c>
    </row>
    <row r="1608" spans="1:17" hidden="1" x14ac:dyDescent="0.3">
      <c r="A1608" t="s">
        <v>3390</v>
      </c>
      <c r="B1608" t="s">
        <v>3391</v>
      </c>
      <c r="C1608" t="str">
        <f>IFERROR(VLOOKUP(Table1[[#This Row],[Ticker]],[1]!Table2[[Symbol]:[Industry]],2,FALSE),"-")</f>
        <v>-</v>
      </c>
      <c r="D1608" t="s">
        <v>532</v>
      </c>
      <c r="E1608">
        <v>764.65437750000001</v>
      </c>
      <c r="F1608">
        <v>1989.5</v>
      </c>
      <c r="G1608">
        <v>52.631750915239301</v>
      </c>
      <c r="H1608">
        <v>-5.9249588800551898</v>
      </c>
      <c r="I1608">
        <v>-9.6646226128341493</v>
      </c>
      <c r="J1608">
        <v>-5.1041201829698402</v>
      </c>
      <c r="K1608">
        <v>2083.0159074284802</v>
      </c>
      <c r="L1608">
        <v>1852.2948621165599</v>
      </c>
      <c r="M1608">
        <v>46.8306977055164</v>
      </c>
      <c r="N1608">
        <v>0.54092645322591804</v>
      </c>
      <c r="O1608">
        <v>40.738879115355601</v>
      </c>
      <c r="P1608">
        <v>98.95</v>
      </c>
      <c r="Q1608">
        <v>0.24573816168254101</v>
      </c>
    </row>
    <row r="1609" spans="1:17" hidden="1" x14ac:dyDescent="0.3">
      <c r="A1609" t="s">
        <v>3392</v>
      </c>
      <c r="B1609" t="s">
        <v>3393</v>
      </c>
      <c r="C1609" t="str">
        <f>IFERROR(VLOOKUP(Table1[[#This Row],[Ticker]],[1]!Table2[[Symbol]:[Industry]],2,FALSE),"-")</f>
        <v>-</v>
      </c>
      <c r="D1609" t="s">
        <v>54</v>
      </c>
      <c r="E1609">
        <v>762.020483958</v>
      </c>
      <c r="F1609">
        <v>232.71</v>
      </c>
      <c r="G1609">
        <v>317.48560042385401</v>
      </c>
      <c r="H1609">
        <v>2.7516385284365201</v>
      </c>
      <c r="I1609">
        <v>32.172478024694698</v>
      </c>
      <c r="J1609">
        <v>11.809561038136501</v>
      </c>
      <c r="K1609">
        <v>192.70415333225401</v>
      </c>
      <c r="L1609">
        <v>151.426686495013</v>
      </c>
      <c r="M1609">
        <v>69.401663627806599</v>
      </c>
      <c r="N1609">
        <v>1.3382261122967201</v>
      </c>
      <c r="O1609">
        <v>8.7963559795453499</v>
      </c>
      <c r="P1609">
        <v>364.955044955044</v>
      </c>
      <c r="Q1609">
        <v>9.8843874232541998E-2</v>
      </c>
    </row>
    <row r="1610" spans="1:17" hidden="1" x14ac:dyDescent="0.3">
      <c r="A1610" t="s">
        <v>3394</v>
      </c>
      <c r="B1610" t="s">
        <v>3395</v>
      </c>
      <c r="C1610" t="str">
        <f>IFERROR(VLOOKUP(Table1[[#This Row],[Ticker]],[1]!Table2[[Symbol]:[Industry]],2,FALSE),"-")</f>
        <v>-</v>
      </c>
      <c r="D1610" t="s">
        <v>1510</v>
      </c>
      <c r="E1610">
        <v>760.59290639999995</v>
      </c>
      <c r="F1610">
        <v>633.65</v>
      </c>
      <c r="G1610">
        <v>-21.1497056095746</v>
      </c>
      <c r="H1610">
        <v>-3.8703242446538</v>
      </c>
      <c r="I1610">
        <v>-5.8404188467467</v>
      </c>
      <c r="J1610">
        <v>-6.1344045245280103</v>
      </c>
      <c r="K1610">
        <v>643.29813889183401</v>
      </c>
      <c r="L1610">
        <v>598.14482232402599</v>
      </c>
      <c r="M1610">
        <v>35.004753057257801</v>
      </c>
      <c r="N1610">
        <v>0.97256253955543603</v>
      </c>
      <c r="O1610">
        <v>22.780714905705</v>
      </c>
      <c r="P1610">
        <v>36.122448979591802</v>
      </c>
      <c r="Q1610">
        <v>1.5845375644382001E-2</v>
      </c>
    </row>
    <row r="1611" spans="1:17" hidden="1" x14ac:dyDescent="0.3">
      <c r="A1611" t="s">
        <v>3396</v>
      </c>
      <c r="B1611" t="s">
        <v>3397</v>
      </c>
      <c r="C1611" t="str">
        <f>IFERROR(VLOOKUP(Table1[[#This Row],[Ticker]],[1]!Table2[[Symbol]:[Industry]],2,FALSE),"-")</f>
        <v>-</v>
      </c>
      <c r="D1611" t="s">
        <v>630</v>
      </c>
      <c r="E1611">
        <v>760.21131200000002</v>
      </c>
      <c r="F1611">
        <v>91.04</v>
      </c>
      <c r="G1611">
        <v>59.63303632129</v>
      </c>
      <c r="H1611">
        <v>-11.989468554919901</v>
      </c>
      <c r="I1611">
        <v>25.5373832762577</v>
      </c>
      <c r="J1611">
        <v>-7.6980569118685196</v>
      </c>
      <c r="K1611">
        <v>97.0661199584965</v>
      </c>
      <c r="L1611">
        <v>78.160542186517802</v>
      </c>
      <c r="M1611">
        <v>32.595465342952501</v>
      </c>
      <c r="N1611">
        <v>0.14019807748687399</v>
      </c>
      <c r="O1611">
        <v>30.579964850614999</v>
      </c>
      <c r="P1611">
        <v>105.74011299435</v>
      </c>
      <c r="Q1611">
        <v>7.3222864790886993E-2</v>
      </c>
    </row>
    <row r="1612" spans="1:17" hidden="1" x14ac:dyDescent="0.3">
      <c r="A1612" t="s">
        <v>3398</v>
      </c>
      <c r="B1612" t="s">
        <v>3399</v>
      </c>
      <c r="C1612" t="str">
        <f>IFERROR(VLOOKUP(Table1[[#This Row],[Ticker]],[1]!Table2[[Symbol]:[Industry]],2,FALSE),"-")</f>
        <v>-</v>
      </c>
      <c r="D1612" t="s">
        <v>306</v>
      </c>
      <c r="E1612">
        <v>759.86101599999995</v>
      </c>
      <c r="F1612">
        <v>580</v>
      </c>
      <c r="G1612">
        <v>6.3086357571151099</v>
      </c>
      <c r="H1612">
        <v>25.4664599137697</v>
      </c>
      <c r="I1612">
        <v>10.3146844424409</v>
      </c>
      <c r="J1612">
        <v>1.3408974975664301</v>
      </c>
      <c r="K1612">
        <v>530.274670908296</v>
      </c>
      <c r="L1612">
        <v>475.829440859773</v>
      </c>
      <c r="M1612">
        <v>51.126483535265699</v>
      </c>
      <c r="N1612">
        <v>0.39099924972731598</v>
      </c>
      <c r="O1612">
        <v>16.2068965517241</v>
      </c>
      <c r="P1612">
        <v>47.921448610048401</v>
      </c>
      <c r="Q1612">
        <v>-4.6381917951399997E-3</v>
      </c>
    </row>
    <row r="1613" spans="1:17" hidden="1" x14ac:dyDescent="0.3">
      <c r="A1613" t="s">
        <v>3400</v>
      </c>
      <c r="B1613" t="s">
        <v>3401</v>
      </c>
      <c r="C1613" t="str">
        <f>IFERROR(VLOOKUP(Table1[[#This Row],[Ticker]],[1]!Table2[[Symbol]:[Industry]],2,FALSE),"-")</f>
        <v>-</v>
      </c>
      <c r="D1613" t="s">
        <v>532</v>
      </c>
      <c r="E1613">
        <v>757.41967240500003</v>
      </c>
      <c r="F1613">
        <v>432.85</v>
      </c>
      <c r="G1613">
        <v>270.75340669166002</v>
      </c>
      <c r="H1613">
        <v>74.6143636437954</v>
      </c>
      <c r="I1613">
        <v>81.310383853388998</v>
      </c>
      <c r="J1613">
        <v>20.1438809831245</v>
      </c>
      <c r="K1613">
        <v>282.67141931363898</v>
      </c>
      <c r="L1613">
        <v>211.62499737621499</v>
      </c>
      <c r="M1613">
        <v>89.118301088937201</v>
      </c>
      <c r="N1613">
        <v>2.3736384480772199</v>
      </c>
      <c r="O1613">
        <v>2.0330368487928698</v>
      </c>
      <c r="P1613">
        <v>344.17650076962502</v>
      </c>
      <c r="Q1613">
        <v>0.15035133912286899</v>
      </c>
    </row>
    <row r="1614" spans="1:17" hidden="1" x14ac:dyDescent="0.3">
      <c r="A1614" t="s">
        <v>3402</v>
      </c>
      <c r="B1614" t="s">
        <v>3403</v>
      </c>
      <c r="C1614" t="str">
        <f>IFERROR(VLOOKUP(Table1[[#This Row],[Ticker]],[1]!Table2[[Symbol]:[Industry]],2,FALSE),"-")</f>
        <v>-</v>
      </c>
      <c r="D1614" t="s">
        <v>446</v>
      </c>
      <c r="E1614">
        <v>756.91797983999902</v>
      </c>
      <c r="F1614">
        <v>63.36</v>
      </c>
      <c r="G1614">
        <v>364.57995279279601</v>
      </c>
      <c r="H1614">
        <v>-11.1308924407003</v>
      </c>
      <c r="I1614">
        <v>37.744884932044499</v>
      </c>
      <c r="J1614">
        <v>-4.4024490109974597</v>
      </c>
      <c r="K1614">
        <v>67.092031433907593</v>
      </c>
      <c r="L1614">
        <v>53.357506522214798</v>
      </c>
      <c r="M1614">
        <v>42.122044824301497</v>
      </c>
      <c r="N1614">
        <v>0.62231320546499702</v>
      </c>
      <c r="O1614">
        <v>47.522095959595902</v>
      </c>
      <c r="P1614">
        <v>451.43603133159201</v>
      </c>
      <c r="Q1614">
        <v>0.108335986518698</v>
      </c>
    </row>
    <row r="1615" spans="1:17" hidden="1" x14ac:dyDescent="0.3">
      <c r="A1615" t="s">
        <v>3404</v>
      </c>
      <c r="B1615" t="s">
        <v>3405</v>
      </c>
      <c r="C1615" t="str">
        <f>IFERROR(VLOOKUP(Table1[[#This Row],[Ticker]],[1]!Table2[[Symbol]:[Industry]],2,FALSE),"-")</f>
        <v>-</v>
      </c>
      <c r="D1615" t="s">
        <v>46</v>
      </c>
      <c r="E1615">
        <v>756.42886860800002</v>
      </c>
      <c r="F1615">
        <v>68.92</v>
      </c>
      <c r="G1615">
        <v>153.00538402833899</v>
      </c>
      <c r="H1615">
        <v>5.1684169290315101</v>
      </c>
      <c r="I1615">
        <v>32.0659671090161</v>
      </c>
      <c r="J1615">
        <v>-4.7101543958416903</v>
      </c>
      <c r="K1615">
        <v>64.383487654808803</v>
      </c>
      <c r="L1615">
        <v>52.546957522629299</v>
      </c>
      <c r="M1615">
        <v>52.755837962206698</v>
      </c>
      <c r="N1615">
        <v>0.20036624878008899</v>
      </c>
      <c r="O1615">
        <v>23.461984910040599</v>
      </c>
      <c r="P1615">
        <v>183.03901437371599</v>
      </c>
      <c r="Q1615">
        <v>0.105350636378456</v>
      </c>
    </row>
    <row r="1616" spans="1:17" hidden="1" x14ac:dyDescent="0.3">
      <c r="A1616" t="s">
        <v>3406</v>
      </c>
      <c r="B1616" t="s">
        <v>3407</v>
      </c>
      <c r="C1616" t="str">
        <f>IFERROR(VLOOKUP(Table1[[#This Row],[Ticker]],[1]!Table2[[Symbol]:[Industry]],2,FALSE),"-")</f>
        <v>-</v>
      </c>
      <c r="D1616" t="s">
        <v>569</v>
      </c>
      <c r="E1616">
        <v>756.40582874999996</v>
      </c>
      <c r="F1616">
        <v>412.5</v>
      </c>
      <c r="G1616">
        <v>-45.374830961077002</v>
      </c>
      <c r="H1616">
        <v>3.4312327859067699</v>
      </c>
      <c r="I1616">
        <v>-7.6065553185609502</v>
      </c>
      <c r="J1616">
        <v>-0.12753133253742799</v>
      </c>
      <c r="K1616">
        <v>402.00460049212103</v>
      </c>
      <c r="L1616">
        <v>404.16745506027399</v>
      </c>
      <c r="M1616">
        <v>49.635372969187699</v>
      </c>
      <c r="N1616">
        <v>1.3233282458998401</v>
      </c>
      <c r="O1616">
        <v>26.060606060605998</v>
      </c>
      <c r="P1616">
        <v>32.466281310211897</v>
      </c>
      <c r="Q1616">
        <v>5.9160452758053997E-2</v>
      </c>
    </row>
    <row r="1617" spans="1:17" hidden="1" x14ac:dyDescent="0.3">
      <c r="A1617" t="s">
        <v>3408</v>
      </c>
      <c r="B1617" t="s">
        <v>3409</v>
      </c>
      <c r="C1617" t="str">
        <f>IFERROR(VLOOKUP(Table1[[#This Row],[Ticker]],[1]!Table2[[Symbol]:[Industry]],2,FALSE),"-")</f>
        <v>-</v>
      </c>
      <c r="D1617" t="s">
        <v>246</v>
      </c>
      <c r="E1617">
        <v>754.58824374999995</v>
      </c>
      <c r="F1617">
        <v>579.70000000000005</v>
      </c>
      <c r="G1617">
        <v>161.63932562946599</v>
      </c>
      <c r="H1617">
        <v>13.5896514571537</v>
      </c>
      <c r="I1617">
        <v>122.776627669655</v>
      </c>
      <c r="J1617">
        <v>0.126296649156554</v>
      </c>
      <c r="K1617">
        <v>511.96955504869499</v>
      </c>
      <c r="L1617">
        <v>357.04053567846103</v>
      </c>
      <c r="M1617">
        <v>46.404683479464097</v>
      </c>
      <c r="N1617">
        <v>0.51461260959704902</v>
      </c>
      <c r="O1617">
        <v>20.234604105571801</v>
      </c>
      <c r="P1617">
        <v>216.602949208083</v>
      </c>
      <c r="Q1617">
        <v>0.121372751396373</v>
      </c>
    </row>
    <row r="1618" spans="1:17" hidden="1" x14ac:dyDescent="0.3">
      <c r="A1618" t="s">
        <v>3410</v>
      </c>
      <c r="B1618" t="s">
        <v>3411</v>
      </c>
      <c r="C1618" t="str">
        <f>IFERROR(VLOOKUP(Table1[[#This Row],[Ticker]],[1]!Table2[[Symbol]:[Industry]],2,FALSE),"-")</f>
        <v>-</v>
      </c>
      <c r="D1618" t="s">
        <v>127</v>
      </c>
      <c r="E1618">
        <v>750.64812500000005</v>
      </c>
      <c r="F1618">
        <v>3800.75</v>
      </c>
      <c r="G1618">
        <v>78.1353914532869</v>
      </c>
      <c r="H1618">
        <v>29.682056621865001</v>
      </c>
      <c r="I1618">
        <v>-4.0274537561711199</v>
      </c>
      <c r="J1618">
        <v>21.076181494457298</v>
      </c>
      <c r="K1618">
        <v>2895.7689012851702</v>
      </c>
      <c r="L1618">
        <v>2674.20162273092</v>
      </c>
      <c r="M1618">
        <v>89.628628553260697</v>
      </c>
      <c r="N1618">
        <v>1.7562697416356901</v>
      </c>
      <c r="O1618">
        <v>5.2134447148589098</v>
      </c>
      <c r="P1618">
        <v>110.918423973362</v>
      </c>
      <c r="Q1618">
        <v>0.15512505136242699</v>
      </c>
    </row>
    <row r="1619" spans="1:17" hidden="1" x14ac:dyDescent="0.3">
      <c r="A1619" t="s">
        <v>3412</v>
      </c>
      <c r="B1619" t="s">
        <v>3413</v>
      </c>
      <c r="C1619" t="str">
        <f>IFERROR(VLOOKUP(Table1[[#This Row],[Ticker]],[1]!Table2[[Symbol]:[Industry]],2,FALSE),"-")</f>
        <v>-</v>
      </c>
      <c r="D1619" t="s">
        <v>54</v>
      </c>
      <c r="E1619">
        <v>749.68030550000003</v>
      </c>
      <c r="F1619">
        <v>722.5</v>
      </c>
      <c r="G1619">
        <v>59.9559011908703</v>
      </c>
      <c r="H1619">
        <v>41.069288878983201</v>
      </c>
      <c r="I1619">
        <v>30.692961377611599</v>
      </c>
      <c r="J1619">
        <v>0.84463723608878005</v>
      </c>
      <c r="K1619">
        <v>578.41479762908205</v>
      </c>
      <c r="L1619">
        <v>492.27563656199101</v>
      </c>
      <c r="M1619">
        <v>68.807675306693696</v>
      </c>
      <c r="N1619">
        <v>2.7697210243643502</v>
      </c>
      <c r="O1619">
        <v>9.3425605536332199</v>
      </c>
      <c r="P1619">
        <v>134.04599935212099</v>
      </c>
      <c r="Q1619">
        <v>5.0693408233189997E-2</v>
      </c>
    </row>
    <row r="1620" spans="1:17" hidden="1" x14ac:dyDescent="0.3">
      <c r="A1620" t="s">
        <v>3414</v>
      </c>
      <c r="B1620" t="s">
        <v>3415</v>
      </c>
      <c r="C1620" t="str">
        <f>IFERROR(VLOOKUP(Table1[[#This Row],[Ticker]],[1]!Table2[[Symbol]:[Industry]],2,FALSE),"-")</f>
        <v>-</v>
      </c>
      <c r="D1620" t="s">
        <v>569</v>
      </c>
      <c r="E1620">
        <v>747.44184700000005</v>
      </c>
      <c r="F1620">
        <v>823.25</v>
      </c>
      <c r="G1620">
        <v>-40.850443258387102</v>
      </c>
      <c r="H1620">
        <v>-0.72825925025336502</v>
      </c>
      <c r="I1620">
        <v>-24.7866671066602</v>
      </c>
      <c r="J1620">
        <v>-1.7908062677757699</v>
      </c>
      <c r="K1620">
        <v>826.243686356181</v>
      </c>
      <c r="L1620">
        <v>849.75848565076501</v>
      </c>
      <c r="M1620">
        <v>47.504790053747001</v>
      </c>
      <c r="N1620">
        <v>0.78078882759391599</v>
      </c>
      <c r="O1620">
        <v>43.820224719101098</v>
      </c>
      <c r="P1620">
        <v>12.373737373737301</v>
      </c>
      <c r="Q1620">
        <v>0.11174832141697399</v>
      </c>
    </row>
    <row r="1621" spans="1:17" hidden="1" x14ac:dyDescent="0.3">
      <c r="A1621" t="s">
        <v>3416</v>
      </c>
      <c r="B1621" t="s">
        <v>3417</v>
      </c>
      <c r="C1621" t="str">
        <f>IFERROR(VLOOKUP(Table1[[#This Row],[Ticker]],[1]!Table2[[Symbol]:[Industry]],2,FALSE),"-")</f>
        <v>-</v>
      </c>
      <c r="D1621" t="s">
        <v>981</v>
      </c>
      <c r="E1621">
        <v>746.85771050000005</v>
      </c>
      <c r="F1621">
        <v>2487.9499999999998</v>
      </c>
      <c r="G1621">
        <v>241.99627619667899</v>
      </c>
      <c r="H1621">
        <v>7.0808019681771004</v>
      </c>
      <c r="I1621">
        <v>63.402177271228197</v>
      </c>
      <c r="J1621">
        <v>-3.3982342795521099</v>
      </c>
      <c r="K1621">
        <v>2077.8070367672299</v>
      </c>
      <c r="L1621">
        <v>1482.2612527050701</v>
      </c>
      <c r="M1621">
        <v>55.325157934387398</v>
      </c>
      <c r="N1621">
        <v>0.77960656301840103</v>
      </c>
      <c r="O1621">
        <v>12.462067163729101</v>
      </c>
      <c r="P1621">
        <v>276.99068111220498</v>
      </c>
      <c r="Q1621">
        <v>0.13049336106887</v>
      </c>
    </row>
    <row r="1622" spans="1:17" hidden="1" x14ac:dyDescent="0.3">
      <c r="A1622" t="s">
        <v>3418</v>
      </c>
      <c r="B1622" t="s">
        <v>3419</v>
      </c>
      <c r="C1622" t="str">
        <f>IFERROR(VLOOKUP(Table1[[#This Row],[Ticker]],[1]!Table2[[Symbol]:[Industry]],2,FALSE),"-")</f>
        <v>-</v>
      </c>
      <c r="D1622" t="s">
        <v>630</v>
      </c>
      <c r="E1622">
        <v>742.98492999999996</v>
      </c>
      <c r="F1622">
        <v>848.35</v>
      </c>
      <c r="G1622">
        <v>7.2509396036483302</v>
      </c>
      <c r="H1622">
        <v>-3.9824462077471199</v>
      </c>
      <c r="I1622">
        <v>23.213287500083901</v>
      </c>
      <c r="J1622">
        <v>-2.4462537324561899</v>
      </c>
      <c r="K1622">
        <v>832.41016395456097</v>
      </c>
      <c r="L1622">
        <v>722.10146266868105</v>
      </c>
      <c r="M1622">
        <v>40.066799361608403</v>
      </c>
      <c r="N1622">
        <v>1.32194089659985</v>
      </c>
      <c r="O1622">
        <v>20.2333942358696</v>
      </c>
      <c r="P1622">
        <v>72.956167176350604</v>
      </c>
      <c r="Q1622">
        <v>-5.2004684932695999E-2</v>
      </c>
    </row>
    <row r="1623" spans="1:17" hidden="1" x14ac:dyDescent="0.3">
      <c r="A1623" t="s">
        <v>3420</v>
      </c>
      <c r="B1623" t="s">
        <v>3421</v>
      </c>
      <c r="C1623" t="str">
        <f>IFERROR(VLOOKUP(Table1[[#This Row],[Ticker]],[1]!Table2[[Symbol]:[Industry]],2,FALSE),"-")</f>
        <v>-</v>
      </c>
      <c r="D1623" t="s">
        <v>532</v>
      </c>
      <c r="E1623">
        <v>741.34624540000004</v>
      </c>
      <c r="F1623">
        <v>27.34</v>
      </c>
      <c r="G1623">
        <v>135.403262858506</v>
      </c>
      <c r="H1623">
        <v>4.8374644743677004</v>
      </c>
      <c r="I1623">
        <v>31.009033561635601</v>
      </c>
      <c r="J1623">
        <v>1.6300778888385401</v>
      </c>
      <c r="K1623">
        <v>24.705505929273599</v>
      </c>
      <c r="L1623">
        <v>19.915718981485998</v>
      </c>
      <c r="M1623">
        <v>55.256997126684901</v>
      </c>
      <c r="N1623">
        <v>1.2281336357199699</v>
      </c>
      <c r="O1623">
        <v>8.30285296269202</v>
      </c>
      <c r="P1623">
        <v>183.31606217616499</v>
      </c>
      <c r="Q1623">
        <v>5.4364487676115E-2</v>
      </c>
    </row>
    <row r="1624" spans="1:17" hidden="1" x14ac:dyDescent="0.3">
      <c r="A1624" t="s">
        <v>3422</v>
      </c>
      <c r="B1624" t="s">
        <v>3423</v>
      </c>
      <c r="C1624" t="str">
        <f>IFERROR(VLOOKUP(Table1[[#This Row],[Ticker]],[1]!Table2[[Symbol]:[Industry]],2,FALSE),"-")</f>
        <v>-</v>
      </c>
      <c r="D1624" t="s">
        <v>141</v>
      </c>
      <c r="E1624">
        <v>738.06726431999903</v>
      </c>
      <c r="F1624">
        <v>16.96</v>
      </c>
      <c r="G1624">
        <v>42.149110771374602</v>
      </c>
      <c r="H1624">
        <v>37.687120591312002</v>
      </c>
      <c r="I1624">
        <v>-2.0986175585560098</v>
      </c>
      <c r="J1624">
        <v>-8.6550591459605393</v>
      </c>
      <c r="K1624">
        <v>15.4504764711511</v>
      </c>
      <c r="L1624">
        <v>13.424517045604301</v>
      </c>
      <c r="M1624">
        <v>48.319471691051099</v>
      </c>
      <c r="N1624">
        <v>0.77285851221249102</v>
      </c>
      <c r="O1624">
        <v>14.2688679245282</v>
      </c>
      <c r="P1624">
        <v>99.529411764705799</v>
      </c>
      <c r="Q1624">
        <v>2.4250303191627999E-2</v>
      </c>
    </row>
    <row r="1625" spans="1:17" hidden="1" x14ac:dyDescent="0.3">
      <c r="A1625" t="s">
        <v>3424</v>
      </c>
      <c r="B1625" t="s">
        <v>3425</v>
      </c>
      <c r="C1625" t="str">
        <f>IFERROR(VLOOKUP(Table1[[#This Row],[Ticker]],[1]!Table2[[Symbol]:[Industry]],2,FALSE),"-")</f>
        <v>-</v>
      </c>
      <c r="D1625" t="s">
        <v>89</v>
      </c>
      <c r="E1625">
        <v>736.38521249999997</v>
      </c>
      <c r="F1625">
        <v>1505</v>
      </c>
      <c r="G1625">
        <v>72.251315891182401</v>
      </c>
      <c r="H1625">
        <v>44.378311364732397</v>
      </c>
      <c r="I1625">
        <v>76.089830760666004</v>
      </c>
      <c r="J1625">
        <v>-1.9725462475390001</v>
      </c>
      <c r="K1625">
        <v>1210.1127126412</v>
      </c>
      <c r="L1625">
        <v>953.15104558085</v>
      </c>
      <c r="M1625">
        <v>69.711734181695206</v>
      </c>
      <c r="N1625">
        <v>0.54663847780126795</v>
      </c>
      <c r="O1625">
        <v>0</v>
      </c>
      <c r="P1625">
        <v>114.99999999999901</v>
      </c>
      <c r="Q1625">
        <v>0.18265191005800699</v>
      </c>
    </row>
    <row r="1626" spans="1:17" hidden="1" x14ac:dyDescent="0.3">
      <c r="A1626" t="s">
        <v>3426</v>
      </c>
      <c r="B1626" t="s">
        <v>3427</v>
      </c>
      <c r="C1626" t="str">
        <f>IFERROR(VLOOKUP(Table1[[#This Row],[Ticker]],[1]!Table2[[Symbol]:[Industry]],2,FALSE),"-")</f>
        <v>-</v>
      </c>
      <c r="D1626" t="s">
        <v>172</v>
      </c>
      <c r="E1626">
        <v>736.31133849599996</v>
      </c>
      <c r="F1626">
        <v>136.13999999999999</v>
      </c>
      <c r="G1626">
        <v>73.160399505369497</v>
      </c>
      <c r="H1626">
        <v>-5.3679525801006402</v>
      </c>
      <c r="I1626">
        <v>-21.137978312148</v>
      </c>
      <c r="J1626">
        <v>5.4100517349416304</v>
      </c>
      <c r="K1626">
        <v>132.646110195261</v>
      </c>
      <c r="L1626">
        <v>134.49348925622701</v>
      </c>
      <c r="M1626">
        <v>73.814853681409403</v>
      </c>
      <c r="N1626">
        <v>1.67345229314111</v>
      </c>
      <c r="O1626">
        <v>28.5441457323343</v>
      </c>
      <c r="P1626">
        <v>103.19402985074601</v>
      </c>
      <c r="Q1626">
        <v>0.11656692631037199</v>
      </c>
    </row>
    <row r="1627" spans="1:17" hidden="1" x14ac:dyDescent="0.3">
      <c r="A1627" t="s">
        <v>3428</v>
      </c>
      <c r="B1627" t="s">
        <v>3429</v>
      </c>
      <c r="C1627" t="str">
        <f>IFERROR(VLOOKUP(Table1[[#This Row],[Ticker]],[1]!Table2[[Symbol]:[Industry]],2,FALSE),"-")</f>
        <v>-</v>
      </c>
      <c r="D1627" t="s">
        <v>630</v>
      </c>
      <c r="E1627">
        <v>733.63199999999995</v>
      </c>
      <c r="F1627">
        <v>480</v>
      </c>
      <c r="G1627">
        <v>245.700224840533</v>
      </c>
      <c r="H1627">
        <v>7.8191715797861603</v>
      </c>
      <c r="I1627">
        <v>409.887160849363</v>
      </c>
      <c r="J1627">
        <v>0.495426175502507</v>
      </c>
      <c r="K1627">
        <v>406.86635128859803</v>
      </c>
      <c r="L1627">
        <v>243.215919698395</v>
      </c>
      <c r="M1627">
        <v>60.051968565369201</v>
      </c>
      <c r="N1627">
        <v>0.21939287506271901</v>
      </c>
      <c r="O1627">
        <v>8.3333333333333197</v>
      </c>
      <c r="P1627">
        <v>464.70588235294099</v>
      </c>
    </row>
    <row r="1628" spans="1:17" hidden="1" x14ac:dyDescent="0.3">
      <c r="A1628" t="s">
        <v>3430</v>
      </c>
      <c r="B1628" t="s">
        <v>3431</v>
      </c>
      <c r="C1628" t="str">
        <f>IFERROR(VLOOKUP(Table1[[#This Row],[Ticker]],[1]!Table2[[Symbol]:[Industry]],2,FALSE),"-")</f>
        <v>-</v>
      </c>
      <c r="D1628" t="s">
        <v>265</v>
      </c>
      <c r="E1628">
        <v>733.47749999999996</v>
      </c>
      <c r="F1628">
        <v>1629.95</v>
      </c>
      <c r="G1628">
        <v>51.031688472663703</v>
      </c>
      <c r="H1628">
        <v>-8.5763807727310795</v>
      </c>
      <c r="I1628">
        <v>21.872644169422699</v>
      </c>
      <c r="J1628">
        <v>-5.0213513956444098</v>
      </c>
      <c r="K1628">
        <v>1755.30866942494</v>
      </c>
      <c r="L1628">
        <v>1539.66452313937</v>
      </c>
      <c r="M1628">
        <v>31.7166194975986</v>
      </c>
      <c r="N1628">
        <v>1.5342280746180399</v>
      </c>
      <c r="O1628">
        <v>28.838307923555899</v>
      </c>
      <c r="P1628">
        <v>95.191904676366605</v>
      </c>
      <c r="Q1628">
        <v>9.5134014194147007E-2</v>
      </c>
    </row>
    <row r="1629" spans="1:17" hidden="1" x14ac:dyDescent="0.3">
      <c r="A1629" t="s">
        <v>3432</v>
      </c>
      <c r="B1629" t="s">
        <v>3433</v>
      </c>
      <c r="C1629" t="str">
        <f>IFERROR(VLOOKUP(Table1[[#This Row],[Ticker]],[1]!Table2[[Symbol]:[Industry]],2,FALSE),"-")</f>
        <v>-</v>
      </c>
      <c r="D1629" t="s">
        <v>46</v>
      </c>
      <c r="E1629">
        <v>733.47555</v>
      </c>
      <c r="F1629">
        <v>611.25</v>
      </c>
      <c r="G1629">
        <v>335.68065536890902</v>
      </c>
      <c r="H1629">
        <v>25.844729939237599</v>
      </c>
      <c r="I1629">
        <v>351.29778736102702</v>
      </c>
      <c r="J1629">
        <v>20.1501885173695</v>
      </c>
      <c r="K1629">
        <v>464.53317185877899</v>
      </c>
      <c r="M1629">
        <v>70.006576733169098</v>
      </c>
      <c r="N1629">
        <v>0.39605258182826403</v>
      </c>
      <c r="O1629">
        <v>10.519427402862901</v>
      </c>
      <c r="P1629">
        <v>396.951219512195</v>
      </c>
    </row>
    <row r="1630" spans="1:17" hidden="1" x14ac:dyDescent="0.3">
      <c r="A1630" t="s">
        <v>3434</v>
      </c>
      <c r="B1630" t="s">
        <v>3435</v>
      </c>
      <c r="C1630" t="str">
        <f>IFERROR(VLOOKUP(Table1[[#This Row],[Ticker]],[1]!Table2[[Symbol]:[Industry]],2,FALSE),"-")</f>
        <v>-</v>
      </c>
      <c r="D1630" t="s">
        <v>127</v>
      </c>
      <c r="E1630">
        <v>729.87358384799995</v>
      </c>
      <c r="F1630">
        <v>226.22</v>
      </c>
      <c r="G1630">
        <v>196.16680224294299</v>
      </c>
      <c r="H1630">
        <v>2.5615138195564899</v>
      </c>
      <c r="I1630">
        <v>-28.3358286424513</v>
      </c>
      <c r="J1630">
        <v>1.1088711480358999</v>
      </c>
      <c r="K1630">
        <v>222.83281268212701</v>
      </c>
      <c r="L1630">
        <v>204.260031966122</v>
      </c>
      <c r="M1630">
        <v>51.081003054034397</v>
      </c>
      <c r="N1630">
        <v>1.28256169861457</v>
      </c>
      <c r="O1630">
        <v>38.979754221554202</v>
      </c>
      <c r="P1630">
        <v>238.14648729446901</v>
      </c>
      <c r="Q1630">
        <v>0.140010257627802</v>
      </c>
    </row>
    <row r="1631" spans="1:17" hidden="1" x14ac:dyDescent="0.3">
      <c r="A1631" t="s">
        <v>3436</v>
      </c>
      <c r="B1631" t="s">
        <v>3437</v>
      </c>
      <c r="C1631" t="str">
        <f>IFERROR(VLOOKUP(Table1[[#This Row],[Ticker]],[1]!Table2[[Symbol]:[Industry]],2,FALSE),"-")</f>
        <v>-</v>
      </c>
      <c r="D1631" t="s">
        <v>356</v>
      </c>
      <c r="E1631">
        <v>728.02449999999999</v>
      </c>
      <c r="F1631">
        <v>276.5</v>
      </c>
      <c r="G1631">
        <v>-67.142694373580895</v>
      </c>
      <c r="H1631">
        <v>-0.39502518235581502</v>
      </c>
      <c r="I1631">
        <v>-5.9851258042383897</v>
      </c>
      <c r="J1631">
        <v>7.9941906529689097</v>
      </c>
      <c r="K1631">
        <v>259.260149462583</v>
      </c>
      <c r="L1631">
        <v>278.62672174013198</v>
      </c>
      <c r="M1631">
        <v>64.429272478004194</v>
      </c>
      <c r="N1631">
        <v>1.3393085610676001</v>
      </c>
      <c r="O1631">
        <v>102.676311030741</v>
      </c>
      <c r="P1631">
        <v>28.604651162790599</v>
      </c>
      <c r="Q1631">
        <v>0.105413345605746</v>
      </c>
    </row>
    <row r="1632" spans="1:17" hidden="1" x14ac:dyDescent="0.3">
      <c r="A1632" t="s">
        <v>3438</v>
      </c>
      <c r="B1632" t="s">
        <v>3439</v>
      </c>
      <c r="C1632" t="str">
        <f>IFERROR(VLOOKUP(Table1[[#This Row],[Ticker]],[1]!Table2[[Symbol]:[Industry]],2,FALSE),"-")</f>
        <v>-</v>
      </c>
      <c r="D1632" t="s">
        <v>3440</v>
      </c>
      <c r="E1632">
        <v>727.27985769999998</v>
      </c>
      <c r="F1632">
        <v>794.75</v>
      </c>
      <c r="G1632">
        <v>19.0192578766788</v>
      </c>
      <c r="H1632">
        <v>8.2156635925270898</v>
      </c>
      <c r="I1632">
        <v>-16.781363218122799</v>
      </c>
      <c r="J1632">
        <v>11.9735763677121</v>
      </c>
      <c r="K1632">
        <v>772.93609257519597</v>
      </c>
      <c r="L1632">
        <v>741.73258501412295</v>
      </c>
      <c r="M1632">
        <v>59.521871760270997</v>
      </c>
      <c r="N1632">
        <v>1.89338591665973</v>
      </c>
      <c r="O1632">
        <v>26.958162944322101</v>
      </c>
      <c r="P1632">
        <v>61.452513966480403</v>
      </c>
      <c r="Q1632">
        <v>6.6775736873301003E-2</v>
      </c>
    </row>
    <row r="1633" spans="1:17" hidden="1" x14ac:dyDescent="0.3">
      <c r="A1633" t="s">
        <v>3441</v>
      </c>
      <c r="B1633" t="s">
        <v>3442</v>
      </c>
      <c r="C1633" t="str">
        <f>IFERROR(VLOOKUP(Table1[[#This Row],[Ticker]],[1]!Table2[[Symbol]:[Industry]],2,FALSE),"-")</f>
        <v>-</v>
      </c>
      <c r="D1633" t="s">
        <v>77</v>
      </c>
      <c r="E1633">
        <v>726.81909199999996</v>
      </c>
      <c r="F1633">
        <v>651.4</v>
      </c>
      <c r="G1633">
        <v>27.309364823705401</v>
      </c>
      <c r="H1633">
        <v>8.1582299155871603</v>
      </c>
      <c r="I1633">
        <v>-26.856850527463202</v>
      </c>
      <c r="J1633">
        <v>8.7753950029121093</v>
      </c>
      <c r="K1633">
        <v>628.24179522267298</v>
      </c>
      <c r="L1633">
        <v>634.24284676332195</v>
      </c>
      <c r="M1633">
        <v>56.622936861282497</v>
      </c>
      <c r="N1633">
        <v>1.5142453698098099</v>
      </c>
      <c r="O1633">
        <v>48.311329444273802</v>
      </c>
      <c r="P1633">
        <v>61.237623762376202</v>
      </c>
      <c r="Q1633">
        <v>0.233052961706842</v>
      </c>
    </row>
    <row r="1634" spans="1:17" hidden="1" x14ac:dyDescent="0.3">
      <c r="A1634" t="s">
        <v>3443</v>
      </c>
      <c r="B1634" t="s">
        <v>3444</v>
      </c>
      <c r="C1634" t="str">
        <f>IFERROR(VLOOKUP(Table1[[#This Row],[Ticker]],[1]!Table2[[Symbol]:[Industry]],2,FALSE),"-")</f>
        <v>-</v>
      </c>
      <c r="D1634" t="s">
        <v>265</v>
      </c>
      <c r="E1634">
        <v>726.64000808000003</v>
      </c>
      <c r="F1634">
        <v>3480.05</v>
      </c>
      <c r="G1634">
        <v>14.957490515377501</v>
      </c>
      <c r="H1634">
        <v>7.4511044421052999</v>
      </c>
      <c r="I1634">
        <v>19.785148292713099</v>
      </c>
      <c r="J1634">
        <v>-3.0684505097302801</v>
      </c>
      <c r="K1634">
        <v>3292.15953853886</v>
      </c>
      <c r="L1634">
        <v>2923.0757913331399</v>
      </c>
      <c r="M1634">
        <v>55.4124262897219</v>
      </c>
      <c r="N1634">
        <v>0.92213603522620602</v>
      </c>
      <c r="O1634">
        <v>25.6303788738667</v>
      </c>
      <c r="P1634">
        <v>67.632466281310201</v>
      </c>
      <c r="Q1634">
        <v>2.5903692636726001E-2</v>
      </c>
    </row>
    <row r="1635" spans="1:17" hidden="1" x14ac:dyDescent="0.3">
      <c r="A1635" t="s">
        <v>3445</v>
      </c>
      <c r="B1635" t="s">
        <v>3446</v>
      </c>
      <c r="C1635" t="str">
        <f>IFERROR(VLOOKUP(Table1[[#This Row],[Ticker]],[1]!Table2[[Symbol]:[Industry]],2,FALSE),"-")</f>
        <v>-</v>
      </c>
      <c r="D1635" t="s">
        <v>21</v>
      </c>
      <c r="E1635">
        <v>725.46149631499998</v>
      </c>
      <c r="F1635">
        <v>1489.45</v>
      </c>
      <c r="G1635">
        <v>56.287360397680601</v>
      </c>
      <c r="H1635">
        <v>-21.7528645711973</v>
      </c>
      <c r="I1635">
        <v>-38.596294224875997</v>
      </c>
      <c r="J1635">
        <v>5.4671397335912699</v>
      </c>
      <c r="K1635">
        <v>1662.1405202358801</v>
      </c>
      <c r="L1635">
        <v>1582.1257752593899</v>
      </c>
      <c r="M1635">
        <v>47.557106861844701</v>
      </c>
      <c r="N1635">
        <v>1.1184392990003</v>
      </c>
      <c r="O1635">
        <v>55.090805330826797</v>
      </c>
      <c r="P1635">
        <v>139.49991960122199</v>
      </c>
      <c r="Q1635">
        <v>0.14796157394790699</v>
      </c>
    </row>
    <row r="1636" spans="1:17" hidden="1" x14ac:dyDescent="0.3">
      <c r="A1636" t="s">
        <v>3447</v>
      </c>
      <c r="B1636" t="s">
        <v>3448</v>
      </c>
      <c r="C1636" t="str">
        <f>IFERROR(VLOOKUP(Table1[[#This Row],[Ticker]],[1]!Table2[[Symbol]:[Industry]],2,FALSE),"-")</f>
        <v>-</v>
      </c>
      <c r="D1636" t="s">
        <v>141</v>
      </c>
      <c r="E1636">
        <v>723.75160200000005</v>
      </c>
      <c r="F1636">
        <v>13.79</v>
      </c>
      <c r="G1636">
        <v>172.37865035637699</v>
      </c>
      <c r="H1636">
        <v>-13.091624940766399</v>
      </c>
      <c r="I1636">
        <v>-26.470069781829402</v>
      </c>
      <c r="J1636">
        <v>-7.2466453131376998</v>
      </c>
      <c r="K1636">
        <v>15.3968549197805</v>
      </c>
      <c r="L1636">
        <v>13.8909576319155</v>
      </c>
      <c r="M1636">
        <v>36.952278476334897</v>
      </c>
      <c r="N1636">
        <v>0.67429669241059798</v>
      </c>
      <c r="O1636">
        <v>58.738216098622097</v>
      </c>
      <c r="P1636">
        <v>347.243243243243</v>
      </c>
    </row>
    <row r="1637" spans="1:17" hidden="1" x14ac:dyDescent="0.3">
      <c r="A1637" t="s">
        <v>3449</v>
      </c>
      <c r="B1637" t="s">
        <v>3450</v>
      </c>
      <c r="C1637" t="str">
        <f>IFERROR(VLOOKUP(Table1[[#This Row],[Ticker]],[1]!Table2[[Symbol]:[Industry]],2,FALSE),"-")</f>
        <v>-</v>
      </c>
      <c r="D1637" t="s">
        <v>630</v>
      </c>
      <c r="E1637">
        <v>723.55612499999995</v>
      </c>
      <c r="F1637">
        <v>630.54999999999995</v>
      </c>
      <c r="G1637">
        <v>266.66344420636898</v>
      </c>
      <c r="H1637">
        <v>23.995807830771799</v>
      </c>
      <c r="I1637">
        <v>103.729151188343</v>
      </c>
      <c r="J1637">
        <v>20.879393157388201</v>
      </c>
      <c r="K1637">
        <v>417.781595021437</v>
      </c>
      <c r="L1637">
        <v>311.23645711352202</v>
      </c>
      <c r="M1637">
        <v>89.404297284921498</v>
      </c>
      <c r="N1637">
        <v>1.65380156174381</v>
      </c>
      <c r="O1637">
        <v>0.86432479581317601</v>
      </c>
      <c r="P1637">
        <v>331.29274965800198</v>
      </c>
      <c r="Q1637">
        <v>0.139133888428606</v>
      </c>
    </row>
    <row r="1638" spans="1:17" hidden="1" x14ac:dyDescent="0.3">
      <c r="A1638" t="s">
        <v>3451</v>
      </c>
      <c r="B1638" t="s">
        <v>3452</v>
      </c>
      <c r="C1638" t="str">
        <f>IFERROR(VLOOKUP(Table1[[#This Row],[Ticker]],[1]!Table2[[Symbol]:[Industry]],2,FALSE),"-")</f>
        <v>-</v>
      </c>
      <c r="D1638" t="s">
        <v>412</v>
      </c>
      <c r="E1638">
        <v>722.84198635999996</v>
      </c>
      <c r="F1638">
        <v>329.2</v>
      </c>
      <c r="G1638">
        <v>-33.2385700689873</v>
      </c>
      <c r="H1638">
        <v>-16.569965611946401</v>
      </c>
      <c r="I1638">
        <v>10.044749283792999</v>
      </c>
      <c r="J1638">
        <v>0.56508183128933898</v>
      </c>
      <c r="K1638">
        <v>346.19376022335899</v>
      </c>
      <c r="L1638">
        <v>321.18071025088602</v>
      </c>
      <c r="M1638">
        <v>37.815852467851897</v>
      </c>
      <c r="N1638">
        <v>0.375863448238208</v>
      </c>
      <c r="O1638">
        <v>53.599635479951303</v>
      </c>
      <c r="P1638">
        <v>43.006081668114597</v>
      </c>
      <c r="Q1638">
        <v>2.133242897091E-3</v>
      </c>
    </row>
    <row r="1639" spans="1:17" hidden="1" x14ac:dyDescent="0.3">
      <c r="A1639" t="s">
        <v>3453</v>
      </c>
      <c r="B1639" t="s">
        <v>3454</v>
      </c>
      <c r="C1639" t="str">
        <f>IFERROR(VLOOKUP(Table1[[#This Row],[Ticker]],[1]!Table2[[Symbol]:[Industry]],2,FALSE),"-")</f>
        <v>-</v>
      </c>
      <c r="D1639" t="s">
        <v>246</v>
      </c>
      <c r="E1639">
        <v>721.65379458400002</v>
      </c>
      <c r="F1639">
        <v>223.24</v>
      </c>
      <c r="G1639">
        <v>33.0343024522858</v>
      </c>
      <c r="H1639">
        <v>15.569449225351701</v>
      </c>
      <c r="I1639">
        <v>-27.6708212598055</v>
      </c>
      <c r="J1639">
        <v>-3.6768670107373498</v>
      </c>
      <c r="K1639">
        <v>210.66658945726999</v>
      </c>
      <c r="L1639">
        <v>214.948370318575</v>
      </c>
      <c r="M1639">
        <v>56.905702659571801</v>
      </c>
      <c r="N1639">
        <v>1.4580998860169001</v>
      </c>
      <c r="O1639">
        <v>55.415696111807897</v>
      </c>
      <c r="P1639">
        <v>78.591999999999999</v>
      </c>
      <c r="Q1639">
        <v>2.7871005513938001E-2</v>
      </c>
    </row>
    <row r="1640" spans="1:17" hidden="1" x14ac:dyDescent="0.3">
      <c r="A1640" t="s">
        <v>3455</v>
      </c>
      <c r="B1640" t="s">
        <v>3456</v>
      </c>
      <c r="C1640" t="str">
        <f>IFERROR(VLOOKUP(Table1[[#This Row],[Ticker]],[1]!Table2[[Symbol]:[Industry]],2,FALSE),"-")</f>
        <v>-</v>
      </c>
      <c r="D1640" t="s">
        <v>740</v>
      </c>
      <c r="E1640">
        <v>720.38284169999997</v>
      </c>
      <c r="F1640">
        <v>495.15</v>
      </c>
      <c r="G1640">
        <v>-28.0459887387855</v>
      </c>
      <c r="H1640">
        <v>6.3873779149827801</v>
      </c>
      <c r="I1640">
        <v>-13.478775389238001</v>
      </c>
      <c r="J1640">
        <v>2.0582613153984202</v>
      </c>
      <c r="K1640">
        <v>464.10164845563099</v>
      </c>
      <c r="L1640">
        <v>444.72016333661702</v>
      </c>
      <c r="M1640">
        <v>64.463000470791897</v>
      </c>
      <c r="N1640">
        <v>2.6293016477973299</v>
      </c>
      <c r="O1640">
        <v>15.5205493284863</v>
      </c>
      <c r="P1640">
        <v>29.926528470217701</v>
      </c>
    </row>
    <row r="1641" spans="1:17" hidden="1" x14ac:dyDescent="0.3">
      <c r="A1641" t="s">
        <v>3457</v>
      </c>
      <c r="B1641" t="s">
        <v>3458</v>
      </c>
      <c r="C1641" t="str">
        <f>IFERROR(VLOOKUP(Table1[[#This Row],[Ticker]],[1]!Table2[[Symbol]:[Industry]],2,FALSE),"-")</f>
        <v>-</v>
      </c>
      <c r="D1641" t="s">
        <v>46</v>
      </c>
      <c r="E1641">
        <v>720.34389999999996</v>
      </c>
      <c r="F1641">
        <v>713</v>
      </c>
      <c r="G1641">
        <v>572.77563530272505</v>
      </c>
      <c r="H1641">
        <v>61.5440690101467</v>
      </c>
      <c r="I1641">
        <v>-15.3887205754802</v>
      </c>
      <c r="J1641">
        <v>-9.6111626534460495</v>
      </c>
      <c r="K1641">
        <v>618.55574837535903</v>
      </c>
      <c r="L1641">
        <v>501.28290358241998</v>
      </c>
      <c r="M1641">
        <v>51.491743310960103</v>
      </c>
      <c r="N1641">
        <v>2.27080199231446</v>
      </c>
      <c r="O1641">
        <v>15.2454417952314</v>
      </c>
      <c r="P1641">
        <v>678.80939377389404</v>
      </c>
    </row>
    <row r="1642" spans="1:17" hidden="1" x14ac:dyDescent="0.3">
      <c r="A1642" t="s">
        <v>3459</v>
      </c>
      <c r="B1642" t="s">
        <v>3460</v>
      </c>
      <c r="C1642" t="str">
        <f>IFERROR(VLOOKUP(Table1[[#This Row],[Ticker]],[1]!Table2[[Symbol]:[Industry]],2,FALSE),"-")</f>
        <v>-</v>
      </c>
      <c r="D1642" t="s">
        <v>630</v>
      </c>
      <c r="E1642">
        <v>719.36157000000003</v>
      </c>
      <c r="F1642">
        <v>68.540000000000006</v>
      </c>
      <c r="G1642">
        <v>786.27653008242999</v>
      </c>
      <c r="H1642">
        <v>-2.9927136713712001</v>
      </c>
      <c r="I1642">
        <v>20.877619293800802</v>
      </c>
      <c r="J1642">
        <v>-5.55313896652856</v>
      </c>
      <c r="K1642">
        <v>65.909650109669201</v>
      </c>
      <c r="L1642">
        <v>48.938356283395002</v>
      </c>
      <c r="M1642">
        <v>47.225650957761701</v>
      </c>
      <c r="N1642">
        <v>0.74559015933704997</v>
      </c>
      <c r="O1642">
        <v>9.4251531952144596</v>
      </c>
      <c r="P1642">
        <v>816.31016042780698</v>
      </c>
      <c r="Q1642">
        <v>0.22551121624420301</v>
      </c>
    </row>
    <row r="1643" spans="1:17" hidden="1" x14ac:dyDescent="0.3">
      <c r="A1643" t="s">
        <v>3461</v>
      </c>
      <c r="B1643" t="s">
        <v>3462</v>
      </c>
      <c r="C1643" t="str">
        <f>IFERROR(VLOOKUP(Table1[[#This Row],[Ticker]],[1]!Table2[[Symbol]:[Industry]],2,FALSE),"-")</f>
        <v>-</v>
      </c>
      <c r="D1643" t="s">
        <v>228</v>
      </c>
      <c r="E1643">
        <v>719.15</v>
      </c>
      <c r="F1643">
        <v>605.6</v>
      </c>
      <c r="G1643">
        <v>36.798325577488299</v>
      </c>
      <c r="H1643">
        <v>-9.5667015398998991</v>
      </c>
      <c r="I1643">
        <v>38.319945530726798</v>
      </c>
      <c r="J1643">
        <v>0.60385401930556404</v>
      </c>
      <c r="K1643">
        <v>629.95217587089303</v>
      </c>
      <c r="L1643">
        <v>490.760870752985</v>
      </c>
      <c r="M1643">
        <v>38.082242697727501</v>
      </c>
      <c r="N1643">
        <v>0.26690687361419002</v>
      </c>
      <c r="O1643">
        <v>44.154557463672298</v>
      </c>
      <c r="P1643">
        <v>121.831501831501</v>
      </c>
    </row>
    <row r="1644" spans="1:17" hidden="1" x14ac:dyDescent="0.3">
      <c r="A1644" t="s">
        <v>3463</v>
      </c>
      <c r="B1644" t="s">
        <v>3464</v>
      </c>
      <c r="C1644" t="str">
        <f>IFERROR(VLOOKUP(Table1[[#This Row],[Ticker]],[1]!Table2[[Symbol]:[Industry]],2,FALSE),"-")</f>
        <v>-</v>
      </c>
      <c r="D1644" t="s">
        <v>3440</v>
      </c>
      <c r="E1644">
        <v>718.77</v>
      </c>
      <c r="F1644">
        <v>291</v>
      </c>
      <c r="G1644">
        <v>-37.6526779644242</v>
      </c>
      <c r="H1644">
        <v>-12.366412067335901</v>
      </c>
      <c r="I1644">
        <v>-22.035545972305599</v>
      </c>
      <c r="J1644">
        <v>11.4917037845637</v>
      </c>
      <c r="M1644">
        <v>48.765111075552298</v>
      </c>
      <c r="O1644">
        <v>31.5463917525773</v>
      </c>
      <c r="P1644">
        <v>13.671875</v>
      </c>
    </row>
    <row r="1645" spans="1:17" hidden="1" x14ac:dyDescent="0.3">
      <c r="A1645" t="s">
        <v>3465</v>
      </c>
      <c r="B1645" t="s">
        <v>3466</v>
      </c>
      <c r="C1645" t="str">
        <f>IFERROR(VLOOKUP(Table1[[#This Row],[Ticker]],[1]!Table2[[Symbol]:[Industry]],2,FALSE),"-")</f>
        <v>-</v>
      </c>
      <c r="D1645" t="s">
        <v>127</v>
      </c>
      <c r="E1645">
        <v>717.24003277399902</v>
      </c>
      <c r="F1645">
        <v>217.46</v>
      </c>
      <c r="G1645">
        <v>-43.739979551725803</v>
      </c>
      <c r="H1645">
        <v>-10.4993915464136</v>
      </c>
      <c r="I1645">
        <v>-28.122847559607202</v>
      </c>
      <c r="J1645">
        <v>-4.3610137904515699E-2</v>
      </c>
      <c r="M1645">
        <v>44.333679214908102</v>
      </c>
      <c r="O1645">
        <v>25.540329255955101</v>
      </c>
      <c r="P1645">
        <v>3.6017151024297198</v>
      </c>
    </row>
    <row r="1646" spans="1:17" hidden="1" x14ac:dyDescent="0.3">
      <c r="A1646" t="s">
        <v>3467</v>
      </c>
      <c r="B1646" t="s">
        <v>3468</v>
      </c>
      <c r="C1646" t="str">
        <f>IFERROR(VLOOKUP(Table1[[#This Row],[Ticker]],[1]!Table2[[Symbol]:[Industry]],2,FALSE),"-")</f>
        <v>-</v>
      </c>
      <c r="D1646" t="s">
        <v>306</v>
      </c>
      <c r="E1646">
        <v>716.90526614499902</v>
      </c>
      <c r="F1646">
        <v>113.51</v>
      </c>
      <c r="G1646">
        <v>4599.5497029879498</v>
      </c>
      <c r="H1646">
        <v>-7.4263138895739997</v>
      </c>
      <c r="I1646">
        <v>158.77243064794499</v>
      </c>
      <c r="J1646">
        <v>-5.2765607235052903</v>
      </c>
      <c r="K1646">
        <v>91.8292892686095</v>
      </c>
      <c r="L1646">
        <v>38.795430344076898</v>
      </c>
      <c r="M1646">
        <v>33.496013183867298</v>
      </c>
      <c r="N1646">
        <v>0.56485568050952395</v>
      </c>
      <c r="O1646">
        <v>23.090476609990301</v>
      </c>
      <c r="P1646">
        <v>5059.5454545454504</v>
      </c>
      <c r="Q1646">
        <v>0.14181854343276401</v>
      </c>
    </row>
    <row r="1647" spans="1:17" hidden="1" x14ac:dyDescent="0.3">
      <c r="A1647" t="s">
        <v>3469</v>
      </c>
      <c r="B1647" t="s">
        <v>3470</v>
      </c>
      <c r="C1647" t="str">
        <f>IFERROR(VLOOKUP(Table1[[#This Row],[Ticker]],[1]!Table2[[Symbol]:[Industry]],2,FALSE),"-")</f>
        <v>-</v>
      </c>
      <c r="D1647" t="s">
        <v>199</v>
      </c>
      <c r="E1647">
        <v>715.29200000000003</v>
      </c>
      <c r="F1647">
        <v>227.8</v>
      </c>
      <c r="G1647">
        <v>49.690235532335301</v>
      </c>
      <c r="H1647">
        <v>22.270677520653798</v>
      </c>
      <c r="I1647">
        <v>23.811656986547799</v>
      </c>
      <c r="J1647">
        <v>23.585931157371501</v>
      </c>
      <c r="K1647">
        <v>175.35100287864199</v>
      </c>
      <c r="L1647">
        <v>158.114085247829</v>
      </c>
      <c r="M1647">
        <v>84.776524938697705</v>
      </c>
      <c r="N1647">
        <v>2.1138481558575002</v>
      </c>
      <c r="O1647">
        <v>5.3555750658472201</v>
      </c>
      <c r="P1647">
        <v>96.379310344827601</v>
      </c>
      <c r="Q1647">
        <v>0.110584422823575</v>
      </c>
    </row>
    <row r="1648" spans="1:17" hidden="1" x14ac:dyDescent="0.3">
      <c r="A1648" t="s">
        <v>3471</v>
      </c>
      <c r="B1648" t="s">
        <v>3472</v>
      </c>
      <c r="C1648" t="str">
        <f>IFERROR(VLOOKUP(Table1[[#This Row],[Ticker]],[1]!Table2[[Symbol]:[Industry]],2,FALSE),"-")</f>
        <v>-</v>
      </c>
      <c r="D1648" t="s">
        <v>199</v>
      </c>
      <c r="E1648">
        <v>714.67812000000004</v>
      </c>
      <c r="F1648">
        <v>127.53</v>
      </c>
      <c r="G1648">
        <v>-42.323864183065702</v>
      </c>
      <c r="H1648">
        <v>-3.45511028767076</v>
      </c>
      <c r="I1648">
        <v>-17.028182202055199</v>
      </c>
      <c r="J1648">
        <v>-2.3076647683857998</v>
      </c>
      <c r="K1648">
        <v>129.768688120441</v>
      </c>
      <c r="L1648">
        <v>130.022374055407</v>
      </c>
      <c r="M1648">
        <v>45.309534089665803</v>
      </c>
      <c r="N1648">
        <v>0.446407233708284</v>
      </c>
      <c r="O1648">
        <v>30.4791029561671</v>
      </c>
      <c r="P1648">
        <v>17.974098057354301</v>
      </c>
      <c r="Q1648">
        <v>4.741576019115E-2</v>
      </c>
    </row>
    <row r="1649" spans="1:17" hidden="1" x14ac:dyDescent="0.3">
      <c r="A1649" t="s">
        <v>3473</v>
      </c>
      <c r="B1649" t="s">
        <v>3474</v>
      </c>
      <c r="C1649" t="str">
        <f>IFERROR(VLOOKUP(Table1[[#This Row],[Ticker]],[1]!Table2[[Symbol]:[Industry]],2,FALSE),"-")</f>
        <v>-</v>
      </c>
      <c r="D1649" t="s">
        <v>21</v>
      </c>
      <c r="E1649">
        <v>714.66502350099995</v>
      </c>
      <c r="F1649">
        <v>229.57</v>
      </c>
      <c r="G1649">
        <v>54.730957179774201</v>
      </c>
      <c r="H1649">
        <v>0.98496921842724305</v>
      </c>
      <c r="I1649">
        <v>27.556290762388201</v>
      </c>
      <c r="J1649">
        <v>3.7143664228911302</v>
      </c>
      <c r="K1649">
        <v>183.316980964702</v>
      </c>
      <c r="L1649">
        <v>167.730635128123</v>
      </c>
      <c r="M1649">
        <v>80.709584006324704</v>
      </c>
      <c r="N1649">
        <v>2.3621830928829901</v>
      </c>
      <c r="O1649">
        <v>3.4542840963540602</v>
      </c>
      <c r="P1649">
        <v>92.753988245172096</v>
      </c>
      <c r="Q1649">
        <v>2.2224052529527E-2</v>
      </c>
    </row>
    <row r="1650" spans="1:17" hidden="1" x14ac:dyDescent="0.3">
      <c r="A1650" t="s">
        <v>3475</v>
      </c>
      <c r="B1650" t="s">
        <v>3476</v>
      </c>
      <c r="C1650" t="str">
        <f>IFERROR(VLOOKUP(Table1[[#This Row],[Ticker]],[1]!Table2[[Symbol]:[Industry]],2,FALSE),"-")</f>
        <v>-</v>
      </c>
      <c r="D1650" t="s">
        <v>330</v>
      </c>
      <c r="E1650">
        <v>713.95290899999998</v>
      </c>
      <c r="F1650">
        <v>34.049999999999997</v>
      </c>
      <c r="G1650">
        <v>222.45084170431201</v>
      </c>
      <c r="H1650">
        <v>23.7065648669364</v>
      </c>
      <c r="I1650">
        <v>6.1358117901301901</v>
      </c>
      <c r="J1650">
        <v>7.5537239134054097</v>
      </c>
      <c r="K1650">
        <v>30.696079693593202</v>
      </c>
      <c r="L1650">
        <v>26.580891586113498</v>
      </c>
      <c r="M1650">
        <v>54.9316752241077</v>
      </c>
      <c r="N1650">
        <v>0.53860255548289304</v>
      </c>
      <c r="O1650">
        <v>8.6637298091042592</v>
      </c>
      <c r="P1650">
        <v>286.27339761769701</v>
      </c>
    </row>
    <row r="1651" spans="1:17" hidden="1" x14ac:dyDescent="0.3">
      <c r="A1651" t="s">
        <v>3477</v>
      </c>
      <c r="B1651" t="s">
        <v>3478</v>
      </c>
      <c r="C1651" t="str">
        <f>IFERROR(VLOOKUP(Table1[[#This Row],[Ticker]],[1]!Table2[[Symbol]:[Industry]],2,FALSE),"-")</f>
        <v>-</v>
      </c>
      <c r="D1651" t="s">
        <v>532</v>
      </c>
      <c r="E1651">
        <v>712.83299999999997</v>
      </c>
      <c r="F1651">
        <v>1080.05</v>
      </c>
      <c r="G1651">
        <v>72.0337223206663</v>
      </c>
      <c r="H1651">
        <v>-8.5948234782464702E-2</v>
      </c>
      <c r="I1651">
        <v>-8.6847313439579601</v>
      </c>
      <c r="J1651">
        <v>-2.7472030843947501</v>
      </c>
      <c r="K1651">
        <v>1050.69602189791</v>
      </c>
      <c r="L1651">
        <v>932.95591598883402</v>
      </c>
      <c r="M1651">
        <v>56.884926567552803</v>
      </c>
      <c r="N1651">
        <v>0.70587123435092003</v>
      </c>
      <c r="O1651">
        <v>9.2542011943891502</v>
      </c>
      <c r="P1651">
        <v>107.70192307692299</v>
      </c>
      <c r="Q1651">
        <v>8.8793921277935006E-2</v>
      </c>
    </row>
    <row r="1652" spans="1:17" hidden="1" x14ac:dyDescent="0.3">
      <c r="A1652" t="s">
        <v>3479</v>
      </c>
      <c r="B1652" t="s">
        <v>3480</v>
      </c>
      <c r="C1652" t="str">
        <f>IFERROR(VLOOKUP(Table1[[#This Row],[Ticker]],[1]!Table2[[Symbol]:[Industry]],2,FALSE),"-")</f>
        <v>-</v>
      </c>
      <c r="D1652" t="s">
        <v>118</v>
      </c>
      <c r="E1652">
        <v>710.68499999999995</v>
      </c>
      <c r="F1652">
        <v>139.35</v>
      </c>
      <c r="G1652">
        <v>-31.514589442696799</v>
      </c>
      <c r="H1652">
        <v>2.4319661925807701</v>
      </c>
      <c r="I1652">
        <v>-15.235003691336299</v>
      </c>
      <c r="J1652">
        <v>-1.0856130294050299</v>
      </c>
      <c r="K1652">
        <v>135.91027785892899</v>
      </c>
      <c r="L1652">
        <v>137.60500716058701</v>
      </c>
      <c r="M1652">
        <v>57.0835727637212</v>
      </c>
      <c r="N1652">
        <v>1.2194224884778599</v>
      </c>
      <c r="O1652">
        <v>24.291352709005999</v>
      </c>
      <c r="P1652">
        <v>18.093220338982999</v>
      </c>
      <c r="Q1652">
        <v>-6.8907014294966998E-2</v>
      </c>
    </row>
    <row r="1653" spans="1:17" hidden="1" x14ac:dyDescent="0.3">
      <c r="A1653" t="s">
        <v>3481</v>
      </c>
      <c r="B1653" t="s">
        <v>3482</v>
      </c>
      <c r="C1653" t="str">
        <f>IFERROR(VLOOKUP(Table1[[#This Row],[Ticker]],[1]!Table2[[Symbol]:[Industry]],2,FALSE),"-")</f>
        <v>-</v>
      </c>
      <c r="D1653" t="s">
        <v>1169</v>
      </c>
      <c r="E1653">
        <v>710.09360219200005</v>
      </c>
      <c r="F1653">
        <v>69.94</v>
      </c>
      <c r="G1653">
        <v>-25.333031542981399</v>
      </c>
      <c r="H1653">
        <v>-1.7658086573680001</v>
      </c>
      <c r="I1653">
        <v>-58.104098997380397</v>
      </c>
      <c r="J1653">
        <v>-2.6466557846160201</v>
      </c>
      <c r="K1653">
        <v>70.307639984003899</v>
      </c>
      <c r="L1653">
        <v>73.651508329164002</v>
      </c>
      <c r="M1653">
        <v>47.516653288815</v>
      </c>
      <c r="N1653">
        <v>0.37900743052260499</v>
      </c>
      <c r="O1653">
        <v>105.461824420932</v>
      </c>
      <c r="P1653">
        <v>19.8628963153384</v>
      </c>
      <c r="Q1653">
        <v>1.3761167952330001E-2</v>
      </c>
    </row>
    <row r="1654" spans="1:17" hidden="1" x14ac:dyDescent="0.3">
      <c r="A1654" t="s">
        <v>3483</v>
      </c>
      <c r="B1654" t="s">
        <v>3484</v>
      </c>
      <c r="C1654" t="str">
        <f>IFERROR(VLOOKUP(Table1[[#This Row],[Ticker]],[1]!Table2[[Symbol]:[Industry]],2,FALSE),"-")</f>
        <v>-</v>
      </c>
      <c r="D1654" t="s">
        <v>301</v>
      </c>
      <c r="E1654">
        <v>709.52692193999997</v>
      </c>
      <c r="F1654">
        <v>630.9</v>
      </c>
      <c r="G1654">
        <v>-50.009035274792097</v>
      </c>
      <c r="H1654">
        <v>24.031210580756198</v>
      </c>
      <c r="I1654">
        <v>16.326429840711501</v>
      </c>
      <c r="J1654">
        <v>21.682916186268201</v>
      </c>
      <c r="K1654">
        <v>558.14955686822395</v>
      </c>
      <c r="L1654">
        <v>532.65625481805705</v>
      </c>
      <c r="M1654">
        <v>64.403989753227805</v>
      </c>
      <c r="N1654">
        <v>1.26708588557888</v>
      </c>
      <c r="O1654">
        <v>33.510968599107599</v>
      </c>
      <c r="P1654">
        <v>54.065934065934002</v>
      </c>
      <c r="Q1654">
        <v>0.130174588575278</v>
      </c>
    </row>
    <row r="1655" spans="1:17" hidden="1" x14ac:dyDescent="0.3">
      <c r="A1655" t="s">
        <v>3485</v>
      </c>
      <c r="B1655" t="s">
        <v>3486</v>
      </c>
      <c r="C1655" t="str">
        <f>IFERROR(VLOOKUP(Table1[[#This Row],[Ticker]],[1]!Table2[[Symbol]:[Industry]],2,FALSE),"-")</f>
        <v>-</v>
      </c>
      <c r="D1655" t="s">
        <v>330</v>
      </c>
      <c r="E1655">
        <v>702.20179259999998</v>
      </c>
      <c r="F1655">
        <v>106.48</v>
      </c>
      <c r="G1655">
        <v>-61.034148748694399</v>
      </c>
      <c r="H1655">
        <v>-25.052090304686999</v>
      </c>
      <c r="I1655">
        <v>-49.745985143418899</v>
      </c>
      <c r="J1655">
        <v>-4.8581272891056502</v>
      </c>
      <c r="K1655">
        <v>121.50319664786601</v>
      </c>
      <c r="L1655">
        <v>146.26721495082501</v>
      </c>
      <c r="M1655">
        <v>57.023444374232</v>
      </c>
      <c r="N1655">
        <v>1.2368856162267901</v>
      </c>
      <c r="O1655">
        <v>104.54545454545401</v>
      </c>
      <c r="P1655">
        <v>38.285714285714299</v>
      </c>
      <c r="Q1655">
        <v>0.17437264616263701</v>
      </c>
    </row>
    <row r="1656" spans="1:17" hidden="1" x14ac:dyDescent="0.3">
      <c r="A1656" t="s">
        <v>3487</v>
      </c>
      <c r="B1656" t="s">
        <v>3488</v>
      </c>
      <c r="C1656" t="str">
        <f>IFERROR(VLOOKUP(Table1[[#This Row],[Ticker]],[1]!Table2[[Symbol]:[Industry]],2,FALSE),"-")</f>
        <v>-</v>
      </c>
      <c r="D1656" t="s">
        <v>681</v>
      </c>
      <c r="E1656">
        <v>700.42106049999995</v>
      </c>
      <c r="F1656">
        <v>411.55</v>
      </c>
      <c r="G1656">
        <v>-8.7219133225321492</v>
      </c>
      <c r="H1656">
        <v>-12.0083976969081</v>
      </c>
      <c r="I1656">
        <v>-19.403223506207301</v>
      </c>
      <c r="J1656">
        <v>-3.97674232718825</v>
      </c>
      <c r="K1656">
        <v>448.31544368647798</v>
      </c>
      <c r="L1656">
        <v>434.249152786715</v>
      </c>
      <c r="M1656">
        <v>31.319657901460701</v>
      </c>
      <c r="N1656">
        <v>0.36884851814514802</v>
      </c>
      <c r="O1656">
        <v>33.155145182845303</v>
      </c>
      <c r="P1656">
        <v>25.644939703862001</v>
      </c>
      <c r="Q1656">
        <v>1.7173005229575999E-2</v>
      </c>
    </row>
    <row r="1657" spans="1:17" hidden="1" x14ac:dyDescent="0.3">
      <c r="A1657" t="s">
        <v>3489</v>
      </c>
      <c r="B1657" t="s">
        <v>3490</v>
      </c>
      <c r="C1657" t="str">
        <f>IFERROR(VLOOKUP(Table1[[#This Row],[Ticker]],[1]!Table2[[Symbol]:[Industry]],2,FALSE),"-")</f>
        <v>-</v>
      </c>
      <c r="D1657" t="s">
        <v>1834</v>
      </c>
      <c r="E1657">
        <v>700.28800000000001</v>
      </c>
      <c r="F1657">
        <v>218.84</v>
      </c>
      <c r="G1657">
        <v>16.103264479331099</v>
      </c>
      <c r="H1657">
        <v>18.519568841926699</v>
      </c>
      <c r="I1657">
        <v>3.87539353863388</v>
      </c>
      <c r="J1657">
        <v>2.6580933304099799</v>
      </c>
      <c r="K1657">
        <v>184.47425051288499</v>
      </c>
      <c r="L1657">
        <v>174.19719818526801</v>
      </c>
      <c r="M1657">
        <v>76.403017790825103</v>
      </c>
      <c r="N1657">
        <v>2.3387152048256201</v>
      </c>
      <c r="O1657">
        <v>8.2983001279473605</v>
      </c>
      <c r="P1657">
        <v>61.744271988174397</v>
      </c>
      <c r="Q1657">
        <v>0.146371435765839</v>
      </c>
    </row>
    <row r="1658" spans="1:17" hidden="1" x14ac:dyDescent="0.3">
      <c r="A1658" t="s">
        <v>3491</v>
      </c>
      <c r="B1658" t="s">
        <v>3492</v>
      </c>
      <c r="C1658" t="str">
        <f>IFERROR(VLOOKUP(Table1[[#This Row],[Ticker]],[1]!Table2[[Symbol]:[Industry]],2,FALSE),"-")</f>
        <v>-</v>
      </c>
      <c r="D1658" t="s">
        <v>1611</v>
      </c>
      <c r="E1658">
        <v>698.43077500000004</v>
      </c>
      <c r="F1658">
        <v>67.27</v>
      </c>
      <c r="G1658">
        <v>340.55048997641399</v>
      </c>
      <c r="H1658">
        <v>18.112877873492401</v>
      </c>
      <c r="I1658">
        <v>257.24096021027702</v>
      </c>
      <c r="J1658">
        <v>6.8299537568383499</v>
      </c>
      <c r="K1658">
        <v>51.531401801082502</v>
      </c>
      <c r="L1658">
        <v>33.050575607513601</v>
      </c>
      <c r="M1658">
        <v>91.679865352251795</v>
      </c>
      <c r="N1658">
        <v>0.58390693485280298</v>
      </c>
      <c r="O1658">
        <v>0</v>
      </c>
      <c r="P1658">
        <v>608.105263157894</v>
      </c>
    </row>
    <row r="1659" spans="1:17" hidden="1" x14ac:dyDescent="0.3">
      <c r="A1659" t="s">
        <v>3493</v>
      </c>
      <c r="B1659" t="s">
        <v>3494</v>
      </c>
      <c r="C1659" t="str">
        <f>IFERROR(VLOOKUP(Table1[[#This Row],[Ticker]],[1]!Table2[[Symbol]:[Industry]],2,FALSE),"-")</f>
        <v>-</v>
      </c>
      <c r="D1659" t="s">
        <v>1419</v>
      </c>
      <c r="E1659">
        <v>697.67976743999998</v>
      </c>
      <c r="F1659">
        <v>1162.8</v>
      </c>
      <c r="G1659">
        <v>0.77973448756292196</v>
      </c>
      <c r="H1659">
        <v>3.3772273853667198</v>
      </c>
      <c r="I1659">
        <v>-0.37177493230862102</v>
      </c>
      <c r="J1659">
        <v>6.2806317970833403</v>
      </c>
      <c r="K1659">
        <v>1079.1331817274199</v>
      </c>
      <c r="L1659">
        <v>1019.8480760799</v>
      </c>
      <c r="M1659">
        <v>76.098505694368995</v>
      </c>
      <c r="N1659">
        <v>1.53245953704473</v>
      </c>
      <c r="O1659">
        <v>7.2411420708634298</v>
      </c>
      <c r="P1659">
        <v>45.35</v>
      </c>
      <c r="Q1659">
        <v>2.5793467270129999E-2</v>
      </c>
    </row>
    <row r="1660" spans="1:17" hidden="1" x14ac:dyDescent="0.3">
      <c r="A1660" t="s">
        <v>3495</v>
      </c>
      <c r="B1660" t="s">
        <v>3496</v>
      </c>
      <c r="C1660" t="str">
        <f>IFERROR(VLOOKUP(Table1[[#This Row],[Ticker]],[1]!Table2[[Symbol]:[Industry]],2,FALSE),"-")</f>
        <v>-</v>
      </c>
      <c r="D1660" t="s">
        <v>158</v>
      </c>
      <c r="E1660">
        <v>695.10710236499995</v>
      </c>
      <c r="F1660">
        <v>101.27</v>
      </c>
      <c r="G1660">
        <v>19.479164930213901</v>
      </c>
      <c r="H1660">
        <v>-3.3371612020908801</v>
      </c>
      <c r="I1660">
        <v>8.1864072157492593</v>
      </c>
      <c r="J1660">
        <v>-3.9487785884243398</v>
      </c>
      <c r="K1660">
        <v>87.120967045841297</v>
      </c>
      <c r="L1660">
        <v>81.068511771554199</v>
      </c>
      <c r="M1660">
        <v>86.923453929593094</v>
      </c>
      <c r="N1660">
        <v>2.4976373029002898</v>
      </c>
      <c r="O1660">
        <v>5.1644119680063199</v>
      </c>
      <c r="P1660">
        <v>76.531086577571102</v>
      </c>
      <c r="Q1660">
        <v>0.12029056609022</v>
      </c>
    </row>
    <row r="1661" spans="1:17" hidden="1" x14ac:dyDescent="0.3">
      <c r="A1661" t="s">
        <v>3497</v>
      </c>
      <c r="B1661" t="s">
        <v>3498</v>
      </c>
      <c r="C1661" t="str">
        <f>IFERROR(VLOOKUP(Table1[[#This Row],[Ticker]],[1]!Table2[[Symbol]:[Industry]],2,FALSE),"-")</f>
        <v>-</v>
      </c>
      <c r="D1661" t="s">
        <v>141</v>
      </c>
      <c r="E1661">
        <v>694.879097</v>
      </c>
      <c r="F1661">
        <v>402.05</v>
      </c>
      <c r="G1661">
        <v>645.04796872684597</v>
      </c>
      <c r="H1661">
        <v>106.097129981706</v>
      </c>
      <c r="I1661">
        <v>127.465562511507</v>
      </c>
      <c r="J1661">
        <v>-5.3623168208535796</v>
      </c>
      <c r="K1661">
        <v>271.82389809203897</v>
      </c>
      <c r="L1661">
        <v>166.04120403752501</v>
      </c>
      <c r="M1661">
        <v>66.022816981833401</v>
      </c>
      <c r="N1661">
        <v>0.88862874233584699</v>
      </c>
      <c r="O1661">
        <v>10.5459519960203</v>
      </c>
      <c r="P1661">
        <v>771.82283877811699</v>
      </c>
      <c r="Q1661">
        <v>0.207172477975437</v>
      </c>
    </row>
    <row r="1662" spans="1:17" hidden="1" x14ac:dyDescent="0.3">
      <c r="A1662" t="s">
        <v>3499</v>
      </c>
      <c r="B1662" t="s">
        <v>3500</v>
      </c>
      <c r="C1662" t="str">
        <f>IFERROR(VLOOKUP(Table1[[#This Row],[Ticker]],[1]!Table2[[Symbol]:[Industry]],2,FALSE),"-")</f>
        <v>-</v>
      </c>
      <c r="D1662" t="s">
        <v>1611</v>
      </c>
      <c r="E1662">
        <v>693.68585095599997</v>
      </c>
      <c r="F1662">
        <v>94.36</v>
      </c>
      <c r="G1662">
        <v>7.3171702368649596</v>
      </c>
      <c r="H1662">
        <v>-8.9073507186701093</v>
      </c>
      <c r="I1662">
        <v>-28.439277396538099</v>
      </c>
      <c r="J1662">
        <v>-4.8533536208669599</v>
      </c>
      <c r="K1662">
        <v>97.374718927658705</v>
      </c>
      <c r="L1662">
        <v>94.988506117854499</v>
      </c>
      <c r="M1662">
        <v>46.925786663207099</v>
      </c>
      <c r="N1662">
        <v>0.652712225075881</v>
      </c>
      <c r="O1662">
        <v>35.597710894446799</v>
      </c>
      <c r="P1662">
        <v>42.537764350453102</v>
      </c>
      <c r="Q1662">
        <v>7.2837742883109999E-3</v>
      </c>
    </row>
    <row r="1663" spans="1:17" hidden="1" x14ac:dyDescent="0.3">
      <c r="A1663" t="s">
        <v>3501</v>
      </c>
      <c r="B1663" t="s">
        <v>3502</v>
      </c>
      <c r="C1663" t="str">
        <f>IFERROR(VLOOKUP(Table1[[#This Row],[Ticker]],[1]!Table2[[Symbol]:[Industry]],2,FALSE),"-")</f>
        <v>-</v>
      </c>
      <c r="D1663" t="s">
        <v>630</v>
      </c>
      <c r="E1663">
        <v>692.63394739199998</v>
      </c>
      <c r="F1663">
        <v>136.53</v>
      </c>
      <c r="G1663">
        <v>66.979356667610304</v>
      </c>
      <c r="H1663">
        <v>10.041111650888199</v>
      </c>
      <c r="I1663">
        <v>43.970972644421799</v>
      </c>
      <c r="J1663">
        <v>-1.7324930905635201</v>
      </c>
      <c r="K1663">
        <v>123.44539110968</v>
      </c>
      <c r="L1663">
        <v>99.199612330071304</v>
      </c>
      <c r="M1663">
        <v>57.696534375453702</v>
      </c>
      <c r="N1663">
        <v>0.116992682391745</v>
      </c>
      <c r="O1663">
        <v>16.011133084303701</v>
      </c>
      <c r="P1663">
        <v>111.838634600465</v>
      </c>
      <c r="Q1663">
        <v>2.5781168900796E-2</v>
      </c>
    </row>
    <row r="1664" spans="1:17" hidden="1" x14ac:dyDescent="0.3">
      <c r="A1664" t="s">
        <v>3503</v>
      </c>
      <c r="B1664" t="s">
        <v>3504</v>
      </c>
      <c r="C1664" t="str">
        <f>IFERROR(VLOOKUP(Table1[[#This Row],[Ticker]],[1]!Table2[[Symbol]:[Industry]],2,FALSE),"-")</f>
        <v>-</v>
      </c>
      <c r="D1664" t="s">
        <v>319</v>
      </c>
      <c r="E1664">
        <v>692.55550000000005</v>
      </c>
      <c r="F1664">
        <v>282.10000000000002</v>
      </c>
      <c r="G1664">
        <v>-29.031124079712399</v>
      </c>
      <c r="H1664">
        <v>-11.892009825797601</v>
      </c>
      <c r="I1664">
        <v>-13.413992087593799</v>
      </c>
      <c r="J1664">
        <v>-5.1506476093589404</v>
      </c>
      <c r="K1664">
        <v>303.79500259584302</v>
      </c>
      <c r="M1664">
        <v>28.1527978098006</v>
      </c>
      <c r="N1664">
        <v>0.73218623667348004</v>
      </c>
      <c r="O1664">
        <v>50.655795817086101</v>
      </c>
      <c r="P1664">
        <v>48.473684210526301</v>
      </c>
    </row>
    <row r="1665" spans="1:17" hidden="1" x14ac:dyDescent="0.3">
      <c r="A1665" t="s">
        <v>3505</v>
      </c>
      <c r="B1665" t="s">
        <v>3506</v>
      </c>
      <c r="C1665" t="str">
        <f>IFERROR(VLOOKUP(Table1[[#This Row],[Ticker]],[1]!Table2[[Symbol]:[Industry]],2,FALSE),"-")</f>
        <v>-</v>
      </c>
      <c r="D1665" t="s">
        <v>306</v>
      </c>
      <c r="E1665">
        <v>690.88534900000002</v>
      </c>
      <c r="F1665">
        <v>74.739999999999995</v>
      </c>
      <c r="G1665">
        <v>45.618543567666798</v>
      </c>
      <c r="H1665">
        <v>7.9334648010157798</v>
      </c>
      <c r="I1665">
        <v>-24.886071903809</v>
      </c>
      <c r="J1665">
        <v>-1.83315757184302</v>
      </c>
      <c r="K1665">
        <v>73.830785478802994</v>
      </c>
      <c r="L1665">
        <v>69.037934997959198</v>
      </c>
      <c r="M1665">
        <v>45.7363972128258</v>
      </c>
      <c r="N1665">
        <v>0.69857453776416001</v>
      </c>
      <c r="O1665">
        <v>22.6251003478726</v>
      </c>
      <c r="P1665">
        <v>78.590203106332098</v>
      </c>
      <c r="Q1665">
        <v>7.8179280886302993E-2</v>
      </c>
    </row>
    <row r="1666" spans="1:17" hidden="1" x14ac:dyDescent="0.3">
      <c r="A1666" t="s">
        <v>3507</v>
      </c>
      <c r="B1666" t="s">
        <v>3508</v>
      </c>
      <c r="C1666" t="str">
        <f>IFERROR(VLOOKUP(Table1[[#This Row],[Ticker]],[1]!Table2[[Symbol]:[Industry]],2,FALSE),"-")</f>
        <v>-</v>
      </c>
      <c r="D1666" t="s">
        <v>199</v>
      </c>
      <c r="E1666">
        <v>688.87387999999999</v>
      </c>
      <c r="F1666">
        <v>172.24</v>
      </c>
      <c r="G1666">
        <v>-8.8658498318346197</v>
      </c>
      <c r="H1666">
        <v>3.7096572794184102</v>
      </c>
      <c r="I1666">
        <v>-13.3663370156223</v>
      </c>
      <c r="J1666">
        <v>3.2763733133528099</v>
      </c>
      <c r="K1666">
        <v>164.51507486553501</v>
      </c>
      <c r="L1666">
        <v>158.38894287077599</v>
      </c>
      <c r="M1666">
        <v>62.0148332729581</v>
      </c>
      <c r="N1666">
        <v>1.0510338053322801</v>
      </c>
      <c r="O1666">
        <v>23.026010218300001</v>
      </c>
      <c r="P1666">
        <v>36.265822784810098</v>
      </c>
      <c r="Q1666">
        <v>-1.8151459724700001E-4</v>
      </c>
    </row>
    <row r="1667" spans="1:17" hidden="1" x14ac:dyDescent="0.3">
      <c r="A1667" t="s">
        <v>3509</v>
      </c>
      <c r="B1667" t="s">
        <v>3510</v>
      </c>
      <c r="C1667" t="str">
        <f>IFERROR(VLOOKUP(Table1[[#This Row],[Ticker]],[1]!Table2[[Symbol]:[Industry]],2,FALSE),"-")</f>
        <v>-</v>
      </c>
      <c r="D1667" t="s">
        <v>388</v>
      </c>
      <c r="E1667">
        <v>688.38151001099902</v>
      </c>
      <c r="F1667">
        <v>76.47</v>
      </c>
      <c r="G1667">
        <v>2.3819540702077502</v>
      </c>
      <c r="H1667">
        <v>-7.6806039127612902</v>
      </c>
      <c r="I1667">
        <v>2.1536235979615101</v>
      </c>
      <c r="J1667">
        <v>-0.47604208459054498</v>
      </c>
      <c r="K1667">
        <v>73.366456533111105</v>
      </c>
      <c r="M1667">
        <v>43.617910501610403</v>
      </c>
      <c r="N1667">
        <v>0.12619740158683099</v>
      </c>
      <c r="O1667">
        <v>22.924022492480699</v>
      </c>
      <c r="P1667">
        <v>69.933333333333294</v>
      </c>
    </row>
    <row r="1668" spans="1:17" hidden="1" x14ac:dyDescent="0.3">
      <c r="A1668" t="s">
        <v>3511</v>
      </c>
      <c r="B1668" t="s">
        <v>3512</v>
      </c>
      <c r="C1668" t="str">
        <f>IFERROR(VLOOKUP(Table1[[#This Row],[Ticker]],[1]!Table2[[Symbol]:[Industry]],2,FALSE),"-")</f>
        <v>-</v>
      </c>
      <c r="D1668" t="s">
        <v>175</v>
      </c>
      <c r="E1668">
        <v>687.96805180499996</v>
      </c>
      <c r="F1668">
        <v>275.85000000000002</v>
      </c>
      <c r="G1668">
        <v>-45.143647271057503</v>
      </c>
      <c r="H1668">
        <v>-8.4994602834001505</v>
      </c>
      <c r="I1668">
        <v>-23.8253653483318</v>
      </c>
      <c r="J1668">
        <v>-0.69163022138210495</v>
      </c>
      <c r="K1668">
        <v>294.80592947475998</v>
      </c>
      <c r="L1668">
        <v>306.239979772163</v>
      </c>
      <c r="M1668">
        <v>37.344142980889004</v>
      </c>
      <c r="N1668">
        <v>1.0805937579307301</v>
      </c>
      <c r="O1668">
        <v>37.756026826173603</v>
      </c>
      <c r="P1668">
        <v>12.477064220183401</v>
      </c>
      <c r="Q1668">
        <v>-2.6696333673774001E-2</v>
      </c>
    </row>
    <row r="1669" spans="1:17" hidden="1" x14ac:dyDescent="0.3">
      <c r="A1669" t="s">
        <v>3513</v>
      </c>
      <c r="B1669" t="s">
        <v>3514</v>
      </c>
      <c r="C1669" t="str">
        <f>IFERROR(VLOOKUP(Table1[[#This Row],[Ticker]],[1]!Table2[[Symbol]:[Industry]],2,FALSE),"-")</f>
        <v>-</v>
      </c>
      <c r="D1669" t="s">
        <v>1419</v>
      </c>
      <c r="E1669">
        <v>687.2154845</v>
      </c>
      <c r="F1669">
        <v>127.85</v>
      </c>
      <c r="G1669">
        <v>0.97499742783615695</v>
      </c>
      <c r="H1669">
        <v>-8.3099654496724096</v>
      </c>
      <c r="I1669">
        <v>-35.980915531172101</v>
      </c>
      <c r="J1669">
        <v>2.0048901734573201</v>
      </c>
      <c r="K1669">
        <v>135.47604479067101</v>
      </c>
      <c r="L1669">
        <v>135.67757743593799</v>
      </c>
      <c r="M1669">
        <v>42.799670519574299</v>
      </c>
      <c r="N1669">
        <v>1.1290156370759801</v>
      </c>
      <c r="O1669">
        <v>47.751271020727401</v>
      </c>
      <c r="P1669">
        <v>37.473118279569803</v>
      </c>
      <c r="Q1669">
        <v>0.118202878057706</v>
      </c>
    </row>
    <row r="1670" spans="1:17" hidden="1" x14ac:dyDescent="0.3">
      <c r="A1670" t="s">
        <v>3515</v>
      </c>
      <c r="B1670" t="s">
        <v>3516</v>
      </c>
      <c r="C1670" t="str">
        <f>IFERROR(VLOOKUP(Table1[[#This Row],[Ticker]],[1]!Table2[[Symbol]:[Industry]],2,FALSE),"-")</f>
        <v>-</v>
      </c>
      <c r="D1670" t="s">
        <v>559</v>
      </c>
      <c r="E1670">
        <v>687.00920603999998</v>
      </c>
      <c r="F1670">
        <v>296.7</v>
      </c>
      <c r="G1670">
        <v>7.3911033276200904</v>
      </c>
      <c r="H1670">
        <v>-5.4696624911707996</v>
      </c>
      <c r="I1670">
        <v>-17.408160932953901</v>
      </c>
      <c r="J1670">
        <v>-3.6356209847654299</v>
      </c>
      <c r="K1670">
        <v>300.04537852448601</v>
      </c>
      <c r="L1670">
        <v>293.59632957822998</v>
      </c>
      <c r="M1670">
        <v>39.602228116960703</v>
      </c>
      <c r="N1670">
        <v>0.80945655118716697</v>
      </c>
      <c r="O1670">
        <v>46.174587125042102</v>
      </c>
      <c r="P1670">
        <v>38.580102755721597</v>
      </c>
      <c r="Q1670">
        <v>4.7205365437778E-2</v>
      </c>
    </row>
    <row r="1671" spans="1:17" hidden="1" x14ac:dyDescent="0.3">
      <c r="A1671" t="s">
        <v>3517</v>
      </c>
      <c r="B1671" t="s">
        <v>3518</v>
      </c>
      <c r="C1671" t="str">
        <f>IFERROR(VLOOKUP(Table1[[#This Row],[Ticker]],[1]!Table2[[Symbol]:[Industry]],2,FALSE),"-")</f>
        <v>-</v>
      </c>
      <c r="D1671" t="s">
        <v>3519</v>
      </c>
      <c r="E1671">
        <v>685.37130000000002</v>
      </c>
      <c r="F1671">
        <v>571</v>
      </c>
      <c r="G1671">
        <v>-12.422919737755601</v>
      </c>
      <c r="H1671">
        <v>-11.5165244558192</v>
      </c>
      <c r="I1671">
        <v>32.012531009480803</v>
      </c>
      <c r="J1671">
        <v>-4.6294749709224501</v>
      </c>
      <c r="K1671">
        <v>570.86642691603504</v>
      </c>
      <c r="L1671">
        <v>482.601172707665</v>
      </c>
      <c r="M1671">
        <v>40.893524780969202</v>
      </c>
      <c r="N1671">
        <v>0.39118916054802799</v>
      </c>
      <c r="O1671">
        <v>17.8633975481611</v>
      </c>
      <c r="P1671">
        <v>71.987951807228896</v>
      </c>
      <c r="Q1671">
        <v>0.102474112569128</v>
      </c>
    </row>
    <row r="1672" spans="1:17" hidden="1" x14ac:dyDescent="0.3">
      <c r="A1672" t="s">
        <v>3520</v>
      </c>
      <c r="B1672" t="s">
        <v>3521</v>
      </c>
      <c r="C1672" t="str">
        <f>IFERROR(VLOOKUP(Table1[[#This Row],[Ticker]],[1]!Table2[[Symbol]:[Industry]],2,FALSE),"-")</f>
        <v>-</v>
      </c>
      <c r="D1672" t="s">
        <v>630</v>
      </c>
      <c r="E1672">
        <v>684.529669439999</v>
      </c>
      <c r="F1672">
        <v>278.39999999999998</v>
      </c>
      <c r="G1672">
        <v>-18.136524236051901</v>
      </c>
      <c r="H1672">
        <v>-3.5232385117900402</v>
      </c>
      <c r="I1672">
        <v>28.572715822396798</v>
      </c>
      <c r="J1672">
        <v>-17.6196452662045</v>
      </c>
      <c r="K1672">
        <v>294.78853590981902</v>
      </c>
      <c r="L1672">
        <v>249.07143252316899</v>
      </c>
      <c r="M1672">
        <v>25.289797323302199</v>
      </c>
      <c r="N1672">
        <v>0.39859308001327398</v>
      </c>
      <c r="O1672">
        <v>33.620689655172399</v>
      </c>
      <c r="P1672">
        <v>66.407650926479306</v>
      </c>
      <c r="Q1672">
        <v>2.3169636322629E-2</v>
      </c>
    </row>
    <row r="1673" spans="1:17" hidden="1" x14ac:dyDescent="0.3">
      <c r="A1673" t="s">
        <v>3522</v>
      </c>
      <c r="B1673" t="s">
        <v>3523</v>
      </c>
      <c r="C1673" t="str">
        <f>IFERROR(VLOOKUP(Table1[[#This Row],[Ticker]],[1]!Table2[[Symbol]:[Industry]],2,FALSE),"-")</f>
        <v>-</v>
      </c>
      <c r="D1673" t="s">
        <v>306</v>
      </c>
      <c r="E1673">
        <v>683.11351311499902</v>
      </c>
      <c r="F1673">
        <v>389.95</v>
      </c>
      <c r="G1673">
        <v>-38.838380105096803</v>
      </c>
      <c r="H1673">
        <v>3.0766703026314102</v>
      </c>
      <c r="I1673">
        <v>5.9755979727685498</v>
      </c>
      <c r="J1673">
        <v>0.95007915706467005</v>
      </c>
      <c r="K1673">
        <v>375.89814965012198</v>
      </c>
      <c r="L1673">
        <v>337.96497335939898</v>
      </c>
      <c r="M1673">
        <v>52.648703448729499</v>
      </c>
      <c r="N1673">
        <v>0.118737198576534</v>
      </c>
      <c r="O1673">
        <v>15.1256002126017</v>
      </c>
      <c r="P1673">
        <v>57.8744939271254</v>
      </c>
      <c r="Q1673">
        <v>4.7308854819691E-2</v>
      </c>
    </row>
    <row r="1674" spans="1:17" hidden="1" x14ac:dyDescent="0.3">
      <c r="A1674" t="s">
        <v>3524</v>
      </c>
      <c r="B1674" t="s">
        <v>3525</v>
      </c>
      <c r="C1674" t="str">
        <f>IFERROR(VLOOKUP(Table1[[#This Row],[Ticker]],[1]!Table2[[Symbol]:[Industry]],2,FALSE),"-")</f>
        <v>-</v>
      </c>
      <c r="D1674" t="s">
        <v>401</v>
      </c>
      <c r="E1674">
        <v>682.04133679500001</v>
      </c>
      <c r="F1674">
        <v>520.95000000000005</v>
      </c>
      <c r="G1674">
        <v>12.360793598862699</v>
      </c>
      <c r="H1674">
        <v>-15.246284745582001</v>
      </c>
      <c r="I1674">
        <v>38.669014429580599</v>
      </c>
      <c r="J1674">
        <v>2.1522993364074599</v>
      </c>
      <c r="K1674">
        <v>511.99874768100898</v>
      </c>
      <c r="L1674">
        <v>417.171278734211</v>
      </c>
      <c r="M1674">
        <v>46.4286034947541</v>
      </c>
      <c r="N1674">
        <v>4.9454189780259901E-2</v>
      </c>
      <c r="O1674">
        <v>34.2643247912467</v>
      </c>
      <c r="P1674">
        <v>95.002807411566494</v>
      </c>
      <c r="Q1674">
        <v>1.0323898051107E-2</v>
      </c>
    </row>
    <row r="1675" spans="1:17" hidden="1" x14ac:dyDescent="0.3">
      <c r="A1675" t="s">
        <v>3526</v>
      </c>
      <c r="B1675" t="s">
        <v>3527</v>
      </c>
      <c r="C1675" t="str">
        <f>IFERROR(VLOOKUP(Table1[[#This Row],[Ticker]],[1]!Table2[[Symbol]:[Industry]],2,FALSE),"-")</f>
        <v>-</v>
      </c>
      <c r="D1675" t="s">
        <v>306</v>
      </c>
      <c r="E1675">
        <v>681.40800000000002</v>
      </c>
      <c r="F1675">
        <v>145.6</v>
      </c>
      <c r="G1675">
        <v>-20.9699599333916</v>
      </c>
      <c r="H1675">
        <v>0.28751404812862802</v>
      </c>
      <c r="I1675">
        <v>-14.4508272238381</v>
      </c>
      <c r="J1675">
        <v>-6.8237588839202301</v>
      </c>
      <c r="K1675">
        <v>146.93507337789401</v>
      </c>
      <c r="L1675">
        <v>144.593753260927</v>
      </c>
      <c r="M1675">
        <v>41.583340274642602</v>
      </c>
      <c r="N1675">
        <v>1.35750372997604</v>
      </c>
      <c r="O1675">
        <v>20.879120879120801</v>
      </c>
      <c r="P1675">
        <v>15.9235668789808</v>
      </c>
      <c r="Q1675">
        <v>9.6091824453068006E-2</v>
      </c>
    </row>
    <row r="1676" spans="1:17" hidden="1" x14ac:dyDescent="0.3">
      <c r="A1676" t="s">
        <v>3528</v>
      </c>
      <c r="B1676" t="s">
        <v>3529</v>
      </c>
      <c r="C1676" t="str">
        <f>IFERROR(VLOOKUP(Table1[[#This Row],[Ticker]],[1]!Table2[[Symbol]:[Industry]],2,FALSE),"-")</f>
        <v>-</v>
      </c>
      <c r="D1676" t="s">
        <v>46</v>
      </c>
      <c r="E1676">
        <v>678.97721420000005</v>
      </c>
      <c r="F1676">
        <v>237.7</v>
      </c>
      <c r="G1676">
        <v>-66.451979950833405</v>
      </c>
      <c r="H1676">
        <v>-12.120528966997</v>
      </c>
      <c r="I1676">
        <v>-6.1988794140365204</v>
      </c>
      <c r="J1676">
        <v>5.1661433162155399</v>
      </c>
      <c r="K1676">
        <v>238.73341062515999</v>
      </c>
      <c r="L1676">
        <v>246.067764743438</v>
      </c>
      <c r="M1676">
        <v>68.048955568259899</v>
      </c>
      <c r="N1676">
        <v>0.78201088852395795</v>
      </c>
      <c r="O1676">
        <v>67.669331089608704</v>
      </c>
      <c r="P1676">
        <v>32.0555555555555</v>
      </c>
      <c r="Q1676">
        <v>9.6753126972060996E-2</v>
      </c>
    </row>
    <row r="1677" spans="1:17" hidden="1" x14ac:dyDescent="0.3">
      <c r="A1677" t="s">
        <v>3530</v>
      </c>
      <c r="B1677" t="s">
        <v>3531</v>
      </c>
      <c r="C1677" t="str">
        <f>IFERROR(VLOOKUP(Table1[[#This Row],[Ticker]],[1]!Table2[[Symbol]:[Industry]],2,FALSE),"-")</f>
        <v>-</v>
      </c>
      <c r="D1677" t="s">
        <v>630</v>
      </c>
      <c r="E1677">
        <v>678.28501604200005</v>
      </c>
      <c r="F1677">
        <v>35.39</v>
      </c>
      <c r="G1677">
        <v>136.056595218533</v>
      </c>
      <c r="H1677">
        <v>-26.766474353228102</v>
      </c>
      <c r="I1677">
        <v>52.124678117330198</v>
      </c>
      <c r="J1677">
        <v>-13.642845038701299</v>
      </c>
      <c r="K1677">
        <v>38.572434543849802</v>
      </c>
      <c r="L1677">
        <v>28.9614388172815</v>
      </c>
      <c r="M1677">
        <v>32.569774888320303</v>
      </c>
      <c r="N1677">
        <v>0.17117968396972499</v>
      </c>
      <c r="O1677">
        <v>45.803899406611997</v>
      </c>
      <c r="P1677">
        <v>180.87301587301499</v>
      </c>
      <c r="Q1677">
        <v>6.1018733001501999E-2</v>
      </c>
    </row>
    <row r="1678" spans="1:17" hidden="1" x14ac:dyDescent="0.3">
      <c r="A1678" t="s">
        <v>3532</v>
      </c>
      <c r="B1678" t="s">
        <v>3533</v>
      </c>
      <c r="C1678" t="str">
        <f>IFERROR(VLOOKUP(Table1[[#This Row],[Ticker]],[1]!Table2[[Symbol]:[Industry]],2,FALSE),"-")</f>
        <v>-</v>
      </c>
      <c r="D1678" t="s">
        <v>743</v>
      </c>
      <c r="E1678">
        <v>676.62342616799901</v>
      </c>
      <c r="F1678">
        <v>909</v>
      </c>
      <c r="G1678">
        <v>-2.6084873600676999</v>
      </c>
      <c r="H1678">
        <v>-1.1488465851231899</v>
      </c>
      <c r="I1678">
        <v>0.52312357251805397</v>
      </c>
      <c r="J1678">
        <v>-0.71545946502857205</v>
      </c>
      <c r="K1678">
        <v>881.01538328740298</v>
      </c>
      <c r="L1678">
        <v>819.762058440023</v>
      </c>
      <c r="M1678">
        <v>64.306050640641899</v>
      </c>
      <c r="N1678">
        <v>1.40852653753523</v>
      </c>
      <c r="O1678">
        <v>2.5302530253025202</v>
      </c>
      <c r="P1678">
        <v>34.668661757951902</v>
      </c>
      <c r="Q1678">
        <v>2.0547319375944E-2</v>
      </c>
    </row>
    <row r="1679" spans="1:17" hidden="1" x14ac:dyDescent="0.3">
      <c r="A1679" t="s">
        <v>3534</v>
      </c>
      <c r="B1679" t="s">
        <v>3535</v>
      </c>
      <c r="C1679" t="str">
        <f>IFERROR(VLOOKUP(Table1[[#This Row],[Ticker]],[1]!Table2[[Symbol]:[Industry]],2,FALSE),"-")</f>
        <v>-</v>
      </c>
      <c r="D1679" t="s">
        <v>681</v>
      </c>
      <c r="E1679">
        <v>675.72697031999996</v>
      </c>
      <c r="F1679">
        <v>26.28</v>
      </c>
      <c r="G1679">
        <v>6.1321727634316296</v>
      </c>
      <c r="H1679">
        <v>10.247667938918299</v>
      </c>
      <c r="I1679">
        <v>5.8581011890760797</v>
      </c>
      <c r="J1679">
        <v>-0.32463382207116398</v>
      </c>
      <c r="K1679">
        <v>24.228680066028701</v>
      </c>
      <c r="L1679">
        <v>21.695203586984299</v>
      </c>
      <c r="M1679">
        <v>51.3652626741235</v>
      </c>
      <c r="N1679">
        <v>1.27413092614057</v>
      </c>
      <c r="O1679">
        <v>12.9375951293759</v>
      </c>
      <c r="P1679">
        <v>63.2298136645962</v>
      </c>
      <c r="Q1679">
        <v>9.1673701573319E-2</v>
      </c>
    </row>
    <row r="1680" spans="1:17" hidden="1" x14ac:dyDescent="0.3">
      <c r="A1680" t="s">
        <v>3536</v>
      </c>
      <c r="B1680" t="s">
        <v>3537</v>
      </c>
      <c r="C1680" t="str">
        <f>IFERROR(VLOOKUP(Table1[[#This Row],[Ticker]],[1]!Table2[[Symbol]:[Industry]],2,FALSE),"-")</f>
        <v>-</v>
      </c>
      <c r="D1680" t="s">
        <v>630</v>
      </c>
      <c r="E1680">
        <v>675.34643661099994</v>
      </c>
      <c r="F1680">
        <v>156.31</v>
      </c>
      <c r="G1680">
        <v>5.0074063716859696</v>
      </c>
      <c r="H1680">
        <v>0.93919006193932397</v>
      </c>
      <c r="I1680">
        <v>2.6258078990819298</v>
      </c>
      <c r="J1680">
        <v>1.3019238386941601</v>
      </c>
      <c r="K1680">
        <v>147.60561287328699</v>
      </c>
      <c r="L1680">
        <v>134.784656126697</v>
      </c>
      <c r="M1680">
        <v>49.476689150654302</v>
      </c>
      <c r="N1680">
        <v>1.09816894160114</v>
      </c>
      <c r="O1680">
        <v>11.6371313415648</v>
      </c>
      <c r="P1680">
        <v>44.463955637707897</v>
      </c>
      <c r="Q1680">
        <v>3.0091501108977001E-2</v>
      </c>
    </row>
    <row r="1681" spans="1:17" hidden="1" x14ac:dyDescent="0.3">
      <c r="A1681" t="s">
        <v>3538</v>
      </c>
      <c r="B1681" t="s">
        <v>3539</v>
      </c>
      <c r="C1681" t="str">
        <f>IFERROR(VLOOKUP(Table1[[#This Row],[Ticker]],[1]!Table2[[Symbol]:[Industry]],2,FALSE),"-")</f>
        <v>-</v>
      </c>
      <c r="D1681" t="s">
        <v>569</v>
      </c>
      <c r="E1681">
        <v>673.80863999999997</v>
      </c>
      <c r="F1681">
        <v>181.6</v>
      </c>
      <c r="G1681">
        <v>-16.049196501540301</v>
      </c>
      <c r="H1681">
        <v>14.296496471433199</v>
      </c>
      <c r="I1681">
        <v>-0.43206450942170099</v>
      </c>
      <c r="J1681">
        <v>11.2348827732991</v>
      </c>
      <c r="K1681">
        <v>154.470915404392</v>
      </c>
      <c r="M1681">
        <v>86.306259756746996</v>
      </c>
      <c r="O1681">
        <v>4.01982378854626</v>
      </c>
      <c r="P1681">
        <v>31.460836832199199</v>
      </c>
    </row>
    <row r="1682" spans="1:17" hidden="1" x14ac:dyDescent="0.3">
      <c r="A1682" t="s">
        <v>3540</v>
      </c>
      <c r="B1682" t="s">
        <v>3541</v>
      </c>
      <c r="C1682" t="str">
        <f>IFERROR(VLOOKUP(Table1[[#This Row],[Ticker]],[1]!Table2[[Symbol]:[Industry]],2,FALSE),"-")</f>
        <v>-</v>
      </c>
      <c r="D1682" t="s">
        <v>569</v>
      </c>
      <c r="E1682">
        <v>673.43000010000003</v>
      </c>
      <c r="F1682">
        <v>915.85</v>
      </c>
      <c r="G1682">
        <v>-27.129135963354098</v>
      </c>
      <c r="H1682">
        <v>-12.837158071870499</v>
      </c>
      <c r="I1682">
        <v>-10.4194507179885</v>
      </c>
      <c r="J1682">
        <v>-1.7668828227997</v>
      </c>
      <c r="K1682">
        <v>966.58663030703701</v>
      </c>
      <c r="L1682">
        <v>890.74940761455105</v>
      </c>
      <c r="M1682">
        <v>36.172369864864997</v>
      </c>
      <c r="N1682">
        <v>0.79195152867499397</v>
      </c>
      <c r="O1682">
        <v>22.8367090680788</v>
      </c>
      <c r="P1682">
        <v>25.458904109589</v>
      </c>
      <c r="Q1682">
        <v>0.100803254199169</v>
      </c>
    </row>
    <row r="1683" spans="1:17" hidden="1" x14ac:dyDescent="0.3">
      <c r="A1683" t="s">
        <v>3542</v>
      </c>
      <c r="B1683" t="s">
        <v>3543</v>
      </c>
      <c r="C1683" t="str">
        <f>IFERROR(VLOOKUP(Table1[[#This Row],[Ticker]],[1]!Table2[[Symbol]:[Industry]],2,FALSE),"-")</f>
        <v>-</v>
      </c>
      <c r="D1683" t="s">
        <v>532</v>
      </c>
      <c r="E1683">
        <v>669.99232359999996</v>
      </c>
      <c r="F1683">
        <v>28.4</v>
      </c>
      <c r="G1683">
        <v>53.588060540416201</v>
      </c>
      <c r="H1683">
        <v>21.757525335892598</v>
      </c>
      <c r="I1683">
        <v>-2.6976061270238798</v>
      </c>
      <c r="J1683">
        <v>-6.9135472545797798</v>
      </c>
      <c r="K1683">
        <v>26.649662632232999</v>
      </c>
      <c r="L1683">
        <v>23.199060501127502</v>
      </c>
      <c r="M1683">
        <v>43.293074741266999</v>
      </c>
      <c r="N1683">
        <v>0.98862347532668204</v>
      </c>
      <c r="O1683">
        <v>13.6971830985915</v>
      </c>
      <c r="P1683">
        <v>93.879256183894299</v>
      </c>
      <c r="Q1683">
        <v>0.17321499889505301</v>
      </c>
    </row>
    <row r="1684" spans="1:17" hidden="1" x14ac:dyDescent="0.3">
      <c r="A1684" t="s">
        <v>3544</v>
      </c>
      <c r="B1684" t="s">
        <v>3545</v>
      </c>
      <c r="C1684" t="str">
        <f>IFERROR(VLOOKUP(Table1[[#This Row],[Ticker]],[1]!Table2[[Symbol]:[Industry]],2,FALSE),"-")</f>
        <v>-</v>
      </c>
      <c r="D1684" t="s">
        <v>54</v>
      </c>
      <c r="E1684">
        <v>668.70098295000003</v>
      </c>
      <c r="F1684">
        <v>307.45</v>
      </c>
      <c r="G1684">
        <v>-46.578147174909702</v>
      </c>
      <c r="H1684">
        <v>-6.4736126056337397</v>
      </c>
      <c r="I1684">
        <v>-31.130571223364999</v>
      </c>
      <c r="J1684">
        <v>-2.3514541468609198</v>
      </c>
      <c r="K1684">
        <v>322.45604569547402</v>
      </c>
      <c r="L1684">
        <v>337.94169426510598</v>
      </c>
      <c r="M1684">
        <v>34.252673934244797</v>
      </c>
      <c r="N1684">
        <v>0.64915880530644998</v>
      </c>
      <c r="O1684">
        <v>55.797690681411602</v>
      </c>
      <c r="P1684">
        <v>4.1673725224462101</v>
      </c>
      <c r="Q1684">
        <v>5.3880210395091999E-2</v>
      </c>
    </row>
    <row r="1685" spans="1:17" hidden="1" x14ac:dyDescent="0.3">
      <c r="A1685" t="s">
        <v>3546</v>
      </c>
      <c r="B1685" t="s">
        <v>3547</v>
      </c>
      <c r="C1685" t="str">
        <f>IFERROR(VLOOKUP(Table1[[#This Row],[Ticker]],[1]!Table2[[Symbol]:[Industry]],2,FALSE),"-")</f>
        <v>-</v>
      </c>
      <c r="D1685" t="s">
        <v>630</v>
      </c>
      <c r="E1685">
        <v>668.69871235200003</v>
      </c>
      <c r="F1685">
        <v>46.39</v>
      </c>
      <c r="G1685">
        <v>88.272252007564504</v>
      </c>
      <c r="H1685">
        <v>-7.5701678707493896</v>
      </c>
      <c r="I1685">
        <v>11.131539535781201</v>
      </c>
      <c r="J1685">
        <v>-2.5870600988343702</v>
      </c>
      <c r="K1685">
        <v>47.087369072604801</v>
      </c>
      <c r="L1685">
        <v>39.295285172670098</v>
      </c>
      <c r="M1685">
        <v>35.393278756135999</v>
      </c>
      <c r="N1685">
        <v>0.30329398669823998</v>
      </c>
      <c r="O1685">
        <v>24.035352446647899</v>
      </c>
      <c r="P1685">
        <v>127.401960784313</v>
      </c>
      <c r="Q1685">
        <v>5.2333634998488997E-2</v>
      </c>
    </row>
    <row r="1686" spans="1:17" hidden="1" x14ac:dyDescent="0.3">
      <c r="A1686" t="s">
        <v>3548</v>
      </c>
      <c r="B1686" t="s">
        <v>3549</v>
      </c>
      <c r="C1686" t="str">
        <f>IFERROR(VLOOKUP(Table1[[#This Row],[Ticker]],[1]!Table2[[Symbol]:[Industry]],2,FALSE),"-")</f>
        <v>-</v>
      </c>
      <c r="D1686" t="s">
        <v>569</v>
      </c>
      <c r="E1686">
        <v>668.57087707200003</v>
      </c>
      <c r="F1686">
        <v>3.78</v>
      </c>
      <c r="G1686">
        <v>2.5979486019917402</v>
      </c>
      <c r="H1686">
        <v>-0.47808671747213</v>
      </c>
      <c r="I1686">
        <v>-29.472678128538899</v>
      </c>
      <c r="J1686">
        <v>-3.9296907377276802</v>
      </c>
      <c r="K1686">
        <v>3.8435139552492599</v>
      </c>
      <c r="L1686">
        <v>3.8278917298164101</v>
      </c>
      <c r="M1686">
        <v>37.713033280576198</v>
      </c>
      <c r="N1686">
        <v>0.866837113350442</v>
      </c>
      <c r="O1686">
        <v>49.470899470899397</v>
      </c>
      <c r="P1686">
        <v>35</v>
      </c>
      <c r="Q1686">
        <v>7.2059734645306003E-2</v>
      </c>
    </row>
    <row r="1687" spans="1:17" hidden="1" x14ac:dyDescent="0.3">
      <c r="A1687" t="s">
        <v>3550</v>
      </c>
      <c r="B1687" t="s">
        <v>3551</v>
      </c>
      <c r="C1687" t="str">
        <f>IFERROR(VLOOKUP(Table1[[#This Row],[Ticker]],[1]!Table2[[Symbol]:[Industry]],2,FALSE),"-")</f>
        <v>-</v>
      </c>
      <c r="D1687" t="s">
        <v>1547</v>
      </c>
      <c r="E1687">
        <v>667.15644508999901</v>
      </c>
      <c r="F1687">
        <v>274.55</v>
      </c>
      <c r="G1687">
        <v>79.786774698566802</v>
      </c>
      <c r="H1687">
        <v>-20.254835709195198</v>
      </c>
      <c r="I1687">
        <v>47.131015621440397</v>
      </c>
      <c r="J1687">
        <v>4.1975664328476103</v>
      </c>
      <c r="K1687">
        <v>312.13027152608498</v>
      </c>
      <c r="L1687">
        <v>246.18457481646999</v>
      </c>
      <c r="M1687">
        <v>37.328498130259803</v>
      </c>
      <c r="N1687">
        <v>0.63653365069341505</v>
      </c>
      <c r="O1687">
        <v>68.2753596794754</v>
      </c>
      <c r="P1687">
        <v>144.69696969696901</v>
      </c>
    </row>
    <row r="1688" spans="1:17" hidden="1" x14ac:dyDescent="0.3">
      <c r="A1688" t="s">
        <v>3552</v>
      </c>
      <c r="B1688" t="s">
        <v>3553</v>
      </c>
      <c r="C1688" t="str">
        <f>IFERROR(VLOOKUP(Table1[[#This Row],[Ticker]],[1]!Table2[[Symbol]:[Industry]],2,FALSE),"-")</f>
        <v>-</v>
      </c>
      <c r="E1688">
        <v>666.99402640000005</v>
      </c>
      <c r="F1688">
        <v>44.98</v>
      </c>
      <c r="G1688">
        <v>634.15047007303303</v>
      </c>
      <c r="H1688">
        <v>20.084645467600399</v>
      </c>
      <c r="I1688">
        <v>50.0742677831471</v>
      </c>
      <c r="J1688">
        <v>6.8327390086344604</v>
      </c>
      <c r="K1688">
        <v>39.149905669969698</v>
      </c>
      <c r="L1688">
        <v>28.493433883602201</v>
      </c>
      <c r="M1688">
        <v>64.609073975494198</v>
      </c>
      <c r="N1688">
        <v>1.66980572799258</v>
      </c>
      <c r="O1688">
        <v>7.9368608270342396</v>
      </c>
      <c r="P1688">
        <v>652.80334728033404</v>
      </c>
      <c r="Q1688">
        <v>0.213173960579845</v>
      </c>
    </row>
    <row r="1689" spans="1:17" hidden="1" x14ac:dyDescent="0.3">
      <c r="A1689" t="s">
        <v>3554</v>
      </c>
      <c r="B1689" t="s">
        <v>3555</v>
      </c>
      <c r="C1689" t="str">
        <f>IFERROR(VLOOKUP(Table1[[#This Row],[Ticker]],[1]!Table2[[Symbol]:[Industry]],2,FALSE),"-")</f>
        <v>-</v>
      </c>
      <c r="D1689" t="s">
        <v>265</v>
      </c>
      <c r="E1689">
        <v>666.96180660000005</v>
      </c>
      <c r="F1689">
        <v>354</v>
      </c>
      <c r="G1689">
        <v>40.240539928793602</v>
      </c>
      <c r="H1689">
        <v>-5.2505173519717303</v>
      </c>
      <c r="I1689">
        <v>-14.6419774964372</v>
      </c>
      <c r="J1689">
        <v>0.57096863490679295</v>
      </c>
      <c r="K1689">
        <v>368.483030257032</v>
      </c>
      <c r="M1689">
        <v>39.567425644882398</v>
      </c>
      <c r="N1689">
        <v>0.37199407362382703</v>
      </c>
      <c r="O1689">
        <v>38.418079096045197</v>
      </c>
      <c r="P1689">
        <v>81.538461538461505</v>
      </c>
    </row>
    <row r="1690" spans="1:17" hidden="1" x14ac:dyDescent="0.3">
      <c r="A1690" t="s">
        <v>3556</v>
      </c>
      <c r="B1690" t="s">
        <v>3557</v>
      </c>
      <c r="C1690" t="str">
        <f>IFERROR(VLOOKUP(Table1[[#This Row],[Ticker]],[1]!Table2[[Symbol]:[Industry]],2,FALSE),"-")</f>
        <v>-</v>
      </c>
      <c r="D1690" t="s">
        <v>566</v>
      </c>
      <c r="E1690">
        <v>666.89426309999999</v>
      </c>
      <c r="F1690">
        <v>430.95</v>
      </c>
      <c r="G1690">
        <v>287.35135754808499</v>
      </c>
      <c r="H1690">
        <v>-2.30968393969435</v>
      </c>
      <c r="I1690">
        <v>147.63883761512099</v>
      </c>
      <c r="J1690">
        <v>-10.100915924080899</v>
      </c>
      <c r="K1690">
        <v>430.26528115759601</v>
      </c>
      <c r="L1690">
        <v>317.81119578288599</v>
      </c>
      <c r="M1690">
        <v>42.929465509002199</v>
      </c>
      <c r="N1690">
        <v>1.1522348973857699</v>
      </c>
      <c r="O1690">
        <v>21.568627450980301</v>
      </c>
      <c r="P1690">
        <v>342</v>
      </c>
      <c r="Q1690">
        <v>0.19862594524842</v>
      </c>
    </row>
    <row r="1691" spans="1:17" hidden="1" x14ac:dyDescent="0.3">
      <c r="A1691" t="s">
        <v>3558</v>
      </c>
      <c r="B1691" t="s">
        <v>3559</v>
      </c>
      <c r="C1691" t="str">
        <f>IFERROR(VLOOKUP(Table1[[#This Row],[Ticker]],[1]!Table2[[Symbol]:[Industry]],2,FALSE),"-")</f>
        <v>-</v>
      </c>
      <c r="D1691" t="s">
        <v>569</v>
      </c>
      <c r="E1691">
        <v>665.47749999999996</v>
      </c>
      <c r="F1691">
        <v>725</v>
      </c>
      <c r="G1691">
        <v>26.740074920057399</v>
      </c>
      <c r="H1691">
        <v>27.371659394238701</v>
      </c>
      <c r="I1691">
        <v>45.046825082351802</v>
      </c>
      <c r="J1691">
        <v>-5.0109599968669398</v>
      </c>
      <c r="K1691">
        <v>616.57721603508503</v>
      </c>
      <c r="L1691">
        <v>516.15863943364195</v>
      </c>
      <c r="M1691">
        <v>60.521759003481698</v>
      </c>
      <c r="N1691">
        <v>0.23269196073093601</v>
      </c>
      <c r="O1691">
        <v>6.77241379310344</v>
      </c>
      <c r="P1691">
        <v>76.613885505481093</v>
      </c>
      <c r="Q1691">
        <v>3.8454430135982001E-2</v>
      </c>
    </row>
    <row r="1692" spans="1:17" hidden="1" x14ac:dyDescent="0.3">
      <c r="A1692" t="s">
        <v>3560</v>
      </c>
      <c r="B1692" t="s">
        <v>3561</v>
      </c>
      <c r="C1692" t="str">
        <f>IFERROR(VLOOKUP(Table1[[#This Row],[Ticker]],[1]!Table2[[Symbol]:[Industry]],2,FALSE),"-")</f>
        <v>-</v>
      </c>
      <c r="E1692">
        <v>662.94553499999995</v>
      </c>
      <c r="F1692">
        <v>265.5</v>
      </c>
      <c r="G1692">
        <v>13.069910860897201</v>
      </c>
      <c r="H1692">
        <v>61.914453773540302</v>
      </c>
      <c r="I1692">
        <v>28.6870428530159</v>
      </c>
      <c r="J1692">
        <v>-5.8920135303633003</v>
      </c>
      <c r="M1692">
        <v>48.2007481710585</v>
      </c>
      <c r="O1692">
        <v>18.418079096045101</v>
      </c>
      <c r="P1692">
        <v>50.254668930390501</v>
      </c>
    </row>
    <row r="1693" spans="1:17" hidden="1" x14ac:dyDescent="0.3">
      <c r="A1693" t="s">
        <v>3562</v>
      </c>
      <c r="B1693" t="s">
        <v>3563</v>
      </c>
      <c r="C1693" t="str">
        <f>IFERROR(VLOOKUP(Table1[[#This Row],[Ticker]],[1]!Table2[[Symbol]:[Industry]],2,FALSE),"-")</f>
        <v>-</v>
      </c>
      <c r="D1693" t="s">
        <v>228</v>
      </c>
      <c r="E1693">
        <v>660.95747800000004</v>
      </c>
      <c r="F1693">
        <v>140.19999999999999</v>
      </c>
      <c r="G1693">
        <v>106.26428492025801</v>
      </c>
      <c r="H1693">
        <v>-15.0722932381991</v>
      </c>
      <c r="I1693">
        <v>33.317958970240298</v>
      </c>
      <c r="J1693">
        <v>-5.0630738868689704</v>
      </c>
      <c r="K1693">
        <v>141.411204162453</v>
      </c>
      <c r="L1693">
        <v>116.974877591051</v>
      </c>
      <c r="M1693">
        <v>41.466220584918602</v>
      </c>
      <c r="N1693">
        <v>0.34803008890377402</v>
      </c>
      <c r="O1693">
        <v>25.534950071326602</v>
      </c>
      <c r="P1693">
        <v>143.82608695652101</v>
      </c>
      <c r="Q1693">
        <v>8.2978926462736996E-2</v>
      </c>
    </row>
    <row r="1694" spans="1:17" hidden="1" x14ac:dyDescent="0.3">
      <c r="A1694" t="s">
        <v>3564</v>
      </c>
      <c r="B1694" t="s">
        <v>3565</v>
      </c>
      <c r="C1694" t="str">
        <f>IFERROR(VLOOKUP(Table1[[#This Row],[Ticker]],[1]!Table2[[Symbol]:[Industry]],2,FALSE),"-")</f>
        <v>-</v>
      </c>
      <c r="D1694" t="s">
        <v>559</v>
      </c>
      <c r="E1694">
        <v>659.96769761999997</v>
      </c>
      <c r="F1694">
        <v>359.1</v>
      </c>
      <c r="G1694">
        <v>-1.9148086144205899E-2</v>
      </c>
      <c r="H1694">
        <v>-6.1001337006048502</v>
      </c>
      <c r="I1694">
        <v>-14.6249185283309</v>
      </c>
      <c r="J1694">
        <v>-1.57740049629378</v>
      </c>
      <c r="K1694">
        <v>368.51031982841698</v>
      </c>
      <c r="L1694">
        <v>346.98332342315803</v>
      </c>
      <c r="M1694">
        <v>36.576777124237204</v>
      </c>
      <c r="N1694">
        <v>0.27266264525422601</v>
      </c>
      <c r="O1694">
        <v>22.5285435811751</v>
      </c>
      <c r="P1694">
        <v>37.0087752766119</v>
      </c>
      <c r="Q1694">
        <v>2.7466915412448001E-2</v>
      </c>
    </row>
    <row r="1695" spans="1:17" hidden="1" x14ac:dyDescent="0.3">
      <c r="A1695" t="s">
        <v>3566</v>
      </c>
      <c r="B1695" t="s">
        <v>3567</v>
      </c>
      <c r="C1695" t="str">
        <f>IFERROR(VLOOKUP(Table1[[#This Row],[Ticker]],[1]!Table2[[Symbol]:[Industry]],2,FALSE),"-")</f>
        <v>-</v>
      </c>
      <c r="D1695" t="s">
        <v>127</v>
      </c>
      <c r="E1695">
        <v>657.94275400000004</v>
      </c>
      <c r="F1695">
        <v>266</v>
      </c>
      <c r="G1695">
        <v>148.354648042901</v>
      </c>
      <c r="H1695">
        <v>-14.351102590488001</v>
      </c>
      <c r="I1695">
        <v>114.795048393833</v>
      </c>
      <c r="J1695">
        <v>5.8742308308997604</v>
      </c>
      <c r="K1695">
        <v>274.61906031711197</v>
      </c>
      <c r="M1695">
        <v>50.299501953834898</v>
      </c>
      <c r="N1695">
        <v>0.47668948636554798</v>
      </c>
      <c r="O1695">
        <v>48.082706766917198</v>
      </c>
      <c r="P1695">
        <v>195.39144919489101</v>
      </c>
    </row>
    <row r="1696" spans="1:17" hidden="1" x14ac:dyDescent="0.3">
      <c r="A1696" t="s">
        <v>3568</v>
      </c>
      <c r="B1696" t="s">
        <v>3569</v>
      </c>
      <c r="C1696" t="str">
        <f>IFERROR(VLOOKUP(Table1[[#This Row],[Ticker]],[1]!Table2[[Symbol]:[Industry]],2,FALSE),"-")</f>
        <v>-</v>
      </c>
      <c r="D1696" t="s">
        <v>158</v>
      </c>
      <c r="E1696">
        <v>656.93884720000005</v>
      </c>
      <c r="F1696">
        <v>54.91</v>
      </c>
      <c r="G1696">
        <v>43.457680871053</v>
      </c>
      <c r="H1696">
        <v>3.0986328592474299</v>
      </c>
      <c r="I1696">
        <v>-28.820239584746702</v>
      </c>
      <c r="J1696">
        <v>5.9189257878187798</v>
      </c>
      <c r="K1696">
        <v>51.431573146380998</v>
      </c>
      <c r="L1696">
        <v>49.3881669420389</v>
      </c>
      <c r="M1696">
        <v>61.723373925096801</v>
      </c>
      <c r="N1696">
        <v>2.1797942240327699</v>
      </c>
      <c r="O1696">
        <v>31.761063558550301</v>
      </c>
      <c r="P1696">
        <v>75.993589743589695</v>
      </c>
      <c r="Q1696">
        <v>6.0720988450451999E-2</v>
      </c>
    </row>
    <row r="1697" spans="1:17" hidden="1" x14ac:dyDescent="0.3">
      <c r="A1697" t="s">
        <v>3570</v>
      </c>
      <c r="B1697" t="s">
        <v>3571</v>
      </c>
      <c r="C1697" t="str">
        <f>IFERROR(VLOOKUP(Table1[[#This Row],[Ticker]],[1]!Table2[[Symbol]:[Industry]],2,FALSE),"-")</f>
        <v>-</v>
      </c>
      <c r="D1697" t="s">
        <v>630</v>
      </c>
      <c r="E1697">
        <v>656.65599999999995</v>
      </c>
      <c r="F1697">
        <v>126.28</v>
      </c>
      <c r="G1697">
        <v>4.0927637066679399</v>
      </c>
      <c r="H1697">
        <v>-12.757848622234</v>
      </c>
      <c r="I1697">
        <v>6.8317013586959003</v>
      </c>
      <c r="J1697">
        <v>-1.23050264200901E-2</v>
      </c>
      <c r="K1697">
        <v>130.16307788372799</v>
      </c>
      <c r="L1697">
        <v>114.902180765362</v>
      </c>
      <c r="M1697">
        <v>39.936078751163002</v>
      </c>
      <c r="N1697">
        <v>0.158755959417962</v>
      </c>
      <c r="O1697">
        <v>22.584732340829898</v>
      </c>
      <c r="P1697">
        <v>43.418512208972103</v>
      </c>
      <c r="Q1697">
        <v>7.0617802648599001E-2</v>
      </c>
    </row>
    <row r="1698" spans="1:17" hidden="1" x14ac:dyDescent="0.3">
      <c r="A1698" t="s">
        <v>3572</v>
      </c>
      <c r="B1698" t="s">
        <v>3573</v>
      </c>
      <c r="C1698" t="str">
        <f>IFERROR(VLOOKUP(Table1[[#This Row],[Ticker]],[1]!Table2[[Symbol]:[Industry]],2,FALSE),"-")</f>
        <v>-</v>
      </c>
      <c r="D1698" t="s">
        <v>111</v>
      </c>
      <c r="E1698">
        <v>652.40670499999999</v>
      </c>
      <c r="F1698">
        <v>164.75</v>
      </c>
      <c r="G1698">
        <v>-49.154887095499298</v>
      </c>
      <c r="H1698">
        <v>-15.6274076142157</v>
      </c>
      <c r="I1698">
        <v>-33.537755103380697</v>
      </c>
      <c r="J1698">
        <v>-13.9247775596418</v>
      </c>
      <c r="O1698">
        <v>29.820940819423299</v>
      </c>
      <c r="P1698">
        <v>1.0736196319018401</v>
      </c>
    </row>
    <row r="1699" spans="1:17" hidden="1" x14ac:dyDescent="0.3">
      <c r="A1699" t="s">
        <v>3574</v>
      </c>
      <c r="B1699" t="s">
        <v>3575</v>
      </c>
      <c r="C1699" t="str">
        <f>IFERROR(VLOOKUP(Table1[[#This Row],[Ticker]],[1]!Table2[[Symbol]:[Industry]],2,FALSE),"-")</f>
        <v>-</v>
      </c>
      <c r="D1699" t="s">
        <v>3089</v>
      </c>
      <c r="E1699">
        <v>652.27611590000004</v>
      </c>
      <c r="F1699">
        <v>103.25</v>
      </c>
      <c r="G1699">
        <v>664.19713888539195</v>
      </c>
      <c r="H1699">
        <v>2.7357765777937799</v>
      </c>
      <c r="I1699">
        <v>364.70183111309899</v>
      </c>
      <c r="J1699">
        <v>6.9068631457723102</v>
      </c>
      <c r="K1699">
        <v>23.493552435735801</v>
      </c>
      <c r="L1699">
        <v>19.756693784410398</v>
      </c>
      <c r="M1699">
        <v>61.963974636539</v>
      </c>
      <c r="N1699">
        <v>0.932336921252229</v>
      </c>
      <c r="O1699">
        <v>0.629539951573865</v>
      </c>
      <c r="P1699">
        <v>709.80392156862695</v>
      </c>
      <c r="Q1699">
        <v>-6.1635840016943999E-2</v>
      </c>
    </row>
    <row r="1700" spans="1:17" hidden="1" x14ac:dyDescent="0.3">
      <c r="A1700" t="s">
        <v>3576</v>
      </c>
      <c r="B1700" t="s">
        <v>3577</v>
      </c>
      <c r="C1700" t="str">
        <f>IFERROR(VLOOKUP(Table1[[#This Row],[Ticker]],[1]!Table2[[Symbol]:[Industry]],2,FALSE),"-")</f>
        <v>-</v>
      </c>
      <c r="D1700" t="s">
        <v>1668</v>
      </c>
      <c r="E1700">
        <v>651.53970000000004</v>
      </c>
      <c r="F1700">
        <v>61.1</v>
      </c>
      <c r="G1700">
        <v>-8.3204829350181004</v>
      </c>
      <c r="H1700">
        <v>-0.86223710162252098</v>
      </c>
      <c r="I1700">
        <v>0.86652051466652402</v>
      </c>
      <c r="J1700">
        <v>-1.1268475342512601</v>
      </c>
      <c r="K1700">
        <v>60.6835362579235</v>
      </c>
      <c r="L1700">
        <v>57.898431243884502</v>
      </c>
      <c r="M1700">
        <v>63.305866194264297</v>
      </c>
      <c r="N1700">
        <v>0.72277636757298902</v>
      </c>
      <c r="O1700">
        <v>5.6464811783960496</v>
      </c>
      <c r="P1700">
        <v>26.895119418483901</v>
      </c>
      <c r="Q1700">
        <v>-3.0371808196612001E-2</v>
      </c>
    </row>
    <row r="1701" spans="1:17" hidden="1" x14ac:dyDescent="0.3">
      <c r="A1701" t="s">
        <v>3578</v>
      </c>
      <c r="B1701" t="s">
        <v>3579</v>
      </c>
      <c r="C1701" t="str">
        <f>IFERROR(VLOOKUP(Table1[[#This Row],[Ticker]],[1]!Table2[[Symbol]:[Industry]],2,FALSE),"-")</f>
        <v>-</v>
      </c>
      <c r="D1701" t="s">
        <v>265</v>
      </c>
      <c r="E1701">
        <v>650.99382015000003</v>
      </c>
      <c r="F1701">
        <v>351.95</v>
      </c>
      <c r="G1701">
        <v>68.024895259575501</v>
      </c>
      <c r="H1701">
        <v>-19.677766284815501</v>
      </c>
      <c r="I1701">
        <v>-7.5058057651656602</v>
      </c>
      <c r="J1701">
        <v>-5.0648683526620903</v>
      </c>
      <c r="K1701">
        <v>396.06778621429299</v>
      </c>
      <c r="L1701">
        <v>364.110028529913</v>
      </c>
      <c r="M1701">
        <v>28.563898179311401</v>
      </c>
      <c r="N1701">
        <v>1.36075373978554</v>
      </c>
      <c r="O1701">
        <v>35.175451058388902</v>
      </c>
      <c r="P1701">
        <v>100.54131054131</v>
      </c>
      <c r="Q1701">
        <v>0.16558769070000601</v>
      </c>
    </row>
    <row r="1702" spans="1:17" hidden="1" x14ac:dyDescent="0.3">
      <c r="A1702" t="s">
        <v>3580</v>
      </c>
      <c r="B1702" t="s">
        <v>3581</v>
      </c>
      <c r="C1702" t="str">
        <f>IFERROR(VLOOKUP(Table1[[#This Row],[Ticker]],[1]!Table2[[Symbol]:[Industry]],2,FALSE),"-")</f>
        <v>-</v>
      </c>
      <c r="D1702" t="s">
        <v>296</v>
      </c>
      <c r="E1702">
        <v>650.56056999999998</v>
      </c>
      <c r="F1702">
        <v>202.73</v>
      </c>
      <c r="G1702">
        <v>-9.50449835964538</v>
      </c>
      <c r="H1702">
        <v>6.7506896529936</v>
      </c>
      <c r="I1702">
        <v>-1.3490136906813299</v>
      </c>
      <c r="J1702">
        <v>3.0076008547486</v>
      </c>
      <c r="K1702">
        <v>188.58389839095301</v>
      </c>
      <c r="L1702">
        <v>177.381939025718</v>
      </c>
      <c r="M1702">
        <v>63.369204839854099</v>
      </c>
      <c r="N1702">
        <v>0.92575714220165195</v>
      </c>
      <c r="O1702">
        <v>17.397523800128202</v>
      </c>
      <c r="P1702">
        <v>40.980528511821902</v>
      </c>
      <c r="Q1702">
        <v>2.3205587195951002E-2</v>
      </c>
    </row>
    <row r="1703" spans="1:17" hidden="1" x14ac:dyDescent="0.3">
      <c r="A1703" t="s">
        <v>3582</v>
      </c>
      <c r="B1703" t="s">
        <v>3583</v>
      </c>
      <c r="C1703" t="str">
        <f>IFERROR(VLOOKUP(Table1[[#This Row],[Ticker]],[1]!Table2[[Symbol]:[Industry]],2,FALSE),"-")</f>
        <v>-</v>
      </c>
      <c r="D1703" t="s">
        <v>366</v>
      </c>
      <c r="E1703">
        <v>650.46561840000004</v>
      </c>
      <c r="F1703">
        <v>176.83</v>
      </c>
      <c r="G1703">
        <v>-30.495212107267999</v>
      </c>
      <c r="H1703">
        <v>-11.180710202930401</v>
      </c>
      <c r="I1703">
        <v>-11.3687128054724</v>
      </c>
      <c r="J1703">
        <v>-7.1597874080225496</v>
      </c>
      <c r="K1703">
        <v>176.64958402653201</v>
      </c>
      <c r="L1703">
        <v>177.61303894695499</v>
      </c>
      <c r="M1703">
        <v>44.108364122233098</v>
      </c>
      <c r="N1703">
        <v>0.63067386024669603</v>
      </c>
      <c r="O1703">
        <v>35.3559916303794</v>
      </c>
      <c r="P1703">
        <v>31.5699404761904</v>
      </c>
    </row>
    <row r="1704" spans="1:17" hidden="1" x14ac:dyDescent="0.3">
      <c r="A1704" t="s">
        <v>3584</v>
      </c>
      <c r="B1704" t="s">
        <v>3585</v>
      </c>
      <c r="C1704" t="str">
        <f>IFERROR(VLOOKUP(Table1[[#This Row],[Ticker]],[1]!Table2[[Symbol]:[Industry]],2,FALSE),"-")</f>
        <v>-</v>
      </c>
      <c r="D1704" t="s">
        <v>630</v>
      </c>
      <c r="E1704">
        <v>650.32802431999903</v>
      </c>
      <c r="F1704">
        <v>72.28</v>
      </c>
      <c r="G1704">
        <v>98.194977169621694</v>
      </c>
      <c r="H1704">
        <v>1.56100270240019</v>
      </c>
      <c r="I1704">
        <v>8.0919762230131802</v>
      </c>
      <c r="J1704">
        <v>-3.0864316949801598</v>
      </c>
      <c r="K1704">
        <v>70.360850801144394</v>
      </c>
      <c r="L1704">
        <v>58.8744172308175</v>
      </c>
      <c r="M1704">
        <v>48.807895533958998</v>
      </c>
      <c r="N1704">
        <v>0.44117526455032402</v>
      </c>
      <c r="O1704">
        <v>21.74875484228</v>
      </c>
      <c r="P1704">
        <v>142.95798319327699</v>
      </c>
      <c r="Q1704">
        <v>8.5598151754170002E-2</v>
      </c>
    </row>
    <row r="1705" spans="1:17" hidden="1" x14ac:dyDescent="0.3">
      <c r="A1705" t="s">
        <v>3586</v>
      </c>
      <c r="B1705" t="s">
        <v>3587</v>
      </c>
      <c r="C1705" t="str">
        <f>IFERROR(VLOOKUP(Table1[[#This Row],[Ticker]],[1]!Table2[[Symbol]:[Industry]],2,FALSE),"-")</f>
        <v>-</v>
      </c>
      <c r="D1705" t="s">
        <v>172</v>
      </c>
      <c r="E1705">
        <v>650.25644562799903</v>
      </c>
      <c r="F1705">
        <v>38.54</v>
      </c>
      <c r="G1705">
        <v>-40.091973402552803</v>
      </c>
      <c r="H1705">
        <v>-5.6386562717962603</v>
      </c>
      <c r="I1705">
        <v>-41.104723576769501</v>
      </c>
      <c r="J1705">
        <v>-3.3721459806944298</v>
      </c>
      <c r="K1705">
        <v>41.232515160002897</v>
      </c>
      <c r="L1705">
        <v>44.239408292143402</v>
      </c>
      <c r="M1705">
        <v>45.060982434971798</v>
      </c>
      <c r="N1705">
        <v>2.17989344151992</v>
      </c>
      <c r="O1705">
        <v>62.688116242864503</v>
      </c>
      <c r="P1705">
        <v>5.5890410958904004</v>
      </c>
      <c r="Q1705">
        <v>0.15976794206880099</v>
      </c>
    </row>
    <row r="1706" spans="1:17" hidden="1" x14ac:dyDescent="0.3">
      <c r="A1706" t="s">
        <v>3588</v>
      </c>
      <c r="B1706" t="s">
        <v>3589</v>
      </c>
      <c r="C1706" t="str">
        <f>IFERROR(VLOOKUP(Table1[[#This Row],[Ticker]],[1]!Table2[[Symbol]:[Industry]],2,FALSE),"-")</f>
        <v>-</v>
      </c>
      <c r="D1706" t="s">
        <v>873</v>
      </c>
      <c r="E1706">
        <v>650.06315010000003</v>
      </c>
      <c r="F1706">
        <v>273</v>
      </c>
      <c r="G1706">
        <v>3.2997029879566702</v>
      </c>
      <c r="H1706">
        <v>-6.95223059791285</v>
      </c>
      <c r="I1706">
        <v>2.87673472944876</v>
      </c>
      <c r="J1706">
        <v>4.8567470774669204</v>
      </c>
      <c r="K1706">
        <v>273.18219994100298</v>
      </c>
      <c r="M1706">
        <v>45.960340068171</v>
      </c>
      <c r="N1706">
        <v>0.42438903702889103</v>
      </c>
      <c r="O1706">
        <v>17.069597069596998</v>
      </c>
      <c r="P1706">
        <v>75.732217573221703</v>
      </c>
    </row>
    <row r="1707" spans="1:17" hidden="1" x14ac:dyDescent="0.3">
      <c r="A1707" t="s">
        <v>3590</v>
      </c>
      <c r="B1707" t="s">
        <v>3591</v>
      </c>
      <c r="C1707" t="str">
        <f>IFERROR(VLOOKUP(Table1[[#This Row],[Ticker]],[1]!Table2[[Symbol]:[Industry]],2,FALSE),"-")</f>
        <v>-</v>
      </c>
      <c r="D1707" t="s">
        <v>21</v>
      </c>
      <c r="E1707">
        <v>646.62660110599995</v>
      </c>
      <c r="F1707">
        <v>163.22</v>
      </c>
      <c r="G1707">
        <v>102.63921356053901</v>
      </c>
      <c r="H1707">
        <v>0.48477369420717498</v>
      </c>
      <c r="I1707">
        <v>40.294402120675599</v>
      </c>
      <c r="J1707">
        <v>2.3315577230092601</v>
      </c>
      <c r="K1707">
        <v>148.04938954119001</v>
      </c>
      <c r="L1707">
        <v>108.11807154166701</v>
      </c>
      <c r="M1707">
        <v>50.657975895378101</v>
      </c>
      <c r="N1707">
        <v>0.46206443071449099</v>
      </c>
      <c r="O1707">
        <v>18.1840460727852</v>
      </c>
      <c r="P1707">
        <v>185.84938704027999</v>
      </c>
      <c r="Q1707">
        <v>0.109590801468922</v>
      </c>
    </row>
    <row r="1708" spans="1:17" hidden="1" x14ac:dyDescent="0.3">
      <c r="A1708" t="s">
        <v>3592</v>
      </c>
      <c r="B1708" t="s">
        <v>3593</v>
      </c>
      <c r="C1708" t="str">
        <f>IFERROR(VLOOKUP(Table1[[#This Row],[Ticker]],[1]!Table2[[Symbol]:[Industry]],2,FALSE),"-")</f>
        <v>-</v>
      </c>
      <c r="D1708" t="s">
        <v>301</v>
      </c>
      <c r="E1708">
        <v>644.50151870000002</v>
      </c>
      <c r="F1708">
        <v>3.77</v>
      </c>
      <c r="G1708">
        <v>30.3919015695169</v>
      </c>
      <c r="H1708">
        <v>-5.8402654299046599</v>
      </c>
      <c r="I1708">
        <v>-35.8748316865913</v>
      </c>
      <c r="J1708">
        <v>-2.4247775596418002</v>
      </c>
      <c r="K1708">
        <v>3.8244117694836901</v>
      </c>
      <c r="L1708">
        <v>3.8401737547514299</v>
      </c>
      <c r="M1708">
        <v>57.3207186208327</v>
      </c>
      <c r="N1708">
        <v>0.72906696486474298</v>
      </c>
      <c r="O1708">
        <v>76.392572944297001</v>
      </c>
      <c r="P1708">
        <v>63.913043478260803</v>
      </c>
      <c r="Q1708">
        <v>8.6938998805275003E-2</v>
      </c>
    </row>
    <row r="1709" spans="1:17" hidden="1" x14ac:dyDescent="0.3">
      <c r="A1709" t="s">
        <v>3594</v>
      </c>
      <c r="B1709" t="s">
        <v>3595</v>
      </c>
      <c r="C1709" t="str">
        <f>IFERROR(VLOOKUP(Table1[[#This Row],[Ticker]],[1]!Table2[[Symbol]:[Industry]],2,FALSE),"-")</f>
        <v>-</v>
      </c>
      <c r="D1709" t="s">
        <v>127</v>
      </c>
      <c r="E1709">
        <v>642.64840823999998</v>
      </c>
      <c r="F1709">
        <v>414.6</v>
      </c>
      <c r="G1709">
        <v>-60.007978763529103</v>
      </c>
      <c r="H1709">
        <v>-4.9926138296577598</v>
      </c>
      <c r="I1709">
        <v>-37.674249394442597</v>
      </c>
      <c r="J1709">
        <v>-4.4074016426136504</v>
      </c>
      <c r="K1709">
        <v>436.646543681286</v>
      </c>
      <c r="L1709">
        <v>474.43912438742802</v>
      </c>
      <c r="M1709">
        <v>40.133667040300203</v>
      </c>
      <c r="N1709">
        <v>0.87303706962976302</v>
      </c>
      <c r="O1709">
        <v>64.363241678726496</v>
      </c>
      <c r="P1709">
        <v>3.90977443609024</v>
      </c>
      <c r="Q1709">
        <v>7.5357853772880998E-2</v>
      </c>
    </row>
    <row r="1710" spans="1:17" hidden="1" x14ac:dyDescent="0.3">
      <c r="A1710" t="s">
        <v>3596</v>
      </c>
      <c r="B1710" t="s">
        <v>3597</v>
      </c>
      <c r="C1710" t="str">
        <f>IFERROR(VLOOKUP(Table1[[#This Row],[Ticker]],[1]!Table2[[Symbol]:[Industry]],2,FALSE),"-")</f>
        <v>-</v>
      </c>
      <c r="D1710" t="s">
        <v>3598</v>
      </c>
      <c r="E1710">
        <v>641.106585</v>
      </c>
      <c r="F1710">
        <v>1115.55</v>
      </c>
      <c r="G1710">
        <v>-28.898035223451799</v>
      </c>
      <c r="H1710">
        <v>-1.0014908020304201</v>
      </c>
      <c r="I1710">
        <v>-2.3572316531073301</v>
      </c>
      <c r="J1710">
        <v>6.1282045029730199</v>
      </c>
      <c r="K1710">
        <v>1072.1915186502599</v>
      </c>
      <c r="L1710">
        <v>1028.58040988934</v>
      </c>
      <c r="M1710">
        <v>50.579114999060003</v>
      </c>
      <c r="N1710">
        <v>0.64796248451302096</v>
      </c>
      <c r="O1710">
        <v>65.102904900352499</v>
      </c>
      <c r="P1710">
        <v>39.269662921348299</v>
      </c>
      <c r="Q1710">
        <v>-6.2447881185864001E-2</v>
      </c>
    </row>
    <row r="1711" spans="1:17" hidden="1" x14ac:dyDescent="0.3">
      <c r="A1711" t="s">
        <v>3599</v>
      </c>
      <c r="B1711" t="s">
        <v>3600</v>
      </c>
      <c r="C1711" t="str">
        <f>IFERROR(VLOOKUP(Table1[[#This Row],[Ticker]],[1]!Table2[[Symbol]:[Industry]],2,FALSE),"-")</f>
        <v>-</v>
      </c>
      <c r="D1711" t="s">
        <v>46</v>
      </c>
      <c r="E1711">
        <v>638.29</v>
      </c>
      <c r="F1711">
        <v>41.18</v>
      </c>
      <c r="G1711">
        <v>-9.2711670022681592</v>
      </c>
      <c r="H1711">
        <v>-15.9167679370864</v>
      </c>
      <c r="I1711">
        <v>-25.474813688031201</v>
      </c>
      <c r="J1711">
        <v>-5.7357823443307998</v>
      </c>
      <c r="K1711">
        <v>44.194016643651899</v>
      </c>
      <c r="L1711">
        <v>36.920867586464297</v>
      </c>
      <c r="M1711">
        <v>38.188107190474902</v>
      </c>
      <c r="N1711">
        <v>0.27428826649715898</v>
      </c>
      <c r="O1711">
        <v>48.130160271976699</v>
      </c>
      <c r="Q1711">
        <v>0.113193972712141</v>
      </c>
    </row>
    <row r="1712" spans="1:17" hidden="1" x14ac:dyDescent="0.3">
      <c r="A1712" t="s">
        <v>3601</v>
      </c>
      <c r="B1712" t="s">
        <v>3602</v>
      </c>
      <c r="C1712" t="str">
        <f>IFERROR(VLOOKUP(Table1[[#This Row],[Ticker]],[1]!Table2[[Symbol]:[Industry]],2,FALSE),"-")</f>
        <v>-</v>
      </c>
      <c r="D1712" t="s">
        <v>27</v>
      </c>
      <c r="E1712">
        <v>636.66693959999998</v>
      </c>
      <c r="F1712">
        <v>2.3199999999999998</v>
      </c>
      <c r="G1712">
        <v>41.818221506475098</v>
      </c>
      <c r="H1712">
        <v>49.377613138227701</v>
      </c>
      <c r="I1712">
        <v>7.6887648046367199</v>
      </c>
      <c r="J1712">
        <v>-6.6782684296740404</v>
      </c>
      <c r="K1712">
        <v>1.8997275816138499</v>
      </c>
      <c r="L1712">
        <v>1.78130328184952</v>
      </c>
      <c r="M1712">
        <v>66.325235785555293</v>
      </c>
      <c r="N1712">
        <v>1.3110569254043201</v>
      </c>
      <c r="O1712">
        <v>5.6034482758620703</v>
      </c>
      <c r="P1712">
        <v>78.461538461538396</v>
      </c>
      <c r="Q1712">
        <v>-1.4789315674800001E-4</v>
      </c>
    </row>
    <row r="1713" spans="1:17" hidden="1" x14ac:dyDescent="0.3">
      <c r="A1713" t="s">
        <v>3603</v>
      </c>
      <c r="B1713" t="s">
        <v>3604</v>
      </c>
      <c r="C1713" t="str">
        <f>IFERROR(VLOOKUP(Table1[[#This Row],[Ticker]],[1]!Table2[[Symbol]:[Industry]],2,FALSE),"-")</f>
        <v>-</v>
      </c>
      <c r="D1713" t="s">
        <v>95</v>
      </c>
      <c r="E1713">
        <v>636.43263999999999</v>
      </c>
      <c r="F1713">
        <v>710</v>
      </c>
      <c r="G1713">
        <v>6.5048311930848701</v>
      </c>
      <c r="H1713">
        <v>-12.074168368124001</v>
      </c>
      <c r="I1713">
        <v>9.6009688956502899</v>
      </c>
      <c r="J1713">
        <v>-1.8977338091868201</v>
      </c>
      <c r="K1713">
        <v>756.91561517426101</v>
      </c>
      <c r="L1713">
        <v>698.06824421639305</v>
      </c>
      <c r="M1713">
        <v>34.234504758786898</v>
      </c>
      <c r="N1713">
        <v>0.50684755541396498</v>
      </c>
      <c r="O1713">
        <v>49.126760563380202</v>
      </c>
      <c r="P1713">
        <v>46.361574933003503</v>
      </c>
      <c r="Q1713">
        <v>6.2495118077614001E-2</v>
      </c>
    </row>
    <row r="1714" spans="1:17" hidden="1" x14ac:dyDescent="0.3">
      <c r="A1714" t="s">
        <v>3605</v>
      </c>
      <c r="B1714" t="s">
        <v>3606</v>
      </c>
      <c r="C1714" t="str">
        <f>IFERROR(VLOOKUP(Table1[[#This Row],[Ticker]],[1]!Table2[[Symbol]:[Industry]],2,FALSE),"-")</f>
        <v>-</v>
      </c>
      <c r="D1714" t="s">
        <v>415</v>
      </c>
      <c r="E1714">
        <v>634.58605539999996</v>
      </c>
      <c r="F1714">
        <v>598.9</v>
      </c>
      <c r="G1714">
        <v>54.869117416278101</v>
      </c>
      <c r="H1714">
        <v>1.3400110759638899</v>
      </c>
      <c r="I1714">
        <v>16.978850483951199</v>
      </c>
      <c r="J1714">
        <v>-0.29243277951350599</v>
      </c>
      <c r="K1714">
        <v>562.07678672973498</v>
      </c>
      <c r="L1714">
        <v>491.112133339997</v>
      </c>
      <c r="M1714">
        <v>69.4625897237553</v>
      </c>
      <c r="N1714">
        <v>0.71801806238662103</v>
      </c>
      <c r="O1714">
        <v>6.0360661212222197</v>
      </c>
      <c r="P1714">
        <v>93.193548387096698</v>
      </c>
      <c r="Q1714">
        <v>8.1236691661682001E-2</v>
      </c>
    </row>
    <row r="1715" spans="1:17" hidden="1" x14ac:dyDescent="0.3">
      <c r="A1715" t="s">
        <v>3607</v>
      </c>
      <c r="B1715" t="s">
        <v>3608</v>
      </c>
      <c r="C1715" t="str">
        <f>IFERROR(VLOOKUP(Table1[[#This Row],[Ticker]],[1]!Table2[[Symbol]:[Industry]],2,FALSE),"-")</f>
        <v>-</v>
      </c>
      <c r="D1715" t="s">
        <v>330</v>
      </c>
      <c r="E1715">
        <v>634.42684439300001</v>
      </c>
      <c r="F1715">
        <v>27.47</v>
      </c>
      <c r="G1715">
        <v>-3.4437685942245801</v>
      </c>
      <c r="H1715">
        <v>19.023621138666101</v>
      </c>
      <c r="I1715">
        <v>-3.6503693209999399</v>
      </c>
      <c r="J1715">
        <v>-4.6625123307622696</v>
      </c>
      <c r="K1715">
        <v>23.733475147052101</v>
      </c>
      <c r="L1715">
        <v>21.557897883262001</v>
      </c>
      <c r="M1715">
        <v>53.779673943412703</v>
      </c>
      <c r="N1715">
        <v>3.5369116027967298</v>
      </c>
      <c r="O1715">
        <v>20.094648707681099</v>
      </c>
      <c r="P1715">
        <v>77.225806451612897</v>
      </c>
      <c r="Q1715">
        <v>5.8762037986294001E-2</v>
      </c>
    </row>
    <row r="1716" spans="1:17" hidden="1" x14ac:dyDescent="0.3">
      <c r="A1716" t="s">
        <v>3609</v>
      </c>
      <c r="B1716" t="s">
        <v>3610</v>
      </c>
      <c r="C1716" t="str">
        <f>IFERROR(VLOOKUP(Table1[[#This Row],[Ticker]],[1]!Table2[[Symbol]:[Industry]],2,FALSE),"-")</f>
        <v>-</v>
      </c>
      <c r="D1716" t="s">
        <v>301</v>
      </c>
      <c r="E1716">
        <v>633.75031999999999</v>
      </c>
      <c r="F1716">
        <v>266</v>
      </c>
      <c r="G1716">
        <v>46.828071782282898</v>
      </c>
      <c r="H1716">
        <v>55.152843494463603</v>
      </c>
      <c r="I1716">
        <v>62.445203774401499</v>
      </c>
      <c r="J1716">
        <v>2.9691992773640501</v>
      </c>
      <c r="K1716">
        <v>220.450047096313</v>
      </c>
      <c r="M1716">
        <v>62.622843513930299</v>
      </c>
      <c r="N1716">
        <v>1.1374379406733599</v>
      </c>
      <c r="O1716">
        <v>18.796992481202999</v>
      </c>
      <c r="P1716">
        <v>95.301027900146806</v>
      </c>
    </row>
    <row r="1717" spans="1:17" hidden="1" x14ac:dyDescent="0.3">
      <c r="A1717" t="s">
        <v>3611</v>
      </c>
      <c r="B1717" t="s">
        <v>3612</v>
      </c>
      <c r="C1717" t="str">
        <f>IFERROR(VLOOKUP(Table1[[#This Row],[Ticker]],[1]!Table2[[Symbol]:[Industry]],2,FALSE),"-")</f>
        <v>-</v>
      </c>
      <c r="D1717" t="s">
        <v>630</v>
      </c>
      <c r="E1717">
        <v>633.41180342400003</v>
      </c>
      <c r="F1717">
        <v>24.28</v>
      </c>
      <c r="G1717">
        <v>-5.2809007371557097</v>
      </c>
      <c r="H1717">
        <v>5.0705735227606503</v>
      </c>
      <c r="I1717">
        <v>-11.752650573131101</v>
      </c>
      <c r="J1717">
        <v>-1.8599508587432201</v>
      </c>
      <c r="K1717">
        <v>23.589289138101901</v>
      </c>
      <c r="L1717">
        <v>23.4582460441001</v>
      </c>
      <c r="M1717">
        <v>46.421792691324498</v>
      </c>
      <c r="N1717">
        <v>0.78924485067196604</v>
      </c>
      <c r="O1717">
        <v>45.799011532125199</v>
      </c>
      <c r="P1717">
        <v>25.4780361757105</v>
      </c>
      <c r="Q1717">
        <v>5.3732856810757998E-2</v>
      </c>
    </row>
    <row r="1718" spans="1:17" hidden="1" x14ac:dyDescent="0.3">
      <c r="A1718" t="s">
        <v>3613</v>
      </c>
      <c r="B1718" t="s">
        <v>3614</v>
      </c>
      <c r="C1718" t="str">
        <f>IFERROR(VLOOKUP(Table1[[#This Row],[Ticker]],[1]!Table2[[Symbol]:[Industry]],2,FALSE),"-")</f>
        <v>-</v>
      </c>
      <c r="D1718" t="s">
        <v>158</v>
      </c>
      <c r="E1718">
        <v>631.748242</v>
      </c>
      <c r="F1718">
        <v>96.4</v>
      </c>
      <c r="G1718">
        <v>-57.470589321665699</v>
      </c>
      <c r="H1718">
        <v>-6.35682259620802</v>
      </c>
      <c r="I1718">
        <v>-35.205323332715601</v>
      </c>
      <c r="J1718">
        <v>-3.6195686611068099</v>
      </c>
      <c r="K1718">
        <v>97.610789127429399</v>
      </c>
      <c r="L1718">
        <v>110.026840008421</v>
      </c>
      <c r="M1718">
        <v>56.529972614069202</v>
      </c>
      <c r="N1718">
        <v>0.96714801962955499</v>
      </c>
      <c r="O1718">
        <v>61.773858921161803</v>
      </c>
      <c r="P1718">
        <v>6.6961815163254004</v>
      </c>
      <c r="Q1718">
        <v>3.0848754704792002E-2</v>
      </c>
    </row>
    <row r="1719" spans="1:17" hidden="1" x14ac:dyDescent="0.3">
      <c r="A1719" t="s">
        <v>3615</v>
      </c>
      <c r="B1719" t="s">
        <v>3616</v>
      </c>
      <c r="C1719" t="str">
        <f>IFERROR(VLOOKUP(Table1[[#This Row],[Ticker]],[1]!Table2[[Symbol]:[Industry]],2,FALSE),"-")</f>
        <v>-</v>
      </c>
      <c r="D1719" t="s">
        <v>127</v>
      </c>
      <c r="E1719">
        <v>630.98724000000004</v>
      </c>
      <c r="F1719">
        <v>120.74</v>
      </c>
      <c r="G1719">
        <v>93.973790804901597</v>
      </c>
      <c r="H1719">
        <v>12.4570941003372</v>
      </c>
      <c r="I1719">
        <v>-1.4169662989763001</v>
      </c>
      <c r="J1719">
        <v>5.7291579310407599</v>
      </c>
      <c r="K1719">
        <v>98.052107414247303</v>
      </c>
      <c r="L1719">
        <v>90.518143314047805</v>
      </c>
      <c r="M1719">
        <v>87.5190535233871</v>
      </c>
      <c r="N1719">
        <v>2.05846736772672</v>
      </c>
      <c r="O1719">
        <v>4.7705814146099002</v>
      </c>
      <c r="P1719">
        <v>730.74170909591203</v>
      </c>
      <c r="Q1719">
        <v>0.15822648852082899</v>
      </c>
    </row>
    <row r="1720" spans="1:17" hidden="1" x14ac:dyDescent="0.3">
      <c r="A1720" t="s">
        <v>3617</v>
      </c>
      <c r="B1720" t="s">
        <v>3618</v>
      </c>
      <c r="C1720" t="str">
        <f>IFERROR(VLOOKUP(Table1[[#This Row],[Ticker]],[1]!Table2[[Symbol]:[Industry]],2,FALSE),"-")</f>
        <v>-</v>
      </c>
      <c r="D1720" t="s">
        <v>199</v>
      </c>
      <c r="E1720">
        <v>630.66666552000004</v>
      </c>
      <c r="F1720">
        <v>51.6</v>
      </c>
      <c r="G1720">
        <v>43.120732070730703</v>
      </c>
      <c r="H1720">
        <v>24.9129229676264</v>
      </c>
      <c r="I1720">
        <v>0.89076421657439797</v>
      </c>
      <c r="J1720">
        <v>-13.960978468004001</v>
      </c>
      <c r="K1720">
        <v>47.935258836370899</v>
      </c>
      <c r="L1720">
        <v>40.979065554678201</v>
      </c>
      <c r="M1720">
        <v>41.982119502847603</v>
      </c>
      <c r="N1720">
        <v>0.35598732075774198</v>
      </c>
      <c r="O1720">
        <v>25.523255813953401</v>
      </c>
      <c r="P1720">
        <v>87.636363636363598</v>
      </c>
      <c r="Q1720">
        <v>8.5224071790375999E-2</v>
      </c>
    </row>
    <row r="1721" spans="1:17" hidden="1" x14ac:dyDescent="0.3">
      <c r="A1721" t="s">
        <v>3619</v>
      </c>
      <c r="B1721" t="s">
        <v>3620</v>
      </c>
      <c r="C1721" t="str">
        <f>IFERROR(VLOOKUP(Table1[[#This Row],[Ticker]],[1]!Table2[[Symbol]:[Industry]],2,FALSE),"-")</f>
        <v>-</v>
      </c>
      <c r="D1721" t="s">
        <v>412</v>
      </c>
      <c r="E1721">
        <v>628.25512000000003</v>
      </c>
      <c r="F1721">
        <v>460</v>
      </c>
      <c r="G1721">
        <v>46.144079344397298</v>
      </c>
      <c r="H1721">
        <v>-12.27262151073</v>
      </c>
      <c r="I1721">
        <v>-41.889892125429803</v>
      </c>
      <c r="J1721">
        <v>-5.4276309446927398</v>
      </c>
      <c r="K1721">
        <v>485.14247553062302</v>
      </c>
      <c r="L1721">
        <v>454.04084641245299</v>
      </c>
      <c r="M1721">
        <v>37.125040785869103</v>
      </c>
      <c r="N1721">
        <v>0.67909595839223602</v>
      </c>
      <c r="O1721">
        <v>45.304347826086897</v>
      </c>
      <c r="P1721">
        <v>93.155574217929797</v>
      </c>
      <c r="Q1721">
        <v>0.230280876520501</v>
      </c>
    </row>
    <row r="1722" spans="1:17" hidden="1" x14ac:dyDescent="0.3">
      <c r="A1722" t="s">
        <v>3621</v>
      </c>
      <c r="B1722" t="s">
        <v>3622</v>
      </c>
      <c r="C1722" t="str">
        <f>IFERROR(VLOOKUP(Table1[[#This Row],[Ticker]],[1]!Table2[[Symbol]:[Industry]],2,FALSE),"-")</f>
        <v>-</v>
      </c>
      <c r="D1722" t="s">
        <v>199</v>
      </c>
      <c r="E1722">
        <v>627.9</v>
      </c>
      <c r="F1722">
        <v>239.2</v>
      </c>
      <c r="G1722">
        <v>26.1531146758443</v>
      </c>
      <c r="H1722">
        <v>3.7282624888770601</v>
      </c>
      <c r="I1722">
        <v>50.719849592893098</v>
      </c>
      <c r="J1722">
        <v>-5.5388126473610999</v>
      </c>
      <c r="K1722">
        <v>233.843926591007</v>
      </c>
      <c r="L1722">
        <v>183.10530132972201</v>
      </c>
      <c r="M1722">
        <v>39.681915437100599</v>
      </c>
      <c r="N1722">
        <v>0.48594747015733503</v>
      </c>
      <c r="O1722">
        <v>28.76254180602</v>
      </c>
      <c r="P1722">
        <v>94.471544715447095</v>
      </c>
      <c r="Q1722">
        <v>9.2674466570370997E-2</v>
      </c>
    </row>
    <row r="1723" spans="1:17" hidden="1" x14ac:dyDescent="0.3">
      <c r="A1723" t="s">
        <v>3623</v>
      </c>
      <c r="B1723" t="s">
        <v>3624</v>
      </c>
      <c r="C1723" t="str">
        <f>IFERROR(VLOOKUP(Table1[[#This Row],[Ticker]],[1]!Table2[[Symbol]:[Industry]],2,FALSE),"-")</f>
        <v>-</v>
      </c>
      <c r="D1723" t="s">
        <v>60</v>
      </c>
      <c r="E1723">
        <v>626.18653829300001</v>
      </c>
      <c r="F1723">
        <v>30.01</v>
      </c>
      <c r="G1723">
        <v>73.423996773267405</v>
      </c>
      <c r="H1723">
        <v>-10.785667564472</v>
      </c>
      <c r="I1723">
        <v>54.179007264719502</v>
      </c>
      <c r="J1723">
        <v>-6.7054793140277598</v>
      </c>
      <c r="K1723">
        <v>32.436899028582602</v>
      </c>
      <c r="L1723">
        <v>27.2310130964966</v>
      </c>
      <c r="M1723">
        <v>32.692931196631697</v>
      </c>
      <c r="N1723">
        <v>0.287288905666926</v>
      </c>
      <c r="O1723">
        <v>61.946017994001899</v>
      </c>
      <c r="P1723">
        <v>106.965517241379</v>
      </c>
      <c r="Q1723">
        <v>0.10675901106390299</v>
      </c>
    </row>
    <row r="1724" spans="1:17" hidden="1" x14ac:dyDescent="0.3">
      <c r="A1724" t="s">
        <v>3625</v>
      </c>
      <c r="B1724" t="s">
        <v>3626</v>
      </c>
      <c r="C1724" t="str">
        <f>IFERROR(VLOOKUP(Table1[[#This Row],[Ticker]],[1]!Table2[[Symbol]:[Industry]],2,FALSE),"-")</f>
        <v>-</v>
      </c>
      <c r="D1724" t="s">
        <v>127</v>
      </c>
      <c r="E1724">
        <v>619.59</v>
      </c>
      <c r="F1724">
        <v>543.5</v>
      </c>
      <c r="G1724">
        <v>73.334002956774796</v>
      </c>
      <c r="H1724">
        <v>-21.1401585637545</v>
      </c>
      <c r="I1724">
        <v>1.3696115743091</v>
      </c>
      <c r="J1724">
        <v>-9.5983670603859501</v>
      </c>
      <c r="K1724">
        <v>625.23380813325196</v>
      </c>
      <c r="L1724">
        <v>545.99195416719999</v>
      </c>
      <c r="M1724">
        <v>43.810267714755298</v>
      </c>
      <c r="N1724">
        <v>1.05936818823793</v>
      </c>
      <c r="O1724">
        <v>74.977000919963203</v>
      </c>
      <c r="P1724">
        <v>132.712481267394</v>
      </c>
      <c r="Q1724">
        <v>0.16414336502056601</v>
      </c>
    </row>
    <row r="1725" spans="1:17" hidden="1" x14ac:dyDescent="0.3">
      <c r="A1725" t="s">
        <v>3627</v>
      </c>
      <c r="B1725" t="s">
        <v>3628</v>
      </c>
      <c r="C1725" t="str">
        <f>IFERROR(VLOOKUP(Table1[[#This Row],[Ticker]],[1]!Table2[[Symbol]:[Industry]],2,FALSE),"-")</f>
        <v>-</v>
      </c>
      <c r="D1725" t="s">
        <v>89</v>
      </c>
      <c r="E1725">
        <v>617.39080200000001</v>
      </c>
      <c r="F1725">
        <v>295.8</v>
      </c>
      <c r="G1725">
        <v>495.99811568636898</v>
      </c>
      <c r="H1725">
        <v>-4.4294600242119397</v>
      </c>
      <c r="I1725">
        <v>8.4750679118022401</v>
      </c>
      <c r="J1725">
        <v>8.2389651304166591</v>
      </c>
      <c r="K1725">
        <v>296.70008793972801</v>
      </c>
      <c r="L1725">
        <v>242.50318305970501</v>
      </c>
      <c r="M1725">
        <v>62.147276996373101</v>
      </c>
      <c r="N1725">
        <v>0.42964385487946399</v>
      </c>
      <c r="O1725">
        <v>34.093982420554397</v>
      </c>
      <c r="P1725">
        <v>526.03174603174602</v>
      </c>
    </row>
    <row r="1726" spans="1:17" hidden="1" x14ac:dyDescent="0.3">
      <c r="A1726" t="s">
        <v>3629</v>
      </c>
      <c r="B1726" t="s">
        <v>3630</v>
      </c>
      <c r="C1726" t="str">
        <f>IFERROR(VLOOKUP(Table1[[#This Row],[Ticker]],[1]!Table2[[Symbol]:[Industry]],2,FALSE),"-")</f>
        <v>-</v>
      </c>
      <c r="D1726" t="s">
        <v>265</v>
      </c>
      <c r="E1726">
        <v>617.07240290000004</v>
      </c>
      <c r="F1726">
        <v>560.75</v>
      </c>
      <c r="G1726">
        <v>113.189097913135</v>
      </c>
      <c r="H1726">
        <v>6.3862550539328398</v>
      </c>
      <c r="I1726">
        <v>14.8332423405301</v>
      </c>
      <c r="J1726">
        <v>4.1287647661179498</v>
      </c>
      <c r="K1726">
        <v>526.19123818881803</v>
      </c>
      <c r="L1726">
        <v>449.96281790187902</v>
      </c>
      <c r="M1726">
        <v>59.083251533447203</v>
      </c>
      <c r="N1726">
        <v>2.6562269971294499</v>
      </c>
      <c r="O1726">
        <v>19.304502897904499</v>
      </c>
      <c r="P1726">
        <v>160.51103368176501</v>
      </c>
      <c r="Q1726">
        <v>0.120846630882154</v>
      </c>
    </row>
    <row r="1727" spans="1:17" hidden="1" x14ac:dyDescent="0.3">
      <c r="A1727" t="s">
        <v>3631</v>
      </c>
      <c r="B1727" t="s">
        <v>3632</v>
      </c>
      <c r="C1727" t="str">
        <f>IFERROR(VLOOKUP(Table1[[#This Row],[Ticker]],[1]!Table2[[Symbol]:[Industry]],2,FALSE),"-")</f>
        <v>-</v>
      </c>
      <c r="D1727" t="s">
        <v>967</v>
      </c>
      <c r="E1727">
        <v>614.09822414999996</v>
      </c>
      <c r="F1727">
        <v>245.65</v>
      </c>
      <c r="G1727">
        <v>38.219794312157497</v>
      </c>
      <c r="H1727">
        <v>-4.5058644952499103</v>
      </c>
      <c r="I1727">
        <v>64.890070989807597</v>
      </c>
      <c r="J1727">
        <v>-6.8932618272655404</v>
      </c>
      <c r="K1727">
        <v>222.53747119909599</v>
      </c>
      <c r="L1727">
        <v>173.23712103854501</v>
      </c>
      <c r="M1727">
        <v>54.501462260247997</v>
      </c>
      <c r="N1727">
        <v>0.53029000234503199</v>
      </c>
      <c r="O1727">
        <v>20.822308162019102</v>
      </c>
      <c r="P1727">
        <v>119.330357142857</v>
      </c>
      <c r="Q1727">
        <v>4.9013552635251E-2</v>
      </c>
    </row>
    <row r="1728" spans="1:17" hidden="1" x14ac:dyDescent="0.3">
      <c r="A1728" t="s">
        <v>3633</v>
      </c>
      <c r="B1728" t="s">
        <v>3634</v>
      </c>
      <c r="C1728" t="str">
        <f>IFERROR(VLOOKUP(Table1[[#This Row],[Ticker]],[1]!Table2[[Symbol]:[Industry]],2,FALSE),"-")</f>
        <v>-</v>
      </c>
      <c r="D1728" t="s">
        <v>228</v>
      </c>
      <c r="E1728">
        <v>613.86651806999998</v>
      </c>
      <c r="F1728">
        <v>254.55</v>
      </c>
      <c r="G1728">
        <v>-52.082321204356901</v>
      </c>
      <c r="H1728">
        <v>-22.108918182098598</v>
      </c>
      <c r="I1728">
        <v>-36.465189212238201</v>
      </c>
      <c r="J1728">
        <v>-7.8958603183284497</v>
      </c>
      <c r="M1728">
        <v>35.9360956036559</v>
      </c>
      <c r="O1728">
        <v>55.863288155568597</v>
      </c>
      <c r="P1728">
        <v>4.4950738916256201</v>
      </c>
    </row>
    <row r="1729" spans="1:17" hidden="1" x14ac:dyDescent="0.3">
      <c r="A1729" t="s">
        <v>3635</v>
      </c>
      <c r="B1729" t="s">
        <v>3636</v>
      </c>
      <c r="C1729" t="str">
        <f>IFERROR(VLOOKUP(Table1[[#This Row],[Ticker]],[1]!Table2[[Symbol]:[Industry]],2,FALSE),"-")</f>
        <v>-</v>
      </c>
      <c r="D1729" t="s">
        <v>199</v>
      </c>
      <c r="E1729">
        <v>612.22731310500001</v>
      </c>
      <c r="F1729">
        <v>175.53</v>
      </c>
      <c r="G1729">
        <v>86.8039237003305</v>
      </c>
      <c r="H1729">
        <v>-6.0031479371615601</v>
      </c>
      <c r="I1729">
        <v>-28.817161573778801</v>
      </c>
      <c r="J1729">
        <v>-0.191773882442517</v>
      </c>
      <c r="K1729">
        <v>185.23934830081001</v>
      </c>
      <c r="L1729">
        <v>166.210852354107</v>
      </c>
      <c r="M1729">
        <v>36.688675178631499</v>
      </c>
      <c r="N1729">
        <v>0.53580593114281305</v>
      </c>
      <c r="O1729">
        <v>25.334700620976399</v>
      </c>
      <c r="Q1729">
        <v>0.14895940435069799</v>
      </c>
    </row>
    <row r="1730" spans="1:17" hidden="1" x14ac:dyDescent="0.3">
      <c r="A1730" t="s">
        <v>3637</v>
      </c>
      <c r="B1730" t="s">
        <v>3638</v>
      </c>
      <c r="C1730" t="str">
        <f>IFERROR(VLOOKUP(Table1[[#This Row],[Ticker]],[1]!Table2[[Symbol]:[Industry]],2,FALSE),"-")</f>
        <v>-</v>
      </c>
      <c r="D1730" t="s">
        <v>388</v>
      </c>
      <c r="E1730">
        <v>611.820498069</v>
      </c>
      <c r="F1730">
        <v>10.23</v>
      </c>
      <c r="G1730">
        <v>-8.9685415879801909</v>
      </c>
      <c r="H1730">
        <v>-13.7507994876723</v>
      </c>
      <c r="I1730">
        <v>-31.916498353258</v>
      </c>
      <c r="J1730">
        <v>-4.6128867214351903</v>
      </c>
      <c r="K1730">
        <v>11.1860717202423</v>
      </c>
      <c r="L1730">
        <v>11.1032380023989</v>
      </c>
      <c r="M1730">
        <v>30.226945928583302</v>
      </c>
      <c r="N1730">
        <v>0.34232614640672299</v>
      </c>
      <c r="O1730">
        <v>54.9364613880742</v>
      </c>
      <c r="P1730">
        <v>27.875</v>
      </c>
      <c r="Q1730">
        <v>5.071364434177E-3</v>
      </c>
    </row>
    <row r="1731" spans="1:17" hidden="1" x14ac:dyDescent="0.3">
      <c r="A1731" t="s">
        <v>3639</v>
      </c>
      <c r="B1731" t="s">
        <v>3640</v>
      </c>
      <c r="C1731" t="str">
        <f>IFERROR(VLOOKUP(Table1[[#This Row],[Ticker]],[1]!Table2[[Symbol]:[Industry]],2,FALSE),"-")</f>
        <v>-</v>
      </c>
      <c r="D1731" t="s">
        <v>418</v>
      </c>
      <c r="E1731">
        <v>611.71411699999999</v>
      </c>
      <c r="F1731">
        <v>46.21</v>
      </c>
      <c r="G1731">
        <v>8.1128569490926807</v>
      </c>
      <c r="H1731">
        <v>7.93241473801202</v>
      </c>
      <c r="I1731">
        <v>-10.690347960440899</v>
      </c>
      <c r="J1731">
        <v>3.8278540193055601</v>
      </c>
      <c r="K1731">
        <v>44.650185444771303</v>
      </c>
      <c r="L1731">
        <v>42.794211020152098</v>
      </c>
      <c r="M1731">
        <v>54.443007701188698</v>
      </c>
      <c r="N1731">
        <v>1.1846441219422399</v>
      </c>
      <c r="O1731">
        <v>17.074226357931099</v>
      </c>
      <c r="P1731">
        <v>39.3966817496229</v>
      </c>
      <c r="Q1731">
        <v>5.9164730357807997E-2</v>
      </c>
    </row>
    <row r="1732" spans="1:17" hidden="1" x14ac:dyDescent="0.3">
      <c r="A1732" t="s">
        <v>3641</v>
      </c>
      <c r="B1732" t="s">
        <v>3642</v>
      </c>
      <c r="C1732" t="str">
        <f>IFERROR(VLOOKUP(Table1[[#This Row],[Ticker]],[1]!Table2[[Symbol]:[Industry]],2,FALSE),"-")</f>
        <v>-</v>
      </c>
      <c r="D1732" t="s">
        <v>473</v>
      </c>
      <c r="E1732">
        <v>611.20311465999998</v>
      </c>
      <c r="F1732">
        <v>500.6</v>
      </c>
      <c r="G1732">
        <v>120.391582260926</v>
      </c>
      <c r="H1732">
        <v>2.9888869468128898</v>
      </c>
      <c r="I1732">
        <v>39.614270877511203</v>
      </c>
      <c r="J1732">
        <v>-0.24701454010557999</v>
      </c>
      <c r="K1732">
        <v>459.22897008412201</v>
      </c>
      <c r="L1732">
        <v>387.77188560291103</v>
      </c>
      <c r="M1732">
        <v>71.900955374401093</v>
      </c>
      <c r="N1732">
        <v>1.22199546367592</v>
      </c>
      <c r="O1732">
        <v>2.00759089093087</v>
      </c>
      <c r="P1732">
        <v>155.34302473858699</v>
      </c>
      <c r="Q1732">
        <v>7.5243705043428005E-2</v>
      </c>
    </row>
    <row r="1733" spans="1:17" hidden="1" x14ac:dyDescent="0.3">
      <c r="A1733" t="s">
        <v>3643</v>
      </c>
      <c r="B1733" t="s">
        <v>3644</v>
      </c>
      <c r="C1733" t="str">
        <f>IFERROR(VLOOKUP(Table1[[#This Row],[Ticker]],[1]!Table2[[Symbol]:[Industry]],2,FALSE),"-")</f>
        <v>-</v>
      </c>
      <c r="D1733" t="s">
        <v>992</v>
      </c>
      <c r="E1733">
        <v>610.46510920000003</v>
      </c>
      <c r="F1733">
        <v>53.84</v>
      </c>
      <c r="G1733">
        <v>42.807461147400197</v>
      </c>
      <c r="H1733">
        <v>4.4659674069098498</v>
      </c>
      <c r="I1733">
        <v>26.710631397724899</v>
      </c>
      <c r="J1733">
        <v>3.4653153196151498</v>
      </c>
      <c r="K1733">
        <v>47.968019700100299</v>
      </c>
      <c r="L1733">
        <v>41.118214484398401</v>
      </c>
      <c r="M1733">
        <v>72.019470506182003</v>
      </c>
      <c r="N1733">
        <v>0.75677937220407698</v>
      </c>
      <c r="O1733">
        <v>4.7919762258543797</v>
      </c>
      <c r="P1733">
        <v>76.524590163934405</v>
      </c>
      <c r="Q1733">
        <v>8.3494135452063994E-2</v>
      </c>
    </row>
    <row r="1734" spans="1:17" hidden="1" x14ac:dyDescent="0.3">
      <c r="A1734" t="s">
        <v>3645</v>
      </c>
      <c r="B1734" t="s">
        <v>3646</v>
      </c>
      <c r="C1734" t="str">
        <f>IFERROR(VLOOKUP(Table1[[#This Row],[Ticker]],[1]!Table2[[Symbol]:[Industry]],2,FALSE),"-")</f>
        <v>-</v>
      </c>
      <c r="D1734" t="s">
        <v>559</v>
      </c>
      <c r="E1734">
        <v>609.60858089999999</v>
      </c>
      <c r="F1734">
        <v>44.11</v>
      </c>
      <c r="G1734">
        <v>-31.902373393207501</v>
      </c>
      <c r="H1734">
        <v>-7.6646248946961801</v>
      </c>
      <c r="I1734">
        <v>-21.455486762109398</v>
      </c>
      <c r="J1734">
        <v>-5.2417111980857403</v>
      </c>
      <c r="K1734">
        <v>44.992813866644099</v>
      </c>
      <c r="L1734">
        <v>46.134237317446797</v>
      </c>
      <c r="M1734">
        <v>41.028852229162098</v>
      </c>
      <c r="N1734">
        <v>0.633275979634357</v>
      </c>
      <c r="O1734">
        <v>44.184992065291297</v>
      </c>
      <c r="P1734">
        <v>11.529709228824199</v>
      </c>
      <c r="Q1734">
        <v>0.13450592446052201</v>
      </c>
    </row>
    <row r="1735" spans="1:17" hidden="1" x14ac:dyDescent="0.3">
      <c r="A1735" t="s">
        <v>3647</v>
      </c>
      <c r="B1735" t="s">
        <v>3648</v>
      </c>
      <c r="C1735" t="str">
        <f>IFERROR(VLOOKUP(Table1[[#This Row],[Ticker]],[1]!Table2[[Symbol]:[Industry]],2,FALSE),"-")</f>
        <v>-</v>
      </c>
      <c r="D1735" t="s">
        <v>3649</v>
      </c>
      <c r="E1735">
        <v>608.88</v>
      </c>
      <c r="F1735">
        <v>152.22</v>
      </c>
      <c r="G1735">
        <v>14.9377982260519</v>
      </c>
      <c r="H1735">
        <v>12.422292339623301</v>
      </c>
      <c r="I1735">
        <v>-21.0872524918233</v>
      </c>
      <c r="J1735">
        <v>-0.82436350973352002</v>
      </c>
      <c r="K1735">
        <v>141.08059271856001</v>
      </c>
      <c r="M1735">
        <v>54.960109447425197</v>
      </c>
      <c r="N1735">
        <v>2.1799851848211298</v>
      </c>
      <c r="O1735">
        <v>67.750624096702097</v>
      </c>
      <c r="P1735">
        <v>58.5625</v>
      </c>
    </row>
    <row r="1736" spans="1:17" hidden="1" x14ac:dyDescent="0.3">
      <c r="A1736" t="s">
        <v>3650</v>
      </c>
      <c r="B1736" t="s">
        <v>3651</v>
      </c>
      <c r="C1736" t="str">
        <f>IFERROR(VLOOKUP(Table1[[#This Row],[Ticker]],[1]!Table2[[Symbol]:[Industry]],2,FALSE),"-")</f>
        <v>-</v>
      </c>
      <c r="D1736" t="s">
        <v>46</v>
      </c>
      <c r="E1736">
        <v>606.64464799999996</v>
      </c>
      <c r="F1736">
        <v>264.39999999999998</v>
      </c>
      <c r="G1736">
        <v>-13.0424799028987</v>
      </c>
      <c r="H1736">
        <v>3.1551399592327898</v>
      </c>
      <c r="I1736">
        <v>2.5746520892198599</v>
      </c>
      <c r="J1736">
        <v>-6.6428523270551301</v>
      </c>
      <c r="K1736">
        <v>243.81653815047801</v>
      </c>
      <c r="M1736">
        <v>41.332422376491401</v>
      </c>
      <c r="N1736">
        <v>0.35290241044703202</v>
      </c>
      <c r="O1736">
        <v>13.4077155824508</v>
      </c>
      <c r="P1736">
        <v>85.089254462723105</v>
      </c>
    </row>
    <row r="1737" spans="1:17" hidden="1" x14ac:dyDescent="0.3">
      <c r="A1737" t="s">
        <v>3652</v>
      </c>
      <c r="B1737" t="s">
        <v>3653</v>
      </c>
      <c r="C1737" t="str">
        <f>IFERROR(VLOOKUP(Table1[[#This Row],[Ticker]],[1]!Table2[[Symbol]:[Industry]],2,FALSE),"-")</f>
        <v>-</v>
      </c>
      <c r="D1737" t="s">
        <v>2600</v>
      </c>
      <c r="E1737">
        <v>605.90377036899997</v>
      </c>
      <c r="F1737">
        <v>71.23</v>
      </c>
      <c r="G1737">
        <v>368.42683151606502</v>
      </c>
      <c r="H1737">
        <v>-27.978478601719701</v>
      </c>
      <c r="I1737">
        <v>6.5172877248404699</v>
      </c>
      <c r="J1737">
        <v>-4.5210821509072003</v>
      </c>
      <c r="K1737">
        <v>68.513819605283402</v>
      </c>
      <c r="L1737">
        <v>50.849181049655897</v>
      </c>
      <c r="M1737">
        <v>46.2558279298025</v>
      </c>
      <c r="N1737">
        <v>0.51427285158913705</v>
      </c>
      <c r="O1737">
        <v>37.315737750947598</v>
      </c>
      <c r="P1737">
        <v>398.46046186144099</v>
      </c>
    </row>
    <row r="1738" spans="1:17" hidden="1" x14ac:dyDescent="0.3">
      <c r="A1738" t="s">
        <v>3654</v>
      </c>
      <c r="B1738" t="s">
        <v>3655</v>
      </c>
      <c r="C1738" t="str">
        <f>IFERROR(VLOOKUP(Table1[[#This Row],[Ticker]],[1]!Table2[[Symbol]:[Industry]],2,FALSE),"-")</f>
        <v>-</v>
      </c>
      <c r="D1738" t="s">
        <v>770</v>
      </c>
      <c r="E1738">
        <v>605.77099065000004</v>
      </c>
      <c r="F1738">
        <v>84.3</v>
      </c>
      <c r="G1738">
        <v>342.23527721764799</v>
      </c>
      <c r="H1738">
        <v>19.2044529650675</v>
      </c>
      <c r="I1738">
        <v>13.894003929847001</v>
      </c>
      <c r="J1738">
        <v>4.8156463205407096</v>
      </c>
      <c r="K1738">
        <v>77.777992756121805</v>
      </c>
      <c r="L1738">
        <v>61.678527793182802</v>
      </c>
      <c r="M1738">
        <v>54.455173413749002</v>
      </c>
      <c r="N1738">
        <v>2.12414963952377</v>
      </c>
      <c r="O1738">
        <v>12.3368920521945</v>
      </c>
      <c r="P1738">
        <v>381.71428571428498</v>
      </c>
      <c r="Q1738">
        <v>0.11578976570497999</v>
      </c>
    </row>
    <row r="1739" spans="1:17" hidden="1" x14ac:dyDescent="0.3">
      <c r="A1739" t="s">
        <v>3656</v>
      </c>
      <c r="B1739" t="s">
        <v>3657</v>
      </c>
      <c r="C1739" t="str">
        <f>IFERROR(VLOOKUP(Table1[[#This Row],[Ticker]],[1]!Table2[[Symbol]:[Industry]],2,FALSE),"-")</f>
        <v>-</v>
      </c>
      <c r="D1739" t="s">
        <v>246</v>
      </c>
      <c r="E1739">
        <v>604.95528287499997</v>
      </c>
      <c r="F1739">
        <v>361.25</v>
      </c>
      <c r="G1739">
        <v>-6.0418678603929701</v>
      </c>
      <c r="H1739">
        <v>8.41452505360445</v>
      </c>
      <c r="I1739">
        <v>3.0249840914754</v>
      </c>
      <c r="J1739">
        <v>8.8344339733989106</v>
      </c>
      <c r="K1739">
        <v>318.01410389258001</v>
      </c>
      <c r="L1739">
        <v>306.02763341733203</v>
      </c>
      <c r="M1739">
        <v>82.120689394435402</v>
      </c>
      <c r="N1739">
        <v>1.55807076455674</v>
      </c>
      <c r="O1739">
        <v>3.7370242214532698</v>
      </c>
      <c r="P1739">
        <v>37.096774193548299</v>
      </c>
      <c r="Q1739">
        <v>2.6155520625445999E-2</v>
      </c>
    </row>
    <row r="1740" spans="1:17" hidden="1" x14ac:dyDescent="0.3">
      <c r="A1740" t="s">
        <v>3658</v>
      </c>
      <c r="B1740" t="s">
        <v>3659</v>
      </c>
      <c r="C1740" t="str">
        <f>IFERROR(VLOOKUP(Table1[[#This Row],[Ticker]],[1]!Table2[[Symbol]:[Industry]],2,FALSE),"-")</f>
        <v>-</v>
      </c>
      <c r="D1740" t="s">
        <v>569</v>
      </c>
      <c r="E1740">
        <v>602.62376974999995</v>
      </c>
      <c r="F1740">
        <v>511.25</v>
      </c>
      <c r="G1740">
        <v>82.411829866549297</v>
      </c>
      <c r="H1740">
        <v>13.2758738336414</v>
      </c>
      <c r="I1740">
        <v>43.0365352161907</v>
      </c>
      <c r="J1740">
        <v>-2.7463335387260002</v>
      </c>
      <c r="K1740">
        <v>480.56653194766</v>
      </c>
      <c r="L1740">
        <v>382.57631146998199</v>
      </c>
      <c r="M1740">
        <v>44.831853297543603</v>
      </c>
      <c r="N1740">
        <v>0.41106490374729299</v>
      </c>
      <c r="O1740">
        <v>15.198044009779901</v>
      </c>
      <c r="P1740">
        <v>134.142431875429</v>
      </c>
      <c r="Q1740">
        <v>3.3586014984711997E-2</v>
      </c>
    </row>
    <row r="1741" spans="1:17" hidden="1" x14ac:dyDescent="0.3">
      <c r="A1741" t="s">
        <v>3660</v>
      </c>
      <c r="B1741" t="s">
        <v>3661</v>
      </c>
      <c r="C1741" t="str">
        <f>IFERROR(VLOOKUP(Table1[[#This Row],[Ticker]],[1]!Table2[[Symbol]:[Industry]],2,FALSE),"-")</f>
        <v>-</v>
      </c>
      <c r="D1741" t="s">
        <v>532</v>
      </c>
      <c r="E1741">
        <v>602.26300349999997</v>
      </c>
      <c r="F1741">
        <v>523</v>
      </c>
      <c r="G1741">
        <v>43.432372971372899</v>
      </c>
      <c r="H1741">
        <v>3.1194800537473202</v>
      </c>
      <c r="I1741">
        <v>32.390519190601601</v>
      </c>
      <c r="J1741">
        <v>-0.698421245372013</v>
      </c>
      <c r="K1741">
        <v>515.83505729974502</v>
      </c>
      <c r="L1741">
        <v>432.767726706639</v>
      </c>
      <c r="M1741">
        <v>55.308294023538302</v>
      </c>
      <c r="N1741">
        <v>1.2346927558535701</v>
      </c>
      <c r="O1741">
        <v>17.9732313575525</v>
      </c>
      <c r="P1741">
        <v>182.24500809498099</v>
      </c>
      <c r="Q1741">
        <v>0.19881662036970499</v>
      </c>
    </row>
    <row r="1742" spans="1:17" hidden="1" x14ac:dyDescent="0.3">
      <c r="A1742" t="s">
        <v>3662</v>
      </c>
      <c r="B1742" t="s">
        <v>3663</v>
      </c>
      <c r="C1742" t="str">
        <f>IFERROR(VLOOKUP(Table1[[#This Row],[Ticker]],[1]!Table2[[Symbol]:[Industry]],2,FALSE),"-")</f>
        <v>-</v>
      </c>
      <c r="D1742" t="s">
        <v>265</v>
      </c>
      <c r="E1742">
        <v>600.80517120000002</v>
      </c>
      <c r="F1742">
        <v>1228.8</v>
      </c>
      <c r="G1742">
        <v>170.99527705295699</v>
      </c>
      <c r="H1742">
        <v>33.601514002891697</v>
      </c>
      <c r="I1742">
        <v>63.670458168481098</v>
      </c>
      <c r="J1742">
        <v>2.0214448163474601</v>
      </c>
      <c r="K1742">
        <v>1027.3214092416699</v>
      </c>
      <c r="L1742">
        <v>833.88699202887301</v>
      </c>
      <c r="M1742">
        <v>68.930411810441299</v>
      </c>
      <c r="N1742">
        <v>2.2838425975549401</v>
      </c>
      <c r="O1742">
        <v>10.6770833333333</v>
      </c>
      <c r="P1742">
        <v>236.51923866903999</v>
      </c>
      <c r="Q1742">
        <v>0.169743241072534</v>
      </c>
    </row>
    <row r="1743" spans="1:17" hidden="1" x14ac:dyDescent="0.3">
      <c r="A1743" t="s">
        <v>3664</v>
      </c>
      <c r="B1743" t="s">
        <v>3665</v>
      </c>
      <c r="C1743" t="str">
        <f>IFERROR(VLOOKUP(Table1[[#This Row],[Ticker]],[1]!Table2[[Symbol]:[Industry]],2,FALSE),"-")</f>
        <v>-</v>
      </c>
      <c r="D1743" t="s">
        <v>306</v>
      </c>
      <c r="E1743">
        <v>600.65646700000002</v>
      </c>
      <c r="F1743">
        <v>203.75</v>
      </c>
      <c r="G1743">
        <v>-28.412682714453901</v>
      </c>
      <c r="H1743">
        <v>-10.2117826155865</v>
      </c>
      <c r="I1743">
        <v>-45.940611947611899</v>
      </c>
      <c r="J1743">
        <v>5.3663447170959602</v>
      </c>
      <c r="K1743">
        <v>220.09226759600301</v>
      </c>
      <c r="L1743">
        <v>237.20446924309101</v>
      </c>
      <c r="M1743">
        <v>39.235534685860699</v>
      </c>
      <c r="N1743">
        <v>1.3102010475225701</v>
      </c>
      <c r="O1743">
        <v>82.576687116564401</v>
      </c>
      <c r="P1743">
        <v>9.1322978039635796</v>
      </c>
      <c r="Q1743">
        <v>0.13816968496080601</v>
      </c>
    </row>
    <row r="1744" spans="1:17" hidden="1" x14ac:dyDescent="0.3">
      <c r="A1744" t="s">
        <v>3666</v>
      </c>
      <c r="B1744" t="s">
        <v>3667</v>
      </c>
      <c r="C1744" t="str">
        <f>IFERROR(VLOOKUP(Table1[[#This Row],[Ticker]],[1]!Table2[[Symbol]:[Industry]],2,FALSE),"-")</f>
        <v>-</v>
      </c>
      <c r="D1744" t="s">
        <v>412</v>
      </c>
      <c r="E1744">
        <v>600.07931901500001</v>
      </c>
      <c r="F1744">
        <v>38.21</v>
      </c>
      <c r="G1744">
        <v>23.420184915667502</v>
      </c>
      <c r="H1744">
        <v>-13.0996945003702</v>
      </c>
      <c r="I1744">
        <v>-16.063860000619599</v>
      </c>
      <c r="J1744">
        <v>-2.9721459806944401</v>
      </c>
      <c r="K1744">
        <v>39.061153122529099</v>
      </c>
      <c r="L1744">
        <v>36.740715947390697</v>
      </c>
      <c r="M1744">
        <v>38.239644372265097</v>
      </c>
      <c r="N1744">
        <v>0.78049606919535797</v>
      </c>
      <c r="O1744">
        <v>29.023815755037901</v>
      </c>
      <c r="P1744">
        <v>64.344086021505305</v>
      </c>
      <c r="Q1744">
        <v>1.3966312312801E-2</v>
      </c>
    </row>
    <row r="1745" spans="1:17" hidden="1" x14ac:dyDescent="0.3">
      <c r="A1745" t="s">
        <v>3668</v>
      </c>
      <c r="B1745" t="s">
        <v>3669</v>
      </c>
      <c r="C1745" t="str">
        <f>IFERROR(VLOOKUP(Table1[[#This Row],[Ticker]],[1]!Table2[[Symbol]:[Industry]],2,FALSE),"-")</f>
        <v>-</v>
      </c>
      <c r="D1745" t="s">
        <v>330</v>
      </c>
      <c r="E1745">
        <v>599.46319224000001</v>
      </c>
      <c r="F1745">
        <v>122.4</v>
      </c>
      <c r="G1745">
        <v>43.830006018259603</v>
      </c>
      <c r="H1745">
        <v>-5.4782090057300197</v>
      </c>
      <c r="I1745">
        <v>7.1930396497226097</v>
      </c>
      <c r="J1745">
        <v>-3.4280735112182601</v>
      </c>
      <c r="K1745">
        <v>122.50245872970601</v>
      </c>
      <c r="L1745">
        <v>105.64002850860901</v>
      </c>
      <c r="M1745">
        <v>42.1997428423998</v>
      </c>
      <c r="N1745">
        <v>0.21637149225986599</v>
      </c>
      <c r="O1745">
        <v>20.792483660130699</v>
      </c>
      <c r="P1745">
        <v>81.199111769059897</v>
      </c>
      <c r="Q1745">
        <v>8.3330043613269997E-2</v>
      </c>
    </row>
    <row r="1746" spans="1:17" hidden="1" x14ac:dyDescent="0.3">
      <c r="A1746" t="s">
        <v>3670</v>
      </c>
      <c r="B1746" t="s">
        <v>3671</v>
      </c>
      <c r="C1746" t="str">
        <f>IFERROR(VLOOKUP(Table1[[#This Row],[Ticker]],[1]!Table2[[Symbol]:[Industry]],2,FALSE),"-")</f>
        <v>-</v>
      </c>
      <c r="D1746" t="s">
        <v>743</v>
      </c>
      <c r="E1746">
        <v>599.22049201000004</v>
      </c>
      <c r="F1746">
        <v>79.66</v>
      </c>
      <c r="G1746">
        <v>39.2396378229191</v>
      </c>
      <c r="H1746">
        <v>0.95446515008485899</v>
      </c>
      <c r="I1746">
        <v>13.4691975850948</v>
      </c>
      <c r="J1746">
        <v>-0.84371115432302202</v>
      </c>
      <c r="K1746">
        <v>76.717863759933493</v>
      </c>
      <c r="L1746">
        <v>66.987276741834293</v>
      </c>
      <c r="M1746">
        <v>47.3837917882664</v>
      </c>
      <c r="N1746">
        <v>0.59778914496544999</v>
      </c>
      <c r="O1746">
        <v>1.1800150640220901</v>
      </c>
      <c r="P1746">
        <v>77.022222222222197</v>
      </c>
      <c r="Q1746">
        <v>1.14306047313E-3</v>
      </c>
    </row>
    <row r="1747" spans="1:17" hidden="1" x14ac:dyDescent="0.3">
      <c r="A1747" t="s">
        <v>3672</v>
      </c>
      <c r="B1747" t="s">
        <v>3673</v>
      </c>
      <c r="C1747" t="str">
        <f>IFERROR(VLOOKUP(Table1[[#This Row],[Ticker]],[1]!Table2[[Symbol]:[Industry]],2,FALSE),"-")</f>
        <v>-</v>
      </c>
      <c r="D1747" t="s">
        <v>296</v>
      </c>
      <c r="E1747">
        <v>597.51558999999997</v>
      </c>
      <c r="F1747">
        <v>1039.7</v>
      </c>
      <c r="G1747">
        <v>-16.279186812426101</v>
      </c>
      <c r="H1747">
        <v>-6.4581011474865599</v>
      </c>
      <c r="I1747">
        <v>-0.694868602095848</v>
      </c>
      <c r="J1747">
        <v>13.4901888210676</v>
      </c>
      <c r="M1747">
        <v>65.661405986525693</v>
      </c>
      <c r="O1747">
        <v>36.390304895642899</v>
      </c>
      <c r="P1747">
        <v>19.402813666379501</v>
      </c>
    </row>
    <row r="1748" spans="1:17" hidden="1" x14ac:dyDescent="0.3">
      <c r="A1748" t="s">
        <v>3674</v>
      </c>
      <c r="B1748" t="s">
        <v>3675</v>
      </c>
      <c r="C1748" t="str">
        <f>IFERROR(VLOOKUP(Table1[[#This Row],[Ticker]],[1]!Table2[[Symbol]:[Industry]],2,FALSE),"-")</f>
        <v>-</v>
      </c>
      <c r="D1748" t="s">
        <v>21</v>
      </c>
      <c r="E1748">
        <v>595.78004400600003</v>
      </c>
      <c r="F1748">
        <v>35.18</v>
      </c>
      <c r="G1748">
        <v>-21.117221676646</v>
      </c>
      <c r="H1748">
        <v>-5.4944875771034001</v>
      </c>
      <c r="I1748">
        <v>-42.178305334777498</v>
      </c>
      <c r="J1748">
        <v>1.43238659720924</v>
      </c>
      <c r="K1748">
        <v>36.1989619415383</v>
      </c>
      <c r="L1748">
        <v>39.506436548908297</v>
      </c>
      <c r="M1748">
        <v>49.852394052825701</v>
      </c>
      <c r="N1748">
        <v>0.73579863916383703</v>
      </c>
      <c r="O1748">
        <v>81.637293916998303</v>
      </c>
      <c r="P1748">
        <v>16.297520661157002</v>
      </c>
      <c r="Q1748">
        <v>2.5444033903476E-2</v>
      </c>
    </row>
    <row r="1749" spans="1:17" hidden="1" x14ac:dyDescent="0.3">
      <c r="A1749" t="s">
        <v>3676</v>
      </c>
      <c r="B1749" t="s">
        <v>3677</v>
      </c>
      <c r="C1749" t="str">
        <f>IFERROR(VLOOKUP(Table1[[#This Row],[Ticker]],[1]!Table2[[Symbol]:[Industry]],2,FALSE),"-")</f>
        <v>-</v>
      </c>
      <c r="D1749" t="s">
        <v>199</v>
      </c>
      <c r="E1749">
        <v>595.53576120000002</v>
      </c>
      <c r="F1749">
        <v>766.55</v>
      </c>
      <c r="G1749">
        <v>-5.5931859894901201</v>
      </c>
      <c r="H1749">
        <v>-1.87035303188851</v>
      </c>
      <c r="I1749">
        <v>-12.2495918825592</v>
      </c>
      <c r="J1749">
        <v>1.0670674632677399</v>
      </c>
      <c r="K1749">
        <v>693.254666678474</v>
      </c>
      <c r="L1749">
        <v>542.79544946107296</v>
      </c>
      <c r="M1749">
        <v>72.794479082948499</v>
      </c>
      <c r="N1749">
        <v>1</v>
      </c>
      <c r="Q1749">
        <v>-5.0546889445763001E-2</v>
      </c>
    </row>
    <row r="1750" spans="1:17" hidden="1" x14ac:dyDescent="0.3">
      <c r="A1750" t="s">
        <v>3678</v>
      </c>
      <c r="B1750" t="s">
        <v>3679</v>
      </c>
      <c r="C1750" t="str">
        <f>IFERROR(VLOOKUP(Table1[[#This Row],[Ticker]],[1]!Table2[[Symbol]:[Industry]],2,FALSE),"-")</f>
        <v>-</v>
      </c>
      <c r="D1750" t="s">
        <v>1611</v>
      </c>
      <c r="E1750">
        <v>591.653139506</v>
      </c>
      <c r="F1750">
        <v>25.58</v>
      </c>
      <c r="G1750">
        <v>-24.331151006533599</v>
      </c>
      <c r="H1750">
        <v>-5.2361687819639702</v>
      </c>
      <c r="I1750">
        <v>-31.9003693209999</v>
      </c>
      <c r="J1750">
        <v>-0.59454100402257704</v>
      </c>
      <c r="K1750">
        <v>26.253741527526198</v>
      </c>
      <c r="L1750">
        <v>26.517986423465</v>
      </c>
      <c r="M1750">
        <v>48.100212849491101</v>
      </c>
      <c r="N1750">
        <v>0.46324262667335098</v>
      </c>
      <c r="O1750">
        <v>44.2533229085222</v>
      </c>
      <c r="P1750">
        <v>18.152424942263199</v>
      </c>
      <c r="Q1750">
        <v>-7.154022299835E-3</v>
      </c>
    </row>
    <row r="1751" spans="1:17" hidden="1" x14ac:dyDescent="0.3">
      <c r="A1751" t="s">
        <v>3680</v>
      </c>
      <c r="B1751" t="s">
        <v>3681</v>
      </c>
      <c r="C1751" t="str">
        <f>IFERROR(VLOOKUP(Table1[[#This Row],[Ticker]],[1]!Table2[[Symbol]:[Industry]],2,FALSE),"-")</f>
        <v>-</v>
      </c>
      <c r="D1751" t="s">
        <v>2254</v>
      </c>
      <c r="E1751">
        <v>591.54016545000002</v>
      </c>
      <c r="F1751">
        <v>236.7</v>
      </c>
      <c r="G1751">
        <v>99.995524173573699</v>
      </c>
      <c r="H1751">
        <v>-22.5237184936902</v>
      </c>
      <c r="I1751">
        <v>56.981039662672401</v>
      </c>
      <c r="J1751">
        <v>-8.3197115237655996</v>
      </c>
      <c r="K1751">
        <v>277.815714185736</v>
      </c>
      <c r="M1751">
        <v>21.8103018118771</v>
      </c>
      <c r="N1751">
        <v>0.45533209420183901</v>
      </c>
      <c r="O1751">
        <v>77.439797211660306</v>
      </c>
      <c r="P1751">
        <v>149.157894736842</v>
      </c>
    </row>
    <row r="1752" spans="1:17" hidden="1" x14ac:dyDescent="0.3">
      <c r="A1752" t="s">
        <v>3682</v>
      </c>
      <c r="B1752" t="s">
        <v>3683</v>
      </c>
      <c r="C1752" t="str">
        <f>IFERROR(VLOOKUP(Table1[[#This Row],[Ticker]],[1]!Table2[[Symbol]:[Industry]],2,FALSE),"-")</f>
        <v>-</v>
      </c>
      <c r="D1752" t="s">
        <v>54</v>
      </c>
      <c r="E1752">
        <v>589.20399999999995</v>
      </c>
      <c r="F1752">
        <v>280</v>
      </c>
      <c r="G1752">
        <v>-41.144741456487701</v>
      </c>
      <c r="H1752">
        <v>-1.5171362841290601</v>
      </c>
      <c r="I1752">
        <v>-11.3047325642688</v>
      </c>
      <c r="J1752">
        <v>-1.12553685615683</v>
      </c>
      <c r="K1752">
        <v>280.773711313197</v>
      </c>
      <c r="M1752">
        <v>53.150304321562203</v>
      </c>
      <c r="N1752">
        <v>0.67137684704961298</v>
      </c>
      <c r="O1752">
        <v>30</v>
      </c>
      <c r="P1752">
        <v>25</v>
      </c>
    </row>
    <row r="1753" spans="1:17" hidden="1" x14ac:dyDescent="0.3">
      <c r="A1753" t="s">
        <v>3684</v>
      </c>
      <c r="B1753" t="s">
        <v>3685</v>
      </c>
      <c r="C1753" t="str">
        <f>IFERROR(VLOOKUP(Table1[[#This Row],[Ticker]],[1]!Table2[[Symbol]:[Industry]],2,FALSE),"-")</f>
        <v>-</v>
      </c>
      <c r="D1753" t="s">
        <v>2368</v>
      </c>
      <c r="E1753">
        <v>587.73599999999999</v>
      </c>
      <c r="F1753">
        <v>680.25</v>
      </c>
      <c r="G1753">
        <v>476.52009234744497</v>
      </c>
      <c r="H1753">
        <v>35.187517379273203</v>
      </c>
      <c r="I1753">
        <v>29.2628764487274</v>
      </c>
      <c r="J1753">
        <v>-1.45851419719077</v>
      </c>
      <c r="K1753">
        <v>564.28107864975402</v>
      </c>
      <c r="L1753">
        <v>415.02089765093001</v>
      </c>
      <c r="M1753">
        <v>61.933985393684502</v>
      </c>
      <c r="N1753">
        <v>0.92707130701110196</v>
      </c>
      <c r="O1753">
        <v>8.3645718485850793</v>
      </c>
      <c r="P1753">
        <v>592.36641221373998</v>
      </c>
      <c r="Q1753">
        <v>0.22354518589604899</v>
      </c>
    </row>
    <row r="1754" spans="1:17" hidden="1" x14ac:dyDescent="0.3">
      <c r="A1754" t="s">
        <v>3686</v>
      </c>
      <c r="B1754" t="s">
        <v>3687</v>
      </c>
      <c r="C1754" t="str">
        <f>IFERROR(VLOOKUP(Table1[[#This Row],[Ticker]],[1]!Table2[[Symbol]:[Industry]],2,FALSE),"-")</f>
        <v>-</v>
      </c>
      <c r="D1754" t="s">
        <v>199</v>
      </c>
      <c r="E1754">
        <v>587.40866046400004</v>
      </c>
      <c r="F1754">
        <v>150.76</v>
      </c>
      <c r="G1754">
        <v>25.871230047591201</v>
      </c>
      <c r="H1754">
        <v>15.780055317562301</v>
      </c>
      <c r="I1754">
        <v>-3.9291403466621801</v>
      </c>
      <c r="J1754">
        <v>3.33205929371753</v>
      </c>
      <c r="K1754">
        <v>133.84643451460701</v>
      </c>
      <c r="L1754">
        <v>123.141688313342</v>
      </c>
      <c r="M1754">
        <v>67.283780492972895</v>
      </c>
      <c r="N1754">
        <v>1.2867279452067599</v>
      </c>
      <c r="O1754">
        <v>9.6444680286548401</v>
      </c>
      <c r="P1754">
        <v>79.049881235154302</v>
      </c>
      <c r="Q1754">
        <v>9.1167209506000005E-2</v>
      </c>
    </row>
    <row r="1755" spans="1:17" hidden="1" x14ac:dyDescent="0.3">
      <c r="A1755" t="s">
        <v>3688</v>
      </c>
      <c r="B1755" t="s">
        <v>3689</v>
      </c>
      <c r="C1755" t="str">
        <f>IFERROR(VLOOKUP(Table1[[#This Row],[Ticker]],[1]!Table2[[Symbol]:[Industry]],2,FALSE),"-")</f>
        <v>-</v>
      </c>
      <c r="D1755" t="s">
        <v>296</v>
      </c>
      <c r="E1755">
        <v>587.38125500000001</v>
      </c>
      <c r="F1755">
        <v>127.85</v>
      </c>
      <c r="G1755">
        <v>-21.086037673881101</v>
      </c>
      <c r="H1755">
        <v>-11.2365262435173</v>
      </c>
      <c r="I1755">
        <v>-19.5722847034063</v>
      </c>
      <c r="J1755">
        <v>-1.48933348069444</v>
      </c>
      <c r="K1755">
        <v>129.02547210017201</v>
      </c>
      <c r="L1755">
        <v>126.175897614116</v>
      </c>
      <c r="M1755">
        <v>41.104692177116704</v>
      </c>
      <c r="N1755">
        <v>0.66575227623335698</v>
      </c>
      <c r="O1755">
        <v>19.593273367227201</v>
      </c>
      <c r="P1755">
        <v>27.849999999999898</v>
      </c>
      <c r="Q1755">
        <v>5.0515794829517999E-2</v>
      </c>
    </row>
    <row r="1756" spans="1:17" hidden="1" x14ac:dyDescent="0.3">
      <c r="A1756" t="s">
        <v>3690</v>
      </c>
      <c r="B1756" t="s">
        <v>3691</v>
      </c>
      <c r="C1756" t="str">
        <f>IFERROR(VLOOKUP(Table1[[#This Row],[Ticker]],[1]!Table2[[Symbol]:[Industry]],2,FALSE),"-")</f>
        <v>-</v>
      </c>
      <c r="D1756" t="s">
        <v>731</v>
      </c>
      <c r="E1756">
        <v>583.70889750000003</v>
      </c>
      <c r="F1756">
        <v>105.73</v>
      </c>
      <c r="G1756">
        <v>-15.557666724761599</v>
      </c>
      <c r="H1756">
        <v>-6.3602330863441603</v>
      </c>
      <c r="I1756">
        <v>-28.141508553176401</v>
      </c>
      <c r="J1756">
        <v>-3.8721459806944298</v>
      </c>
      <c r="K1756">
        <v>112.755633914893</v>
      </c>
      <c r="L1756">
        <v>109.642106635574</v>
      </c>
      <c r="M1756">
        <v>32.621786458304001</v>
      </c>
      <c r="N1756">
        <v>0.62708898280780201</v>
      </c>
      <c r="O1756">
        <v>43.242220750969402</v>
      </c>
      <c r="P1756">
        <v>32.179022377797203</v>
      </c>
      <c r="Q1756">
        <v>-1.2445668347214001E-2</v>
      </c>
    </row>
    <row r="1757" spans="1:17" hidden="1" x14ac:dyDescent="0.3">
      <c r="A1757" t="s">
        <v>3692</v>
      </c>
      <c r="B1757" t="s">
        <v>3693</v>
      </c>
      <c r="C1757" t="str">
        <f>IFERROR(VLOOKUP(Table1[[#This Row],[Ticker]],[1]!Table2[[Symbol]:[Industry]],2,FALSE),"-")</f>
        <v>-</v>
      </c>
      <c r="D1757" t="s">
        <v>246</v>
      </c>
      <c r="E1757">
        <v>582.80907239999999</v>
      </c>
      <c r="F1757">
        <v>258.48</v>
      </c>
      <c r="G1757">
        <v>121.161704931591</v>
      </c>
      <c r="H1757">
        <v>28.5974331999975</v>
      </c>
      <c r="I1757">
        <v>11.4257606535579</v>
      </c>
      <c r="J1757">
        <v>5.2916321822171701</v>
      </c>
      <c r="K1757">
        <v>210.91016879850301</v>
      </c>
      <c r="L1757">
        <v>186.190032332816</v>
      </c>
      <c r="M1757">
        <v>77.132064875012901</v>
      </c>
      <c r="N1757">
        <v>1.06015532630284</v>
      </c>
      <c r="O1757">
        <v>8.3255957907768501</v>
      </c>
      <c r="P1757">
        <v>156.93836978131199</v>
      </c>
      <c r="Q1757">
        <v>0.122602593077987</v>
      </c>
    </row>
    <row r="1758" spans="1:17" hidden="1" x14ac:dyDescent="0.3">
      <c r="A1758" t="s">
        <v>3694</v>
      </c>
      <c r="B1758" t="s">
        <v>3695</v>
      </c>
      <c r="C1758" t="str">
        <f>IFERROR(VLOOKUP(Table1[[#This Row],[Ticker]],[1]!Table2[[Symbol]:[Industry]],2,FALSE),"-")</f>
        <v>-</v>
      </c>
      <c r="D1758" t="s">
        <v>127</v>
      </c>
      <c r="E1758">
        <v>582.23379050000005</v>
      </c>
      <c r="F1758">
        <v>312.75</v>
      </c>
      <c r="G1758">
        <v>108.980507980951</v>
      </c>
      <c r="H1758">
        <v>39.5615958222104</v>
      </c>
      <c r="I1758">
        <v>25.767275739077199</v>
      </c>
      <c r="J1758">
        <v>8.7076455841972695</v>
      </c>
      <c r="K1758">
        <v>264.98893159997698</v>
      </c>
      <c r="L1758">
        <v>230.00290963970701</v>
      </c>
      <c r="M1758">
        <v>78.154205646278697</v>
      </c>
      <c r="N1758">
        <v>2.3350234891736799</v>
      </c>
      <c r="O1758">
        <v>13.4772182254196</v>
      </c>
      <c r="P1758">
        <v>143.954758190327</v>
      </c>
      <c r="Q1758">
        <v>0.12499329304795501</v>
      </c>
    </row>
    <row r="1759" spans="1:17" hidden="1" x14ac:dyDescent="0.3">
      <c r="A1759" t="s">
        <v>3696</v>
      </c>
      <c r="B1759" t="s">
        <v>3697</v>
      </c>
      <c r="C1759" t="str">
        <f>IFERROR(VLOOKUP(Table1[[#This Row],[Ticker]],[1]!Table2[[Symbol]:[Industry]],2,FALSE),"-")</f>
        <v>-</v>
      </c>
      <c r="D1759" t="s">
        <v>630</v>
      </c>
      <c r="E1759">
        <v>580.20000000000005</v>
      </c>
      <c r="F1759">
        <v>483.5</v>
      </c>
      <c r="G1759">
        <v>117.597611652062</v>
      </c>
      <c r="H1759">
        <v>-2.08640146224309</v>
      </c>
      <c r="I1759">
        <v>24.261258709699099</v>
      </c>
      <c r="J1759">
        <v>-2.1868099318145999</v>
      </c>
      <c r="K1759">
        <v>482.02079563404197</v>
      </c>
      <c r="L1759">
        <v>385.58678385738102</v>
      </c>
      <c r="M1759">
        <v>34.619651806748003</v>
      </c>
      <c r="N1759">
        <v>0.46321931391670601</v>
      </c>
      <c r="O1759">
        <v>15.511892450878999</v>
      </c>
      <c r="P1759">
        <v>162.77173913043401</v>
      </c>
      <c r="Q1759">
        <v>6.6957723504180999E-2</v>
      </c>
    </row>
    <row r="1760" spans="1:17" hidden="1" x14ac:dyDescent="0.3">
      <c r="A1760" t="s">
        <v>3698</v>
      </c>
      <c r="B1760" t="s">
        <v>3699</v>
      </c>
      <c r="C1760" t="str">
        <f>IFERROR(VLOOKUP(Table1[[#This Row],[Ticker]],[1]!Table2[[Symbol]:[Industry]],2,FALSE),"-")</f>
        <v>-</v>
      </c>
      <c r="D1760" t="s">
        <v>415</v>
      </c>
      <c r="E1760">
        <v>579.72022778999997</v>
      </c>
      <c r="F1760">
        <v>2359.65</v>
      </c>
      <c r="G1760">
        <v>1.6212265424211401</v>
      </c>
      <c r="H1760">
        <v>-0.38901367757942501</v>
      </c>
      <c r="I1760">
        <v>13.2356520389518</v>
      </c>
      <c r="J1760">
        <v>0.75551359377364602</v>
      </c>
      <c r="K1760">
        <v>2269.5872939823998</v>
      </c>
      <c r="L1760">
        <v>1993.2928896242499</v>
      </c>
      <c r="M1760">
        <v>43.963038781977801</v>
      </c>
      <c r="N1760">
        <v>0.229988508660489</v>
      </c>
      <c r="O1760">
        <v>17.771703430593501</v>
      </c>
      <c r="P1760">
        <v>41.7164649710219</v>
      </c>
      <c r="Q1760">
        <v>-6.2485834438180003E-2</v>
      </c>
    </row>
    <row r="1761" spans="1:17" hidden="1" x14ac:dyDescent="0.3">
      <c r="A1761" t="s">
        <v>3700</v>
      </c>
      <c r="B1761" t="s">
        <v>3701</v>
      </c>
      <c r="C1761" t="str">
        <f>IFERROR(VLOOKUP(Table1[[#This Row],[Ticker]],[1]!Table2[[Symbol]:[Industry]],2,FALSE),"-")</f>
        <v>-</v>
      </c>
      <c r="D1761" t="s">
        <v>412</v>
      </c>
      <c r="E1761">
        <v>574.19247499999994</v>
      </c>
      <c r="F1761">
        <v>54.31</v>
      </c>
      <c r="G1761">
        <v>24.673676306097398</v>
      </c>
      <c r="H1761">
        <v>31.677974773090199</v>
      </c>
      <c r="I1761">
        <v>-43.3673094469262</v>
      </c>
      <c r="J1761">
        <v>15.5732765545168</v>
      </c>
      <c r="K1761">
        <v>42.782444286187101</v>
      </c>
      <c r="L1761">
        <v>47.670224110764202</v>
      </c>
      <c r="M1761">
        <v>90.342172738561004</v>
      </c>
      <c r="N1761">
        <v>1.51279469874893</v>
      </c>
      <c r="O1761">
        <v>60.191493279322401</v>
      </c>
      <c r="P1761">
        <v>69.771803688652696</v>
      </c>
      <c r="Q1761">
        <v>0.135675268175383</v>
      </c>
    </row>
    <row r="1762" spans="1:17" hidden="1" x14ac:dyDescent="0.3">
      <c r="A1762" t="s">
        <v>3702</v>
      </c>
      <c r="B1762" t="s">
        <v>3703</v>
      </c>
      <c r="C1762" t="str">
        <f>IFERROR(VLOOKUP(Table1[[#This Row],[Ticker]],[1]!Table2[[Symbol]:[Industry]],2,FALSE),"-")</f>
        <v>-</v>
      </c>
      <c r="D1762" t="s">
        <v>54</v>
      </c>
      <c r="E1762">
        <v>573.221498</v>
      </c>
      <c r="F1762">
        <v>182.8</v>
      </c>
      <c r="G1762">
        <v>36.490670575877203</v>
      </c>
      <c r="H1762">
        <v>1.6833781844444</v>
      </c>
      <c r="I1762">
        <v>23.356677880486</v>
      </c>
      <c r="J1762">
        <v>-0.38773252704389899</v>
      </c>
      <c r="K1762">
        <v>179.203857216508</v>
      </c>
      <c r="L1762">
        <v>155.20919626294099</v>
      </c>
      <c r="M1762">
        <v>50.952084895509302</v>
      </c>
      <c r="N1762">
        <v>1.0643901511771601</v>
      </c>
      <c r="O1762">
        <v>19.623411113969699</v>
      </c>
      <c r="P1762">
        <v>98.719348733504404</v>
      </c>
      <c r="Q1762">
        <v>0.137409590037436</v>
      </c>
    </row>
    <row r="1763" spans="1:17" hidden="1" x14ac:dyDescent="0.3">
      <c r="A1763" t="s">
        <v>3704</v>
      </c>
      <c r="B1763" t="s">
        <v>3705</v>
      </c>
      <c r="C1763" t="str">
        <f>IFERROR(VLOOKUP(Table1[[#This Row],[Ticker]],[1]!Table2[[Symbol]:[Industry]],2,FALSE),"-")</f>
        <v>-</v>
      </c>
      <c r="D1763" t="s">
        <v>630</v>
      </c>
      <c r="E1763">
        <v>572.77026880000005</v>
      </c>
      <c r="F1763">
        <v>308.8</v>
      </c>
      <c r="G1763">
        <v>92.124643035918297</v>
      </c>
      <c r="H1763">
        <v>-2.0685502601269099</v>
      </c>
      <c r="I1763">
        <v>51.605007023086003</v>
      </c>
      <c r="J1763">
        <v>-3.7863174809295801</v>
      </c>
      <c r="K1763">
        <v>299.119427208319</v>
      </c>
      <c r="L1763">
        <v>212.090758804926</v>
      </c>
      <c r="M1763">
        <v>41.227919662622398</v>
      </c>
      <c r="N1763">
        <v>0.69644071639084104</v>
      </c>
      <c r="O1763">
        <v>18.1023316062176</v>
      </c>
      <c r="P1763">
        <v>248.139797068771</v>
      </c>
      <c r="Q1763">
        <v>0.21510352147096201</v>
      </c>
    </row>
    <row r="1764" spans="1:17" hidden="1" x14ac:dyDescent="0.3">
      <c r="A1764" t="s">
        <v>3706</v>
      </c>
      <c r="B1764" t="s">
        <v>3707</v>
      </c>
      <c r="C1764" t="str">
        <f>IFERROR(VLOOKUP(Table1[[#This Row],[Ticker]],[1]!Table2[[Symbol]:[Industry]],2,FALSE),"-")</f>
        <v>-</v>
      </c>
      <c r="D1764" t="s">
        <v>301</v>
      </c>
      <c r="E1764">
        <v>572.38822253000001</v>
      </c>
      <c r="F1764">
        <v>387.7</v>
      </c>
      <c r="G1764">
        <v>70.997297489674807</v>
      </c>
      <c r="H1764">
        <v>22.5681317699228</v>
      </c>
      <c r="I1764">
        <v>29.7098956987865</v>
      </c>
      <c r="J1764">
        <v>6.5293346571187696</v>
      </c>
      <c r="K1764">
        <v>313.723626009101</v>
      </c>
      <c r="L1764">
        <v>270.16585163765001</v>
      </c>
      <c r="M1764">
        <v>85.808020401542905</v>
      </c>
      <c r="N1764">
        <v>1.42007143895279</v>
      </c>
      <c r="O1764">
        <v>2.61800361103947</v>
      </c>
      <c r="P1764">
        <v>112.26389269093799</v>
      </c>
      <c r="Q1764">
        <v>8.2963151654342995E-2</v>
      </c>
    </row>
    <row r="1765" spans="1:17" hidden="1" x14ac:dyDescent="0.3">
      <c r="A1765" t="s">
        <v>3708</v>
      </c>
      <c r="B1765" t="s">
        <v>3709</v>
      </c>
      <c r="C1765" t="str">
        <f>IFERROR(VLOOKUP(Table1[[#This Row],[Ticker]],[1]!Table2[[Symbol]:[Industry]],2,FALSE),"-")</f>
        <v>-</v>
      </c>
      <c r="D1765" t="s">
        <v>2247</v>
      </c>
      <c r="E1765">
        <v>571.64324999999997</v>
      </c>
      <c r="F1765">
        <v>631.65</v>
      </c>
      <c r="G1765">
        <v>-23.326569838770499</v>
      </c>
      <c r="H1765">
        <v>-10.489574809883401</v>
      </c>
      <c r="I1765">
        <v>-32.913272546806397</v>
      </c>
      <c r="J1765">
        <v>-9.1512906366029707</v>
      </c>
      <c r="K1765">
        <v>650.98788444947695</v>
      </c>
      <c r="L1765">
        <v>614.08908335427702</v>
      </c>
      <c r="M1765">
        <v>42.565843921492103</v>
      </c>
      <c r="N1765">
        <v>1.3217125771359499</v>
      </c>
      <c r="O1765">
        <v>37.5761893453653</v>
      </c>
      <c r="P1765">
        <v>40.993303571428498</v>
      </c>
    </row>
    <row r="1766" spans="1:17" hidden="1" x14ac:dyDescent="0.3">
      <c r="A1766" t="s">
        <v>3710</v>
      </c>
      <c r="B1766" t="s">
        <v>3711</v>
      </c>
      <c r="C1766" t="str">
        <f>IFERROR(VLOOKUP(Table1[[#This Row],[Ticker]],[1]!Table2[[Symbol]:[Industry]],2,FALSE),"-")</f>
        <v>-</v>
      </c>
      <c r="D1766" t="s">
        <v>532</v>
      </c>
      <c r="E1766">
        <v>570.19412812500002</v>
      </c>
      <c r="F1766">
        <v>524.95000000000005</v>
      </c>
      <c r="G1766">
        <v>166.12998037394601</v>
      </c>
      <c r="H1766">
        <v>4.9890438181515497</v>
      </c>
      <c r="I1766">
        <v>95.647527256986095</v>
      </c>
      <c r="J1766">
        <v>2.41378067936503</v>
      </c>
      <c r="K1766">
        <v>458.22394927845102</v>
      </c>
      <c r="L1766">
        <v>328.624066965341</v>
      </c>
      <c r="M1766">
        <v>88.367750594516707</v>
      </c>
      <c r="N1766">
        <v>0.77761904847688901</v>
      </c>
      <c r="O1766">
        <v>3.8098866558719799</v>
      </c>
      <c r="P1766">
        <v>198.94646924829101</v>
      </c>
      <c r="Q1766">
        <v>0.39046101457573701</v>
      </c>
    </row>
    <row r="1767" spans="1:17" hidden="1" x14ac:dyDescent="0.3">
      <c r="A1767" t="s">
        <v>3712</v>
      </c>
      <c r="B1767" t="s">
        <v>3713</v>
      </c>
      <c r="C1767" t="str">
        <f>IFERROR(VLOOKUP(Table1[[#This Row],[Ticker]],[1]!Table2[[Symbol]:[Industry]],2,FALSE),"-")</f>
        <v>-</v>
      </c>
      <c r="D1767" t="s">
        <v>330</v>
      </c>
      <c r="E1767">
        <v>569.34003485599999</v>
      </c>
      <c r="F1767">
        <v>93.04</v>
      </c>
      <c r="G1767">
        <v>-38.575849946280997</v>
      </c>
      <c r="H1767">
        <v>10.4738142972268</v>
      </c>
      <c r="I1767">
        <v>-13.560129789572301</v>
      </c>
      <c r="J1767">
        <v>-8.7998916454343092</v>
      </c>
      <c r="K1767">
        <v>88.244067666487695</v>
      </c>
      <c r="L1767">
        <v>90.317439245883904</v>
      </c>
      <c r="M1767">
        <v>50.876288404646402</v>
      </c>
      <c r="N1767">
        <v>3.0574668961851499</v>
      </c>
      <c r="O1767">
        <v>44.453998280309499</v>
      </c>
      <c r="P1767">
        <v>22.099737532808401</v>
      </c>
      <c r="Q1767">
        <v>5.0435798636032002E-2</v>
      </c>
    </row>
    <row r="1768" spans="1:17" hidden="1" x14ac:dyDescent="0.3">
      <c r="A1768" t="s">
        <v>3714</v>
      </c>
      <c r="B1768" t="s">
        <v>3715</v>
      </c>
      <c r="C1768" t="str">
        <f>IFERROR(VLOOKUP(Table1[[#This Row],[Ticker]],[1]!Table2[[Symbol]:[Industry]],2,FALSE),"-")</f>
        <v>-</v>
      </c>
      <c r="D1768" t="s">
        <v>141</v>
      </c>
      <c r="E1768">
        <v>567.98822640000003</v>
      </c>
      <c r="F1768">
        <v>14.42</v>
      </c>
      <c r="G1768">
        <v>106.35981227757399</v>
      </c>
      <c r="H1768">
        <v>7.5130355489063403</v>
      </c>
      <c r="I1768">
        <v>4.2666292187584496</v>
      </c>
      <c r="J1768">
        <v>7.5721355442322302</v>
      </c>
      <c r="K1768">
        <v>13.316199668564501</v>
      </c>
      <c r="L1768">
        <v>11.209245720363301</v>
      </c>
      <c r="M1768">
        <v>51.461483955212699</v>
      </c>
      <c r="N1768">
        <v>1.76656518120565</v>
      </c>
      <c r="O1768">
        <v>20.110957004160898</v>
      </c>
      <c r="P1768">
        <v>169.53271028037301</v>
      </c>
      <c r="Q1768">
        <v>8.3837167786843997E-2</v>
      </c>
    </row>
    <row r="1769" spans="1:17" hidden="1" x14ac:dyDescent="0.3">
      <c r="A1769" t="s">
        <v>3716</v>
      </c>
      <c r="B1769" t="s">
        <v>3717</v>
      </c>
      <c r="C1769" t="str">
        <f>IFERROR(VLOOKUP(Table1[[#This Row],[Ticker]],[1]!Table2[[Symbol]:[Industry]],2,FALSE),"-")</f>
        <v>-</v>
      </c>
      <c r="D1769" t="s">
        <v>199</v>
      </c>
      <c r="E1769">
        <v>567.44256800000005</v>
      </c>
      <c r="F1769">
        <v>465.85</v>
      </c>
      <c r="G1769">
        <v>-26.118841141718299</v>
      </c>
      <c r="H1769">
        <v>-4.8742089741033396</v>
      </c>
      <c r="I1769">
        <v>-18.945650930366298</v>
      </c>
      <c r="J1769">
        <v>8.6039591567010199</v>
      </c>
      <c r="K1769">
        <v>469.76001796344298</v>
      </c>
      <c r="L1769">
        <v>468.16494474827402</v>
      </c>
      <c r="M1769">
        <v>74.229286868014796</v>
      </c>
      <c r="N1769">
        <v>0.32412854770335398</v>
      </c>
      <c r="O1769">
        <v>37.565740045078797</v>
      </c>
      <c r="P1769">
        <v>25.566037735849001</v>
      </c>
      <c r="Q1769">
        <v>0.15875767018836401</v>
      </c>
    </row>
    <row r="1770" spans="1:17" hidden="1" x14ac:dyDescent="0.3">
      <c r="A1770" t="s">
        <v>3718</v>
      </c>
      <c r="B1770" t="s">
        <v>3719</v>
      </c>
      <c r="C1770" t="str">
        <f>IFERROR(VLOOKUP(Table1[[#This Row],[Ticker]],[1]!Table2[[Symbol]:[Industry]],2,FALSE),"-")</f>
        <v>-</v>
      </c>
      <c r="D1770" t="s">
        <v>118</v>
      </c>
      <c r="E1770">
        <v>567.19200000000001</v>
      </c>
      <c r="F1770">
        <v>37812.800000000003</v>
      </c>
      <c r="G1770">
        <v>185.73087904919501</v>
      </c>
      <c r="H1770">
        <v>20.407543472793801</v>
      </c>
      <c r="I1770">
        <v>82.525168313408599</v>
      </c>
      <c r="J1770">
        <v>16.6000744215855</v>
      </c>
      <c r="K1770">
        <v>28733.237048520001</v>
      </c>
      <c r="L1770">
        <v>21534.827291823101</v>
      </c>
      <c r="M1770">
        <v>92.8157092571292</v>
      </c>
      <c r="N1770">
        <v>0.89763344000632095</v>
      </c>
      <c r="O1770">
        <v>2.61075614606693</v>
      </c>
      <c r="P1770">
        <v>285.400507577996</v>
      </c>
      <c r="Q1770">
        <v>9.1046754026607002E-2</v>
      </c>
    </row>
    <row r="1771" spans="1:17" hidden="1" x14ac:dyDescent="0.3">
      <c r="A1771" t="s">
        <v>3720</v>
      </c>
      <c r="B1771" t="s">
        <v>3721</v>
      </c>
      <c r="C1771" t="str">
        <f>IFERROR(VLOOKUP(Table1[[#This Row],[Ticker]],[1]!Table2[[Symbol]:[Industry]],2,FALSE),"-")</f>
        <v>-</v>
      </c>
      <c r="D1771" t="s">
        <v>415</v>
      </c>
      <c r="E1771">
        <v>566.56189030999997</v>
      </c>
      <c r="F1771">
        <v>59.54</v>
      </c>
      <c r="G1771">
        <v>-58.881622697193102</v>
      </c>
      <c r="H1771">
        <v>-16.074554412531299</v>
      </c>
      <c r="I1771">
        <v>-38.3853401359166</v>
      </c>
      <c r="J1771">
        <v>-10.3412957173385</v>
      </c>
      <c r="K1771">
        <v>65.754069338510803</v>
      </c>
      <c r="L1771">
        <v>69.168527453431594</v>
      </c>
      <c r="M1771">
        <v>24.207411500237001</v>
      </c>
      <c r="N1771">
        <v>1.14621379622318</v>
      </c>
      <c r="O1771">
        <v>64.578434665770899</v>
      </c>
      <c r="P1771">
        <v>0.91525423728813204</v>
      </c>
      <c r="Q1771">
        <v>-1.3278904356089E-2</v>
      </c>
    </row>
    <row r="1772" spans="1:17" hidden="1" x14ac:dyDescent="0.3">
      <c r="A1772" t="s">
        <v>3722</v>
      </c>
      <c r="B1772" t="s">
        <v>3723</v>
      </c>
      <c r="C1772" t="str">
        <f>IFERROR(VLOOKUP(Table1[[#This Row],[Ticker]],[1]!Table2[[Symbol]:[Industry]],2,FALSE),"-")</f>
        <v>-</v>
      </c>
      <c r="D1772" t="s">
        <v>569</v>
      </c>
      <c r="E1772">
        <v>566.51715199</v>
      </c>
      <c r="F1772">
        <v>642.9</v>
      </c>
      <c r="G1772">
        <v>-24.389065395906599</v>
      </c>
      <c r="H1772">
        <v>-0.81372224394735804</v>
      </c>
      <c r="I1772">
        <v>-18.589996639142601</v>
      </c>
      <c r="J1772">
        <v>1.44838687343478</v>
      </c>
      <c r="K1772">
        <v>637.01064611812103</v>
      </c>
      <c r="L1772">
        <v>653.14839950864598</v>
      </c>
      <c r="M1772">
        <v>49.342126532502803</v>
      </c>
      <c r="N1772">
        <v>0.44821726205969697</v>
      </c>
      <c r="O1772">
        <v>25.991600559962599</v>
      </c>
      <c r="P1772">
        <v>251.21551488664201</v>
      </c>
      <c r="Q1772">
        <v>-0.107981122541073</v>
      </c>
    </row>
    <row r="1773" spans="1:17" hidden="1" x14ac:dyDescent="0.3">
      <c r="A1773" t="s">
        <v>3724</v>
      </c>
      <c r="B1773" t="s">
        <v>3725</v>
      </c>
      <c r="C1773" t="str">
        <f>IFERROR(VLOOKUP(Table1[[#This Row],[Ticker]],[1]!Table2[[Symbol]:[Industry]],2,FALSE),"-")</f>
        <v>-</v>
      </c>
      <c r="D1773" t="s">
        <v>356</v>
      </c>
      <c r="E1773">
        <v>562.27119419999997</v>
      </c>
      <c r="F1773">
        <v>1637</v>
      </c>
      <c r="G1773">
        <v>52.534818882304101</v>
      </c>
      <c r="H1773">
        <v>36.291287698961099</v>
      </c>
      <c r="I1773">
        <v>41.488263551503898</v>
      </c>
      <c r="J1773">
        <v>-3.4713027296926899</v>
      </c>
      <c r="K1773">
        <v>1338.0876935930901</v>
      </c>
      <c r="L1773">
        <v>1126.62329493683</v>
      </c>
      <c r="M1773">
        <v>56.385740966036202</v>
      </c>
      <c r="N1773">
        <v>0.86866359447004604</v>
      </c>
      <c r="O1773">
        <v>12.339645693341399</v>
      </c>
      <c r="P1773">
        <v>93.727810650887506</v>
      </c>
    </row>
    <row r="1774" spans="1:17" hidden="1" x14ac:dyDescent="0.3">
      <c r="A1774" t="s">
        <v>3726</v>
      </c>
      <c r="B1774" t="s">
        <v>3727</v>
      </c>
      <c r="C1774" t="str">
        <f>IFERROR(VLOOKUP(Table1[[#This Row],[Ticker]],[1]!Table2[[Symbol]:[Industry]],2,FALSE),"-")</f>
        <v>-</v>
      </c>
      <c r="D1774" t="s">
        <v>199</v>
      </c>
      <c r="E1774">
        <v>559.32302492999997</v>
      </c>
      <c r="F1774">
        <v>4725.8999999999996</v>
      </c>
      <c r="G1774">
        <v>136.75535012205</v>
      </c>
      <c r="H1774">
        <v>39.7252321858467</v>
      </c>
      <c r="I1774">
        <v>34.663169159872602</v>
      </c>
      <c r="J1774">
        <v>-2.8146369783644301</v>
      </c>
      <c r="K1774">
        <v>3666.2974412594699</v>
      </c>
      <c r="L1774">
        <v>2811.6003844174202</v>
      </c>
      <c r="M1774">
        <v>83.012874885303901</v>
      </c>
      <c r="N1774">
        <v>1.0735490759205499</v>
      </c>
      <c r="O1774">
        <v>1.00721555682516</v>
      </c>
      <c r="P1774">
        <v>225.92413793103401</v>
      </c>
      <c r="Q1774">
        <v>0.120433409241141</v>
      </c>
    </row>
    <row r="1775" spans="1:17" hidden="1" x14ac:dyDescent="0.3">
      <c r="A1775" t="s">
        <v>3728</v>
      </c>
      <c r="B1775" t="s">
        <v>3729</v>
      </c>
      <c r="C1775" t="str">
        <f>IFERROR(VLOOKUP(Table1[[#This Row],[Ticker]],[1]!Table2[[Symbol]:[Industry]],2,FALSE),"-")</f>
        <v>-</v>
      </c>
      <c r="D1775" t="s">
        <v>569</v>
      </c>
      <c r="E1775">
        <v>557.52692907999995</v>
      </c>
      <c r="F1775">
        <v>127.6</v>
      </c>
      <c r="G1775">
        <v>-31.1955203531225</v>
      </c>
      <c r="H1775">
        <v>-0.49395973334514898</v>
      </c>
      <c r="I1775">
        <v>-11.8441510863769</v>
      </c>
      <c r="J1775">
        <v>3.3190899002520502</v>
      </c>
      <c r="K1775">
        <v>122.91054231034801</v>
      </c>
      <c r="L1775">
        <v>123.482700078691</v>
      </c>
      <c r="M1775">
        <v>67.604259586347098</v>
      </c>
      <c r="N1775">
        <v>1.3471313627039001</v>
      </c>
      <c r="O1775">
        <v>23.040752351097101</v>
      </c>
      <c r="P1775">
        <v>25.652387986213601</v>
      </c>
      <c r="Q1775">
        <v>-2.8543297783858002E-2</v>
      </c>
    </row>
    <row r="1776" spans="1:17" hidden="1" x14ac:dyDescent="0.3">
      <c r="A1776" t="s">
        <v>3730</v>
      </c>
      <c r="B1776" t="s">
        <v>3731</v>
      </c>
      <c r="C1776" t="str">
        <f>IFERROR(VLOOKUP(Table1[[#This Row],[Ticker]],[1]!Table2[[Symbol]:[Industry]],2,FALSE),"-")</f>
        <v>-</v>
      </c>
      <c r="D1776" t="s">
        <v>259</v>
      </c>
      <c r="E1776">
        <v>557.34310449999998</v>
      </c>
      <c r="F1776">
        <v>595</v>
      </c>
      <c r="G1776">
        <v>-14.026611433308</v>
      </c>
      <c r="H1776">
        <v>3.0760885758335901</v>
      </c>
      <c r="I1776">
        <v>13.5267335572892</v>
      </c>
      <c r="J1776">
        <v>-1.8696584185053799</v>
      </c>
      <c r="K1776">
        <v>544.98657073477295</v>
      </c>
      <c r="L1776">
        <v>502.47115640780299</v>
      </c>
      <c r="M1776">
        <v>58.1384205898839</v>
      </c>
      <c r="N1776">
        <v>0.403545269959178</v>
      </c>
      <c r="O1776">
        <v>9.8655462184874096</v>
      </c>
      <c r="P1776">
        <v>53.350515463917503</v>
      </c>
      <c r="Q1776">
        <v>-1.3386126241378001E-2</v>
      </c>
    </row>
    <row r="1777" spans="1:17" hidden="1" x14ac:dyDescent="0.3">
      <c r="A1777" t="s">
        <v>3732</v>
      </c>
      <c r="B1777" t="s">
        <v>3733</v>
      </c>
      <c r="C1777" t="str">
        <f>IFERROR(VLOOKUP(Table1[[#This Row],[Ticker]],[1]!Table2[[Symbol]:[Industry]],2,FALSE),"-")</f>
        <v>-</v>
      </c>
      <c r="D1777" t="s">
        <v>296</v>
      </c>
      <c r="E1777">
        <v>553.52923424999994</v>
      </c>
      <c r="F1777">
        <v>549.70000000000005</v>
      </c>
      <c r="G1777">
        <v>-22.090576835312799</v>
      </c>
      <c r="H1777">
        <v>-13.9998684110599</v>
      </c>
      <c r="I1777">
        <v>-13.6280861787072</v>
      </c>
      <c r="J1777">
        <v>-7.3551968281520503</v>
      </c>
      <c r="K1777">
        <v>568.800373096351</v>
      </c>
      <c r="L1777">
        <v>545.85797917518698</v>
      </c>
      <c r="M1777">
        <v>45.793401833842502</v>
      </c>
      <c r="N1777">
        <v>0.55219473037714495</v>
      </c>
      <c r="O1777">
        <v>26.141531744587901</v>
      </c>
      <c r="P1777">
        <v>23.2234924904729</v>
      </c>
    </row>
    <row r="1778" spans="1:17" hidden="1" x14ac:dyDescent="0.3">
      <c r="A1778" t="s">
        <v>3734</v>
      </c>
      <c r="B1778" t="s">
        <v>3735</v>
      </c>
      <c r="C1778" t="str">
        <f>IFERROR(VLOOKUP(Table1[[#This Row],[Ticker]],[1]!Table2[[Symbol]:[Industry]],2,FALSE),"-")</f>
        <v>-</v>
      </c>
      <c r="D1778" t="s">
        <v>111</v>
      </c>
      <c r="E1778">
        <v>550.03075808999995</v>
      </c>
      <c r="F1778">
        <v>67.430000000000007</v>
      </c>
      <c r="G1778">
        <v>-36.380852567598801</v>
      </c>
      <c r="H1778">
        <v>5.1910075869162897</v>
      </c>
      <c r="I1778">
        <v>-26.445200244973499</v>
      </c>
      <c r="J1778">
        <v>2.7389139978298802</v>
      </c>
      <c r="K1778">
        <v>67.022477904584804</v>
      </c>
      <c r="L1778">
        <v>73.447959670780605</v>
      </c>
      <c r="M1778">
        <v>67.977969306854803</v>
      </c>
      <c r="N1778">
        <v>0.36038678327624402</v>
      </c>
      <c r="O1778">
        <v>53.714963666023998</v>
      </c>
      <c r="P1778">
        <v>11.7130550033134</v>
      </c>
      <c r="Q1778">
        <v>5.5869929461007002E-2</v>
      </c>
    </row>
    <row r="1779" spans="1:17" hidden="1" x14ac:dyDescent="0.3">
      <c r="A1779" t="s">
        <v>3736</v>
      </c>
      <c r="B1779" t="s">
        <v>3737</v>
      </c>
      <c r="C1779" t="str">
        <f>IFERROR(VLOOKUP(Table1[[#This Row],[Ticker]],[1]!Table2[[Symbol]:[Industry]],2,FALSE),"-")</f>
        <v>-</v>
      </c>
      <c r="D1779" t="s">
        <v>301</v>
      </c>
      <c r="E1779">
        <v>549.93443141</v>
      </c>
      <c r="F1779">
        <v>388.7</v>
      </c>
      <c r="G1779">
        <v>78.440491403081296</v>
      </c>
      <c r="H1779">
        <v>-22.128712662756602</v>
      </c>
      <c r="I1779">
        <v>18.836844121887601</v>
      </c>
      <c r="J1779">
        <v>-6.6414668237857697</v>
      </c>
      <c r="K1779">
        <v>416.95470988476899</v>
      </c>
      <c r="L1779">
        <v>330.86334306570501</v>
      </c>
      <c r="M1779">
        <v>27.638038682395901</v>
      </c>
      <c r="N1779">
        <v>0.28500727693415001</v>
      </c>
      <c r="O1779">
        <v>43.799845639310497</v>
      </c>
      <c r="P1779">
        <v>123.39080459770101</v>
      </c>
      <c r="Q1779">
        <v>0.119335761252908</v>
      </c>
    </row>
    <row r="1780" spans="1:17" hidden="1" x14ac:dyDescent="0.3">
      <c r="A1780" t="s">
        <v>3738</v>
      </c>
      <c r="B1780" t="s">
        <v>3739</v>
      </c>
      <c r="C1780" t="str">
        <f>IFERROR(VLOOKUP(Table1[[#This Row],[Ticker]],[1]!Table2[[Symbol]:[Industry]],2,FALSE),"-")</f>
        <v>-</v>
      </c>
      <c r="D1780" t="s">
        <v>228</v>
      </c>
      <c r="E1780">
        <v>549.89769999999999</v>
      </c>
      <c r="F1780">
        <v>169.46</v>
      </c>
      <c r="G1780">
        <v>87.921353577452905</v>
      </c>
      <c r="H1780">
        <v>9.1699028674259697</v>
      </c>
      <c r="I1780">
        <v>25.864958600384298</v>
      </c>
      <c r="J1780">
        <v>7.7544670733545598</v>
      </c>
      <c r="K1780">
        <v>151.319578839223</v>
      </c>
      <c r="L1780">
        <v>129.69495006031701</v>
      </c>
      <c r="M1780">
        <v>58.7998193696397</v>
      </c>
      <c r="N1780">
        <v>1.39667918432275</v>
      </c>
      <c r="O1780">
        <v>9.4830638498760695</v>
      </c>
      <c r="P1780">
        <v>133.576843556168</v>
      </c>
      <c r="Q1780">
        <v>8.2010939877652997E-2</v>
      </c>
    </row>
    <row r="1781" spans="1:17" hidden="1" x14ac:dyDescent="0.3">
      <c r="A1781" t="s">
        <v>3740</v>
      </c>
      <c r="B1781" t="s">
        <v>3741</v>
      </c>
      <c r="C1781" t="str">
        <f>IFERROR(VLOOKUP(Table1[[#This Row],[Ticker]],[1]!Table2[[Symbol]:[Industry]],2,FALSE),"-")</f>
        <v>-</v>
      </c>
      <c r="D1781" t="s">
        <v>356</v>
      </c>
      <c r="E1781">
        <v>546.65039000000002</v>
      </c>
      <c r="F1781">
        <v>55.22</v>
      </c>
      <c r="G1781">
        <v>53.421519156284397</v>
      </c>
      <c r="H1781">
        <v>24.583951665565301</v>
      </c>
      <c r="I1781">
        <v>12.234877793530901</v>
      </c>
      <c r="J1781">
        <v>16.957925774034798</v>
      </c>
      <c r="K1781">
        <v>43.870656532877902</v>
      </c>
      <c r="L1781">
        <v>42.3131213063429</v>
      </c>
      <c r="M1781">
        <v>93.422584813455401</v>
      </c>
      <c r="N1781">
        <v>2.4974019477597298</v>
      </c>
      <c r="O1781">
        <v>17.529880478087598</v>
      </c>
      <c r="P1781">
        <v>84.991624790619696</v>
      </c>
      <c r="Q1781">
        <v>6.3483119032409996E-2</v>
      </c>
    </row>
    <row r="1782" spans="1:17" hidden="1" x14ac:dyDescent="0.3">
      <c r="A1782" t="s">
        <v>3742</v>
      </c>
      <c r="B1782" t="s">
        <v>3743</v>
      </c>
      <c r="C1782" t="str">
        <f>IFERROR(VLOOKUP(Table1[[#This Row],[Ticker]],[1]!Table2[[Symbol]:[Industry]],2,FALSE),"-")</f>
        <v>-</v>
      </c>
      <c r="D1782" t="s">
        <v>532</v>
      </c>
      <c r="E1782">
        <v>546.60187624799903</v>
      </c>
      <c r="F1782">
        <v>32.47</v>
      </c>
      <c r="G1782">
        <v>85.713877960271205</v>
      </c>
      <c r="H1782">
        <v>-5.2158368900049199</v>
      </c>
      <c r="I1782">
        <v>62.371160448919802</v>
      </c>
      <c r="J1782">
        <v>-1.43676633610639</v>
      </c>
      <c r="K1782">
        <v>28.9129496192561</v>
      </c>
      <c r="L1782">
        <v>22.020863764447402</v>
      </c>
      <c r="M1782">
        <v>56.303130427330103</v>
      </c>
      <c r="N1782">
        <v>0.79425429625570898</v>
      </c>
      <c r="O1782">
        <v>20.511241145672901</v>
      </c>
      <c r="P1782">
        <v>146.92015209125401</v>
      </c>
      <c r="Q1782">
        <v>8.4755935376373007E-2</v>
      </c>
    </row>
    <row r="1783" spans="1:17" hidden="1" x14ac:dyDescent="0.3">
      <c r="A1783" t="s">
        <v>3744</v>
      </c>
      <c r="B1783" t="s">
        <v>3745</v>
      </c>
      <c r="C1783" t="str">
        <f>IFERROR(VLOOKUP(Table1[[#This Row],[Ticker]],[1]!Table2[[Symbol]:[Industry]],2,FALSE),"-")</f>
        <v>-</v>
      </c>
      <c r="D1783" t="s">
        <v>127</v>
      </c>
      <c r="E1783">
        <v>546.47248728800002</v>
      </c>
      <c r="F1783">
        <v>54.46</v>
      </c>
      <c r="G1783">
        <v>62.4045321987929</v>
      </c>
      <c r="H1783">
        <v>6.1204193516221697</v>
      </c>
      <c r="I1783">
        <v>5.5394487833058701</v>
      </c>
      <c r="J1783">
        <v>-3.9166299664595599</v>
      </c>
      <c r="K1783">
        <v>53.326572860127101</v>
      </c>
      <c r="L1783">
        <v>43.520526153839697</v>
      </c>
      <c r="M1783">
        <v>41.889807127614702</v>
      </c>
      <c r="N1783">
        <v>0.68740632758918296</v>
      </c>
      <c r="O1783">
        <v>37.7157546823356</v>
      </c>
      <c r="P1783">
        <v>108.160535117056</v>
      </c>
      <c r="Q1783">
        <v>0.15291404038725401</v>
      </c>
    </row>
    <row r="1784" spans="1:17" hidden="1" x14ac:dyDescent="0.3">
      <c r="A1784" t="s">
        <v>3746</v>
      </c>
      <c r="B1784" t="s">
        <v>3747</v>
      </c>
      <c r="C1784" t="str">
        <f>IFERROR(VLOOKUP(Table1[[#This Row],[Ticker]],[1]!Table2[[Symbol]:[Industry]],2,FALSE),"-")</f>
        <v>-</v>
      </c>
      <c r="D1784" t="s">
        <v>46</v>
      </c>
      <c r="E1784">
        <v>546.28142720000005</v>
      </c>
      <c r="F1784">
        <v>31.84</v>
      </c>
      <c r="G1784">
        <v>128.828158272509</v>
      </c>
      <c r="H1784">
        <v>3.8329745307618799</v>
      </c>
      <c r="I1784">
        <v>-11.374427155846901</v>
      </c>
      <c r="J1784">
        <v>-1.46545857789506</v>
      </c>
      <c r="K1784">
        <v>30.2915049743022</v>
      </c>
      <c r="L1784">
        <v>26.622744813677699</v>
      </c>
      <c r="M1784">
        <v>48.824213218094897</v>
      </c>
      <c r="N1784">
        <v>2.27024214350975</v>
      </c>
      <c r="O1784">
        <v>26.570351758793901</v>
      </c>
      <c r="P1784">
        <v>181.76991150442399</v>
      </c>
      <c r="Q1784">
        <v>-1.2301029308612E-2</v>
      </c>
    </row>
    <row r="1785" spans="1:17" hidden="1" x14ac:dyDescent="0.3">
      <c r="A1785" t="s">
        <v>3748</v>
      </c>
      <c r="B1785" t="s">
        <v>3749</v>
      </c>
      <c r="C1785" t="str">
        <f>IFERROR(VLOOKUP(Table1[[#This Row],[Ticker]],[1]!Table2[[Symbol]:[Industry]],2,FALSE),"-")</f>
        <v>-</v>
      </c>
      <c r="D1785" t="s">
        <v>83</v>
      </c>
      <c r="E1785">
        <v>545.13687031200004</v>
      </c>
      <c r="F1785">
        <v>185.58</v>
      </c>
      <c r="G1785">
        <v>-29.502752772245501</v>
      </c>
      <c r="H1785">
        <v>-6.9369476964476204</v>
      </c>
      <c r="I1785">
        <v>-24.742664093775002</v>
      </c>
      <c r="J1785">
        <v>-2.9029454564480299</v>
      </c>
      <c r="K1785">
        <v>191.007122868549</v>
      </c>
      <c r="L1785">
        <v>193.70981161683599</v>
      </c>
      <c r="M1785">
        <v>38.176392242552303</v>
      </c>
      <c r="N1785">
        <v>0.62234277089453405</v>
      </c>
      <c r="O1785">
        <v>24.9865287207673</v>
      </c>
      <c r="P1785">
        <v>20.2721970187945</v>
      </c>
      <c r="Q1785">
        <v>-0.11955887851879</v>
      </c>
    </row>
    <row r="1786" spans="1:17" hidden="1" x14ac:dyDescent="0.3">
      <c r="A1786" t="s">
        <v>3750</v>
      </c>
      <c r="B1786" t="s">
        <v>3751</v>
      </c>
      <c r="C1786" t="str">
        <f>IFERROR(VLOOKUP(Table1[[#This Row],[Ticker]],[1]!Table2[[Symbol]:[Industry]],2,FALSE),"-")</f>
        <v>-</v>
      </c>
      <c r="D1786" t="s">
        <v>415</v>
      </c>
      <c r="E1786">
        <v>544.74229295999999</v>
      </c>
      <c r="F1786">
        <v>331.2</v>
      </c>
      <c r="G1786">
        <v>-45.088772689567399</v>
      </c>
      <c r="H1786">
        <v>-5.1990961409767404</v>
      </c>
      <c r="I1786">
        <v>-8.1945612140662192</v>
      </c>
      <c r="J1786">
        <v>0.25209265744394699</v>
      </c>
      <c r="K1786">
        <v>316.353283711232</v>
      </c>
      <c r="L1786">
        <v>323.919758322755</v>
      </c>
      <c r="M1786">
        <v>59.639803146940899</v>
      </c>
      <c r="N1786">
        <v>1.0913712083370199</v>
      </c>
      <c r="O1786">
        <v>38.8888888888888</v>
      </c>
      <c r="P1786">
        <v>26.412213740458</v>
      </c>
      <c r="Q1786">
        <v>-3.2233409458594001E-2</v>
      </c>
    </row>
    <row r="1787" spans="1:17" hidden="1" x14ac:dyDescent="0.3">
      <c r="A1787" t="s">
        <v>3752</v>
      </c>
      <c r="B1787" t="s">
        <v>3753</v>
      </c>
      <c r="C1787" t="str">
        <f>IFERROR(VLOOKUP(Table1[[#This Row],[Ticker]],[1]!Table2[[Symbol]:[Industry]],2,FALSE),"-")</f>
        <v>-</v>
      </c>
      <c r="D1787" t="s">
        <v>306</v>
      </c>
      <c r="E1787">
        <v>543.45852000000002</v>
      </c>
      <c r="F1787">
        <v>106.02</v>
      </c>
      <c r="G1787">
        <v>0.93610405857638301</v>
      </c>
      <c r="H1787">
        <v>0.980598937475196</v>
      </c>
      <c r="I1787">
        <v>-27.550459844450099</v>
      </c>
      <c r="J1787">
        <v>-0.77449978724097102</v>
      </c>
      <c r="K1787">
        <v>109.25919001368899</v>
      </c>
      <c r="L1787">
        <v>108.45140155022</v>
      </c>
      <c r="M1787">
        <v>45.386409399097502</v>
      </c>
      <c r="N1787">
        <v>1.4600700012473899</v>
      </c>
      <c r="O1787">
        <v>64.874551971326099</v>
      </c>
      <c r="P1787">
        <v>60.393343419061999</v>
      </c>
    </row>
    <row r="1788" spans="1:17" hidden="1" x14ac:dyDescent="0.3">
      <c r="A1788" t="s">
        <v>3754</v>
      </c>
      <c r="B1788" t="s">
        <v>3755</v>
      </c>
      <c r="C1788" t="str">
        <f>IFERROR(VLOOKUP(Table1[[#This Row],[Ticker]],[1]!Table2[[Symbol]:[Industry]],2,FALSE),"-")</f>
        <v>-</v>
      </c>
      <c r="D1788" t="s">
        <v>228</v>
      </c>
      <c r="E1788">
        <v>543.4</v>
      </c>
      <c r="F1788">
        <v>494</v>
      </c>
      <c r="G1788">
        <v>69.5220149788002</v>
      </c>
      <c r="H1788">
        <v>-19.152532213109598</v>
      </c>
      <c r="I1788">
        <v>51.188597188143198</v>
      </c>
      <c r="J1788">
        <v>-4.3075667243343601</v>
      </c>
      <c r="K1788">
        <v>537.78171151560798</v>
      </c>
      <c r="L1788">
        <v>434.10095102326198</v>
      </c>
      <c r="M1788">
        <v>31.838926104326202</v>
      </c>
      <c r="N1788">
        <v>0.45222001534513701</v>
      </c>
      <c r="O1788">
        <v>34.817813765182102</v>
      </c>
      <c r="P1788">
        <v>117.381738173817</v>
      </c>
      <c r="Q1788">
        <v>0.215051774286628</v>
      </c>
    </row>
    <row r="1789" spans="1:17" hidden="1" x14ac:dyDescent="0.3">
      <c r="A1789" t="s">
        <v>3756</v>
      </c>
      <c r="B1789" t="s">
        <v>3757</v>
      </c>
      <c r="C1789" t="str">
        <f>IFERROR(VLOOKUP(Table1[[#This Row],[Ticker]],[1]!Table2[[Symbol]:[Industry]],2,FALSE),"-")</f>
        <v>-</v>
      </c>
      <c r="D1789" t="s">
        <v>127</v>
      </c>
      <c r="E1789">
        <v>543.05129999999997</v>
      </c>
      <c r="F1789">
        <v>382.7</v>
      </c>
      <c r="G1789">
        <v>11.9700802297624</v>
      </c>
      <c r="H1789">
        <v>7.5338180444326204</v>
      </c>
      <c r="I1789">
        <v>37.358238906309701</v>
      </c>
      <c r="J1789">
        <v>14.515427983802599</v>
      </c>
      <c r="K1789">
        <v>332.19269467698098</v>
      </c>
      <c r="L1789">
        <v>268.44628164757597</v>
      </c>
      <c r="M1789">
        <v>61.401947419789998</v>
      </c>
      <c r="N1789">
        <v>0.64368555960413298</v>
      </c>
      <c r="O1789">
        <v>12.150509537496699</v>
      </c>
      <c r="P1789">
        <v>100.366492146596</v>
      </c>
    </row>
    <row r="1790" spans="1:17" hidden="1" x14ac:dyDescent="0.3">
      <c r="A1790" t="s">
        <v>3758</v>
      </c>
      <c r="B1790" t="s">
        <v>3759</v>
      </c>
      <c r="C1790" t="str">
        <f>IFERROR(VLOOKUP(Table1[[#This Row],[Ticker]],[1]!Table2[[Symbol]:[Industry]],2,FALSE),"-")</f>
        <v>-</v>
      </c>
      <c r="D1790" t="s">
        <v>54</v>
      </c>
      <c r="E1790">
        <v>541.411269135</v>
      </c>
      <c r="F1790">
        <v>336.65</v>
      </c>
      <c r="G1790">
        <v>53.5769505109091</v>
      </c>
      <c r="H1790">
        <v>-6.1867775335916804</v>
      </c>
      <c r="I1790">
        <v>-27.0656939941505</v>
      </c>
      <c r="J1790">
        <v>0.27925771244472902</v>
      </c>
      <c r="K1790">
        <v>342.32746847475198</v>
      </c>
      <c r="L1790">
        <v>333.510787340045</v>
      </c>
      <c r="M1790">
        <v>47.089823617919699</v>
      </c>
      <c r="N1790">
        <v>0.55992500770958298</v>
      </c>
      <c r="O1790">
        <v>39.610871825337803</v>
      </c>
      <c r="Q1790">
        <v>6.2171835523725003E-2</v>
      </c>
    </row>
    <row r="1791" spans="1:17" hidden="1" x14ac:dyDescent="0.3">
      <c r="A1791" t="s">
        <v>3760</v>
      </c>
      <c r="B1791" t="s">
        <v>3761</v>
      </c>
      <c r="C1791" t="str">
        <f>IFERROR(VLOOKUP(Table1[[#This Row],[Ticker]],[1]!Table2[[Symbol]:[Industry]],2,FALSE),"-")</f>
        <v>-</v>
      </c>
      <c r="D1791" t="s">
        <v>415</v>
      </c>
      <c r="E1791">
        <v>541.03</v>
      </c>
      <c r="F1791">
        <v>772.9</v>
      </c>
      <c r="G1791">
        <v>113.09313907897</v>
      </c>
      <c r="H1791">
        <v>16.370053533653099</v>
      </c>
      <c r="I1791">
        <v>17.703159766400098</v>
      </c>
      <c r="J1791">
        <v>6.0120502045916702</v>
      </c>
      <c r="K1791">
        <v>690.476833246659</v>
      </c>
      <c r="L1791">
        <v>556.41381362312302</v>
      </c>
      <c r="M1791">
        <v>66.692052255575305</v>
      </c>
      <c r="N1791">
        <v>0.807439779480005</v>
      </c>
      <c r="O1791">
        <v>3.9849915901151598</v>
      </c>
      <c r="P1791">
        <v>146.46045918367301</v>
      </c>
      <c r="Q1791">
        <v>0.167376711335328</v>
      </c>
    </row>
    <row r="1792" spans="1:17" hidden="1" x14ac:dyDescent="0.3">
      <c r="A1792" t="s">
        <v>3762</v>
      </c>
      <c r="B1792" t="s">
        <v>3763</v>
      </c>
      <c r="C1792" t="str">
        <f>IFERROR(VLOOKUP(Table1[[#This Row],[Ticker]],[1]!Table2[[Symbol]:[Industry]],2,FALSE),"-")</f>
        <v>-</v>
      </c>
      <c r="D1792" t="s">
        <v>630</v>
      </c>
      <c r="E1792">
        <v>540.30079999999998</v>
      </c>
      <c r="F1792">
        <v>764</v>
      </c>
      <c r="G1792">
        <v>149.819849508103</v>
      </c>
      <c r="H1792">
        <v>-1.9086801862821601</v>
      </c>
      <c r="I1792">
        <v>165.43698150022101</v>
      </c>
      <c r="J1792">
        <v>4.0332594247109599</v>
      </c>
      <c r="K1792">
        <v>702.54736551621204</v>
      </c>
      <c r="M1792">
        <v>57.857671151726599</v>
      </c>
      <c r="N1792">
        <v>0.19675899321917001</v>
      </c>
      <c r="O1792">
        <v>9.2931937172774806</v>
      </c>
      <c r="P1792">
        <v>193.84615384615299</v>
      </c>
    </row>
    <row r="1793" spans="1:17" hidden="1" x14ac:dyDescent="0.3">
      <c r="A1793" t="s">
        <v>3764</v>
      </c>
      <c r="B1793" t="s">
        <v>3765</v>
      </c>
      <c r="C1793" t="str">
        <f>IFERROR(VLOOKUP(Table1[[#This Row],[Ticker]],[1]!Table2[[Symbol]:[Industry]],2,FALSE),"-")</f>
        <v>-</v>
      </c>
      <c r="D1793" t="s">
        <v>21</v>
      </c>
      <c r="E1793">
        <v>540.23349184799997</v>
      </c>
      <c r="F1793">
        <v>16.41</v>
      </c>
      <c r="G1793">
        <v>-39.119502921553902</v>
      </c>
      <c r="H1793">
        <v>-3.2729146741600101</v>
      </c>
      <c r="I1793">
        <v>-12.4910325147486</v>
      </c>
      <c r="J1793">
        <v>-3.0840704198916198</v>
      </c>
      <c r="K1793">
        <v>16.817499340755798</v>
      </c>
      <c r="L1793">
        <v>17.4189021712222</v>
      </c>
      <c r="M1793">
        <v>43.894034379721603</v>
      </c>
      <c r="N1793">
        <v>1.0556809309919499</v>
      </c>
      <c r="O1793">
        <v>60.8775137111517</v>
      </c>
      <c r="P1793">
        <v>17.634408602150501</v>
      </c>
      <c r="Q1793">
        <v>2.1778162794335001E-2</v>
      </c>
    </row>
    <row r="1794" spans="1:17" hidden="1" x14ac:dyDescent="0.3">
      <c r="A1794" t="s">
        <v>3766</v>
      </c>
      <c r="B1794" t="s">
        <v>3767</v>
      </c>
      <c r="C1794" t="str">
        <f>IFERROR(VLOOKUP(Table1[[#This Row],[Ticker]],[1]!Table2[[Symbol]:[Industry]],2,FALSE),"-")</f>
        <v>-</v>
      </c>
      <c r="D1794" t="s">
        <v>54</v>
      </c>
      <c r="E1794">
        <v>540.02819656199995</v>
      </c>
      <c r="F1794">
        <v>110.83</v>
      </c>
      <c r="G1794">
        <v>-41.652450122091103</v>
      </c>
      <c r="H1794">
        <v>-2.8974695275550602</v>
      </c>
      <c r="I1794">
        <v>-12.2219386483248</v>
      </c>
      <c r="J1794">
        <v>-5.1755647841132397</v>
      </c>
      <c r="K1794">
        <v>110.664061068629</v>
      </c>
      <c r="L1794">
        <v>108.812644139604</v>
      </c>
      <c r="M1794">
        <v>44.078621145604103</v>
      </c>
      <c r="N1794">
        <v>1.0706954251304499</v>
      </c>
      <c r="O1794">
        <v>21.311919155463301</v>
      </c>
      <c r="P1794">
        <v>23.832402234636799</v>
      </c>
    </row>
    <row r="1795" spans="1:17" hidden="1" x14ac:dyDescent="0.3">
      <c r="A1795" t="s">
        <v>3768</v>
      </c>
      <c r="B1795" t="s">
        <v>3769</v>
      </c>
      <c r="C1795" t="str">
        <f>IFERROR(VLOOKUP(Table1[[#This Row],[Ticker]],[1]!Table2[[Symbol]:[Industry]],2,FALSE),"-")</f>
        <v>-</v>
      </c>
      <c r="D1795" t="s">
        <v>265</v>
      </c>
      <c r="E1795">
        <v>539.27144999999996</v>
      </c>
      <c r="F1795">
        <v>381.65</v>
      </c>
      <c r="G1795">
        <v>60.268040061005699</v>
      </c>
      <c r="H1795">
        <v>8.5035433877534707</v>
      </c>
      <c r="I1795">
        <v>-2.4628462558687398</v>
      </c>
      <c r="J1795">
        <v>-6.0085539845987803</v>
      </c>
      <c r="K1795">
        <v>365.98178227607599</v>
      </c>
      <c r="L1795">
        <v>329.93307768032798</v>
      </c>
      <c r="M1795">
        <v>47.841651747195897</v>
      </c>
      <c r="N1795">
        <v>2.7488959130098398</v>
      </c>
      <c r="O1795">
        <v>14.476614699331799</v>
      </c>
      <c r="P1795">
        <v>95.617631983598102</v>
      </c>
      <c r="Q1795">
        <v>8.9371170576437994E-2</v>
      </c>
    </row>
    <row r="1796" spans="1:17" hidden="1" x14ac:dyDescent="0.3">
      <c r="A1796" t="s">
        <v>3770</v>
      </c>
      <c r="B1796" t="s">
        <v>3771</v>
      </c>
      <c r="C1796" t="str">
        <f>IFERROR(VLOOKUP(Table1[[#This Row],[Ticker]],[1]!Table2[[Symbol]:[Industry]],2,FALSE),"-")</f>
        <v>-</v>
      </c>
      <c r="D1796" t="s">
        <v>228</v>
      </c>
      <c r="E1796">
        <v>538.70294999999999</v>
      </c>
      <c r="F1796">
        <v>902.35</v>
      </c>
      <c r="G1796">
        <v>466.561410976937</v>
      </c>
      <c r="H1796">
        <v>17.478262488877</v>
      </c>
      <c r="I1796">
        <v>186.366834980075</v>
      </c>
      <c r="J1796">
        <v>14.622970014421499</v>
      </c>
      <c r="K1796">
        <v>821.61242499422599</v>
      </c>
      <c r="L1796">
        <v>549.06298215233301</v>
      </c>
      <c r="M1796">
        <v>59.594055329970899</v>
      </c>
      <c r="N1796">
        <v>0.57098814229248995</v>
      </c>
      <c r="O1796">
        <v>21.5880755804288</v>
      </c>
      <c r="P1796">
        <v>590.13384321223702</v>
      </c>
    </row>
    <row r="1797" spans="1:17" hidden="1" x14ac:dyDescent="0.3">
      <c r="A1797" t="s">
        <v>3772</v>
      </c>
      <c r="B1797" t="s">
        <v>3773</v>
      </c>
      <c r="C1797" t="str">
        <f>IFERROR(VLOOKUP(Table1[[#This Row],[Ticker]],[1]!Table2[[Symbol]:[Industry]],2,FALSE),"-")</f>
        <v>-</v>
      </c>
      <c r="D1797" t="s">
        <v>72</v>
      </c>
      <c r="E1797">
        <v>535.16018717999998</v>
      </c>
      <c r="F1797">
        <v>179.32</v>
      </c>
      <c r="G1797">
        <v>13.4797750167681</v>
      </c>
      <c r="H1797">
        <v>-13.5733439561998</v>
      </c>
      <c r="I1797">
        <v>15.1499756351812</v>
      </c>
      <c r="J1797">
        <v>-4.8960009931659201</v>
      </c>
      <c r="K1797">
        <v>173.89094759285399</v>
      </c>
      <c r="L1797">
        <v>147.609850752737</v>
      </c>
      <c r="M1797">
        <v>39.825451049053797</v>
      </c>
      <c r="N1797">
        <v>0.146399727645984</v>
      </c>
      <c r="O1797">
        <v>26.979701093018001</v>
      </c>
      <c r="P1797">
        <v>61.549549549549504</v>
      </c>
      <c r="Q1797">
        <v>5.6021966462745001E-2</v>
      </c>
    </row>
    <row r="1798" spans="1:17" hidden="1" x14ac:dyDescent="0.3">
      <c r="A1798" t="s">
        <v>3774</v>
      </c>
      <c r="B1798" t="s">
        <v>3775</v>
      </c>
      <c r="C1798" t="str">
        <f>IFERROR(VLOOKUP(Table1[[#This Row],[Ticker]],[1]!Table2[[Symbol]:[Industry]],2,FALSE),"-")</f>
        <v>-</v>
      </c>
      <c r="D1798" t="s">
        <v>1645</v>
      </c>
      <c r="E1798">
        <v>534.61550805599995</v>
      </c>
      <c r="F1798">
        <v>35.76</v>
      </c>
      <c r="G1798">
        <v>1004.95049046293</v>
      </c>
      <c r="H1798">
        <v>-8.7219465103852798</v>
      </c>
      <c r="I1798">
        <v>198.99279174314799</v>
      </c>
      <c r="J1798">
        <v>-4.73543224513603</v>
      </c>
      <c r="K1798">
        <v>36.399047882484702</v>
      </c>
      <c r="L1798">
        <v>21.668676698053201</v>
      </c>
      <c r="M1798">
        <v>25.324955115966599</v>
      </c>
      <c r="N1798">
        <v>1.27218918859071</v>
      </c>
      <c r="O1798">
        <v>25.503355704697899</v>
      </c>
      <c r="P1798">
        <v>1263.8437559537099</v>
      </c>
      <c r="Q1798">
        <v>0.20885914250667501</v>
      </c>
    </row>
    <row r="1799" spans="1:17" hidden="1" x14ac:dyDescent="0.3">
      <c r="A1799" t="s">
        <v>3776</v>
      </c>
      <c r="B1799" t="s">
        <v>3777</v>
      </c>
      <c r="C1799" t="str">
        <f>IFERROR(VLOOKUP(Table1[[#This Row],[Ticker]],[1]!Table2[[Symbol]:[Industry]],2,FALSE),"-")</f>
        <v>-</v>
      </c>
      <c r="D1799" t="s">
        <v>21</v>
      </c>
      <c r="E1799">
        <v>534.27654280000002</v>
      </c>
      <c r="F1799">
        <v>364</v>
      </c>
      <c r="G1799">
        <v>-7.5777850972690004</v>
      </c>
      <c r="H1799">
        <v>-12.142384277292001</v>
      </c>
      <c r="I1799">
        <v>20.648436711677</v>
      </c>
      <c r="J1799">
        <v>-3.2077624190505998</v>
      </c>
      <c r="K1799">
        <v>367.67323124886798</v>
      </c>
      <c r="L1799">
        <v>324.69793272409999</v>
      </c>
      <c r="M1799">
        <v>48.088794032670002</v>
      </c>
      <c r="N1799">
        <v>0.94568276911373095</v>
      </c>
      <c r="O1799">
        <v>23.543956043956001</v>
      </c>
      <c r="P1799">
        <v>52.941176470588204</v>
      </c>
    </row>
    <row r="1800" spans="1:17" hidden="1" x14ac:dyDescent="0.3">
      <c r="A1800" t="s">
        <v>3778</v>
      </c>
      <c r="B1800" t="s">
        <v>3779</v>
      </c>
      <c r="C1800" t="str">
        <f>IFERROR(VLOOKUP(Table1[[#This Row],[Ticker]],[1]!Table2[[Symbol]:[Industry]],2,FALSE),"-")</f>
        <v>-</v>
      </c>
      <c r="D1800" t="s">
        <v>1547</v>
      </c>
      <c r="E1800">
        <v>533.93060591999995</v>
      </c>
      <c r="F1800">
        <v>335.6</v>
      </c>
      <c r="G1800">
        <v>-16.077772959977601</v>
      </c>
      <c r="H1800">
        <v>15.0672455397245</v>
      </c>
      <c r="I1800">
        <v>1.78848779632648</v>
      </c>
      <c r="J1800">
        <v>5.6270745960787396</v>
      </c>
      <c r="K1800">
        <v>302.18549337551599</v>
      </c>
      <c r="M1800">
        <v>56.590293173133503</v>
      </c>
      <c r="N1800">
        <v>2.59368381195792</v>
      </c>
      <c r="O1800">
        <v>17.982717520858099</v>
      </c>
      <c r="P1800">
        <v>78.986666666666594</v>
      </c>
    </row>
    <row r="1801" spans="1:17" hidden="1" x14ac:dyDescent="0.3">
      <c r="A1801" t="s">
        <v>3780</v>
      </c>
      <c r="B1801" t="s">
        <v>3781</v>
      </c>
      <c r="C1801" t="str">
        <f>IFERROR(VLOOKUP(Table1[[#This Row],[Ticker]],[1]!Table2[[Symbol]:[Industry]],2,FALSE),"-")</f>
        <v>-</v>
      </c>
      <c r="D1801" t="s">
        <v>415</v>
      </c>
      <c r="E1801">
        <v>532.31495660999997</v>
      </c>
      <c r="F1801">
        <v>195.1</v>
      </c>
      <c r="G1801">
        <v>9.3235125117661894</v>
      </c>
      <c r="H1801">
        <v>5.8823094862660898</v>
      </c>
      <c r="I1801">
        <v>-1.5767065660977999</v>
      </c>
      <c r="J1801">
        <v>2.52658819652074</v>
      </c>
      <c r="K1801">
        <v>188.44608905249899</v>
      </c>
      <c r="L1801">
        <v>174.04760086348099</v>
      </c>
      <c r="M1801">
        <v>50.964544132671001</v>
      </c>
      <c r="N1801">
        <v>1.0316015184039999</v>
      </c>
      <c r="O1801">
        <v>7.1245515120451097</v>
      </c>
      <c r="P1801">
        <v>42.721287490855801</v>
      </c>
      <c r="Q1801">
        <v>3.0742123531967001E-2</v>
      </c>
    </row>
    <row r="1802" spans="1:17" hidden="1" x14ac:dyDescent="0.3">
      <c r="A1802" t="s">
        <v>3782</v>
      </c>
      <c r="B1802" t="s">
        <v>3783</v>
      </c>
      <c r="C1802" t="str">
        <f>IFERROR(VLOOKUP(Table1[[#This Row],[Ticker]],[1]!Table2[[Symbol]:[Industry]],2,FALSE),"-")</f>
        <v>-</v>
      </c>
      <c r="D1802" t="s">
        <v>770</v>
      </c>
      <c r="E1802">
        <v>531.53445792000002</v>
      </c>
      <c r="F1802">
        <v>364.2</v>
      </c>
      <c r="G1802">
        <v>-53.400279477412397</v>
      </c>
      <c r="H1802">
        <v>-8.8945564691726702</v>
      </c>
      <c r="I1802">
        <v>-15.3683612849958</v>
      </c>
      <c r="J1802">
        <v>-5.1736923724470101</v>
      </c>
      <c r="K1802">
        <v>384.95688360043198</v>
      </c>
      <c r="L1802">
        <v>396.253231233044</v>
      </c>
      <c r="M1802">
        <v>25.425053458788302</v>
      </c>
      <c r="N1802">
        <v>0.45916178568407701</v>
      </c>
      <c r="O1802">
        <v>37.273476112026302</v>
      </c>
      <c r="P1802">
        <v>20.596026490066201</v>
      </c>
      <c r="Q1802">
        <v>-4.5882980286400003E-3</v>
      </c>
    </row>
    <row r="1803" spans="1:17" hidden="1" x14ac:dyDescent="0.3">
      <c r="A1803" t="s">
        <v>3784</v>
      </c>
      <c r="B1803" t="s">
        <v>3785</v>
      </c>
      <c r="C1803" t="str">
        <f>IFERROR(VLOOKUP(Table1[[#This Row],[Ticker]],[1]!Table2[[Symbol]:[Industry]],2,FALSE),"-")</f>
        <v>-</v>
      </c>
      <c r="D1803" t="s">
        <v>265</v>
      </c>
      <c r="E1803">
        <v>530.73574599999995</v>
      </c>
      <c r="F1803">
        <v>83.74</v>
      </c>
      <c r="G1803">
        <v>-32.377653668991798</v>
      </c>
      <c r="H1803">
        <v>-2.0535344772839501</v>
      </c>
      <c r="I1803">
        <v>-17.495202056961698</v>
      </c>
      <c r="J1803">
        <v>-0.39838989471889202</v>
      </c>
      <c r="K1803">
        <v>82.663711806647001</v>
      </c>
      <c r="L1803">
        <v>83.105417101369298</v>
      </c>
      <c r="M1803">
        <v>50.8912362482437</v>
      </c>
      <c r="N1803">
        <v>1.3936640086381</v>
      </c>
      <c r="O1803">
        <v>48.973011702889899</v>
      </c>
      <c r="P1803">
        <v>19.628571428571401</v>
      </c>
      <c r="Q1803">
        <v>8.2971113294179992E-3</v>
      </c>
    </row>
    <row r="1804" spans="1:17" hidden="1" x14ac:dyDescent="0.3">
      <c r="A1804" t="s">
        <v>3786</v>
      </c>
      <c r="B1804" t="s">
        <v>3787</v>
      </c>
      <c r="C1804" t="str">
        <f>IFERROR(VLOOKUP(Table1[[#This Row],[Ticker]],[1]!Table2[[Symbol]:[Industry]],2,FALSE),"-")</f>
        <v>-</v>
      </c>
      <c r="D1804" t="s">
        <v>51</v>
      </c>
      <c r="E1804">
        <v>529.904848743</v>
      </c>
      <c r="F1804">
        <v>45.33</v>
      </c>
      <c r="G1804">
        <v>-56.085832629226502</v>
      </c>
      <c r="H1804">
        <v>-6.8158003990004703</v>
      </c>
      <c r="I1804">
        <v>-46.455478863003101</v>
      </c>
      <c r="J1804">
        <v>-16.026351588171</v>
      </c>
      <c r="K1804">
        <v>49.809706569531997</v>
      </c>
      <c r="L1804">
        <v>58.816847209304498</v>
      </c>
      <c r="M1804">
        <v>34.910937444250997</v>
      </c>
      <c r="N1804">
        <v>0.53787078155898205</v>
      </c>
      <c r="O1804">
        <v>92.146481358923396</v>
      </c>
      <c r="P1804">
        <v>5.9607293127629601</v>
      </c>
      <c r="Q1804">
        <v>-7.0480375330870995E-2</v>
      </c>
    </row>
    <row r="1805" spans="1:17" hidden="1" x14ac:dyDescent="0.3">
      <c r="A1805" t="s">
        <v>3788</v>
      </c>
      <c r="B1805" t="s">
        <v>3789</v>
      </c>
      <c r="C1805" t="str">
        <f>IFERROR(VLOOKUP(Table1[[#This Row],[Ticker]],[1]!Table2[[Symbol]:[Industry]],2,FALSE),"-")</f>
        <v>-</v>
      </c>
      <c r="D1805" t="s">
        <v>72</v>
      </c>
      <c r="E1805">
        <v>529.48929099999998</v>
      </c>
      <c r="F1805">
        <v>147.85</v>
      </c>
      <c r="G1805">
        <v>292.03316954043498</v>
      </c>
      <c r="H1805">
        <v>3.45750436613339</v>
      </c>
      <c r="I1805">
        <v>232.97541893997499</v>
      </c>
      <c r="J1805">
        <v>6.0722984637500099</v>
      </c>
      <c r="K1805">
        <v>130.29743772352001</v>
      </c>
      <c r="L1805">
        <v>88.961474246473799</v>
      </c>
      <c r="M1805">
        <v>70.436279831254595</v>
      </c>
      <c r="N1805">
        <v>0.57335836931690998</v>
      </c>
      <c r="O1805">
        <v>6.3239770037199801</v>
      </c>
      <c r="P1805">
        <v>322.06679988581197</v>
      </c>
      <c r="Q1805">
        <v>0.14138844668021699</v>
      </c>
    </row>
    <row r="1806" spans="1:17" hidden="1" x14ac:dyDescent="0.3">
      <c r="A1806" t="s">
        <v>3790</v>
      </c>
      <c r="B1806" t="s">
        <v>3791</v>
      </c>
      <c r="C1806" t="str">
        <f>IFERROR(VLOOKUP(Table1[[#This Row],[Ticker]],[1]!Table2[[Symbol]:[Industry]],2,FALSE),"-")</f>
        <v>-</v>
      </c>
      <c r="D1806" t="s">
        <v>1834</v>
      </c>
      <c r="E1806">
        <v>529.38370732399903</v>
      </c>
      <c r="F1806">
        <v>260.74</v>
      </c>
      <c r="G1806">
        <v>-12.2116692066509</v>
      </c>
      <c r="H1806">
        <v>10.071458252514899</v>
      </c>
      <c r="I1806">
        <v>-22.021034143477699</v>
      </c>
      <c r="J1806">
        <v>-1.4927868855012201</v>
      </c>
      <c r="K1806">
        <v>248.11719922747901</v>
      </c>
      <c r="L1806">
        <v>248.625465595511</v>
      </c>
      <c r="M1806">
        <v>53.466346513771903</v>
      </c>
      <c r="N1806">
        <v>2.5553661161056098</v>
      </c>
      <c r="O1806">
        <v>22.344097568458899</v>
      </c>
      <c r="P1806">
        <v>33.7128205128205</v>
      </c>
      <c r="Q1806">
        <v>-3.8533541576846998E-2</v>
      </c>
    </row>
    <row r="1807" spans="1:17" hidden="1" x14ac:dyDescent="0.3">
      <c r="A1807" t="s">
        <v>3792</v>
      </c>
      <c r="B1807" t="s">
        <v>3793</v>
      </c>
      <c r="C1807" t="str">
        <f>IFERROR(VLOOKUP(Table1[[#This Row],[Ticker]],[1]!Table2[[Symbol]:[Industry]],2,FALSE),"-")</f>
        <v>-</v>
      </c>
      <c r="D1807" t="s">
        <v>54</v>
      </c>
      <c r="E1807">
        <v>528.06924000000004</v>
      </c>
      <c r="F1807">
        <v>147.96</v>
      </c>
      <c r="G1807">
        <v>-1.54036069709181</v>
      </c>
      <c r="H1807">
        <v>12.920262488877</v>
      </c>
      <c r="I1807">
        <v>5.0988489811523401</v>
      </c>
      <c r="J1807">
        <v>-6.2058015577329</v>
      </c>
      <c r="K1807">
        <v>124.692546302681</v>
      </c>
      <c r="L1807">
        <v>119.068406709535</v>
      </c>
      <c r="M1807">
        <v>62.575652215729697</v>
      </c>
      <c r="N1807">
        <v>3.5016098303649299</v>
      </c>
      <c r="O1807">
        <v>8.8131927547985907</v>
      </c>
      <c r="P1807">
        <v>51.133810010214503</v>
      </c>
      <c r="Q1807">
        <v>6.3353678668468999E-2</v>
      </c>
    </row>
    <row r="1808" spans="1:17" hidden="1" x14ac:dyDescent="0.3">
      <c r="A1808" t="s">
        <v>3794</v>
      </c>
      <c r="B1808" t="s">
        <v>3795</v>
      </c>
      <c r="C1808" t="str">
        <f>IFERROR(VLOOKUP(Table1[[#This Row],[Ticker]],[1]!Table2[[Symbol]:[Industry]],2,FALSE),"-")</f>
        <v>-</v>
      </c>
      <c r="D1808" t="s">
        <v>141</v>
      </c>
      <c r="E1808">
        <v>527.996855396</v>
      </c>
      <c r="F1808">
        <v>130.09</v>
      </c>
      <c r="G1808">
        <v>289.611530944945</v>
      </c>
      <c r="H1808">
        <v>58.152282096720199</v>
      </c>
      <c r="I1808">
        <v>102.762132698494</v>
      </c>
      <c r="J1808">
        <v>9.0233054789117997</v>
      </c>
      <c r="K1808">
        <v>95.500722470566899</v>
      </c>
      <c r="L1808">
        <v>70.795549934965806</v>
      </c>
      <c r="M1808">
        <v>89.919203517570494</v>
      </c>
      <c r="N1808">
        <v>2.3263104552020599</v>
      </c>
      <c r="O1808">
        <v>0</v>
      </c>
      <c r="P1808">
        <v>381.81481481481399</v>
      </c>
      <c r="Q1808">
        <v>0.181664409937147</v>
      </c>
    </row>
    <row r="1809" spans="1:17" hidden="1" x14ac:dyDescent="0.3">
      <c r="A1809" t="s">
        <v>3796</v>
      </c>
      <c r="B1809" t="s">
        <v>3797</v>
      </c>
      <c r="C1809" t="str">
        <f>IFERROR(VLOOKUP(Table1[[#This Row],[Ticker]],[1]!Table2[[Symbol]:[Industry]],2,FALSE),"-")</f>
        <v>-</v>
      </c>
      <c r="D1809" t="s">
        <v>262</v>
      </c>
      <c r="E1809">
        <v>527.02135100999999</v>
      </c>
      <c r="F1809">
        <v>475.1</v>
      </c>
      <c r="G1809">
        <v>-51.279051590797899</v>
      </c>
      <c r="H1809">
        <v>-14.5217375111229</v>
      </c>
      <c r="I1809">
        <v>-36.6714484432596</v>
      </c>
      <c r="J1809">
        <v>-2.2191711873481701</v>
      </c>
      <c r="K1809">
        <v>497.57926107477198</v>
      </c>
      <c r="L1809">
        <v>521.61303099436702</v>
      </c>
      <c r="M1809">
        <v>45.730745971068501</v>
      </c>
      <c r="N1809">
        <v>0.58522512621492595</v>
      </c>
      <c r="O1809">
        <v>80.119974742159499</v>
      </c>
      <c r="P1809">
        <v>24.3880089016887</v>
      </c>
      <c r="Q1809">
        <v>0.25111589269628498</v>
      </c>
    </row>
    <row r="1810" spans="1:17" hidden="1" x14ac:dyDescent="0.3">
      <c r="A1810" t="s">
        <v>3798</v>
      </c>
      <c r="B1810" t="s">
        <v>3799</v>
      </c>
      <c r="C1810" t="str">
        <f>IFERROR(VLOOKUP(Table1[[#This Row],[Ticker]],[1]!Table2[[Symbol]:[Industry]],2,FALSE),"-")</f>
        <v>-</v>
      </c>
      <c r="D1810" t="s">
        <v>418</v>
      </c>
      <c r="E1810">
        <v>526.27575000000002</v>
      </c>
      <c r="F1810">
        <v>105.15</v>
      </c>
      <c r="G1810">
        <v>71.789786161341098</v>
      </c>
      <c r="H1810">
        <v>23.906833917448498</v>
      </c>
      <c r="I1810">
        <v>57.678427996987402</v>
      </c>
      <c r="J1810">
        <v>0.63600302978286705</v>
      </c>
      <c r="K1810">
        <v>87.411350826975706</v>
      </c>
      <c r="L1810">
        <v>68.627398706643703</v>
      </c>
      <c r="M1810">
        <v>67.497897802113599</v>
      </c>
      <c r="N1810">
        <v>1.08248419405232</v>
      </c>
      <c r="O1810">
        <v>6.0960532572515298</v>
      </c>
      <c r="P1810">
        <v>135.234899328859</v>
      </c>
      <c r="Q1810">
        <v>9.3182959641589999E-2</v>
      </c>
    </row>
    <row r="1811" spans="1:17" hidden="1" x14ac:dyDescent="0.3">
      <c r="A1811" t="s">
        <v>3800</v>
      </c>
      <c r="B1811" t="s">
        <v>3801</v>
      </c>
      <c r="C1811" t="str">
        <f>IFERROR(VLOOKUP(Table1[[#This Row],[Ticker]],[1]!Table2[[Symbol]:[Industry]],2,FALSE),"-")</f>
        <v>-</v>
      </c>
      <c r="D1811" t="s">
        <v>265</v>
      </c>
      <c r="E1811">
        <v>525.92146688999901</v>
      </c>
      <c r="F1811">
        <v>79.7</v>
      </c>
      <c r="G1811">
        <v>53.903595595080297</v>
      </c>
      <c r="H1811">
        <v>-6.92667115220776</v>
      </c>
      <c r="I1811">
        <v>18.019526904302602</v>
      </c>
      <c r="J1811">
        <v>-1.2741907951917999</v>
      </c>
      <c r="K1811">
        <v>75.438425350608199</v>
      </c>
      <c r="L1811">
        <v>63.0238121273403</v>
      </c>
      <c r="M1811">
        <v>41.168431218050003</v>
      </c>
      <c r="N1811">
        <v>0.68123018804617796</v>
      </c>
      <c r="O1811">
        <v>17.314930991217</v>
      </c>
      <c r="P1811">
        <v>106.959231368475</v>
      </c>
      <c r="Q1811">
        <v>0.15006280278855599</v>
      </c>
    </row>
    <row r="1812" spans="1:17" hidden="1" x14ac:dyDescent="0.3">
      <c r="A1812" t="s">
        <v>3802</v>
      </c>
      <c r="B1812" t="s">
        <v>3803</v>
      </c>
      <c r="C1812" t="str">
        <f>IFERROR(VLOOKUP(Table1[[#This Row],[Ticker]],[1]!Table2[[Symbol]:[Industry]],2,FALSE),"-")</f>
        <v>-</v>
      </c>
      <c r="D1812" t="s">
        <v>130</v>
      </c>
      <c r="E1812">
        <v>522.4005267</v>
      </c>
      <c r="F1812">
        <v>209.5</v>
      </c>
      <c r="G1812">
        <v>64.488189524632602</v>
      </c>
      <c r="H1812">
        <v>-7.2147199672632798</v>
      </c>
      <c r="I1812">
        <v>37.891753191634699</v>
      </c>
      <c r="J1812">
        <v>7.0454475481225298</v>
      </c>
      <c r="K1812">
        <v>193.32225737644401</v>
      </c>
      <c r="L1812">
        <v>160.29030173004099</v>
      </c>
      <c r="M1812">
        <v>66.904276072978902</v>
      </c>
      <c r="N1812">
        <v>0.62211309972504003</v>
      </c>
      <c r="O1812">
        <v>11.4558472553699</v>
      </c>
      <c r="P1812">
        <v>149.40476190476099</v>
      </c>
    </row>
    <row r="1813" spans="1:17" hidden="1" x14ac:dyDescent="0.3">
      <c r="A1813" t="s">
        <v>3804</v>
      </c>
      <c r="B1813" t="s">
        <v>3805</v>
      </c>
      <c r="C1813" t="str">
        <f>IFERROR(VLOOKUP(Table1[[#This Row],[Ticker]],[1]!Table2[[Symbol]:[Industry]],2,FALSE),"-")</f>
        <v>-</v>
      </c>
      <c r="D1813" t="s">
        <v>21</v>
      </c>
      <c r="E1813">
        <v>522.01018739999995</v>
      </c>
      <c r="F1813">
        <v>74.849999999999994</v>
      </c>
      <c r="G1813">
        <v>11.5301728146116</v>
      </c>
      <c r="H1813">
        <v>-11.9908691257769</v>
      </c>
      <c r="I1813">
        <v>-26.564385677201599</v>
      </c>
      <c r="J1813">
        <v>-7.0352284179704201</v>
      </c>
      <c r="K1813">
        <v>72.319739661003993</v>
      </c>
      <c r="L1813">
        <v>67.577137068103198</v>
      </c>
      <c r="M1813">
        <v>65.032644347958197</v>
      </c>
      <c r="N1813">
        <v>0.89100193988029097</v>
      </c>
      <c r="O1813">
        <v>20.841683366733399</v>
      </c>
      <c r="P1813">
        <v>102.024291497975</v>
      </c>
      <c r="Q1813">
        <v>0.202531520640539</v>
      </c>
    </row>
    <row r="1814" spans="1:17" hidden="1" x14ac:dyDescent="0.3">
      <c r="A1814" t="s">
        <v>3806</v>
      </c>
      <c r="B1814" t="s">
        <v>3807</v>
      </c>
      <c r="C1814" t="str">
        <f>IFERROR(VLOOKUP(Table1[[#This Row],[Ticker]],[1]!Table2[[Symbol]:[Industry]],2,FALSE),"-")</f>
        <v>-</v>
      </c>
      <c r="D1814" t="s">
        <v>967</v>
      </c>
      <c r="E1814">
        <v>521.35199999999998</v>
      </c>
      <c r="F1814">
        <v>260</v>
      </c>
      <c r="G1814">
        <v>-43.193282983987203</v>
      </c>
      <c r="H1814">
        <v>18.728262488877</v>
      </c>
      <c r="I1814">
        <v>-9.9988276705270795</v>
      </c>
      <c r="J1814">
        <v>1.6812891338093701</v>
      </c>
      <c r="K1814">
        <v>238.17784326506299</v>
      </c>
      <c r="L1814">
        <v>218.96152599092201</v>
      </c>
      <c r="M1814">
        <v>50.294974517140403</v>
      </c>
      <c r="N1814">
        <v>2.9028881566194999</v>
      </c>
      <c r="O1814">
        <v>16.9038461538461</v>
      </c>
      <c r="P1814">
        <v>44.4444444444444</v>
      </c>
      <c r="Q1814">
        <v>0.140352902141302</v>
      </c>
    </row>
    <row r="1815" spans="1:17" hidden="1" x14ac:dyDescent="0.3">
      <c r="A1815" t="s">
        <v>3808</v>
      </c>
      <c r="B1815" t="s">
        <v>3809</v>
      </c>
      <c r="C1815" t="str">
        <f>IFERROR(VLOOKUP(Table1[[#This Row],[Ticker]],[1]!Table2[[Symbol]:[Industry]],2,FALSE),"-")</f>
        <v>-</v>
      </c>
      <c r="D1815" t="s">
        <v>54</v>
      </c>
      <c r="E1815">
        <v>519.26426400000003</v>
      </c>
      <c r="F1815">
        <v>408.4</v>
      </c>
      <c r="G1815">
        <v>-71.9190803631639</v>
      </c>
      <c r="H1815">
        <v>-10.3062813552327</v>
      </c>
      <c r="I1815">
        <v>-30.504437535505801</v>
      </c>
      <c r="J1815">
        <v>-2.6102755635769901</v>
      </c>
      <c r="K1815">
        <v>435.56993147897299</v>
      </c>
      <c r="L1815">
        <v>505.68140982107502</v>
      </c>
      <c r="M1815">
        <v>47.256926578164297</v>
      </c>
      <c r="N1815">
        <v>0.52747562087016597</v>
      </c>
      <c r="O1815">
        <v>86.018609206660102</v>
      </c>
      <c r="P1815">
        <v>14.896609931073201</v>
      </c>
      <c r="Q1815">
        <v>-3.1389723060621003E-2</v>
      </c>
    </row>
    <row r="1816" spans="1:17" hidden="1" x14ac:dyDescent="0.3">
      <c r="A1816" t="s">
        <v>3810</v>
      </c>
      <c r="B1816" t="s">
        <v>3811</v>
      </c>
      <c r="C1816" t="str">
        <f>IFERROR(VLOOKUP(Table1[[#This Row],[Ticker]],[1]!Table2[[Symbol]:[Industry]],2,FALSE),"-")</f>
        <v>-</v>
      </c>
      <c r="D1816" t="s">
        <v>630</v>
      </c>
      <c r="E1816">
        <v>517.27674509999997</v>
      </c>
      <c r="F1816">
        <v>261.55</v>
      </c>
      <c r="G1816">
        <v>65.225794813264599</v>
      </c>
      <c r="H1816">
        <v>8.8264392069696296</v>
      </c>
      <c r="I1816">
        <v>27.191514640786401</v>
      </c>
      <c r="J1816">
        <v>-5.6404386636212598</v>
      </c>
      <c r="K1816">
        <v>253.946345571515</v>
      </c>
      <c r="L1816">
        <v>198.56272781540801</v>
      </c>
      <c r="M1816">
        <v>43.568266775426203</v>
      </c>
      <c r="N1816">
        <v>0.73632625972483101</v>
      </c>
      <c r="O1816">
        <v>20.4167463200152</v>
      </c>
      <c r="P1816">
        <v>125.47413793103399</v>
      </c>
    </row>
    <row r="1817" spans="1:17" hidden="1" x14ac:dyDescent="0.3">
      <c r="A1817" t="s">
        <v>3812</v>
      </c>
      <c r="B1817" t="s">
        <v>3813</v>
      </c>
      <c r="C1817" t="str">
        <f>IFERROR(VLOOKUP(Table1[[#This Row],[Ticker]],[1]!Table2[[Symbol]:[Industry]],2,FALSE),"-")</f>
        <v>-</v>
      </c>
      <c r="D1817" t="s">
        <v>1789</v>
      </c>
      <c r="E1817">
        <v>517.23172799999998</v>
      </c>
      <c r="F1817">
        <v>380.9</v>
      </c>
      <c r="G1817">
        <v>-54.823836683613401</v>
      </c>
      <c r="H1817">
        <v>-5.6169102195325298</v>
      </c>
      <c r="I1817">
        <v>-37.443678306779198</v>
      </c>
      <c r="J1817">
        <v>-2.4326181433001599</v>
      </c>
      <c r="K1817">
        <v>401.45251692911398</v>
      </c>
      <c r="L1817">
        <v>418.88241975429497</v>
      </c>
      <c r="M1817">
        <v>41.164694879356901</v>
      </c>
      <c r="N1817">
        <v>0.57645996387718201</v>
      </c>
      <c r="O1817">
        <v>51.745865056445197</v>
      </c>
      <c r="P1817">
        <v>21.2478115549896</v>
      </c>
    </row>
    <row r="1818" spans="1:17" hidden="1" x14ac:dyDescent="0.3">
      <c r="A1818" t="s">
        <v>3814</v>
      </c>
      <c r="B1818" t="s">
        <v>3815</v>
      </c>
      <c r="C1818" t="str">
        <f>IFERROR(VLOOKUP(Table1[[#This Row],[Ticker]],[1]!Table2[[Symbol]:[Industry]],2,FALSE),"-")</f>
        <v>-</v>
      </c>
      <c r="D1818" t="s">
        <v>231</v>
      </c>
      <c r="E1818">
        <v>516.24</v>
      </c>
      <c r="F1818">
        <v>239</v>
      </c>
      <c r="G1818">
        <v>-8.9903282435787304</v>
      </c>
      <c r="H1818">
        <v>20.871482397460099</v>
      </c>
      <c r="I1818">
        <v>16.220287653847699</v>
      </c>
      <c r="J1818">
        <v>-7.7741697207216696</v>
      </c>
      <c r="K1818">
        <v>210.924413555874</v>
      </c>
      <c r="L1818">
        <v>194.37403952719799</v>
      </c>
      <c r="M1818">
        <v>56.150118452167398</v>
      </c>
      <c r="N1818">
        <v>1.14228304122526</v>
      </c>
      <c r="O1818">
        <v>10.878661087866099</v>
      </c>
      <c r="P1818">
        <v>50.314465408804999</v>
      </c>
      <c r="Q1818">
        <v>-4.1216671323901E-2</v>
      </c>
    </row>
    <row r="1819" spans="1:17" hidden="1" x14ac:dyDescent="0.3">
      <c r="A1819" t="s">
        <v>3816</v>
      </c>
      <c r="B1819" t="s">
        <v>3817</v>
      </c>
      <c r="C1819" t="str">
        <f>IFERROR(VLOOKUP(Table1[[#This Row],[Ticker]],[1]!Table2[[Symbol]:[Industry]],2,FALSE),"-")</f>
        <v>-</v>
      </c>
      <c r="D1819" t="s">
        <v>2642</v>
      </c>
      <c r="E1819">
        <v>515.44447200000002</v>
      </c>
      <c r="F1819">
        <v>263.10000000000002</v>
      </c>
      <c r="G1819">
        <v>21.1732662063474</v>
      </c>
      <c r="H1819">
        <v>15.3240071697281</v>
      </c>
      <c r="I1819">
        <v>-23.754885672348198</v>
      </c>
      <c r="J1819">
        <v>0.109335500787042</v>
      </c>
      <c r="K1819">
        <v>258.07374299888801</v>
      </c>
      <c r="L1819">
        <v>234.4469675917</v>
      </c>
      <c r="M1819">
        <v>38.1277593073373</v>
      </c>
      <c r="N1819">
        <v>1.1097729086555901</v>
      </c>
      <c r="O1819">
        <v>17.445838084378501</v>
      </c>
      <c r="P1819">
        <v>64.694835680751098</v>
      </c>
      <c r="Q1819">
        <v>0.17257869759599501</v>
      </c>
    </row>
    <row r="1820" spans="1:17" hidden="1" x14ac:dyDescent="0.3">
      <c r="A1820" t="s">
        <v>3818</v>
      </c>
      <c r="B1820" t="s">
        <v>3819</v>
      </c>
      <c r="C1820" t="str">
        <f>IFERROR(VLOOKUP(Table1[[#This Row],[Ticker]],[1]!Table2[[Symbol]:[Industry]],2,FALSE),"-")</f>
        <v>-</v>
      </c>
      <c r="D1820" t="s">
        <v>141</v>
      </c>
      <c r="E1820">
        <v>514.36114251999902</v>
      </c>
      <c r="F1820">
        <v>36.49</v>
      </c>
      <c r="G1820">
        <v>113.23303632129</v>
      </c>
      <c r="H1820">
        <v>-21.812626113827299</v>
      </c>
      <c r="I1820">
        <v>13.618589366040201</v>
      </c>
      <c r="J1820">
        <v>4.4597579644170704</v>
      </c>
      <c r="K1820">
        <v>38.446259792734203</v>
      </c>
      <c r="L1820">
        <v>32.031657965605298</v>
      </c>
      <c r="M1820">
        <v>59.391103313608198</v>
      </c>
      <c r="N1820">
        <v>2.2675276112130001</v>
      </c>
      <c r="O1820">
        <v>45.272677445875502</v>
      </c>
      <c r="P1820">
        <v>176.439393939393</v>
      </c>
      <c r="Q1820">
        <v>1.4195605557046E-2</v>
      </c>
    </row>
    <row r="1821" spans="1:17" hidden="1" x14ac:dyDescent="0.3">
      <c r="A1821" t="s">
        <v>3820</v>
      </c>
      <c r="B1821" t="s">
        <v>3821</v>
      </c>
      <c r="C1821" t="str">
        <f>IFERROR(VLOOKUP(Table1[[#This Row],[Ticker]],[1]!Table2[[Symbol]:[Industry]],2,FALSE),"-")</f>
        <v>-</v>
      </c>
      <c r="D1821" t="s">
        <v>1547</v>
      </c>
      <c r="E1821">
        <v>511.93234538199999</v>
      </c>
      <c r="F1821">
        <v>94.63</v>
      </c>
      <c r="G1821">
        <v>-7.8515774079977101</v>
      </c>
      <c r="H1821">
        <v>0.45963145328184302</v>
      </c>
      <c r="I1821">
        <v>-5.5212164200013998</v>
      </c>
      <c r="J1821">
        <v>12.603757633763299</v>
      </c>
      <c r="K1821">
        <v>85.941168677450193</v>
      </c>
      <c r="L1821">
        <v>84.705676415675995</v>
      </c>
      <c r="M1821">
        <v>78.4896053563821</v>
      </c>
      <c r="N1821">
        <v>1.6147938932012</v>
      </c>
      <c r="O1821">
        <v>20.4691958152805</v>
      </c>
      <c r="P1821">
        <v>48.322884012539099</v>
      </c>
      <c r="Q1821">
        <v>9.0005100192884005E-2</v>
      </c>
    </row>
    <row r="1822" spans="1:17" hidden="1" x14ac:dyDescent="0.3">
      <c r="A1822" t="s">
        <v>3822</v>
      </c>
      <c r="B1822" t="s">
        <v>3823</v>
      </c>
      <c r="C1822" t="str">
        <f>IFERROR(VLOOKUP(Table1[[#This Row],[Ticker]],[1]!Table2[[Symbol]:[Industry]],2,FALSE),"-")</f>
        <v>-</v>
      </c>
      <c r="D1822" t="s">
        <v>361</v>
      </c>
      <c r="E1822">
        <v>510.77519297999999</v>
      </c>
      <c r="F1822">
        <v>16.77</v>
      </c>
      <c r="G1822">
        <v>23.117054586130099</v>
      </c>
      <c r="H1822">
        <v>-20.999010238395599</v>
      </c>
      <c r="I1822">
        <v>-41.975893601638099</v>
      </c>
      <c r="J1822">
        <v>7.2379401201665496</v>
      </c>
      <c r="K1822">
        <v>19.149515635711499</v>
      </c>
      <c r="L1822">
        <v>18.8235249492093</v>
      </c>
      <c r="M1822">
        <v>38.8096979569845</v>
      </c>
      <c r="N1822">
        <v>0.99257865485972796</v>
      </c>
      <c r="O1822">
        <v>71.4370900417412</v>
      </c>
      <c r="P1822">
        <v>72</v>
      </c>
      <c r="Q1822">
        <v>7.9571141486921002E-2</v>
      </c>
    </row>
    <row r="1823" spans="1:17" hidden="1" x14ac:dyDescent="0.3">
      <c r="A1823" t="s">
        <v>3824</v>
      </c>
      <c r="B1823" t="s">
        <v>3825</v>
      </c>
      <c r="C1823" t="str">
        <f>IFERROR(VLOOKUP(Table1[[#This Row],[Ticker]],[1]!Table2[[Symbol]:[Industry]],2,FALSE),"-")</f>
        <v>-</v>
      </c>
      <c r="D1823" t="s">
        <v>46</v>
      </c>
      <c r="E1823">
        <v>508.43082215999999</v>
      </c>
      <c r="F1823">
        <v>18.86</v>
      </c>
      <c r="G1823">
        <v>209.17500274814799</v>
      </c>
      <c r="H1823">
        <v>11.7471304134053</v>
      </c>
      <c r="I1823">
        <v>65.889428988998105</v>
      </c>
      <c r="J1823">
        <v>-0.64344642912493699</v>
      </c>
      <c r="K1823">
        <v>14.335935642659299</v>
      </c>
      <c r="L1823">
        <v>11.320740931601801</v>
      </c>
      <c r="M1823">
        <v>64.475130411329701</v>
      </c>
      <c r="N1823">
        <v>1.63238256938889</v>
      </c>
      <c r="O1823">
        <v>10.021208907741199</v>
      </c>
      <c r="P1823">
        <v>240.43321299638899</v>
      </c>
      <c r="Q1823">
        <v>0.124989208803324</v>
      </c>
    </row>
    <row r="1824" spans="1:17" hidden="1" x14ac:dyDescent="0.3">
      <c r="A1824" t="s">
        <v>3826</v>
      </c>
      <c r="B1824" t="s">
        <v>3827</v>
      </c>
      <c r="C1824" t="str">
        <f>IFERROR(VLOOKUP(Table1[[#This Row],[Ticker]],[1]!Table2[[Symbol]:[Industry]],2,FALSE),"-")</f>
        <v>-</v>
      </c>
      <c r="D1824" t="s">
        <v>1169</v>
      </c>
      <c r="E1824">
        <v>508.20352575299898</v>
      </c>
      <c r="F1824">
        <v>131.66999999999999</v>
      </c>
      <c r="G1824">
        <v>-9.6771404002212797</v>
      </c>
      <c r="H1824">
        <v>-3.1469738060189498</v>
      </c>
      <c r="I1824">
        <v>-23.640903730714001</v>
      </c>
      <c r="J1824">
        <v>-4.1661534713311301</v>
      </c>
      <c r="K1824">
        <v>130.54928467291401</v>
      </c>
      <c r="L1824">
        <v>126.714332210029</v>
      </c>
      <c r="M1824">
        <v>55.354580148683802</v>
      </c>
      <c r="N1824">
        <v>0.58667612824891502</v>
      </c>
      <c r="O1824">
        <v>32.034632034631997</v>
      </c>
      <c r="P1824">
        <v>33.539553752535497</v>
      </c>
      <c r="Q1824">
        <v>2.6859930423715001E-2</v>
      </c>
    </row>
    <row r="1825" spans="1:17" hidden="1" x14ac:dyDescent="0.3">
      <c r="A1825" t="s">
        <v>3828</v>
      </c>
      <c r="B1825" t="s">
        <v>3829</v>
      </c>
      <c r="C1825" t="str">
        <f>IFERROR(VLOOKUP(Table1[[#This Row],[Ticker]],[1]!Table2[[Symbol]:[Industry]],2,FALSE),"-")</f>
        <v>-</v>
      </c>
      <c r="D1825" t="s">
        <v>265</v>
      </c>
      <c r="E1825">
        <v>506.37217500000003</v>
      </c>
      <c r="F1825">
        <v>1264.3499999999999</v>
      </c>
      <c r="G1825">
        <v>6.6233086948308397</v>
      </c>
      <c r="H1825">
        <v>-13.2222726872634</v>
      </c>
      <c r="I1825">
        <v>-22.316410940670501</v>
      </c>
      <c r="J1825">
        <v>-0.40293048913534801</v>
      </c>
      <c r="K1825">
        <v>1355.4646284589001</v>
      </c>
      <c r="L1825">
        <v>1321.87067624106</v>
      </c>
      <c r="M1825">
        <v>33.954146664324497</v>
      </c>
      <c r="N1825">
        <v>0.45490578810905702</v>
      </c>
      <c r="O1825">
        <v>31.367896547633102</v>
      </c>
      <c r="P1825">
        <v>36.686486486486402</v>
      </c>
      <c r="Q1825">
        <v>7.3248932399200994E-2</v>
      </c>
    </row>
    <row r="1826" spans="1:17" hidden="1" x14ac:dyDescent="0.3">
      <c r="A1826" t="s">
        <v>3830</v>
      </c>
      <c r="B1826" t="s">
        <v>3831</v>
      </c>
      <c r="C1826" t="str">
        <f>IFERROR(VLOOKUP(Table1[[#This Row],[Ticker]],[1]!Table2[[Symbol]:[Industry]],2,FALSE),"-")</f>
        <v>-</v>
      </c>
      <c r="D1826" t="s">
        <v>1308</v>
      </c>
      <c r="E1826">
        <v>506.343876639999</v>
      </c>
      <c r="F1826">
        <v>38.08</v>
      </c>
      <c r="G1826">
        <v>-34.499260049340499</v>
      </c>
      <c r="H1826">
        <v>-7.1260088679068403</v>
      </c>
      <c r="I1826">
        <v>-20.159072610683701</v>
      </c>
      <c r="J1826">
        <v>-4.0474706560191098</v>
      </c>
      <c r="K1826">
        <v>39.381549540043899</v>
      </c>
      <c r="L1826">
        <v>40.988212399643402</v>
      </c>
      <c r="M1826">
        <v>48.190811026661898</v>
      </c>
      <c r="N1826">
        <v>0.937854526870188</v>
      </c>
      <c r="O1826">
        <v>36.764705882352899</v>
      </c>
      <c r="P1826">
        <v>15.3939393939393</v>
      </c>
      <c r="Q1826">
        <v>-6.7638941171010002E-3</v>
      </c>
    </row>
    <row r="1827" spans="1:17" hidden="1" x14ac:dyDescent="0.3">
      <c r="A1827" t="s">
        <v>3832</v>
      </c>
      <c r="B1827" t="s">
        <v>3833</v>
      </c>
      <c r="C1827" t="str">
        <f>IFERROR(VLOOKUP(Table1[[#This Row],[Ticker]],[1]!Table2[[Symbol]:[Industry]],2,FALSE),"-")</f>
        <v>-</v>
      </c>
      <c r="D1827" t="s">
        <v>127</v>
      </c>
      <c r="E1827">
        <v>503.67955000000001</v>
      </c>
      <c r="F1827">
        <v>291.64999999999998</v>
      </c>
      <c r="G1827">
        <v>51.059197968811397</v>
      </c>
      <c r="H1827">
        <v>22.555994426892699</v>
      </c>
      <c r="I1827">
        <v>2.10367743579511</v>
      </c>
      <c r="J1827">
        <v>10.867912392162101</v>
      </c>
      <c r="K1827">
        <v>262.78469790453499</v>
      </c>
      <c r="L1827">
        <v>231.86124716918599</v>
      </c>
      <c r="M1827">
        <v>58.218416355499102</v>
      </c>
      <c r="N1827">
        <v>1.1447941235661401</v>
      </c>
      <c r="O1827">
        <v>6.4460826332933303</v>
      </c>
      <c r="P1827">
        <v>112.572886297376</v>
      </c>
      <c r="Q1827">
        <v>0.13078051497281901</v>
      </c>
    </row>
    <row r="1828" spans="1:17" hidden="1" x14ac:dyDescent="0.3">
      <c r="A1828" t="s">
        <v>3834</v>
      </c>
      <c r="B1828" t="s">
        <v>3835</v>
      </c>
      <c r="C1828" t="str">
        <f>IFERROR(VLOOKUP(Table1[[#This Row],[Ticker]],[1]!Table2[[Symbol]:[Industry]],2,FALSE),"-")</f>
        <v>-</v>
      </c>
      <c r="D1828" t="s">
        <v>127</v>
      </c>
      <c r="E1828">
        <v>503.53548000000001</v>
      </c>
      <c r="F1828">
        <v>18.91</v>
      </c>
      <c r="G1828">
        <v>163.90419348882</v>
      </c>
      <c r="H1828">
        <v>-3.2294912463109702</v>
      </c>
      <c r="I1828">
        <v>-12.7498316865913</v>
      </c>
      <c r="J1828">
        <v>-0.68431529286373705</v>
      </c>
      <c r="K1828">
        <v>19.471679853458699</v>
      </c>
      <c r="L1828">
        <v>16.710156326059</v>
      </c>
      <c r="M1828">
        <v>39.539121932795801</v>
      </c>
      <c r="N1828">
        <v>1.10184785651263</v>
      </c>
      <c r="O1828">
        <v>29.561078794288701</v>
      </c>
      <c r="P1828">
        <v>215.166666666666</v>
      </c>
      <c r="Q1828">
        <v>0.145602103467731</v>
      </c>
    </row>
    <row r="1829" spans="1:17" hidden="1" x14ac:dyDescent="0.3">
      <c r="A1829" t="s">
        <v>3836</v>
      </c>
      <c r="B1829" t="s">
        <v>3837</v>
      </c>
      <c r="C1829" t="str">
        <f>IFERROR(VLOOKUP(Table1[[#This Row],[Ticker]],[1]!Table2[[Symbol]:[Industry]],2,FALSE),"-")</f>
        <v>-</v>
      </c>
      <c r="D1829" t="s">
        <v>306</v>
      </c>
      <c r="E1829">
        <v>502.37437999999997</v>
      </c>
      <c r="F1829">
        <v>628.4</v>
      </c>
      <c r="G1829">
        <v>54.396546219631297</v>
      </c>
      <c r="H1829">
        <v>0.97509793191505101</v>
      </c>
      <c r="I1829">
        <v>-13.549724677495499</v>
      </c>
      <c r="J1829">
        <v>-10.4860700313273</v>
      </c>
      <c r="K1829">
        <v>630.74905356982697</v>
      </c>
      <c r="L1829">
        <v>571.25274952913799</v>
      </c>
      <c r="M1829">
        <v>38.489177484656302</v>
      </c>
      <c r="N1829">
        <v>1.44898428348835</v>
      </c>
      <c r="O1829">
        <v>24.283895607893001</v>
      </c>
      <c r="P1829">
        <v>86.302994367032298</v>
      </c>
      <c r="Q1829">
        <v>0.18993366581436899</v>
      </c>
    </row>
    <row r="1830" spans="1:17" hidden="1" x14ac:dyDescent="0.3">
      <c r="A1830" t="s">
        <v>3838</v>
      </c>
      <c r="B1830" t="s">
        <v>3839</v>
      </c>
      <c r="C1830" t="str">
        <f>IFERROR(VLOOKUP(Table1[[#This Row],[Ticker]],[1]!Table2[[Symbol]:[Industry]],2,FALSE),"-")</f>
        <v>-</v>
      </c>
      <c r="D1830" t="s">
        <v>54</v>
      </c>
      <c r="E1830">
        <v>502.23354</v>
      </c>
      <c r="F1830">
        <v>1138</v>
      </c>
      <c r="G1830">
        <v>31.602617080232299</v>
      </c>
      <c r="H1830">
        <v>21.154491997073698</v>
      </c>
      <c r="I1830">
        <v>29.3248178018512</v>
      </c>
      <c r="J1830">
        <v>5.5171669964048</v>
      </c>
      <c r="K1830">
        <v>936.78285220938506</v>
      </c>
      <c r="L1830">
        <v>820.76914921561297</v>
      </c>
      <c r="M1830">
        <v>75.922650169740393</v>
      </c>
      <c r="N1830">
        <v>1.0718088414976501</v>
      </c>
      <c r="O1830">
        <v>5.2724077328646803</v>
      </c>
      <c r="P1830">
        <v>93.900153348100204</v>
      </c>
      <c r="Q1830">
        <v>9.0193001272624002E-2</v>
      </c>
    </row>
    <row r="1831" spans="1:17" hidden="1" x14ac:dyDescent="0.3">
      <c r="A1831" t="s">
        <v>3840</v>
      </c>
      <c r="B1831" t="s">
        <v>3841</v>
      </c>
      <c r="C1831" t="str">
        <f>IFERROR(VLOOKUP(Table1[[#This Row],[Ticker]],[1]!Table2[[Symbol]:[Industry]],2,FALSE),"-")</f>
        <v>-</v>
      </c>
      <c r="D1831" t="s">
        <v>121</v>
      </c>
      <c r="E1831">
        <v>501.64067249999999</v>
      </c>
      <c r="F1831">
        <v>225</v>
      </c>
      <c r="G1831">
        <v>-50.668550980297297</v>
      </c>
      <c r="H1831">
        <v>-1.6039634247441901</v>
      </c>
      <c r="I1831">
        <v>-21.441291741687699</v>
      </c>
      <c r="J1831">
        <v>-1.3721459806944301</v>
      </c>
      <c r="K1831">
        <v>231.36350778264199</v>
      </c>
      <c r="L1831">
        <v>250.36367243845299</v>
      </c>
      <c r="M1831">
        <v>58.335645784745701</v>
      </c>
      <c r="N1831">
        <v>0.26811594202898498</v>
      </c>
      <c r="O1831">
        <v>37.6666666666666</v>
      </c>
      <c r="P1831">
        <v>5.6338028169014001</v>
      </c>
      <c r="Q1831">
        <v>0.15959252962916701</v>
      </c>
    </row>
    <row r="1832" spans="1:17" hidden="1" x14ac:dyDescent="0.3">
      <c r="A1832" t="s">
        <v>3842</v>
      </c>
      <c r="B1832" t="s">
        <v>3843</v>
      </c>
      <c r="C1832" t="str">
        <f>IFERROR(VLOOKUP(Table1[[#This Row],[Ticker]],[1]!Table2[[Symbol]:[Industry]],2,FALSE),"-")</f>
        <v>-</v>
      </c>
      <c r="D1832" t="s">
        <v>630</v>
      </c>
      <c r="E1832">
        <v>500.81538891999998</v>
      </c>
      <c r="F1832">
        <v>146.30000000000001</v>
      </c>
      <c r="G1832">
        <v>-35.156846947192399</v>
      </c>
      <c r="H1832">
        <v>-16.5216652776644</v>
      </c>
      <c r="I1832">
        <v>-22.864558428351799</v>
      </c>
      <c r="J1832">
        <v>-2.4713434990705898</v>
      </c>
      <c r="K1832">
        <v>153.81265664913801</v>
      </c>
      <c r="L1832">
        <v>152.18975597738401</v>
      </c>
      <c r="M1832">
        <v>35.861927355916698</v>
      </c>
      <c r="N1832">
        <v>0.75146150320179494</v>
      </c>
      <c r="O1832">
        <v>24.805194805194802</v>
      </c>
      <c r="P1832">
        <v>9.9586621570838005</v>
      </c>
      <c r="Q1832">
        <v>4.9681731910396001E-2</v>
      </c>
    </row>
    <row r="1833" spans="1:17" hidden="1" x14ac:dyDescent="0.3">
      <c r="A1833" t="s">
        <v>3844</v>
      </c>
      <c r="B1833" t="s">
        <v>3845</v>
      </c>
      <c r="C1833" t="str">
        <f>IFERROR(VLOOKUP(Table1[[#This Row],[Ticker]],[1]!Table2[[Symbol]:[Industry]],2,FALSE),"-")</f>
        <v>-</v>
      </c>
      <c r="D1833" t="s">
        <v>21</v>
      </c>
      <c r="E1833">
        <v>500.69499999999999</v>
      </c>
      <c r="F1833">
        <v>385.15</v>
      </c>
      <c r="G1833">
        <v>121.698395798414</v>
      </c>
      <c r="H1833">
        <v>4.0662072058936003</v>
      </c>
      <c r="I1833">
        <v>60.611904282506501</v>
      </c>
      <c r="J1833">
        <v>-3.2697739457381401</v>
      </c>
      <c r="K1833">
        <v>360.05369625559803</v>
      </c>
      <c r="L1833">
        <v>262.24178700025197</v>
      </c>
      <c r="M1833">
        <v>33.731520589316702</v>
      </c>
      <c r="N1833">
        <v>0.22590384333256799</v>
      </c>
      <c r="O1833">
        <v>18.836816824613798</v>
      </c>
      <c r="Q1833">
        <v>0.17728155366177201</v>
      </c>
    </row>
    <row r="1834" spans="1:17" hidden="1" x14ac:dyDescent="0.3">
      <c r="A1834" t="s">
        <v>3846</v>
      </c>
      <c r="B1834" t="s">
        <v>3847</v>
      </c>
      <c r="C1834" t="str">
        <f>IFERROR(VLOOKUP(Table1[[#This Row],[Ticker]],[1]!Table2[[Symbol]:[Industry]],2,FALSE),"-")</f>
        <v>-</v>
      </c>
      <c r="D1834" t="s">
        <v>127</v>
      </c>
      <c r="E1834">
        <v>500.66949375000002</v>
      </c>
      <c r="F1834">
        <v>171.9</v>
      </c>
      <c r="G1834">
        <v>806.24087945854501</v>
      </c>
      <c r="H1834">
        <v>12.1677529347369</v>
      </c>
      <c r="I1834">
        <v>12.082876140818099</v>
      </c>
      <c r="J1834">
        <v>15.8374624431291</v>
      </c>
      <c r="K1834">
        <v>162.25886952731901</v>
      </c>
      <c r="L1834">
        <v>127.106738381539</v>
      </c>
      <c r="M1834">
        <v>63.959116066505203</v>
      </c>
      <c r="N1834">
        <v>1.0151539320465699</v>
      </c>
      <c r="O1834">
        <v>23.763816172193099</v>
      </c>
      <c r="P1834">
        <v>836.27450980392098</v>
      </c>
      <c r="Q1834">
        <v>0.176804182425082</v>
      </c>
    </row>
    <row r="1835" spans="1:17" hidden="1" x14ac:dyDescent="0.3">
      <c r="A1835" t="s">
        <v>3848</v>
      </c>
      <c r="B1835" t="s">
        <v>3849</v>
      </c>
      <c r="C1835" t="str">
        <f>IFERROR(VLOOKUP(Table1[[#This Row],[Ticker]],[1]!Table2[[Symbol]:[Industry]],2,FALSE),"-")</f>
        <v>-</v>
      </c>
      <c r="D1835" t="s">
        <v>133</v>
      </c>
      <c r="E1835">
        <v>498.36075149999999</v>
      </c>
      <c r="F1835">
        <v>321.89999999999998</v>
      </c>
      <c r="G1835">
        <v>-5.91564306949466</v>
      </c>
      <c r="H1835">
        <v>-5.2658637959981203</v>
      </c>
      <c r="I1835">
        <v>70.583501646741894</v>
      </c>
      <c r="J1835">
        <v>-5.7454091077969798</v>
      </c>
      <c r="K1835">
        <v>328.78093829412597</v>
      </c>
      <c r="L1835">
        <v>265.01048942190602</v>
      </c>
      <c r="M1835">
        <v>30.4832679560926</v>
      </c>
      <c r="N1835">
        <v>0.478831911995931</v>
      </c>
      <c r="O1835">
        <v>24.4796520658589</v>
      </c>
      <c r="P1835">
        <v>144.79087452471401</v>
      </c>
    </row>
    <row r="1836" spans="1:17" hidden="1" x14ac:dyDescent="0.3">
      <c r="A1836" t="s">
        <v>3850</v>
      </c>
      <c r="B1836" t="s">
        <v>3851</v>
      </c>
      <c r="C1836" t="str">
        <f>IFERROR(VLOOKUP(Table1[[#This Row],[Ticker]],[1]!Table2[[Symbol]:[Industry]],2,FALSE),"-")</f>
        <v>-</v>
      </c>
      <c r="D1836" t="s">
        <v>645</v>
      </c>
      <c r="E1836">
        <v>497.12067020000001</v>
      </c>
      <c r="F1836">
        <v>651.70000000000005</v>
      </c>
      <c r="G1836">
        <v>85.868307703322998</v>
      </c>
      <c r="H1836">
        <v>-7.6031693020941304</v>
      </c>
      <c r="I1836">
        <v>44.903878128834599</v>
      </c>
      <c r="J1836">
        <v>-2.8390299635066998</v>
      </c>
      <c r="K1836">
        <v>654.82411323945303</v>
      </c>
      <c r="L1836">
        <v>507.07704248061202</v>
      </c>
      <c r="M1836">
        <v>31.647952975230499</v>
      </c>
      <c r="N1836">
        <v>0.64247936637551295</v>
      </c>
      <c r="O1836">
        <v>12.3523093447905</v>
      </c>
      <c r="P1836">
        <v>177.37816556714199</v>
      </c>
      <c r="Q1836">
        <v>0.17451786862279101</v>
      </c>
    </row>
    <row r="1837" spans="1:17" hidden="1" x14ac:dyDescent="0.3">
      <c r="A1837" t="s">
        <v>3852</v>
      </c>
      <c r="B1837" t="s">
        <v>3853</v>
      </c>
      <c r="C1837" t="str">
        <f>IFERROR(VLOOKUP(Table1[[#This Row],[Ticker]],[1]!Table2[[Symbol]:[Industry]],2,FALSE),"-")</f>
        <v>-</v>
      </c>
      <c r="D1837" t="s">
        <v>630</v>
      </c>
      <c r="E1837">
        <v>496.50199411800003</v>
      </c>
      <c r="F1837">
        <v>187.59</v>
      </c>
      <c r="G1837">
        <v>-21.001372280860501</v>
      </c>
      <c r="H1837">
        <v>7.2642228555987698</v>
      </c>
      <c r="I1837">
        <v>-7.4056597907936599</v>
      </c>
      <c r="J1837">
        <v>-3.4024723749375698</v>
      </c>
      <c r="K1837">
        <v>183.270087214901</v>
      </c>
      <c r="L1837">
        <v>176.24662735980999</v>
      </c>
      <c r="M1837">
        <v>48.815362186419797</v>
      </c>
      <c r="N1837">
        <v>1.00725484322712</v>
      </c>
      <c r="O1837">
        <v>22.287968441814598</v>
      </c>
      <c r="P1837">
        <v>38.340707964601698</v>
      </c>
      <c r="Q1837">
        <v>8.9217096755092998E-2</v>
      </c>
    </row>
    <row r="1838" spans="1:17" hidden="1" x14ac:dyDescent="0.3">
      <c r="A1838" t="s">
        <v>3854</v>
      </c>
      <c r="B1838" t="s">
        <v>3855</v>
      </c>
      <c r="C1838" t="str">
        <f>IFERROR(VLOOKUP(Table1[[#This Row],[Ticker]],[1]!Table2[[Symbol]:[Industry]],2,FALSE),"-")</f>
        <v>-</v>
      </c>
      <c r="D1838" t="s">
        <v>54</v>
      </c>
      <c r="E1838">
        <v>496.04732500799997</v>
      </c>
      <c r="F1838">
        <v>64.73</v>
      </c>
      <c r="G1838">
        <v>71.178679259845495</v>
      </c>
      <c r="H1838">
        <v>-4.5881748753517302</v>
      </c>
      <c r="I1838">
        <v>5.2986856674558904</v>
      </c>
      <c r="J1838">
        <v>4.3611451184503203</v>
      </c>
      <c r="K1838">
        <v>60.980809361377901</v>
      </c>
      <c r="L1838">
        <v>51.256215043252404</v>
      </c>
      <c r="M1838">
        <v>52.077593443792502</v>
      </c>
      <c r="N1838">
        <v>0.58931484948419199</v>
      </c>
      <c r="O1838">
        <v>20.037077089448399</v>
      </c>
      <c r="P1838">
        <v>112.229508196721</v>
      </c>
      <c r="Q1838">
        <v>6.6353329091435001E-2</v>
      </c>
    </row>
    <row r="1839" spans="1:17" hidden="1" x14ac:dyDescent="0.3">
      <c r="A1839" t="s">
        <v>3856</v>
      </c>
      <c r="B1839" t="s">
        <v>3857</v>
      </c>
      <c r="C1839" t="str">
        <f>IFERROR(VLOOKUP(Table1[[#This Row],[Ticker]],[1]!Table2[[Symbol]:[Industry]],2,FALSE),"-")</f>
        <v>-</v>
      </c>
      <c r="D1839" t="s">
        <v>54</v>
      </c>
      <c r="E1839">
        <v>495.67759999999998</v>
      </c>
      <c r="F1839">
        <v>114.08</v>
      </c>
      <c r="G1839">
        <v>-61.946492177665498</v>
      </c>
      <c r="H1839">
        <v>-17.762502682626799</v>
      </c>
      <c r="I1839">
        <v>-47.448491308937399</v>
      </c>
      <c r="J1839">
        <v>3.4870478348770599</v>
      </c>
      <c r="K1839">
        <v>127.844771769448</v>
      </c>
      <c r="L1839">
        <v>156.596326173135</v>
      </c>
      <c r="M1839">
        <v>47.448319401140203</v>
      </c>
      <c r="N1839">
        <v>1.43527719744174</v>
      </c>
      <c r="O1839">
        <v>88.420406732117797</v>
      </c>
      <c r="P1839">
        <v>13.8522954091816</v>
      </c>
    </row>
    <row r="1840" spans="1:17" hidden="1" x14ac:dyDescent="0.3">
      <c r="A1840" t="s">
        <v>3858</v>
      </c>
      <c r="B1840" t="s">
        <v>3859</v>
      </c>
      <c r="C1840" t="str">
        <f>IFERROR(VLOOKUP(Table1[[#This Row],[Ticker]],[1]!Table2[[Symbol]:[Industry]],2,FALSE),"-")</f>
        <v>-</v>
      </c>
      <c r="D1840" t="s">
        <v>630</v>
      </c>
      <c r="E1840">
        <v>495.22500000000002</v>
      </c>
      <c r="F1840">
        <v>127.8</v>
      </c>
      <c r="G1840">
        <v>-25.322446404368801</v>
      </c>
      <c r="H1840">
        <v>-12.632234748691999</v>
      </c>
      <c r="I1840">
        <v>-18.650293782257599</v>
      </c>
      <c r="J1840">
        <v>-1.09870848069444</v>
      </c>
      <c r="K1840">
        <v>125.353944916919</v>
      </c>
      <c r="L1840">
        <v>123.162219520477</v>
      </c>
      <c r="M1840">
        <v>54.206022790170302</v>
      </c>
      <c r="N1840">
        <v>0.42541727930446299</v>
      </c>
      <c r="O1840">
        <v>20.9702660406885</v>
      </c>
      <c r="P1840">
        <v>26.2222222222222</v>
      </c>
      <c r="Q1840">
        <v>6.6158823137038997E-2</v>
      </c>
    </row>
    <row r="1841" spans="1:17" hidden="1" x14ac:dyDescent="0.3">
      <c r="A1841" t="s">
        <v>3860</v>
      </c>
      <c r="B1841" t="s">
        <v>3861</v>
      </c>
      <c r="C1841" t="str">
        <f>IFERROR(VLOOKUP(Table1[[#This Row],[Ticker]],[1]!Table2[[Symbol]:[Industry]],2,FALSE),"-")</f>
        <v>-</v>
      </c>
      <c r="D1841" t="s">
        <v>46</v>
      </c>
      <c r="E1841">
        <v>494.06422190400002</v>
      </c>
      <c r="F1841">
        <v>37.68</v>
      </c>
      <c r="G1841">
        <v>81.651762913050206</v>
      </c>
      <c r="H1841">
        <v>38.542733731919697</v>
      </c>
      <c r="I1841">
        <v>-30.590024493413701</v>
      </c>
      <c r="J1841">
        <v>0.54833008097718905</v>
      </c>
      <c r="K1841">
        <v>30.533324831348502</v>
      </c>
      <c r="L1841">
        <v>28.4541059917224</v>
      </c>
      <c r="M1841">
        <v>71.432753400814605</v>
      </c>
      <c r="N1841">
        <v>1.3650981744067801</v>
      </c>
      <c r="O1841">
        <v>37.075371549893802</v>
      </c>
      <c r="Q1841">
        <v>0.160770227921261</v>
      </c>
    </row>
    <row r="1842" spans="1:17" hidden="1" x14ac:dyDescent="0.3">
      <c r="A1842" t="s">
        <v>3862</v>
      </c>
      <c r="B1842" t="s">
        <v>3863</v>
      </c>
      <c r="C1842" t="str">
        <f>IFERROR(VLOOKUP(Table1[[#This Row],[Ticker]],[1]!Table2[[Symbol]:[Industry]],2,FALSE),"-")</f>
        <v>-</v>
      </c>
      <c r="D1842" t="s">
        <v>51</v>
      </c>
      <c r="E1842">
        <v>493.89749999999998</v>
      </c>
      <c r="F1842">
        <v>365.85</v>
      </c>
      <c r="G1842">
        <v>22.276944175855601</v>
      </c>
      <c r="H1842">
        <v>-8.3745888349518598</v>
      </c>
      <c r="I1842">
        <v>20.508819736360302</v>
      </c>
      <c r="J1842">
        <v>-4.1173485393298304</v>
      </c>
      <c r="K1842">
        <v>361.02558079251099</v>
      </c>
      <c r="L1842">
        <v>307.97516307628501</v>
      </c>
      <c r="M1842">
        <v>43.989250188443599</v>
      </c>
      <c r="N1842">
        <v>0.32149947303908399</v>
      </c>
      <c r="O1842">
        <v>13.3388000546672</v>
      </c>
      <c r="P1842">
        <v>57.456423499031601</v>
      </c>
    </row>
    <row r="1843" spans="1:17" hidden="1" x14ac:dyDescent="0.3">
      <c r="A1843" t="s">
        <v>3864</v>
      </c>
      <c r="B1843" t="s">
        <v>3865</v>
      </c>
      <c r="C1843" t="str">
        <f>IFERROR(VLOOKUP(Table1[[#This Row],[Ticker]],[1]!Table2[[Symbol]:[Industry]],2,FALSE),"-")</f>
        <v>-</v>
      </c>
      <c r="D1843" t="s">
        <v>3866</v>
      </c>
      <c r="E1843">
        <v>493.08139000400001</v>
      </c>
      <c r="F1843">
        <v>75.88</v>
      </c>
      <c r="G1843">
        <v>-83.661309501885398</v>
      </c>
      <c r="H1843">
        <v>27.123529944301101</v>
      </c>
      <c r="I1843">
        <v>2.9539579499128901</v>
      </c>
      <c r="J1843">
        <v>-4.8061602681991502</v>
      </c>
      <c r="K1843">
        <v>68.154491186052198</v>
      </c>
      <c r="L1843">
        <v>77.093413521488102</v>
      </c>
      <c r="M1843">
        <v>53.678622202603798</v>
      </c>
      <c r="N1843">
        <v>0.91515251870768799</v>
      </c>
      <c r="O1843">
        <v>141.70466564650599</v>
      </c>
      <c r="P1843">
        <v>50.436161776367904</v>
      </c>
      <c r="Q1843">
        <v>-0.131604449589109</v>
      </c>
    </row>
    <row r="1844" spans="1:17" hidden="1" x14ac:dyDescent="0.3">
      <c r="A1844" t="s">
        <v>3867</v>
      </c>
      <c r="B1844" t="s">
        <v>3868</v>
      </c>
      <c r="C1844" t="str">
        <f>IFERROR(VLOOKUP(Table1[[#This Row],[Ticker]],[1]!Table2[[Symbol]:[Industry]],2,FALSE),"-")</f>
        <v>-</v>
      </c>
      <c r="D1844" t="s">
        <v>199</v>
      </c>
      <c r="E1844">
        <v>492.98569668300001</v>
      </c>
      <c r="F1844">
        <v>30.49</v>
      </c>
      <c r="G1844">
        <v>13.448722595799801</v>
      </c>
      <c r="H1844">
        <v>18.998026445415</v>
      </c>
      <c r="I1844">
        <v>-35.732627385515997</v>
      </c>
      <c r="J1844">
        <v>5.06021476201113</v>
      </c>
      <c r="K1844">
        <v>28.890857904331298</v>
      </c>
      <c r="L1844">
        <v>28.730594092054201</v>
      </c>
      <c r="M1844">
        <v>48.703242259573798</v>
      </c>
      <c r="N1844">
        <v>2.5632011744570802</v>
      </c>
      <c r="O1844">
        <v>75.467366349622793</v>
      </c>
      <c r="P1844">
        <v>68.453038674033095</v>
      </c>
      <c r="Q1844">
        <v>4.7589003763746002E-2</v>
      </c>
    </row>
    <row r="1845" spans="1:17" hidden="1" x14ac:dyDescent="0.3">
      <c r="A1845" t="s">
        <v>3869</v>
      </c>
      <c r="B1845" t="s">
        <v>3870</v>
      </c>
      <c r="C1845" t="str">
        <f>IFERROR(VLOOKUP(Table1[[#This Row],[Ticker]],[1]!Table2[[Symbol]:[Industry]],2,FALSE),"-")</f>
        <v>-</v>
      </c>
      <c r="D1845" t="s">
        <v>630</v>
      </c>
      <c r="E1845">
        <v>492.14758050400002</v>
      </c>
      <c r="F1845">
        <v>61.24</v>
      </c>
      <c r="G1845">
        <v>-20.3827798529863</v>
      </c>
      <c r="H1845">
        <v>-6.5186510913698399</v>
      </c>
      <c r="I1845">
        <v>-17.210149146908702</v>
      </c>
      <c r="J1845">
        <v>-3.9891166389022001</v>
      </c>
      <c r="K1845">
        <v>60.706479233236202</v>
      </c>
      <c r="L1845">
        <v>58.710108016131201</v>
      </c>
      <c r="M1845">
        <v>43.573228694806701</v>
      </c>
      <c r="N1845">
        <v>0.63998872132744</v>
      </c>
      <c r="O1845">
        <v>22.305682560417999</v>
      </c>
      <c r="P1845">
        <v>22.725450901803601</v>
      </c>
      <c r="Q1845">
        <v>-3.2203540753950002E-2</v>
      </c>
    </row>
    <row r="1846" spans="1:17" hidden="1" x14ac:dyDescent="0.3">
      <c r="A1846" t="s">
        <v>3871</v>
      </c>
      <c r="B1846" t="s">
        <v>3872</v>
      </c>
      <c r="C1846" t="str">
        <f>IFERROR(VLOOKUP(Table1[[#This Row],[Ticker]],[1]!Table2[[Symbol]:[Industry]],2,FALSE),"-")</f>
        <v>-</v>
      </c>
      <c r="D1846" t="s">
        <v>415</v>
      </c>
      <c r="E1846">
        <v>491.57584213599898</v>
      </c>
      <c r="F1846">
        <v>25.84</v>
      </c>
      <c r="G1846">
        <v>-36.308566870585203</v>
      </c>
      <c r="H1846">
        <v>-2.5170205299908401</v>
      </c>
      <c r="I1846">
        <v>-21.899491550536901</v>
      </c>
      <c r="J1846">
        <v>-2.5428408447427699</v>
      </c>
      <c r="K1846">
        <v>25.7073928218196</v>
      </c>
      <c r="L1846">
        <v>25.600967547079101</v>
      </c>
      <c r="M1846">
        <v>45.304196413105998</v>
      </c>
      <c r="N1846">
        <v>0.82398662773600795</v>
      </c>
      <c r="O1846">
        <v>41.099071207430299</v>
      </c>
      <c r="P1846">
        <v>15.718763994626</v>
      </c>
      <c r="Q1846">
        <v>4.9394193508729999E-2</v>
      </c>
    </row>
    <row r="1847" spans="1:17" hidden="1" x14ac:dyDescent="0.3">
      <c r="A1847" t="s">
        <v>3873</v>
      </c>
      <c r="B1847" t="s">
        <v>3874</v>
      </c>
      <c r="C1847" t="str">
        <f>IFERROR(VLOOKUP(Table1[[#This Row],[Ticker]],[1]!Table2[[Symbol]:[Industry]],2,FALSE),"-")</f>
        <v>-</v>
      </c>
      <c r="D1847" t="s">
        <v>992</v>
      </c>
      <c r="E1847">
        <v>491.11222751999998</v>
      </c>
      <c r="F1847">
        <v>125.55</v>
      </c>
      <c r="G1847">
        <v>-2.5069670645234399</v>
      </c>
      <c r="H1847">
        <v>1.67045403331192</v>
      </c>
      <c r="I1847">
        <v>14.154930218170501</v>
      </c>
      <c r="J1847">
        <v>-0.261976489169013</v>
      </c>
      <c r="K1847">
        <v>113.644487772896</v>
      </c>
      <c r="L1847">
        <v>105.35780578417101</v>
      </c>
      <c r="M1847">
        <v>74.71198620765</v>
      </c>
      <c r="N1847">
        <v>1.0166456705733</v>
      </c>
      <c r="O1847">
        <v>8.4030266825965807</v>
      </c>
      <c r="P1847">
        <v>50.539568345323701</v>
      </c>
      <c r="Q1847">
        <v>3.9255289331630999E-2</v>
      </c>
    </row>
    <row r="1848" spans="1:17" hidden="1" x14ac:dyDescent="0.3">
      <c r="A1848" t="s">
        <v>3875</v>
      </c>
      <c r="B1848" t="s">
        <v>3876</v>
      </c>
      <c r="C1848" t="str">
        <f>IFERROR(VLOOKUP(Table1[[#This Row],[Ticker]],[1]!Table2[[Symbol]:[Industry]],2,FALSE),"-")</f>
        <v>-</v>
      </c>
      <c r="D1848" t="s">
        <v>21</v>
      </c>
      <c r="E1848">
        <v>491.04746879999999</v>
      </c>
      <c r="F1848">
        <v>246.7</v>
      </c>
      <c r="G1848">
        <v>112.185319090067</v>
      </c>
      <c r="H1848">
        <v>-12.5471211048456</v>
      </c>
      <c r="I1848">
        <v>76.011907667583301</v>
      </c>
      <c r="J1848">
        <v>-1.8231263728513001</v>
      </c>
      <c r="K1848">
        <v>245.876324240005</v>
      </c>
      <c r="L1848">
        <v>186.14352093657001</v>
      </c>
      <c r="M1848">
        <v>31.900352169329</v>
      </c>
      <c r="N1848">
        <v>0.81764974382420097</v>
      </c>
      <c r="O1848">
        <v>15.974868261045801</v>
      </c>
      <c r="P1848">
        <v>162.44680851063799</v>
      </c>
      <c r="Q1848">
        <v>5.4273399723505998E-2</v>
      </c>
    </row>
    <row r="1849" spans="1:17" hidden="1" x14ac:dyDescent="0.3">
      <c r="A1849" t="s">
        <v>3877</v>
      </c>
      <c r="B1849" t="s">
        <v>3878</v>
      </c>
      <c r="C1849" t="str">
        <f>IFERROR(VLOOKUP(Table1[[#This Row],[Ticker]],[1]!Table2[[Symbol]:[Industry]],2,FALSE),"-")</f>
        <v>-</v>
      </c>
      <c r="D1849" t="s">
        <v>1194</v>
      </c>
      <c r="E1849">
        <v>489.10546126000003</v>
      </c>
      <c r="F1849">
        <v>233.48</v>
      </c>
      <c r="G1849">
        <v>84.069991846278498</v>
      </c>
      <c r="H1849">
        <v>2.8071387719672898</v>
      </c>
      <c r="I1849">
        <v>-7.3646872574303996</v>
      </c>
      <c r="J1849">
        <v>2.0687238568821802</v>
      </c>
      <c r="K1849">
        <v>215.81692427316901</v>
      </c>
      <c r="L1849">
        <v>188.07684454624001</v>
      </c>
      <c r="M1849">
        <v>74.806528756477206</v>
      </c>
      <c r="N1849">
        <v>0.58036538558145101</v>
      </c>
      <c r="O1849">
        <v>8.7459311290046298</v>
      </c>
      <c r="P1849">
        <v>133.47999999999999</v>
      </c>
      <c r="Q1849">
        <v>0.102756380077046</v>
      </c>
    </row>
    <row r="1850" spans="1:17" hidden="1" x14ac:dyDescent="0.3">
      <c r="A1850" t="s">
        <v>3879</v>
      </c>
      <c r="B1850" t="s">
        <v>3880</v>
      </c>
      <c r="C1850" t="str">
        <f>IFERROR(VLOOKUP(Table1[[#This Row],[Ticker]],[1]!Table2[[Symbol]:[Industry]],2,FALSE),"-")</f>
        <v>-</v>
      </c>
      <c r="D1850" t="s">
        <v>366</v>
      </c>
      <c r="E1850">
        <v>489.01859999999999</v>
      </c>
      <c r="F1850">
        <v>236.25</v>
      </c>
      <c r="G1850">
        <v>31.892346350990699</v>
      </c>
      <c r="H1850">
        <v>21.140447754652602</v>
      </c>
      <c r="I1850">
        <v>9.92560690989988</v>
      </c>
      <c r="J1850">
        <v>33.954314500405196</v>
      </c>
      <c r="K1850">
        <v>160.01545024297101</v>
      </c>
      <c r="L1850">
        <v>166.041221512844</v>
      </c>
      <c r="M1850">
        <v>90.8694974325891</v>
      </c>
      <c r="N1850">
        <v>3.7639913067410702</v>
      </c>
      <c r="O1850">
        <v>4.9100529100529</v>
      </c>
      <c r="P1850">
        <v>90.447400241837897</v>
      </c>
    </row>
    <row r="1851" spans="1:17" hidden="1" x14ac:dyDescent="0.3">
      <c r="A1851" t="s">
        <v>3881</v>
      </c>
      <c r="B1851" t="s">
        <v>3882</v>
      </c>
      <c r="C1851" t="str">
        <f>IFERROR(VLOOKUP(Table1[[#This Row],[Ticker]],[1]!Table2[[Symbol]:[Industry]],2,FALSE),"-")</f>
        <v>-</v>
      </c>
      <c r="D1851" t="s">
        <v>1476</v>
      </c>
      <c r="E1851">
        <v>487.14514622500002</v>
      </c>
      <c r="F1851">
        <v>450.05</v>
      </c>
      <c r="G1851">
        <v>5.7129759894649599</v>
      </c>
      <c r="H1851">
        <v>6.80965783771427</v>
      </c>
      <c r="I1851">
        <v>36.556329556839202</v>
      </c>
      <c r="J1851">
        <v>-3.94028015260219</v>
      </c>
      <c r="K1851">
        <v>419.67106744649402</v>
      </c>
      <c r="L1851">
        <v>344.751520144979</v>
      </c>
      <c r="M1851">
        <v>41.108184876094498</v>
      </c>
      <c r="N1851">
        <v>0.31805350026267099</v>
      </c>
      <c r="O1851">
        <v>15.542717475836</v>
      </c>
      <c r="P1851">
        <v>104.568181818181</v>
      </c>
      <c r="Q1851">
        <v>0.15822357494616199</v>
      </c>
    </row>
    <row r="1852" spans="1:17" hidden="1" x14ac:dyDescent="0.3">
      <c r="A1852" t="s">
        <v>3883</v>
      </c>
      <c r="B1852" t="s">
        <v>3884</v>
      </c>
      <c r="C1852" t="str">
        <f>IFERROR(VLOOKUP(Table1[[#This Row],[Ticker]],[1]!Table2[[Symbol]:[Industry]],2,FALSE),"-")</f>
        <v>-</v>
      </c>
      <c r="D1852" t="s">
        <v>265</v>
      </c>
      <c r="E1852">
        <v>487.02880338</v>
      </c>
      <c r="F1852">
        <v>141.94999999999999</v>
      </c>
      <c r="G1852">
        <v>64.925853242042606</v>
      </c>
      <c r="H1852">
        <v>-0.14446478385019501</v>
      </c>
      <c r="I1852">
        <v>-3.17041684855581</v>
      </c>
      <c r="J1852">
        <v>9.1604454342499206</v>
      </c>
      <c r="K1852">
        <v>129.18486094140999</v>
      </c>
      <c r="L1852">
        <v>117.760534508715</v>
      </c>
      <c r="M1852">
        <v>66.490830033777499</v>
      </c>
      <c r="N1852">
        <v>1.8740485984226301</v>
      </c>
      <c r="O1852">
        <v>14.582599506868601</v>
      </c>
      <c r="P1852">
        <v>102.78571428571399</v>
      </c>
      <c r="Q1852">
        <v>0.105008961526481</v>
      </c>
    </row>
    <row r="1853" spans="1:17" hidden="1" x14ac:dyDescent="0.3">
      <c r="A1853" t="s">
        <v>3885</v>
      </c>
      <c r="B1853" t="s">
        <v>3886</v>
      </c>
      <c r="C1853" t="str">
        <f>IFERROR(VLOOKUP(Table1[[#This Row],[Ticker]],[1]!Table2[[Symbol]:[Industry]],2,FALSE),"-")</f>
        <v>-</v>
      </c>
      <c r="D1853" t="s">
        <v>1711</v>
      </c>
      <c r="E1853">
        <v>486.98509999999999</v>
      </c>
      <c r="F1853">
        <v>194.95</v>
      </c>
      <c r="G1853">
        <v>308.05625729507199</v>
      </c>
      <c r="H1853">
        <v>11.0812036653476</v>
      </c>
      <c r="I1853">
        <v>30.1515402081064</v>
      </c>
      <c r="J1853">
        <v>-3.4234280319764898</v>
      </c>
      <c r="K1853">
        <v>170.10186709433</v>
      </c>
      <c r="L1853">
        <v>125.331338083768</v>
      </c>
      <c r="M1853">
        <v>62.783208804830899</v>
      </c>
      <c r="N1853">
        <v>0.962141306968893</v>
      </c>
      <c r="O1853">
        <v>4.1292639138240599</v>
      </c>
      <c r="P1853">
        <v>375.487804878048</v>
      </c>
      <c r="Q1853">
        <v>0.212293693558464</v>
      </c>
    </row>
    <row r="1854" spans="1:17" hidden="1" x14ac:dyDescent="0.3">
      <c r="A1854" t="s">
        <v>3887</v>
      </c>
      <c r="B1854" t="s">
        <v>3888</v>
      </c>
      <c r="C1854" t="str">
        <f>IFERROR(VLOOKUP(Table1[[#This Row],[Ticker]],[1]!Table2[[Symbol]:[Industry]],2,FALSE),"-")</f>
        <v>-</v>
      </c>
      <c r="D1854" t="s">
        <v>532</v>
      </c>
      <c r="E1854">
        <v>485.44551000000001</v>
      </c>
      <c r="F1854">
        <v>415.55</v>
      </c>
      <c r="G1854">
        <v>162.29841327052199</v>
      </c>
      <c r="H1854">
        <v>9.7031928509940499</v>
      </c>
      <c r="I1854">
        <v>54.266270065658098</v>
      </c>
      <c r="J1854">
        <v>6.90343494062639</v>
      </c>
      <c r="K1854">
        <v>347.27551930420299</v>
      </c>
      <c r="L1854">
        <v>269.34670638214698</v>
      </c>
      <c r="M1854">
        <v>66.837160655935506</v>
      </c>
      <c r="N1854">
        <v>0.26771689803349302</v>
      </c>
      <c r="O1854">
        <v>4.6805438575381997</v>
      </c>
      <c r="P1854">
        <v>198.527298850574</v>
      </c>
      <c r="Q1854">
        <v>0.17515566405705399</v>
      </c>
    </row>
    <row r="1855" spans="1:17" hidden="1" x14ac:dyDescent="0.3">
      <c r="A1855" t="s">
        <v>3889</v>
      </c>
      <c r="B1855" t="s">
        <v>3890</v>
      </c>
      <c r="C1855" t="str">
        <f>IFERROR(VLOOKUP(Table1[[#This Row],[Ticker]],[1]!Table2[[Symbol]:[Industry]],2,FALSE),"-")</f>
        <v>-</v>
      </c>
      <c r="D1855" t="s">
        <v>72</v>
      </c>
      <c r="E1855">
        <v>485.43147980999998</v>
      </c>
      <c r="F1855">
        <v>680.85</v>
      </c>
      <c r="G1855">
        <v>30.695831410997201</v>
      </c>
      <c r="H1855">
        <v>5.3104437484776801</v>
      </c>
      <c r="I1855">
        <v>1.77942280042404</v>
      </c>
      <c r="J1855">
        <v>4.88359674518611</v>
      </c>
      <c r="K1855">
        <v>633.14595656155905</v>
      </c>
      <c r="L1855">
        <v>564.28646646341895</v>
      </c>
      <c r="M1855">
        <v>60.171827020504097</v>
      </c>
      <c r="N1855">
        <v>2.76080080897249</v>
      </c>
      <c r="O1855">
        <v>11.772049643827501</v>
      </c>
      <c r="P1855">
        <v>83.988650182407696</v>
      </c>
      <c r="Q1855">
        <v>6.8352098170985004E-2</v>
      </c>
    </row>
    <row r="1856" spans="1:17" hidden="1" x14ac:dyDescent="0.3">
      <c r="A1856" t="s">
        <v>3891</v>
      </c>
      <c r="B1856" t="s">
        <v>3892</v>
      </c>
      <c r="C1856" t="str">
        <f>IFERROR(VLOOKUP(Table1[[#This Row],[Ticker]],[1]!Table2[[Symbol]:[Industry]],2,FALSE),"-")</f>
        <v>-</v>
      </c>
      <c r="D1856" t="s">
        <v>89</v>
      </c>
      <c r="E1856">
        <v>485.29174999999998</v>
      </c>
      <c r="F1856">
        <v>203.75</v>
      </c>
      <c r="G1856">
        <v>46.296962471585601</v>
      </c>
      <c r="H1856">
        <v>79.500989761604302</v>
      </c>
      <c r="I1856">
        <v>61.914094463704302</v>
      </c>
      <c r="J1856">
        <v>14.9144037269078</v>
      </c>
      <c r="M1856">
        <v>80.065562332986502</v>
      </c>
      <c r="O1856">
        <v>11.8036809815951</v>
      </c>
      <c r="P1856">
        <v>85.143116765106697</v>
      </c>
    </row>
    <row r="1857" spans="1:17" hidden="1" x14ac:dyDescent="0.3">
      <c r="A1857" t="s">
        <v>3893</v>
      </c>
      <c r="B1857" t="s">
        <v>3894</v>
      </c>
      <c r="C1857" t="str">
        <f>IFERROR(VLOOKUP(Table1[[#This Row],[Ticker]],[1]!Table2[[Symbol]:[Industry]],2,FALSE),"-")</f>
        <v>-</v>
      </c>
      <c r="D1857" t="s">
        <v>1419</v>
      </c>
      <c r="E1857">
        <v>484.92673608000001</v>
      </c>
      <c r="F1857">
        <v>236.42</v>
      </c>
      <c r="G1857">
        <v>-32.641251354645398</v>
      </c>
      <c r="H1857">
        <v>-5.5735938468775803</v>
      </c>
      <c r="I1857">
        <v>-28.0845648129987</v>
      </c>
      <c r="J1857">
        <v>-1.02515884460777</v>
      </c>
      <c r="K1857">
        <v>243.20414389574401</v>
      </c>
      <c r="L1857">
        <v>251.755195905345</v>
      </c>
      <c r="M1857">
        <v>44.101804995273199</v>
      </c>
      <c r="N1857">
        <v>0.71796673712203096</v>
      </c>
      <c r="O1857">
        <v>32.941375518145598</v>
      </c>
      <c r="P1857">
        <v>1.9711020056070601</v>
      </c>
      <c r="Q1857">
        <v>8.4594571007393995E-2</v>
      </c>
    </row>
    <row r="1858" spans="1:17" hidden="1" x14ac:dyDescent="0.3">
      <c r="A1858" t="s">
        <v>3895</v>
      </c>
      <c r="B1858" t="s">
        <v>3896</v>
      </c>
      <c r="C1858" t="str">
        <f>IFERROR(VLOOKUP(Table1[[#This Row],[Ticker]],[1]!Table2[[Symbol]:[Industry]],2,FALSE),"-")</f>
        <v>-</v>
      </c>
      <c r="D1858" t="s">
        <v>118</v>
      </c>
      <c r="E1858">
        <v>484.85163249999999</v>
      </c>
      <c r="F1858">
        <v>1578.55</v>
      </c>
      <c r="G1858">
        <v>4.4312105762980103</v>
      </c>
      <c r="H1858">
        <v>-19.3152322831424</v>
      </c>
      <c r="I1858">
        <v>-3.6410597567667802</v>
      </c>
      <c r="J1858">
        <v>-3.8661218843089</v>
      </c>
      <c r="K1858">
        <v>1693.6992268361901</v>
      </c>
      <c r="L1858">
        <v>1530.57471693259</v>
      </c>
      <c r="M1858">
        <v>31.649782249533501</v>
      </c>
      <c r="N1858">
        <v>0.67831463601856301</v>
      </c>
      <c r="O1858">
        <v>36.137594627981301</v>
      </c>
      <c r="P1858">
        <v>61.076530612244802</v>
      </c>
      <c r="Q1858">
        <v>8.8841940004852002E-2</v>
      </c>
    </row>
    <row r="1859" spans="1:17" hidden="1" x14ac:dyDescent="0.3">
      <c r="A1859" t="s">
        <v>3897</v>
      </c>
      <c r="B1859" t="s">
        <v>3898</v>
      </c>
      <c r="C1859" t="str">
        <f>IFERROR(VLOOKUP(Table1[[#This Row],[Ticker]],[1]!Table2[[Symbol]:[Industry]],2,FALSE),"-")</f>
        <v>-</v>
      </c>
      <c r="D1859" t="s">
        <v>388</v>
      </c>
      <c r="E1859">
        <v>483.42644999999999</v>
      </c>
      <c r="F1859">
        <v>585</v>
      </c>
      <c r="G1859">
        <v>21.6631581086605</v>
      </c>
      <c r="H1859">
        <v>-0.80547776205544996</v>
      </c>
      <c r="I1859">
        <v>-11.032209230698999</v>
      </c>
      <c r="J1859">
        <v>-1.43117785790813</v>
      </c>
      <c r="K1859">
        <v>581.58136407919994</v>
      </c>
      <c r="L1859">
        <v>513.08439524352605</v>
      </c>
      <c r="M1859">
        <v>44.927638455975703</v>
      </c>
      <c r="N1859">
        <v>0.42117703822489899</v>
      </c>
      <c r="O1859">
        <v>10.2564102564102</v>
      </c>
      <c r="P1859">
        <v>80</v>
      </c>
      <c r="Q1859">
        <v>4.7178112626935997E-2</v>
      </c>
    </row>
    <row r="1860" spans="1:17" hidden="1" x14ac:dyDescent="0.3">
      <c r="A1860" t="s">
        <v>3899</v>
      </c>
      <c r="B1860" t="s">
        <v>3900</v>
      </c>
      <c r="C1860" t="str">
        <f>IFERROR(VLOOKUP(Table1[[#This Row],[Ticker]],[1]!Table2[[Symbol]:[Industry]],2,FALSE),"-")</f>
        <v>-</v>
      </c>
      <c r="D1860" t="s">
        <v>532</v>
      </c>
      <c r="E1860">
        <v>482.45</v>
      </c>
      <c r="F1860">
        <v>482.45</v>
      </c>
      <c r="G1860">
        <v>43.728300142647797</v>
      </c>
      <c r="H1860">
        <v>32.4009429012482</v>
      </c>
      <c r="I1860">
        <v>27.4179864328657</v>
      </c>
      <c r="J1860">
        <v>25.127854019305499</v>
      </c>
      <c r="K1860">
        <v>412.16009530071199</v>
      </c>
      <c r="L1860">
        <v>361.99892466198298</v>
      </c>
      <c r="M1860">
        <v>58.724424347205201</v>
      </c>
      <c r="N1860">
        <v>2.0620449569346602</v>
      </c>
      <c r="O1860">
        <v>18.976059695305199</v>
      </c>
      <c r="P1860">
        <v>92.134607726005498</v>
      </c>
      <c r="Q1860">
        <v>8.2706077339078005E-2</v>
      </c>
    </row>
    <row r="1861" spans="1:17" hidden="1" x14ac:dyDescent="0.3">
      <c r="A1861" t="s">
        <v>3901</v>
      </c>
      <c r="B1861" t="s">
        <v>3902</v>
      </c>
      <c r="C1861" t="str">
        <f>IFERROR(VLOOKUP(Table1[[#This Row],[Ticker]],[1]!Table2[[Symbol]:[Industry]],2,FALSE),"-")</f>
        <v>-</v>
      </c>
      <c r="D1861" t="s">
        <v>743</v>
      </c>
      <c r="E1861">
        <v>481.92970355999898</v>
      </c>
      <c r="F1861">
        <v>28.8</v>
      </c>
      <c r="G1861">
        <v>1.3532309684919399</v>
      </c>
      <c r="H1861">
        <v>-0.50358108654192901</v>
      </c>
      <c r="I1861">
        <v>0.69141531580674698</v>
      </c>
      <c r="J1861">
        <v>-0.28633161992386502</v>
      </c>
      <c r="K1861">
        <v>27.836742485653499</v>
      </c>
      <c r="L1861">
        <v>25.7995491084849</v>
      </c>
      <c r="M1861">
        <v>56.344784633490001</v>
      </c>
      <c r="N1861">
        <v>0.70322046952106498</v>
      </c>
      <c r="O1861">
        <v>4.2013888888888999</v>
      </c>
      <c r="P1861">
        <v>43.999999999999901</v>
      </c>
      <c r="Q1861">
        <v>3.3094991646369998E-3</v>
      </c>
    </row>
    <row r="1862" spans="1:17" hidden="1" x14ac:dyDescent="0.3">
      <c r="A1862" t="s">
        <v>3903</v>
      </c>
      <c r="B1862" t="s">
        <v>3904</v>
      </c>
      <c r="C1862" t="str">
        <f>IFERROR(VLOOKUP(Table1[[#This Row],[Ticker]],[1]!Table2[[Symbol]:[Industry]],2,FALSE),"-")</f>
        <v>-</v>
      </c>
      <c r="D1862" t="s">
        <v>51</v>
      </c>
      <c r="E1862">
        <v>480.86185492799899</v>
      </c>
      <c r="F1862">
        <v>112.68</v>
      </c>
      <c r="G1862">
        <v>-45.534192775072903</v>
      </c>
      <c r="H1862">
        <v>1.2050690256036001</v>
      </c>
      <c r="I1862">
        <v>-29.917060782954199</v>
      </c>
      <c r="J1862">
        <v>5.46015215595152</v>
      </c>
      <c r="M1862">
        <v>46.661642370694601</v>
      </c>
      <c r="O1862">
        <v>18.920837770677998</v>
      </c>
      <c r="P1862">
        <v>21.540286916190201</v>
      </c>
    </row>
    <row r="1863" spans="1:17" hidden="1" x14ac:dyDescent="0.3">
      <c r="A1863" t="s">
        <v>3905</v>
      </c>
      <c r="B1863" t="s">
        <v>3906</v>
      </c>
      <c r="C1863" t="str">
        <f>IFERROR(VLOOKUP(Table1[[#This Row],[Ticker]],[1]!Table2[[Symbol]:[Industry]],2,FALSE),"-")</f>
        <v>-</v>
      </c>
      <c r="D1863" t="s">
        <v>1100</v>
      </c>
      <c r="E1863">
        <v>480.66702271999998</v>
      </c>
      <c r="F1863">
        <v>274.10000000000002</v>
      </c>
      <c r="G1863">
        <v>193.579120540101</v>
      </c>
      <c r="H1863">
        <v>-5.2974728052405702</v>
      </c>
      <c r="I1863">
        <v>148.76161014410101</v>
      </c>
      <c r="J1863">
        <v>-6.1158058967681397</v>
      </c>
      <c r="K1863">
        <v>262.44919459775599</v>
      </c>
      <c r="L1863">
        <v>196.173477473887</v>
      </c>
      <c r="M1863">
        <v>54.138727653423899</v>
      </c>
      <c r="N1863">
        <v>0.60125815393297499</v>
      </c>
      <c r="O1863">
        <v>24.024078803356399</v>
      </c>
      <c r="P1863">
        <v>234.26829268292599</v>
      </c>
      <c r="Q1863">
        <v>0.13327068350073601</v>
      </c>
    </row>
    <row r="1864" spans="1:17" hidden="1" x14ac:dyDescent="0.3">
      <c r="A1864" t="s">
        <v>3907</v>
      </c>
      <c r="B1864" t="s">
        <v>3908</v>
      </c>
      <c r="C1864" t="str">
        <f>IFERROR(VLOOKUP(Table1[[#This Row],[Ticker]],[1]!Table2[[Symbol]:[Industry]],2,FALSE),"-")</f>
        <v>-</v>
      </c>
      <c r="D1864" t="s">
        <v>283</v>
      </c>
      <c r="E1864">
        <v>479.34208000000001</v>
      </c>
      <c r="F1864">
        <v>290.75</v>
      </c>
      <c r="G1864">
        <v>31.8989789556536</v>
      </c>
      <c r="H1864">
        <v>-12.2131022717805</v>
      </c>
      <c r="I1864">
        <v>47.516110947772297</v>
      </c>
      <c r="J1864">
        <v>8.1269595649227302</v>
      </c>
      <c r="M1864">
        <v>55.725353469138497</v>
      </c>
      <c r="O1864">
        <v>30.2837489251934</v>
      </c>
      <c r="P1864">
        <v>70.029239766081801</v>
      </c>
    </row>
    <row r="1865" spans="1:17" hidden="1" x14ac:dyDescent="0.3">
      <c r="A1865" t="s">
        <v>3909</v>
      </c>
      <c r="B1865" t="s">
        <v>3910</v>
      </c>
      <c r="C1865" t="str">
        <f>IFERROR(VLOOKUP(Table1[[#This Row],[Ticker]],[1]!Table2[[Symbol]:[Industry]],2,FALSE),"-")</f>
        <v>-</v>
      </c>
      <c r="D1865" t="s">
        <v>172</v>
      </c>
      <c r="E1865">
        <v>477.6275</v>
      </c>
      <c r="F1865">
        <v>194.95</v>
      </c>
      <c r="G1865">
        <v>-2.1136828388149902</v>
      </c>
      <c r="H1865">
        <v>-7.1079317239723601</v>
      </c>
      <c r="I1865">
        <v>0.19255514468437801</v>
      </c>
      <c r="J1865">
        <v>1.30165081074941</v>
      </c>
      <c r="K1865">
        <v>194.82093407043499</v>
      </c>
      <c r="L1865">
        <v>180.62570443649099</v>
      </c>
      <c r="M1865">
        <v>53.124965811482198</v>
      </c>
      <c r="N1865">
        <v>0.34646898166211398</v>
      </c>
      <c r="O1865">
        <v>17.978968966401599</v>
      </c>
      <c r="P1865">
        <v>49.846272098385803</v>
      </c>
      <c r="Q1865">
        <v>9.4766920598422996E-2</v>
      </c>
    </row>
    <row r="1866" spans="1:17" hidden="1" x14ac:dyDescent="0.3">
      <c r="A1866" t="s">
        <v>3911</v>
      </c>
      <c r="B1866" t="s">
        <v>3912</v>
      </c>
      <c r="C1866" t="str">
        <f>IFERROR(VLOOKUP(Table1[[#This Row],[Ticker]],[1]!Table2[[Symbol]:[Industry]],2,FALSE),"-")</f>
        <v>-</v>
      </c>
      <c r="D1866" t="s">
        <v>265</v>
      </c>
      <c r="E1866">
        <v>477.22500000000002</v>
      </c>
      <c r="F1866">
        <v>136.35</v>
      </c>
      <c r="G1866">
        <v>-13.842748368384701</v>
      </c>
      <c r="H1866">
        <v>-4.1400094657971396</v>
      </c>
      <c r="I1866">
        <v>-20.833794166573</v>
      </c>
      <c r="J1866">
        <v>-1.62669143523988</v>
      </c>
      <c r="K1866">
        <v>140.39238665344701</v>
      </c>
      <c r="L1866">
        <v>137.226956784479</v>
      </c>
      <c r="M1866">
        <v>39.351411500617203</v>
      </c>
      <c r="N1866">
        <v>0.63179345740926696</v>
      </c>
      <c r="O1866">
        <v>24.459112577924401</v>
      </c>
      <c r="P1866">
        <v>32.378640776699001</v>
      </c>
      <c r="Q1866">
        <v>7.0129665096239996E-2</v>
      </c>
    </row>
    <row r="1867" spans="1:17" hidden="1" x14ac:dyDescent="0.3">
      <c r="A1867" t="s">
        <v>3913</v>
      </c>
      <c r="B1867" t="s">
        <v>3914</v>
      </c>
      <c r="C1867" t="str">
        <f>IFERROR(VLOOKUP(Table1[[#This Row],[Ticker]],[1]!Table2[[Symbol]:[Industry]],2,FALSE),"-")</f>
        <v>-</v>
      </c>
      <c r="D1867" t="s">
        <v>21</v>
      </c>
      <c r="E1867">
        <v>476.45121999999998</v>
      </c>
      <c r="F1867">
        <v>38.11</v>
      </c>
      <c r="G1867">
        <v>29.756726048753301</v>
      </c>
      <c r="H1867">
        <v>26.781067769405102</v>
      </c>
      <c r="I1867">
        <v>27.520186935382501</v>
      </c>
      <c r="J1867">
        <v>-3.14429787942862</v>
      </c>
      <c r="K1867">
        <v>34.056647369118402</v>
      </c>
      <c r="L1867">
        <v>28.462919784991598</v>
      </c>
      <c r="M1867">
        <v>46.658781957599899</v>
      </c>
      <c r="N1867">
        <v>0.492308403800093</v>
      </c>
      <c r="O1867">
        <v>27.9979008134348</v>
      </c>
      <c r="P1867">
        <v>85.450121654501203</v>
      </c>
      <c r="Q1867">
        <v>4.2630179624424003E-2</v>
      </c>
    </row>
    <row r="1868" spans="1:17" hidden="1" x14ac:dyDescent="0.3">
      <c r="A1868" t="s">
        <v>3915</v>
      </c>
      <c r="B1868" t="s">
        <v>3916</v>
      </c>
      <c r="C1868" t="str">
        <f>IFERROR(VLOOKUP(Table1[[#This Row],[Ticker]],[1]!Table2[[Symbol]:[Industry]],2,FALSE),"-")</f>
        <v>-</v>
      </c>
      <c r="D1868" t="s">
        <v>51</v>
      </c>
      <c r="E1868">
        <v>476.067863039999</v>
      </c>
      <c r="F1868">
        <v>14.88</v>
      </c>
      <c r="G1868">
        <v>193.34299303124601</v>
      </c>
      <c r="H1868">
        <v>-3.5943181562842099</v>
      </c>
      <c r="I1868">
        <v>26.0934166609063</v>
      </c>
      <c r="J1868">
        <v>-0.30405519297748201</v>
      </c>
      <c r="K1868">
        <v>13.557614027953701</v>
      </c>
      <c r="L1868">
        <v>10.3783854098182</v>
      </c>
      <c r="M1868">
        <v>42.671499276494004</v>
      </c>
      <c r="N1868">
        <v>0.34499052515532802</v>
      </c>
      <c r="O1868">
        <v>42.540322580645103</v>
      </c>
      <c r="P1868">
        <v>230.666666666666</v>
      </c>
      <c r="Q1868">
        <v>0.15521869201219299</v>
      </c>
    </row>
    <row r="1869" spans="1:17" hidden="1" x14ac:dyDescent="0.3">
      <c r="A1869" t="s">
        <v>3917</v>
      </c>
      <c r="B1869" t="s">
        <v>3918</v>
      </c>
      <c r="C1869" t="str">
        <f>IFERROR(VLOOKUP(Table1[[#This Row],[Ticker]],[1]!Table2[[Symbol]:[Industry]],2,FALSE),"-")</f>
        <v>-</v>
      </c>
      <c r="D1869" t="s">
        <v>356</v>
      </c>
      <c r="E1869">
        <v>476.00726237999999</v>
      </c>
      <c r="F1869">
        <v>5517.85</v>
      </c>
      <c r="G1869">
        <v>12.841822787715</v>
      </c>
      <c r="H1869">
        <v>55.099321047435602</v>
      </c>
      <c r="I1869">
        <v>41.898746905173397</v>
      </c>
      <c r="J1869">
        <v>-3.9282863315716199</v>
      </c>
      <c r="K1869">
        <v>4581.7543606442996</v>
      </c>
      <c r="L1869">
        <v>3927.2672040871698</v>
      </c>
      <c r="M1869">
        <v>57.841957265904398</v>
      </c>
      <c r="N1869">
        <v>0.68663868284361596</v>
      </c>
      <c r="O1869">
        <v>8.7380048388412099</v>
      </c>
      <c r="P1869">
        <v>76.542953127499601</v>
      </c>
      <c r="Q1869">
        <v>9.8006631457248999E-2</v>
      </c>
    </row>
    <row r="1870" spans="1:17" hidden="1" x14ac:dyDescent="0.3">
      <c r="A1870" t="s">
        <v>3919</v>
      </c>
      <c r="B1870" t="s">
        <v>3920</v>
      </c>
      <c r="C1870" t="str">
        <f>IFERROR(VLOOKUP(Table1[[#This Row],[Ticker]],[1]!Table2[[Symbol]:[Industry]],2,FALSE),"-")</f>
        <v>-</v>
      </c>
      <c r="D1870" t="s">
        <v>127</v>
      </c>
      <c r="E1870">
        <v>473.87145056999998</v>
      </c>
      <c r="F1870">
        <v>249.9</v>
      </c>
      <c r="G1870">
        <v>-74.033630345376594</v>
      </c>
      <c r="H1870">
        <v>-17.445206898877998</v>
      </c>
      <c r="I1870">
        <v>-36.261689909160999</v>
      </c>
      <c r="J1870">
        <v>-6.0520918325606203</v>
      </c>
      <c r="K1870">
        <v>258.93583033956997</v>
      </c>
      <c r="M1870">
        <v>40.620616587073599</v>
      </c>
      <c r="N1870">
        <v>0.45753810917006799</v>
      </c>
      <c r="O1870">
        <v>78.571428571428498</v>
      </c>
      <c r="P1870">
        <v>12.7198917456021</v>
      </c>
    </row>
    <row r="1871" spans="1:17" hidden="1" x14ac:dyDescent="0.3">
      <c r="A1871" t="s">
        <v>3921</v>
      </c>
      <c r="B1871" t="s">
        <v>3922</v>
      </c>
      <c r="C1871" t="str">
        <f>IFERROR(VLOOKUP(Table1[[#This Row],[Ticker]],[1]!Table2[[Symbol]:[Industry]],2,FALSE),"-")</f>
        <v>-</v>
      </c>
      <c r="D1871" t="s">
        <v>296</v>
      </c>
      <c r="E1871">
        <v>473.84606115000003</v>
      </c>
      <c r="F1871">
        <v>89.65</v>
      </c>
      <c r="G1871">
        <v>-51.289668992719598</v>
      </c>
      <c r="H1871">
        <v>-12.8353667717929</v>
      </c>
      <c r="I1871">
        <v>-35.783045147398802</v>
      </c>
      <c r="J1871">
        <v>-0.53695667111760104</v>
      </c>
      <c r="K1871">
        <v>95.287142305860399</v>
      </c>
      <c r="L1871">
        <v>99.504899806620301</v>
      </c>
      <c r="M1871">
        <v>33.699777908468903</v>
      </c>
      <c r="N1871">
        <v>0.46978769091834099</v>
      </c>
      <c r="O1871">
        <v>47.7412158393753</v>
      </c>
      <c r="P1871">
        <v>16.443693986231999</v>
      </c>
      <c r="Q1871">
        <v>0.15446691460255799</v>
      </c>
    </row>
    <row r="1872" spans="1:17" hidden="1" x14ac:dyDescent="0.3">
      <c r="A1872" t="s">
        <v>3923</v>
      </c>
      <c r="B1872" t="s">
        <v>3924</v>
      </c>
      <c r="C1872" t="str">
        <f>IFERROR(VLOOKUP(Table1[[#This Row],[Ticker]],[1]!Table2[[Symbol]:[Industry]],2,FALSE),"-")</f>
        <v>-</v>
      </c>
      <c r="D1872" t="s">
        <v>296</v>
      </c>
      <c r="E1872">
        <v>473.13660264499998</v>
      </c>
      <c r="F1872">
        <v>393.35</v>
      </c>
      <c r="G1872">
        <v>-31.226797891219402</v>
      </c>
      <c r="H1872">
        <v>3.6207356071566301</v>
      </c>
      <c r="I1872">
        <v>16.875223943137101</v>
      </c>
      <c r="J1872">
        <v>-1.33368937256728</v>
      </c>
      <c r="K1872">
        <v>354.53208572551699</v>
      </c>
      <c r="L1872">
        <v>317.34868383072302</v>
      </c>
      <c r="M1872">
        <v>68.815298229105395</v>
      </c>
      <c r="N1872">
        <v>0.33322912994053999</v>
      </c>
      <c r="O1872">
        <v>5.1735095970509599</v>
      </c>
      <c r="P1872">
        <v>67.382978723404193</v>
      </c>
      <c r="Q1872">
        <v>-3.2064812096579999E-2</v>
      </c>
    </row>
    <row r="1873" spans="1:17" hidden="1" x14ac:dyDescent="0.3">
      <c r="A1873" t="s">
        <v>3925</v>
      </c>
      <c r="B1873" t="s">
        <v>3926</v>
      </c>
      <c r="C1873" t="str">
        <f>IFERROR(VLOOKUP(Table1[[#This Row],[Ticker]],[1]!Table2[[Symbol]:[Industry]],2,FALSE),"-")</f>
        <v>-</v>
      </c>
      <c r="D1873" t="s">
        <v>532</v>
      </c>
      <c r="E1873">
        <v>471.92222800000002</v>
      </c>
      <c r="F1873">
        <v>190</v>
      </c>
      <c r="G1873">
        <v>94.818440660540404</v>
      </c>
      <c r="H1873">
        <v>7.1832054222709596</v>
      </c>
      <c r="I1873">
        <v>43.916834980075301</v>
      </c>
      <c r="J1873">
        <v>3.5729089643604999</v>
      </c>
      <c r="K1873">
        <v>177.16235050733101</v>
      </c>
      <c r="L1873">
        <v>148.78435678325499</v>
      </c>
      <c r="M1873">
        <v>59.682156170617397</v>
      </c>
      <c r="N1873">
        <v>0.162816223679558</v>
      </c>
      <c r="O1873">
        <v>8.9473684210526301</v>
      </c>
      <c r="P1873">
        <v>131.70731707317</v>
      </c>
      <c r="Q1873">
        <v>4.3429635052681E-2</v>
      </c>
    </row>
    <row r="1874" spans="1:17" hidden="1" x14ac:dyDescent="0.3">
      <c r="A1874" t="s">
        <v>3927</v>
      </c>
      <c r="B1874" t="s">
        <v>3928</v>
      </c>
      <c r="C1874" t="str">
        <f>IFERROR(VLOOKUP(Table1[[#This Row],[Ticker]],[1]!Table2[[Symbol]:[Industry]],2,FALSE),"-")</f>
        <v>-</v>
      </c>
      <c r="D1874" t="s">
        <v>569</v>
      </c>
      <c r="E1874">
        <v>471.40200268500001</v>
      </c>
      <c r="F1874">
        <v>632.65</v>
      </c>
      <c r="G1874">
        <v>13.5872550121715</v>
      </c>
      <c r="H1874">
        <v>-19.328095428832601</v>
      </c>
      <c r="I1874">
        <v>10.3296319829344</v>
      </c>
      <c r="J1874">
        <v>-3.1721459806944399</v>
      </c>
      <c r="K1874">
        <v>663.48969869419398</v>
      </c>
      <c r="L1874">
        <v>569.48457155215601</v>
      </c>
      <c r="M1874">
        <v>34.478861611924103</v>
      </c>
      <c r="N1874">
        <v>0.82368389749665805</v>
      </c>
      <c r="O1874">
        <v>26.325772544060602</v>
      </c>
      <c r="P1874">
        <v>70.021499596882506</v>
      </c>
      <c r="Q1874">
        <v>4.0722140232188002E-2</v>
      </c>
    </row>
    <row r="1875" spans="1:17" hidden="1" x14ac:dyDescent="0.3">
      <c r="A1875" t="s">
        <v>3929</v>
      </c>
      <c r="B1875" t="s">
        <v>3930</v>
      </c>
      <c r="C1875" t="str">
        <f>IFERROR(VLOOKUP(Table1[[#This Row],[Ticker]],[1]!Table2[[Symbol]:[Industry]],2,FALSE),"-")</f>
        <v>-</v>
      </c>
      <c r="D1875" t="s">
        <v>301</v>
      </c>
      <c r="E1875">
        <v>469.8855767</v>
      </c>
      <c r="F1875">
        <v>366.55</v>
      </c>
      <c r="G1875">
        <v>124.957674002449</v>
      </c>
      <c r="H1875">
        <v>-1.3738080856344399</v>
      </c>
      <c r="I1875">
        <v>3.2938420449436698</v>
      </c>
      <c r="J1875">
        <v>-12.3981200066684</v>
      </c>
      <c r="K1875">
        <v>353.46890810028299</v>
      </c>
      <c r="L1875">
        <v>305.51797754346302</v>
      </c>
      <c r="M1875">
        <v>53.740739481968298</v>
      </c>
      <c r="N1875">
        <v>1.9584429256696501</v>
      </c>
      <c r="O1875">
        <v>12.181148547265</v>
      </c>
      <c r="P1875">
        <v>157.13784636969399</v>
      </c>
      <c r="Q1875">
        <v>0.10908676918117</v>
      </c>
    </row>
    <row r="1876" spans="1:17" hidden="1" x14ac:dyDescent="0.3">
      <c r="A1876" t="s">
        <v>3931</v>
      </c>
      <c r="B1876" t="s">
        <v>3932</v>
      </c>
      <c r="C1876" t="str">
        <f>IFERROR(VLOOKUP(Table1[[#This Row],[Ticker]],[1]!Table2[[Symbol]:[Industry]],2,FALSE),"-")</f>
        <v>-</v>
      </c>
      <c r="D1876" t="s">
        <v>3213</v>
      </c>
      <c r="E1876">
        <v>468.14630399999999</v>
      </c>
      <c r="F1876">
        <v>207.6</v>
      </c>
      <c r="G1876">
        <v>8.7178734642744509</v>
      </c>
      <c r="H1876">
        <v>-23.569640361095999</v>
      </c>
      <c r="I1876">
        <v>24.335005456393102</v>
      </c>
      <c r="J1876">
        <v>-1.23354584209429</v>
      </c>
      <c r="M1876">
        <v>36.988146838242102</v>
      </c>
      <c r="O1876">
        <v>56.262042389210002</v>
      </c>
      <c r="P1876">
        <v>45.684210526315702</v>
      </c>
    </row>
    <row r="1877" spans="1:17" hidden="1" x14ac:dyDescent="0.3">
      <c r="A1877" t="s">
        <v>3933</v>
      </c>
      <c r="B1877" t="s">
        <v>3934</v>
      </c>
      <c r="C1877" t="str">
        <f>IFERROR(VLOOKUP(Table1[[#This Row],[Ticker]],[1]!Table2[[Symbol]:[Industry]],2,FALSE),"-")</f>
        <v>-</v>
      </c>
      <c r="D1877" t="s">
        <v>158</v>
      </c>
      <c r="E1877">
        <v>468.0435531</v>
      </c>
      <c r="F1877">
        <v>63.02</v>
      </c>
      <c r="G1877">
        <v>205.17913561207001</v>
      </c>
      <c r="H1877">
        <v>-1.64481383632111</v>
      </c>
      <c r="I1877">
        <v>41.9606728626229</v>
      </c>
      <c r="J1877">
        <v>-2.5593183519556102</v>
      </c>
      <c r="K1877">
        <v>61.771654828997697</v>
      </c>
      <c r="L1877">
        <v>48.181757317719303</v>
      </c>
      <c r="M1877">
        <v>48.952199440083497</v>
      </c>
      <c r="N1877">
        <v>1.20077780555804</v>
      </c>
      <c r="O1877">
        <v>15.6299587432561</v>
      </c>
      <c r="P1877">
        <v>248.17679558011</v>
      </c>
      <c r="Q1877">
        <v>0.12898672659959901</v>
      </c>
    </row>
    <row r="1878" spans="1:17" hidden="1" x14ac:dyDescent="0.3">
      <c r="A1878" t="s">
        <v>3935</v>
      </c>
      <c r="B1878" t="s">
        <v>3936</v>
      </c>
      <c r="C1878" t="str">
        <f>IFERROR(VLOOKUP(Table1[[#This Row],[Ticker]],[1]!Table2[[Symbol]:[Industry]],2,FALSE),"-")</f>
        <v>-</v>
      </c>
      <c r="D1878" t="s">
        <v>151</v>
      </c>
      <c r="E1878">
        <v>467.90762057699999</v>
      </c>
      <c r="F1878">
        <v>41.19</v>
      </c>
      <c r="G1878">
        <v>-69.814332099762595</v>
      </c>
      <c r="H1878">
        <v>-2.14701103409885</v>
      </c>
      <c r="I1878">
        <v>-26.778200480917501</v>
      </c>
      <c r="J1878">
        <v>-1.4456753924591299</v>
      </c>
      <c r="K1878">
        <v>41.548027395024597</v>
      </c>
      <c r="L1878">
        <v>48.010522360684703</v>
      </c>
      <c r="M1878">
        <v>51.295143047535099</v>
      </c>
      <c r="N1878">
        <v>1.85926680021652</v>
      </c>
      <c r="O1878">
        <v>69.579995144452496</v>
      </c>
      <c r="P1878">
        <v>9.7814498933901799</v>
      </c>
      <c r="Q1878">
        <v>-6.7986191999035994E-2</v>
      </c>
    </row>
    <row r="1879" spans="1:17" hidden="1" x14ac:dyDescent="0.3">
      <c r="A1879" t="s">
        <v>3937</v>
      </c>
      <c r="B1879" t="s">
        <v>3938</v>
      </c>
      <c r="C1879" t="str">
        <f>IFERROR(VLOOKUP(Table1[[#This Row],[Ticker]],[1]!Table2[[Symbol]:[Industry]],2,FALSE),"-")</f>
        <v>-</v>
      </c>
      <c r="D1879" t="s">
        <v>630</v>
      </c>
      <c r="E1879">
        <v>467.22449999999998</v>
      </c>
      <c r="F1879">
        <v>1394.7</v>
      </c>
      <c r="G1879">
        <v>9261.8855615738103</v>
      </c>
      <c r="H1879">
        <v>44.9923940407784</v>
      </c>
      <c r="I1879">
        <v>429.96289274744402</v>
      </c>
      <c r="J1879">
        <v>6.8645350095325899</v>
      </c>
      <c r="K1879">
        <v>1035.9392279931301</v>
      </c>
      <c r="L1879">
        <v>598.62722913179005</v>
      </c>
      <c r="M1879">
        <v>84.161372729077598</v>
      </c>
      <c r="N1879">
        <v>0.65196236479432101</v>
      </c>
      <c r="O1879">
        <v>2.0398652039865102</v>
      </c>
      <c r="P1879">
        <v>9291.9191919191908</v>
      </c>
      <c r="Q1879">
        <v>0.45215506988291299</v>
      </c>
    </row>
    <row r="1880" spans="1:17" hidden="1" x14ac:dyDescent="0.3">
      <c r="A1880" t="s">
        <v>3939</v>
      </c>
      <c r="B1880" t="s">
        <v>3940</v>
      </c>
      <c r="C1880" t="str">
        <f>IFERROR(VLOOKUP(Table1[[#This Row],[Ticker]],[1]!Table2[[Symbol]:[Industry]],2,FALSE),"-")</f>
        <v>-</v>
      </c>
      <c r="D1880" t="s">
        <v>199</v>
      </c>
      <c r="E1880">
        <v>466.53483785999998</v>
      </c>
      <c r="F1880">
        <v>448.7</v>
      </c>
      <c r="G1880">
        <v>113.49418512273699</v>
      </c>
      <c r="H1880">
        <v>22.024266913043999</v>
      </c>
      <c r="I1880">
        <v>18.807967204936698</v>
      </c>
      <c r="J1880">
        <v>9.0128026515620192</v>
      </c>
      <c r="K1880">
        <v>376.44438744584102</v>
      </c>
      <c r="L1880">
        <v>316.10493848760302</v>
      </c>
      <c r="M1880">
        <v>78.444082076270305</v>
      </c>
      <c r="N1880">
        <v>2.3575184072370101</v>
      </c>
      <c r="O1880">
        <v>6.0842433697347804</v>
      </c>
      <c r="P1880">
        <v>169.166166766646</v>
      </c>
      <c r="Q1880">
        <v>0.123583578774614</v>
      </c>
    </row>
    <row r="1881" spans="1:17" hidden="1" x14ac:dyDescent="0.3">
      <c r="A1881" t="s">
        <v>3941</v>
      </c>
      <c r="B1881" t="s">
        <v>3942</v>
      </c>
      <c r="C1881" t="str">
        <f>IFERROR(VLOOKUP(Table1[[#This Row],[Ticker]],[1]!Table2[[Symbol]:[Industry]],2,FALSE),"-")</f>
        <v>-</v>
      </c>
      <c r="D1881" t="s">
        <v>296</v>
      </c>
      <c r="E1881">
        <v>466.266609168</v>
      </c>
      <c r="F1881">
        <v>85.92</v>
      </c>
      <c r="G1881">
        <v>-15.4583536418161</v>
      </c>
      <c r="H1881">
        <v>-0.44997825186367801</v>
      </c>
      <c r="I1881">
        <v>-4.8805473078729902</v>
      </c>
      <c r="J1881">
        <v>-7.5743641351038304</v>
      </c>
      <c r="K1881">
        <v>86.8209444270381</v>
      </c>
      <c r="L1881">
        <v>81.277011685268903</v>
      </c>
      <c r="M1881">
        <v>14.250410861687801</v>
      </c>
      <c r="N1881">
        <v>1.1897254882022399</v>
      </c>
      <c r="O1881">
        <v>17.900372439478499</v>
      </c>
      <c r="P1881">
        <v>30.181818181818102</v>
      </c>
    </row>
    <row r="1882" spans="1:17" hidden="1" x14ac:dyDescent="0.3">
      <c r="A1882" t="s">
        <v>3943</v>
      </c>
      <c r="B1882" t="s">
        <v>3944</v>
      </c>
      <c r="C1882" t="str">
        <f>IFERROR(VLOOKUP(Table1[[#This Row],[Ticker]],[1]!Table2[[Symbol]:[Industry]],2,FALSE),"-")</f>
        <v>-</v>
      </c>
      <c r="D1882" t="s">
        <v>54</v>
      </c>
      <c r="E1882">
        <v>464.43599805999997</v>
      </c>
      <c r="F1882">
        <v>347.45</v>
      </c>
      <c r="G1882">
        <v>16.477016924283799</v>
      </c>
      <c r="H1882">
        <v>-15.5174796035803</v>
      </c>
      <c r="I1882">
        <v>-14.817816971575301</v>
      </c>
      <c r="J1882">
        <v>0.227738712300664</v>
      </c>
      <c r="K1882">
        <v>366.31477852505901</v>
      </c>
      <c r="L1882">
        <v>339.76584790165998</v>
      </c>
      <c r="M1882">
        <v>35.965656115674498</v>
      </c>
      <c r="N1882">
        <v>0.72527277524608202</v>
      </c>
      <c r="O1882">
        <v>23.758814217872999</v>
      </c>
      <c r="P1882">
        <v>55.423842540818598</v>
      </c>
      <c r="Q1882">
        <v>-3.4781372101936998E-2</v>
      </c>
    </row>
    <row r="1883" spans="1:17" hidden="1" x14ac:dyDescent="0.3">
      <c r="A1883" t="s">
        <v>3945</v>
      </c>
      <c r="B1883" t="s">
        <v>3946</v>
      </c>
      <c r="C1883" t="str">
        <f>IFERROR(VLOOKUP(Table1[[#This Row],[Ticker]],[1]!Table2[[Symbol]:[Industry]],2,FALSE),"-")</f>
        <v>-</v>
      </c>
      <c r="D1883" t="s">
        <v>2276</v>
      </c>
      <c r="E1883">
        <v>463.85789999999997</v>
      </c>
      <c r="F1883">
        <v>107.3</v>
      </c>
      <c r="G1883">
        <v>-27.452368395089799</v>
      </c>
      <c r="H1883">
        <v>-20.628880368265701</v>
      </c>
      <c r="I1883">
        <v>-17.444062745485699</v>
      </c>
      <c r="J1883">
        <v>-27.095830191220699</v>
      </c>
      <c r="K1883">
        <v>131.895944268813</v>
      </c>
      <c r="L1883">
        <v>121.29934841926099</v>
      </c>
      <c r="M1883">
        <v>29.224129159522001</v>
      </c>
      <c r="N1883">
        <v>2.39794384709205</v>
      </c>
      <c r="O1883">
        <v>73.159366262814501</v>
      </c>
      <c r="P1883">
        <v>28.8115246098439</v>
      </c>
      <c r="Q1883">
        <v>8.0609573162104001E-2</v>
      </c>
    </row>
    <row r="1884" spans="1:17" hidden="1" x14ac:dyDescent="0.3">
      <c r="A1884" t="s">
        <v>3947</v>
      </c>
      <c r="B1884" t="s">
        <v>3948</v>
      </c>
      <c r="C1884" t="str">
        <f>IFERROR(VLOOKUP(Table1[[#This Row],[Ticker]],[1]!Table2[[Symbol]:[Industry]],2,FALSE),"-")</f>
        <v>-</v>
      </c>
      <c r="D1884" t="s">
        <v>630</v>
      </c>
      <c r="E1884">
        <v>462.81051000000002</v>
      </c>
      <c r="F1884">
        <v>197.1</v>
      </c>
      <c r="G1884">
        <v>239.759990667756</v>
      </c>
      <c r="H1884">
        <v>5.2703185636434204</v>
      </c>
      <c r="I1884">
        <v>234.43305916886499</v>
      </c>
      <c r="J1884">
        <v>-1.3721459806944301</v>
      </c>
      <c r="K1884">
        <v>170.35042263528399</v>
      </c>
      <c r="L1884">
        <v>107.883276060374</v>
      </c>
      <c r="M1884">
        <v>51.796842165414503</v>
      </c>
      <c r="N1884">
        <v>0.58527550547924001</v>
      </c>
      <c r="O1884">
        <v>3.8051750380517499</v>
      </c>
      <c r="P1884">
        <v>386.06658446362502</v>
      </c>
      <c r="Q1884">
        <v>8.8800515372970998E-2</v>
      </c>
    </row>
    <row r="1885" spans="1:17" hidden="1" x14ac:dyDescent="0.3">
      <c r="A1885" t="s">
        <v>3949</v>
      </c>
      <c r="B1885" t="s">
        <v>3950</v>
      </c>
      <c r="C1885" t="str">
        <f>IFERROR(VLOOKUP(Table1[[#This Row],[Ticker]],[1]!Table2[[Symbol]:[Industry]],2,FALSE),"-")</f>
        <v>-</v>
      </c>
      <c r="D1885" t="s">
        <v>141</v>
      </c>
      <c r="E1885">
        <v>462.539338372999</v>
      </c>
      <c r="F1885">
        <v>30.31</v>
      </c>
      <c r="G1885">
        <v>-20.0154815250499</v>
      </c>
      <c r="H1885">
        <v>-5.2755206132666803</v>
      </c>
      <c r="I1885">
        <v>-30.3388284503453</v>
      </c>
      <c r="J1885">
        <v>-1.47057117754483</v>
      </c>
      <c r="K1885">
        <v>31.014720848946101</v>
      </c>
      <c r="L1885">
        <v>31.7059935200109</v>
      </c>
      <c r="M1885">
        <v>42.7925259040396</v>
      </c>
      <c r="N1885">
        <v>0.78428259428035496</v>
      </c>
      <c r="O1885">
        <v>47.8060046189376</v>
      </c>
      <c r="P1885">
        <v>17.937743190661401</v>
      </c>
      <c r="Q1885">
        <v>7.061018009547E-3</v>
      </c>
    </row>
    <row r="1886" spans="1:17" hidden="1" x14ac:dyDescent="0.3">
      <c r="A1886" t="s">
        <v>3951</v>
      </c>
      <c r="B1886" t="s">
        <v>3952</v>
      </c>
      <c r="C1886" t="str">
        <f>IFERROR(VLOOKUP(Table1[[#This Row],[Ticker]],[1]!Table2[[Symbol]:[Industry]],2,FALSE),"-")</f>
        <v>-</v>
      </c>
      <c r="D1886" t="s">
        <v>967</v>
      </c>
      <c r="E1886">
        <v>462.45085473999899</v>
      </c>
      <c r="F1886">
        <v>136.78</v>
      </c>
      <c r="G1886">
        <v>157.01778623384601</v>
      </c>
      <c r="H1886">
        <v>59.451154055142098</v>
      </c>
      <c r="I1886">
        <v>28.658815454273299</v>
      </c>
      <c r="J1886">
        <v>25.3857407543872</v>
      </c>
      <c r="K1886">
        <v>95.979077368200095</v>
      </c>
      <c r="L1886">
        <v>82.250794620549598</v>
      </c>
      <c r="M1886">
        <v>88.632996390429597</v>
      </c>
      <c r="N1886">
        <v>3.1740970858064799</v>
      </c>
      <c r="O1886">
        <v>10.820295364819399</v>
      </c>
      <c r="P1886">
        <v>200.61538461538399</v>
      </c>
      <c r="Q1886">
        <v>5.2133687624690998E-2</v>
      </c>
    </row>
    <row r="1887" spans="1:17" hidden="1" x14ac:dyDescent="0.3">
      <c r="A1887" t="s">
        <v>3953</v>
      </c>
      <c r="B1887" t="s">
        <v>3954</v>
      </c>
      <c r="C1887" t="str">
        <f>IFERROR(VLOOKUP(Table1[[#This Row],[Ticker]],[1]!Table2[[Symbol]:[Industry]],2,FALSE),"-")</f>
        <v>-</v>
      </c>
      <c r="D1887" t="s">
        <v>265</v>
      </c>
      <c r="E1887">
        <v>461.55700000000002</v>
      </c>
      <c r="F1887">
        <v>391.15</v>
      </c>
      <c r="G1887">
        <v>46.957319880867601</v>
      </c>
      <c r="H1887">
        <v>37.139460452883597</v>
      </c>
      <c r="I1887">
        <v>28.156856849949499</v>
      </c>
      <c r="J1887">
        <v>8.0244057434434897</v>
      </c>
      <c r="K1887">
        <v>290.12248730760302</v>
      </c>
      <c r="L1887">
        <v>261.34519096179901</v>
      </c>
      <c r="M1887">
        <v>78.425092886951504</v>
      </c>
      <c r="N1887">
        <v>4.6126093720577099</v>
      </c>
      <c r="O1887">
        <v>6.0207081682219101</v>
      </c>
      <c r="P1887">
        <v>89.878640776699001</v>
      </c>
      <c r="Q1887">
        <v>4.9193183737381997E-2</v>
      </c>
    </row>
    <row r="1888" spans="1:17" hidden="1" x14ac:dyDescent="0.3">
      <c r="A1888" t="s">
        <v>3955</v>
      </c>
      <c r="B1888" t="s">
        <v>3956</v>
      </c>
      <c r="C1888" t="str">
        <f>IFERROR(VLOOKUP(Table1[[#This Row],[Ticker]],[1]!Table2[[Symbol]:[Industry]],2,FALSE),"-")</f>
        <v>-</v>
      </c>
      <c r="D1888" t="s">
        <v>992</v>
      </c>
      <c r="E1888">
        <v>460.52895047999999</v>
      </c>
      <c r="F1888">
        <v>55.56</v>
      </c>
      <c r="G1888">
        <v>-28.923530254384801</v>
      </c>
      <c r="H1888">
        <v>-8.3457992846200995</v>
      </c>
      <c r="I1888">
        <v>-20.247006827834198</v>
      </c>
      <c r="J1888">
        <v>-1.4614157539492001</v>
      </c>
      <c r="K1888">
        <v>57.026879135174099</v>
      </c>
      <c r="L1888">
        <v>55.963827959572903</v>
      </c>
      <c r="M1888">
        <v>48.047281299640296</v>
      </c>
      <c r="N1888">
        <v>0.50349336006200796</v>
      </c>
      <c r="O1888">
        <v>29.049676025917901</v>
      </c>
      <c r="P1888">
        <v>16.968421052631498</v>
      </c>
      <c r="Q1888">
        <v>4.8360871454965003E-2</v>
      </c>
    </row>
    <row r="1889" spans="1:17" hidden="1" x14ac:dyDescent="0.3">
      <c r="A1889" t="s">
        <v>3957</v>
      </c>
      <c r="B1889" t="s">
        <v>3958</v>
      </c>
      <c r="C1889" t="str">
        <f>IFERROR(VLOOKUP(Table1[[#This Row],[Ticker]],[1]!Table2[[Symbol]:[Industry]],2,FALSE),"-")</f>
        <v>-</v>
      </c>
      <c r="D1889" t="s">
        <v>265</v>
      </c>
      <c r="E1889">
        <v>460.295396385</v>
      </c>
      <c r="F1889">
        <v>1408.35</v>
      </c>
      <c r="G1889">
        <v>-31.5476163593626</v>
      </c>
      <c r="H1889">
        <v>-7.3120059674987603</v>
      </c>
      <c r="I1889">
        <v>-26.954924063551399</v>
      </c>
      <c r="J1889">
        <v>-2.7840680961128998</v>
      </c>
      <c r="K1889">
        <v>1474.67771699325</v>
      </c>
      <c r="L1889">
        <v>1473.9960113946399</v>
      </c>
      <c r="M1889">
        <v>39.039298766725402</v>
      </c>
      <c r="N1889">
        <v>0.4122789719319</v>
      </c>
      <c r="O1889">
        <v>37.394823729896601</v>
      </c>
      <c r="P1889">
        <v>12.6679999999999</v>
      </c>
      <c r="Q1889">
        <v>0.17452924036041001</v>
      </c>
    </row>
    <row r="1890" spans="1:17" hidden="1" x14ac:dyDescent="0.3">
      <c r="A1890" t="s">
        <v>3959</v>
      </c>
      <c r="B1890" t="s">
        <v>3960</v>
      </c>
      <c r="C1890" t="str">
        <f>IFERROR(VLOOKUP(Table1[[#This Row],[Ticker]],[1]!Table2[[Symbol]:[Industry]],2,FALSE),"-")</f>
        <v>-</v>
      </c>
      <c r="D1890" t="s">
        <v>569</v>
      </c>
      <c r="E1890">
        <v>456.70744999999999</v>
      </c>
      <c r="F1890">
        <v>430.45</v>
      </c>
      <c r="G1890">
        <v>-13.601387986707399</v>
      </c>
      <c r="H1890">
        <v>-1.58279741895703</v>
      </c>
      <c r="I1890">
        <v>-0.28419025303262802</v>
      </c>
      <c r="J1890">
        <v>-3.0314254442698401</v>
      </c>
      <c r="K1890">
        <v>419.59457178308702</v>
      </c>
      <c r="L1890">
        <v>384.93380857508299</v>
      </c>
      <c r="M1890">
        <v>53.479246410472904</v>
      </c>
      <c r="N1890">
        <v>0.54413625074833505</v>
      </c>
      <c r="O1890">
        <v>10.6167963758857</v>
      </c>
      <c r="P1890">
        <v>34.3476903870162</v>
      </c>
      <c r="Q1890">
        <v>2.2584712500400001E-4</v>
      </c>
    </row>
    <row r="1891" spans="1:17" hidden="1" x14ac:dyDescent="0.3">
      <c r="A1891" t="s">
        <v>3961</v>
      </c>
      <c r="B1891" t="s">
        <v>3962</v>
      </c>
      <c r="C1891" t="str">
        <f>IFERROR(VLOOKUP(Table1[[#This Row],[Ticker]],[1]!Table2[[Symbol]:[Industry]],2,FALSE),"-")</f>
        <v>-</v>
      </c>
      <c r="D1891" t="s">
        <v>992</v>
      </c>
      <c r="E1891">
        <v>456.617996312</v>
      </c>
      <c r="F1891">
        <v>38.42</v>
      </c>
      <c r="G1891">
        <v>18.593062111102999</v>
      </c>
      <c r="H1891">
        <v>-4.0072998211533202</v>
      </c>
      <c r="I1891">
        <v>-8.2839016681751296</v>
      </c>
      <c r="J1891">
        <v>-5.37214598069444</v>
      </c>
      <c r="K1891">
        <v>38.1783136794839</v>
      </c>
      <c r="L1891">
        <v>34.7629388802115</v>
      </c>
      <c r="M1891">
        <v>46.632691126157503</v>
      </c>
      <c r="N1891">
        <v>0.485277142614087</v>
      </c>
      <c r="O1891">
        <v>21.681415929203499</v>
      </c>
      <c r="P1891">
        <v>49.785575048732902</v>
      </c>
      <c r="Q1891">
        <v>8.2477095743085996E-2</v>
      </c>
    </row>
    <row r="1892" spans="1:17" hidden="1" x14ac:dyDescent="0.3">
      <c r="A1892" t="s">
        <v>3963</v>
      </c>
      <c r="B1892" t="s">
        <v>3964</v>
      </c>
      <c r="C1892" t="str">
        <f>IFERROR(VLOOKUP(Table1[[#This Row],[Ticker]],[1]!Table2[[Symbol]:[Industry]],2,FALSE),"-")</f>
        <v>-</v>
      </c>
      <c r="D1892" t="s">
        <v>1169</v>
      </c>
      <c r="E1892">
        <v>456.31022556599999</v>
      </c>
      <c r="F1892">
        <v>167.34</v>
      </c>
      <c r="G1892">
        <v>-9.2976996094459103</v>
      </c>
      <c r="H1892">
        <v>2.1900361891828699</v>
      </c>
      <c r="I1892">
        <v>-9.8616717365757207</v>
      </c>
      <c r="J1892">
        <v>3.21546376333918</v>
      </c>
      <c r="K1892">
        <v>156.70831481042899</v>
      </c>
      <c r="L1892">
        <v>155.370077740054</v>
      </c>
      <c r="M1892">
        <v>64.993036295262399</v>
      </c>
      <c r="N1892">
        <v>0.91522844976089202</v>
      </c>
      <c r="O1892">
        <v>43.420580853352398</v>
      </c>
      <c r="P1892">
        <v>35.169628432956301</v>
      </c>
      <c r="Q1892">
        <v>3.3864595064826003E-2</v>
      </c>
    </row>
    <row r="1893" spans="1:17" hidden="1" x14ac:dyDescent="0.3">
      <c r="A1893" t="s">
        <v>3965</v>
      </c>
      <c r="B1893" t="s">
        <v>3966</v>
      </c>
      <c r="C1893" t="str">
        <f>IFERROR(VLOOKUP(Table1[[#This Row],[Ticker]],[1]!Table2[[Symbol]:[Industry]],2,FALSE),"-")</f>
        <v>-</v>
      </c>
      <c r="D1893" t="s">
        <v>1834</v>
      </c>
      <c r="E1893">
        <v>455.19115407700002</v>
      </c>
      <c r="F1893">
        <v>77.989999999999995</v>
      </c>
      <c r="G1893">
        <v>36.256348332661702</v>
      </c>
      <c r="H1893">
        <v>17.113710474445298</v>
      </c>
      <c r="I1893">
        <v>-0.72845170602768405</v>
      </c>
      <c r="J1893">
        <v>-10.854904601384</v>
      </c>
      <c r="K1893">
        <v>71.216886876487905</v>
      </c>
      <c r="L1893">
        <v>63.730411678652501</v>
      </c>
      <c r="M1893">
        <v>50.407238648965901</v>
      </c>
      <c r="N1893">
        <v>3.4001811259843802</v>
      </c>
      <c r="O1893">
        <v>19.694832670855199</v>
      </c>
      <c r="P1893">
        <v>83.938679245282998</v>
      </c>
      <c r="Q1893">
        <v>5.7457381768839001E-2</v>
      </c>
    </row>
    <row r="1894" spans="1:17" hidden="1" x14ac:dyDescent="0.3">
      <c r="A1894" t="s">
        <v>3967</v>
      </c>
      <c r="B1894" t="s">
        <v>3968</v>
      </c>
      <c r="C1894" t="str">
        <f>IFERROR(VLOOKUP(Table1[[#This Row],[Ticker]],[1]!Table2[[Symbol]:[Industry]],2,FALSE),"-")</f>
        <v>-</v>
      </c>
      <c r="D1894" t="s">
        <v>527</v>
      </c>
      <c r="E1894">
        <v>454.14819999999997</v>
      </c>
      <c r="F1894">
        <v>187</v>
      </c>
      <c r="G1894">
        <v>-23.934339565234801</v>
      </c>
      <c r="H1894">
        <v>11.1854053460199</v>
      </c>
      <c r="I1894">
        <v>-8.3172075731161605</v>
      </c>
      <c r="J1894">
        <v>-11.529644268756501</v>
      </c>
      <c r="K1894">
        <v>188.262808198746</v>
      </c>
      <c r="M1894">
        <v>45.067062207640902</v>
      </c>
      <c r="N1894">
        <v>0.84833083054175795</v>
      </c>
      <c r="O1894">
        <v>77.379679144384994</v>
      </c>
      <c r="P1894">
        <v>25.883540895321399</v>
      </c>
    </row>
    <row r="1895" spans="1:17" hidden="1" x14ac:dyDescent="0.3">
      <c r="A1895" t="s">
        <v>3969</v>
      </c>
      <c r="B1895" t="s">
        <v>3970</v>
      </c>
      <c r="C1895" t="str">
        <f>IFERROR(VLOOKUP(Table1[[#This Row],[Ticker]],[1]!Table2[[Symbol]:[Industry]],2,FALSE),"-")</f>
        <v>-</v>
      </c>
      <c r="D1895" t="s">
        <v>296</v>
      </c>
      <c r="E1895">
        <v>453.8184</v>
      </c>
      <c r="F1895">
        <v>181.6</v>
      </c>
      <c r="G1895">
        <v>94.579851410962206</v>
      </c>
      <c r="H1895">
        <v>5.7583916136977296</v>
      </c>
      <c r="I1895">
        <v>-12.7652249135714</v>
      </c>
      <c r="J1895">
        <v>-3.31746669573123</v>
      </c>
      <c r="K1895">
        <v>182.93970696129099</v>
      </c>
      <c r="L1895">
        <v>177.29209409242301</v>
      </c>
      <c r="M1895">
        <v>36.613055843555401</v>
      </c>
      <c r="N1895">
        <v>0.65389217008184997</v>
      </c>
      <c r="O1895">
        <v>33.865638766519801</v>
      </c>
      <c r="P1895">
        <v>140.68919814446599</v>
      </c>
    </row>
    <row r="1896" spans="1:17" hidden="1" x14ac:dyDescent="0.3">
      <c r="A1896" t="s">
        <v>3971</v>
      </c>
      <c r="B1896" t="s">
        <v>3972</v>
      </c>
      <c r="C1896" t="str">
        <f>IFERROR(VLOOKUP(Table1[[#This Row],[Ticker]],[1]!Table2[[Symbol]:[Industry]],2,FALSE),"-")</f>
        <v>-</v>
      </c>
      <c r="D1896" t="s">
        <v>21</v>
      </c>
      <c r="E1896">
        <v>453.61112483199997</v>
      </c>
      <c r="F1896">
        <v>10.72</v>
      </c>
      <c r="G1896">
        <v>-87.153630345376598</v>
      </c>
      <c r="H1896">
        <v>-6.5576993828733503</v>
      </c>
      <c r="I1896">
        <v>-64.9700038883133</v>
      </c>
      <c r="J1896">
        <v>-8.9799228192405103</v>
      </c>
      <c r="K1896">
        <v>12.031494499128801</v>
      </c>
      <c r="L1896">
        <v>16.234183483897901</v>
      </c>
      <c r="M1896">
        <v>21.855034003230301</v>
      </c>
      <c r="N1896">
        <v>0.22379604753160001</v>
      </c>
      <c r="O1896">
        <v>173.13432835820799</v>
      </c>
      <c r="P1896">
        <v>12.251308900523499</v>
      </c>
      <c r="Q1896">
        <v>0.121678667992868</v>
      </c>
    </row>
    <row r="1897" spans="1:17" hidden="1" x14ac:dyDescent="0.3">
      <c r="A1897" t="s">
        <v>3973</v>
      </c>
      <c r="B1897" t="s">
        <v>3974</v>
      </c>
      <c r="C1897" t="str">
        <f>IFERROR(VLOOKUP(Table1[[#This Row],[Ticker]],[1]!Table2[[Symbol]:[Industry]],2,FALSE),"-")</f>
        <v>-</v>
      </c>
      <c r="D1897" t="s">
        <v>141</v>
      </c>
      <c r="E1897">
        <v>452.42369299499899</v>
      </c>
      <c r="F1897">
        <v>119.55</v>
      </c>
      <c r="G1897">
        <v>14.963337513932</v>
      </c>
      <c r="H1897">
        <v>17.889878650493198</v>
      </c>
      <c r="I1897">
        <v>6.0976145499677896</v>
      </c>
      <c r="J1897">
        <v>14.284716764403599</v>
      </c>
      <c r="K1897">
        <v>101.56780623599001</v>
      </c>
      <c r="L1897">
        <v>100.609556080354</v>
      </c>
      <c r="M1897">
        <v>76.151267703970902</v>
      </c>
      <c r="N1897">
        <v>3.9822736371804899</v>
      </c>
      <c r="O1897">
        <v>27.268925135926398</v>
      </c>
      <c r="P1897">
        <v>63.319672131147499</v>
      </c>
      <c r="Q1897">
        <v>4.5984108627874998E-2</v>
      </c>
    </row>
    <row r="1898" spans="1:17" hidden="1" x14ac:dyDescent="0.3">
      <c r="A1898" t="s">
        <v>3975</v>
      </c>
      <c r="B1898" t="s">
        <v>3976</v>
      </c>
      <c r="C1898" t="str">
        <f>IFERROR(VLOOKUP(Table1[[#This Row],[Ticker]],[1]!Table2[[Symbol]:[Industry]],2,FALSE),"-")</f>
        <v>-</v>
      </c>
      <c r="D1898" t="s">
        <v>3381</v>
      </c>
      <c r="E1898">
        <v>452.40117029999999</v>
      </c>
      <c r="F1898">
        <v>264.5</v>
      </c>
      <c r="G1898">
        <v>134.46636965462301</v>
      </c>
      <c r="H1898">
        <v>-0.93892623469380199</v>
      </c>
      <c r="I1898">
        <v>-18.234680171439798</v>
      </c>
      <c r="J1898">
        <v>-0.48631920904089498</v>
      </c>
      <c r="K1898">
        <v>246.955397683678</v>
      </c>
      <c r="L1898">
        <v>201.62831523328299</v>
      </c>
      <c r="M1898">
        <v>68.223619025612706</v>
      </c>
      <c r="N1898">
        <v>0.92606386226265303</v>
      </c>
      <c r="O1898">
        <v>18.714555765595399</v>
      </c>
      <c r="P1898">
        <v>199.43396226415001</v>
      </c>
    </row>
    <row r="1899" spans="1:17" hidden="1" x14ac:dyDescent="0.3">
      <c r="A1899" t="s">
        <v>3977</v>
      </c>
      <c r="B1899" t="s">
        <v>3978</v>
      </c>
      <c r="C1899" t="str">
        <f>IFERROR(VLOOKUP(Table1[[#This Row],[Ticker]],[1]!Table2[[Symbol]:[Industry]],2,FALSE),"-")</f>
        <v>-</v>
      </c>
      <c r="D1899" t="s">
        <v>967</v>
      </c>
      <c r="E1899">
        <v>451.32715627499999</v>
      </c>
      <c r="F1899">
        <v>248.55</v>
      </c>
      <c r="G1899">
        <v>-10.4809607927071</v>
      </c>
      <c r="H1899">
        <v>-22.465767361869201</v>
      </c>
      <c r="I1899">
        <v>5.1361711994115398</v>
      </c>
      <c r="J1899">
        <v>-7.4219680447513703</v>
      </c>
      <c r="K1899">
        <v>294.36917615935101</v>
      </c>
      <c r="M1899">
        <v>24.144149835115201</v>
      </c>
      <c r="O1899">
        <v>60.651780325890101</v>
      </c>
      <c r="P1899">
        <v>25.530303030302999</v>
      </c>
    </row>
    <row r="1900" spans="1:17" hidden="1" x14ac:dyDescent="0.3">
      <c r="A1900" t="s">
        <v>3979</v>
      </c>
      <c r="B1900" t="s">
        <v>3980</v>
      </c>
      <c r="C1900" t="str">
        <f>IFERROR(VLOOKUP(Table1[[#This Row],[Ticker]],[1]!Table2[[Symbol]:[Industry]],2,FALSE),"-")</f>
        <v>-</v>
      </c>
      <c r="D1900" t="s">
        <v>630</v>
      </c>
      <c r="E1900">
        <v>450.92445913900002</v>
      </c>
      <c r="F1900">
        <v>50.59</v>
      </c>
      <c r="G1900">
        <v>25.150418734377901</v>
      </c>
      <c r="H1900">
        <v>26.677490960753602</v>
      </c>
      <c r="I1900">
        <v>-6.7782004809175698</v>
      </c>
      <c r="J1900">
        <v>-2.9798014830867898</v>
      </c>
      <c r="K1900">
        <v>43.304132950033797</v>
      </c>
      <c r="L1900">
        <v>39.711626143904098</v>
      </c>
      <c r="M1900">
        <v>63.029946740331098</v>
      </c>
      <c r="N1900">
        <v>4.4610202804202403</v>
      </c>
      <c r="O1900">
        <v>12.670488238782299</v>
      </c>
      <c r="P1900">
        <v>66.688632619439801</v>
      </c>
      <c r="Q1900">
        <v>3.9985698443500001E-2</v>
      </c>
    </row>
    <row r="1901" spans="1:17" hidden="1" x14ac:dyDescent="0.3">
      <c r="A1901" t="s">
        <v>3981</v>
      </c>
      <c r="B1901" t="s">
        <v>3982</v>
      </c>
      <c r="C1901" t="str">
        <f>IFERROR(VLOOKUP(Table1[[#This Row],[Ticker]],[1]!Table2[[Symbol]:[Industry]],2,FALSE),"-")</f>
        <v>-</v>
      </c>
      <c r="D1901" t="s">
        <v>265</v>
      </c>
      <c r="E1901">
        <v>450.80662595000001</v>
      </c>
      <c r="F1901">
        <v>15.53</v>
      </c>
      <c r="G1901">
        <v>5.5995574275490796</v>
      </c>
      <c r="H1901">
        <v>5.6708526090372704</v>
      </c>
      <c r="I1901">
        <v>-33.573187577620303</v>
      </c>
      <c r="J1901">
        <v>19.442333657314599</v>
      </c>
      <c r="K1901">
        <v>14.3636032148114</v>
      </c>
      <c r="L1901">
        <v>14.0190366379951</v>
      </c>
      <c r="M1901">
        <v>58.421281576464501</v>
      </c>
      <c r="N1901">
        <v>2.7110437578582798</v>
      </c>
      <c r="O1901">
        <v>38.4417256922086</v>
      </c>
      <c r="P1901">
        <v>55.3</v>
      </c>
      <c r="Q1901">
        <v>0.12076046535485099</v>
      </c>
    </row>
    <row r="1902" spans="1:17" hidden="1" x14ac:dyDescent="0.3">
      <c r="A1902" t="s">
        <v>3983</v>
      </c>
      <c r="B1902" t="s">
        <v>3984</v>
      </c>
      <c r="C1902" t="str">
        <f>IFERROR(VLOOKUP(Table1[[#This Row],[Ticker]],[1]!Table2[[Symbol]:[Industry]],2,FALSE),"-")</f>
        <v>-</v>
      </c>
      <c r="D1902" t="s">
        <v>296</v>
      </c>
      <c r="E1902">
        <v>450.06132200000002</v>
      </c>
      <c r="F1902">
        <v>525.5</v>
      </c>
      <c r="G1902">
        <v>4.2108453220138102</v>
      </c>
      <c r="H1902">
        <v>22.0918666874854</v>
      </c>
      <c r="I1902">
        <v>39.960704936988698</v>
      </c>
      <c r="J1902">
        <v>2.7592626803309401</v>
      </c>
      <c r="K1902">
        <v>445.73171757540302</v>
      </c>
      <c r="L1902">
        <v>401.57773005886997</v>
      </c>
      <c r="M1902">
        <v>69.165127637543407</v>
      </c>
      <c r="N1902">
        <v>1.5019420828732599</v>
      </c>
      <c r="O1902">
        <v>2.7592768791626998</v>
      </c>
      <c r="P1902">
        <v>94.629629629629605</v>
      </c>
      <c r="Q1902">
        <v>-6.8839015441682999E-2</v>
      </c>
    </row>
    <row r="1903" spans="1:17" hidden="1" x14ac:dyDescent="0.3">
      <c r="A1903" t="s">
        <v>3985</v>
      </c>
      <c r="B1903" t="s">
        <v>3986</v>
      </c>
      <c r="C1903" t="str">
        <f>IFERROR(VLOOKUP(Table1[[#This Row],[Ticker]],[1]!Table2[[Symbol]:[Industry]],2,FALSE),"-")</f>
        <v>-</v>
      </c>
      <c r="D1903" t="s">
        <v>3987</v>
      </c>
      <c r="E1903">
        <v>449.79102080000001</v>
      </c>
      <c r="F1903">
        <v>235.4</v>
      </c>
      <c r="G1903">
        <v>51.742431430685102</v>
      </c>
      <c r="H1903">
        <v>-10.7262829656683</v>
      </c>
      <c r="I1903">
        <v>54.329021360003601</v>
      </c>
      <c r="J1903">
        <v>-0.562429381504155</v>
      </c>
      <c r="K1903">
        <v>229.17558431272801</v>
      </c>
      <c r="L1903">
        <v>178.25746637759201</v>
      </c>
      <c r="M1903">
        <v>34.9943947626656</v>
      </c>
      <c r="N1903">
        <v>0.43816498662826497</v>
      </c>
      <c r="O1903">
        <v>18.054375531011001</v>
      </c>
      <c r="P1903">
        <v>89.838709677419303</v>
      </c>
      <c r="Q1903">
        <v>0.10970040863102699</v>
      </c>
    </row>
    <row r="1904" spans="1:17" hidden="1" x14ac:dyDescent="0.3">
      <c r="A1904" t="s">
        <v>3988</v>
      </c>
      <c r="B1904" t="s">
        <v>3989</v>
      </c>
      <c r="C1904" t="str">
        <f>IFERROR(VLOOKUP(Table1[[#This Row],[Ticker]],[1]!Table2[[Symbol]:[Industry]],2,FALSE),"-")</f>
        <v>-</v>
      </c>
      <c r="D1904" t="s">
        <v>46</v>
      </c>
      <c r="E1904">
        <v>449.47888</v>
      </c>
      <c r="F1904">
        <v>182.3</v>
      </c>
      <c r="G1904">
        <v>80.839706843749994</v>
      </c>
      <c r="H1904">
        <v>10.500414387611199</v>
      </c>
      <c r="I1904">
        <v>32.422003459065799</v>
      </c>
      <c r="J1904">
        <v>7.6401996983179004</v>
      </c>
      <c r="K1904">
        <v>157.818157287898</v>
      </c>
      <c r="L1904">
        <v>126.634927966909</v>
      </c>
      <c r="M1904">
        <v>84.177089978237206</v>
      </c>
      <c r="N1904">
        <v>1.0083043464635999</v>
      </c>
      <c r="O1904">
        <v>3.40098738343388</v>
      </c>
      <c r="P1904">
        <v>136.753246753246</v>
      </c>
    </row>
    <row r="1905" spans="1:17" hidden="1" x14ac:dyDescent="0.3">
      <c r="A1905" t="s">
        <v>3990</v>
      </c>
      <c r="B1905" t="s">
        <v>3991</v>
      </c>
      <c r="C1905" t="str">
        <f>IFERROR(VLOOKUP(Table1[[#This Row],[Ticker]],[1]!Table2[[Symbol]:[Industry]],2,FALSE),"-")</f>
        <v>-</v>
      </c>
      <c r="D1905" t="s">
        <v>46</v>
      </c>
      <c r="E1905">
        <v>447.1968</v>
      </c>
      <c r="F1905">
        <v>251.8</v>
      </c>
      <c r="G1905">
        <v>81.651951832008805</v>
      </c>
      <c r="H1905">
        <v>-12.186991748411</v>
      </c>
      <c r="I1905">
        <v>97.269083824127407</v>
      </c>
      <c r="J1905">
        <v>-6.1202431173381298</v>
      </c>
      <c r="K1905">
        <v>286.92517843073301</v>
      </c>
      <c r="M1905">
        <v>36.189375755309797</v>
      </c>
      <c r="N1905">
        <v>0.52831249121821</v>
      </c>
      <c r="O1905">
        <v>97.299444003177101</v>
      </c>
      <c r="P1905">
        <v>162.291666666666</v>
      </c>
    </row>
    <row r="1906" spans="1:17" hidden="1" x14ac:dyDescent="0.3">
      <c r="A1906" t="s">
        <v>3992</v>
      </c>
      <c r="B1906" t="s">
        <v>3993</v>
      </c>
      <c r="C1906" t="str">
        <f>IFERROR(VLOOKUP(Table1[[#This Row],[Ticker]],[1]!Table2[[Symbol]:[Industry]],2,FALSE),"-")</f>
        <v>-</v>
      </c>
      <c r="D1906" t="s">
        <v>506</v>
      </c>
      <c r="E1906">
        <v>446.7</v>
      </c>
      <c r="F1906">
        <v>595.6</v>
      </c>
      <c r="G1906">
        <v>11.691533247722599</v>
      </c>
      <c r="H1906">
        <v>3.0041245578425699</v>
      </c>
      <c r="I1906">
        <v>-24.528179608917501</v>
      </c>
      <c r="J1906">
        <v>-1.43823983396609</v>
      </c>
      <c r="K1906">
        <v>584.97838399937098</v>
      </c>
      <c r="L1906">
        <v>588.89574681935198</v>
      </c>
      <c r="M1906">
        <v>55.7079201418466</v>
      </c>
      <c r="N1906">
        <v>1.0811671457735901</v>
      </c>
      <c r="O1906">
        <v>44.022834116856899</v>
      </c>
      <c r="Q1906">
        <v>3.4671132189950001E-3</v>
      </c>
    </row>
    <row r="1907" spans="1:17" hidden="1" x14ac:dyDescent="0.3">
      <c r="A1907" t="s">
        <v>3994</v>
      </c>
      <c r="B1907" t="s">
        <v>3995</v>
      </c>
      <c r="C1907" t="str">
        <f>IFERROR(VLOOKUP(Table1[[#This Row],[Ticker]],[1]!Table2[[Symbol]:[Industry]],2,FALSE),"-")</f>
        <v>-</v>
      </c>
      <c r="D1907" t="s">
        <v>228</v>
      </c>
      <c r="E1907">
        <v>446.52024</v>
      </c>
      <c r="F1907">
        <v>252.9</v>
      </c>
      <c r="G1907">
        <v>34.937015447186901</v>
      </c>
      <c r="H1907">
        <v>-11.7165773687741</v>
      </c>
      <c r="I1907">
        <v>-13.6996524751218</v>
      </c>
      <c r="J1907">
        <v>-2.6858714708905098</v>
      </c>
      <c r="K1907">
        <v>260.47251773240401</v>
      </c>
      <c r="L1907">
        <v>244.23314866522</v>
      </c>
      <c r="M1907">
        <v>49.522763568614998</v>
      </c>
      <c r="N1907">
        <v>0.32294059730882801</v>
      </c>
      <c r="O1907">
        <v>45.907473309608498</v>
      </c>
      <c r="P1907">
        <v>73.219178082191704</v>
      </c>
    </row>
    <row r="1908" spans="1:17" hidden="1" x14ac:dyDescent="0.3">
      <c r="A1908" t="s">
        <v>3996</v>
      </c>
      <c r="B1908" t="s">
        <v>3997</v>
      </c>
      <c r="C1908" t="str">
        <f>IFERROR(VLOOKUP(Table1[[#This Row],[Ticker]],[1]!Table2[[Symbol]:[Industry]],2,FALSE),"-")</f>
        <v>-</v>
      </c>
      <c r="D1908" t="s">
        <v>967</v>
      </c>
      <c r="E1908">
        <v>446.294647392</v>
      </c>
      <c r="F1908">
        <v>4.18</v>
      </c>
      <c r="G1908">
        <v>21.911041843704702</v>
      </c>
      <c r="H1908">
        <v>3.1400271947594098</v>
      </c>
      <c r="I1908">
        <v>-8.0552278209009796</v>
      </c>
      <c r="J1908">
        <v>-6.2828602664087301</v>
      </c>
      <c r="K1908">
        <v>4.1111907400054601</v>
      </c>
      <c r="L1908">
        <v>3.96940155123333</v>
      </c>
      <c r="M1908">
        <v>43.383188787237302</v>
      </c>
      <c r="N1908">
        <v>2.5293230434498701</v>
      </c>
      <c r="O1908">
        <v>80.986931649559395</v>
      </c>
      <c r="P1908">
        <v>56.126635643826802</v>
      </c>
      <c r="Q1908">
        <v>0.138335747768247</v>
      </c>
    </row>
    <row r="1909" spans="1:17" hidden="1" x14ac:dyDescent="0.3">
      <c r="A1909" t="s">
        <v>3998</v>
      </c>
      <c r="B1909" t="s">
        <v>3999</v>
      </c>
      <c r="C1909" t="str">
        <f>IFERROR(VLOOKUP(Table1[[#This Row],[Ticker]],[1]!Table2[[Symbol]:[Industry]],2,FALSE),"-")</f>
        <v>-</v>
      </c>
      <c r="D1909" t="s">
        <v>127</v>
      </c>
      <c r="E1909">
        <v>446.25876416</v>
      </c>
      <c r="F1909">
        <v>387.2</v>
      </c>
      <c r="G1909">
        <v>-62.694499910593997</v>
      </c>
      <c r="H1909">
        <v>-33.790886447293097</v>
      </c>
      <c r="I1909">
        <v>-36.976498353258002</v>
      </c>
      <c r="J1909">
        <v>-5.5997096961189996</v>
      </c>
      <c r="K1909">
        <v>488.900799865046</v>
      </c>
      <c r="L1909">
        <v>512.20858207860294</v>
      </c>
      <c r="M1909">
        <v>26.573667784340799</v>
      </c>
      <c r="N1909">
        <v>1.0519959745051899</v>
      </c>
      <c r="O1909">
        <v>116.68388429752</v>
      </c>
      <c r="P1909">
        <v>5.16795865633135E-2</v>
      </c>
    </row>
    <row r="1910" spans="1:17" hidden="1" x14ac:dyDescent="0.3">
      <c r="A1910" t="s">
        <v>4000</v>
      </c>
      <c r="B1910" t="s">
        <v>4001</v>
      </c>
      <c r="C1910" t="str">
        <f>IFERROR(VLOOKUP(Table1[[#This Row],[Ticker]],[1]!Table2[[Symbol]:[Industry]],2,FALSE),"-")</f>
        <v>-</v>
      </c>
      <c r="D1910" t="s">
        <v>1547</v>
      </c>
      <c r="E1910">
        <v>445.35</v>
      </c>
      <c r="F1910">
        <v>296.89999999999998</v>
      </c>
      <c r="G1910">
        <v>621.99271210649704</v>
      </c>
      <c r="H1910">
        <v>116.601914260833</v>
      </c>
      <c r="I1910">
        <v>395.020701372205</v>
      </c>
      <c r="J1910">
        <v>20.131613417801798</v>
      </c>
      <c r="K1910">
        <v>166.396324058396</v>
      </c>
      <c r="L1910">
        <v>102.26552292683</v>
      </c>
      <c r="M1910">
        <v>100</v>
      </c>
      <c r="N1910">
        <v>0.898300739164825</v>
      </c>
      <c r="O1910">
        <v>0</v>
      </c>
      <c r="P1910">
        <v>652.02634245187403</v>
      </c>
    </row>
    <row r="1911" spans="1:17" hidden="1" x14ac:dyDescent="0.3">
      <c r="A1911" t="s">
        <v>4002</v>
      </c>
      <c r="B1911" t="s">
        <v>4003</v>
      </c>
      <c r="C1911" t="str">
        <f>IFERROR(VLOOKUP(Table1[[#This Row],[Ticker]],[1]!Table2[[Symbol]:[Industry]],2,FALSE),"-")</f>
        <v>-</v>
      </c>
      <c r="D1911" t="s">
        <v>366</v>
      </c>
      <c r="E1911">
        <v>444.65539999999999</v>
      </c>
      <c r="F1911">
        <v>384.65</v>
      </c>
      <c r="G1911">
        <v>-65.818271413823993</v>
      </c>
      <c r="H1911">
        <v>5.6610355981207601</v>
      </c>
      <c r="I1911">
        <v>-25.170558678083999</v>
      </c>
      <c r="J1911">
        <v>7.6992825907341302</v>
      </c>
      <c r="K1911">
        <v>356.73173902175103</v>
      </c>
      <c r="L1911">
        <v>409.907343312595</v>
      </c>
      <c r="M1911">
        <v>85.337067212434107</v>
      </c>
      <c r="N1911">
        <v>2.2434691745036499</v>
      </c>
      <c r="O1911">
        <v>63.616274535291801</v>
      </c>
      <c r="P1911">
        <v>24.080645161290299</v>
      </c>
      <c r="Q1911">
        <v>0.23439319828128</v>
      </c>
    </row>
    <row r="1912" spans="1:17" hidden="1" x14ac:dyDescent="0.3">
      <c r="A1912" t="s">
        <v>4004</v>
      </c>
      <c r="B1912" t="s">
        <v>4005</v>
      </c>
      <c r="C1912" t="str">
        <f>IFERROR(VLOOKUP(Table1[[#This Row],[Ticker]],[1]!Table2[[Symbol]:[Industry]],2,FALSE),"-")</f>
        <v>-</v>
      </c>
      <c r="D1912" t="s">
        <v>973</v>
      </c>
      <c r="E1912">
        <v>444.02339999999998</v>
      </c>
      <c r="F1912">
        <v>1396.3</v>
      </c>
      <c r="G1912">
        <v>-33.686283687899</v>
      </c>
      <c r="H1912">
        <v>-8.4233166669263593</v>
      </c>
      <c r="I1912">
        <v>-24.757783228205799</v>
      </c>
      <c r="J1912">
        <v>-0.59845158997877401</v>
      </c>
      <c r="K1912">
        <v>1458.4963288342999</v>
      </c>
      <c r="L1912">
        <v>1457.2171330240001</v>
      </c>
      <c r="M1912">
        <v>37.922292822395399</v>
      </c>
      <c r="N1912">
        <v>0.62856703978772199</v>
      </c>
      <c r="O1912">
        <v>28.912124901525399</v>
      </c>
      <c r="P1912">
        <v>8.1983727237504809</v>
      </c>
      <c r="Q1912">
        <v>0.12516821468330899</v>
      </c>
    </row>
    <row r="1913" spans="1:17" hidden="1" x14ac:dyDescent="0.3">
      <c r="A1913" t="s">
        <v>4006</v>
      </c>
      <c r="B1913" t="s">
        <v>4007</v>
      </c>
      <c r="C1913" t="str">
        <f>IFERROR(VLOOKUP(Table1[[#This Row],[Ticker]],[1]!Table2[[Symbol]:[Industry]],2,FALSE),"-")</f>
        <v>-</v>
      </c>
      <c r="D1913" t="s">
        <v>630</v>
      </c>
      <c r="E1913">
        <v>443.63222324999998</v>
      </c>
      <c r="F1913">
        <v>6378.15</v>
      </c>
      <c r="G1913">
        <v>37.382866800105298</v>
      </c>
      <c r="H1913">
        <v>0.23187771677624799</v>
      </c>
      <c r="I1913">
        <v>44.382206987212498</v>
      </c>
      <c r="J1913">
        <v>1.9348958147194499</v>
      </c>
      <c r="K1913">
        <v>5838.3701754973099</v>
      </c>
      <c r="L1913">
        <v>4931.5746307763202</v>
      </c>
      <c r="M1913">
        <v>71.632288279642594</v>
      </c>
      <c r="N1913">
        <v>0.72647129085206497</v>
      </c>
      <c r="O1913">
        <v>10.8448374528664</v>
      </c>
      <c r="P1913">
        <v>90.392537313432797</v>
      </c>
      <c r="Q1913">
        <v>6.0160027916307E-2</v>
      </c>
    </row>
    <row r="1914" spans="1:17" hidden="1" x14ac:dyDescent="0.3">
      <c r="A1914" t="s">
        <v>4008</v>
      </c>
      <c r="B1914" t="s">
        <v>4009</v>
      </c>
      <c r="C1914" t="str">
        <f>IFERROR(VLOOKUP(Table1[[#This Row],[Ticker]],[1]!Table2[[Symbol]:[Industry]],2,FALSE),"-")</f>
        <v>-</v>
      </c>
      <c r="D1914" t="s">
        <v>296</v>
      </c>
      <c r="E1914">
        <v>443.01256439999997</v>
      </c>
      <c r="F1914">
        <v>794.5</v>
      </c>
      <c r="G1914">
        <v>279.71366207339503</v>
      </c>
      <c r="H1914">
        <v>21.591038514113599</v>
      </c>
      <c r="I1914">
        <v>139.09339315918601</v>
      </c>
      <c r="J1914">
        <v>6.8529321714417204</v>
      </c>
      <c r="K1914">
        <v>595.89616323410098</v>
      </c>
      <c r="L1914">
        <v>401.64794226094301</v>
      </c>
      <c r="M1914">
        <v>93.296556958241794</v>
      </c>
      <c r="N1914">
        <v>0.34918852214665502</v>
      </c>
      <c r="O1914">
        <v>0</v>
      </c>
      <c r="P1914">
        <v>367.35294117646998</v>
      </c>
      <c r="Q1914">
        <v>0.23098558336813399</v>
      </c>
    </row>
    <row r="1915" spans="1:17" hidden="1" x14ac:dyDescent="0.3">
      <c r="A1915" t="s">
        <v>4010</v>
      </c>
      <c r="B1915" t="s">
        <v>4011</v>
      </c>
      <c r="C1915" t="str">
        <f>IFERROR(VLOOKUP(Table1[[#This Row],[Ticker]],[1]!Table2[[Symbol]:[Industry]],2,FALSE),"-")</f>
        <v>-</v>
      </c>
      <c r="D1915" t="s">
        <v>2642</v>
      </c>
      <c r="E1915">
        <v>442.84500000000003</v>
      </c>
      <c r="F1915">
        <v>113.55</v>
      </c>
      <c r="G1915">
        <v>143.93897239434901</v>
      </c>
      <c r="H1915">
        <v>-14.2213777988927</v>
      </c>
      <c r="I1915">
        <v>-21.487453423230999</v>
      </c>
      <c r="J1915">
        <v>3.9416423839413799</v>
      </c>
      <c r="K1915">
        <v>138.678097831055</v>
      </c>
      <c r="L1915">
        <v>141.60865635513099</v>
      </c>
      <c r="M1915">
        <v>38.736807607882803</v>
      </c>
      <c r="N1915">
        <v>0.47137027097807999</v>
      </c>
      <c r="O1915">
        <v>263.98062527520898</v>
      </c>
      <c r="P1915">
        <v>198.81578947368399</v>
      </c>
      <c r="Q1915">
        <v>0.21799731764211999</v>
      </c>
    </row>
    <row r="1916" spans="1:17" hidden="1" x14ac:dyDescent="0.3">
      <c r="A1916" t="s">
        <v>4012</v>
      </c>
      <c r="B1916" t="s">
        <v>4013</v>
      </c>
      <c r="C1916" t="str">
        <f>IFERROR(VLOOKUP(Table1[[#This Row],[Ticker]],[1]!Table2[[Symbol]:[Industry]],2,FALSE),"-")</f>
        <v>-</v>
      </c>
      <c r="D1916" t="s">
        <v>265</v>
      </c>
      <c r="E1916">
        <v>441.03668355999997</v>
      </c>
      <c r="F1916">
        <v>79.64</v>
      </c>
      <c r="G1916">
        <v>178.29002431974101</v>
      </c>
      <c r="H1916">
        <v>38.693174769578803</v>
      </c>
      <c r="I1916">
        <v>47.651063714304001</v>
      </c>
      <c r="J1916">
        <v>5.0011873526388904</v>
      </c>
      <c r="K1916">
        <v>63.258385349273702</v>
      </c>
      <c r="L1916">
        <v>51.2802490689403</v>
      </c>
      <c r="M1916">
        <v>69.833393062488696</v>
      </c>
      <c r="N1916">
        <v>1.96974249731518</v>
      </c>
      <c r="O1916">
        <v>6.7302862882973198</v>
      </c>
      <c r="P1916">
        <v>237.45762711864401</v>
      </c>
      <c r="Q1916">
        <v>9.9104504902881002E-2</v>
      </c>
    </row>
    <row r="1917" spans="1:17" hidden="1" x14ac:dyDescent="0.3">
      <c r="A1917" t="s">
        <v>4014</v>
      </c>
      <c r="B1917" t="s">
        <v>4015</v>
      </c>
      <c r="C1917" t="str">
        <f>IFERROR(VLOOKUP(Table1[[#This Row],[Ticker]],[1]!Table2[[Symbol]:[Industry]],2,FALSE),"-")</f>
        <v>-</v>
      </c>
      <c r="D1917" t="s">
        <v>77</v>
      </c>
      <c r="E1917">
        <v>439.91347630000001</v>
      </c>
      <c r="F1917">
        <v>33.17</v>
      </c>
      <c r="G1917">
        <v>-60.7128361969963</v>
      </c>
      <c r="H1917">
        <v>35.005994617061098</v>
      </c>
      <c r="I1917">
        <v>-31.801305327106</v>
      </c>
      <c r="J1917">
        <v>8.9738287365377705</v>
      </c>
      <c r="K1917">
        <v>27.7369289902114</v>
      </c>
      <c r="L1917">
        <v>33.692740921672197</v>
      </c>
      <c r="M1917">
        <v>90.956259064615395</v>
      </c>
      <c r="N1917">
        <v>0.36312151721278402</v>
      </c>
      <c r="O1917">
        <v>135.60446186312899</v>
      </c>
      <c r="P1917">
        <v>57.427622211675299</v>
      </c>
      <c r="Q1917">
        <v>8.6520696565076993E-2</v>
      </c>
    </row>
    <row r="1918" spans="1:17" hidden="1" x14ac:dyDescent="0.3">
      <c r="A1918" t="s">
        <v>4016</v>
      </c>
      <c r="B1918" t="s">
        <v>4017</v>
      </c>
      <c r="C1918" t="str">
        <f>IFERROR(VLOOKUP(Table1[[#This Row],[Ticker]],[1]!Table2[[Symbol]:[Industry]],2,FALSE),"-")</f>
        <v>-</v>
      </c>
      <c r="D1918" t="s">
        <v>992</v>
      </c>
      <c r="E1918">
        <v>439.03522307999998</v>
      </c>
      <c r="F1918">
        <v>510.6</v>
      </c>
      <c r="G1918">
        <v>-3.2079969623662299</v>
      </c>
      <c r="H1918">
        <v>-4.5641903413116101</v>
      </c>
      <c r="I1918">
        <v>9.3053334858503103</v>
      </c>
      <c r="J1918">
        <v>-5.1095861159184199</v>
      </c>
      <c r="K1918">
        <v>508.84350504338602</v>
      </c>
      <c r="L1918">
        <v>459.934272212743</v>
      </c>
      <c r="M1918">
        <v>44.048637091502698</v>
      </c>
      <c r="N1918">
        <v>0.30873929093320002</v>
      </c>
      <c r="O1918">
        <v>17.293380336858501</v>
      </c>
      <c r="P1918">
        <v>40.5643496214728</v>
      </c>
      <c r="Q1918">
        <v>7.1942952465239005E-2</v>
      </c>
    </row>
    <row r="1919" spans="1:17" hidden="1" x14ac:dyDescent="0.3">
      <c r="A1919" t="s">
        <v>4018</v>
      </c>
      <c r="B1919" t="s">
        <v>4019</v>
      </c>
      <c r="C1919" t="str">
        <f>IFERROR(VLOOKUP(Table1[[#This Row],[Ticker]],[1]!Table2[[Symbol]:[Industry]],2,FALSE),"-")</f>
        <v>-</v>
      </c>
      <c r="D1919" t="s">
        <v>46</v>
      </c>
      <c r="E1919">
        <v>439.00959263999903</v>
      </c>
      <c r="F1919">
        <v>343.05</v>
      </c>
      <c r="G1919">
        <v>196.68065536890899</v>
      </c>
      <c r="H1919">
        <v>16.814905088155001</v>
      </c>
      <c r="I1919">
        <v>212.29778736102699</v>
      </c>
      <c r="J1919">
        <v>-8.3667436491618705</v>
      </c>
      <c r="K1919">
        <v>271.06532446170598</v>
      </c>
      <c r="M1919">
        <v>58.854961939954897</v>
      </c>
      <c r="O1919">
        <v>5.7280279842588397</v>
      </c>
      <c r="P1919">
        <v>245.816532258064</v>
      </c>
    </row>
    <row r="1920" spans="1:17" hidden="1" x14ac:dyDescent="0.3">
      <c r="A1920" t="s">
        <v>4020</v>
      </c>
      <c r="B1920" t="s">
        <v>4021</v>
      </c>
      <c r="C1920" t="str">
        <f>IFERROR(VLOOKUP(Table1[[#This Row],[Ticker]],[1]!Table2[[Symbol]:[Industry]],2,FALSE),"-")</f>
        <v>-</v>
      </c>
      <c r="D1920" t="s">
        <v>1834</v>
      </c>
      <c r="E1920">
        <v>438.80909400000002</v>
      </c>
      <c r="F1920">
        <v>577.35</v>
      </c>
      <c r="G1920">
        <v>-14.274231849135999</v>
      </c>
      <c r="H1920">
        <v>26.6651045941402</v>
      </c>
      <c r="I1920">
        <v>1.34290014298259</v>
      </c>
      <c r="J1920">
        <v>9.1589562382942997</v>
      </c>
      <c r="O1920">
        <v>15.735688923529899</v>
      </c>
      <c r="P1920">
        <v>21.5473684210526</v>
      </c>
    </row>
    <row r="1921" spans="1:17" hidden="1" x14ac:dyDescent="0.3">
      <c r="A1921" t="s">
        <v>4022</v>
      </c>
      <c r="B1921" t="s">
        <v>4023</v>
      </c>
      <c r="C1921" t="str">
        <f>IFERROR(VLOOKUP(Table1[[#This Row],[Ticker]],[1]!Table2[[Symbol]:[Industry]],2,FALSE),"-")</f>
        <v>-</v>
      </c>
      <c r="D1921" t="s">
        <v>54</v>
      </c>
      <c r="E1921">
        <v>438.78475874499998</v>
      </c>
      <c r="F1921">
        <v>1451.35</v>
      </c>
      <c r="G1921">
        <v>157.07814017885599</v>
      </c>
      <c r="H1921">
        <v>68.665608008219394</v>
      </c>
      <c r="I1921">
        <v>126.132105276475</v>
      </c>
      <c r="J1921">
        <v>13.618130176442801</v>
      </c>
      <c r="K1921">
        <v>1055.1694346597401</v>
      </c>
      <c r="L1921">
        <v>781.05093090188598</v>
      </c>
      <c r="M1921">
        <v>78.994163886217606</v>
      </c>
      <c r="N1921">
        <v>0.477050963895853</v>
      </c>
      <c r="O1921">
        <v>4.2581045233747998</v>
      </c>
      <c r="P1921">
        <v>207.45683719944901</v>
      </c>
      <c r="Q1921">
        <v>6.1538061857154998E-2</v>
      </c>
    </row>
    <row r="1922" spans="1:17" hidden="1" x14ac:dyDescent="0.3">
      <c r="A1922" t="s">
        <v>4024</v>
      </c>
      <c r="B1922" t="s">
        <v>4025</v>
      </c>
      <c r="C1922" t="str">
        <f>IFERROR(VLOOKUP(Table1[[#This Row],[Ticker]],[1]!Table2[[Symbol]:[Industry]],2,FALSE),"-")</f>
        <v>-</v>
      </c>
      <c r="D1922" t="s">
        <v>4026</v>
      </c>
      <c r="E1922">
        <v>437.118425</v>
      </c>
      <c r="F1922">
        <v>51.25</v>
      </c>
      <c r="G1922">
        <v>104.198545157365</v>
      </c>
      <c r="H1922">
        <v>45.391025954919201</v>
      </c>
      <c r="I1922">
        <v>49.164733692704303</v>
      </c>
      <c r="J1922">
        <v>3.46150122583412</v>
      </c>
      <c r="K1922">
        <v>38.340169230275002</v>
      </c>
      <c r="L1922">
        <v>32.0316103093717</v>
      </c>
      <c r="M1922">
        <v>67.020775993592196</v>
      </c>
      <c r="N1922">
        <v>2.7870555229215999</v>
      </c>
      <c r="O1922">
        <v>17.4634146341463</v>
      </c>
      <c r="P1922">
        <v>144.04761904761901</v>
      </c>
      <c r="Q1922">
        <v>9.8682976552224994E-2</v>
      </c>
    </row>
    <row r="1923" spans="1:17" hidden="1" x14ac:dyDescent="0.3">
      <c r="A1923" t="s">
        <v>4027</v>
      </c>
      <c r="B1923" t="s">
        <v>4028</v>
      </c>
      <c r="C1923" t="str">
        <f>IFERROR(VLOOKUP(Table1[[#This Row],[Ticker]],[1]!Table2[[Symbol]:[Industry]],2,FALSE),"-")</f>
        <v>-</v>
      </c>
      <c r="D1923" t="s">
        <v>265</v>
      </c>
      <c r="E1923">
        <v>436.86310500000002</v>
      </c>
      <c r="F1923">
        <v>385.7</v>
      </c>
      <c r="G1923">
        <v>-29.656271854810601</v>
      </c>
      <c r="H1923">
        <v>-9.8411819555673805</v>
      </c>
      <c r="I1923">
        <v>-14.039139862691901</v>
      </c>
      <c r="J1923">
        <v>-3.9904891759607102</v>
      </c>
      <c r="K1923">
        <v>353.74857110485902</v>
      </c>
      <c r="M1923">
        <v>74.559879608400607</v>
      </c>
      <c r="N1923">
        <v>1.0672986197968</v>
      </c>
      <c r="O1923">
        <v>21.285973554576099</v>
      </c>
      <c r="P1923">
        <v>33</v>
      </c>
    </row>
    <row r="1924" spans="1:17" hidden="1" x14ac:dyDescent="0.3">
      <c r="A1924" t="s">
        <v>4029</v>
      </c>
      <c r="B1924" t="s">
        <v>4030</v>
      </c>
      <c r="C1924" t="str">
        <f>IFERROR(VLOOKUP(Table1[[#This Row],[Ticker]],[1]!Table2[[Symbol]:[Industry]],2,FALSE),"-")</f>
        <v>-</v>
      </c>
      <c r="D1924" t="s">
        <v>121</v>
      </c>
      <c r="E1924">
        <v>436.1576</v>
      </c>
      <c r="F1924">
        <v>175.87</v>
      </c>
      <c r="G1924">
        <v>-5.6559782944572801</v>
      </c>
      <c r="H1924">
        <v>16.725565253543198</v>
      </c>
      <c r="I1924">
        <v>14.237488479221801</v>
      </c>
      <c r="J1924">
        <v>-1.8611991510100401</v>
      </c>
      <c r="K1924">
        <v>157.48404115004601</v>
      </c>
      <c r="L1924">
        <v>145.19034159441</v>
      </c>
      <c r="M1924">
        <v>60.328705661286698</v>
      </c>
      <c r="N1924">
        <v>0.81221734812545399</v>
      </c>
      <c r="O1924">
        <v>10.308750781827399</v>
      </c>
      <c r="P1924">
        <v>41.830645161290299</v>
      </c>
      <c r="Q1924">
        <v>6.6604424352171995E-2</v>
      </c>
    </row>
    <row r="1925" spans="1:17" hidden="1" x14ac:dyDescent="0.3">
      <c r="A1925" t="s">
        <v>4031</v>
      </c>
      <c r="B1925" t="s">
        <v>4032</v>
      </c>
      <c r="C1925" t="str">
        <f>IFERROR(VLOOKUP(Table1[[#This Row],[Ticker]],[1]!Table2[[Symbol]:[Industry]],2,FALSE),"-")</f>
        <v>-</v>
      </c>
      <c r="D1925" t="s">
        <v>4033</v>
      </c>
      <c r="E1925">
        <v>436.110716008</v>
      </c>
      <c r="F1925">
        <v>92.51</v>
      </c>
      <c r="G1925">
        <v>-67.653320163313197</v>
      </c>
      <c r="H1925">
        <v>5.70032952798321</v>
      </c>
      <c r="I1925">
        <v>-43.608997396503298</v>
      </c>
      <c r="J1925">
        <v>6.9310214401200199</v>
      </c>
      <c r="K1925">
        <v>92.949545271251907</v>
      </c>
      <c r="L1925">
        <v>111.822060213368</v>
      </c>
      <c r="M1925">
        <v>47.272259111186401</v>
      </c>
      <c r="N1925">
        <v>5.1147833618845402</v>
      </c>
      <c r="O1925">
        <v>91.3306669549237</v>
      </c>
      <c r="P1925">
        <v>15.637499999999999</v>
      </c>
      <c r="Q1925">
        <v>-2.7813291303122E-2</v>
      </c>
    </row>
    <row r="1926" spans="1:17" hidden="1" x14ac:dyDescent="0.3">
      <c r="A1926" t="s">
        <v>4034</v>
      </c>
      <c r="B1926" t="s">
        <v>4035</v>
      </c>
      <c r="C1926" t="str">
        <f>IFERROR(VLOOKUP(Table1[[#This Row],[Ticker]],[1]!Table2[[Symbol]:[Industry]],2,FALSE),"-")</f>
        <v>-</v>
      </c>
      <c r="D1926" t="s">
        <v>199</v>
      </c>
      <c r="E1926">
        <v>435.79500000000002</v>
      </c>
      <c r="F1926">
        <v>85.45</v>
      </c>
      <c r="G1926">
        <v>-18.741627219562599</v>
      </c>
      <c r="H1926">
        <v>-9.0524719443320798</v>
      </c>
      <c r="I1926">
        <v>-30.1462813907333</v>
      </c>
      <c r="J1926">
        <v>-1.88885283567205</v>
      </c>
      <c r="K1926">
        <v>88.604774217014693</v>
      </c>
      <c r="L1926">
        <v>86.693796229916103</v>
      </c>
      <c r="M1926">
        <v>30.703699572472502</v>
      </c>
      <c r="N1926">
        <v>0.68450139013447397</v>
      </c>
      <c r="O1926">
        <v>47.3376243417203</v>
      </c>
      <c r="P1926">
        <v>23.840579710144901</v>
      </c>
      <c r="Q1926">
        <v>8.3788116366801002E-2</v>
      </c>
    </row>
    <row r="1927" spans="1:17" hidden="1" x14ac:dyDescent="0.3">
      <c r="A1927" t="s">
        <v>4036</v>
      </c>
      <c r="B1927" t="s">
        <v>4037</v>
      </c>
      <c r="C1927" t="str">
        <f>IFERROR(VLOOKUP(Table1[[#This Row],[Ticker]],[1]!Table2[[Symbol]:[Industry]],2,FALSE),"-")</f>
        <v>-</v>
      </c>
      <c r="D1927" t="s">
        <v>967</v>
      </c>
      <c r="E1927">
        <v>434.25426609499999</v>
      </c>
      <c r="F1927">
        <v>326.35000000000002</v>
      </c>
      <c r="G1927">
        <v>6.2736806831239598</v>
      </c>
      <c r="H1927">
        <v>19.0317306969695</v>
      </c>
      <c r="I1927">
        <v>17.5487260705187</v>
      </c>
      <c r="J1927">
        <v>-6.2292888378372897</v>
      </c>
      <c r="K1927">
        <v>295.14406705784501</v>
      </c>
      <c r="L1927">
        <v>258.10013261738999</v>
      </c>
      <c r="M1927">
        <v>47.992373457942101</v>
      </c>
      <c r="N1927">
        <v>0.62679595537799504</v>
      </c>
      <c r="O1927">
        <v>20.7292783821051</v>
      </c>
      <c r="P1927">
        <v>73.590425531914903</v>
      </c>
      <c r="Q1927">
        <v>8.7167347241804999E-2</v>
      </c>
    </row>
    <row r="1928" spans="1:17" hidden="1" x14ac:dyDescent="0.3">
      <c r="A1928" t="s">
        <v>4038</v>
      </c>
      <c r="B1928" t="s">
        <v>4039</v>
      </c>
      <c r="C1928" t="str">
        <f>IFERROR(VLOOKUP(Table1[[#This Row],[Ticker]],[1]!Table2[[Symbol]:[Industry]],2,FALSE),"-")</f>
        <v>-</v>
      </c>
      <c r="D1928" t="s">
        <v>630</v>
      </c>
      <c r="E1928">
        <v>433.54790978800003</v>
      </c>
      <c r="F1928">
        <v>232.12</v>
      </c>
      <c r="G1928">
        <v>0.40750480494647601</v>
      </c>
      <c r="H1928">
        <v>-9.2439402127704593</v>
      </c>
      <c r="I1928">
        <v>14.7902926292078</v>
      </c>
      <c r="J1928">
        <v>3.1368320729521901</v>
      </c>
      <c r="K1928">
        <v>229.850777599319</v>
      </c>
      <c r="L1928">
        <v>207.867690660275</v>
      </c>
      <c r="M1928">
        <v>54.705469490757203</v>
      </c>
      <c r="N1928">
        <v>0.36444480375116201</v>
      </c>
      <c r="O1928">
        <v>28.2957091159745</v>
      </c>
      <c r="P1928">
        <v>59.532646048109903</v>
      </c>
      <c r="Q1928">
        <v>1.8339316156971999E-2</v>
      </c>
    </row>
    <row r="1929" spans="1:17" hidden="1" x14ac:dyDescent="0.3">
      <c r="A1929" t="s">
        <v>4040</v>
      </c>
      <c r="B1929" t="s">
        <v>4041</v>
      </c>
      <c r="C1929" t="str">
        <f>IFERROR(VLOOKUP(Table1[[#This Row],[Ticker]],[1]!Table2[[Symbol]:[Industry]],2,FALSE),"-")</f>
        <v>-</v>
      </c>
      <c r="D1929" t="s">
        <v>199</v>
      </c>
      <c r="E1929">
        <v>433.31648187500002</v>
      </c>
      <c r="F1929">
        <v>195.95</v>
      </c>
      <c r="G1929">
        <v>9.93065536890904</v>
      </c>
      <c r="H1929">
        <v>25.513214625941799</v>
      </c>
      <c r="I1929">
        <v>3.8037128081296201</v>
      </c>
      <c r="J1929">
        <v>24.3549233705359</v>
      </c>
      <c r="K1929">
        <v>170.832186133568</v>
      </c>
      <c r="L1929">
        <v>160.04472351493601</v>
      </c>
      <c r="M1929">
        <v>68.984653292945794</v>
      </c>
      <c r="N1929">
        <v>3.27433242988872</v>
      </c>
      <c r="O1929">
        <v>16.8665475886705</v>
      </c>
      <c r="P1929">
        <v>52.7875243664717</v>
      </c>
      <c r="Q1929">
        <v>1.4679804511571E-2</v>
      </c>
    </row>
    <row r="1930" spans="1:17" hidden="1" x14ac:dyDescent="0.3">
      <c r="A1930" t="s">
        <v>4042</v>
      </c>
      <c r="B1930" t="s">
        <v>4043</v>
      </c>
      <c r="C1930" t="str">
        <f>IFERROR(VLOOKUP(Table1[[#This Row],[Ticker]],[1]!Table2[[Symbol]:[Industry]],2,FALSE),"-")</f>
        <v>-</v>
      </c>
      <c r="D1930" t="s">
        <v>141</v>
      </c>
      <c r="E1930">
        <v>430.19317475000003</v>
      </c>
      <c r="F1930">
        <v>175.55</v>
      </c>
      <c r="G1930">
        <v>9.5268092150628991</v>
      </c>
      <c r="H1930">
        <v>-9.7432863756291805</v>
      </c>
      <c r="I1930">
        <v>-26.355299456844602</v>
      </c>
      <c r="J1930">
        <v>6.1518348346532701</v>
      </c>
      <c r="K1930">
        <v>167.72831467995701</v>
      </c>
      <c r="L1930">
        <v>165.974490391297</v>
      </c>
      <c r="M1930">
        <v>62.1234016249226</v>
      </c>
      <c r="N1930">
        <v>1.46927395457052</v>
      </c>
      <c r="O1930">
        <v>34.890344631159202</v>
      </c>
      <c r="P1930">
        <v>42.665583096302299</v>
      </c>
      <c r="Q1930">
        <v>0.14982321445396901</v>
      </c>
    </row>
    <row r="1931" spans="1:17" hidden="1" x14ac:dyDescent="0.3">
      <c r="A1931" t="s">
        <v>4044</v>
      </c>
      <c r="B1931" t="s">
        <v>4045</v>
      </c>
      <c r="C1931" t="str">
        <f>IFERROR(VLOOKUP(Table1[[#This Row],[Ticker]],[1]!Table2[[Symbol]:[Industry]],2,FALSE),"-")</f>
        <v>-</v>
      </c>
      <c r="D1931" t="s">
        <v>936</v>
      </c>
      <c r="E1931">
        <v>428.84476439999997</v>
      </c>
      <c r="F1931">
        <v>133.25</v>
      </c>
      <c r="G1931">
        <v>58.172584343888801</v>
      </c>
      <c r="H1931">
        <v>2.6652703628928101</v>
      </c>
      <c r="I1931">
        <v>0.50372588132586305</v>
      </c>
      <c r="J1931">
        <v>-8.2832884348552298</v>
      </c>
      <c r="K1931">
        <v>124.272164226177</v>
      </c>
      <c r="L1931">
        <v>121.321403740286</v>
      </c>
      <c r="M1931">
        <v>51.024254253417503</v>
      </c>
      <c r="N1931">
        <v>0.36067505703536901</v>
      </c>
      <c r="O1931">
        <v>31.332082551594699</v>
      </c>
      <c r="P1931">
        <v>97.994056463595797</v>
      </c>
    </row>
    <row r="1932" spans="1:17" hidden="1" x14ac:dyDescent="0.3">
      <c r="A1932" t="s">
        <v>4046</v>
      </c>
      <c r="B1932" t="s">
        <v>4047</v>
      </c>
      <c r="C1932" t="str">
        <f>IFERROR(VLOOKUP(Table1[[#This Row],[Ticker]],[1]!Table2[[Symbol]:[Industry]],2,FALSE),"-")</f>
        <v>-</v>
      </c>
      <c r="D1932" t="s">
        <v>121</v>
      </c>
      <c r="E1932">
        <v>428.5575</v>
      </c>
      <c r="F1932">
        <v>408.15</v>
      </c>
      <c r="G1932">
        <v>-28.7054277634501</v>
      </c>
      <c r="H1932">
        <v>-4.7327862436151102</v>
      </c>
      <c r="I1932">
        <v>-10.3098792995658</v>
      </c>
      <c r="J1932">
        <v>-4.79965871807285</v>
      </c>
      <c r="K1932">
        <v>451.41105083684698</v>
      </c>
      <c r="L1932">
        <v>447.12782158506297</v>
      </c>
      <c r="M1932">
        <v>41.212980311008103</v>
      </c>
      <c r="N1932">
        <v>0.37301650410394299</v>
      </c>
      <c r="O1932">
        <v>55.457552370451999</v>
      </c>
      <c r="P1932">
        <v>28.2482325216025</v>
      </c>
    </row>
    <row r="1933" spans="1:17" hidden="1" x14ac:dyDescent="0.3">
      <c r="A1933" t="s">
        <v>4048</v>
      </c>
      <c r="B1933" t="s">
        <v>4049</v>
      </c>
      <c r="C1933" t="str">
        <f>IFERROR(VLOOKUP(Table1[[#This Row],[Ticker]],[1]!Table2[[Symbol]:[Industry]],2,FALSE),"-")</f>
        <v>-</v>
      </c>
      <c r="D1933" t="s">
        <v>495</v>
      </c>
      <c r="E1933">
        <v>428.31252622399899</v>
      </c>
      <c r="F1933">
        <v>70.180000000000007</v>
      </c>
      <c r="G1933">
        <v>2.30655445567935</v>
      </c>
      <c r="H1933">
        <v>-1.8790821438912799</v>
      </c>
      <c r="I1933">
        <v>-13.886488326041199</v>
      </c>
      <c r="J1933">
        <v>5.3460827120565497</v>
      </c>
      <c r="K1933">
        <v>65.307625763983197</v>
      </c>
      <c r="L1933">
        <v>64.307427832989205</v>
      </c>
      <c r="M1933">
        <v>69.126383113745604</v>
      </c>
      <c r="N1933">
        <v>0.99530469481583905</v>
      </c>
      <c r="O1933">
        <v>15.4174978626389</v>
      </c>
      <c r="P1933">
        <v>34.3672219031208</v>
      </c>
      <c r="Q1933">
        <v>2.0562256297293999E-2</v>
      </c>
    </row>
    <row r="1934" spans="1:17" hidden="1" x14ac:dyDescent="0.3">
      <c r="A1934" t="s">
        <v>4050</v>
      </c>
      <c r="B1934" t="s">
        <v>4051</v>
      </c>
      <c r="C1934" t="str">
        <f>IFERROR(VLOOKUP(Table1[[#This Row],[Ticker]],[1]!Table2[[Symbol]:[Industry]],2,FALSE),"-")</f>
        <v>-</v>
      </c>
      <c r="D1934" t="s">
        <v>46</v>
      </c>
      <c r="E1934">
        <v>428.20490255999999</v>
      </c>
      <c r="F1934">
        <v>226.95</v>
      </c>
      <c r="G1934">
        <v>-28.626123642963801</v>
      </c>
      <c r="H1934">
        <v>2.3851773824940898</v>
      </c>
      <c r="I1934">
        <v>5.1882447297459402</v>
      </c>
      <c r="J1934">
        <v>10.5178061724156</v>
      </c>
      <c r="K1934">
        <v>216.252026055828</v>
      </c>
      <c r="L1934">
        <v>199.78794385745999</v>
      </c>
      <c r="M1934">
        <v>62.341441658137299</v>
      </c>
      <c r="N1934">
        <v>0.53322083948534005</v>
      </c>
      <c r="O1934">
        <v>27.1205111257986</v>
      </c>
      <c r="P1934">
        <v>60.900389932647897</v>
      </c>
      <c r="Q1934">
        <v>0.12478073764523601</v>
      </c>
    </row>
    <row r="1935" spans="1:17" hidden="1" x14ac:dyDescent="0.3">
      <c r="A1935" t="s">
        <v>4052</v>
      </c>
      <c r="B1935" t="s">
        <v>4053</v>
      </c>
      <c r="C1935" t="str">
        <f>IFERROR(VLOOKUP(Table1[[#This Row],[Ticker]],[1]!Table2[[Symbol]:[Industry]],2,FALSE),"-")</f>
        <v>-</v>
      </c>
      <c r="D1935" t="s">
        <v>1049</v>
      </c>
      <c r="E1935">
        <v>427.72525000000002</v>
      </c>
      <c r="F1935">
        <v>50.95</v>
      </c>
      <c r="G1935">
        <v>27.219456074376399</v>
      </c>
      <c r="H1935">
        <v>-2.7598327492181598</v>
      </c>
      <c r="I1935">
        <v>-42.907726423433402</v>
      </c>
      <c r="J1935">
        <v>-6.6021517069780797</v>
      </c>
      <c r="K1935">
        <v>51.791639433912799</v>
      </c>
      <c r="L1935">
        <v>53.571992107237101</v>
      </c>
      <c r="M1935">
        <v>54.8395548521301</v>
      </c>
      <c r="N1935">
        <v>1.4574391256278401</v>
      </c>
      <c r="O1935">
        <v>93.326790971540703</v>
      </c>
      <c r="P1935">
        <v>57.7399380804953</v>
      </c>
      <c r="Q1935">
        <v>5.4056937337447999E-2</v>
      </c>
    </row>
    <row r="1936" spans="1:17" hidden="1" x14ac:dyDescent="0.3">
      <c r="A1936" t="s">
        <v>4054</v>
      </c>
      <c r="B1936" t="s">
        <v>4055</v>
      </c>
      <c r="C1936" t="str">
        <f>IFERROR(VLOOKUP(Table1[[#This Row],[Ticker]],[1]!Table2[[Symbol]:[Industry]],2,FALSE),"-")</f>
        <v>-</v>
      </c>
      <c r="D1936" t="s">
        <v>199</v>
      </c>
      <c r="E1936">
        <v>427.57026524999998</v>
      </c>
      <c r="F1936">
        <v>1086.7</v>
      </c>
      <c r="G1936">
        <v>84.686780640594407</v>
      </c>
      <c r="H1936">
        <v>36.1256905354171</v>
      </c>
      <c r="I1936">
        <v>45.040581617394899</v>
      </c>
      <c r="J1936">
        <v>20.171732675860198</v>
      </c>
      <c r="K1936">
        <v>854.260605473684</v>
      </c>
      <c r="L1936">
        <v>721.59730026192995</v>
      </c>
      <c r="M1936">
        <v>71.034992329023297</v>
      </c>
      <c r="N1936">
        <v>3.0241358179345799</v>
      </c>
      <c r="O1936">
        <v>7.2927210821754</v>
      </c>
      <c r="P1936">
        <v>121.775510204081</v>
      </c>
      <c r="Q1936">
        <v>0.10469454790167999</v>
      </c>
    </row>
    <row r="1937" spans="1:17" hidden="1" x14ac:dyDescent="0.3">
      <c r="A1937" t="s">
        <v>4056</v>
      </c>
      <c r="B1937" t="s">
        <v>4057</v>
      </c>
      <c r="C1937" t="str">
        <f>IFERROR(VLOOKUP(Table1[[#This Row],[Ticker]],[1]!Table2[[Symbol]:[Industry]],2,FALSE),"-")</f>
        <v>-</v>
      </c>
      <c r="D1937" t="s">
        <v>46</v>
      </c>
      <c r="E1937">
        <v>427.39411200000001</v>
      </c>
      <c r="F1937">
        <v>171.1</v>
      </c>
      <c r="G1937">
        <v>97.947715424110299</v>
      </c>
      <c r="H1937">
        <v>16.250077497603002</v>
      </c>
      <c r="I1937">
        <v>113.564847416229</v>
      </c>
      <c r="J1937">
        <v>-1.1638126473610999</v>
      </c>
      <c r="K1937">
        <v>147.76799424268299</v>
      </c>
      <c r="M1937">
        <v>59.360533162032603</v>
      </c>
      <c r="N1937">
        <v>0.54702810957728298</v>
      </c>
      <c r="O1937">
        <v>7.5394506136762196</v>
      </c>
      <c r="P1937">
        <v>171.587301587301</v>
      </c>
    </row>
    <row r="1938" spans="1:17" hidden="1" x14ac:dyDescent="0.3">
      <c r="A1938" t="s">
        <v>4058</v>
      </c>
      <c r="B1938" t="s">
        <v>4059</v>
      </c>
      <c r="C1938" t="str">
        <f>IFERROR(VLOOKUP(Table1[[#This Row],[Ticker]],[1]!Table2[[Symbol]:[Industry]],2,FALSE),"-")</f>
        <v>-</v>
      </c>
      <c r="D1938" t="s">
        <v>141</v>
      </c>
      <c r="E1938">
        <v>427.36978199999999</v>
      </c>
      <c r="F1938">
        <v>10.85</v>
      </c>
      <c r="G1938">
        <v>214.41081409906701</v>
      </c>
      <c r="H1938">
        <v>22.023717034331501</v>
      </c>
      <c r="I1938">
        <v>81.078997142237498</v>
      </c>
      <c r="J1938">
        <v>6.2667429081944404</v>
      </c>
      <c r="K1938">
        <v>9.1669219998535691</v>
      </c>
      <c r="L1938">
        <v>7.2354680174840498</v>
      </c>
      <c r="M1938">
        <v>82.623153818271504</v>
      </c>
      <c r="N1938">
        <v>1.0901298343358099</v>
      </c>
      <c r="O1938">
        <v>2.3041474654377798</v>
      </c>
      <c r="P1938">
        <v>287.5</v>
      </c>
      <c r="Q1938">
        <v>0.14276800065481399</v>
      </c>
    </row>
    <row r="1939" spans="1:17" hidden="1" x14ac:dyDescent="0.3">
      <c r="A1939" t="s">
        <v>4060</v>
      </c>
      <c r="B1939" t="s">
        <v>4061</v>
      </c>
      <c r="C1939" t="str">
        <f>IFERROR(VLOOKUP(Table1[[#This Row],[Ticker]],[1]!Table2[[Symbol]:[Industry]],2,FALSE),"-")</f>
        <v>-</v>
      </c>
      <c r="D1939" t="s">
        <v>569</v>
      </c>
      <c r="E1939">
        <v>422.47664628500002</v>
      </c>
      <c r="F1939">
        <v>175.55</v>
      </c>
      <c r="G1939">
        <v>83.831562493743803</v>
      </c>
      <c r="H1939">
        <v>46.524286689395602</v>
      </c>
      <c r="I1939">
        <v>120.27601501572499</v>
      </c>
      <c r="J1939">
        <v>0.111533544528112</v>
      </c>
      <c r="K1939">
        <v>139.198795928696</v>
      </c>
      <c r="L1939">
        <v>97.233511200349298</v>
      </c>
      <c r="M1939">
        <v>54.899353008060899</v>
      </c>
      <c r="N1939">
        <v>0.43437347898977802</v>
      </c>
      <c r="O1939">
        <v>12.902307035032701</v>
      </c>
      <c r="P1939">
        <v>201.632302405498</v>
      </c>
    </row>
    <row r="1940" spans="1:17" hidden="1" x14ac:dyDescent="0.3">
      <c r="A1940" t="s">
        <v>4062</v>
      </c>
      <c r="B1940" t="s">
        <v>4063</v>
      </c>
      <c r="C1940" t="str">
        <f>IFERROR(VLOOKUP(Table1[[#This Row],[Ticker]],[1]!Table2[[Symbol]:[Industry]],2,FALSE),"-")</f>
        <v>-</v>
      </c>
      <c r="D1940" t="s">
        <v>967</v>
      </c>
      <c r="E1940">
        <v>421.47071199999999</v>
      </c>
      <c r="F1940">
        <v>221.78</v>
      </c>
      <c r="G1940">
        <v>-26.663786486136299</v>
      </c>
      <c r="H1940">
        <v>-5.8756363083025196</v>
      </c>
      <c r="I1940">
        <v>-5.4069136887212501</v>
      </c>
      <c r="J1940">
        <v>-3.7821935027582501</v>
      </c>
      <c r="K1940">
        <v>226.14365120476799</v>
      </c>
      <c r="L1940">
        <v>210.905845527297</v>
      </c>
      <c r="M1940">
        <v>38.615603123561201</v>
      </c>
      <c r="N1940">
        <v>0.23681015789851001</v>
      </c>
      <c r="O1940">
        <v>19.1766615564974</v>
      </c>
      <c r="P1940">
        <v>32.6832186658689</v>
      </c>
      <c r="Q1940">
        <v>-7.2157010569453006E-2</v>
      </c>
    </row>
    <row r="1941" spans="1:17" hidden="1" x14ac:dyDescent="0.3">
      <c r="A1941" t="s">
        <v>4064</v>
      </c>
      <c r="B1941" t="s">
        <v>4065</v>
      </c>
      <c r="C1941" t="str">
        <f>IFERROR(VLOOKUP(Table1[[#This Row],[Ticker]],[1]!Table2[[Symbol]:[Industry]],2,FALSE),"-")</f>
        <v>-</v>
      </c>
      <c r="D1941" t="s">
        <v>681</v>
      </c>
      <c r="E1941">
        <v>419.62048909999999</v>
      </c>
      <c r="F1941">
        <v>140.6</v>
      </c>
      <c r="G1941">
        <v>-29.136608458042598</v>
      </c>
      <c r="H1941">
        <v>3.4294927173480598</v>
      </c>
      <c r="I1941">
        <v>-4.3577899383852099</v>
      </c>
      <c r="J1941">
        <v>-1.03530387543128</v>
      </c>
      <c r="K1941">
        <v>137.30022243759001</v>
      </c>
      <c r="L1941">
        <v>132.01067226399701</v>
      </c>
      <c r="M1941">
        <v>49.0412969186631</v>
      </c>
      <c r="N1941">
        <v>0.78640855536756205</v>
      </c>
      <c r="O1941">
        <v>16.785206258890401</v>
      </c>
      <c r="P1941">
        <v>30.729893072989299</v>
      </c>
      <c r="Q1941">
        <v>6.1591603238534999E-2</v>
      </c>
    </row>
    <row r="1942" spans="1:17" hidden="1" x14ac:dyDescent="0.3">
      <c r="A1942" t="s">
        <v>4066</v>
      </c>
      <c r="B1942" t="s">
        <v>4067</v>
      </c>
      <c r="C1942" t="str">
        <f>IFERROR(VLOOKUP(Table1[[#This Row],[Ticker]],[1]!Table2[[Symbol]:[Industry]],2,FALSE),"-")</f>
        <v>-</v>
      </c>
      <c r="D1942" t="s">
        <v>967</v>
      </c>
      <c r="E1942">
        <v>419.58363267499999</v>
      </c>
      <c r="F1942">
        <v>227.35</v>
      </c>
      <c r="G1942">
        <v>36.584178375766598</v>
      </c>
      <c r="H1942">
        <v>-2.9515163756774698</v>
      </c>
      <c r="I1942">
        <v>9.37876437475723</v>
      </c>
      <c r="J1942">
        <v>-2.92632950209107</v>
      </c>
      <c r="K1942">
        <v>223.38709544415201</v>
      </c>
      <c r="L1942">
        <v>190.52069729978999</v>
      </c>
      <c r="M1942">
        <v>44.025137838964802</v>
      </c>
      <c r="N1942">
        <v>0.29614969227938198</v>
      </c>
      <c r="O1942">
        <v>16.604354519463399</v>
      </c>
      <c r="P1942">
        <v>70.108492330714498</v>
      </c>
      <c r="Q1942">
        <v>1.5776138756669999E-3</v>
      </c>
    </row>
    <row r="1943" spans="1:17" hidden="1" x14ac:dyDescent="0.3">
      <c r="A1943" t="s">
        <v>4068</v>
      </c>
      <c r="B1943" t="s">
        <v>4069</v>
      </c>
      <c r="C1943" t="str">
        <f>IFERROR(VLOOKUP(Table1[[#This Row],[Ticker]],[1]!Table2[[Symbol]:[Industry]],2,FALSE),"-")</f>
        <v>-</v>
      </c>
      <c r="D1943" t="s">
        <v>163</v>
      </c>
      <c r="E1943">
        <v>419.17252135000001</v>
      </c>
      <c r="F1943">
        <v>2905.1</v>
      </c>
      <c r="G1943">
        <v>-3.6122547714955799</v>
      </c>
      <c r="H1943">
        <v>2.2530903250495902</v>
      </c>
      <c r="I1943">
        <v>13.5671132595883</v>
      </c>
      <c r="J1943">
        <v>-9.2201859871470901</v>
      </c>
      <c r="K1943">
        <v>2795.0544867946101</v>
      </c>
      <c r="L1943">
        <v>2549.5007097910402</v>
      </c>
      <c r="M1943">
        <v>53.8075735291646</v>
      </c>
      <c r="N1943">
        <v>1.34385819889285</v>
      </c>
      <c r="O1943">
        <v>22.198891604419799</v>
      </c>
      <c r="P1943">
        <v>49.124788255223002</v>
      </c>
      <c r="Q1943">
        <v>-0.107228988949597</v>
      </c>
    </row>
    <row r="1944" spans="1:17" hidden="1" x14ac:dyDescent="0.3">
      <c r="A1944" t="s">
        <v>4070</v>
      </c>
      <c r="B1944" t="s">
        <v>4071</v>
      </c>
      <c r="C1944" t="str">
        <f>IFERROR(VLOOKUP(Table1[[#This Row],[Ticker]],[1]!Table2[[Symbol]:[Industry]],2,FALSE),"-")</f>
        <v>-</v>
      </c>
      <c r="D1944" t="s">
        <v>83</v>
      </c>
      <c r="E1944">
        <v>419.08015535999999</v>
      </c>
      <c r="F1944">
        <v>239.3</v>
      </c>
      <c r="G1944">
        <v>46.4412959083106</v>
      </c>
      <c r="H1944">
        <v>32.162079973119297</v>
      </c>
      <c r="I1944">
        <v>-25.786868723628299</v>
      </c>
      <c r="J1944">
        <v>2.22359870015661</v>
      </c>
      <c r="K1944">
        <v>214.78243328838801</v>
      </c>
      <c r="L1944">
        <v>203.110029273018</v>
      </c>
      <c r="M1944">
        <v>56.409935316761597</v>
      </c>
      <c r="N1944">
        <v>3.08224202165355</v>
      </c>
      <c r="O1944">
        <v>33.409945674885002</v>
      </c>
      <c r="P1944">
        <v>84.645061728395007</v>
      </c>
      <c r="Q1944">
        <v>0.12690821532763</v>
      </c>
    </row>
    <row r="1945" spans="1:17" hidden="1" x14ac:dyDescent="0.3">
      <c r="A1945" t="s">
        <v>4072</v>
      </c>
      <c r="B1945" t="s">
        <v>4073</v>
      </c>
      <c r="C1945" t="str">
        <f>IFERROR(VLOOKUP(Table1[[#This Row],[Ticker]],[1]!Table2[[Symbol]:[Industry]],2,FALSE),"-")</f>
        <v>-</v>
      </c>
      <c r="D1945" t="s">
        <v>559</v>
      </c>
      <c r="E1945">
        <v>418.98753629999999</v>
      </c>
      <c r="F1945">
        <v>237</v>
      </c>
      <c r="G1945">
        <v>9.7069356923591901</v>
      </c>
      <c r="H1945">
        <v>4.3177821395320901</v>
      </c>
      <c r="I1945">
        <v>65.060972301796795</v>
      </c>
      <c r="J1945">
        <v>-5.3626164988599996</v>
      </c>
      <c r="K1945">
        <v>217.01339223358701</v>
      </c>
      <c r="L1945">
        <v>168.236710815512</v>
      </c>
      <c r="M1945">
        <v>38.393588430787702</v>
      </c>
      <c r="N1945">
        <v>0.42118590298372199</v>
      </c>
      <c r="O1945">
        <v>12.848101265822701</v>
      </c>
      <c r="P1945">
        <v>102.477573686458</v>
      </c>
      <c r="Q1945">
        <v>0.14777507234121301</v>
      </c>
    </row>
    <row r="1946" spans="1:17" hidden="1" x14ac:dyDescent="0.3">
      <c r="A1946" t="s">
        <v>4074</v>
      </c>
      <c r="B1946" t="s">
        <v>4075</v>
      </c>
      <c r="C1946" t="str">
        <f>IFERROR(VLOOKUP(Table1[[#This Row],[Ticker]],[1]!Table2[[Symbol]:[Industry]],2,FALSE),"-")</f>
        <v>-</v>
      </c>
      <c r="D1946" t="s">
        <v>630</v>
      </c>
      <c r="E1946">
        <v>418.97551770799998</v>
      </c>
      <c r="F1946">
        <v>11.77</v>
      </c>
      <c r="G1946">
        <v>77.117501136584494</v>
      </c>
      <c r="H1946">
        <v>38.046345039652302</v>
      </c>
      <c r="I1946">
        <v>87.712787517019294</v>
      </c>
      <c r="J1946">
        <v>21.746159529292999</v>
      </c>
      <c r="K1946">
        <v>8.8247183843353394</v>
      </c>
      <c r="L1946">
        <v>7.3324738700533203</v>
      </c>
      <c r="M1946">
        <v>89.414912586116202</v>
      </c>
      <c r="N1946">
        <v>2.2853155629447901</v>
      </c>
      <c r="O1946">
        <v>0</v>
      </c>
      <c r="P1946">
        <v>172.81253307644701</v>
      </c>
      <c r="Q1946">
        <v>0.15088285334797999</v>
      </c>
    </row>
    <row r="1947" spans="1:17" hidden="1" x14ac:dyDescent="0.3">
      <c r="A1947" t="s">
        <v>4076</v>
      </c>
      <c r="B1947" t="s">
        <v>4077</v>
      </c>
      <c r="C1947" t="str">
        <f>IFERROR(VLOOKUP(Table1[[#This Row],[Ticker]],[1]!Table2[[Symbol]:[Industry]],2,FALSE),"-")</f>
        <v>-</v>
      </c>
      <c r="D1947" t="s">
        <v>1547</v>
      </c>
      <c r="E1947">
        <v>417.92167560000001</v>
      </c>
      <c r="F1947">
        <v>205.26</v>
      </c>
      <c r="G1947">
        <v>-17.6239917911597</v>
      </c>
      <c r="H1947">
        <v>26.161098309772498</v>
      </c>
      <c r="I1947">
        <v>-36.117814393692797</v>
      </c>
      <c r="J1947">
        <v>11.391338619654199</v>
      </c>
      <c r="K1947">
        <v>189.60187515433699</v>
      </c>
      <c r="L1947">
        <v>214.62102535962001</v>
      </c>
      <c r="M1947">
        <v>67.849290326420999</v>
      </c>
      <c r="N1947">
        <v>1.9887373903438501</v>
      </c>
      <c r="O1947">
        <v>86.446458150638193</v>
      </c>
      <c r="P1947">
        <v>24.891998783084802</v>
      </c>
      <c r="Q1947">
        <v>0.165973747373549</v>
      </c>
    </row>
    <row r="1948" spans="1:17" hidden="1" x14ac:dyDescent="0.3">
      <c r="A1948" t="s">
        <v>4078</v>
      </c>
      <c r="B1948" t="s">
        <v>4079</v>
      </c>
      <c r="C1948" t="str">
        <f>IFERROR(VLOOKUP(Table1[[#This Row],[Ticker]],[1]!Table2[[Symbol]:[Industry]],2,FALSE),"-")</f>
        <v>-</v>
      </c>
      <c r="D1948" t="s">
        <v>141</v>
      </c>
      <c r="E1948">
        <v>417.810629761999</v>
      </c>
      <c r="F1948">
        <v>121.93</v>
      </c>
      <c r="G1948">
        <v>-12.5673490351647</v>
      </c>
      <c r="H1948">
        <v>-6.5535088650092899</v>
      </c>
      <c r="I1948">
        <v>-13.2297763615567</v>
      </c>
      <c r="J1948">
        <v>-1.9451425104337601</v>
      </c>
      <c r="K1948">
        <v>126.308340364751</v>
      </c>
      <c r="L1948">
        <v>124.986114899749</v>
      </c>
      <c r="M1948">
        <v>44.698034511794702</v>
      </c>
      <c r="N1948">
        <v>0.57638196848963597</v>
      </c>
      <c r="O1948">
        <v>51.644386123185399</v>
      </c>
      <c r="Q1948">
        <v>6.2612470625630001E-3</v>
      </c>
    </row>
    <row r="1949" spans="1:17" hidden="1" x14ac:dyDescent="0.3">
      <c r="A1949" t="s">
        <v>4080</v>
      </c>
      <c r="B1949" t="s">
        <v>4081</v>
      </c>
      <c r="C1949" t="str">
        <f>IFERROR(VLOOKUP(Table1[[#This Row],[Ticker]],[1]!Table2[[Symbol]:[Industry]],2,FALSE),"-")</f>
        <v>-</v>
      </c>
      <c r="D1949" t="s">
        <v>569</v>
      </c>
      <c r="E1949">
        <v>417.26665908000001</v>
      </c>
      <c r="F1949">
        <v>341.4</v>
      </c>
      <c r="G1949">
        <v>-54.419012405177298</v>
      </c>
      <c r="H1949">
        <v>-2.9571307695498898</v>
      </c>
      <c r="I1949">
        <v>-38.801880413058598</v>
      </c>
      <c r="J1949">
        <v>4.9946675734766499</v>
      </c>
      <c r="K1949">
        <v>371.927192641028</v>
      </c>
      <c r="M1949">
        <v>43.357238965303502</v>
      </c>
      <c r="N1949">
        <v>0.57145358252724598</v>
      </c>
      <c r="O1949">
        <v>60.1933216168717</v>
      </c>
      <c r="P1949">
        <v>26.210720887245799</v>
      </c>
    </row>
    <row r="1950" spans="1:17" hidden="1" x14ac:dyDescent="0.3">
      <c r="A1950" t="s">
        <v>4082</v>
      </c>
      <c r="B1950" t="s">
        <v>4083</v>
      </c>
      <c r="C1950" t="str">
        <f>IFERROR(VLOOKUP(Table1[[#This Row],[Ticker]],[1]!Table2[[Symbol]:[Industry]],2,FALSE),"-")</f>
        <v>-</v>
      </c>
      <c r="D1950" t="s">
        <v>532</v>
      </c>
      <c r="E1950">
        <v>417.25</v>
      </c>
      <c r="F1950">
        <v>417.25</v>
      </c>
      <c r="G1950">
        <v>60.144127175133796</v>
      </c>
      <c r="H1950">
        <v>38.166858980105097</v>
      </c>
      <c r="I1950">
        <v>13.4370331313444</v>
      </c>
      <c r="J1950">
        <v>30.217257992815401</v>
      </c>
      <c r="K1950">
        <v>302.76729483017402</v>
      </c>
      <c r="L1950">
        <v>290.04953535617301</v>
      </c>
      <c r="M1950">
        <v>90.472892399614693</v>
      </c>
      <c r="N1950">
        <v>2.6910695046797399</v>
      </c>
      <c r="O1950">
        <v>0</v>
      </c>
      <c r="P1950">
        <v>103.33820662767999</v>
      </c>
      <c r="Q1950">
        <v>0.12975991201862799</v>
      </c>
    </row>
    <row r="1951" spans="1:17" hidden="1" x14ac:dyDescent="0.3">
      <c r="A1951" t="s">
        <v>4084</v>
      </c>
      <c r="B1951" t="s">
        <v>4085</v>
      </c>
      <c r="C1951" t="str">
        <f>IFERROR(VLOOKUP(Table1[[#This Row],[Ticker]],[1]!Table2[[Symbol]:[Industry]],2,FALSE),"-")</f>
        <v>-</v>
      </c>
      <c r="D1951" t="s">
        <v>3987</v>
      </c>
      <c r="E1951">
        <v>416.93946294</v>
      </c>
      <c r="F1951">
        <v>167.7</v>
      </c>
      <c r="G1951">
        <v>84.691081562433794</v>
      </c>
      <c r="H1951">
        <v>13.8324291555437</v>
      </c>
      <c r="I1951">
        <v>-7.7031671410403897</v>
      </c>
      <c r="J1951">
        <v>-3.8147592826367598</v>
      </c>
      <c r="K1951">
        <v>150.56006661695699</v>
      </c>
      <c r="L1951">
        <v>129.772072418715</v>
      </c>
      <c r="M1951">
        <v>56.876378295178</v>
      </c>
      <c r="N1951">
        <v>2.1619058907194399</v>
      </c>
      <c r="O1951">
        <v>18.067978533094799</v>
      </c>
      <c r="P1951">
        <v>203.529411764705</v>
      </c>
    </row>
    <row r="1952" spans="1:17" hidden="1" x14ac:dyDescent="0.3">
      <c r="A1952" t="s">
        <v>4086</v>
      </c>
      <c r="B1952" t="s">
        <v>4087</v>
      </c>
      <c r="C1952" t="str">
        <f>IFERROR(VLOOKUP(Table1[[#This Row],[Ticker]],[1]!Table2[[Symbol]:[Industry]],2,FALSE),"-")</f>
        <v>-</v>
      </c>
      <c r="D1952" t="s">
        <v>46</v>
      </c>
      <c r="E1952">
        <v>416.42072000000002</v>
      </c>
      <c r="F1952">
        <v>361</v>
      </c>
      <c r="G1952">
        <v>-35.8392402605756</v>
      </c>
      <c r="H1952">
        <v>-8.5087463831127899</v>
      </c>
      <c r="I1952">
        <v>-20.2221082684569</v>
      </c>
      <c r="J1952">
        <v>7.54154449549603</v>
      </c>
      <c r="K1952">
        <v>384.36702927588902</v>
      </c>
      <c r="M1952">
        <v>53.348047064088497</v>
      </c>
      <c r="N1952">
        <v>0.596387907341971</v>
      </c>
      <c r="O1952">
        <v>63.988919667589997</v>
      </c>
      <c r="P1952">
        <v>18.360655737704899</v>
      </c>
    </row>
    <row r="1953" spans="1:17" hidden="1" x14ac:dyDescent="0.3">
      <c r="A1953" t="s">
        <v>4088</v>
      </c>
      <c r="B1953" t="s">
        <v>4089</v>
      </c>
      <c r="C1953" t="str">
        <f>IFERROR(VLOOKUP(Table1[[#This Row],[Ticker]],[1]!Table2[[Symbol]:[Industry]],2,FALSE),"-")</f>
        <v>-</v>
      </c>
      <c r="D1953" t="s">
        <v>199</v>
      </c>
      <c r="E1953">
        <v>416.41458499999999</v>
      </c>
      <c r="F1953">
        <v>187.9</v>
      </c>
      <c r="G1953">
        <v>27.721047409301001</v>
      </c>
      <c r="H1953">
        <v>-1.24569584445625</v>
      </c>
      <c r="I1953">
        <v>-7.4424021391959503</v>
      </c>
      <c r="J1953">
        <v>-9.4161967348241795</v>
      </c>
      <c r="K1953">
        <v>191.229544173931</v>
      </c>
      <c r="L1953">
        <v>170.41542031424501</v>
      </c>
      <c r="M1953">
        <v>38.297182402399002</v>
      </c>
      <c r="N1953">
        <v>1.79668296769284</v>
      </c>
      <c r="O1953">
        <v>25.545502927088801</v>
      </c>
      <c r="P1953">
        <v>57.899159663865497</v>
      </c>
      <c r="Q1953">
        <v>0.101255201596129</v>
      </c>
    </row>
    <row r="1954" spans="1:17" hidden="1" x14ac:dyDescent="0.3">
      <c r="A1954" t="s">
        <v>4090</v>
      </c>
      <c r="B1954" t="s">
        <v>4091</v>
      </c>
      <c r="C1954" t="str">
        <f>IFERROR(VLOOKUP(Table1[[#This Row],[Ticker]],[1]!Table2[[Symbol]:[Industry]],2,FALSE),"-")</f>
        <v>-</v>
      </c>
      <c r="D1954" t="s">
        <v>265</v>
      </c>
      <c r="E1954">
        <v>415.565</v>
      </c>
      <c r="F1954">
        <v>1222.25</v>
      </c>
      <c r="G1954">
        <v>183.66185550007</v>
      </c>
      <c r="H1954">
        <v>38.966357726972298</v>
      </c>
      <c r="I1954">
        <v>125.75838865794201</v>
      </c>
      <c r="J1954">
        <v>-8.9763657540188806</v>
      </c>
      <c r="K1954">
        <v>994.93936110935704</v>
      </c>
      <c r="L1954">
        <v>746.25003647067103</v>
      </c>
      <c r="M1954">
        <v>61.3600949322717</v>
      </c>
      <c r="N1954">
        <v>1.10370230173343</v>
      </c>
      <c r="O1954">
        <v>11.2701984045817</v>
      </c>
      <c r="P1954">
        <v>264.79629905984098</v>
      </c>
      <c r="Q1954">
        <v>0.19902385414646201</v>
      </c>
    </row>
    <row r="1955" spans="1:17" hidden="1" x14ac:dyDescent="0.3">
      <c r="A1955" t="s">
        <v>4092</v>
      </c>
      <c r="B1955" t="s">
        <v>4093</v>
      </c>
      <c r="C1955" t="str">
        <f>IFERROR(VLOOKUP(Table1[[#This Row],[Ticker]],[1]!Table2[[Symbol]:[Industry]],2,FALSE),"-")</f>
        <v>-</v>
      </c>
      <c r="D1955" t="s">
        <v>296</v>
      </c>
      <c r="E1955">
        <v>415.13818995999998</v>
      </c>
      <c r="F1955">
        <v>335.8</v>
      </c>
      <c r="G1955">
        <v>-14.200584467487699</v>
      </c>
      <c r="H1955">
        <v>-8.0050430782477395</v>
      </c>
      <c r="I1955">
        <v>-20.9179601380275</v>
      </c>
      <c r="J1955">
        <v>-3.3992715458103899</v>
      </c>
      <c r="K1955">
        <v>352.50690659281599</v>
      </c>
      <c r="L1955">
        <v>355.76027398694401</v>
      </c>
      <c r="M1955">
        <v>40.479359086228698</v>
      </c>
      <c r="N1955">
        <v>0.59097487172740404</v>
      </c>
      <c r="O1955">
        <v>45.562835020845696</v>
      </c>
      <c r="P1955">
        <v>24.3473430846139</v>
      </c>
      <c r="Q1955">
        <v>-2.5235134470001998E-2</v>
      </c>
    </row>
    <row r="1956" spans="1:17" hidden="1" x14ac:dyDescent="0.3">
      <c r="A1956" t="s">
        <v>4094</v>
      </c>
      <c r="B1956" t="s">
        <v>4095</v>
      </c>
      <c r="C1956" t="str">
        <f>IFERROR(VLOOKUP(Table1[[#This Row],[Ticker]],[1]!Table2[[Symbol]:[Industry]],2,FALSE),"-")</f>
        <v>-</v>
      </c>
      <c r="D1956" t="s">
        <v>21</v>
      </c>
      <c r="E1956">
        <v>415.00536923999999</v>
      </c>
      <c r="F1956">
        <v>403.8</v>
      </c>
      <c r="G1956">
        <v>-35.940655860930597</v>
      </c>
      <c r="H1956">
        <v>-1.0754907307966599</v>
      </c>
      <c r="I1956">
        <v>-18.376541164531599</v>
      </c>
      <c r="J1956">
        <v>0.23233163124585601</v>
      </c>
      <c r="K1956">
        <v>397.924479522007</v>
      </c>
      <c r="L1956">
        <v>404.29490143830901</v>
      </c>
      <c r="M1956">
        <v>60.081251826018402</v>
      </c>
      <c r="N1956">
        <v>1.62943042549039</v>
      </c>
      <c r="O1956">
        <v>41.158989598811203</v>
      </c>
      <c r="P1956">
        <v>18.381706244503</v>
      </c>
      <c r="Q1956">
        <v>0.133829468509784</v>
      </c>
    </row>
    <row r="1957" spans="1:17" hidden="1" x14ac:dyDescent="0.3">
      <c r="A1957" t="s">
        <v>4096</v>
      </c>
      <c r="B1957" t="s">
        <v>4097</v>
      </c>
      <c r="C1957" t="str">
        <f>IFERROR(VLOOKUP(Table1[[#This Row],[Ticker]],[1]!Table2[[Symbol]:[Industry]],2,FALSE),"-")</f>
        <v>-</v>
      </c>
      <c r="D1957" t="s">
        <v>21</v>
      </c>
      <c r="E1957">
        <v>414.95020993399999</v>
      </c>
      <c r="F1957">
        <v>119.99</v>
      </c>
      <c r="G1957">
        <v>2.2596441860456</v>
      </c>
      <c r="H1957">
        <v>-23.479529718915099</v>
      </c>
      <c r="I1957">
        <v>-34.182462913605697</v>
      </c>
      <c r="J1957">
        <v>-11.161302607200399</v>
      </c>
      <c r="K1957">
        <v>128.379391009833</v>
      </c>
      <c r="L1957">
        <v>125.38425708485801</v>
      </c>
      <c r="M1957">
        <v>37.193399418181599</v>
      </c>
      <c r="N1957">
        <v>0.74110320031004995</v>
      </c>
      <c r="O1957">
        <v>44.762063505292097</v>
      </c>
      <c r="P1957">
        <v>40.339181286549596</v>
      </c>
      <c r="Q1957">
        <v>0.13841956767105101</v>
      </c>
    </row>
    <row r="1958" spans="1:17" hidden="1" x14ac:dyDescent="0.3">
      <c r="A1958" t="s">
        <v>4098</v>
      </c>
      <c r="B1958" t="s">
        <v>4099</v>
      </c>
      <c r="C1958" t="str">
        <f>IFERROR(VLOOKUP(Table1[[#This Row],[Ticker]],[1]!Table2[[Symbol]:[Industry]],2,FALSE),"-")</f>
        <v>-</v>
      </c>
      <c r="D1958" t="s">
        <v>72</v>
      </c>
      <c r="E1958">
        <v>414.67470900000001</v>
      </c>
      <c r="F1958">
        <v>283.3</v>
      </c>
      <c r="G1958">
        <v>632.14016572672404</v>
      </c>
      <c r="H1958">
        <v>66.780588070272401</v>
      </c>
      <c r="I1958">
        <v>125.140410153422</v>
      </c>
      <c r="J1958">
        <v>6.8254957935896803</v>
      </c>
      <c r="K1958">
        <v>216.44962912956001</v>
      </c>
      <c r="L1958">
        <v>145.54772255705399</v>
      </c>
      <c r="M1958">
        <v>79.484258181309897</v>
      </c>
      <c r="N1958">
        <v>0.45905678847519399</v>
      </c>
      <c r="O1958">
        <v>2.0296505471231798</v>
      </c>
      <c r="P1958">
        <v>681.30170987313795</v>
      </c>
      <c r="Q1958">
        <v>0.24473073230437301</v>
      </c>
    </row>
    <row r="1959" spans="1:17" hidden="1" x14ac:dyDescent="0.3">
      <c r="A1959" t="s">
        <v>4100</v>
      </c>
      <c r="B1959" t="s">
        <v>4101</v>
      </c>
      <c r="C1959" t="str">
        <f>IFERROR(VLOOKUP(Table1[[#This Row],[Ticker]],[1]!Table2[[Symbol]:[Industry]],2,FALSE),"-")</f>
        <v>-</v>
      </c>
      <c r="D1959" t="s">
        <v>21</v>
      </c>
      <c r="E1959">
        <v>414.21878021499998</v>
      </c>
      <c r="F1959">
        <v>56.15</v>
      </c>
      <c r="G1959">
        <v>-8.3651579726789294</v>
      </c>
      <c r="H1959">
        <v>-19.824101885941602</v>
      </c>
      <c r="I1959">
        <v>-50.573405686970297</v>
      </c>
      <c r="J1959">
        <v>-14.987530596079001</v>
      </c>
      <c r="K1959">
        <v>66.300566077656498</v>
      </c>
      <c r="L1959">
        <v>65.010874798036895</v>
      </c>
      <c r="M1959">
        <v>20.0534298494544</v>
      </c>
      <c r="N1959">
        <v>2.3862824551572301</v>
      </c>
      <c r="O1959">
        <v>91.006233303650902</v>
      </c>
      <c r="P1959">
        <v>36.951219512195102</v>
      </c>
      <c r="Q1959">
        <v>9.7999836319109995E-2</v>
      </c>
    </row>
    <row r="1960" spans="1:17" hidden="1" x14ac:dyDescent="0.3">
      <c r="A1960" t="s">
        <v>4102</v>
      </c>
      <c r="B1960" t="s">
        <v>4103</v>
      </c>
      <c r="C1960" t="str">
        <f>IFERROR(VLOOKUP(Table1[[#This Row],[Ticker]],[1]!Table2[[Symbol]:[Industry]],2,FALSE),"-")</f>
        <v>-</v>
      </c>
      <c r="D1960" t="s">
        <v>199</v>
      </c>
      <c r="E1960">
        <v>413.90419200000002</v>
      </c>
      <c r="F1960">
        <v>178.95</v>
      </c>
      <c r="G1960">
        <v>-38.334937032540303</v>
      </c>
      <c r="H1960">
        <v>-7.1763552249760796</v>
      </c>
      <c r="I1960">
        <v>-22.245496550528099</v>
      </c>
      <c r="J1960">
        <v>-2.24933896315058</v>
      </c>
      <c r="K1960">
        <v>193.10825569615301</v>
      </c>
      <c r="M1960">
        <v>36.693240591433998</v>
      </c>
      <c r="N1960">
        <v>0.54559468107468401</v>
      </c>
      <c r="O1960">
        <v>46.2140262643196</v>
      </c>
      <c r="P1960">
        <v>36.498855835240199</v>
      </c>
    </row>
    <row r="1961" spans="1:17" hidden="1" x14ac:dyDescent="0.3">
      <c r="A1961" t="s">
        <v>4104</v>
      </c>
      <c r="B1961" t="s">
        <v>4105</v>
      </c>
      <c r="C1961" t="str">
        <f>IFERROR(VLOOKUP(Table1[[#This Row],[Ticker]],[1]!Table2[[Symbol]:[Industry]],2,FALSE),"-")</f>
        <v>-</v>
      </c>
      <c r="E1961">
        <v>413.79217199999999</v>
      </c>
      <c r="F1961">
        <v>203.15</v>
      </c>
      <c r="G1961">
        <v>-12.7753330870794</v>
      </c>
      <c r="H1961">
        <v>5.81799972239219</v>
      </c>
      <c r="I1961">
        <v>2.84179890503925</v>
      </c>
      <c r="J1961">
        <v>-7.4386821842169297</v>
      </c>
      <c r="M1961">
        <v>50.871039846101198</v>
      </c>
      <c r="O1961">
        <v>22.569529904011802</v>
      </c>
      <c r="P1961">
        <v>29.601275917065301</v>
      </c>
    </row>
    <row r="1962" spans="1:17" hidden="1" x14ac:dyDescent="0.3">
      <c r="A1962" t="s">
        <v>4106</v>
      </c>
      <c r="B1962" t="s">
        <v>4107</v>
      </c>
      <c r="C1962" t="str">
        <f>IFERROR(VLOOKUP(Table1[[#This Row],[Ticker]],[1]!Table2[[Symbol]:[Industry]],2,FALSE),"-")</f>
        <v>-</v>
      </c>
      <c r="D1962" t="s">
        <v>415</v>
      </c>
      <c r="E1962">
        <v>413.58930020100001</v>
      </c>
      <c r="F1962">
        <v>3.81</v>
      </c>
      <c r="G1962">
        <v>-29.557671156219801</v>
      </c>
      <c r="H1962">
        <v>-6.8814936086838898</v>
      </c>
      <c r="I1962">
        <v>-38.520084010628501</v>
      </c>
      <c r="J1962">
        <v>-5.8165904251388696</v>
      </c>
      <c r="K1962">
        <v>4.1165022174431902</v>
      </c>
      <c r="L1962">
        <v>4.2301366290357398</v>
      </c>
      <c r="M1962">
        <v>30.717362686779001</v>
      </c>
      <c r="N1962">
        <v>0.73537103440801699</v>
      </c>
      <c r="O1962">
        <v>82.939632545931701</v>
      </c>
      <c r="P1962">
        <v>37.766005898534601</v>
      </c>
      <c r="Q1962">
        <v>3.0527700476638001E-2</v>
      </c>
    </row>
    <row r="1963" spans="1:17" hidden="1" x14ac:dyDescent="0.3">
      <c r="A1963" t="s">
        <v>4108</v>
      </c>
      <c r="B1963" t="s">
        <v>4109</v>
      </c>
      <c r="C1963" t="str">
        <f>IFERROR(VLOOKUP(Table1[[#This Row],[Ticker]],[1]!Table2[[Symbol]:[Industry]],2,FALSE),"-")</f>
        <v>-</v>
      </c>
      <c r="D1963" t="s">
        <v>46</v>
      </c>
      <c r="E1963">
        <v>411.80200000000002</v>
      </c>
      <c r="F1963">
        <v>188.9</v>
      </c>
      <c r="G1963">
        <v>109.839385527639</v>
      </c>
      <c r="H1963">
        <v>-15.2717375111229</v>
      </c>
      <c r="I1963">
        <v>125.456517519757</v>
      </c>
      <c r="J1963">
        <v>9.7514495249235402</v>
      </c>
      <c r="K1963">
        <v>195.81095902833599</v>
      </c>
      <c r="M1963">
        <v>42.424237054769101</v>
      </c>
      <c r="N1963">
        <v>0.367932640630598</v>
      </c>
      <c r="O1963">
        <v>49.814716781365703</v>
      </c>
      <c r="P1963">
        <v>151.86666666666599</v>
      </c>
    </row>
    <row r="1964" spans="1:17" hidden="1" x14ac:dyDescent="0.3">
      <c r="A1964" t="s">
        <v>4110</v>
      </c>
      <c r="B1964" t="s">
        <v>4111</v>
      </c>
      <c r="C1964" t="str">
        <f>IFERROR(VLOOKUP(Table1[[#This Row],[Ticker]],[1]!Table2[[Symbol]:[Industry]],2,FALSE),"-")</f>
        <v>-</v>
      </c>
      <c r="D1964" t="s">
        <v>199</v>
      </c>
      <c r="E1964">
        <v>411</v>
      </c>
      <c r="F1964">
        <v>822</v>
      </c>
      <c r="G1964">
        <v>64.315583509688906</v>
      </c>
      <c r="H1964">
        <v>32.729441039260003</v>
      </c>
      <c r="I1964">
        <v>37.2300287198902</v>
      </c>
      <c r="J1964">
        <v>1.99820274324866</v>
      </c>
      <c r="K1964">
        <v>682.87652296063595</v>
      </c>
      <c r="L1964">
        <v>606.00964902178396</v>
      </c>
      <c r="M1964">
        <v>77.211542227842003</v>
      </c>
      <c r="N1964">
        <v>1.7794676377658201</v>
      </c>
      <c r="O1964">
        <v>2.6763990267639901</v>
      </c>
      <c r="P1964">
        <v>103.566121842496</v>
      </c>
      <c r="Q1964">
        <v>8.5127538729278002E-2</v>
      </c>
    </row>
    <row r="1965" spans="1:17" hidden="1" x14ac:dyDescent="0.3">
      <c r="A1965" t="s">
        <v>4112</v>
      </c>
      <c r="B1965" t="s">
        <v>4113</v>
      </c>
      <c r="C1965" t="str">
        <f>IFERROR(VLOOKUP(Table1[[#This Row],[Ticker]],[1]!Table2[[Symbol]:[Industry]],2,FALSE),"-")</f>
        <v>-</v>
      </c>
      <c r="D1965" t="s">
        <v>731</v>
      </c>
      <c r="E1965">
        <v>410.82604812</v>
      </c>
      <c r="F1965">
        <v>375.3</v>
      </c>
      <c r="G1965">
        <v>-35.926308379478897</v>
      </c>
      <c r="H1965">
        <v>-1.6270258412677601</v>
      </c>
      <c r="I1965">
        <v>-19.029536858785999</v>
      </c>
      <c r="J1965">
        <v>-3.1501632220737399</v>
      </c>
      <c r="K1965">
        <v>369.99409757008499</v>
      </c>
      <c r="L1965">
        <v>382.94009119226098</v>
      </c>
      <c r="M1965">
        <v>55.276583320458599</v>
      </c>
      <c r="N1965">
        <v>1.17024940040856</v>
      </c>
      <c r="O1965">
        <v>28.883559818811602</v>
      </c>
      <c r="P1965">
        <v>20.986460348162399</v>
      </c>
      <c r="Q1965">
        <v>-4.4102800074199999E-4</v>
      </c>
    </row>
    <row r="1966" spans="1:17" hidden="1" x14ac:dyDescent="0.3">
      <c r="A1966" t="s">
        <v>4114</v>
      </c>
      <c r="B1966" t="s">
        <v>4115</v>
      </c>
      <c r="C1966" t="str">
        <f>IFERROR(VLOOKUP(Table1[[#This Row],[Ticker]],[1]!Table2[[Symbol]:[Industry]],2,FALSE),"-")</f>
        <v>-</v>
      </c>
      <c r="D1966" t="s">
        <v>296</v>
      </c>
      <c r="E1966">
        <v>410.46149980000001</v>
      </c>
      <c r="F1966">
        <v>24.91</v>
      </c>
      <c r="G1966">
        <v>4.1969204780191198</v>
      </c>
      <c r="H1966">
        <v>-12.2399404407406</v>
      </c>
      <c r="I1966">
        <v>-0.74377963794985402</v>
      </c>
      <c r="J1966">
        <v>-6.0757788678837201</v>
      </c>
      <c r="K1966">
        <v>24.909350462956699</v>
      </c>
      <c r="L1966">
        <v>22.262355383707099</v>
      </c>
      <c r="M1966">
        <v>38.058192150074198</v>
      </c>
      <c r="N1966">
        <v>0.125572518170914</v>
      </c>
      <c r="O1966">
        <v>28.4624648735447</v>
      </c>
      <c r="P1966">
        <v>99.488881856113906</v>
      </c>
      <c r="Q1966">
        <v>8.3622872495840994E-2</v>
      </c>
    </row>
    <row r="1967" spans="1:17" hidden="1" x14ac:dyDescent="0.3">
      <c r="A1967" t="s">
        <v>4116</v>
      </c>
      <c r="B1967" t="s">
        <v>4117</v>
      </c>
      <c r="C1967" t="str">
        <f>IFERROR(VLOOKUP(Table1[[#This Row],[Ticker]],[1]!Table2[[Symbol]:[Industry]],2,FALSE),"-")</f>
        <v>-</v>
      </c>
      <c r="D1967" t="s">
        <v>54</v>
      </c>
      <c r="E1967">
        <v>409.24799999999999</v>
      </c>
      <c r="F1967">
        <v>10.15</v>
      </c>
      <c r="G1967">
        <v>-104.818588268551</v>
      </c>
      <c r="H1967">
        <v>-29.547599580088399</v>
      </c>
      <c r="I1967">
        <v>-83.364873114252205</v>
      </c>
      <c r="J1967">
        <v>1.90491459527378</v>
      </c>
      <c r="K1967">
        <v>14.0348308532355</v>
      </c>
      <c r="L1967">
        <v>20.483499307887101</v>
      </c>
      <c r="M1967">
        <v>43.917701845767702</v>
      </c>
      <c r="N1967">
        <v>0.77949905357794702</v>
      </c>
      <c r="O1967">
        <v>318.12807881773301</v>
      </c>
      <c r="P1967">
        <v>21.2664277180406</v>
      </c>
      <c r="Q1967">
        <v>0.15281488541774099</v>
      </c>
    </row>
    <row r="1968" spans="1:17" hidden="1" x14ac:dyDescent="0.3">
      <c r="A1968" t="s">
        <v>4118</v>
      </c>
      <c r="B1968" t="s">
        <v>4119</v>
      </c>
      <c r="C1968" t="str">
        <f>IFERROR(VLOOKUP(Table1[[#This Row],[Ticker]],[1]!Table2[[Symbol]:[Industry]],2,FALSE),"-")</f>
        <v>-</v>
      </c>
      <c r="D1968" t="s">
        <v>366</v>
      </c>
      <c r="E1968">
        <v>409.235437655</v>
      </c>
      <c r="F1968">
        <v>114.95</v>
      </c>
      <c r="G1968">
        <v>-26.614826926573201</v>
      </c>
      <c r="H1968">
        <v>-10.5225020371168</v>
      </c>
      <c r="I1968">
        <v>-16.503380806409599</v>
      </c>
      <c r="J1968">
        <v>-4.1965422148327898</v>
      </c>
      <c r="K1968">
        <v>126.796380432056</v>
      </c>
      <c r="L1968">
        <v>124.659711456205</v>
      </c>
      <c r="M1968">
        <v>30.910476476099898</v>
      </c>
      <c r="N1968">
        <v>0.51308796642946397</v>
      </c>
      <c r="O1968">
        <v>49.673771204871599</v>
      </c>
      <c r="P1968">
        <v>16.1111111111111</v>
      </c>
      <c r="Q1968">
        <v>0.15125330556618599</v>
      </c>
    </row>
    <row r="1969" spans="1:17" hidden="1" x14ac:dyDescent="0.3">
      <c r="A1969" t="s">
        <v>4120</v>
      </c>
      <c r="B1969" t="s">
        <v>4121</v>
      </c>
      <c r="C1969" t="str">
        <f>IFERROR(VLOOKUP(Table1[[#This Row],[Ticker]],[1]!Table2[[Symbol]:[Industry]],2,FALSE),"-")</f>
        <v>-</v>
      </c>
      <c r="D1969" t="s">
        <v>296</v>
      </c>
      <c r="E1969">
        <v>409.15350000000001</v>
      </c>
      <c r="F1969">
        <v>377.1</v>
      </c>
      <c r="G1969">
        <v>-1.7028493346569</v>
      </c>
      <c r="H1969">
        <v>21.433260855423899</v>
      </c>
      <c r="I1969">
        <v>12.9391247470459</v>
      </c>
      <c r="J1969">
        <v>4.1334719968336504</v>
      </c>
      <c r="K1969">
        <v>319.46191316737702</v>
      </c>
      <c r="L1969">
        <v>299.20699116575099</v>
      </c>
      <c r="M1969">
        <v>76.130764711921998</v>
      </c>
      <c r="N1969">
        <v>3.7894057699149002</v>
      </c>
      <c r="O1969">
        <v>10.8326703792097</v>
      </c>
      <c r="P1969">
        <v>50.059689614007098</v>
      </c>
      <c r="Q1969">
        <v>8.879625255727E-2</v>
      </c>
    </row>
    <row r="1970" spans="1:17" hidden="1" x14ac:dyDescent="0.3">
      <c r="A1970" t="s">
        <v>4122</v>
      </c>
      <c r="B1970" t="s">
        <v>4123</v>
      </c>
      <c r="C1970" t="str">
        <f>IFERROR(VLOOKUP(Table1[[#This Row],[Ticker]],[1]!Table2[[Symbol]:[Industry]],2,FALSE),"-")</f>
        <v>-</v>
      </c>
      <c r="D1970" t="s">
        <v>296</v>
      </c>
      <c r="E1970">
        <v>408.54203999999999</v>
      </c>
      <c r="F1970">
        <v>37.32</v>
      </c>
      <c r="G1970">
        <v>1222.1402826981</v>
      </c>
      <c r="H1970">
        <v>-25.470888418108601</v>
      </c>
      <c r="I1970">
        <v>348.61079693210098</v>
      </c>
      <c r="J1970">
        <v>-17.296803514941001</v>
      </c>
      <c r="K1970">
        <v>43.350026965210702</v>
      </c>
      <c r="L1970">
        <v>24.872036240858399</v>
      </c>
      <c r="M1970">
        <v>7.3915018354912299</v>
      </c>
      <c r="N1970">
        <v>0.32049564394277402</v>
      </c>
      <c r="O1970">
        <v>50.214362272240002</v>
      </c>
      <c r="P1970">
        <v>1303.0075187969901</v>
      </c>
      <c r="Q1970">
        <v>0.20767075501024199</v>
      </c>
    </row>
    <row r="1971" spans="1:17" hidden="1" x14ac:dyDescent="0.3">
      <c r="A1971" t="s">
        <v>4124</v>
      </c>
      <c r="B1971" t="s">
        <v>4125</v>
      </c>
      <c r="C1971" t="str">
        <f>IFERROR(VLOOKUP(Table1[[#This Row],[Ticker]],[1]!Table2[[Symbol]:[Industry]],2,FALSE),"-")</f>
        <v>-</v>
      </c>
      <c r="D1971" t="s">
        <v>630</v>
      </c>
      <c r="E1971">
        <v>408.28041738000002</v>
      </c>
      <c r="F1971">
        <v>178.2</v>
      </c>
      <c r="G1971">
        <v>-26.217725888633201</v>
      </c>
      <c r="H1971">
        <v>-3.3500101157113198</v>
      </c>
      <c r="I1971">
        <v>-22.631795803682898</v>
      </c>
      <c r="J1971">
        <v>1.7253248917124999</v>
      </c>
      <c r="K1971">
        <v>177.19994371232201</v>
      </c>
      <c r="L1971">
        <v>180.03069305495501</v>
      </c>
      <c r="M1971">
        <v>53.243398908579003</v>
      </c>
      <c r="N1971">
        <v>0.37721254503211898</v>
      </c>
      <c r="O1971">
        <v>39.898989898989903</v>
      </c>
      <c r="P1971">
        <v>18.799999999999901</v>
      </c>
      <c r="Q1971">
        <v>0.27352841266746403</v>
      </c>
    </row>
    <row r="1972" spans="1:17" hidden="1" x14ac:dyDescent="0.3">
      <c r="A1972" t="s">
        <v>4126</v>
      </c>
      <c r="B1972" t="s">
        <v>4127</v>
      </c>
      <c r="C1972" t="str">
        <f>IFERROR(VLOOKUP(Table1[[#This Row],[Ticker]],[1]!Table2[[Symbol]:[Industry]],2,FALSE),"-")</f>
        <v>-</v>
      </c>
      <c r="D1972" t="s">
        <v>54</v>
      </c>
      <c r="E1972">
        <v>408.26857482999998</v>
      </c>
      <c r="F1972">
        <v>17.95</v>
      </c>
      <c r="G1972">
        <v>92.395118105676602</v>
      </c>
      <c r="H1972">
        <v>28.7212547803977</v>
      </c>
      <c r="I1972">
        <v>-11.4921864266525</v>
      </c>
      <c r="J1972">
        <v>12.431535000900601</v>
      </c>
      <c r="K1972">
        <v>15.844658417605199</v>
      </c>
      <c r="L1972">
        <v>15.232066515533299</v>
      </c>
      <c r="M1972">
        <v>59.804119318531498</v>
      </c>
      <c r="N1972">
        <v>2.76268508749585</v>
      </c>
      <c r="O1972">
        <v>21.949860724233901</v>
      </c>
      <c r="P1972">
        <v>139.333333333333</v>
      </c>
      <c r="Q1972">
        <v>8.1778183839703006E-2</v>
      </c>
    </row>
    <row r="1973" spans="1:17" hidden="1" x14ac:dyDescent="0.3">
      <c r="A1973" t="s">
        <v>4128</v>
      </c>
      <c r="B1973" t="s">
        <v>4129</v>
      </c>
      <c r="C1973" t="str">
        <f>IFERROR(VLOOKUP(Table1[[#This Row],[Ticker]],[1]!Table2[[Symbol]:[Industry]],2,FALSE),"-")</f>
        <v>-</v>
      </c>
      <c r="D1973" t="s">
        <v>46</v>
      </c>
      <c r="E1973">
        <v>405.62549999999999</v>
      </c>
      <c r="F1973">
        <v>49.77</v>
      </c>
      <c r="G1973">
        <v>229.31655016003799</v>
      </c>
      <c r="H1973">
        <v>4.8929382567951496</v>
      </c>
      <c r="I1973">
        <v>104.352732415972</v>
      </c>
      <c r="J1973">
        <v>7.7725908614108201</v>
      </c>
      <c r="K1973">
        <v>43.769701937876398</v>
      </c>
      <c r="L1973">
        <v>32.949104162974997</v>
      </c>
      <c r="M1973">
        <v>76.903316127309907</v>
      </c>
      <c r="N1973">
        <v>0.43413281841391399</v>
      </c>
      <c r="O1973">
        <v>3.8376532047417999</v>
      </c>
      <c r="P1973">
        <v>279.92366412213698</v>
      </c>
      <c r="Q1973">
        <v>0.110567545265255</v>
      </c>
    </row>
    <row r="1974" spans="1:17" hidden="1" x14ac:dyDescent="0.3">
      <c r="A1974" t="s">
        <v>4130</v>
      </c>
      <c r="B1974" t="s">
        <v>4131</v>
      </c>
      <c r="C1974" t="str">
        <f>IFERROR(VLOOKUP(Table1[[#This Row],[Ticker]],[1]!Table2[[Symbol]:[Industry]],2,FALSE),"-")</f>
        <v>-</v>
      </c>
      <c r="D1974" t="s">
        <v>630</v>
      </c>
      <c r="E1974">
        <v>402.72918611399899</v>
      </c>
      <c r="F1974">
        <v>22.05</v>
      </c>
      <c r="G1974">
        <v>-1.835955926772</v>
      </c>
      <c r="K1974">
        <v>22.064075533845699</v>
      </c>
      <c r="L1974">
        <v>20.559754299100199</v>
      </c>
      <c r="M1974">
        <v>35.6509857849477</v>
      </c>
      <c r="N1974">
        <v>1</v>
      </c>
      <c r="O1974">
        <v>18.367346938775501</v>
      </c>
      <c r="P1974">
        <v>32.035928143712503</v>
      </c>
      <c r="Q1974">
        <v>2.5042493907753999E-2</v>
      </c>
    </row>
    <row r="1975" spans="1:17" hidden="1" x14ac:dyDescent="0.3">
      <c r="A1975" t="s">
        <v>4132</v>
      </c>
      <c r="B1975" t="s">
        <v>4133</v>
      </c>
      <c r="C1975" t="str">
        <f>IFERROR(VLOOKUP(Table1[[#This Row],[Ticker]],[1]!Table2[[Symbol]:[Industry]],2,FALSE),"-")</f>
        <v>-</v>
      </c>
      <c r="E1975">
        <v>402.48768000000001</v>
      </c>
      <c r="F1975">
        <v>336</v>
      </c>
      <c r="G1975">
        <v>90.149855893155404</v>
      </c>
      <c r="H1975">
        <v>71.124363053268993</v>
      </c>
      <c r="I1975">
        <v>115.720487948111</v>
      </c>
      <c r="J1975">
        <v>4.6549919176962202</v>
      </c>
      <c r="K1975">
        <v>225.35878485609101</v>
      </c>
      <c r="L1975">
        <v>171.556368018765</v>
      </c>
      <c r="M1975">
        <v>99.801721488157099</v>
      </c>
      <c r="N1975">
        <v>0.23658810325476901</v>
      </c>
      <c r="O1975">
        <v>0</v>
      </c>
      <c r="P1975">
        <v>142.24945926459901</v>
      </c>
    </row>
    <row r="1976" spans="1:17" hidden="1" x14ac:dyDescent="0.3">
      <c r="A1976" t="s">
        <v>4134</v>
      </c>
      <c r="B1976" t="s">
        <v>4135</v>
      </c>
      <c r="C1976" t="str">
        <f>IFERROR(VLOOKUP(Table1[[#This Row],[Ticker]],[1]!Table2[[Symbol]:[Industry]],2,FALSE),"-")</f>
        <v>-</v>
      </c>
      <c r="D1976" t="s">
        <v>158</v>
      </c>
      <c r="E1976">
        <v>402.32826628499998</v>
      </c>
      <c r="F1976">
        <v>176.55</v>
      </c>
      <c r="G1976">
        <v>-13.0743723129155</v>
      </c>
      <c r="H1976">
        <v>-8.7677502702935808</v>
      </c>
      <c r="I1976">
        <v>-1.49676698133602</v>
      </c>
      <c r="J1976">
        <v>-1.0550517172179199</v>
      </c>
      <c r="K1976">
        <v>179.09902458067299</v>
      </c>
      <c r="L1976">
        <v>166.379551730652</v>
      </c>
      <c r="M1976">
        <v>54.809714530824998</v>
      </c>
      <c r="N1976">
        <v>0.91145307338114701</v>
      </c>
      <c r="O1976">
        <v>18.946474086660899</v>
      </c>
      <c r="P1976">
        <v>56.169836355594803</v>
      </c>
    </row>
    <row r="1977" spans="1:17" hidden="1" x14ac:dyDescent="0.3">
      <c r="A1977" t="s">
        <v>4136</v>
      </c>
      <c r="B1977" t="s">
        <v>4137</v>
      </c>
      <c r="C1977" t="str">
        <f>IFERROR(VLOOKUP(Table1[[#This Row],[Ticker]],[1]!Table2[[Symbol]:[Industry]],2,FALSE),"-")</f>
        <v>-</v>
      </c>
      <c r="D1977" t="s">
        <v>306</v>
      </c>
      <c r="E1977">
        <v>402.17062690500001</v>
      </c>
      <c r="F1977">
        <v>57.03</v>
      </c>
      <c r="G1977">
        <v>32.8161697688437</v>
      </c>
      <c r="H1977">
        <v>-1.1808284202138399</v>
      </c>
      <c r="I1977">
        <v>4.51989372182019</v>
      </c>
      <c r="J1977">
        <v>10.9747927948157</v>
      </c>
      <c r="K1977">
        <v>49.963597564092197</v>
      </c>
      <c r="L1977">
        <v>46.613012345532297</v>
      </c>
      <c r="M1977">
        <v>57.882444829096002</v>
      </c>
      <c r="N1977">
        <v>2.6998205656433001</v>
      </c>
      <c r="O1977">
        <v>16.237068209714199</v>
      </c>
      <c r="P1977">
        <v>72.140054331421595</v>
      </c>
      <c r="Q1977">
        <v>0.10942274435751</v>
      </c>
    </row>
    <row r="1978" spans="1:17" hidden="1" x14ac:dyDescent="0.3">
      <c r="A1978" t="s">
        <v>4138</v>
      </c>
      <c r="B1978" t="s">
        <v>4139</v>
      </c>
      <c r="C1978" t="str">
        <f>IFERROR(VLOOKUP(Table1[[#This Row],[Ticker]],[1]!Table2[[Symbol]:[Industry]],2,FALSE),"-")</f>
        <v>-</v>
      </c>
      <c r="D1978" t="s">
        <v>492</v>
      </c>
      <c r="E1978">
        <v>401.865816</v>
      </c>
      <c r="F1978">
        <v>1545.4</v>
      </c>
      <c r="G1978">
        <v>-42.4159866215984</v>
      </c>
      <c r="H1978">
        <v>0.24481878026780299</v>
      </c>
      <c r="I1978">
        <v>-36.888718485196698</v>
      </c>
      <c r="J1978">
        <v>4.2722372033165898</v>
      </c>
      <c r="K1978">
        <v>1518.0251483837401</v>
      </c>
      <c r="L1978">
        <v>1623.66418703357</v>
      </c>
      <c r="M1978">
        <v>69.533019418234105</v>
      </c>
      <c r="N1978">
        <v>0.88765884446868304</v>
      </c>
      <c r="O1978">
        <v>71.606056684353504</v>
      </c>
      <c r="P1978">
        <v>14.861198855401501</v>
      </c>
      <c r="Q1978">
        <v>5.491542447048E-2</v>
      </c>
    </row>
    <row r="1979" spans="1:17" hidden="1" x14ac:dyDescent="0.3">
      <c r="A1979" t="s">
        <v>4140</v>
      </c>
      <c r="B1979" t="s">
        <v>4141</v>
      </c>
      <c r="C1979" t="str">
        <f>IFERROR(VLOOKUP(Table1[[#This Row],[Ticker]],[1]!Table2[[Symbol]:[Industry]],2,FALSE),"-")</f>
        <v>-</v>
      </c>
      <c r="D1979" t="s">
        <v>246</v>
      </c>
      <c r="E1979">
        <v>401.33384171999899</v>
      </c>
      <c r="F1979">
        <v>12.78</v>
      </c>
      <c r="G1979">
        <v>43.843920675031498</v>
      </c>
      <c r="H1979">
        <v>-21.393688730635098</v>
      </c>
      <c r="I1979">
        <v>14.674410737651</v>
      </c>
      <c r="J1979">
        <v>-11.8912716637545</v>
      </c>
      <c r="K1979">
        <v>13.396843402246599</v>
      </c>
      <c r="L1979">
        <v>11.5173167368556</v>
      </c>
      <c r="M1979">
        <v>27.231594192218001</v>
      </c>
      <c r="N1979">
        <v>0.30373700792646702</v>
      </c>
      <c r="O1979">
        <v>43.896713615023401</v>
      </c>
      <c r="P1979">
        <v>75.068493150684901</v>
      </c>
      <c r="Q1979">
        <v>6.8071324303489E-2</v>
      </c>
    </row>
    <row r="1980" spans="1:17" hidden="1" x14ac:dyDescent="0.3">
      <c r="A1980" t="s">
        <v>4142</v>
      </c>
      <c r="B1980" t="s">
        <v>4143</v>
      </c>
      <c r="C1980" t="str">
        <f>IFERROR(VLOOKUP(Table1[[#This Row],[Ticker]],[1]!Table2[[Symbol]:[Industry]],2,FALSE),"-")</f>
        <v>-</v>
      </c>
      <c r="D1980" t="s">
        <v>630</v>
      </c>
      <c r="E1980">
        <v>400.98213026399998</v>
      </c>
      <c r="F1980">
        <v>61.84</v>
      </c>
      <c r="G1980">
        <v>-8.4210443080118509</v>
      </c>
      <c r="H1980">
        <v>19.4822536410217</v>
      </c>
      <c r="I1980">
        <v>18.5727489585699</v>
      </c>
      <c r="J1980">
        <v>1.31022235427448</v>
      </c>
      <c r="K1980">
        <v>53.905887617988803</v>
      </c>
      <c r="L1980">
        <v>49.641376511083301</v>
      </c>
      <c r="M1980">
        <v>69.862681395481701</v>
      </c>
      <c r="N1980">
        <v>1.4224413478368001</v>
      </c>
      <c r="O1980">
        <v>4.3014230271668703</v>
      </c>
      <c r="P1980">
        <v>64.906666666666595</v>
      </c>
      <c r="Q1980">
        <v>-1.2641190098590001E-3</v>
      </c>
    </row>
    <row r="1981" spans="1:17" hidden="1" x14ac:dyDescent="0.3">
      <c r="A1981" t="s">
        <v>4144</v>
      </c>
      <c r="B1981" t="s">
        <v>4145</v>
      </c>
      <c r="C1981" t="str">
        <f>IFERROR(VLOOKUP(Table1[[#This Row],[Ticker]],[1]!Table2[[Symbol]:[Industry]],2,FALSE),"-")</f>
        <v>-</v>
      </c>
      <c r="D1981" t="s">
        <v>127</v>
      </c>
      <c r="E1981">
        <v>400.64490899999998</v>
      </c>
      <c r="F1981">
        <v>210</v>
      </c>
      <c r="G1981">
        <v>44.9663696546233</v>
      </c>
      <c r="H1981">
        <v>7.2032624888770602</v>
      </c>
      <c r="I1981">
        <v>26.523098962178199</v>
      </c>
      <c r="J1981">
        <v>6.3586922027520903E-3</v>
      </c>
      <c r="K1981">
        <v>211.637086973067</v>
      </c>
      <c r="L1981">
        <v>188.19606651660601</v>
      </c>
      <c r="M1981">
        <v>45.8294351390023</v>
      </c>
      <c r="N1981">
        <v>0.95425437143648795</v>
      </c>
      <c r="O1981">
        <v>23.761904761904699</v>
      </c>
      <c r="P1981">
        <v>82.450043440486496</v>
      </c>
      <c r="Q1981">
        <v>7.3180061411002001E-2</v>
      </c>
    </row>
    <row r="1982" spans="1:17" hidden="1" x14ac:dyDescent="0.3">
      <c r="A1982" t="s">
        <v>4146</v>
      </c>
      <c r="B1982" t="s">
        <v>4147</v>
      </c>
      <c r="C1982" t="str">
        <f>IFERROR(VLOOKUP(Table1[[#This Row],[Ticker]],[1]!Table2[[Symbol]:[Industry]],2,FALSE),"-")</f>
        <v>-</v>
      </c>
      <c r="D1982" t="s">
        <v>366</v>
      </c>
      <c r="E1982">
        <v>400.40401500000002</v>
      </c>
      <c r="F1982">
        <v>30</v>
      </c>
      <c r="G1982">
        <v>24.208014898839199</v>
      </c>
      <c r="H1982">
        <v>4.6044060497496799</v>
      </c>
      <c r="I1982">
        <v>-4.92744725836749</v>
      </c>
      <c r="J1982">
        <v>1.74642838530967</v>
      </c>
      <c r="K1982">
        <v>27.650913678559299</v>
      </c>
      <c r="L1982">
        <v>25.973811346958399</v>
      </c>
      <c r="M1982">
        <v>70.653510080241702</v>
      </c>
      <c r="N1982">
        <v>0.84396494391728205</v>
      </c>
      <c r="O1982">
        <v>18.1666666666666</v>
      </c>
      <c r="P1982">
        <v>60.427807486631004</v>
      </c>
      <c r="Q1982">
        <v>9.7845606885912997E-2</v>
      </c>
    </row>
    <row r="1983" spans="1:17" hidden="1" x14ac:dyDescent="0.3">
      <c r="A1983" t="s">
        <v>4148</v>
      </c>
      <c r="B1983" t="s">
        <v>4149</v>
      </c>
      <c r="C1983" t="str">
        <f>IFERROR(VLOOKUP(Table1[[#This Row],[Ticker]],[1]!Table2[[Symbol]:[Industry]],2,FALSE),"-")</f>
        <v>-</v>
      </c>
      <c r="D1983" t="s">
        <v>306</v>
      </c>
      <c r="E1983">
        <v>399.936645</v>
      </c>
      <c r="F1983">
        <v>76.5</v>
      </c>
      <c r="G1983">
        <v>81.292336505451999</v>
      </c>
      <c r="H1983">
        <v>-3.9779230781332302</v>
      </c>
      <c r="I1983">
        <v>0.88116555028382604</v>
      </c>
      <c r="J1983">
        <v>4.8163209672661802</v>
      </c>
      <c r="K1983">
        <v>76.619839801116797</v>
      </c>
      <c r="L1983">
        <v>68.570001339027399</v>
      </c>
      <c r="M1983">
        <v>57.260326325646197</v>
      </c>
      <c r="N1983">
        <v>0.33651996398576001</v>
      </c>
      <c r="O1983">
        <v>19.084967320261399</v>
      </c>
      <c r="P1983">
        <v>115.189873417721</v>
      </c>
      <c r="Q1983">
        <v>9.4793763498259007E-2</v>
      </c>
    </row>
    <row r="1984" spans="1:17" hidden="1" x14ac:dyDescent="0.3">
      <c r="A1984" t="s">
        <v>4150</v>
      </c>
      <c r="B1984" t="s">
        <v>4151</v>
      </c>
      <c r="C1984" t="str">
        <f>IFERROR(VLOOKUP(Table1[[#This Row],[Ticker]],[1]!Table2[[Symbol]:[Industry]],2,FALSE),"-")</f>
        <v>-</v>
      </c>
      <c r="D1984" t="s">
        <v>72</v>
      </c>
      <c r="E1984">
        <v>399.85176000000001</v>
      </c>
      <c r="F1984">
        <v>294</v>
      </c>
      <c r="G1984">
        <v>-39.572091883838198</v>
      </c>
      <c r="I1984">
        <v>-16.416498353258</v>
      </c>
      <c r="K1984">
        <v>240.93553543611401</v>
      </c>
      <c r="M1984" s="1">
        <v>6.0965434000000003E-8</v>
      </c>
      <c r="N1984">
        <v>1.29729729729729</v>
      </c>
      <c r="O1984">
        <v>10.5442176870748</v>
      </c>
      <c r="P1984">
        <v>0.34129692832765002</v>
      </c>
    </row>
    <row r="1985" spans="1:17" hidden="1" x14ac:dyDescent="0.3">
      <c r="A1985" t="s">
        <v>4152</v>
      </c>
      <c r="B1985" t="s">
        <v>4153</v>
      </c>
      <c r="C1985" t="str">
        <f>IFERROR(VLOOKUP(Table1[[#This Row],[Ticker]],[1]!Table2[[Symbol]:[Industry]],2,FALSE),"-")</f>
        <v>-</v>
      </c>
      <c r="D1985" t="s">
        <v>136</v>
      </c>
      <c r="E1985">
        <v>398.72529600000001</v>
      </c>
      <c r="F1985">
        <v>142.9</v>
      </c>
      <c r="G1985">
        <v>-14.6986828070392</v>
      </c>
      <c r="H1985">
        <v>35.188936646180402</v>
      </c>
      <c r="I1985">
        <v>-6.8110766665110196</v>
      </c>
      <c r="J1985">
        <v>32.715626583478901</v>
      </c>
      <c r="K1985">
        <v>116.505623284715</v>
      </c>
      <c r="L1985">
        <v>125.952131074528</v>
      </c>
      <c r="M1985">
        <v>76.325393317504194</v>
      </c>
      <c r="N1985">
        <v>2.46123551651297</v>
      </c>
      <c r="O1985">
        <v>31.700489853044001</v>
      </c>
      <c r="P1985">
        <v>45.667686034658502</v>
      </c>
      <c r="Q1985">
        <v>3.6396095427765E-2</v>
      </c>
    </row>
    <row r="1986" spans="1:17" hidden="1" x14ac:dyDescent="0.3">
      <c r="A1986" t="s">
        <v>4154</v>
      </c>
      <c r="B1986" t="s">
        <v>4155</v>
      </c>
      <c r="C1986" t="str">
        <f>IFERROR(VLOOKUP(Table1[[#This Row],[Ticker]],[1]!Table2[[Symbol]:[Industry]],2,FALSE),"-")</f>
        <v>-</v>
      </c>
      <c r="D1986" t="s">
        <v>296</v>
      </c>
      <c r="E1986">
        <v>398.69787506</v>
      </c>
      <c r="F1986">
        <v>78.2</v>
      </c>
      <c r="G1986">
        <v>44.131180345046502</v>
      </c>
      <c r="H1986">
        <v>-3.1608596249641399</v>
      </c>
      <c r="I1986">
        <v>2.73705969917645</v>
      </c>
      <c r="J1986">
        <v>9.4661857252617505</v>
      </c>
      <c r="K1986">
        <v>71.165656252104398</v>
      </c>
      <c r="L1986">
        <v>64.514376856845601</v>
      </c>
      <c r="M1986">
        <v>68.2457226100111</v>
      </c>
      <c r="N1986">
        <v>1.51318782604644</v>
      </c>
      <c r="O1986">
        <v>15.345268542199401</v>
      </c>
      <c r="P1986">
        <v>84.216725559481702</v>
      </c>
      <c r="Q1986">
        <v>2.5031378390872001E-2</v>
      </c>
    </row>
    <row r="1987" spans="1:17" hidden="1" x14ac:dyDescent="0.3">
      <c r="A1987" t="s">
        <v>4156</v>
      </c>
      <c r="B1987" t="s">
        <v>4157</v>
      </c>
      <c r="C1987" t="str">
        <f>IFERROR(VLOOKUP(Table1[[#This Row],[Ticker]],[1]!Table2[[Symbol]:[Industry]],2,FALSE),"-")</f>
        <v>-</v>
      </c>
      <c r="D1987" t="s">
        <v>172</v>
      </c>
      <c r="E1987">
        <v>396.64811515000002</v>
      </c>
      <c r="F1987">
        <v>382.55</v>
      </c>
      <c r="G1987">
        <v>147.176514582159</v>
      </c>
      <c r="H1987">
        <v>31.515147734778701</v>
      </c>
      <c r="I1987">
        <v>90.155694160110897</v>
      </c>
      <c r="J1987">
        <v>14.6903271529923</v>
      </c>
      <c r="K1987">
        <v>306.38959180343397</v>
      </c>
      <c r="L1987">
        <v>237.86093931103699</v>
      </c>
      <c r="M1987">
        <v>67.6798103016027</v>
      </c>
      <c r="N1987">
        <v>1.6956802063184999</v>
      </c>
      <c r="O1987">
        <v>8.9530780290158098</v>
      </c>
      <c r="P1987">
        <v>186.55430711610401</v>
      </c>
    </row>
    <row r="1988" spans="1:17" hidden="1" x14ac:dyDescent="0.3">
      <c r="A1988" t="s">
        <v>4158</v>
      </c>
      <c r="B1988" t="s">
        <v>4159</v>
      </c>
      <c r="C1988" t="str">
        <f>IFERROR(VLOOKUP(Table1[[#This Row],[Ticker]],[1]!Table2[[Symbol]:[Industry]],2,FALSE),"-")</f>
        <v>-</v>
      </c>
      <c r="D1988" t="s">
        <v>296</v>
      </c>
      <c r="E1988">
        <v>394.04750000000001</v>
      </c>
      <c r="F1988">
        <v>342.65</v>
      </c>
      <c r="G1988">
        <v>-39.457368119629898</v>
      </c>
      <c r="H1988">
        <v>-1.59057809083308</v>
      </c>
      <c r="I1988">
        <v>-17.772865579319198</v>
      </c>
      <c r="J1988">
        <v>-1.4157442948929599</v>
      </c>
      <c r="K1988">
        <v>345.57996859873998</v>
      </c>
      <c r="L1988">
        <v>351.52160283461001</v>
      </c>
      <c r="M1988">
        <v>46.429044626754497</v>
      </c>
      <c r="N1988">
        <v>0.96125733533334201</v>
      </c>
      <c r="O1988">
        <v>28.396322778345201</v>
      </c>
      <c r="P1988">
        <v>9.4728434504792194</v>
      </c>
      <c r="Q1988">
        <v>5.0251830549049997E-2</v>
      </c>
    </row>
    <row r="1989" spans="1:17" hidden="1" x14ac:dyDescent="0.3">
      <c r="A1989" t="s">
        <v>4160</v>
      </c>
      <c r="B1989" t="s">
        <v>4161</v>
      </c>
      <c r="C1989" t="str">
        <f>IFERROR(VLOOKUP(Table1[[#This Row],[Ticker]],[1]!Table2[[Symbol]:[Industry]],2,FALSE),"-")</f>
        <v>-</v>
      </c>
      <c r="D1989" t="s">
        <v>40</v>
      </c>
      <c r="E1989">
        <v>391.13762400000002</v>
      </c>
      <c r="F1989">
        <v>10.42</v>
      </c>
      <c r="G1989">
        <v>-89.541402366102005</v>
      </c>
      <c r="H1989">
        <v>-9.8554284982473899</v>
      </c>
      <c r="I1989">
        <v>-41.701913566098199</v>
      </c>
      <c r="J1989">
        <v>-0.42427868211624298</v>
      </c>
      <c r="K1989">
        <v>11.3856158656874</v>
      </c>
      <c r="L1989">
        <v>14.622172953292001</v>
      </c>
      <c r="M1989">
        <v>35.194954726088703</v>
      </c>
      <c r="N1989">
        <v>0.57841259686857505</v>
      </c>
      <c r="O1989">
        <v>220.05758157389599</v>
      </c>
      <c r="P1989">
        <v>10.2645502645502</v>
      </c>
      <c r="Q1989">
        <v>0.178784517747858</v>
      </c>
    </row>
    <row r="1990" spans="1:17" hidden="1" x14ac:dyDescent="0.3">
      <c r="A1990" t="s">
        <v>4162</v>
      </c>
      <c r="B1990" t="s">
        <v>4163</v>
      </c>
      <c r="C1990" t="str">
        <f>IFERROR(VLOOKUP(Table1[[#This Row],[Ticker]],[1]!Table2[[Symbol]:[Industry]],2,FALSE),"-")</f>
        <v>-</v>
      </c>
      <c r="D1990" t="s">
        <v>54</v>
      </c>
      <c r="E1990">
        <v>390.688672</v>
      </c>
      <c r="F1990">
        <v>47.08</v>
      </c>
      <c r="G1990">
        <v>-70.813504559213101</v>
      </c>
      <c r="H1990">
        <v>14.2335337668405</v>
      </c>
      <c r="I1990">
        <v>-60.1456049815</v>
      </c>
      <c r="J1990">
        <v>17.1502814599388</v>
      </c>
      <c r="K1990">
        <v>40.138539208557503</v>
      </c>
      <c r="L1990">
        <v>53.315256865218501</v>
      </c>
      <c r="M1990">
        <v>86.494564390899399</v>
      </c>
      <c r="N1990">
        <v>1.79280017120406</v>
      </c>
      <c r="O1990">
        <v>97.429906542056003</v>
      </c>
      <c r="P1990">
        <v>35.287356321838999</v>
      </c>
      <c r="Q1990">
        <v>5.9588757620691997E-2</v>
      </c>
    </row>
    <row r="1991" spans="1:17" hidden="1" x14ac:dyDescent="0.3">
      <c r="A1991" t="s">
        <v>4164</v>
      </c>
      <c r="B1991" t="s">
        <v>4165</v>
      </c>
      <c r="C1991" t="str">
        <f>IFERROR(VLOOKUP(Table1[[#This Row],[Ticker]],[1]!Table2[[Symbol]:[Industry]],2,FALSE),"-")</f>
        <v>-</v>
      </c>
      <c r="D1991" t="s">
        <v>415</v>
      </c>
      <c r="E1991">
        <v>389.9325892</v>
      </c>
      <c r="F1991">
        <v>1067</v>
      </c>
      <c r="G1991">
        <v>103.445581908452</v>
      </c>
      <c r="H1991">
        <v>26.9619377453193</v>
      </c>
      <c r="I1991">
        <v>42.576071351737198</v>
      </c>
      <c r="J1991">
        <v>8.6171244055716407</v>
      </c>
      <c r="K1991">
        <v>861.37663407557898</v>
      </c>
      <c r="L1991">
        <v>734.62021926804505</v>
      </c>
      <c r="M1991">
        <v>76.630257397517596</v>
      </c>
      <c r="N1991">
        <v>3.1681975497886299</v>
      </c>
      <c r="O1991">
        <v>5.3420805998125598</v>
      </c>
      <c r="P1991">
        <v>143.551700524994</v>
      </c>
      <c r="Q1991">
        <v>0.119306930444967</v>
      </c>
    </row>
    <row r="1992" spans="1:17" hidden="1" x14ac:dyDescent="0.3">
      <c r="A1992" t="s">
        <v>4166</v>
      </c>
      <c r="B1992" t="s">
        <v>4167</v>
      </c>
      <c r="C1992" t="str">
        <f>IFERROR(VLOOKUP(Table1[[#This Row],[Ticker]],[1]!Table2[[Symbol]:[Industry]],2,FALSE),"-")</f>
        <v>-</v>
      </c>
      <c r="D1992" t="s">
        <v>1711</v>
      </c>
      <c r="E1992">
        <v>389.79370121400001</v>
      </c>
      <c r="F1992">
        <v>139.54</v>
      </c>
      <c r="G1992">
        <v>-18.133068998143301</v>
      </c>
      <c r="H1992">
        <v>-9.2381804641430598</v>
      </c>
      <c r="I1992">
        <v>-9.69604807183212</v>
      </c>
      <c r="J1992">
        <v>1.34695514290106</v>
      </c>
      <c r="K1992">
        <v>140.26357392239501</v>
      </c>
      <c r="L1992">
        <v>135.35408954335301</v>
      </c>
      <c r="M1992">
        <v>67.064581439961998</v>
      </c>
      <c r="N1992">
        <v>0.26719490079053498</v>
      </c>
      <c r="O1992">
        <v>28.744446036978601</v>
      </c>
      <c r="P1992">
        <v>29.143914854234101</v>
      </c>
      <c r="Q1992">
        <v>-2.4842901004079002E-2</v>
      </c>
    </row>
    <row r="1993" spans="1:17" hidden="1" x14ac:dyDescent="0.3">
      <c r="A1993" t="s">
        <v>4168</v>
      </c>
      <c r="B1993" t="s">
        <v>4169</v>
      </c>
      <c r="C1993" t="str">
        <f>IFERROR(VLOOKUP(Table1[[#This Row],[Ticker]],[1]!Table2[[Symbol]:[Industry]],2,FALSE),"-")</f>
        <v>-</v>
      </c>
      <c r="D1993" t="s">
        <v>46</v>
      </c>
      <c r="E1993">
        <v>389.00299095999998</v>
      </c>
      <c r="F1993">
        <v>78.2</v>
      </c>
      <c r="G1993">
        <v>125.571794574127</v>
      </c>
      <c r="H1993">
        <v>23.430407048050998</v>
      </c>
      <c r="I1993">
        <v>27.224508710679601</v>
      </c>
      <c r="J1993">
        <v>3.2945206859722198</v>
      </c>
      <c r="K1993">
        <v>64.885873243018395</v>
      </c>
      <c r="L1993">
        <v>50.045537786545403</v>
      </c>
      <c r="M1993">
        <v>79.984286120925404</v>
      </c>
      <c r="N1993">
        <v>0.39793882978723399</v>
      </c>
      <c r="O1993">
        <v>0.38363171355497699</v>
      </c>
      <c r="P1993">
        <v>208.953199630471</v>
      </c>
      <c r="Q1993">
        <v>0.23863164649205301</v>
      </c>
    </row>
    <row r="1994" spans="1:17" hidden="1" x14ac:dyDescent="0.3">
      <c r="A1994" t="s">
        <v>4170</v>
      </c>
      <c r="B1994" t="s">
        <v>4171</v>
      </c>
      <c r="C1994" t="str">
        <f>IFERROR(VLOOKUP(Table1[[#This Row],[Ticker]],[1]!Table2[[Symbol]:[Industry]],2,FALSE),"-")</f>
        <v>-</v>
      </c>
      <c r="D1994" t="s">
        <v>21</v>
      </c>
      <c r="E1994">
        <v>388.2894</v>
      </c>
      <c r="F1994">
        <v>314.14999999999998</v>
      </c>
      <c r="G1994">
        <v>-16.004592232853899</v>
      </c>
      <c r="H1994">
        <v>-7.7044860491346201</v>
      </c>
      <c r="I1994">
        <v>12.231354902133999</v>
      </c>
      <c r="J1994">
        <v>-10.720587907040001</v>
      </c>
      <c r="K1994">
        <v>293.651664788777</v>
      </c>
      <c r="M1994">
        <v>48.676949641272799</v>
      </c>
      <c r="N1994">
        <v>0.41323959810518002</v>
      </c>
      <c r="O1994">
        <v>20.2610218048703</v>
      </c>
      <c r="P1994">
        <v>121.232394366197</v>
      </c>
    </row>
    <row r="1995" spans="1:17" hidden="1" x14ac:dyDescent="0.3">
      <c r="A1995" t="s">
        <v>4172</v>
      </c>
      <c r="B1995" t="s">
        <v>4173</v>
      </c>
      <c r="C1995" t="str">
        <f>IFERROR(VLOOKUP(Table1[[#This Row],[Ticker]],[1]!Table2[[Symbol]:[Industry]],2,FALSE),"-")</f>
        <v>-</v>
      </c>
      <c r="D1995" t="s">
        <v>83</v>
      </c>
      <c r="E1995">
        <v>388.26526100000001</v>
      </c>
      <c r="F1995">
        <v>349.9</v>
      </c>
      <c r="G1995">
        <v>-47.344276688280999</v>
      </c>
      <c r="H1995">
        <v>-11.0266149498422</v>
      </c>
      <c r="I1995">
        <v>-29.6539014540332</v>
      </c>
      <c r="J1995">
        <v>-1.70363769340161</v>
      </c>
      <c r="K1995">
        <v>380.406747739862</v>
      </c>
      <c r="L1995">
        <v>389.53885617651002</v>
      </c>
      <c r="M1995">
        <v>31.330651307523802</v>
      </c>
      <c r="N1995">
        <v>1.71590974529703</v>
      </c>
      <c r="O1995">
        <v>38.353815375821597</v>
      </c>
      <c r="P1995">
        <v>7.6449776957391</v>
      </c>
    </row>
    <row r="1996" spans="1:17" hidden="1" x14ac:dyDescent="0.3">
      <c r="A1996" t="s">
        <v>4174</v>
      </c>
      <c r="B1996" t="s">
        <v>4175</v>
      </c>
      <c r="C1996" t="str">
        <f>IFERROR(VLOOKUP(Table1[[#This Row],[Ticker]],[1]!Table2[[Symbol]:[Industry]],2,FALSE),"-")</f>
        <v>-</v>
      </c>
      <c r="D1996" t="s">
        <v>296</v>
      </c>
      <c r="E1996">
        <v>387.06</v>
      </c>
      <c r="F1996">
        <v>3870.6</v>
      </c>
      <c r="G1996">
        <v>99.577933511621694</v>
      </c>
      <c r="H1996">
        <v>4.44633877411753</v>
      </c>
      <c r="I1996">
        <v>43.136316398237902</v>
      </c>
      <c r="J1996">
        <v>-0.42839123025106401</v>
      </c>
      <c r="K1996">
        <v>3852.2182693791301</v>
      </c>
      <c r="L1996">
        <v>3267.4159195216498</v>
      </c>
      <c r="M1996">
        <v>42.163068636362802</v>
      </c>
      <c r="N1996">
        <v>1.3688775870594001</v>
      </c>
      <c r="O1996">
        <v>31.633338500490801</v>
      </c>
      <c r="P1996">
        <v>141.309226932668</v>
      </c>
      <c r="Q1996">
        <v>0.14492298636273299</v>
      </c>
    </row>
    <row r="1997" spans="1:17" hidden="1" x14ac:dyDescent="0.3">
      <c r="A1997" t="s">
        <v>4176</v>
      </c>
      <c r="B1997" t="s">
        <v>4177</v>
      </c>
      <c r="C1997" t="str">
        <f>IFERROR(VLOOKUP(Table1[[#This Row],[Ticker]],[1]!Table2[[Symbol]:[Industry]],2,FALSE),"-")</f>
        <v>-</v>
      </c>
      <c r="D1997" t="s">
        <v>967</v>
      </c>
      <c r="E1997">
        <v>386.60885499599999</v>
      </c>
      <c r="F1997">
        <v>16.38</v>
      </c>
      <c r="G1997">
        <v>50.960844792744801</v>
      </c>
      <c r="H1997">
        <v>5.5261157983582896</v>
      </c>
      <c r="I1997">
        <v>16.101429933594499</v>
      </c>
      <c r="J1997">
        <v>14.1762411160797</v>
      </c>
      <c r="K1997">
        <v>14.9662117197183</v>
      </c>
      <c r="L1997">
        <v>13.3118407688895</v>
      </c>
      <c r="M1997">
        <v>51.171925649982398</v>
      </c>
      <c r="N1997">
        <v>2.6611335782232302</v>
      </c>
      <c r="O1997">
        <v>19.658119658119599</v>
      </c>
      <c r="P1997">
        <v>86.136363636363598</v>
      </c>
      <c r="Q1997">
        <v>7.4739427505790004E-2</v>
      </c>
    </row>
    <row r="1998" spans="1:17" hidden="1" x14ac:dyDescent="0.3">
      <c r="A1998" t="s">
        <v>4178</v>
      </c>
      <c r="B1998" t="s">
        <v>4179</v>
      </c>
      <c r="C1998" t="str">
        <f>IFERROR(VLOOKUP(Table1[[#This Row],[Ticker]],[1]!Table2[[Symbol]:[Industry]],2,FALSE),"-")</f>
        <v>-</v>
      </c>
      <c r="D1998" t="s">
        <v>4180</v>
      </c>
      <c r="E1998">
        <v>386.60748940799999</v>
      </c>
      <c r="F1998">
        <v>48.96</v>
      </c>
      <c r="G1998">
        <v>-48.420028078332102</v>
      </c>
      <c r="H1998">
        <v>-11.8882396530487</v>
      </c>
      <c r="I1998">
        <v>-31.978377457484299</v>
      </c>
      <c r="J1998">
        <v>4.1235673628975498</v>
      </c>
      <c r="K1998">
        <v>49.102011190968298</v>
      </c>
      <c r="L1998">
        <v>54.876349872038702</v>
      </c>
      <c r="M1998">
        <v>70.939146646125707</v>
      </c>
      <c r="N1998">
        <v>1.33502697032575</v>
      </c>
      <c r="O1998">
        <v>68.504901960784295</v>
      </c>
      <c r="P1998">
        <v>43.577712609970597</v>
      </c>
      <c r="Q1998">
        <v>7.5304735466725004E-2</v>
      </c>
    </row>
    <row r="1999" spans="1:17" hidden="1" x14ac:dyDescent="0.3">
      <c r="A1999" t="s">
        <v>4181</v>
      </c>
      <c r="B1999" t="s">
        <v>4182</v>
      </c>
      <c r="C1999" t="str">
        <f>IFERROR(VLOOKUP(Table1[[#This Row],[Ticker]],[1]!Table2[[Symbol]:[Industry]],2,FALSE),"-")</f>
        <v>-</v>
      </c>
      <c r="D1999" t="s">
        <v>506</v>
      </c>
      <c r="E1999">
        <v>386.25</v>
      </c>
      <c r="F1999">
        <v>515</v>
      </c>
      <c r="G1999">
        <v>21.464524636173099</v>
      </c>
      <c r="H1999">
        <v>-6.6912698357446496</v>
      </c>
      <c r="I1999">
        <v>9.9495967928419606</v>
      </c>
      <c r="J1999">
        <v>-5.6061292676025003</v>
      </c>
      <c r="K1999">
        <v>525.32973900273203</v>
      </c>
      <c r="L1999">
        <v>470.35179363416103</v>
      </c>
      <c r="M1999">
        <v>35.534266989233203</v>
      </c>
      <c r="N1999">
        <v>0.52495660659118604</v>
      </c>
      <c r="O1999">
        <v>19.417475728155299</v>
      </c>
      <c r="P1999">
        <v>76.490747087045904</v>
      </c>
      <c r="Q1999">
        <v>4.6097782103246998E-2</v>
      </c>
    </row>
    <row r="2000" spans="1:17" hidden="1" x14ac:dyDescent="0.3">
      <c r="A2000" t="s">
        <v>4183</v>
      </c>
      <c r="B2000" t="s">
        <v>4184</v>
      </c>
      <c r="C2000" t="str">
        <f>IFERROR(VLOOKUP(Table1[[#This Row],[Ticker]],[1]!Table2[[Symbol]:[Industry]],2,FALSE),"-")</f>
        <v>-</v>
      </c>
      <c r="D2000" t="s">
        <v>46</v>
      </c>
      <c r="E2000">
        <v>385.41489195999998</v>
      </c>
      <c r="F2000">
        <v>53.41</v>
      </c>
      <c r="G2000">
        <v>-44.918092496771003</v>
      </c>
      <c r="H2000">
        <v>23.169082619352299</v>
      </c>
      <c r="I2000">
        <v>-6.5175084542681097</v>
      </c>
      <c r="J2000">
        <v>10.364255692945701</v>
      </c>
      <c r="K2000">
        <v>45.672679224559303</v>
      </c>
      <c r="L2000">
        <v>53.852507770837697</v>
      </c>
      <c r="M2000">
        <v>71.743926222565804</v>
      </c>
      <c r="N2000">
        <v>3.0958419732450202</v>
      </c>
      <c r="O2000">
        <v>123.740872495787</v>
      </c>
      <c r="P2000">
        <v>61.359516616314103</v>
      </c>
      <c r="Q2000">
        <v>1.8004816389186998E-2</v>
      </c>
    </row>
    <row r="2001" spans="1:17" hidden="1" x14ac:dyDescent="0.3">
      <c r="A2001" t="s">
        <v>4185</v>
      </c>
      <c r="B2001" t="s">
        <v>4186</v>
      </c>
      <c r="C2001" t="str">
        <f>IFERROR(VLOOKUP(Table1[[#This Row],[Ticker]],[1]!Table2[[Symbol]:[Industry]],2,FALSE),"-")</f>
        <v>-</v>
      </c>
      <c r="D2001" t="s">
        <v>473</v>
      </c>
      <c r="E2001">
        <v>384.73296187300002</v>
      </c>
      <c r="F2001">
        <v>22.63</v>
      </c>
      <c r="G2001">
        <v>21.4985896010547</v>
      </c>
      <c r="H2001">
        <v>-2.3039955756390502</v>
      </c>
      <c r="I2001">
        <v>-37.365085346788803</v>
      </c>
      <c r="J2001">
        <v>-2.61678117382748</v>
      </c>
      <c r="K2001">
        <v>23.598743182960799</v>
      </c>
      <c r="L2001">
        <v>22.1626437070497</v>
      </c>
      <c r="M2001">
        <v>43.091111877398603</v>
      </c>
      <c r="N2001">
        <v>0.39371524231794103</v>
      </c>
      <c r="O2001">
        <v>45.824127264692798</v>
      </c>
      <c r="P2001">
        <v>60.172367133667699</v>
      </c>
    </row>
    <row r="2002" spans="1:17" hidden="1" x14ac:dyDescent="0.3">
      <c r="A2002" t="s">
        <v>4187</v>
      </c>
      <c r="B2002" t="s">
        <v>4188</v>
      </c>
      <c r="C2002" t="str">
        <f>IFERROR(VLOOKUP(Table1[[#This Row],[Ticker]],[1]!Table2[[Symbol]:[Industry]],2,FALSE),"-")</f>
        <v>-</v>
      </c>
      <c r="D2002" t="s">
        <v>54</v>
      </c>
      <c r="E2002">
        <v>384.55713395999999</v>
      </c>
      <c r="F2002">
        <v>319.60000000000002</v>
      </c>
      <c r="G2002">
        <v>123.051812692597</v>
      </c>
      <c r="H2002">
        <v>-1.8408174984767101</v>
      </c>
      <c r="I2002">
        <v>-8.6412211730494803</v>
      </c>
      <c r="J2002">
        <v>-2.0040575130798999</v>
      </c>
      <c r="K2002">
        <v>319.83352075662299</v>
      </c>
      <c r="L2002">
        <v>280.28912662962802</v>
      </c>
      <c r="M2002">
        <v>49.806171193211803</v>
      </c>
      <c r="N2002">
        <v>0.39127373948725103</v>
      </c>
      <c r="O2002">
        <v>30.475594493116301</v>
      </c>
      <c r="P2002">
        <v>175.27993109388399</v>
      </c>
      <c r="Q2002">
        <v>0.14050977306996801</v>
      </c>
    </row>
    <row r="2003" spans="1:17" hidden="1" x14ac:dyDescent="0.3">
      <c r="A2003" t="s">
        <v>4189</v>
      </c>
      <c r="B2003" t="s">
        <v>4190</v>
      </c>
      <c r="C2003" t="str">
        <f>IFERROR(VLOOKUP(Table1[[#This Row],[Ticker]],[1]!Table2[[Symbol]:[Industry]],2,FALSE),"-")</f>
        <v>-</v>
      </c>
      <c r="D2003" t="s">
        <v>4191</v>
      </c>
      <c r="E2003">
        <v>384.13447094999998</v>
      </c>
      <c r="F2003">
        <v>747.15</v>
      </c>
      <c r="G2003">
        <v>22.057972708058401</v>
      </c>
      <c r="H2003">
        <v>-1.52780220114988</v>
      </c>
      <c r="I2003">
        <v>15.7603463196228</v>
      </c>
      <c r="J2003">
        <v>1.41952068597223</v>
      </c>
      <c r="K2003">
        <v>748.48614778719798</v>
      </c>
      <c r="L2003">
        <v>644.659649777715</v>
      </c>
      <c r="M2003">
        <v>47.300422547205002</v>
      </c>
      <c r="N2003">
        <v>1.1157174481787</v>
      </c>
      <c r="O2003">
        <v>18.450110419594399</v>
      </c>
      <c r="P2003">
        <v>69.114984155726503</v>
      </c>
      <c r="Q2003">
        <v>0.202453694534731</v>
      </c>
    </row>
    <row r="2004" spans="1:17" hidden="1" x14ac:dyDescent="0.3">
      <c r="A2004" t="s">
        <v>4192</v>
      </c>
      <c r="B2004" t="s">
        <v>4193</v>
      </c>
      <c r="C2004" t="str">
        <f>IFERROR(VLOOKUP(Table1[[#This Row],[Ticker]],[1]!Table2[[Symbol]:[Industry]],2,FALSE),"-")</f>
        <v>-</v>
      </c>
      <c r="D2004" t="s">
        <v>1419</v>
      </c>
      <c r="E2004">
        <v>383.79101650000001</v>
      </c>
      <c r="F2004">
        <v>223.45</v>
      </c>
      <c r="G2004">
        <v>-37.526902959742202</v>
      </c>
      <c r="H2004">
        <v>-9.5154083971988808</v>
      </c>
      <c r="I2004">
        <v>-14.528255170423799</v>
      </c>
      <c r="J2004">
        <v>0.36469612456872202</v>
      </c>
      <c r="K2004">
        <v>232.593422266793</v>
      </c>
      <c r="L2004">
        <v>231.33786106994501</v>
      </c>
      <c r="M2004">
        <v>35.553513479797701</v>
      </c>
      <c r="N2004">
        <v>0.49962305290289699</v>
      </c>
      <c r="O2004">
        <v>38.285970015663402</v>
      </c>
      <c r="P2004">
        <v>24.207893274041101</v>
      </c>
      <c r="Q2004">
        <v>-4.1727104371200004E-3</v>
      </c>
    </row>
    <row r="2005" spans="1:17" hidden="1" x14ac:dyDescent="0.3">
      <c r="A2005" t="s">
        <v>4194</v>
      </c>
      <c r="B2005" t="s">
        <v>4195</v>
      </c>
      <c r="C2005" t="str">
        <f>IFERROR(VLOOKUP(Table1[[#This Row],[Ticker]],[1]!Table2[[Symbol]:[Industry]],2,FALSE),"-")</f>
        <v>-</v>
      </c>
      <c r="D2005" t="s">
        <v>415</v>
      </c>
      <c r="E2005">
        <v>383.39805111999999</v>
      </c>
      <c r="F2005">
        <v>153.65</v>
      </c>
      <c r="G2005">
        <v>-48.973224120106202</v>
      </c>
      <c r="H2005">
        <v>-24.078755054982501</v>
      </c>
      <c r="I2005">
        <v>-33.356092127987601</v>
      </c>
      <c r="J2005">
        <v>-13.3721459806944</v>
      </c>
      <c r="M2005">
        <v>44.664929126495203</v>
      </c>
      <c r="O2005">
        <v>30.133420110641001</v>
      </c>
      <c r="P2005">
        <v>22.041302621127802</v>
      </c>
    </row>
    <row r="2006" spans="1:17" hidden="1" x14ac:dyDescent="0.3">
      <c r="A2006" t="s">
        <v>4196</v>
      </c>
      <c r="B2006" t="s">
        <v>4197</v>
      </c>
      <c r="C2006" t="str">
        <f>IFERROR(VLOOKUP(Table1[[#This Row],[Ticker]],[1]!Table2[[Symbol]:[Industry]],2,FALSE),"-")</f>
        <v>-</v>
      </c>
      <c r="D2006" t="s">
        <v>265</v>
      </c>
      <c r="E2006">
        <v>382.91818665599999</v>
      </c>
      <c r="F2006">
        <v>87.52</v>
      </c>
      <c r="G2006">
        <v>-20.906448300488801</v>
      </c>
      <c r="H2006">
        <v>1.6236113260863601</v>
      </c>
      <c r="I2006">
        <v>-22.5319839175624</v>
      </c>
      <c r="J2006">
        <v>-3.5931404558325601</v>
      </c>
      <c r="K2006">
        <v>87.968741742855897</v>
      </c>
      <c r="L2006">
        <v>96.441895912613205</v>
      </c>
      <c r="M2006">
        <v>45.355751350895702</v>
      </c>
      <c r="N2006">
        <v>0.67388111534670603</v>
      </c>
      <c r="O2006">
        <v>98.240402193784206</v>
      </c>
      <c r="P2006">
        <v>16.8491321762349</v>
      </c>
    </row>
    <row r="2007" spans="1:17" hidden="1" x14ac:dyDescent="0.3">
      <c r="A2007" t="s">
        <v>4198</v>
      </c>
      <c r="B2007" t="s">
        <v>4199</v>
      </c>
      <c r="C2007" t="str">
        <f>IFERROR(VLOOKUP(Table1[[#This Row],[Ticker]],[1]!Table2[[Symbol]:[Industry]],2,FALSE),"-")</f>
        <v>-</v>
      </c>
      <c r="D2007" t="s">
        <v>54</v>
      </c>
      <c r="E2007">
        <v>381.71731499999999</v>
      </c>
      <c r="F2007">
        <v>289.8</v>
      </c>
      <c r="G2007">
        <v>19.850000376112799</v>
      </c>
      <c r="H2007">
        <v>6.0528159797664802</v>
      </c>
      <c r="I2007">
        <v>27.5031882285245</v>
      </c>
      <c r="J2007">
        <v>10.556358252607501</v>
      </c>
      <c r="K2007">
        <v>251.962452263264</v>
      </c>
      <c r="L2007">
        <v>217.85244425611799</v>
      </c>
      <c r="M2007">
        <v>58.5404122414527</v>
      </c>
      <c r="N2007">
        <v>1.19674783765137</v>
      </c>
      <c r="O2007">
        <v>6.9358178053830102</v>
      </c>
      <c r="P2007">
        <v>70.570924072984099</v>
      </c>
      <c r="Q2007">
        <v>0.145888264106352</v>
      </c>
    </row>
    <row r="2008" spans="1:17" hidden="1" x14ac:dyDescent="0.3">
      <c r="A2008" t="s">
        <v>4200</v>
      </c>
      <c r="B2008" t="s">
        <v>4201</v>
      </c>
      <c r="C2008" t="str">
        <f>IFERROR(VLOOKUP(Table1[[#This Row],[Ticker]],[1]!Table2[[Symbol]:[Industry]],2,FALSE),"-")</f>
        <v>-</v>
      </c>
      <c r="D2008" t="s">
        <v>199</v>
      </c>
      <c r="E2008">
        <v>380.3876439</v>
      </c>
      <c r="F2008">
        <v>525.79999999999995</v>
      </c>
      <c r="G2008">
        <v>40.1006521331866</v>
      </c>
      <c r="H2008">
        <v>33.649492796453899</v>
      </c>
      <c r="I2008">
        <v>28.892305135430998</v>
      </c>
      <c r="J2008">
        <v>-2.8871592142437801</v>
      </c>
      <c r="K2008">
        <v>443.870235994832</v>
      </c>
      <c r="L2008">
        <v>383.70501353855599</v>
      </c>
      <c r="M2008">
        <v>54.940108191791097</v>
      </c>
      <c r="N2008">
        <v>4.1389406977670697</v>
      </c>
      <c r="O2008">
        <v>26.664130848231199</v>
      </c>
      <c r="P2008">
        <v>90.472740445571404</v>
      </c>
      <c r="Q2008">
        <v>5.1714858790977002E-2</v>
      </c>
    </row>
    <row r="2009" spans="1:17" hidden="1" x14ac:dyDescent="0.3">
      <c r="A2009" t="s">
        <v>4202</v>
      </c>
      <c r="B2009" t="s">
        <v>4203</v>
      </c>
      <c r="C2009" t="str">
        <f>IFERROR(VLOOKUP(Table1[[#This Row],[Ticker]],[1]!Table2[[Symbol]:[Industry]],2,FALSE),"-")</f>
        <v>-</v>
      </c>
      <c r="D2009" t="s">
        <v>231</v>
      </c>
      <c r="E2009">
        <v>379.16141743999998</v>
      </c>
      <c r="F2009">
        <v>131.30000000000001</v>
      </c>
      <c r="G2009">
        <v>5.8876947063831899</v>
      </c>
      <c r="H2009">
        <v>6.2402624888770504</v>
      </c>
      <c r="I2009">
        <v>-4.3578227455463399</v>
      </c>
      <c r="J2009">
        <v>1.1373887256366</v>
      </c>
      <c r="K2009">
        <v>122.780308862029</v>
      </c>
      <c r="L2009">
        <v>111.153746207195</v>
      </c>
      <c r="M2009">
        <v>50.302093357767099</v>
      </c>
      <c r="N2009">
        <v>0.98492294756862098</v>
      </c>
      <c r="O2009">
        <v>9.9771515613099808</v>
      </c>
      <c r="P2009">
        <v>52.497096399535401</v>
      </c>
      <c r="Q2009">
        <v>-6.1062073503629997E-3</v>
      </c>
    </row>
    <row r="2010" spans="1:17" hidden="1" x14ac:dyDescent="0.3">
      <c r="A2010" t="s">
        <v>4204</v>
      </c>
      <c r="B2010" t="s">
        <v>4205</v>
      </c>
      <c r="C2010" t="str">
        <f>IFERROR(VLOOKUP(Table1[[#This Row],[Ticker]],[1]!Table2[[Symbol]:[Industry]],2,FALSE),"-")</f>
        <v>-</v>
      </c>
      <c r="D2010" t="s">
        <v>118</v>
      </c>
      <c r="E2010">
        <v>377.85333600000001</v>
      </c>
      <c r="F2010">
        <v>15.12</v>
      </c>
      <c r="G2010">
        <v>-42.0755151621306</v>
      </c>
      <c r="H2010">
        <v>-14.3855099662127</v>
      </c>
      <c r="I2010">
        <v>-14.084713349940101</v>
      </c>
      <c r="J2010">
        <v>-15.003098361646799</v>
      </c>
      <c r="K2010">
        <v>14.2391170917127</v>
      </c>
      <c r="L2010">
        <v>14.462817891116201</v>
      </c>
      <c r="M2010">
        <v>60.979416453052401</v>
      </c>
      <c r="N2010">
        <v>0.987687181737952</v>
      </c>
      <c r="O2010">
        <v>17.460317460317398</v>
      </c>
      <c r="P2010">
        <v>34.399999999999899</v>
      </c>
      <c r="Q2010">
        <v>3.8093400534804998E-2</v>
      </c>
    </row>
    <row r="2011" spans="1:17" hidden="1" x14ac:dyDescent="0.3">
      <c r="A2011" t="s">
        <v>4206</v>
      </c>
      <c r="B2011" t="s">
        <v>4207</v>
      </c>
      <c r="C2011" t="str">
        <f>IFERROR(VLOOKUP(Table1[[#This Row],[Ticker]],[1]!Table2[[Symbol]:[Industry]],2,FALSE),"-")</f>
        <v>-</v>
      </c>
      <c r="D2011" t="s">
        <v>446</v>
      </c>
      <c r="E2011">
        <v>377.79086714800002</v>
      </c>
      <c r="F2011">
        <v>95.47</v>
      </c>
      <c r="G2011">
        <v>109.720262170946</v>
      </c>
      <c r="H2011">
        <v>44.557719853218103</v>
      </c>
      <c r="I2011">
        <v>44.886021252949199</v>
      </c>
      <c r="J2011">
        <v>18.449510070260899</v>
      </c>
      <c r="K2011">
        <v>72.068572421407595</v>
      </c>
      <c r="L2011">
        <v>62.608658136984801</v>
      </c>
      <c r="M2011">
        <v>87.693087722433404</v>
      </c>
      <c r="N2011">
        <v>3.01252901071115</v>
      </c>
      <c r="O2011">
        <v>6.0018854090290104</v>
      </c>
      <c r="P2011">
        <v>144.481434058898</v>
      </c>
      <c r="Q2011">
        <v>0.121945586653587</v>
      </c>
    </row>
    <row r="2012" spans="1:17" hidden="1" x14ac:dyDescent="0.3">
      <c r="A2012" t="s">
        <v>4208</v>
      </c>
      <c r="B2012" t="s">
        <v>4209</v>
      </c>
      <c r="C2012" t="str">
        <f>IFERROR(VLOOKUP(Table1[[#This Row],[Ticker]],[1]!Table2[[Symbol]:[Industry]],2,FALSE),"-")</f>
        <v>-</v>
      </c>
      <c r="D2012" t="s">
        <v>121</v>
      </c>
      <c r="E2012">
        <v>377.3742264</v>
      </c>
      <c r="F2012">
        <v>154.80000000000001</v>
      </c>
      <c r="G2012">
        <v>-24.9241412942817</v>
      </c>
      <c r="H2012">
        <v>-9.0664424364298402</v>
      </c>
      <c r="I2012">
        <v>-0.97874072753665098</v>
      </c>
      <c r="J2012">
        <v>-9.7226311321204992</v>
      </c>
      <c r="K2012">
        <v>168.88114221614299</v>
      </c>
      <c r="L2012">
        <v>152.526639184283</v>
      </c>
      <c r="M2012">
        <v>24.0959981355692</v>
      </c>
      <c r="N2012">
        <v>0.43387352477639202</v>
      </c>
      <c r="O2012">
        <v>38.921188630490903</v>
      </c>
      <c r="P2012">
        <v>26.367346938775501</v>
      </c>
      <c r="Q2012">
        <v>4.9988637444025E-2</v>
      </c>
    </row>
    <row r="2013" spans="1:17" hidden="1" x14ac:dyDescent="0.3">
      <c r="A2013" t="s">
        <v>4210</v>
      </c>
      <c r="B2013" t="s">
        <v>4211</v>
      </c>
      <c r="C2013" t="str">
        <f>IFERROR(VLOOKUP(Table1[[#This Row],[Ticker]],[1]!Table2[[Symbol]:[Industry]],2,FALSE),"-")</f>
        <v>-</v>
      </c>
      <c r="D2013" t="s">
        <v>2642</v>
      </c>
      <c r="E2013">
        <v>376.68490980000001</v>
      </c>
      <c r="F2013">
        <v>231.9</v>
      </c>
      <c r="G2013">
        <v>100.140066925094</v>
      </c>
      <c r="H2013">
        <v>10.079613840228401</v>
      </c>
      <c r="I2013">
        <v>46.625168313408601</v>
      </c>
      <c r="J2013">
        <v>-1.3721459806944301</v>
      </c>
      <c r="K2013">
        <v>191.64939153518901</v>
      </c>
      <c r="L2013">
        <v>157.928198507693</v>
      </c>
      <c r="M2013">
        <v>82.961170125288106</v>
      </c>
      <c r="N2013">
        <v>0.42393162393162298</v>
      </c>
      <c r="O2013">
        <v>10.3492884864165</v>
      </c>
      <c r="P2013">
        <v>131.9</v>
      </c>
      <c r="Q2013">
        <v>0.156992198057509</v>
      </c>
    </row>
    <row r="2014" spans="1:17" hidden="1" x14ac:dyDescent="0.3">
      <c r="A2014" t="s">
        <v>4212</v>
      </c>
      <c r="B2014" t="s">
        <v>4213</v>
      </c>
      <c r="C2014" t="str">
        <f>IFERROR(VLOOKUP(Table1[[#This Row],[Ticker]],[1]!Table2[[Symbol]:[Industry]],2,FALSE),"-")</f>
        <v>-</v>
      </c>
      <c r="D2014" t="s">
        <v>262</v>
      </c>
      <c r="E2014">
        <v>376.50222000000002</v>
      </c>
      <c r="F2014">
        <v>321.5</v>
      </c>
      <c r="G2014">
        <v>-48.382836694582998</v>
      </c>
      <c r="H2014">
        <v>-2.45323217304463</v>
      </c>
      <c r="I2014">
        <v>-32.765704702464298</v>
      </c>
      <c r="J2014">
        <v>8.8183302097817506</v>
      </c>
      <c r="M2014">
        <v>50.262620322930402</v>
      </c>
      <c r="O2014">
        <v>46.189735614307899</v>
      </c>
      <c r="P2014">
        <v>14.8214285714285</v>
      </c>
    </row>
    <row r="2015" spans="1:17" hidden="1" x14ac:dyDescent="0.3">
      <c r="A2015" t="s">
        <v>4214</v>
      </c>
      <c r="B2015" t="s">
        <v>4215</v>
      </c>
      <c r="C2015" t="str">
        <f>IFERROR(VLOOKUP(Table1[[#This Row],[Ticker]],[1]!Table2[[Symbol]:[Industry]],2,FALSE),"-")</f>
        <v>-</v>
      </c>
      <c r="D2015" t="s">
        <v>21</v>
      </c>
      <c r="E2015">
        <v>376.04776523999999</v>
      </c>
      <c r="F2015">
        <v>122.15</v>
      </c>
      <c r="G2015">
        <v>-27.858808095272</v>
      </c>
      <c r="H2015">
        <v>-12.525360699528701</v>
      </c>
      <c r="I2015">
        <v>-14.945814314170001</v>
      </c>
      <c r="J2015">
        <v>-0.157269947636588</v>
      </c>
      <c r="K2015">
        <v>125.790738032598</v>
      </c>
      <c r="L2015">
        <v>124.2149195575</v>
      </c>
      <c r="M2015">
        <v>48.802936380896298</v>
      </c>
      <c r="N2015">
        <v>0.29283271086649398</v>
      </c>
      <c r="O2015">
        <v>37.535816618911099</v>
      </c>
      <c r="P2015">
        <v>32.627578718783901</v>
      </c>
      <c r="Q2015">
        <v>2.026817294435E-3</v>
      </c>
    </row>
    <row r="2016" spans="1:17" hidden="1" x14ac:dyDescent="0.3">
      <c r="A2016" t="s">
        <v>4216</v>
      </c>
      <c r="B2016" t="s">
        <v>4217</v>
      </c>
      <c r="C2016" t="str">
        <f>IFERROR(VLOOKUP(Table1[[#This Row],[Ticker]],[1]!Table2[[Symbol]:[Industry]],2,FALSE),"-")</f>
        <v>-</v>
      </c>
      <c r="E2016">
        <v>375.83030250000002</v>
      </c>
      <c r="F2016">
        <v>186.05</v>
      </c>
      <c r="G2016">
        <v>260.90984517469002</v>
      </c>
      <c r="H2016">
        <v>43.817725709553002</v>
      </c>
      <c r="I2016">
        <v>-3.04265818564352</v>
      </c>
      <c r="J2016">
        <v>6.8104807610784501</v>
      </c>
      <c r="K2016">
        <v>142.65537228462799</v>
      </c>
      <c r="L2016">
        <v>120.459507348439</v>
      </c>
      <c r="M2016">
        <v>97.599421208394205</v>
      </c>
      <c r="N2016">
        <v>0.96832142396055199</v>
      </c>
      <c r="O2016">
        <v>8.4117172803009908</v>
      </c>
      <c r="P2016">
        <v>409.72602739726</v>
      </c>
    </row>
    <row r="2017" spans="1:17" hidden="1" x14ac:dyDescent="0.3">
      <c r="A2017" t="s">
        <v>4218</v>
      </c>
      <c r="B2017" t="s">
        <v>4219</v>
      </c>
      <c r="C2017" t="str">
        <f>IFERROR(VLOOKUP(Table1[[#This Row],[Ticker]],[1]!Table2[[Symbol]:[Industry]],2,FALSE),"-")</f>
        <v>-</v>
      </c>
      <c r="D2017" t="s">
        <v>740</v>
      </c>
      <c r="E2017">
        <v>375.52362499999998</v>
      </c>
      <c r="F2017">
        <v>289.7</v>
      </c>
      <c r="G2017">
        <v>-36.5820174421508</v>
      </c>
      <c r="H2017">
        <v>8.4013394119539804</v>
      </c>
      <c r="I2017">
        <v>-35.035761265985698</v>
      </c>
      <c r="J2017">
        <v>11.0022382557587</v>
      </c>
      <c r="K2017">
        <v>271.25834447585999</v>
      </c>
      <c r="L2017">
        <v>287.90704987078499</v>
      </c>
      <c r="M2017">
        <v>62.134252414294203</v>
      </c>
      <c r="N2017">
        <v>1.4551670551670499</v>
      </c>
      <c r="O2017">
        <v>52.226441146013102</v>
      </c>
      <c r="P2017">
        <v>31.681818181818102</v>
      </c>
    </row>
    <row r="2018" spans="1:17" hidden="1" x14ac:dyDescent="0.3">
      <c r="A2018" t="s">
        <v>4220</v>
      </c>
      <c r="B2018" t="s">
        <v>4221</v>
      </c>
      <c r="C2018" t="str">
        <f>IFERROR(VLOOKUP(Table1[[#This Row],[Ticker]],[1]!Table2[[Symbol]:[Industry]],2,FALSE),"-")</f>
        <v>-</v>
      </c>
      <c r="D2018" t="s">
        <v>388</v>
      </c>
      <c r="E2018">
        <v>375.30522353999999</v>
      </c>
      <c r="F2018">
        <v>288.60000000000002</v>
      </c>
      <c r="G2018">
        <v>17.739027104700099</v>
      </c>
      <c r="H2018">
        <v>1.9642807794152199</v>
      </c>
      <c r="I2018">
        <v>-17.538351324053501</v>
      </c>
      <c r="J2018">
        <v>-7.5422227070371504</v>
      </c>
      <c r="K2018">
        <v>279.326327024276</v>
      </c>
      <c r="L2018">
        <v>249.75713607282901</v>
      </c>
      <c r="M2018">
        <v>46.535420625308703</v>
      </c>
      <c r="N2018">
        <v>1.39052947132835</v>
      </c>
      <c r="O2018">
        <v>18.745668745668699</v>
      </c>
      <c r="P2018">
        <v>82.600442897817103</v>
      </c>
      <c r="Q2018">
        <v>6.2835505244310003E-2</v>
      </c>
    </row>
    <row r="2019" spans="1:17" hidden="1" x14ac:dyDescent="0.3">
      <c r="A2019" t="s">
        <v>4222</v>
      </c>
      <c r="B2019" t="s">
        <v>4223</v>
      </c>
      <c r="C2019" t="str">
        <f>IFERROR(VLOOKUP(Table1[[#This Row],[Ticker]],[1]!Table2[[Symbol]:[Industry]],2,FALSE),"-")</f>
        <v>-</v>
      </c>
      <c r="D2019" t="s">
        <v>265</v>
      </c>
      <c r="E2019">
        <v>374.16441600000002</v>
      </c>
      <c r="F2019">
        <v>684</v>
      </c>
      <c r="G2019">
        <v>97.700679626322994</v>
      </c>
      <c r="H2019">
        <v>-8.9887363074316102</v>
      </c>
      <c r="I2019">
        <v>34.716827712369302</v>
      </c>
      <c r="J2019">
        <v>-2.75140703979541</v>
      </c>
      <c r="K2019">
        <v>663.44484543949204</v>
      </c>
      <c r="L2019">
        <v>534.909518959877</v>
      </c>
      <c r="M2019">
        <v>49.005865125842703</v>
      </c>
      <c r="N2019">
        <v>0.25801676480354402</v>
      </c>
      <c r="O2019">
        <v>15.453216374268999</v>
      </c>
      <c r="P2019">
        <v>130.88607594936701</v>
      </c>
      <c r="Q2019">
        <v>0.116486498038346</v>
      </c>
    </row>
    <row r="2020" spans="1:17" hidden="1" x14ac:dyDescent="0.3">
      <c r="A2020" t="s">
        <v>4224</v>
      </c>
      <c r="B2020" t="s">
        <v>4225</v>
      </c>
      <c r="C2020" t="str">
        <f>IFERROR(VLOOKUP(Table1[[#This Row],[Ticker]],[1]!Table2[[Symbol]:[Industry]],2,FALSE),"-")</f>
        <v>-</v>
      </c>
      <c r="D2020" t="s">
        <v>936</v>
      </c>
      <c r="E2020">
        <v>373.43741</v>
      </c>
      <c r="F2020">
        <v>659.9</v>
      </c>
      <c r="G2020">
        <v>79.458433146686801</v>
      </c>
      <c r="H2020">
        <v>1.75974023736521</v>
      </c>
      <c r="I2020">
        <v>0.34871903804633803</v>
      </c>
      <c r="J2020">
        <v>-1.0020553462533399</v>
      </c>
      <c r="K2020">
        <v>617.22088132870897</v>
      </c>
      <c r="M2020">
        <v>54.513705474088702</v>
      </c>
      <c r="N2020">
        <v>1.05951574912028</v>
      </c>
      <c r="O2020">
        <v>4.1824518866494902</v>
      </c>
      <c r="P2020">
        <v>157.7734375</v>
      </c>
    </row>
    <row r="2021" spans="1:17" hidden="1" x14ac:dyDescent="0.3">
      <c r="A2021" t="s">
        <v>4226</v>
      </c>
      <c r="B2021" t="s">
        <v>4227</v>
      </c>
      <c r="C2021" t="str">
        <f>IFERROR(VLOOKUP(Table1[[#This Row],[Ticker]],[1]!Table2[[Symbol]:[Industry]],2,FALSE),"-")</f>
        <v>-</v>
      </c>
      <c r="D2021" t="s">
        <v>473</v>
      </c>
      <c r="E2021">
        <v>373.171072842</v>
      </c>
      <c r="F2021">
        <v>45.18</v>
      </c>
      <c r="G2021">
        <v>-28.959804842020901</v>
      </c>
      <c r="H2021">
        <v>-3.7133510992333298</v>
      </c>
      <c r="I2021">
        <v>-5.1541041573692503</v>
      </c>
      <c r="J2021">
        <v>0.51255468449403396</v>
      </c>
      <c r="K2021">
        <v>43.979319360845203</v>
      </c>
      <c r="L2021">
        <v>42.584830922136497</v>
      </c>
      <c r="M2021">
        <v>46.564998390337102</v>
      </c>
      <c r="N2021">
        <v>0.34645871934242201</v>
      </c>
      <c r="O2021">
        <v>32.1381142098273</v>
      </c>
      <c r="P2021">
        <v>57.972027972027902</v>
      </c>
      <c r="Q2021">
        <v>8.7656138285685997E-2</v>
      </c>
    </row>
    <row r="2022" spans="1:17" hidden="1" x14ac:dyDescent="0.3">
      <c r="A2022" t="s">
        <v>4228</v>
      </c>
      <c r="B2022" t="s">
        <v>4229</v>
      </c>
      <c r="C2022" t="str">
        <f>IFERROR(VLOOKUP(Table1[[#This Row],[Ticker]],[1]!Table2[[Symbol]:[Industry]],2,FALSE),"-")</f>
        <v>-</v>
      </c>
      <c r="D2022" t="s">
        <v>743</v>
      </c>
      <c r="E2022">
        <v>373.16630627000001</v>
      </c>
      <c r="F2022">
        <v>223.6</v>
      </c>
      <c r="G2022">
        <v>19.922777675547401</v>
      </c>
      <c r="H2022">
        <v>6.6100326714906496E-2</v>
      </c>
      <c r="I2022">
        <v>8.1040495919474598</v>
      </c>
      <c r="J2022">
        <v>-0.48873790894556002</v>
      </c>
      <c r="K2022">
        <v>216.41604615522101</v>
      </c>
      <c r="L2022">
        <v>193.077501851096</v>
      </c>
      <c r="M2022">
        <v>43.478451693180702</v>
      </c>
      <c r="N2022">
        <v>0.67614096835760196</v>
      </c>
      <c r="O2022">
        <v>2.41502683363148</v>
      </c>
      <c r="P2022">
        <v>55.493741307371302</v>
      </c>
      <c r="Q2022">
        <v>8.1463636799704003E-2</v>
      </c>
    </row>
    <row r="2023" spans="1:17" hidden="1" x14ac:dyDescent="0.3">
      <c r="A2023" t="s">
        <v>4230</v>
      </c>
      <c r="B2023" t="s">
        <v>4231</v>
      </c>
      <c r="C2023" t="str">
        <f>IFERROR(VLOOKUP(Table1[[#This Row],[Ticker]],[1]!Table2[[Symbol]:[Industry]],2,FALSE),"-")</f>
        <v>-</v>
      </c>
      <c r="D2023" t="s">
        <v>681</v>
      </c>
      <c r="E2023">
        <v>373.03956499999998</v>
      </c>
      <c r="F2023">
        <v>239</v>
      </c>
      <c r="G2023">
        <v>-14.0423660891281</v>
      </c>
      <c r="H2023">
        <v>-4.11964702435258</v>
      </c>
      <c r="I2023">
        <v>-14.2278586550815</v>
      </c>
      <c r="J2023">
        <v>-2.4009525650565702</v>
      </c>
      <c r="K2023">
        <v>243.35749321669101</v>
      </c>
      <c r="L2023">
        <v>235.260260337875</v>
      </c>
      <c r="M2023">
        <v>46.413074053451503</v>
      </c>
      <c r="N2023">
        <v>0.36506505987122401</v>
      </c>
      <c r="O2023">
        <v>20.5020920502092</v>
      </c>
      <c r="P2023">
        <v>19.5</v>
      </c>
      <c r="Q2023">
        <v>4.2707059269109997E-2</v>
      </c>
    </row>
    <row r="2024" spans="1:17" hidden="1" x14ac:dyDescent="0.3">
      <c r="A2024" t="s">
        <v>4232</v>
      </c>
      <c r="B2024" t="s">
        <v>4233</v>
      </c>
      <c r="C2024" t="str">
        <f>IFERROR(VLOOKUP(Table1[[#This Row],[Ticker]],[1]!Table2[[Symbol]:[Industry]],2,FALSE),"-")</f>
        <v>-</v>
      </c>
      <c r="D2024" t="s">
        <v>4026</v>
      </c>
      <c r="E2024">
        <v>372.91800000000001</v>
      </c>
      <c r="F2024">
        <v>273</v>
      </c>
      <c r="G2024">
        <v>30.696425586327699</v>
      </c>
      <c r="H2024">
        <v>1.51119384323699</v>
      </c>
      <c r="I2024">
        <v>31.846560848456399</v>
      </c>
      <c r="J2024">
        <v>-7.47384089594867</v>
      </c>
      <c r="K2024">
        <v>244.26086236259499</v>
      </c>
      <c r="L2024">
        <v>205.348664766604</v>
      </c>
      <c r="M2024">
        <v>52.605646241842699</v>
      </c>
      <c r="N2024">
        <v>0.44006014155267797</v>
      </c>
      <c r="O2024">
        <v>8.7912087912087795</v>
      </c>
      <c r="P2024">
        <v>84.397163120567299</v>
      </c>
    </row>
    <row r="2025" spans="1:17" hidden="1" x14ac:dyDescent="0.3">
      <c r="A2025" t="s">
        <v>4234</v>
      </c>
      <c r="B2025" t="s">
        <v>4235</v>
      </c>
      <c r="C2025" t="str">
        <f>IFERROR(VLOOKUP(Table1[[#This Row],[Ticker]],[1]!Table2[[Symbol]:[Industry]],2,FALSE),"-")</f>
        <v>-</v>
      </c>
      <c r="D2025" t="s">
        <v>446</v>
      </c>
      <c r="E2025">
        <v>372.76211684999998</v>
      </c>
      <c r="F2025">
        <v>299.55</v>
      </c>
      <c r="G2025">
        <v>18.2584488625441</v>
      </c>
      <c r="H2025">
        <v>-5.0367977520867804</v>
      </c>
      <c r="I2025">
        <v>-66.446284565124401</v>
      </c>
      <c r="J2025">
        <v>7.1168183656553001</v>
      </c>
      <c r="K2025">
        <v>323.88387408419499</v>
      </c>
      <c r="L2025">
        <v>355.76850232114401</v>
      </c>
      <c r="M2025">
        <v>51.623126948782101</v>
      </c>
      <c r="N2025">
        <v>0.72313836034766199</v>
      </c>
      <c r="O2025">
        <v>145.23451844433299</v>
      </c>
      <c r="P2025">
        <v>60.875402792696001</v>
      </c>
      <c r="Q2025">
        <v>0.17634459028896499</v>
      </c>
    </row>
    <row r="2026" spans="1:17" hidden="1" x14ac:dyDescent="0.3">
      <c r="A2026" t="s">
        <v>4236</v>
      </c>
      <c r="B2026" t="s">
        <v>4237</v>
      </c>
      <c r="C2026" t="str">
        <f>IFERROR(VLOOKUP(Table1[[#This Row],[Ticker]],[1]!Table2[[Symbol]:[Industry]],2,FALSE),"-")</f>
        <v>-</v>
      </c>
      <c r="D2026" t="s">
        <v>127</v>
      </c>
      <c r="E2026">
        <v>372.15142445999999</v>
      </c>
      <c r="F2026">
        <v>17.54</v>
      </c>
      <c r="G2026">
        <v>-37.717840871692403</v>
      </c>
      <c r="H2026">
        <v>1.2834308977040201</v>
      </c>
      <c r="I2026">
        <v>-32.453881530828099</v>
      </c>
      <c r="J2026">
        <v>2.9397264351354502</v>
      </c>
      <c r="K2026">
        <v>17.432895797890801</v>
      </c>
      <c r="L2026">
        <v>18.9231398050132</v>
      </c>
      <c r="M2026">
        <v>53.455179326555097</v>
      </c>
      <c r="N2026">
        <v>1.59457474335014</v>
      </c>
      <c r="O2026">
        <v>84.720638540478902</v>
      </c>
      <c r="P2026">
        <v>9.6249999999999893</v>
      </c>
      <c r="Q2026">
        <v>4.5076785464658001E-2</v>
      </c>
    </row>
    <row r="2027" spans="1:17" hidden="1" x14ac:dyDescent="0.3">
      <c r="A2027" t="s">
        <v>4238</v>
      </c>
      <c r="B2027" t="s">
        <v>4239</v>
      </c>
      <c r="C2027" t="str">
        <f>IFERROR(VLOOKUP(Table1[[#This Row],[Ticker]],[1]!Table2[[Symbol]:[Industry]],2,FALSE),"-")</f>
        <v>-</v>
      </c>
      <c r="D2027" t="s">
        <v>54</v>
      </c>
      <c r="E2027">
        <v>371.52397446999998</v>
      </c>
      <c r="F2027">
        <v>786.85</v>
      </c>
      <c r="G2027">
        <v>-47.7615684465895</v>
      </c>
      <c r="H2027">
        <v>-10.163166082551401</v>
      </c>
      <c r="I2027">
        <v>-22.403401235793201</v>
      </c>
      <c r="J2027">
        <v>-2.83073683359925</v>
      </c>
      <c r="K2027">
        <v>824.72654569047097</v>
      </c>
      <c r="L2027">
        <v>849.02137584490902</v>
      </c>
      <c r="M2027">
        <v>37.203579144908502</v>
      </c>
      <c r="N2027">
        <v>0.86103686030034099</v>
      </c>
      <c r="O2027">
        <v>33.951833259197997</v>
      </c>
      <c r="P2027">
        <v>21.053846153846099</v>
      </c>
      <c r="Q2027">
        <v>6.7260870614196E-2</v>
      </c>
    </row>
    <row r="2028" spans="1:17" hidden="1" x14ac:dyDescent="0.3">
      <c r="A2028" t="s">
        <v>4240</v>
      </c>
      <c r="B2028" t="s">
        <v>4241</v>
      </c>
      <c r="C2028" t="str">
        <f>IFERROR(VLOOKUP(Table1[[#This Row],[Ticker]],[1]!Table2[[Symbol]:[Industry]],2,FALSE),"-")</f>
        <v>-</v>
      </c>
      <c r="D2028" t="s">
        <v>127</v>
      </c>
      <c r="E2028">
        <v>371.25039325</v>
      </c>
      <c r="F2028">
        <v>56.65</v>
      </c>
      <c r="G2028">
        <v>-14.4213854474174</v>
      </c>
      <c r="H2028">
        <v>-5.6623121847964404</v>
      </c>
      <c r="I2028">
        <v>-38.376229896882101</v>
      </c>
      <c r="J2028">
        <v>1.54756204850264</v>
      </c>
      <c r="K2028">
        <v>56.143353982970901</v>
      </c>
      <c r="L2028">
        <v>56.428697903212097</v>
      </c>
      <c r="M2028">
        <v>57.206040919753498</v>
      </c>
      <c r="N2028">
        <v>1.1927374738175101</v>
      </c>
      <c r="O2028">
        <v>88.879082082965496</v>
      </c>
      <c r="P2028">
        <v>43.236409608091002</v>
      </c>
      <c r="Q2028">
        <v>4.3447386841012001E-2</v>
      </c>
    </row>
    <row r="2029" spans="1:17" hidden="1" x14ac:dyDescent="0.3">
      <c r="A2029" t="s">
        <v>4242</v>
      </c>
      <c r="B2029" t="s">
        <v>4243</v>
      </c>
      <c r="C2029" t="str">
        <f>IFERROR(VLOOKUP(Table1[[#This Row],[Ticker]],[1]!Table2[[Symbol]:[Industry]],2,FALSE),"-")</f>
        <v>-</v>
      </c>
      <c r="D2029" t="s">
        <v>770</v>
      </c>
      <c r="E2029">
        <v>371.17191671999899</v>
      </c>
      <c r="F2029">
        <v>82.96</v>
      </c>
      <c r="G2029">
        <v>-65.598678889065994</v>
      </c>
      <c r="H2029">
        <v>-9.7883698656575397</v>
      </c>
      <c r="I2029">
        <v>-39.946121333509303</v>
      </c>
      <c r="J2029">
        <v>-0.80037707062891905</v>
      </c>
      <c r="K2029">
        <v>88.268395968993303</v>
      </c>
      <c r="L2029">
        <v>100.663082037488</v>
      </c>
      <c r="M2029">
        <v>41.762785122339501</v>
      </c>
      <c r="N2029">
        <v>0.875051031688314</v>
      </c>
      <c r="O2029">
        <v>83.220829315332693</v>
      </c>
      <c r="P2029">
        <v>9.1722595078299793</v>
      </c>
      <c r="Q2029">
        <v>-6.8930742634583E-2</v>
      </c>
    </row>
    <row r="2030" spans="1:17" hidden="1" x14ac:dyDescent="0.3">
      <c r="A2030" t="s">
        <v>4244</v>
      </c>
      <c r="B2030" t="s">
        <v>4245</v>
      </c>
      <c r="C2030" t="str">
        <f>IFERROR(VLOOKUP(Table1[[#This Row],[Ticker]],[1]!Table2[[Symbol]:[Industry]],2,FALSE),"-")</f>
        <v>-</v>
      </c>
      <c r="D2030" t="s">
        <v>356</v>
      </c>
      <c r="E2030">
        <v>370.108601685</v>
      </c>
      <c r="F2030">
        <v>272.75</v>
      </c>
      <c r="G2030">
        <v>-35.246488729390499</v>
      </c>
      <c r="H2030">
        <v>-8.8589659508859295</v>
      </c>
      <c r="I2030">
        <v>-17.713786068202101</v>
      </c>
      <c r="J2030">
        <v>-3.5328011470997298</v>
      </c>
      <c r="K2030">
        <v>273.16830304539798</v>
      </c>
      <c r="L2030">
        <v>262.38701560673502</v>
      </c>
      <c r="M2030">
        <v>38.560206721272898</v>
      </c>
      <c r="N2030">
        <v>0.50422569350061497</v>
      </c>
      <c r="O2030">
        <v>29.844179651695601</v>
      </c>
      <c r="P2030">
        <v>30.815347721822501</v>
      </c>
      <c r="Q2030">
        <v>5.3673653930630004E-3</v>
      </c>
    </row>
    <row r="2031" spans="1:17" hidden="1" x14ac:dyDescent="0.3">
      <c r="A2031" t="s">
        <v>4246</v>
      </c>
      <c r="B2031" t="s">
        <v>4247</v>
      </c>
      <c r="C2031" t="str">
        <f>IFERROR(VLOOKUP(Table1[[#This Row],[Ticker]],[1]!Table2[[Symbol]:[Industry]],2,FALSE),"-")</f>
        <v>-</v>
      </c>
      <c r="D2031" t="s">
        <v>46</v>
      </c>
      <c r="E2031">
        <v>369.69128777999998</v>
      </c>
      <c r="F2031">
        <v>171.7</v>
      </c>
      <c r="G2031">
        <v>-40.373055932843997</v>
      </c>
      <c r="H2031">
        <v>-15.027835072098499</v>
      </c>
      <c r="I2031">
        <v>-24.7559239407253</v>
      </c>
      <c r="J2031">
        <v>-10.167606388226</v>
      </c>
      <c r="M2031">
        <v>18.815982980654599</v>
      </c>
      <c r="O2031">
        <v>43.855562026790899</v>
      </c>
      <c r="P2031">
        <v>2.2023809523809401</v>
      </c>
    </row>
    <row r="2032" spans="1:17" hidden="1" x14ac:dyDescent="0.3">
      <c r="A2032" t="s">
        <v>4248</v>
      </c>
      <c r="B2032" t="s">
        <v>4249</v>
      </c>
      <c r="C2032" t="str">
        <f>IFERROR(VLOOKUP(Table1[[#This Row],[Ticker]],[1]!Table2[[Symbol]:[Industry]],2,FALSE),"-")</f>
        <v>-</v>
      </c>
      <c r="D2032" t="s">
        <v>681</v>
      </c>
      <c r="E2032">
        <v>369.05837500000001</v>
      </c>
      <c r="F2032">
        <v>266.95</v>
      </c>
      <c r="G2032">
        <v>-8.1942875795163204</v>
      </c>
      <c r="H2032">
        <v>-10.1669311025782</v>
      </c>
      <c r="I2032">
        <v>-4.7185324605109296</v>
      </c>
      <c r="J2032">
        <v>0.85631843878121205</v>
      </c>
      <c r="K2032">
        <v>272.88550718544502</v>
      </c>
      <c r="L2032">
        <v>255.67172721703099</v>
      </c>
      <c r="M2032">
        <v>45.307934015609703</v>
      </c>
      <c r="N2032">
        <v>0.38746804838874299</v>
      </c>
      <c r="O2032">
        <v>29.986888930511299</v>
      </c>
      <c r="P2032">
        <v>36.967675731144098</v>
      </c>
      <c r="Q2032">
        <v>7.8378394684326003E-2</v>
      </c>
    </row>
    <row r="2033" spans="1:17" hidden="1" x14ac:dyDescent="0.3">
      <c r="A2033" t="s">
        <v>4250</v>
      </c>
      <c r="B2033" t="s">
        <v>4251</v>
      </c>
      <c r="C2033" t="str">
        <f>IFERROR(VLOOKUP(Table1[[#This Row],[Ticker]],[1]!Table2[[Symbol]:[Industry]],2,FALSE),"-")</f>
        <v>-</v>
      </c>
      <c r="D2033" t="s">
        <v>412</v>
      </c>
      <c r="E2033">
        <v>368.85036960000002</v>
      </c>
      <c r="F2033">
        <v>112.85</v>
      </c>
      <c r="G2033">
        <v>86.707726888938296</v>
      </c>
      <c r="H2033">
        <v>4.4759260402789396</v>
      </c>
      <c r="I2033">
        <v>120.606063257293</v>
      </c>
      <c r="J2033">
        <v>6.38975878121032</v>
      </c>
      <c r="K2033">
        <v>107.069995321086</v>
      </c>
      <c r="L2033">
        <v>85.475025371916601</v>
      </c>
      <c r="M2033">
        <v>71.473007495370794</v>
      </c>
      <c r="N2033">
        <v>1.79710195604207</v>
      </c>
      <c r="O2033">
        <v>8.69886279722345</v>
      </c>
      <c r="P2033">
        <v>164.4921875</v>
      </c>
    </row>
    <row r="2034" spans="1:17" hidden="1" x14ac:dyDescent="0.3">
      <c r="A2034" t="s">
        <v>4252</v>
      </c>
      <c r="B2034" t="s">
        <v>4253</v>
      </c>
      <c r="C2034" t="str">
        <f>IFERROR(VLOOKUP(Table1[[#This Row],[Ticker]],[1]!Table2[[Symbol]:[Industry]],2,FALSE),"-")</f>
        <v>-</v>
      </c>
      <c r="D2034" t="s">
        <v>770</v>
      </c>
      <c r="E2034">
        <v>366.60154929999999</v>
      </c>
      <c r="F2034">
        <v>60.55</v>
      </c>
      <c r="G2034">
        <v>17.8296175178711</v>
      </c>
      <c r="H2034">
        <v>6.4506642578853999</v>
      </c>
      <c r="I2034">
        <v>3.2705764766739498</v>
      </c>
      <c r="J2034">
        <v>-4.6851230799310803</v>
      </c>
      <c r="K2034">
        <v>56.5340261157505</v>
      </c>
      <c r="L2034">
        <v>51.991552507110399</v>
      </c>
      <c r="M2034">
        <v>46.584836333876503</v>
      </c>
      <c r="N2034">
        <v>2.6206924074183102</v>
      </c>
      <c r="O2034">
        <v>18.744838976052801</v>
      </c>
      <c r="P2034">
        <v>52.3270440251572</v>
      </c>
      <c r="Q2034">
        <v>8.3115873554945E-2</v>
      </c>
    </row>
    <row r="2035" spans="1:17" hidden="1" x14ac:dyDescent="0.3">
      <c r="A2035" t="s">
        <v>4254</v>
      </c>
      <c r="B2035" t="s">
        <v>4255</v>
      </c>
      <c r="C2035" t="str">
        <f>IFERROR(VLOOKUP(Table1[[#This Row],[Ticker]],[1]!Table2[[Symbol]:[Industry]],2,FALSE),"-")</f>
        <v>-</v>
      </c>
      <c r="D2035" t="s">
        <v>356</v>
      </c>
      <c r="E2035">
        <v>366.51362060000002</v>
      </c>
      <c r="F2035">
        <v>3.28</v>
      </c>
      <c r="G2035">
        <v>58.472116781060002</v>
      </c>
      <c r="H2035">
        <v>8.0615958222103892</v>
      </c>
      <c r="I2035">
        <v>22.821995370591299</v>
      </c>
      <c r="J2035">
        <v>3.42018628767616</v>
      </c>
      <c r="K2035">
        <v>2.88756417618356</v>
      </c>
      <c r="L2035">
        <v>2.5068523607681001</v>
      </c>
      <c r="M2035">
        <v>78.263920791256993</v>
      </c>
      <c r="N2035">
        <v>0.95436571191495601</v>
      </c>
      <c r="O2035">
        <v>4.2682926829268304</v>
      </c>
      <c r="P2035">
        <v>111.61290322580599</v>
      </c>
      <c r="Q2035">
        <v>-3.5683760734925997E-2</v>
      </c>
    </row>
    <row r="2036" spans="1:17" hidden="1" x14ac:dyDescent="0.3">
      <c r="A2036" t="s">
        <v>4256</v>
      </c>
      <c r="B2036" t="s">
        <v>4257</v>
      </c>
      <c r="C2036" t="str">
        <f>IFERROR(VLOOKUP(Table1[[#This Row],[Ticker]],[1]!Table2[[Symbol]:[Industry]],2,FALSE),"-")</f>
        <v>-</v>
      </c>
      <c r="D2036" t="s">
        <v>72</v>
      </c>
      <c r="E2036">
        <v>365.00827616499998</v>
      </c>
      <c r="F2036">
        <v>62.53</v>
      </c>
      <c r="G2036">
        <v>115.567312309768</v>
      </c>
      <c r="H2036">
        <v>23.228159374832899</v>
      </c>
      <c r="I2036">
        <v>22.261097275157201</v>
      </c>
      <c r="J2036">
        <v>-9.9024490109974703</v>
      </c>
      <c r="K2036">
        <v>51.641439768807999</v>
      </c>
      <c r="L2036">
        <v>42.191688006911903</v>
      </c>
      <c r="M2036">
        <v>58.473342291418099</v>
      </c>
      <c r="N2036">
        <v>2.4707289640149201</v>
      </c>
      <c r="O2036">
        <v>18.023348792579501</v>
      </c>
      <c r="P2036">
        <v>174.13415168785599</v>
      </c>
      <c r="Q2036">
        <v>0.12258797760118301</v>
      </c>
    </row>
    <row r="2037" spans="1:17" hidden="1" x14ac:dyDescent="0.3">
      <c r="A2037" t="s">
        <v>4258</v>
      </c>
      <c r="B2037" t="s">
        <v>4259</v>
      </c>
      <c r="C2037" t="str">
        <f>IFERROR(VLOOKUP(Table1[[#This Row],[Ticker]],[1]!Table2[[Symbol]:[Industry]],2,FALSE),"-")</f>
        <v>-</v>
      </c>
      <c r="D2037" t="s">
        <v>532</v>
      </c>
      <c r="E2037">
        <v>364.74349999999998</v>
      </c>
      <c r="F2037">
        <v>439.45</v>
      </c>
      <c r="G2037">
        <v>527.33360974437596</v>
      </c>
      <c r="H2037">
        <v>27.8486467578653</v>
      </c>
      <c r="I2037">
        <v>85.152075670356894</v>
      </c>
      <c r="J2037">
        <v>-4.7204605874360004</v>
      </c>
      <c r="K2037">
        <v>346.95527574689697</v>
      </c>
      <c r="L2037">
        <v>247.950228006157</v>
      </c>
      <c r="M2037">
        <v>64.941034354625899</v>
      </c>
      <c r="N2037">
        <v>2.9018640650563001</v>
      </c>
      <c r="O2037">
        <v>18.8986232790988</v>
      </c>
      <c r="P2037">
        <v>583.43701399688905</v>
      </c>
      <c r="Q2037">
        <v>0.217707679176047</v>
      </c>
    </row>
    <row r="2038" spans="1:17" hidden="1" x14ac:dyDescent="0.3">
      <c r="A2038" t="s">
        <v>4260</v>
      </c>
      <c r="B2038" t="s">
        <v>4261</v>
      </c>
      <c r="C2038" t="str">
        <f>IFERROR(VLOOKUP(Table1[[#This Row],[Ticker]],[1]!Table2[[Symbol]:[Industry]],2,FALSE),"-")</f>
        <v>-</v>
      </c>
      <c r="D2038" t="s">
        <v>141</v>
      </c>
      <c r="E2038">
        <v>363.41780545300003</v>
      </c>
      <c r="F2038">
        <v>107.93</v>
      </c>
      <c r="G2038">
        <v>-48.669137318614503</v>
      </c>
      <c r="H2038">
        <v>-18.6964363063036</v>
      </c>
      <c r="I2038">
        <v>-13.263733592245799</v>
      </c>
      <c r="J2038">
        <v>-5.1791635245540899</v>
      </c>
      <c r="K2038">
        <v>102.56379604856301</v>
      </c>
      <c r="L2038">
        <v>112.19969589497801</v>
      </c>
      <c r="M2038">
        <v>56.497975060002602</v>
      </c>
      <c r="N2038">
        <v>1.2485904066553399</v>
      </c>
      <c r="O2038">
        <v>51.950338182155001</v>
      </c>
      <c r="P2038">
        <v>32.673632452366299</v>
      </c>
      <c r="Q2038">
        <v>9.0622460433801996E-2</v>
      </c>
    </row>
    <row r="2039" spans="1:17" hidden="1" x14ac:dyDescent="0.3">
      <c r="A2039" t="s">
        <v>4262</v>
      </c>
      <c r="B2039" t="s">
        <v>4263</v>
      </c>
      <c r="C2039" t="str">
        <f>IFERROR(VLOOKUP(Table1[[#This Row],[Ticker]],[1]!Table2[[Symbol]:[Industry]],2,FALSE),"-")</f>
        <v>-</v>
      </c>
      <c r="D2039" t="s">
        <v>141</v>
      </c>
      <c r="E2039">
        <v>362.92</v>
      </c>
      <c r="F2039">
        <v>422</v>
      </c>
      <c r="G2039">
        <v>651.59259673371196</v>
      </c>
      <c r="H2039">
        <v>49.820911938037199</v>
      </c>
      <c r="I2039">
        <v>240.98185098142201</v>
      </c>
      <c r="J2039">
        <v>6.8415391829325101</v>
      </c>
      <c r="K2039">
        <v>296.51645010938898</v>
      </c>
      <c r="L2039">
        <v>177.650222287845</v>
      </c>
      <c r="M2039">
        <v>99.592421343005498</v>
      </c>
      <c r="N2039">
        <v>0.79513581912962805</v>
      </c>
      <c r="O2039">
        <v>1.1018957345971501</v>
      </c>
      <c r="P2039">
        <v>806.55209452201905</v>
      </c>
      <c r="Q2039">
        <v>0.17786620974869</v>
      </c>
    </row>
    <row r="2040" spans="1:17" hidden="1" x14ac:dyDescent="0.3">
      <c r="A2040" t="s">
        <v>4264</v>
      </c>
      <c r="B2040" t="s">
        <v>4265</v>
      </c>
      <c r="C2040" t="str">
        <f>IFERROR(VLOOKUP(Table1[[#This Row],[Ticker]],[1]!Table2[[Symbol]:[Industry]],2,FALSE),"-")</f>
        <v>-</v>
      </c>
      <c r="D2040" t="s">
        <v>2247</v>
      </c>
      <c r="E2040">
        <v>362.86874999999998</v>
      </c>
      <c r="F2040">
        <v>645.1</v>
      </c>
      <c r="G2040">
        <v>308.06484164104103</v>
      </c>
      <c r="H2040">
        <v>-28.862908336458801</v>
      </c>
      <c r="I2040">
        <v>122.18720602965</v>
      </c>
      <c r="J2040">
        <v>-8.8585220024928102</v>
      </c>
      <c r="K2040">
        <v>672.58076917352298</v>
      </c>
      <c r="L2040">
        <v>402.79283322142402</v>
      </c>
      <c r="M2040">
        <v>33.904162763094099</v>
      </c>
      <c r="N2040">
        <v>0.61451726568005605</v>
      </c>
      <c r="O2040">
        <v>45.706092078747403</v>
      </c>
      <c r="P2040">
        <v>453.73390557939899</v>
      </c>
    </row>
    <row r="2041" spans="1:17" hidden="1" x14ac:dyDescent="0.3">
      <c r="A2041" t="s">
        <v>4266</v>
      </c>
      <c r="B2041" t="s">
        <v>4267</v>
      </c>
      <c r="C2041" t="str">
        <f>IFERROR(VLOOKUP(Table1[[#This Row],[Ticker]],[1]!Table2[[Symbol]:[Industry]],2,FALSE),"-")</f>
        <v>-</v>
      </c>
      <c r="D2041" t="s">
        <v>184</v>
      </c>
      <c r="E2041">
        <v>361.18309019999998</v>
      </c>
      <c r="F2041">
        <v>4.7</v>
      </c>
      <c r="G2041">
        <v>-93.963024052207004</v>
      </c>
      <c r="H2041">
        <v>11.513650616730899</v>
      </c>
      <c r="I2041">
        <v>-70.736200955488499</v>
      </c>
      <c r="J2041">
        <v>25.294520685972198</v>
      </c>
      <c r="K2041">
        <v>4.74741557764857</v>
      </c>
      <c r="L2041">
        <v>7.44617777287917</v>
      </c>
      <c r="M2041">
        <v>63.218560257509097</v>
      </c>
      <c r="N2041">
        <v>1.86773608394601</v>
      </c>
      <c r="O2041">
        <v>212.55319148936101</v>
      </c>
      <c r="P2041">
        <v>27.7173913043478</v>
      </c>
      <c r="Q2041">
        <v>0.14762094665053099</v>
      </c>
    </row>
    <row r="2042" spans="1:17" hidden="1" x14ac:dyDescent="0.3">
      <c r="A2042" t="s">
        <v>4268</v>
      </c>
      <c r="B2042" t="s">
        <v>4269</v>
      </c>
      <c r="C2042" t="str">
        <f>IFERROR(VLOOKUP(Table1[[#This Row],[Ticker]],[1]!Table2[[Symbol]:[Industry]],2,FALSE),"-")</f>
        <v>-</v>
      </c>
      <c r="D2042" t="s">
        <v>1570</v>
      </c>
      <c r="E2042">
        <v>361.07749999999999</v>
      </c>
      <c r="F2042">
        <v>587.5</v>
      </c>
      <c r="G2042">
        <v>28.5572726104878</v>
      </c>
      <c r="H2042">
        <v>3.4563326643156702</v>
      </c>
      <c r="I2042">
        <v>10.783288540721699</v>
      </c>
      <c r="J2042">
        <v>5.2641526974048896</v>
      </c>
      <c r="K2042">
        <v>561.53129475199</v>
      </c>
      <c r="L2042">
        <v>496.54400950402601</v>
      </c>
      <c r="M2042">
        <v>60.329824400507803</v>
      </c>
      <c r="N2042">
        <v>1.34371391850725</v>
      </c>
      <c r="O2042">
        <v>6.8936170212765902</v>
      </c>
      <c r="P2042">
        <v>88.876386433049305</v>
      </c>
      <c r="Q2042">
        <v>0.100291956534763</v>
      </c>
    </row>
    <row r="2043" spans="1:17" hidden="1" x14ac:dyDescent="0.3">
      <c r="A2043" t="s">
        <v>4270</v>
      </c>
      <c r="B2043" t="s">
        <v>4271</v>
      </c>
      <c r="C2043" t="str">
        <f>IFERROR(VLOOKUP(Table1[[#This Row],[Ticker]],[1]!Table2[[Symbol]:[Industry]],2,FALSE),"-")</f>
        <v>-</v>
      </c>
      <c r="D2043" t="s">
        <v>265</v>
      </c>
      <c r="E2043">
        <v>360.58996574999998</v>
      </c>
      <c r="F2043">
        <v>138.75</v>
      </c>
      <c r="G2043">
        <v>29.871866946314</v>
      </c>
      <c r="H2043">
        <v>1.9704499888770699</v>
      </c>
      <c r="I2043">
        <v>-10.7556840088426</v>
      </c>
      <c r="J2043">
        <v>11.2396989276992</v>
      </c>
      <c r="K2043">
        <v>123.934203858651</v>
      </c>
      <c r="L2043">
        <v>118.146779440394</v>
      </c>
      <c r="M2043">
        <v>82.813751080279104</v>
      </c>
      <c r="N2043">
        <v>1.43210688313569</v>
      </c>
      <c r="O2043">
        <v>24.612612612612601</v>
      </c>
      <c r="P2043">
        <v>107.089552238805</v>
      </c>
      <c r="Q2043">
        <v>5.3376385288847E-2</v>
      </c>
    </row>
    <row r="2044" spans="1:17" hidden="1" x14ac:dyDescent="0.3">
      <c r="A2044" t="s">
        <v>4272</v>
      </c>
      <c r="B2044" t="s">
        <v>4273</v>
      </c>
      <c r="C2044" t="str">
        <f>IFERROR(VLOOKUP(Table1[[#This Row],[Ticker]],[1]!Table2[[Symbol]:[Industry]],2,FALSE),"-")</f>
        <v>-</v>
      </c>
      <c r="D2044" t="s">
        <v>388</v>
      </c>
      <c r="E2044">
        <v>360.44613523599998</v>
      </c>
      <c r="F2044">
        <v>203.72</v>
      </c>
      <c r="G2044">
        <v>-50.159095940358</v>
      </c>
      <c r="H2044">
        <v>1.44057671393013</v>
      </c>
      <c r="I2044">
        <v>-5.1539614801016498</v>
      </c>
      <c r="J2044">
        <v>-0.47533175680372503</v>
      </c>
      <c r="K2044">
        <v>188.666330903242</v>
      </c>
      <c r="L2044">
        <v>196.29301473283101</v>
      </c>
      <c r="M2044">
        <v>78.473588060473404</v>
      </c>
      <c r="N2044">
        <v>0.80536209614624199</v>
      </c>
      <c r="O2044">
        <v>31.234046730806998</v>
      </c>
      <c r="P2044">
        <v>40.933932895191901</v>
      </c>
      <c r="Q2044">
        <v>-7.4443455647392007E-2</v>
      </c>
    </row>
    <row r="2045" spans="1:17" hidden="1" x14ac:dyDescent="0.3">
      <c r="A2045" t="s">
        <v>4274</v>
      </c>
      <c r="B2045" t="s">
        <v>4275</v>
      </c>
      <c r="C2045" t="str">
        <f>IFERROR(VLOOKUP(Table1[[#This Row],[Ticker]],[1]!Table2[[Symbol]:[Industry]],2,FALSE),"-")</f>
        <v>-</v>
      </c>
      <c r="D2045" t="s">
        <v>532</v>
      </c>
      <c r="E2045">
        <v>360.42583999999999</v>
      </c>
      <c r="F2045">
        <v>170.98</v>
      </c>
      <c r="G2045">
        <v>1029.15281033258</v>
      </c>
      <c r="H2045">
        <v>100.379617297575</v>
      </c>
      <c r="I2045">
        <v>232.96261582796899</v>
      </c>
      <c r="J2045">
        <v>23.376055458154401</v>
      </c>
      <c r="K2045">
        <v>115.472436055209</v>
      </c>
      <c r="L2045">
        <v>75.232698875794597</v>
      </c>
      <c r="M2045">
        <v>85.546361989566904</v>
      </c>
      <c r="N2045">
        <v>1.5463417519370599</v>
      </c>
      <c r="O2045">
        <v>4.57363434319804</v>
      </c>
      <c r="P2045">
        <v>1419.82222222222</v>
      </c>
    </row>
    <row r="2046" spans="1:17" hidden="1" x14ac:dyDescent="0.3">
      <c r="A2046" t="s">
        <v>4276</v>
      </c>
      <c r="B2046" t="s">
        <v>4277</v>
      </c>
      <c r="C2046" t="str">
        <f>IFERROR(VLOOKUP(Table1[[#This Row],[Ticker]],[1]!Table2[[Symbol]:[Industry]],2,FALSE),"-")</f>
        <v>-</v>
      </c>
      <c r="D2046" t="s">
        <v>141</v>
      </c>
      <c r="E2046">
        <v>359.85947752800001</v>
      </c>
      <c r="F2046">
        <v>58.68</v>
      </c>
      <c r="G2046">
        <v>4.3993593453449797</v>
      </c>
      <c r="H2046">
        <v>31.147617327586701</v>
      </c>
      <c r="I2046">
        <v>16.128551702359299</v>
      </c>
      <c r="J2046">
        <v>1.8055919008136301</v>
      </c>
      <c r="K2046">
        <v>49.3356649461738</v>
      </c>
      <c r="L2046">
        <v>45.041600219486902</v>
      </c>
      <c r="M2046">
        <v>70.394051116381704</v>
      </c>
      <c r="N2046">
        <v>1.61061998000474</v>
      </c>
      <c r="O2046">
        <v>8.8957055214723795</v>
      </c>
      <c r="P2046">
        <v>94.304635761589395</v>
      </c>
      <c r="Q2046">
        <v>9.4055175610518002E-2</v>
      </c>
    </row>
    <row r="2047" spans="1:17" hidden="1" x14ac:dyDescent="0.3">
      <c r="A2047" t="s">
        <v>4278</v>
      </c>
      <c r="B2047" t="s">
        <v>4279</v>
      </c>
      <c r="C2047" t="str">
        <f>IFERROR(VLOOKUP(Table1[[#This Row],[Ticker]],[1]!Table2[[Symbol]:[Industry]],2,FALSE),"-")</f>
        <v>-</v>
      </c>
      <c r="D2047" t="s">
        <v>21</v>
      </c>
      <c r="E2047">
        <v>359.82566400000002</v>
      </c>
      <c r="F2047">
        <v>245.3</v>
      </c>
      <c r="G2047">
        <v>-48.673763015360002</v>
      </c>
      <c r="H2047">
        <v>-3.1629904662056698</v>
      </c>
      <c r="I2047">
        <v>-45.820301485248997</v>
      </c>
      <c r="J2047">
        <v>-1.33196920287202</v>
      </c>
      <c r="K2047">
        <v>252.57725982851599</v>
      </c>
      <c r="L2047">
        <v>261.468602265242</v>
      </c>
      <c r="M2047">
        <v>44.548879428012199</v>
      </c>
      <c r="N2047">
        <v>0.61744762829361499</v>
      </c>
      <c r="O2047">
        <v>66.204647370566605</v>
      </c>
      <c r="P2047">
        <v>17.368421052631501</v>
      </c>
    </row>
    <row r="2048" spans="1:17" hidden="1" x14ac:dyDescent="0.3">
      <c r="A2048" t="s">
        <v>4280</v>
      </c>
      <c r="B2048" t="s">
        <v>4281</v>
      </c>
      <c r="C2048" t="str">
        <f>IFERROR(VLOOKUP(Table1[[#This Row],[Ticker]],[1]!Table2[[Symbol]:[Industry]],2,FALSE),"-")</f>
        <v>-</v>
      </c>
      <c r="D2048" t="s">
        <v>265</v>
      </c>
      <c r="E2048">
        <v>358.64299999999997</v>
      </c>
      <c r="F2048">
        <v>216.05</v>
      </c>
      <c r="G2048">
        <v>-28.123252986886001</v>
      </c>
      <c r="H2048">
        <v>2.1757510733519601</v>
      </c>
      <c r="I2048">
        <v>-35.537345377719397</v>
      </c>
      <c r="J2048">
        <v>5.7436932628043804</v>
      </c>
      <c r="K2048">
        <v>221.06780761206599</v>
      </c>
      <c r="L2048">
        <v>225.907095279939</v>
      </c>
      <c r="M2048">
        <v>46.206526744780597</v>
      </c>
      <c r="N2048">
        <v>1.04315227578338</v>
      </c>
      <c r="O2048">
        <v>59.662115251099202</v>
      </c>
      <c r="P2048">
        <v>12.5260416666666</v>
      </c>
      <c r="Q2048">
        <v>0.111935330096539</v>
      </c>
    </row>
    <row r="2049" spans="1:17" hidden="1" x14ac:dyDescent="0.3">
      <c r="A2049" t="s">
        <v>4282</v>
      </c>
      <c r="B2049" t="s">
        <v>4283</v>
      </c>
      <c r="C2049" t="str">
        <f>IFERROR(VLOOKUP(Table1[[#This Row],[Ticker]],[1]!Table2[[Symbol]:[Industry]],2,FALSE),"-")</f>
        <v>-</v>
      </c>
      <c r="D2049" t="s">
        <v>306</v>
      </c>
      <c r="E2049">
        <v>358.63972984399999</v>
      </c>
      <c r="F2049">
        <v>184.36</v>
      </c>
      <c r="G2049">
        <v>-11.397851709597999</v>
      </c>
      <c r="H2049">
        <v>-14.4970896237989</v>
      </c>
      <c r="I2049">
        <v>27.126687827164201</v>
      </c>
      <c r="J2049">
        <v>3.3474007615151899</v>
      </c>
      <c r="K2049">
        <v>173.30472855183601</v>
      </c>
      <c r="L2049">
        <v>160.45752393826399</v>
      </c>
      <c r="M2049">
        <v>54.660207707141801</v>
      </c>
      <c r="N2049">
        <v>0.60906981443843999</v>
      </c>
      <c r="O2049">
        <v>29.610544586678198</v>
      </c>
      <c r="P2049">
        <v>69.3706936150666</v>
      </c>
      <c r="Q2049">
        <v>7.4884305117798006E-2</v>
      </c>
    </row>
    <row r="2050" spans="1:17" hidden="1" x14ac:dyDescent="0.3">
      <c r="A2050" t="s">
        <v>4284</v>
      </c>
      <c r="B2050" t="s">
        <v>4285</v>
      </c>
      <c r="C2050" t="str">
        <f>IFERROR(VLOOKUP(Table1[[#This Row],[Ticker]],[1]!Table2[[Symbol]:[Industry]],2,FALSE),"-")</f>
        <v>-</v>
      </c>
      <c r="D2050" t="s">
        <v>151</v>
      </c>
      <c r="E2050">
        <v>357.84</v>
      </c>
      <c r="F2050">
        <v>255.6</v>
      </c>
      <c r="G2050">
        <v>202.77886965462301</v>
      </c>
      <c r="H2050">
        <v>-13.1338064766401</v>
      </c>
      <c r="I2050">
        <v>101.18873150755999</v>
      </c>
      <c r="J2050">
        <v>0.54172961739167802</v>
      </c>
      <c r="K2050">
        <v>244.69510600535699</v>
      </c>
      <c r="L2050">
        <v>180.78875219915699</v>
      </c>
      <c r="M2050">
        <v>48.9217535201389</v>
      </c>
      <c r="N2050">
        <v>0.62282085411174104</v>
      </c>
      <c r="O2050">
        <v>21.404538341157998</v>
      </c>
      <c r="P2050">
        <v>244.47439353099699</v>
      </c>
      <c r="Q2050">
        <v>0.14329919625288301</v>
      </c>
    </row>
    <row r="2051" spans="1:17" hidden="1" x14ac:dyDescent="0.3">
      <c r="A2051" t="s">
        <v>4286</v>
      </c>
      <c r="B2051" t="s">
        <v>4287</v>
      </c>
      <c r="C2051" t="str">
        <f>IFERROR(VLOOKUP(Table1[[#This Row],[Ticker]],[1]!Table2[[Symbol]:[Industry]],2,FALSE),"-")</f>
        <v>-</v>
      </c>
      <c r="D2051" t="s">
        <v>4288</v>
      </c>
      <c r="E2051">
        <v>356.987779367999</v>
      </c>
      <c r="F2051">
        <v>26.09</v>
      </c>
      <c r="G2051">
        <v>1.86727966473455</v>
      </c>
      <c r="H2051">
        <v>-32.604570719424999</v>
      </c>
      <c r="I2051">
        <v>-57.883453932889601</v>
      </c>
      <c r="J2051">
        <v>-15.5059796267232</v>
      </c>
      <c r="K2051">
        <v>36.3814822521826</v>
      </c>
      <c r="L2051">
        <v>37.833548431557901</v>
      </c>
      <c r="M2051">
        <v>16.637524959717599</v>
      </c>
      <c r="N2051">
        <v>1.2216404465278701</v>
      </c>
      <c r="O2051">
        <v>118.091222690686</v>
      </c>
      <c r="P2051">
        <v>31.9009100101112</v>
      </c>
      <c r="Q2051">
        <v>0.240997392000454</v>
      </c>
    </row>
    <row r="2052" spans="1:17" hidden="1" x14ac:dyDescent="0.3">
      <c r="A2052" t="s">
        <v>4289</v>
      </c>
      <c r="B2052" t="s">
        <v>4290</v>
      </c>
      <c r="C2052" t="str">
        <f>IFERROR(VLOOKUP(Table1[[#This Row],[Ticker]],[1]!Table2[[Symbol]:[Industry]],2,FALSE),"-")</f>
        <v>-</v>
      </c>
      <c r="D2052" t="s">
        <v>415</v>
      </c>
      <c r="E2052">
        <v>356.04298162499998</v>
      </c>
      <c r="F2052">
        <v>142.75</v>
      </c>
      <c r="G2052">
        <v>384.195476282865</v>
      </c>
      <c r="H2052">
        <v>3.8753213124064798</v>
      </c>
      <c r="I2052">
        <v>68.596322159562504</v>
      </c>
      <c r="J2052">
        <v>4.3579834093240404</v>
      </c>
      <c r="K2052">
        <v>130.823517898961</v>
      </c>
      <c r="L2052">
        <v>99.267356574367298</v>
      </c>
      <c r="M2052">
        <v>65.613437606869496</v>
      </c>
      <c r="N2052">
        <v>0.66421175137602495</v>
      </c>
      <c r="O2052">
        <v>4.8336252189141904</v>
      </c>
      <c r="P2052">
        <v>432.64925373134298</v>
      </c>
      <c r="Q2052">
        <v>0.16395499803465399</v>
      </c>
    </row>
    <row r="2053" spans="1:17" hidden="1" x14ac:dyDescent="0.3">
      <c r="A2053" t="s">
        <v>4291</v>
      </c>
      <c r="B2053" t="s">
        <v>4292</v>
      </c>
      <c r="C2053" t="str">
        <f>IFERROR(VLOOKUP(Table1[[#This Row],[Ticker]],[1]!Table2[[Symbol]:[Industry]],2,FALSE),"-")</f>
        <v>-</v>
      </c>
      <c r="D2053" t="s">
        <v>992</v>
      </c>
      <c r="E2053">
        <v>356.04065789999999</v>
      </c>
      <c r="F2053">
        <v>38.700000000000003</v>
      </c>
      <c r="G2053">
        <v>-4.7909118987747004</v>
      </c>
      <c r="H2053">
        <v>-9.3893845699464595</v>
      </c>
      <c r="I2053">
        <v>1.79971786295822</v>
      </c>
      <c r="J2053">
        <v>-1.21826036899914</v>
      </c>
      <c r="K2053">
        <v>39.881596553674797</v>
      </c>
      <c r="L2053">
        <v>36.804987636607699</v>
      </c>
      <c r="M2053">
        <v>45.485585890242398</v>
      </c>
      <c r="N2053">
        <v>0.11787016320737199</v>
      </c>
      <c r="O2053">
        <v>30.232558139534799</v>
      </c>
      <c r="P2053">
        <v>43.068391866913103</v>
      </c>
      <c r="Q2053">
        <v>3.5841659557054997E-2</v>
      </c>
    </row>
    <row r="2054" spans="1:17" hidden="1" x14ac:dyDescent="0.3">
      <c r="A2054" t="s">
        <v>4293</v>
      </c>
      <c r="B2054" t="s">
        <v>4294</v>
      </c>
      <c r="C2054" t="str">
        <f>IFERROR(VLOOKUP(Table1[[#This Row],[Ticker]],[1]!Table2[[Symbol]:[Industry]],2,FALSE),"-")</f>
        <v>-</v>
      </c>
      <c r="D2054" t="s">
        <v>127</v>
      </c>
      <c r="E2054">
        <v>355.94463539999998</v>
      </c>
      <c r="F2054">
        <v>6.33</v>
      </c>
      <c r="G2054">
        <v>104.410814099067</v>
      </c>
      <c r="H2054">
        <v>24.823880018757499</v>
      </c>
      <c r="I2054">
        <v>49.999086062326398</v>
      </c>
      <c r="J2054">
        <v>0.889566458723972</v>
      </c>
      <c r="K2054">
        <v>5.3883179953207403</v>
      </c>
      <c r="L2054">
        <v>4.2540070120322699</v>
      </c>
      <c r="M2054">
        <v>54.301753139728604</v>
      </c>
      <c r="N2054">
        <v>0.51621260788995604</v>
      </c>
      <c r="O2054">
        <v>16.429699842022099</v>
      </c>
      <c r="P2054">
        <v>148.23529411764699</v>
      </c>
      <c r="Q2054">
        <v>9.1637255158910996E-2</v>
      </c>
    </row>
    <row r="2055" spans="1:17" hidden="1" x14ac:dyDescent="0.3">
      <c r="A2055" t="s">
        <v>4295</v>
      </c>
      <c r="B2055" t="s">
        <v>4296</v>
      </c>
      <c r="C2055" t="str">
        <f>IFERROR(VLOOKUP(Table1[[#This Row],[Ticker]],[1]!Table2[[Symbol]:[Industry]],2,FALSE),"-")</f>
        <v>-</v>
      </c>
      <c r="D2055" t="s">
        <v>4297</v>
      </c>
      <c r="E2055">
        <v>355.32564600000001</v>
      </c>
      <c r="F2055">
        <v>983.9</v>
      </c>
      <c r="G2055">
        <v>-2.6514449492088699</v>
      </c>
      <c r="H2055">
        <v>10.482814524068299</v>
      </c>
      <c r="I2055">
        <v>-5.0942761310357803</v>
      </c>
      <c r="J2055">
        <v>-9.13869009834149</v>
      </c>
      <c r="K2055">
        <v>836.81069815326498</v>
      </c>
      <c r="L2055">
        <v>836.19587301819399</v>
      </c>
      <c r="M2055">
        <v>57.245544312827697</v>
      </c>
      <c r="N2055">
        <v>2.1121466768525501</v>
      </c>
      <c r="O2055">
        <v>16.2719788596402</v>
      </c>
      <c r="P2055">
        <v>84.943609022556302</v>
      </c>
      <c r="Q2055">
        <v>0.13711629852344101</v>
      </c>
    </row>
    <row r="2056" spans="1:17" hidden="1" x14ac:dyDescent="0.3">
      <c r="A2056" t="s">
        <v>4298</v>
      </c>
      <c r="B2056" t="s">
        <v>4299</v>
      </c>
      <c r="C2056" t="str">
        <f>IFERROR(VLOOKUP(Table1[[#This Row],[Ticker]],[1]!Table2[[Symbol]:[Industry]],2,FALSE),"-")</f>
        <v>-</v>
      </c>
      <c r="D2056" t="s">
        <v>127</v>
      </c>
      <c r="E2056">
        <v>354.79150321499998</v>
      </c>
      <c r="F2056">
        <v>67.77</v>
      </c>
      <c r="G2056">
        <v>50.782805086853799</v>
      </c>
      <c r="H2056">
        <v>14.2191110745675</v>
      </c>
      <c r="I2056">
        <v>-30.459610345329299</v>
      </c>
      <c r="J2056">
        <v>5.5111308902633596</v>
      </c>
      <c r="K2056">
        <v>66.251678186039697</v>
      </c>
      <c r="L2056">
        <v>64.511265088095996</v>
      </c>
      <c r="M2056">
        <v>54.386750044133301</v>
      </c>
      <c r="N2056">
        <v>1.63300709876089</v>
      </c>
      <c r="O2056">
        <v>40.032462741626098</v>
      </c>
      <c r="P2056">
        <v>84.911323328785798</v>
      </c>
      <c r="Q2056">
        <v>2.7513284896657001E-2</v>
      </c>
    </row>
    <row r="2057" spans="1:17" hidden="1" x14ac:dyDescent="0.3">
      <c r="A2057" t="s">
        <v>4300</v>
      </c>
      <c r="B2057" t="s">
        <v>4301</v>
      </c>
      <c r="C2057" t="str">
        <f>IFERROR(VLOOKUP(Table1[[#This Row],[Ticker]],[1]!Table2[[Symbol]:[Industry]],2,FALSE),"-")</f>
        <v>-</v>
      </c>
      <c r="D2057" t="s">
        <v>1668</v>
      </c>
      <c r="E2057">
        <v>353.22745599999899</v>
      </c>
      <c r="F2057">
        <v>64.19</v>
      </c>
      <c r="G2057">
        <v>-8.9432700360010706</v>
      </c>
      <c r="H2057">
        <v>-0.73781791313298595</v>
      </c>
      <c r="I2057">
        <v>0.99162821991711003</v>
      </c>
      <c r="J2057">
        <v>-0.80664173941262995</v>
      </c>
      <c r="K2057">
        <v>63.605801018574397</v>
      </c>
      <c r="L2057">
        <v>60.7955604813611</v>
      </c>
      <c r="M2057">
        <v>59.429581906584403</v>
      </c>
      <c r="N2057">
        <v>0.60128267686093895</v>
      </c>
      <c r="O2057">
        <v>21.5142545567845</v>
      </c>
      <c r="P2057">
        <v>28.76629889669</v>
      </c>
      <c r="Q2057">
        <v>-2.7277470216565999E-2</v>
      </c>
    </row>
    <row r="2058" spans="1:17" hidden="1" x14ac:dyDescent="0.3">
      <c r="A2058" t="s">
        <v>4302</v>
      </c>
      <c r="B2058" t="s">
        <v>4303</v>
      </c>
      <c r="C2058" t="str">
        <f>IFERROR(VLOOKUP(Table1[[#This Row],[Ticker]],[1]!Table2[[Symbol]:[Industry]],2,FALSE),"-")</f>
        <v>-</v>
      </c>
      <c r="D2058" t="s">
        <v>265</v>
      </c>
      <c r="E2058">
        <v>352.43870506600001</v>
      </c>
      <c r="F2058">
        <v>128.03</v>
      </c>
      <c r="G2058">
        <v>-30.244074616615901</v>
      </c>
      <c r="H2058">
        <v>-2.3795150324707199</v>
      </c>
      <c r="I2058">
        <v>-14.1973202710662</v>
      </c>
      <c r="J2058">
        <v>-3.2872993455654802</v>
      </c>
      <c r="K2058">
        <v>130.76654539455899</v>
      </c>
      <c r="L2058">
        <v>128.898517121975</v>
      </c>
      <c r="M2058">
        <v>42.5678328359785</v>
      </c>
      <c r="N2058">
        <v>1.98264568228643</v>
      </c>
      <c r="O2058">
        <v>11.919081465281501</v>
      </c>
      <c r="P2058">
        <v>6.1608623548922097</v>
      </c>
      <c r="Q2058">
        <v>2.408539259689E-2</v>
      </c>
    </row>
    <row r="2059" spans="1:17" hidden="1" x14ac:dyDescent="0.3">
      <c r="A2059" t="s">
        <v>4304</v>
      </c>
      <c r="B2059" t="s">
        <v>4305</v>
      </c>
      <c r="C2059" t="str">
        <f>IFERROR(VLOOKUP(Table1[[#This Row],[Ticker]],[1]!Table2[[Symbol]:[Industry]],2,FALSE),"-")</f>
        <v>-</v>
      </c>
      <c r="D2059" t="s">
        <v>127</v>
      </c>
      <c r="E2059">
        <v>351.52911247999998</v>
      </c>
      <c r="F2059">
        <v>135.19999999999999</v>
      </c>
      <c r="G2059">
        <v>-21.830349032851601</v>
      </c>
      <c r="H2059">
        <v>-0.33890169022740801</v>
      </c>
      <c r="I2059">
        <v>-7.1149110516707097</v>
      </c>
      <c r="J2059">
        <v>-0.43931015979891602</v>
      </c>
      <c r="K2059">
        <v>136.014239456084</v>
      </c>
      <c r="L2059">
        <v>133.257679215682</v>
      </c>
      <c r="M2059">
        <v>56.287775504837697</v>
      </c>
      <c r="N2059">
        <v>0.45067821067821001</v>
      </c>
      <c r="O2059">
        <v>36.094674556213</v>
      </c>
      <c r="P2059">
        <v>27.5471698113207</v>
      </c>
      <c r="Q2059">
        <v>1.0978264281597001E-2</v>
      </c>
    </row>
    <row r="2060" spans="1:17" hidden="1" x14ac:dyDescent="0.3">
      <c r="A2060" t="s">
        <v>4306</v>
      </c>
      <c r="B2060" t="s">
        <v>4307</v>
      </c>
      <c r="C2060" t="str">
        <f>IFERROR(VLOOKUP(Table1[[#This Row],[Ticker]],[1]!Table2[[Symbol]:[Industry]],2,FALSE),"-")</f>
        <v>-</v>
      </c>
      <c r="D2060" t="s">
        <v>54</v>
      </c>
      <c r="E2060">
        <v>351.11321500000003</v>
      </c>
      <c r="F2060">
        <v>300.5</v>
      </c>
      <c r="G2060">
        <v>206.58561464174099</v>
      </c>
      <c r="H2060">
        <v>33.834412631140097</v>
      </c>
      <c r="I2060">
        <v>55.118057359012703</v>
      </c>
      <c r="J2060">
        <v>2.23644750705312</v>
      </c>
      <c r="K2060">
        <v>243.16300624951799</v>
      </c>
      <c r="L2060">
        <v>184.160372776587</v>
      </c>
      <c r="M2060">
        <v>67.841784698144394</v>
      </c>
      <c r="N2060">
        <v>1.6926398551341399</v>
      </c>
      <c r="O2060">
        <v>4.8086522462562398</v>
      </c>
      <c r="P2060">
        <v>249.41860465116201</v>
      </c>
      <c r="Q2060">
        <v>0.17745215666816899</v>
      </c>
    </row>
    <row r="2061" spans="1:17" hidden="1" x14ac:dyDescent="0.3">
      <c r="A2061" t="s">
        <v>4308</v>
      </c>
      <c r="B2061" t="s">
        <v>4309</v>
      </c>
      <c r="C2061" t="str">
        <f>IFERROR(VLOOKUP(Table1[[#This Row],[Ticker]],[1]!Table2[[Symbol]:[Industry]],2,FALSE),"-")</f>
        <v>-</v>
      </c>
      <c r="D2061" t="s">
        <v>199</v>
      </c>
      <c r="E2061">
        <v>350.81180891999998</v>
      </c>
      <c r="F2061">
        <v>691.05</v>
      </c>
      <c r="G2061">
        <v>-40.484582788035702</v>
      </c>
      <c r="H2061">
        <v>-1.1263464090583699</v>
      </c>
      <c r="I2061">
        <v>-12.731683756436301</v>
      </c>
      <c r="J2061">
        <v>-2.2571017329068401</v>
      </c>
      <c r="K2061">
        <v>663.98406598249301</v>
      </c>
      <c r="L2061">
        <v>648.20716370605703</v>
      </c>
      <c r="M2061">
        <v>57.066459838527798</v>
      </c>
      <c r="N2061">
        <v>0.73307880922846003</v>
      </c>
      <c r="O2061">
        <v>24.658128934230501</v>
      </c>
      <c r="P2061">
        <v>38.209999999999901</v>
      </c>
      <c r="Q2061">
        <v>9.0671924400251999E-2</v>
      </c>
    </row>
    <row r="2062" spans="1:17" hidden="1" x14ac:dyDescent="0.3">
      <c r="A2062" t="s">
        <v>4310</v>
      </c>
      <c r="B2062" t="s">
        <v>4311</v>
      </c>
      <c r="C2062" t="str">
        <f>IFERROR(VLOOKUP(Table1[[#This Row],[Ticker]],[1]!Table2[[Symbol]:[Industry]],2,FALSE),"-")</f>
        <v>-</v>
      </c>
      <c r="D2062" t="s">
        <v>121</v>
      </c>
      <c r="E2062">
        <v>350.78745479999998</v>
      </c>
      <c r="F2062">
        <v>438</v>
      </c>
      <c r="G2062">
        <v>5.75926998015425</v>
      </c>
      <c r="H2062">
        <v>19.324279756667</v>
      </c>
      <c r="I2062">
        <v>8.6172095119105308</v>
      </c>
      <c r="J2062">
        <v>-1.34904595759441</v>
      </c>
      <c r="K2062">
        <v>379.75501575634303</v>
      </c>
      <c r="L2062">
        <v>361.65551643011798</v>
      </c>
      <c r="M2062">
        <v>67.527542397307997</v>
      </c>
      <c r="N2062">
        <v>1.9553065671877801</v>
      </c>
      <c r="O2062">
        <v>7.3059360730593603</v>
      </c>
      <c r="P2062">
        <v>51.034482758620598</v>
      </c>
      <c r="Q2062">
        <v>2.3030705647288999E-2</v>
      </c>
    </row>
    <row r="2063" spans="1:17" hidden="1" x14ac:dyDescent="0.3">
      <c r="A2063" t="s">
        <v>4312</v>
      </c>
      <c r="B2063" t="s">
        <v>4313</v>
      </c>
      <c r="C2063" t="str">
        <f>IFERROR(VLOOKUP(Table1[[#This Row],[Ticker]],[1]!Table2[[Symbol]:[Industry]],2,FALSE),"-")</f>
        <v>-</v>
      </c>
      <c r="D2063" t="s">
        <v>569</v>
      </c>
      <c r="E2063">
        <v>350.70979999999997</v>
      </c>
      <c r="F2063">
        <v>277.89999999999998</v>
      </c>
      <c r="G2063">
        <v>-19.051202230360602</v>
      </c>
      <c r="H2063">
        <v>9.4232431838577604</v>
      </c>
      <c r="I2063">
        <v>-10.973356719161499</v>
      </c>
      <c r="J2063">
        <v>-0.77565475262426697</v>
      </c>
      <c r="K2063">
        <v>269.82553698728498</v>
      </c>
      <c r="L2063">
        <v>256.57886606958101</v>
      </c>
      <c r="M2063">
        <v>46.168228175950098</v>
      </c>
      <c r="N2063">
        <v>1.3524018295109701</v>
      </c>
      <c r="O2063">
        <v>21.428571428571399</v>
      </c>
      <c r="P2063">
        <v>31.706161137440699</v>
      </c>
      <c r="Q2063">
        <v>3.7372242439799998E-4</v>
      </c>
    </row>
    <row r="2064" spans="1:17" hidden="1" x14ac:dyDescent="0.3">
      <c r="A2064" t="s">
        <v>4314</v>
      </c>
      <c r="B2064" t="s">
        <v>4315</v>
      </c>
      <c r="C2064" t="str">
        <f>IFERROR(VLOOKUP(Table1[[#This Row],[Ticker]],[1]!Table2[[Symbol]:[Industry]],2,FALSE),"-")</f>
        <v>-</v>
      </c>
      <c r="D2064" t="s">
        <v>121</v>
      </c>
      <c r="E2064">
        <v>350.638464</v>
      </c>
      <c r="F2064">
        <v>218.45</v>
      </c>
      <c r="G2064">
        <v>-75.277395228193996</v>
      </c>
      <c r="H2064">
        <v>-13.5601990495844</v>
      </c>
      <c r="I2064">
        <v>-10.417450507507001</v>
      </c>
      <c r="J2064">
        <v>-6.7455899640969204</v>
      </c>
      <c r="K2064">
        <v>235.808510583349</v>
      </c>
      <c r="L2064">
        <v>248.479714135758</v>
      </c>
      <c r="M2064">
        <v>22.820733308750398</v>
      </c>
      <c r="N2064">
        <v>0.80353061374959101</v>
      </c>
      <c r="O2064">
        <v>132.31860837720299</v>
      </c>
      <c r="P2064">
        <v>35.599006828057099</v>
      </c>
      <c r="Q2064">
        <v>0.13148541417528101</v>
      </c>
    </row>
    <row r="2065" spans="1:17" hidden="1" x14ac:dyDescent="0.3">
      <c r="A2065" t="s">
        <v>4316</v>
      </c>
      <c r="B2065" t="s">
        <v>4317</v>
      </c>
      <c r="C2065" t="str">
        <f>IFERROR(VLOOKUP(Table1[[#This Row],[Ticker]],[1]!Table2[[Symbol]:[Industry]],2,FALSE),"-")</f>
        <v>-</v>
      </c>
      <c r="D2065" t="s">
        <v>228</v>
      </c>
      <c r="E2065">
        <v>349.95659613999999</v>
      </c>
      <c r="F2065">
        <v>183.08</v>
      </c>
      <c r="G2065">
        <v>2.8738106709572802</v>
      </c>
      <c r="H2065">
        <v>12.043397460063</v>
      </c>
      <c r="I2065">
        <v>20.3994073904827</v>
      </c>
      <c r="J2065">
        <v>0.84958981880211404</v>
      </c>
      <c r="K2065">
        <v>158.93749895906399</v>
      </c>
      <c r="L2065">
        <v>136.69112048916199</v>
      </c>
      <c r="M2065">
        <v>58.791758232698101</v>
      </c>
      <c r="N2065">
        <v>1.65902813711465</v>
      </c>
      <c r="O2065">
        <v>7.05702425169323</v>
      </c>
      <c r="P2065">
        <v>72.635549269212603</v>
      </c>
      <c r="Q2065">
        <v>4.9580368095949998E-2</v>
      </c>
    </row>
    <row r="2066" spans="1:17" hidden="1" x14ac:dyDescent="0.3">
      <c r="A2066" t="s">
        <v>4318</v>
      </c>
      <c r="B2066" t="s">
        <v>4319</v>
      </c>
      <c r="C2066" t="str">
        <f>IFERROR(VLOOKUP(Table1[[#This Row],[Ticker]],[1]!Table2[[Symbol]:[Industry]],2,FALSE),"-")</f>
        <v>-</v>
      </c>
      <c r="D2066" t="s">
        <v>415</v>
      </c>
      <c r="E2066">
        <v>349.26898894999999</v>
      </c>
      <c r="F2066">
        <v>935.9</v>
      </c>
      <c r="G2066">
        <v>52.101233914621297</v>
      </c>
      <c r="H2066">
        <v>12.659514001827899</v>
      </c>
      <c r="I2066">
        <v>-21.6980517513162</v>
      </c>
      <c r="J2066">
        <v>8.0813423913985698</v>
      </c>
      <c r="K2066">
        <v>896.46076192045996</v>
      </c>
      <c r="L2066">
        <v>856.37572168924203</v>
      </c>
      <c r="M2066">
        <v>58.762554532999403</v>
      </c>
      <c r="N2066">
        <v>1.0652547607701901</v>
      </c>
      <c r="O2066">
        <v>45.3039854685329</v>
      </c>
      <c r="P2066">
        <v>94.170124481327804</v>
      </c>
      <c r="Q2066">
        <v>5.7426550004677002E-2</v>
      </c>
    </row>
    <row r="2067" spans="1:17" hidden="1" x14ac:dyDescent="0.3">
      <c r="A2067" t="s">
        <v>4320</v>
      </c>
      <c r="B2067" t="s">
        <v>4321</v>
      </c>
      <c r="C2067" t="str">
        <f>IFERROR(VLOOKUP(Table1[[#This Row],[Ticker]],[1]!Table2[[Symbol]:[Industry]],2,FALSE),"-")</f>
        <v>-</v>
      </c>
      <c r="D2067" t="s">
        <v>127</v>
      </c>
      <c r="E2067">
        <v>348.81001168</v>
      </c>
      <c r="F2067">
        <v>824.2</v>
      </c>
      <c r="G2067">
        <v>15.456219610492701</v>
      </c>
      <c r="H2067">
        <v>76.906228590571899</v>
      </c>
      <c r="I2067">
        <v>69.947666728947496</v>
      </c>
      <c r="J2067">
        <v>-0.65358310644294104</v>
      </c>
      <c r="K2067">
        <v>617.54631423703597</v>
      </c>
      <c r="L2067">
        <v>501.97774501643499</v>
      </c>
      <c r="M2067">
        <v>63.917318185709497</v>
      </c>
      <c r="N2067">
        <v>0.77608619771395704</v>
      </c>
      <c r="O2067">
        <v>10.410094637223899</v>
      </c>
      <c r="P2067">
        <v>112.42268041237099</v>
      </c>
      <c r="Q2067">
        <v>0.13311340997929599</v>
      </c>
    </row>
    <row r="2068" spans="1:17" hidden="1" x14ac:dyDescent="0.3">
      <c r="A2068" t="s">
        <v>4322</v>
      </c>
      <c r="B2068" t="s">
        <v>4323</v>
      </c>
      <c r="C2068" t="str">
        <f>IFERROR(VLOOKUP(Table1[[#This Row],[Ticker]],[1]!Table2[[Symbol]:[Industry]],2,FALSE),"-")</f>
        <v>-</v>
      </c>
      <c r="D2068" t="s">
        <v>630</v>
      </c>
      <c r="E2068">
        <v>348.69230549999997</v>
      </c>
      <c r="F2068">
        <v>86.38</v>
      </c>
      <c r="G2068">
        <v>-7.5203928264659101</v>
      </c>
      <c r="H2068">
        <v>23.928994986411901</v>
      </c>
      <c r="I2068">
        <v>0.51165491975955502</v>
      </c>
      <c r="J2068">
        <v>0.73009411120676504</v>
      </c>
      <c r="K2068">
        <v>77.2255467344484</v>
      </c>
      <c r="L2068">
        <v>75.995673626574202</v>
      </c>
      <c r="M2068">
        <v>63.1016931455177</v>
      </c>
      <c r="N2068">
        <v>1.78989339163599</v>
      </c>
      <c r="O2068">
        <v>44.651539708265801</v>
      </c>
      <c r="P2068">
        <v>49.9652777777777</v>
      </c>
      <c r="Q2068">
        <v>0.13445386515976501</v>
      </c>
    </row>
    <row r="2069" spans="1:17" hidden="1" x14ac:dyDescent="0.3">
      <c r="A2069" t="s">
        <v>4324</v>
      </c>
      <c r="B2069" t="s">
        <v>4325</v>
      </c>
      <c r="C2069" t="str">
        <f>IFERROR(VLOOKUP(Table1[[#This Row],[Ticker]],[1]!Table2[[Symbol]:[Industry]],2,FALSE),"-")</f>
        <v>-</v>
      </c>
      <c r="D2069" t="s">
        <v>54</v>
      </c>
      <c r="E2069">
        <v>348.42576000000003</v>
      </c>
      <c r="F2069">
        <v>303</v>
      </c>
      <c r="G2069">
        <v>10.896602212762801</v>
      </c>
      <c r="H2069">
        <v>0.19885072417118699</v>
      </c>
      <c r="I2069">
        <v>57.254889748724899</v>
      </c>
      <c r="J2069">
        <v>3.8820913074411498</v>
      </c>
      <c r="K2069">
        <v>267.51354590058997</v>
      </c>
      <c r="L2069">
        <v>211.69967548312999</v>
      </c>
      <c r="M2069">
        <v>58.641615967262297</v>
      </c>
      <c r="N2069">
        <v>0.75366820885657604</v>
      </c>
      <c r="O2069">
        <v>7.2607260726072598</v>
      </c>
      <c r="P2069">
        <v>122.794117647058</v>
      </c>
    </row>
    <row r="2070" spans="1:17" hidden="1" x14ac:dyDescent="0.3">
      <c r="A2070" t="s">
        <v>4326</v>
      </c>
      <c r="B2070" t="s">
        <v>4327</v>
      </c>
      <c r="C2070" t="str">
        <f>IFERROR(VLOOKUP(Table1[[#This Row],[Ticker]],[1]!Table2[[Symbol]:[Industry]],2,FALSE),"-")</f>
        <v>-</v>
      </c>
      <c r="D2070" t="s">
        <v>54</v>
      </c>
      <c r="E2070">
        <v>347.97164099999998</v>
      </c>
      <c r="F2070">
        <v>372.2</v>
      </c>
      <c r="G2070">
        <v>-33.094987200999903</v>
      </c>
      <c r="H2070">
        <v>4.2548073104610502</v>
      </c>
      <c r="I2070">
        <v>-2.2235820005828</v>
      </c>
      <c r="J2070">
        <v>13.0146464721357</v>
      </c>
      <c r="K2070">
        <v>321.61933415733898</v>
      </c>
      <c r="L2070">
        <v>335.06414997925998</v>
      </c>
      <c r="M2070">
        <v>89.233832373186203</v>
      </c>
      <c r="N2070">
        <v>1.5198096981223099</v>
      </c>
      <c r="O2070">
        <v>13.111230521225099</v>
      </c>
      <c r="P2070">
        <v>45.960784313725398</v>
      </c>
      <c r="Q2070">
        <v>9.0047418248605002E-2</v>
      </c>
    </row>
    <row r="2071" spans="1:17" hidden="1" x14ac:dyDescent="0.3">
      <c r="A2071" t="s">
        <v>4328</v>
      </c>
      <c r="B2071" t="s">
        <v>4329</v>
      </c>
      <c r="C2071" t="str">
        <f>IFERROR(VLOOKUP(Table1[[#This Row],[Ticker]],[1]!Table2[[Symbol]:[Industry]],2,FALSE),"-")</f>
        <v>-</v>
      </c>
      <c r="D2071" t="s">
        <v>4330</v>
      </c>
      <c r="E2071">
        <v>345.96501799999999</v>
      </c>
      <c r="F2071">
        <v>17.78</v>
      </c>
      <c r="G2071">
        <v>7.3697699637423604</v>
      </c>
      <c r="H2071">
        <v>-7.9554109805106901</v>
      </c>
      <c r="I2071">
        <v>-55.8333023071295</v>
      </c>
      <c r="J2071">
        <v>-10.827591525248801</v>
      </c>
      <c r="K2071">
        <v>19.8717684235767</v>
      </c>
      <c r="L2071">
        <v>21.220747863732701</v>
      </c>
      <c r="M2071">
        <v>24.758204448580202</v>
      </c>
      <c r="N2071">
        <v>0.62862265729320099</v>
      </c>
      <c r="O2071">
        <v>91.226096737907696</v>
      </c>
      <c r="P2071">
        <v>60.036003600359997</v>
      </c>
      <c r="Q2071">
        <v>0.120834035184801</v>
      </c>
    </row>
    <row r="2072" spans="1:17" hidden="1" x14ac:dyDescent="0.3">
      <c r="A2072" t="s">
        <v>4331</v>
      </c>
      <c r="B2072" t="s">
        <v>4332</v>
      </c>
      <c r="C2072" t="str">
        <f>IFERROR(VLOOKUP(Table1[[#This Row],[Ticker]],[1]!Table2[[Symbol]:[Industry]],2,FALSE),"-")</f>
        <v>-</v>
      </c>
      <c r="D2072" t="s">
        <v>306</v>
      </c>
      <c r="E2072">
        <v>345.62641964800002</v>
      </c>
      <c r="F2072">
        <v>199.88</v>
      </c>
      <c r="G2072">
        <v>48.909968580317098</v>
      </c>
      <c r="H2072">
        <v>-7.5990271438518802</v>
      </c>
      <c r="I2072">
        <v>-16.339952720284501</v>
      </c>
      <c r="J2072">
        <v>-3.08434110264565</v>
      </c>
      <c r="K2072">
        <v>194.34469545983001</v>
      </c>
      <c r="L2072">
        <v>167.82068393940901</v>
      </c>
      <c r="M2072">
        <v>44.970810854300403</v>
      </c>
      <c r="N2072">
        <v>0.27109714565912901</v>
      </c>
      <c r="O2072">
        <v>19.1614968981388</v>
      </c>
      <c r="P2072">
        <v>107.45199792423401</v>
      </c>
    </row>
    <row r="2073" spans="1:17" hidden="1" x14ac:dyDescent="0.3">
      <c r="A2073" t="s">
        <v>4333</v>
      </c>
      <c r="B2073" t="s">
        <v>4334</v>
      </c>
      <c r="C2073" t="str">
        <f>IFERROR(VLOOKUP(Table1[[#This Row],[Ticker]],[1]!Table2[[Symbol]:[Industry]],2,FALSE),"-")</f>
        <v>-</v>
      </c>
      <c r="D2073" t="s">
        <v>306</v>
      </c>
      <c r="E2073">
        <v>344.09326717499999</v>
      </c>
      <c r="F2073">
        <v>21.05</v>
      </c>
      <c r="G2073">
        <v>86.976678932973797</v>
      </c>
      <c r="H2073">
        <v>-20.310199049584401</v>
      </c>
      <c r="I2073">
        <v>19.234295297535599</v>
      </c>
      <c r="J2073">
        <v>2.1694182101565298</v>
      </c>
      <c r="K2073">
        <v>21.639100075504501</v>
      </c>
      <c r="L2073">
        <v>17.147522480479299</v>
      </c>
      <c r="M2073">
        <v>44.758397958309203</v>
      </c>
      <c r="N2073">
        <v>0.10519439404938601</v>
      </c>
      <c r="O2073">
        <v>45.605700712588998</v>
      </c>
      <c r="P2073">
        <v>164.779874213836</v>
      </c>
      <c r="Q2073">
        <v>9.6421220000755994E-2</v>
      </c>
    </row>
    <row r="2074" spans="1:17" hidden="1" x14ac:dyDescent="0.3">
      <c r="A2074" t="s">
        <v>4335</v>
      </c>
      <c r="B2074" t="s">
        <v>4336</v>
      </c>
      <c r="C2074" t="str">
        <f>IFERROR(VLOOKUP(Table1[[#This Row],[Ticker]],[1]!Table2[[Symbol]:[Industry]],2,FALSE),"-")</f>
        <v>-</v>
      </c>
      <c r="E2074">
        <v>343.33715047499999</v>
      </c>
      <c r="F2074">
        <v>1126.95</v>
      </c>
      <c r="G2074">
        <v>1102.2791088563699</v>
      </c>
      <c r="H2074">
        <v>-9.9646228363106601</v>
      </c>
      <c r="I2074">
        <v>173.99041143560899</v>
      </c>
      <c r="J2074">
        <v>13.718763110214599</v>
      </c>
      <c r="K2074">
        <v>1059.98268126992</v>
      </c>
      <c r="M2074">
        <v>65.254475944510304</v>
      </c>
      <c r="N2074">
        <v>0.90439124820160799</v>
      </c>
      <c r="O2074">
        <v>23.155419495097298</v>
      </c>
      <c r="P2074">
        <v>1193.8576349024099</v>
      </c>
    </row>
    <row r="2075" spans="1:17" hidden="1" x14ac:dyDescent="0.3">
      <c r="A2075" t="s">
        <v>4337</v>
      </c>
      <c r="B2075" t="s">
        <v>4338</v>
      </c>
      <c r="C2075" t="str">
        <f>IFERROR(VLOOKUP(Table1[[#This Row],[Ticker]],[1]!Table2[[Symbol]:[Industry]],2,FALSE),"-")</f>
        <v>-</v>
      </c>
      <c r="D2075" t="s">
        <v>1169</v>
      </c>
      <c r="E2075">
        <v>343.21941399999997</v>
      </c>
      <c r="F2075">
        <v>140.19999999999999</v>
      </c>
      <c r="G2075">
        <v>337.29970298795598</v>
      </c>
      <c r="H2075">
        <v>-13.6467375111229</v>
      </c>
      <c r="I2075">
        <v>90.195293824208406</v>
      </c>
      <c r="J2075">
        <v>-0.58134799363477296</v>
      </c>
      <c r="K2075">
        <v>132.64062760179499</v>
      </c>
      <c r="L2075">
        <v>98.198030861784403</v>
      </c>
      <c r="M2075">
        <v>56.537151435274502</v>
      </c>
      <c r="N2075">
        <v>0.19355110998565001</v>
      </c>
      <c r="O2075">
        <v>22.146932952924399</v>
      </c>
      <c r="P2075">
        <v>396.28318584070701</v>
      </c>
      <c r="Q2075">
        <v>0.31934267021552498</v>
      </c>
    </row>
    <row r="2076" spans="1:17" hidden="1" x14ac:dyDescent="0.3">
      <c r="A2076" t="s">
        <v>4339</v>
      </c>
      <c r="B2076" t="s">
        <v>4340</v>
      </c>
      <c r="C2076" t="str">
        <f>IFERROR(VLOOKUP(Table1[[#This Row],[Ticker]],[1]!Table2[[Symbol]:[Industry]],2,FALSE),"-")</f>
        <v>-</v>
      </c>
      <c r="D2076" t="s">
        <v>89</v>
      </c>
      <c r="E2076">
        <v>342.66076399999997</v>
      </c>
      <c r="F2076">
        <v>155.6</v>
      </c>
      <c r="G2076">
        <v>-13.348216022167</v>
      </c>
      <c r="H2076">
        <v>14.3579476462983</v>
      </c>
      <c r="I2076">
        <v>-28.2592447541439</v>
      </c>
      <c r="J2076">
        <v>15.5281950575776</v>
      </c>
      <c r="K2076">
        <v>138.85580531892899</v>
      </c>
      <c r="L2076">
        <v>149.93835423694199</v>
      </c>
      <c r="M2076">
        <v>85.241687415865997</v>
      </c>
      <c r="N2076">
        <v>2.2779898768126898</v>
      </c>
      <c r="O2076">
        <v>63.046272493573198</v>
      </c>
      <c r="P2076">
        <v>39.052725647899898</v>
      </c>
      <c r="Q2076">
        <v>3.1862054303409E-2</v>
      </c>
    </row>
    <row r="2077" spans="1:17" hidden="1" x14ac:dyDescent="0.3">
      <c r="A2077" t="s">
        <v>4341</v>
      </c>
      <c r="B2077" t="s">
        <v>4342</v>
      </c>
      <c r="C2077" t="str">
        <f>IFERROR(VLOOKUP(Table1[[#This Row],[Ticker]],[1]!Table2[[Symbol]:[Industry]],2,FALSE),"-")</f>
        <v>-</v>
      </c>
      <c r="D2077" t="s">
        <v>259</v>
      </c>
      <c r="E2077">
        <v>342.55500000000001</v>
      </c>
      <c r="F2077">
        <v>417.75</v>
      </c>
      <c r="G2077">
        <v>51.873619817915298</v>
      </c>
      <c r="H2077">
        <v>7.1957547489389899</v>
      </c>
      <c r="I2077">
        <v>27.9416546540686</v>
      </c>
      <c r="J2077">
        <v>8.4554402262021195</v>
      </c>
      <c r="K2077">
        <v>315.69877883908799</v>
      </c>
      <c r="L2077">
        <v>282.67348558257601</v>
      </c>
      <c r="M2077">
        <v>84.071504051689999</v>
      </c>
      <c r="N2077">
        <v>1.79055714190849</v>
      </c>
      <c r="O2077">
        <v>0.63435068821064899</v>
      </c>
      <c r="P2077">
        <v>122.20744680851</v>
      </c>
      <c r="Q2077">
        <v>0.18337298701608701</v>
      </c>
    </row>
    <row r="2078" spans="1:17" hidden="1" x14ac:dyDescent="0.3">
      <c r="A2078" t="s">
        <v>4343</v>
      </c>
      <c r="B2078" t="s">
        <v>4344</v>
      </c>
      <c r="C2078" t="str">
        <f>IFERROR(VLOOKUP(Table1[[#This Row],[Ticker]],[1]!Table2[[Symbol]:[Industry]],2,FALSE),"-")</f>
        <v>-</v>
      </c>
      <c r="D2078" t="s">
        <v>296</v>
      </c>
      <c r="E2078">
        <v>342.38070196000001</v>
      </c>
      <c r="F2078">
        <v>437.8</v>
      </c>
      <c r="G2078">
        <v>-28.936759314317801</v>
      </c>
      <c r="H2078">
        <v>-11.711297950683299</v>
      </c>
      <c r="I2078">
        <v>-18.006016080630801</v>
      </c>
      <c r="J2078">
        <v>-3.3434122686997698</v>
      </c>
      <c r="K2078">
        <v>477.22251116866198</v>
      </c>
      <c r="L2078">
        <v>478.715677006269</v>
      </c>
      <c r="M2078">
        <v>32.235215620516101</v>
      </c>
      <c r="N2078">
        <v>1.1294539920595099</v>
      </c>
      <c r="O2078">
        <v>34.079488350845097</v>
      </c>
      <c r="P2078">
        <v>9.1498379456494501</v>
      </c>
      <c r="Q2078">
        <v>4.3312689457696001E-2</v>
      </c>
    </row>
    <row r="2079" spans="1:17" hidden="1" x14ac:dyDescent="0.3">
      <c r="A2079" t="s">
        <v>4345</v>
      </c>
      <c r="B2079" t="s">
        <v>4346</v>
      </c>
      <c r="C2079" t="str">
        <f>IFERROR(VLOOKUP(Table1[[#This Row],[Ticker]],[1]!Table2[[Symbol]:[Industry]],2,FALSE),"-")</f>
        <v>-</v>
      </c>
      <c r="D2079" t="s">
        <v>992</v>
      </c>
      <c r="E2079">
        <v>341.94738000000001</v>
      </c>
      <c r="F2079">
        <v>18.21</v>
      </c>
      <c r="G2079">
        <v>-29.1472037525788</v>
      </c>
      <c r="H2079">
        <v>-0.90788062816354698</v>
      </c>
      <c r="I2079">
        <v>-9.7613259394648892</v>
      </c>
      <c r="J2079">
        <v>0.28633067778221599</v>
      </c>
      <c r="K2079">
        <v>16.4844963195048</v>
      </c>
      <c r="L2079">
        <v>16.673436627983399</v>
      </c>
      <c r="M2079">
        <v>86.136388143858696</v>
      </c>
      <c r="N2079">
        <v>1.1687320731153501</v>
      </c>
      <c r="O2079">
        <v>10.1043382756726</v>
      </c>
      <c r="P2079">
        <v>29.1489361702127</v>
      </c>
      <c r="Q2079">
        <v>-6.5576369763003003E-2</v>
      </c>
    </row>
    <row r="2080" spans="1:17" hidden="1" x14ac:dyDescent="0.3">
      <c r="A2080" t="s">
        <v>4347</v>
      </c>
      <c r="B2080" t="s">
        <v>4348</v>
      </c>
      <c r="C2080" t="str">
        <f>IFERROR(VLOOKUP(Table1[[#This Row],[Ticker]],[1]!Table2[[Symbol]:[Industry]],2,FALSE),"-")</f>
        <v>-</v>
      </c>
      <c r="D2080" t="s">
        <v>158</v>
      </c>
      <c r="E2080">
        <v>340.62335999999999</v>
      </c>
      <c r="F2080">
        <v>12.32</v>
      </c>
      <c r="G2080">
        <v>6.8552585435122202</v>
      </c>
      <c r="H2080">
        <v>-11.5615925835866</v>
      </c>
      <c r="I2080">
        <v>-14.253896727241701</v>
      </c>
      <c r="J2080">
        <v>-3.4291080060108898</v>
      </c>
      <c r="K2080">
        <v>12.4335396559673</v>
      </c>
      <c r="L2080">
        <v>12.1403027270221</v>
      </c>
      <c r="M2080">
        <v>42.796605280777001</v>
      </c>
      <c r="N2080">
        <v>0.61606679124319796</v>
      </c>
      <c r="O2080">
        <v>73.295454545454504</v>
      </c>
      <c r="P2080">
        <v>39.999999999999901</v>
      </c>
      <c r="Q2080">
        <v>2.7686065223699E-2</v>
      </c>
    </row>
    <row r="2081" spans="1:17" hidden="1" x14ac:dyDescent="0.3">
      <c r="A2081" t="s">
        <v>4349</v>
      </c>
      <c r="B2081" t="s">
        <v>4350</v>
      </c>
      <c r="C2081" t="str">
        <f>IFERROR(VLOOKUP(Table1[[#This Row],[Ticker]],[1]!Table2[[Symbol]:[Industry]],2,FALSE),"-")</f>
        <v>-</v>
      </c>
      <c r="D2081" t="s">
        <v>265</v>
      </c>
      <c r="E2081">
        <v>340.21771949999999</v>
      </c>
      <c r="F2081">
        <v>1555.85</v>
      </c>
      <c r="G2081">
        <v>94.103803926754694</v>
      </c>
      <c r="H2081">
        <v>-2.90437792749271</v>
      </c>
      <c r="I2081">
        <v>50.067062276829702</v>
      </c>
      <c r="J2081">
        <v>-4.5377452487639696</v>
      </c>
      <c r="K2081">
        <v>1494.35068240643</v>
      </c>
      <c r="L2081">
        <v>1188.87989320006</v>
      </c>
      <c r="M2081">
        <v>35.827805311252902</v>
      </c>
      <c r="N2081">
        <v>0.703800757015834</v>
      </c>
      <c r="O2081">
        <v>8.9629462994504596</v>
      </c>
      <c r="P2081">
        <v>133.962406015037</v>
      </c>
      <c r="Q2081">
        <v>0.13470120276123901</v>
      </c>
    </row>
    <row r="2082" spans="1:17" hidden="1" x14ac:dyDescent="0.3">
      <c r="A2082" t="s">
        <v>4351</v>
      </c>
      <c r="B2082" t="s">
        <v>4352</v>
      </c>
      <c r="C2082" t="str">
        <f>IFERROR(VLOOKUP(Table1[[#This Row],[Ticker]],[1]!Table2[[Symbol]:[Industry]],2,FALSE),"-")</f>
        <v>-</v>
      </c>
      <c r="D2082" t="s">
        <v>46</v>
      </c>
      <c r="E2082">
        <v>339.65039999999999</v>
      </c>
      <c r="F2082">
        <v>309.89999999999998</v>
      </c>
      <c r="G2082">
        <v>-0.58500879149196106</v>
      </c>
      <c r="H2082">
        <v>-24.2090743257443</v>
      </c>
      <c r="I2082">
        <v>-1.9301099685030201</v>
      </c>
      <c r="J2082">
        <v>1.82715471860625</v>
      </c>
      <c r="K2082">
        <v>310.591348346784</v>
      </c>
      <c r="M2082">
        <v>56.364714458094902</v>
      </c>
      <c r="N2082">
        <v>0.82715799419585601</v>
      </c>
      <c r="O2082">
        <v>36.979670861568202</v>
      </c>
      <c r="P2082">
        <v>80.805134189031406</v>
      </c>
    </row>
    <row r="2083" spans="1:17" hidden="1" x14ac:dyDescent="0.3">
      <c r="A2083" t="s">
        <v>4353</v>
      </c>
      <c r="B2083" t="s">
        <v>4354</v>
      </c>
      <c r="C2083" t="str">
        <f>IFERROR(VLOOKUP(Table1[[#This Row],[Ticker]],[1]!Table2[[Symbol]:[Industry]],2,FALSE),"-")</f>
        <v>-</v>
      </c>
      <c r="D2083" t="s">
        <v>681</v>
      </c>
      <c r="E2083">
        <v>338.76412801700002</v>
      </c>
      <c r="F2083">
        <v>51.01</v>
      </c>
      <c r="G2083">
        <v>-0.66385994011678595</v>
      </c>
      <c r="H2083">
        <v>-8.3458115851969996</v>
      </c>
      <c r="I2083">
        <v>-31.540787549033698</v>
      </c>
      <c r="J2083">
        <v>1.1406221500512099</v>
      </c>
      <c r="K2083">
        <v>51.000284086782798</v>
      </c>
      <c r="L2083">
        <v>50.688231256727001</v>
      </c>
      <c r="M2083">
        <v>63.314508195299801</v>
      </c>
      <c r="N2083">
        <v>1.2219425739282499</v>
      </c>
      <c r="O2083">
        <v>52.539331041283901</v>
      </c>
      <c r="P2083">
        <v>43.6091276847649</v>
      </c>
      <c r="Q2083">
        <v>0.147629909519777</v>
      </c>
    </row>
    <row r="2084" spans="1:17" hidden="1" x14ac:dyDescent="0.3">
      <c r="A2084" t="s">
        <v>4355</v>
      </c>
      <c r="B2084" t="s">
        <v>4356</v>
      </c>
      <c r="C2084" t="str">
        <f>IFERROR(VLOOKUP(Table1[[#This Row],[Ticker]],[1]!Table2[[Symbol]:[Industry]],2,FALSE),"-")</f>
        <v>-</v>
      </c>
      <c r="D2084" t="s">
        <v>301</v>
      </c>
      <c r="E2084">
        <v>336.13471762</v>
      </c>
      <c r="F2084">
        <v>34.79</v>
      </c>
      <c r="G2084">
        <v>-24.927890164107701</v>
      </c>
      <c r="H2084">
        <v>6.8029837904739301</v>
      </c>
      <c r="I2084">
        <v>-26.004808391377399</v>
      </c>
      <c r="J2084">
        <v>6.3132337851416302</v>
      </c>
      <c r="K2084">
        <v>34.313815944821499</v>
      </c>
      <c r="L2084">
        <v>35.287699808856999</v>
      </c>
      <c r="M2084">
        <v>47.514281633513903</v>
      </c>
      <c r="N2084">
        <v>1.4646397279127199</v>
      </c>
      <c r="O2084">
        <v>26.473124461051999</v>
      </c>
      <c r="P2084">
        <v>23.150442477875998</v>
      </c>
    </row>
    <row r="2085" spans="1:17" hidden="1" x14ac:dyDescent="0.3">
      <c r="A2085" t="s">
        <v>4357</v>
      </c>
      <c r="B2085" t="s">
        <v>4358</v>
      </c>
      <c r="C2085" t="str">
        <f>IFERROR(VLOOKUP(Table1[[#This Row],[Ticker]],[1]!Table2[[Symbol]:[Industry]],2,FALSE),"-")</f>
        <v>-</v>
      </c>
      <c r="D2085" t="s">
        <v>265</v>
      </c>
      <c r="E2085">
        <v>335.99676499999998</v>
      </c>
      <c r="F2085">
        <v>681.95</v>
      </c>
      <c r="G2085">
        <v>55.479942154964299</v>
      </c>
      <c r="H2085">
        <v>-0.31801874726073198</v>
      </c>
      <c r="I2085">
        <v>3.2219353193312599</v>
      </c>
      <c r="J2085">
        <v>-1.6715034573299401</v>
      </c>
      <c r="K2085">
        <v>659.07392103287702</v>
      </c>
      <c r="L2085">
        <v>579.07407743485601</v>
      </c>
      <c r="M2085">
        <v>53.393067398632603</v>
      </c>
      <c r="N2085">
        <v>0.92666573608323999</v>
      </c>
      <c r="O2085">
        <v>8.3363882982623299</v>
      </c>
      <c r="P2085">
        <v>123.51687971157</v>
      </c>
      <c r="Q2085">
        <v>0.15894130749029101</v>
      </c>
    </row>
    <row r="2086" spans="1:17" hidden="1" x14ac:dyDescent="0.3">
      <c r="A2086" t="s">
        <v>4359</v>
      </c>
      <c r="B2086" t="s">
        <v>4360</v>
      </c>
      <c r="C2086" t="str">
        <f>IFERROR(VLOOKUP(Table1[[#This Row],[Ticker]],[1]!Table2[[Symbol]:[Industry]],2,FALSE),"-")</f>
        <v>-</v>
      </c>
      <c r="D2086" t="s">
        <v>532</v>
      </c>
      <c r="E2086">
        <v>335.87</v>
      </c>
      <c r="F2086">
        <v>3358.7</v>
      </c>
      <c r="G2086">
        <v>77.408775929714395</v>
      </c>
      <c r="H2086">
        <v>5.8784386015892096</v>
      </c>
      <c r="I2086">
        <v>27.300801224800999</v>
      </c>
      <c r="J2086">
        <v>3.1997290193055599</v>
      </c>
      <c r="K2086">
        <v>3044.4297675824801</v>
      </c>
      <c r="L2086">
        <v>2586.1204481819</v>
      </c>
      <c r="M2086">
        <v>78.376594891733703</v>
      </c>
      <c r="N2086">
        <v>0.35125430276615199</v>
      </c>
      <c r="O2086">
        <v>11.948075148122699</v>
      </c>
      <c r="P2086">
        <v>112.032448470692</v>
      </c>
      <c r="Q2086">
        <v>7.7284458562640004E-2</v>
      </c>
    </row>
    <row r="2087" spans="1:17" hidden="1" x14ac:dyDescent="0.3">
      <c r="A2087" t="s">
        <v>4361</v>
      </c>
      <c r="B2087" t="s">
        <v>4362</v>
      </c>
      <c r="C2087" t="str">
        <f>IFERROR(VLOOKUP(Table1[[#This Row],[Ticker]],[1]!Table2[[Symbol]:[Industry]],2,FALSE),"-")</f>
        <v>-</v>
      </c>
      <c r="D2087" t="s">
        <v>366</v>
      </c>
      <c r="E2087">
        <v>335.82891375000003</v>
      </c>
      <c r="F2087">
        <v>160.05000000000001</v>
      </c>
      <c r="G2087">
        <v>-65.236059495174203</v>
      </c>
      <c r="H2087">
        <v>-4.5939966473355502</v>
      </c>
      <c r="I2087">
        <v>-49.618927503055502</v>
      </c>
      <c r="J2087">
        <v>-2.48428685187144</v>
      </c>
      <c r="K2087">
        <v>170.37797258959699</v>
      </c>
      <c r="M2087">
        <v>46.602364358067703</v>
      </c>
      <c r="N2087">
        <v>0.69553217181300597</v>
      </c>
      <c r="O2087">
        <v>70.571696344892203</v>
      </c>
      <c r="P2087">
        <v>6.7000000000000099</v>
      </c>
    </row>
    <row r="2088" spans="1:17" hidden="1" x14ac:dyDescent="0.3">
      <c r="A2088" t="s">
        <v>4363</v>
      </c>
      <c r="B2088" t="s">
        <v>4364</v>
      </c>
      <c r="C2088" t="str">
        <f>IFERROR(VLOOKUP(Table1[[#This Row],[Ticker]],[1]!Table2[[Symbol]:[Industry]],2,FALSE),"-")</f>
        <v>-</v>
      </c>
      <c r="D2088" t="s">
        <v>992</v>
      </c>
      <c r="E2088">
        <v>334.62427977999999</v>
      </c>
      <c r="F2088">
        <v>21.79</v>
      </c>
      <c r="G2088">
        <v>-41.815006863595201</v>
      </c>
      <c r="H2088">
        <v>-15.6080904059634</v>
      </c>
      <c r="I2088">
        <v>-21.889959075126299</v>
      </c>
      <c r="J2088">
        <v>-10.6715621608445</v>
      </c>
      <c r="K2088">
        <v>23.912799948169798</v>
      </c>
      <c r="L2088">
        <v>23.808155309758298</v>
      </c>
      <c r="M2088">
        <v>19.999188895574999</v>
      </c>
      <c r="N2088">
        <v>0.73022762564973798</v>
      </c>
      <c r="O2088">
        <v>39.513538320330397</v>
      </c>
      <c r="P2088">
        <v>19.725274725274701</v>
      </c>
      <c r="Q2088">
        <v>-2.8544950732005001E-2</v>
      </c>
    </row>
    <row r="2089" spans="1:17" hidden="1" x14ac:dyDescent="0.3">
      <c r="A2089" t="s">
        <v>4365</v>
      </c>
      <c r="B2089" t="s">
        <v>4366</v>
      </c>
      <c r="C2089" t="str">
        <f>IFERROR(VLOOKUP(Table1[[#This Row],[Ticker]],[1]!Table2[[Symbol]:[Industry]],2,FALSE),"-")</f>
        <v>-</v>
      </c>
      <c r="D2089" t="s">
        <v>141</v>
      </c>
      <c r="E2089">
        <v>334.3196648</v>
      </c>
      <c r="F2089">
        <v>42.48</v>
      </c>
      <c r="G2089">
        <v>-5.09245387478843</v>
      </c>
      <c r="H2089">
        <v>-3.5643875448383699</v>
      </c>
      <c r="I2089">
        <v>-37.571346399567702</v>
      </c>
      <c r="J2089">
        <v>-4.8579363892201899</v>
      </c>
      <c r="K2089">
        <v>43.657897155847898</v>
      </c>
      <c r="L2089">
        <v>42.754870793816103</v>
      </c>
      <c r="M2089">
        <v>65.751324247001193</v>
      </c>
      <c r="N2089">
        <v>1.3168174480786701</v>
      </c>
      <c r="O2089">
        <v>48.305084745762699</v>
      </c>
      <c r="P2089">
        <v>36.241180243745902</v>
      </c>
    </row>
    <row r="2090" spans="1:17" hidden="1" x14ac:dyDescent="0.3">
      <c r="A2090" t="s">
        <v>4367</v>
      </c>
      <c r="B2090" t="s">
        <v>4368</v>
      </c>
      <c r="C2090" t="str">
        <f>IFERROR(VLOOKUP(Table1[[#This Row],[Ticker]],[1]!Table2[[Symbol]:[Industry]],2,FALSE),"-")</f>
        <v>-</v>
      </c>
      <c r="D2090" t="s">
        <v>356</v>
      </c>
      <c r="E2090">
        <v>333.68419699999998</v>
      </c>
      <c r="F2090">
        <v>298.10000000000002</v>
      </c>
      <c r="G2090">
        <v>-27.488050710013699</v>
      </c>
      <c r="H2090">
        <v>-5.0774055273172598</v>
      </c>
      <c r="I2090">
        <v>-26.855916770059199</v>
      </c>
      <c r="J2090">
        <v>-3.5299453547679001</v>
      </c>
      <c r="K2090">
        <v>292.148557812234</v>
      </c>
      <c r="L2090">
        <v>293.18888216101402</v>
      </c>
      <c r="M2090">
        <v>43.473175874028001</v>
      </c>
      <c r="N2090">
        <v>0.48921727106603602</v>
      </c>
      <c r="O2090">
        <v>35.843676618584297</v>
      </c>
      <c r="P2090">
        <v>38.651162790697597</v>
      </c>
      <c r="Q2090">
        <v>8.4051628912221996E-2</v>
      </c>
    </row>
    <row r="2091" spans="1:17" hidden="1" x14ac:dyDescent="0.3">
      <c r="A2091" t="s">
        <v>4369</v>
      </c>
      <c r="B2091" t="s">
        <v>4370</v>
      </c>
      <c r="C2091" t="str">
        <f>IFERROR(VLOOKUP(Table1[[#This Row],[Ticker]],[1]!Table2[[Symbol]:[Industry]],2,FALSE),"-")</f>
        <v>-</v>
      </c>
      <c r="D2091" t="s">
        <v>1379</v>
      </c>
      <c r="E2091">
        <v>333.30455445000001</v>
      </c>
      <c r="F2091">
        <v>253.05</v>
      </c>
      <c r="G2091">
        <v>87.831199615880294</v>
      </c>
      <c r="H2091">
        <v>-18.3811125111229</v>
      </c>
      <c r="I2091">
        <v>-46.756070545771301</v>
      </c>
      <c r="J2091">
        <v>-10.189609026414599</v>
      </c>
      <c r="K2091">
        <v>304.71249240497599</v>
      </c>
      <c r="L2091">
        <v>288.48490867704697</v>
      </c>
      <c r="M2091">
        <v>26.349693727644102</v>
      </c>
      <c r="N2091">
        <v>3.4838919003585702</v>
      </c>
      <c r="O2091">
        <v>79.766844497134898</v>
      </c>
      <c r="P2091">
        <v>166.228300894266</v>
      </c>
      <c r="Q2091">
        <v>0.135101115259461</v>
      </c>
    </row>
    <row r="2092" spans="1:17" hidden="1" x14ac:dyDescent="0.3">
      <c r="A2092" t="s">
        <v>4371</v>
      </c>
      <c r="B2092" t="s">
        <v>4372</v>
      </c>
      <c r="C2092" t="str">
        <f>IFERROR(VLOOKUP(Table1[[#This Row],[Ticker]],[1]!Table2[[Symbol]:[Industry]],2,FALSE),"-")</f>
        <v>-</v>
      </c>
      <c r="D2092" t="s">
        <v>54</v>
      </c>
      <c r="E2092">
        <v>332.64478600000001</v>
      </c>
      <c r="F2092">
        <v>931.1</v>
      </c>
      <c r="G2092">
        <v>216.035873464324</v>
      </c>
      <c r="H2092">
        <v>30.728262488877</v>
      </c>
      <c r="I2092">
        <v>150.36382298898499</v>
      </c>
      <c r="J2092">
        <v>0.50216493441030097</v>
      </c>
      <c r="K2092">
        <v>728.52869700218798</v>
      </c>
      <c r="L2092">
        <v>529.17149486135202</v>
      </c>
      <c r="M2092">
        <v>89.275043413335496</v>
      </c>
      <c r="N2092">
        <v>1.8186041663163901</v>
      </c>
      <c r="O2092">
        <v>0</v>
      </c>
      <c r="P2092">
        <v>255.38167938931201</v>
      </c>
      <c r="Q2092">
        <v>7.3375438998295003E-2</v>
      </c>
    </row>
    <row r="2093" spans="1:17" hidden="1" x14ac:dyDescent="0.3">
      <c r="A2093" t="s">
        <v>4373</v>
      </c>
      <c r="B2093" t="s">
        <v>4374</v>
      </c>
      <c r="C2093" t="str">
        <f>IFERROR(VLOOKUP(Table1[[#This Row],[Ticker]],[1]!Table2[[Symbol]:[Industry]],2,FALSE),"-")</f>
        <v>-</v>
      </c>
      <c r="D2093" t="s">
        <v>296</v>
      </c>
      <c r="E2093">
        <v>332.64119119999998</v>
      </c>
      <c r="F2093">
        <v>49.52</v>
      </c>
      <c r="G2093">
        <v>40.901820120622602</v>
      </c>
      <c r="H2093">
        <v>-19.877506741892098</v>
      </c>
      <c r="I2093">
        <v>-16.743914526828</v>
      </c>
      <c r="J2093">
        <v>-8.1794854302357205</v>
      </c>
      <c r="K2093">
        <v>51.737243346100698</v>
      </c>
      <c r="L2093">
        <v>46.159237435464703</v>
      </c>
      <c r="M2093">
        <v>27.875597000867501</v>
      </c>
      <c r="N2093">
        <v>0.45466558057019502</v>
      </c>
      <c r="O2093">
        <v>33.178513731825497</v>
      </c>
      <c r="P2093">
        <v>74.982332155476996</v>
      </c>
      <c r="Q2093">
        <v>3.3104239987777E-2</v>
      </c>
    </row>
    <row r="2094" spans="1:17" hidden="1" x14ac:dyDescent="0.3">
      <c r="A2094" t="s">
        <v>4375</v>
      </c>
      <c r="B2094" t="s">
        <v>4376</v>
      </c>
      <c r="C2094" t="str">
        <f>IFERROR(VLOOKUP(Table1[[#This Row],[Ticker]],[1]!Table2[[Symbol]:[Industry]],2,FALSE),"-")</f>
        <v>-</v>
      </c>
      <c r="D2094" t="s">
        <v>21</v>
      </c>
      <c r="E2094">
        <v>332.47642299299901</v>
      </c>
      <c r="F2094">
        <v>141.57</v>
      </c>
      <c r="G2094">
        <v>51.4663696546233</v>
      </c>
      <c r="H2094">
        <v>-12.6422005899715</v>
      </c>
      <c r="I2094">
        <v>-5.5164983532580099</v>
      </c>
      <c r="J2094">
        <v>-3.62887475916235</v>
      </c>
      <c r="K2094">
        <v>144.65213963063101</v>
      </c>
      <c r="L2094">
        <v>125.49524246611701</v>
      </c>
      <c r="M2094">
        <v>38.3119369269034</v>
      </c>
      <c r="N2094">
        <v>0.18511342548689599</v>
      </c>
      <c r="O2094">
        <v>25.958889595253201</v>
      </c>
      <c r="P2094">
        <v>92.089552238805894</v>
      </c>
      <c r="Q2094">
        <v>6.0408905807220997E-2</v>
      </c>
    </row>
    <row r="2095" spans="1:17" hidden="1" x14ac:dyDescent="0.3">
      <c r="A2095" t="s">
        <v>4377</v>
      </c>
      <c r="B2095" t="s">
        <v>4378</v>
      </c>
      <c r="C2095" t="str">
        <f>IFERROR(VLOOKUP(Table1[[#This Row],[Ticker]],[1]!Table2[[Symbol]:[Industry]],2,FALSE),"-")</f>
        <v>-</v>
      </c>
      <c r="D2095" t="s">
        <v>141</v>
      </c>
      <c r="E2095">
        <v>332.10082784899998</v>
      </c>
      <c r="F2095">
        <v>89.33</v>
      </c>
      <c r="G2095">
        <v>-18.691239718429099</v>
      </c>
      <c r="H2095">
        <v>43.348670652142303</v>
      </c>
      <c r="I2095">
        <v>42.937738039202699</v>
      </c>
      <c r="J2095">
        <v>-11.397539581507001</v>
      </c>
      <c r="K2095">
        <v>71.275822227299699</v>
      </c>
      <c r="L2095">
        <v>66.751513000619497</v>
      </c>
      <c r="M2095">
        <v>66.088579739452399</v>
      </c>
      <c r="N2095">
        <v>3.2171981731538799</v>
      </c>
      <c r="O2095">
        <v>10.20933616926</v>
      </c>
      <c r="P2095">
        <v>113.759272553242</v>
      </c>
      <c r="Q2095">
        <v>0.11759370779159201</v>
      </c>
    </row>
    <row r="2096" spans="1:17" hidden="1" x14ac:dyDescent="0.3">
      <c r="A2096" t="s">
        <v>4379</v>
      </c>
      <c r="B2096" t="s">
        <v>4380</v>
      </c>
      <c r="C2096" t="str">
        <f>IFERROR(VLOOKUP(Table1[[#This Row],[Ticker]],[1]!Table2[[Symbol]:[Industry]],2,FALSE),"-")</f>
        <v>-</v>
      </c>
      <c r="D2096" t="s">
        <v>740</v>
      </c>
      <c r="E2096">
        <v>332.09208651</v>
      </c>
      <c r="F2096">
        <v>25.07</v>
      </c>
      <c r="G2096">
        <v>57.0559218934293</v>
      </c>
      <c r="H2096">
        <v>-2.8383171455876699</v>
      </c>
      <c r="I2096">
        <v>5.8387491490860199E-2</v>
      </c>
      <c r="J2096">
        <v>-4.27869491373343</v>
      </c>
      <c r="K2096">
        <v>26.29915127412</v>
      </c>
      <c r="L2096">
        <v>22.291205722342699</v>
      </c>
      <c r="M2096">
        <v>36.760107798630401</v>
      </c>
      <c r="N2096">
        <v>0.34525377796504902</v>
      </c>
      <c r="O2096">
        <v>34.423613881132802</v>
      </c>
      <c r="P2096">
        <v>103.27027027027</v>
      </c>
      <c r="Q2096">
        <v>8.7241613224476003E-2</v>
      </c>
    </row>
    <row r="2097" spans="1:17" hidden="1" x14ac:dyDescent="0.3">
      <c r="A2097" t="s">
        <v>4381</v>
      </c>
      <c r="B2097" t="s">
        <v>4382</v>
      </c>
      <c r="C2097" t="str">
        <f>IFERROR(VLOOKUP(Table1[[#This Row],[Ticker]],[1]!Table2[[Symbol]:[Industry]],2,FALSE),"-")</f>
        <v>-</v>
      </c>
      <c r="D2097" t="s">
        <v>967</v>
      </c>
      <c r="E2097">
        <v>331.99667238500001</v>
      </c>
      <c r="F2097">
        <v>118.63</v>
      </c>
      <c r="G2097">
        <v>91.414941616542293</v>
      </c>
      <c r="H2097">
        <v>152.695446125649</v>
      </c>
      <c r="I2097">
        <v>163.145504454416</v>
      </c>
      <c r="J2097">
        <v>20.1616821359023</v>
      </c>
      <c r="K2097">
        <v>60.644199185602098</v>
      </c>
      <c r="L2097">
        <v>46.7432842189734</v>
      </c>
      <c r="M2097">
        <v>98.6425298560128</v>
      </c>
      <c r="N2097">
        <v>3.5867331782056699</v>
      </c>
      <c r="O2097">
        <v>0</v>
      </c>
      <c r="P2097">
        <v>243.85507246376801</v>
      </c>
      <c r="Q2097">
        <v>8.8077606421683996E-2</v>
      </c>
    </row>
    <row r="2098" spans="1:17" hidden="1" x14ac:dyDescent="0.3">
      <c r="A2098" t="s">
        <v>4383</v>
      </c>
      <c r="B2098" t="s">
        <v>4384</v>
      </c>
      <c r="C2098" t="str">
        <f>IFERROR(VLOOKUP(Table1[[#This Row],[Ticker]],[1]!Table2[[Symbol]:[Industry]],2,FALSE),"-")</f>
        <v>-</v>
      </c>
      <c r="D2098" t="s">
        <v>296</v>
      </c>
      <c r="E2098">
        <v>330.977574</v>
      </c>
      <c r="F2098">
        <v>223.5</v>
      </c>
      <c r="G2098">
        <v>-59.171233389130599</v>
      </c>
      <c r="H2098">
        <v>-2.0865360136554201</v>
      </c>
      <c r="I2098">
        <v>-38.396090189992698</v>
      </c>
      <c r="J2098">
        <v>0.99149038294191905</v>
      </c>
      <c r="K2098">
        <v>225.38158497405001</v>
      </c>
      <c r="L2098">
        <v>257.63481132354298</v>
      </c>
      <c r="M2098">
        <v>55.236987471321498</v>
      </c>
      <c r="N2098">
        <v>1.5780334726831999</v>
      </c>
      <c r="O2098">
        <v>60.626398210290802</v>
      </c>
      <c r="P2098">
        <v>16.103896103896101</v>
      </c>
      <c r="Q2098">
        <v>4.2080858560369E-2</v>
      </c>
    </row>
    <row r="2099" spans="1:17" hidden="1" x14ac:dyDescent="0.3">
      <c r="A2099" t="s">
        <v>4385</v>
      </c>
      <c r="B2099" t="s">
        <v>4386</v>
      </c>
      <c r="C2099" t="str">
        <f>IFERROR(VLOOKUP(Table1[[#This Row],[Ticker]],[1]!Table2[[Symbol]:[Industry]],2,FALSE),"-")</f>
        <v>-</v>
      </c>
      <c r="D2099" t="s">
        <v>473</v>
      </c>
      <c r="E2099">
        <v>329.44436925799999</v>
      </c>
      <c r="F2099">
        <v>126.74</v>
      </c>
      <c r="G2099">
        <v>-16.365468910398999</v>
      </c>
      <c r="H2099">
        <v>-4.67775254871691</v>
      </c>
      <c r="I2099">
        <v>-13.2268775947749</v>
      </c>
      <c r="J2099">
        <v>-1.78299869387273</v>
      </c>
      <c r="K2099">
        <v>129.618232543408</v>
      </c>
      <c r="L2099">
        <v>124.676546447733</v>
      </c>
      <c r="M2099">
        <v>42.702754980030797</v>
      </c>
      <c r="N2099">
        <v>0.13988832084274799</v>
      </c>
      <c r="O2099">
        <v>39.9400347167429</v>
      </c>
      <c r="P2099">
        <v>25.423057892132601</v>
      </c>
      <c r="Q2099">
        <v>-6.8402689118339998E-3</v>
      </c>
    </row>
    <row r="2100" spans="1:17" hidden="1" x14ac:dyDescent="0.3">
      <c r="A2100" t="s">
        <v>4387</v>
      </c>
      <c r="B2100" t="s">
        <v>4388</v>
      </c>
      <c r="C2100" t="str">
        <f>IFERROR(VLOOKUP(Table1[[#This Row],[Ticker]],[1]!Table2[[Symbol]:[Industry]],2,FALSE),"-")</f>
        <v>-</v>
      </c>
      <c r="D2100" t="s">
        <v>4389</v>
      </c>
      <c r="E2100">
        <v>329.32735919999999</v>
      </c>
      <c r="F2100">
        <v>42.84</v>
      </c>
      <c r="G2100">
        <v>419.19713888539201</v>
      </c>
      <c r="H2100">
        <v>8.7458814166394703</v>
      </c>
      <c r="I2100">
        <v>168.542550523888</v>
      </c>
      <c r="J2100">
        <v>6.8209233262362599</v>
      </c>
      <c r="K2100">
        <v>34.410299119961998</v>
      </c>
      <c r="L2100">
        <v>19.5507251407616</v>
      </c>
      <c r="M2100">
        <v>64.298610142915706</v>
      </c>
      <c r="N2100">
        <v>1.44528983224652</v>
      </c>
      <c r="O2100">
        <v>6.2091503267973804</v>
      </c>
      <c r="P2100">
        <v>503.38028169014001</v>
      </c>
      <c r="Q2100">
        <v>0.14162777675711299</v>
      </c>
    </row>
    <row r="2101" spans="1:17" hidden="1" x14ac:dyDescent="0.3">
      <c r="A2101" t="s">
        <v>4390</v>
      </c>
      <c r="B2101" t="s">
        <v>4391</v>
      </c>
      <c r="C2101" t="str">
        <f>IFERROR(VLOOKUP(Table1[[#This Row],[Ticker]],[1]!Table2[[Symbol]:[Industry]],2,FALSE),"-")</f>
        <v>-</v>
      </c>
      <c r="D2101" t="s">
        <v>46</v>
      </c>
      <c r="E2101">
        <v>329.15080748999998</v>
      </c>
      <c r="F2101">
        <v>260.85000000000002</v>
      </c>
      <c r="G2101">
        <v>20.529140217393898</v>
      </c>
      <c r="H2101">
        <v>0.41344767406225802</v>
      </c>
      <c r="I2101">
        <v>36.146272209512503</v>
      </c>
      <c r="J2101">
        <v>-0.85960708265305696</v>
      </c>
      <c r="K2101">
        <v>251.75081198423601</v>
      </c>
      <c r="M2101">
        <v>44.8044191253462</v>
      </c>
      <c r="N2101">
        <v>0.30250392082634697</v>
      </c>
      <c r="O2101">
        <v>26.126126126126099</v>
      </c>
      <c r="P2101">
        <v>93.5807050092764</v>
      </c>
    </row>
    <row r="2102" spans="1:17" hidden="1" x14ac:dyDescent="0.3">
      <c r="A2102" t="s">
        <v>4392</v>
      </c>
      <c r="B2102" t="s">
        <v>4393</v>
      </c>
      <c r="C2102" t="str">
        <f>IFERROR(VLOOKUP(Table1[[#This Row],[Ticker]],[1]!Table2[[Symbol]:[Industry]],2,FALSE),"-")</f>
        <v>-</v>
      </c>
      <c r="D2102" t="s">
        <v>83</v>
      </c>
      <c r="E2102">
        <v>328.77383500000002</v>
      </c>
      <c r="F2102">
        <v>14.65</v>
      </c>
      <c r="G2102">
        <v>92.610746554319306</v>
      </c>
      <c r="H2102">
        <v>16.9677549551736</v>
      </c>
      <c r="I2102">
        <v>191.42901312899599</v>
      </c>
      <c r="J2102">
        <v>5.6630298987025398</v>
      </c>
      <c r="K2102">
        <v>13.6153565926636</v>
      </c>
      <c r="L2102">
        <v>10.5857490571402</v>
      </c>
      <c r="M2102">
        <v>60.458377191414797</v>
      </c>
      <c r="N2102">
        <v>0.884839731406873</v>
      </c>
      <c r="O2102">
        <v>14.675767918088701</v>
      </c>
      <c r="P2102">
        <v>295.94594594594503</v>
      </c>
      <c r="Q2102">
        <v>6.6597047576891E-2</v>
      </c>
    </row>
    <row r="2103" spans="1:17" hidden="1" x14ac:dyDescent="0.3">
      <c r="A2103" t="s">
        <v>4394</v>
      </c>
      <c r="B2103" t="s">
        <v>4395</v>
      </c>
      <c r="C2103" t="str">
        <f>IFERROR(VLOOKUP(Table1[[#This Row],[Ticker]],[1]!Table2[[Symbol]:[Industry]],2,FALSE),"-")</f>
        <v>-</v>
      </c>
      <c r="D2103" t="s">
        <v>136</v>
      </c>
      <c r="E2103">
        <v>327.8726724</v>
      </c>
      <c r="F2103">
        <v>36.4</v>
      </c>
      <c r="G2103">
        <v>84.0840167134468</v>
      </c>
      <c r="H2103">
        <v>7.4901672507818198</v>
      </c>
      <c r="I2103">
        <v>10.4120338826816</v>
      </c>
      <c r="J2103">
        <v>7.5973196681605097</v>
      </c>
      <c r="K2103">
        <v>30.458773882117601</v>
      </c>
      <c r="L2103">
        <v>26.633403135941599</v>
      </c>
      <c r="M2103">
        <v>63.357136287025199</v>
      </c>
      <c r="N2103">
        <v>1.91350885375804</v>
      </c>
      <c r="O2103">
        <v>12.087912087912001</v>
      </c>
      <c r="P2103">
        <v>134.687298517085</v>
      </c>
      <c r="Q2103">
        <v>7.8511007227606996E-2</v>
      </c>
    </row>
    <row r="2104" spans="1:17" hidden="1" x14ac:dyDescent="0.3">
      <c r="A2104" t="s">
        <v>4396</v>
      </c>
      <c r="B2104" t="s">
        <v>4397</v>
      </c>
      <c r="C2104" t="str">
        <f>IFERROR(VLOOKUP(Table1[[#This Row],[Ticker]],[1]!Table2[[Symbol]:[Industry]],2,FALSE),"-")</f>
        <v>-</v>
      </c>
      <c r="D2104" t="s">
        <v>141</v>
      </c>
      <c r="E2104">
        <v>327.58248250000003</v>
      </c>
      <c r="F2104">
        <v>188.89</v>
      </c>
      <c r="G2104">
        <v>-30.852742973363</v>
      </c>
      <c r="H2104">
        <v>4.6415987182428404</v>
      </c>
      <c r="I2104">
        <v>-23.494717366494999</v>
      </c>
      <c r="J2104">
        <v>9.7484601834940197</v>
      </c>
      <c r="K2104">
        <v>181.30517176881099</v>
      </c>
      <c r="L2104">
        <v>186.65578951694201</v>
      </c>
      <c r="M2104">
        <v>58.494764148849903</v>
      </c>
      <c r="N2104">
        <v>2.3834664893799902</v>
      </c>
      <c r="O2104">
        <v>26.502197045899699</v>
      </c>
      <c r="P2104">
        <v>16.562789262573201</v>
      </c>
      <c r="Q2104">
        <v>-4.9335630320394001E-2</v>
      </c>
    </row>
    <row r="2105" spans="1:17" hidden="1" x14ac:dyDescent="0.3">
      <c r="A2105" t="s">
        <v>4398</v>
      </c>
      <c r="B2105" t="s">
        <v>4399</v>
      </c>
      <c r="C2105" t="str">
        <f>IFERROR(VLOOKUP(Table1[[#This Row],[Ticker]],[1]!Table2[[Symbol]:[Industry]],2,FALSE),"-")</f>
        <v>-</v>
      </c>
      <c r="D2105" t="s">
        <v>1194</v>
      </c>
      <c r="E2105">
        <v>327.42509999999999</v>
      </c>
      <c r="F2105">
        <v>294.5</v>
      </c>
      <c r="G2105">
        <v>276.45360222881197</v>
      </c>
      <c r="H2105">
        <v>6.8764106370252103</v>
      </c>
      <c r="I2105">
        <v>90.097390535630794</v>
      </c>
      <c r="J2105">
        <v>1.6742908194449901E-2</v>
      </c>
      <c r="K2105">
        <v>241.004278171153</v>
      </c>
      <c r="L2105">
        <v>165.16271962600601</v>
      </c>
      <c r="M2105">
        <v>68.137622835419293</v>
      </c>
      <c r="N2105">
        <v>0.23397075365579301</v>
      </c>
      <c r="O2105">
        <v>4.9235993208828397</v>
      </c>
      <c r="P2105">
        <v>355.88235294117601</v>
      </c>
    </row>
    <row r="2106" spans="1:17" hidden="1" x14ac:dyDescent="0.3">
      <c r="A2106" t="s">
        <v>4400</v>
      </c>
      <c r="B2106" t="s">
        <v>4401</v>
      </c>
      <c r="C2106" t="str">
        <f>IFERROR(VLOOKUP(Table1[[#This Row],[Ticker]],[1]!Table2[[Symbol]:[Industry]],2,FALSE),"-")</f>
        <v>-</v>
      </c>
      <c r="D2106" t="s">
        <v>356</v>
      </c>
      <c r="E2106">
        <v>327.31298087900001</v>
      </c>
      <c r="F2106">
        <v>79.010000000000005</v>
      </c>
      <c r="G2106">
        <v>-37.244434808089501</v>
      </c>
      <c r="H2106">
        <v>-18.7763930046052</v>
      </c>
      <c r="I2106">
        <v>-13.586993503844999</v>
      </c>
      <c r="J2106">
        <v>-4.1163830827800503</v>
      </c>
      <c r="K2106">
        <v>82.237893428186894</v>
      </c>
      <c r="L2106">
        <v>79.504507377485993</v>
      </c>
      <c r="M2106">
        <v>36.591126478913502</v>
      </c>
      <c r="N2106">
        <v>0.34346407547774699</v>
      </c>
      <c r="O2106">
        <v>32.907226933299498</v>
      </c>
      <c r="P2106">
        <v>21.553846153846099</v>
      </c>
      <c r="Q2106">
        <v>-8.1933546635982998E-2</v>
      </c>
    </row>
    <row r="2107" spans="1:17" hidden="1" x14ac:dyDescent="0.3">
      <c r="A2107" t="s">
        <v>4402</v>
      </c>
      <c r="B2107" t="s">
        <v>4403</v>
      </c>
      <c r="C2107" t="str">
        <f>IFERROR(VLOOKUP(Table1[[#This Row],[Ticker]],[1]!Table2[[Symbol]:[Industry]],2,FALSE),"-")</f>
        <v>-</v>
      </c>
      <c r="D2107" t="s">
        <v>21</v>
      </c>
      <c r="E2107">
        <v>327.19735692</v>
      </c>
      <c r="F2107">
        <v>225.4</v>
      </c>
      <c r="G2107">
        <v>120.550027242171</v>
      </c>
      <c r="H2107">
        <v>26.7326126791978</v>
      </c>
      <c r="I2107">
        <v>23.022526036985901</v>
      </c>
      <c r="J2107">
        <v>-2.0472514659265002</v>
      </c>
      <c r="K2107">
        <v>195.920460931024</v>
      </c>
      <c r="L2107">
        <v>170.28914009111699</v>
      </c>
      <c r="M2107">
        <v>56.802033065046402</v>
      </c>
      <c r="N2107">
        <v>2.5515723021389101</v>
      </c>
      <c r="O2107">
        <v>14.3256433007985</v>
      </c>
      <c r="P2107">
        <v>150.583657587548</v>
      </c>
      <c r="Q2107">
        <v>0.116672136771624</v>
      </c>
    </row>
    <row r="2108" spans="1:17" hidden="1" x14ac:dyDescent="0.3">
      <c r="A2108" t="s">
        <v>4404</v>
      </c>
      <c r="B2108" t="s">
        <v>4405</v>
      </c>
      <c r="C2108" t="str">
        <f>IFERROR(VLOOKUP(Table1[[#This Row],[Ticker]],[1]!Table2[[Symbol]:[Industry]],2,FALSE),"-")</f>
        <v>-</v>
      </c>
      <c r="D2108" t="s">
        <v>46</v>
      </c>
      <c r="E2108">
        <v>327.1875</v>
      </c>
      <c r="F2108">
        <v>34.9</v>
      </c>
      <c r="G2108">
        <v>79.870138700333001</v>
      </c>
      <c r="H2108">
        <v>10.913136438456901</v>
      </c>
      <c r="I2108">
        <v>46.511875455533797</v>
      </c>
      <c r="J2108">
        <v>-8.9046135131619604</v>
      </c>
      <c r="K2108">
        <v>32.260222431626097</v>
      </c>
      <c r="L2108">
        <v>25.376690058746899</v>
      </c>
      <c r="M2108">
        <v>39.0168369735798</v>
      </c>
      <c r="N2108">
        <v>0.73931215018692498</v>
      </c>
      <c r="O2108">
        <v>14.756446991403999</v>
      </c>
      <c r="P2108">
        <v>114.198036006546</v>
      </c>
      <c r="Q2108">
        <v>0.16569052605002901</v>
      </c>
    </row>
    <row r="2109" spans="1:17" hidden="1" x14ac:dyDescent="0.3">
      <c r="A2109" t="s">
        <v>4406</v>
      </c>
      <c r="B2109" t="s">
        <v>4407</v>
      </c>
      <c r="C2109" t="str">
        <f>IFERROR(VLOOKUP(Table1[[#This Row],[Ticker]],[1]!Table2[[Symbol]:[Industry]],2,FALSE),"-")</f>
        <v>-</v>
      </c>
      <c r="D2109" t="s">
        <v>532</v>
      </c>
      <c r="E2109">
        <v>326.94508000000002</v>
      </c>
      <c r="F2109">
        <v>14</v>
      </c>
      <c r="G2109">
        <v>48.651755742689701</v>
      </c>
      <c r="H2109">
        <v>-7.8761404464131202</v>
      </c>
      <c r="I2109">
        <v>20.980020021983702</v>
      </c>
      <c r="J2109">
        <v>5.8254037895965203</v>
      </c>
      <c r="K2109">
        <v>13.6752520705181</v>
      </c>
      <c r="L2109">
        <v>11.534305425913001</v>
      </c>
      <c r="M2109">
        <v>57.2403118485094</v>
      </c>
      <c r="N2109">
        <v>0.24363776864110201</v>
      </c>
      <c r="O2109">
        <v>19.285714285714199</v>
      </c>
      <c r="P2109">
        <v>117.05426356589101</v>
      </c>
    </row>
    <row r="2110" spans="1:17" hidden="1" x14ac:dyDescent="0.3">
      <c r="A2110" t="s">
        <v>4408</v>
      </c>
      <c r="B2110" t="s">
        <v>4409</v>
      </c>
      <c r="C2110" t="str">
        <f>IFERROR(VLOOKUP(Table1[[#This Row],[Ticker]],[1]!Table2[[Symbol]:[Industry]],2,FALSE),"-")</f>
        <v>-</v>
      </c>
      <c r="D2110" t="s">
        <v>3100</v>
      </c>
      <c r="E2110">
        <v>326.93700000000001</v>
      </c>
      <c r="F2110">
        <v>323.7</v>
      </c>
      <c r="G2110">
        <v>13.833036321289899</v>
      </c>
      <c r="H2110">
        <v>-12.6039652612611</v>
      </c>
      <c r="I2110">
        <v>-22.417066777302299</v>
      </c>
      <c r="J2110">
        <v>-6.3062102865175103</v>
      </c>
      <c r="K2110">
        <v>330.712072085736</v>
      </c>
      <c r="L2110">
        <v>311.98401741069398</v>
      </c>
      <c r="M2110">
        <v>47.910805598725197</v>
      </c>
      <c r="N2110">
        <v>0.98849174736156997</v>
      </c>
      <c r="O2110">
        <v>25.100401606425699</v>
      </c>
      <c r="P2110">
        <v>54.069490718705303</v>
      </c>
      <c r="Q2110">
        <v>0.23730499487356099</v>
      </c>
    </row>
    <row r="2111" spans="1:17" hidden="1" x14ac:dyDescent="0.3">
      <c r="A2111" t="s">
        <v>4410</v>
      </c>
      <c r="B2111" t="s">
        <v>4411</v>
      </c>
      <c r="C2111" t="str">
        <f>IFERROR(VLOOKUP(Table1[[#This Row],[Ticker]],[1]!Table2[[Symbol]:[Industry]],2,FALSE),"-")</f>
        <v>-</v>
      </c>
      <c r="D2111" t="s">
        <v>412</v>
      </c>
      <c r="E2111">
        <v>326.80799628800003</v>
      </c>
      <c r="F2111">
        <v>34.01</v>
      </c>
      <c r="G2111">
        <v>47.1017863212899</v>
      </c>
      <c r="H2111">
        <v>-15.5359641343367</v>
      </c>
      <c r="I2111">
        <v>-8.1352483532580102</v>
      </c>
      <c r="J2111">
        <v>-6.3457497595218797</v>
      </c>
      <c r="K2111">
        <v>33.1225535373936</v>
      </c>
      <c r="L2111">
        <v>28.882831162886401</v>
      </c>
      <c r="M2111">
        <v>37.2341207503029</v>
      </c>
      <c r="N2111">
        <v>0.13766443486674201</v>
      </c>
      <c r="O2111">
        <v>30.667450749779402</v>
      </c>
      <c r="P2111">
        <v>78.062827225130803</v>
      </c>
      <c r="Q2111">
        <v>5.9826357259015001E-2</v>
      </c>
    </row>
    <row r="2112" spans="1:17" hidden="1" x14ac:dyDescent="0.3">
      <c r="A2112" t="s">
        <v>4412</v>
      </c>
      <c r="B2112" t="s">
        <v>4413</v>
      </c>
      <c r="C2112" t="str">
        <f>IFERROR(VLOOKUP(Table1[[#This Row],[Ticker]],[1]!Table2[[Symbol]:[Industry]],2,FALSE),"-")</f>
        <v>-</v>
      </c>
      <c r="D2112" t="s">
        <v>630</v>
      </c>
      <c r="E2112">
        <v>326.29438800000003</v>
      </c>
      <c r="F2112">
        <v>78.61</v>
      </c>
      <c r="G2112">
        <v>-6.33575465694235</v>
      </c>
      <c r="H2112">
        <v>-3.7601289862985299</v>
      </c>
      <c r="I2112">
        <v>-9.1822279382647007</v>
      </c>
      <c r="J2112">
        <v>-0.13605203755476</v>
      </c>
      <c r="K2112">
        <v>75.866670444686093</v>
      </c>
      <c r="L2112">
        <v>72.887065976573297</v>
      </c>
      <c r="M2112">
        <v>50.811986149303202</v>
      </c>
      <c r="N2112">
        <v>1.3070597374494699</v>
      </c>
      <c r="O2112">
        <v>29.754484162320299</v>
      </c>
      <c r="P2112">
        <v>33.690476190476197</v>
      </c>
      <c r="Q2112">
        <v>2.4697173859089998E-3</v>
      </c>
    </row>
    <row r="2113" spans="1:17" hidden="1" x14ac:dyDescent="0.3">
      <c r="A2113" t="s">
        <v>4414</v>
      </c>
      <c r="B2113" t="s">
        <v>4415</v>
      </c>
      <c r="C2113" t="str">
        <f>IFERROR(VLOOKUP(Table1[[#This Row],[Ticker]],[1]!Table2[[Symbol]:[Industry]],2,FALSE),"-")</f>
        <v>-</v>
      </c>
      <c r="E2113">
        <v>325.90140000000002</v>
      </c>
      <c r="F2113">
        <v>6.05</v>
      </c>
      <c r="G2113">
        <v>67.034773563418099</v>
      </c>
      <c r="H2113">
        <v>-18.358572245016401</v>
      </c>
      <c r="I2113">
        <v>4.9128902068997702</v>
      </c>
      <c r="J2113">
        <v>2.1243575158090602</v>
      </c>
      <c r="K2113">
        <v>5.5249764819727201</v>
      </c>
      <c r="L2113">
        <v>4.6361206339755201</v>
      </c>
      <c r="M2113">
        <v>54.941317767670398</v>
      </c>
      <c r="N2113">
        <v>0.75427267205358595</v>
      </c>
      <c r="O2113">
        <v>23.801652892561901</v>
      </c>
      <c r="P2113">
        <v>151.03734439834</v>
      </c>
      <c r="Q2113">
        <v>-2.8313730680254001E-2</v>
      </c>
    </row>
    <row r="2114" spans="1:17" hidden="1" x14ac:dyDescent="0.3">
      <c r="A2114" t="s">
        <v>4416</v>
      </c>
      <c r="B2114" t="s">
        <v>4417</v>
      </c>
      <c r="C2114" t="str">
        <f>IFERROR(VLOOKUP(Table1[[#This Row],[Ticker]],[1]!Table2[[Symbol]:[Industry]],2,FALSE),"-")</f>
        <v>-</v>
      </c>
      <c r="D2114" t="s">
        <v>228</v>
      </c>
      <c r="E2114">
        <v>323.94937499999997</v>
      </c>
      <c r="F2114">
        <v>101.25</v>
      </c>
      <c r="G2114">
        <v>21.311661134443899</v>
      </c>
      <c r="H2114">
        <v>-9.0681976881140791</v>
      </c>
      <c r="I2114">
        <v>-7.7814272632106096</v>
      </c>
      <c r="J2114">
        <v>2.8178540193055501</v>
      </c>
      <c r="K2114">
        <v>106.266703041059</v>
      </c>
      <c r="L2114">
        <v>98.273425089800497</v>
      </c>
      <c r="M2114">
        <v>43.094873766075203</v>
      </c>
      <c r="N2114">
        <v>0.68414492141266803</v>
      </c>
      <c r="O2114">
        <v>27.298765432098701</v>
      </c>
      <c r="P2114">
        <v>60.714285714285701</v>
      </c>
      <c r="Q2114">
        <v>6.1110515958707999E-2</v>
      </c>
    </row>
    <row r="2115" spans="1:17" hidden="1" x14ac:dyDescent="0.3">
      <c r="A2115" t="s">
        <v>4418</v>
      </c>
      <c r="B2115" t="s">
        <v>4419</v>
      </c>
      <c r="C2115" t="str">
        <f>IFERROR(VLOOKUP(Table1[[#This Row],[Ticker]],[1]!Table2[[Symbol]:[Industry]],2,FALSE),"-")</f>
        <v>-</v>
      </c>
      <c r="D2115" t="s">
        <v>532</v>
      </c>
      <c r="E2115">
        <v>323.39999999999998</v>
      </c>
      <c r="F2115">
        <v>3.08</v>
      </c>
      <c r="G2115">
        <v>38.410289011306098</v>
      </c>
      <c r="H2115">
        <v>-1.6028633389375</v>
      </c>
      <c r="I2115">
        <v>-0.115267361223233</v>
      </c>
      <c r="J2115">
        <v>3.5059027997933501</v>
      </c>
      <c r="K2115">
        <v>2.8060964292549402</v>
      </c>
      <c r="L2115">
        <v>2.5677119035170999</v>
      </c>
      <c r="M2115">
        <v>66.338380617710001</v>
      </c>
      <c r="N2115">
        <v>1.76623701410122</v>
      </c>
      <c r="O2115">
        <v>21.858455133716401</v>
      </c>
      <c r="P2115">
        <v>72.996457717674204</v>
      </c>
      <c r="Q2115">
        <v>2.3318494076415001E-2</v>
      </c>
    </row>
    <row r="2116" spans="1:17" hidden="1" x14ac:dyDescent="0.3">
      <c r="A2116" t="s">
        <v>4420</v>
      </c>
      <c r="B2116" t="s">
        <v>4421</v>
      </c>
      <c r="C2116" t="str">
        <f>IFERROR(VLOOKUP(Table1[[#This Row],[Ticker]],[1]!Table2[[Symbol]:[Industry]],2,FALSE),"-")</f>
        <v>-</v>
      </c>
      <c r="D2116" t="s">
        <v>301</v>
      </c>
      <c r="E2116">
        <v>323.33556299999998</v>
      </c>
      <c r="F2116">
        <v>161.65</v>
      </c>
      <c r="G2116">
        <v>33.0021739914866</v>
      </c>
      <c r="H2116">
        <v>-2.9803706046481202</v>
      </c>
      <c r="I2116">
        <v>33.614637177877498</v>
      </c>
      <c r="J2116">
        <v>5.4356716088821004</v>
      </c>
      <c r="K2116">
        <v>150.457544177351</v>
      </c>
      <c r="L2116">
        <v>128.65413518267499</v>
      </c>
      <c r="M2116">
        <v>58.720890358012298</v>
      </c>
      <c r="N2116">
        <v>0.68671792854284597</v>
      </c>
      <c r="O2116">
        <v>5.7841014537581099</v>
      </c>
      <c r="P2116">
        <v>90.737463126843593</v>
      </c>
      <c r="Q2116">
        <v>1.6334005653954001E-2</v>
      </c>
    </row>
    <row r="2117" spans="1:17" hidden="1" x14ac:dyDescent="0.3">
      <c r="A2117" t="s">
        <v>4422</v>
      </c>
      <c r="B2117" t="s">
        <v>4423</v>
      </c>
      <c r="C2117" t="str">
        <f>IFERROR(VLOOKUP(Table1[[#This Row],[Ticker]],[1]!Table2[[Symbol]:[Industry]],2,FALSE),"-")</f>
        <v>-</v>
      </c>
      <c r="D2117" t="s">
        <v>1642</v>
      </c>
      <c r="E2117">
        <v>321.15116999999998</v>
      </c>
      <c r="F2117">
        <v>35.11</v>
      </c>
      <c r="G2117">
        <v>-62.676316196695602</v>
      </c>
      <c r="H2117">
        <v>15.9006762819805</v>
      </c>
      <c r="I2117">
        <v>-31.2174462205565</v>
      </c>
      <c r="J2117">
        <v>14.997717033004101</v>
      </c>
      <c r="K2117">
        <v>28.6554571573743</v>
      </c>
      <c r="L2117">
        <v>34.898835585543303</v>
      </c>
      <c r="M2117">
        <v>68.940056701028595</v>
      </c>
      <c r="N2117">
        <v>5.1376600817661702</v>
      </c>
      <c r="O2117">
        <v>74.214373872590897</v>
      </c>
      <c r="P2117">
        <v>51.010752688171998</v>
      </c>
      <c r="Q2117">
        <v>0.13664123667702199</v>
      </c>
    </row>
    <row r="2118" spans="1:17" hidden="1" x14ac:dyDescent="0.3">
      <c r="A2118" t="s">
        <v>4424</v>
      </c>
      <c r="B2118" t="s">
        <v>4425</v>
      </c>
      <c r="C2118" t="str">
        <f>IFERROR(VLOOKUP(Table1[[#This Row],[Ticker]],[1]!Table2[[Symbol]:[Industry]],2,FALSE),"-")</f>
        <v>-</v>
      </c>
      <c r="D2118" t="s">
        <v>46</v>
      </c>
      <c r="E2118">
        <v>320.51785217999998</v>
      </c>
      <c r="F2118">
        <v>57.9</v>
      </c>
      <c r="G2118">
        <v>61.371328332309197</v>
      </c>
      <c r="H2118">
        <v>-23.203300465278001</v>
      </c>
      <c r="I2118">
        <v>-13.2811271742187</v>
      </c>
      <c r="J2118">
        <v>-2.8888126473611</v>
      </c>
      <c r="K2118">
        <v>66.476008850742005</v>
      </c>
      <c r="L2118">
        <v>56.301329456331501</v>
      </c>
      <c r="M2118">
        <v>23.939291468655401</v>
      </c>
      <c r="N2118">
        <v>0.59077093657065904</v>
      </c>
      <c r="O2118">
        <v>52.849740932642497</v>
      </c>
      <c r="P2118">
        <v>93</v>
      </c>
    </row>
    <row r="2119" spans="1:17" hidden="1" x14ac:dyDescent="0.3">
      <c r="A2119" t="s">
        <v>4426</v>
      </c>
      <c r="B2119" t="s">
        <v>4427</v>
      </c>
      <c r="C2119" t="str">
        <f>IFERROR(VLOOKUP(Table1[[#This Row],[Ticker]],[1]!Table2[[Symbol]:[Industry]],2,FALSE),"-")</f>
        <v>-</v>
      </c>
      <c r="D2119" t="s">
        <v>46</v>
      </c>
      <c r="E2119">
        <v>319.48142241199997</v>
      </c>
      <c r="F2119">
        <v>18.14</v>
      </c>
      <c r="G2119">
        <v>29.7901582008788</v>
      </c>
      <c r="H2119">
        <v>-9.2839078965184605</v>
      </c>
      <c r="I2119">
        <v>-1.7456908998418601</v>
      </c>
      <c r="J2119">
        <v>-11.1233897617889</v>
      </c>
      <c r="K2119">
        <v>18.995904389911299</v>
      </c>
      <c r="L2119">
        <v>15.8911551823841</v>
      </c>
      <c r="M2119">
        <v>38.049012420145701</v>
      </c>
      <c r="N2119">
        <v>0.50727157321016603</v>
      </c>
      <c r="O2119">
        <v>35.446527012127802</v>
      </c>
      <c r="Q2119">
        <v>0.11842650015146799</v>
      </c>
    </row>
    <row r="2120" spans="1:17" hidden="1" x14ac:dyDescent="0.3">
      <c r="A2120" t="s">
        <v>4428</v>
      </c>
      <c r="B2120" t="s">
        <v>4429</v>
      </c>
      <c r="C2120" t="str">
        <f>IFERROR(VLOOKUP(Table1[[#This Row],[Ticker]],[1]!Table2[[Symbol]:[Industry]],2,FALSE),"-")</f>
        <v>-</v>
      </c>
      <c r="D2120" t="s">
        <v>1668</v>
      </c>
      <c r="E2120">
        <v>319.171027199999</v>
      </c>
      <c r="F2120">
        <v>60.87</v>
      </c>
      <c r="G2120">
        <v>-9.0437674950486997</v>
      </c>
      <c r="H2120">
        <v>-2.2782310176164402</v>
      </c>
      <c r="I2120">
        <v>0.367586127224731</v>
      </c>
      <c r="J2120">
        <v>-0.99354515764917595</v>
      </c>
      <c r="K2120">
        <v>60.5799077006291</v>
      </c>
      <c r="L2120">
        <v>57.848839771590399</v>
      </c>
      <c r="M2120">
        <v>55.8285238094657</v>
      </c>
      <c r="N2120">
        <v>0.69462685407159697</v>
      </c>
      <c r="O2120">
        <v>6.6206669952357498</v>
      </c>
      <c r="P2120">
        <v>28.120395706167098</v>
      </c>
      <c r="Q2120">
        <v>-2.0749357399728999E-2</v>
      </c>
    </row>
    <row r="2121" spans="1:17" hidden="1" x14ac:dyDescent="0.3">
      <c r="A2121" t="s">
        <v>4430</v>
      </c>
      <c r="B2121" t="s">
        <v>4431</v>
      </c>
      <c r="C2121" t="str">
        <f>IFERROR(VLOOKUP(Table1[[#This Row],[Ticker]],[1]!Table2[[Symbol]:[Industry]],2,FALSE),"-")</f>
        <v>-</v>
      </c>
      <c r="D2121" t="s">
        <v>199</v>
      </c>
      <c r="E2121">
        <v>317.086762975</v>
      </c>
      <c r="F2121">
        <v>250.15</v>
      </c>
      <c r="G2121">
        <v>46.004371062082797</v>
      </c>
      <c r="H2121">
        <v>39.973724650284403</v>
      </c>
      <c r="I2121">
        <v>33.7766296088272</v>
      </c>
      <c r="J2121">
        <v>50.428574307420803</v>
      </c>
      <c r="K2121">
        <v>193.02713318929401</v>
      </c>
      <c r="L2121">
        <v>174.685449379365</v>
      </c>
      <c r="M2121">
        <v>81.1935814972922</v>
      </c>
      <c r="N2121">
        <v>2.8487434064533002</v>
      </c>
      <c r="O2121">
        <v>4.8970617629422204</v>
      </c>
      <c r="P2121">
        <v>98.531746031745996</v>
      </c>
      <c r="Q2121">
        <v>4.8662015954050002E-2</v>
      </c>
    </row>
    <row r="2122" spans="1:17" hidden="1" x14ac:dyDescent="0.3">
      <c r="A2122" t="s">
        <v>4432</v>
      </c>
      <c r="B2122" t="s">
        <v>4433</v>
      </c>
      <c r="C2122" t="str">
        <f>IFERROR(VLOOKUP(Table1[[#This Row],[Ticker]],[1]!Table2[[Symbol]:[Industry]],2,FALSE),"-")</f>
        <v>-</v>
      </c>
      <c r="D2122" t="s">
        <v>141</v>
      </c>
      <c r="E2122">
        <v>316.61195132</v>
      </c>
      <c r="F2122">
        <v>302.05</v>
      </c>
      <c r="G2122">
        <v>18.7594731028992</v>
      </c>
      <c r="H2122">
        <v>6.58540534601992</v>
      </c>
      <c r="I2122">
        <v>-3.5724616560102902</v>
      </c>
      <c r="J2122">
        <v>-7.3789931640122104</v>
      </c>
      <c r="K2122">
        <v>290.53090735951997</v>
      </c>
      <c r="L2122">
        <v>268.70443565972897</v>
      </c>
      <c r="M2122">
        <v>53.635240107884499</v>
      </c>
      <c r="N2122">
        <v>1.21606475716064</v>
      </c>
      <c r="O2122">
        <v>7.5980797881145499</v>
      </c>
      <c r="P2122">
        <v>57.3177083333333</v>
      </c>
      <c r="Q2122">
        <v>6.2543531258324001E-2</v>
      </c>
    </row>
    <row r="2123" spans="1:17" hidden="1" x14ac:dyDescent="0.3">
      <c r="A2123" t="s">
        <v>4434</v>
      </c>
      <c r="B2123" t="s">
        <v>4435</v>
      </c>
      <c r="C2123" t="str">
        <f>IFERROR(VLOOKUP(Table1[[#This Row],[Ticker]],[1]!Table2[[Symbol]:[Industry]],2,FALSE),"-")</f>
        <v>-</v>
      </c>
      <c r="D2123" t="s">
        <v>569</v>
      </c>
      <c r="E2123">
        <v>316.54309375000003</v>
      </c>
      <c r="F2123">
        <v>240.5</v>
      </c>
      <c r="G2123">
        <v>50.1836795085012</v>
      </c>
      <c r="H2123">
        <v>34.314093551547302</v>
      </c>
      <c r="I2123">
        <v>6.8643891908670502</v>
      </c>
      <c r="J2123">
        <v>-4.5816382973643401</v>
      </c>
      <c r="K2123">
        <v>215.70727390628801</v>
      </c>
      <c r="L2123">
        <v>182.19965017917201</v>
      </c>
      <c r="M2123">
        <v>45.144335810817999</v>
      </c>
      <c r="N2123">
        <v>0.80903945526734899</v>
      </c>
      <c r="O2123">
        <v>11.4345114345114</v>
      </c>
      <c r="P2123">
        <v>99.502281211115701</v>
      </c>
      <c r="Q2123">
        <v>4.836281035343E-2</v>
      </c>
    </row>
    <row r="2124" spans="1:17" hidden="1" x14ac:dyDescent="0.3">
      <c r="A2124" t="s">
        <v>4436</v>
      </c>
      <c r="B2124" t="s">
        <v>4437</v>
      </c>
      <c r="C2124" t="str">
        <f>IFERROR(VLOOKUP(Table1[[#This Row],[Ticker]],[1]!Table2[[Symbol]:[Industry]],2,FALSE),"-")</f>
        <v>-</v>
      </c>
      <c r="D2124" t="s">
        <v>54</v>
      </c>
      <c r="E2124">
        <v>315.83539684800002</v>
      </c>
      <c r="F2124">
        <v>256.68</v>
      </c>
      <c r="G2124">
        <v>8.7498246424578898</v>
      </c>
      <c r="H2124">
        <v>2.1749838003524702</v>
      </c>
      <c r="I2124">
        <v>9.1655911989808097</v>
      </c>
      <c r="J2124">
        <v>4.5045318716545504</v>
      </c>
      <c r="K2124">
        <v>238.25477826537301</v>
      </c>
      <c r="L2124">
        <v>227.419185467668</v>
      </c>
      <c r="M2124">
        <v>75.610721248262607</v>
      </c>
      <c r="N2124">
        <v>1.4316574018327599</v>
      </c>
      <c r="O2124">
        <v>26.616799127318</v>
      </c>
      <c r="P2124">
        <v>44.202247191011203</v>
      </c>
      <c r="Q2124">
        <v>8.0917317042297002E-2</v>
      </c>
    </row>
    <row r="2125" spans="1:17" hidden="1" x14ac:dyDescent="0.3">
      <c r="A2125" t="s">
        <v>4438</v>
      </c>
      <c r="B2125" t="s">
        <v>4439</v>
      </c>
      <c r="C2125" t="str">
        <f>IFERROR(VLOOKUP(Table1[[#This Row],[Ticker]],[1]!Table2[[Symbol]:[Industry]],2,FALSE),"-")</f>
        <v>-</v>
      </c>
      <c r="D2125" t="s">
        <v>506</v>
      </c>
      <c r="E2125">
        <v>315.38400000000001</v>
      </c>
      <c r="F2125">
        <v>657.05</v>
      </c>
      <c r="G2125">
        <v>18.839146362451501</v>
      </c>
      <c r="H2125">
        <v>29.494439543263699</v>
      </c>
      <c r="I2125">
        <v>17.309644389324099</v>
      </c>
      <c r="J2125">
        <v>3.5323126180316602</v>
      </c>
      <c r="K2125">
        <v>551.39106769559805</v>
      </c>
      <c r="L2125">
        <v>503.77978408977498</v>
      </c>
      <c r="M2125">
        <v>78.3065665231248</v>
      </c>
      <c r="N2125">
        <v>1.5401796914072801</v>
      </c>
      <c r="O2125">
        <v>3.0362986074119198</v>
      </c>
      <c r="P2125">
        <v>60.0609013398294</v>
      </c>
      <c r="Q2125">
        <v>-1.1214773369279001E-2</v>
      </c>
    </row>
    <row r="2126" spans="1:17" hidden="1" x14ac:dyDescent="0.3">
      <c r="A2126" t="s">
        <v>4440</v>
      </c>
      <c r="B2126" t="s">
        <v>4441</v>
      </c>
      <c r="C2126" t="str">
        <f>IFERROR(VLOOKUP(Table1[[#This Row],[Ticker]],[1]!Table2[[Symbol]:[Industry]],2,FALSE),"-")</f>
        <v>-</v>
      </c>
      <c r="D2126" t="s">
        <v>104</v>
      </c>
      <c r="E2126">
        <v>315.049046256</v>
      </c>
      <c r="F2126">
        <v>24.46</v>
      </c>
      <c r="G2126">
        <v>68.066222934858104</v>
      </c>
      <c r="H2126">
        <v>-14.4268919713797</v>
      </c>
      <c r="I2126">
        <v>-1.2165821931238401</v>
      </c>
      <c r="J2126">
        <v>-0.80944501606421104</v>
      </c>
      <c r="K2126">
        <v>26.748380398559501</v>
      </c>
      <c r="L2126">
        <v>22.891663237486799</v>
      </c>
      <c r="M2126">
        <v>25.6951363663804</v>
      </c>
      <c r="N2126">
        <v>0.57734669487299595</v>
      </c>
      <c r="O2126">
        <v>33.537939154473698</v>
      </c>
      <c r="P2126">
        <v>108.526161347615</v>
      </c>
      <c r="Q2126">
        <v>0.118250336930748</v>
      </c>
    </row>
    <row r="2127" spans="1:17" hidden="1" x14ac:dyDescent="0.3">
      <c r="A2127" t="s">
        <v>4442</v>
      </c>
      <c r="B2127" t="s">
        <v>4443</v>
      </c>
      <c r="C2127" t="str">
        <f>IFERROR(VLOOKUP(Table1[[#This Row],[Ticker]],[1]!Table2[[Symbol]:[Industry]],2,FALSE),"-")</f>
        <v>-</v>
      </c>
      <c r="D2127" t="s">
        <v>196</v>
      </c>
      <c r="E2127">
        <v>314.750882096</v>
      </c>
      <c r="F2127">
        <v>119.92</v>
      </c>
      <c r="G2127">
        <v>-2.4591622602702699</v>
      </c>
      <c r="H2127">
        <v>32.596641301076097</v>
      </c>
      <c r="I2127">
        <v>-13.346123300582001</v>
      </c>
      <c r="J2127">
        <v>-0.485049206500895</v>
      </c>
      <c r="K2127">
        <v>103.70039929176799</v>
      </c>
      <c r="L2127">
        <v>103.59638048493601</v>
      </c>
      <c r="M2127">
        <v>51.972806479438397</v>
      </c>
      <c r="N2127">
        <v>2.0285626239887602</v>
      </c>
      <c r="O2127">
        <v>54.853235490326803</v>
      </c>
      <c r="P2127">
        <v>63.713310580204698</v>
      </c>
      <c r="Q2127">
        <v>1.5090288183622E-2</v>
      </c>
    </row>
    <row r="2128" spans="1:17" hidden="1" x14ac:dyDescent="0.3">
      <c r="A2128" t="s">
        <v>4444</v>
      </c>
      <c r="B2128" t="s">
        <v>4445</v>
      </c>
      <c r="C2128" t="str">
        <f>IFERROR(VLOOKUP(Table1[[#This Row],[Ticker]],[1]!Table2[[Symbol]:[Industry]],2,FALSE),"-")</f>
        <v>-</v>
      </c>
      <c r="D2128" t="s">
        <v>630</v>
      </c>
      <c r="E2128">
        <v>314.57531499999999</v>
      </c>
      <c r="F2128">
        <v>253.7</v>
      </c>
      <c r="G2128">
        <v>177.10922679748001</v>
      </c>
      <c r="H2128">
        <v>-15.938404177789501</v>
      </c>
      <c r="I2128">
        <v>-5.3216800346168602</v>
      </c>
      <c r="J2128">
        <v>-2.9106075191559699</v>
      </c>
      <c r="K2128">
        <v>279.91249895827002</v>
      </c>
      <c r="L2128">
        <v>226.115352603167</v>
      </c>
      <c r="M2128">
        <v>26.3915289251042</v>
      </c>
      <c r="N2128">
        <v>0.43027784236224098</v>
      </c>
      <c r="O2128">
        <v>34.016554986204198</v>
      </c>
      <c r="P2128">
        <v>238.266666666666</v>
      </c>
    </row>
    <row r="2129" spans="1:17" hidden="1" x14ac:dyDescent="0.3">
      <c r="A2129" t="s">
        <v>4446</v>
      </c>
      <c r="B2129" t="s">
        <v>4447</v>
      </c>
      <c r="C2129" t="str">
        <f>IFERROR(VLOOKUP(Table1[[#This Row],[Ticker]],[1]!Table2[[Symbol]:[Industry]],2,FALSE),"-")</f>
        <v>-</v>
      </c>
      <c r="D2129" t="s">
        <v>265</v>
      </c>
      <c r="E2129">
        <v>312.88499999999999</v>
      </c>
      <c r="F2129">
        <v>306.75</v>
      </c>
      <c r="G2129">
        <v>101.23281084214599</v>
      </c>
      <c r="H2129">
        <v>43.884097231568497</v>
      </c>
      <c r="I2129">
        <v>108.512280716509</v>
      </c>
      <c r="J2129">
        <v>-2.5563565070102299</v>
      </c>
      <c r="K2129">
        <v>237.556396265269</v>
      </c>
      <c r="L2129">
        <v>191.660917551068</v>
      </c>
      <c r="M2129">
        <v>67.680415942971806</v>
      </c>
      <c r="N2129">
        <v>2.3943533225096201</v>
      </c>
      <c r="O2129">
        <v>11.491442542787199</v>
      </c>
      <c r="P2129">
        <v>151.33142154854499</v>
      </c>
      <c r="Q2129">
        <v>0.17812253286525201</v>
      </c>
    </row>
    <row r="2130" spans="1:17" hidden="1" x14ac:dyDescent="0.3">
      <c r="A2130" t="s">
        <v>4448</v>
      </c>
      <c r="B2130" t="s">
        <v>4449</v>
      </c>
      <c r="C2130" t="str">
        <f>IFERROR(VLOOKUP(Table1[[#This Row],[Ticker]],[1]!Table2[[Symbol]:[Industry]],2,FALSE),"-")</f>
        <v>-</v>
      </c>
      <c r="D2130" t="s">
        <v>4450</v>
      </c>
      <c r="E2130">
        <v>312.21162900000002</v>
      </c>
      <c r="F2130">
        <v>130.15</v>
      </c>
      <c r="G2130">
        <v>-48.511550796363103</v>
      </c>
      <c r="H2130">
        <v>-8.9477938491511004</v>
      </c>
      <c r="I2130">
        <v>-36.248330185089799</v>
      </c>
      <c r="J2130">
        <v>5.91886421295411E-2</v>
      </c>
      <c r="K2130">
        <v>137.89590068662801</v>
      </c>
      <c r="L2130">
        <v>152.304150714504</v>
      </c>
      <c r="M2130">
        <v>40.272887669480198</v>
      </c>
      <c r="N2130">
        <v>1.01188409920804</v>
      </c>
      <c r="O2130">
        <v>69.804072224356403</v>
      </c>
      <c r="P2130">
        <v>3.9121756487026</v>
      </c>
    </row>
    <row r="2131" spans="1:17" hidden="1" x14ac:dyDescent="0.3">
      <c r="A2131" t="s">
        <v>4451</v>
      </c>
      <c r="B2131" t="s">
        <v>4452</v>
      </c>
      <c r="C2131" t="str">
        <f>IFERROR(VLOOKUP(Table1[[#This Row],[Ticker]],[1]!Table2[[Symbol]:[Industry]],2,FALSE),"-")</f>
        <v>-</v>
      </c>
      <c r="D2131" t="s">
        <v>46</v>
      </c>
      <c r="E2131">
        <v>311.96600000000001</v>
      </c>
      <c r="F2131">
        <v>206.6</v>
      </c>
      <c r="G2131">
        <v>-36.337485220660099</v>
      </c>
      <c r="H2131">
        <v>6.9651045941402296</v>
      </c>
      <c r="I2131">
        <v>-23.323023926450201</v>
      </c>
      <c r="J2131">
        <v>14.1615618844741</v>
      </c>
      <c r="K2131">
        <v>186.51885840929299</v>
      </c>
      <c r="M2131">
        <v>76.164097021584396</v>
      </c>
      <c r="N2131">
        <v>1.20242424242424</v>
      </c>
      <c r="O2131">
        <v>56.243949661180999</v>
      </c>
      <c r="P2131">
        <v>42.433643571182301</v>
      </c>
    </row>
    <row r="2132" spans="1:17" hidden="1" x14ac:dyDescent="0.3">
      <c r="A2132" t="s">
        <v>4453</v>
      </c>
      <c r="B2132" t="s">
        <v>4454</v>
      </c>
      <c r="C2132" t="str">
        <f>IFERROR(VLOOKUP(Table1[[#This Row],[Ticker]],[1]!Table2[[Symbol]:[Industry]],2,FALSE),"-")</f>
        <v>-</v>
      </c>
      <c r="D2132" t="s">
        <v>296</v>
      </c>
      <c r="E2132">
        <v>311.2853475</v>
      </c>
      <c r="F2132">
        <v>173.9</v>
      </c>
      <c r="G2132">
        <v>-2.2599345334736398</v>
      </c>
      <c r="H2132">
        <v>-12.1029717680498</v>
      </c>
      <c r="I2132">
        <v>-29.587230060574999</v>
      </c>
      <c r="J2132">
        <v>-3.0388126473610999</v>
      </c>
      <c r="K2132">
        <v>182.665642676142</v>
      </c>
      <c r="L2132">
        <v>182.88288753716</v>
      </c>
      <c r="M2132">
        <v>35.552031809680798</v>
      </c>
      <c r="N2132">
        <v>0.86879056547745304</v>
      </c>
      <c r="O2132">
        <v>43.185738930419703</v>
      </c>
      <c r="P2132">
        <v>40.809716599190203</v>
      </c>
    </row>
    <row r="2133" spans="1:17" hidden="1" x14ac:dyDescent="0.3">
      <c r="A2133" t="s">
        <v>4455</v>
      </c>
      <c r="B2133" t="s">
        <v>4456</v>
      </c>
      <c r="C2133" t="str">
        <f>IFERROR(VLOOKUP(Table1[[#This Row],[Ticker]],[1]!Table2[[Symbol]:[Industry]],2,FALSE),"-")</f>
        <v>-</v>
      </c>
      <c r="D2133" t="s">
        <v>1510</v>
      </c>
      <c r="E2133">
        <v>310.37747999999999</v>
      </c>
      <c r="F2133">
        <v>422.8</v>
      </c>
      <c r="G2133">
        <v>-65.763659987392302</v>
      </c>
      <c r="H2133">
        <v>6.8217434236864101</v>
      </c>
      <c r="I2133">
        <v>-30.0673711712131</v>
      </c>
      <c r="J2133">
        <v>2.6278540193055502</v>
      </c>
      <c r="K2133">
        <v>432.38282984076199</v>
      </c>
      <c r="L2133">
        <v>482.74542005464099</v>
      </c>
      <c r="M2133">
        <v>47.107868987346599</v>
      </c>
      <c r="N2133">
        <v>0.88976358085433804</v>
      </c>
      <c r="O2133">
        <v>72.658467360454097</v>
      </c>
      <c r="P2133">
        <v>22.1965317919075</v>
      </c>
      <c r="Q2133">
        <v>6.7516846789308999E-2</v>
      </c>
    </row>
    <row r="2134" spans="1:17" hidden="1" x14ac:dyDescent="0.3">
      <c r="A2134" t="s">
        <v>4457</v>
      </c>
      <c r="B2134" t="s">
        <v>4458</v>
      </c>
      <c r="C2134" t="str">
        <f>IFERROR(VLOOKUP(Table1[[#This Row],[Ticker]],[1]!Table2[[Symbol]:[Industry]],2,FALSE),"-")</f>
        <v>-</v>
      </c>
      <c r="D2134" t="s">
        <v>967</v>
      </c>
      <c r="E2134">
        <v>309.96416367</v>
      </c>
      <c r="F2134">
        <v>4982.8500000000004</v>
      </c>
      <c r="G2134">
        <v>17.453420120806499</v>
      </c>
      <c r="H2134">
        <v>8.04704621177512</v>
      </c>
      <c r="I2134">
        <v>15.409457197665599</v>
      </c>
      <c r="J2134">
        <v>5.5945206859722196</v>
      </c>
      <c r="K2134">
        <v>4517.8415308650501</v>
      </c>
      <c r="L2134">
        <v>4016.0005995128299</v>
      </c>
      <c r="M2134">
        <v>64.962474939587395</v>
      </c>
      <c r="N2134">
        <v>0.640351800521619</v>
      </c>
      <c r="O2134">
        <v>8.1710266213110803</v>
      </c>
      <c r="P2134">
        <v>58.185714285714297</v>
      </c>
      <c r="Q2134">
        <v>1.6976931373754001E-2</v>
      </c>
    </row>
    <row r="2135" spans="1:17" hidden="1" x14ac:dyDescent="0.3">
      <c r="A2135" t="s">
        <v>4459</v>
      </c>
      <c r="B2135" t="s">
        <v>4460</v>
      </c>
      <c r="C2135" t="str">
        <f>IFERROR(VLOOKUP(Table1[[#This Row],[Ticker]],[1]!Table2[[Symbol]:[Industry]],2,FALSE),"-")</f>
        <v>-</v>
      </c>
      <c r="D2135" t="s">
        <v>992</v>
      </c>
      <c r="E2135">
        <v>309.84552775999998</v>
      </c>
      <c r="F2135">
        <v>65.02</v>
      </c>
      <c r="G2135">
        <v>55.419877926157803</v>
      </c>
      <c r="H2135">
        <v>-5.7685255196882199</v>
      </c>
      <c r="I2135">
        <v>21.3529733527348</v>
      </c>
      <c r="J2135">
        <v>-2.8449000307680699</v>
      </c>
      <c r="K2135">
        <v>64.076121006571299</v>
      </c>
      <c r="L2135">
        <v>51.515814658698901</v>
      </c>
      <c r="M2135">
        <v>39.275726851236598</v>
      </c>
      <c r="N2135">
        <v>0.20424170175573</v>
      </c>
      <c r="O2135">
        <v>32.143955705936598</v>
      </c>
      <c r="P2135">
        <v>100.989180834621</v>
      </c>
      <c r="Q2135">
        <v>7.9006011446523E-2</v>
      </c>
    </row>
    <row r="2136" spans="1:17" hidden="1" x14ac:dyDescent="0.3">
      <c r="A2136" t="s">
        <v>4461</v>
      </c>
      <c r="B2136" t="s">
        <v>4462</v>
      </c>
      <c r="C2136" t="str">
        <f>IFERROR(VLOOKUP(Table1[[#This Row],[Ticker]],[1]!Table2[[Symbol]:[Industry]],2,FALSE),"-")</f>
        <v>-</v>
      </c>
      <c r="D2136" t="s">
        <v>532</v>
      </c>
      <c r="E2136">
        <v>309.80873410999999</v>
      </c>
      <c r="F2136">
        <v>197.95</v>
      </c>
      <c r="G2136">
        <v>18.5997980973324</v>
      </c>
      <c r="H2136">
        <v>29.6960044243609</v>
      </c>
      <c r="I2136">
        <v>34.216930089450997</v>
      </c>
      <c r="J2136">
        <v>0.12785401930556101</v>
      </c>
      <c r="K2136">
        <v>178.58652997216299</v>
      </c>
      <c r="M2136">
        <v>53.773654586866598</v>
      </c>
      <c r="N2136">
        <v>0.67758742861906496</v>
      </c>
      <c r="O2136">
        <v>4.4708259661530896</v>
      </c>
      <c r="P2136">
        <v>73.336252189141803</v>
      </c>
    </row>
    <row r="2137" spans="1:17" hidden="1" x14ac:dyDescent="0.3">
      <c r="A2137" t="s">
        <v>4463</v>
      </c>
      <c r="B2137" t="s">
        <v>4464</v>
      </c>
      <c r="C2137" t="str">
        <f>IFERROR(VLOOKUP(Table1[[#This Row],[Ticker]],[1]!Table2[[Symbol]:[Industry]],2,FALSE),"-")</f>
        <v>-</v>
      </c>
      <c r="D2137" t="s">
        <v>356</v>
      </c>
      <c r="E2137">
        <v>309.78079650000001</v>
      </c>
      <c r="F2137">
        <v>140.05000000000001</v>
      </c>
      <c r="G2137">
        <v>81.362596069717597</v>
      </c>
      <c r="H2137">
        <v>-2.7868890262744399</v>
      </c>
      <c r="I2137">
        <v>50.3482075290949</v>
      </c>
      <c r="J2137">
        <v>-0.98604559459405206</v>
      </c>
      <c r="K2137">
        <v>125.959659632278</v>
      </c>
      <c r="L2137">
        <v>109.767598010367</v>
      </c>
      <c r="M2137">
        <v>83.616361189362294</v>
      </c>
      <c r="N2137">
        <v>0.810782608695652</v>
      </c>
      <c r="O2137">
        <v>5.6765440913959297</v>
      </c>
      <c r="P2137">
        <v>111.39622641509401</v>
      </c>
      <c r="Q2137">
        <v>0.14445129310242</v>
      </c>
    </row>
    <row r="2138" spans="1:17" hidden="1" x14ac:dyDescent="0.3">
      <c r="A2138" t="s">
        <v>4465</v>
      </c>
      <c r="B2138" t="s">
        <v>4466</v>
      </c>
      <c r="C2138" t="str">
        <f>IFERROR(VLOOKUP(Table1[[#This Row],[Ticker]],[1]!Table2[[Symbol]:[Industry]],2,FALSE),"-")</f>
        <v>-</v>
      </c>
      <c r="D2138" t="s">
        <v>265</v>
      </c>
      <c r="E2138">
        <v>309.11049231999999</v>
      </c>
      <c r="F2138">
        <v>1293.2</v>
      </c>
      <c r="G2138">
        <v>5.0758091364182603</v>
      </c>
      <c r="H2138">
        <v>-5.2943879008861296</v>
      </c>
      <c r="I2138">
        <v>-42.035226139897802</v>
      </c>
      <c r="J2138">
        <v>-10.1064117149601</v>
      </c>
      <c r="K2138">
        <v>1418.0017536499399</v>
      </c>
      <c r="L2138">
        <v>1474.54788126568</v>
      </c>
      <c r="M2138">
        <v>45.7719840444827</v>
      </c>
      <c r="N2138">
        <v>0.90098506025548497</v>
      </c>
      <c r="O2138">
        <v>77.853386947107893</v>
      </c>
      <c r="P2138">
        <v>35.109439481794901</v>
      </c>
      <c r="Q2138">
        <v>0.17591171141229101</v>
      </c>
    </row>
    <row r="2139" spans="1:17" hidden="1" x14ac:dyDescent="0.3">
      <c r="A2139" t="s">
        <v>4467</v>
      </c>
      <c r="B2139" t="s">
        <v>4468</v>
      </c>
      <c r="C2139" t="str">
        <f>IFERROR(VLOOKUP(Table1[[#This Row],[Ticker]],[1]!Table2[[Symbol]:[Industry]],2,FALSE),"-")</f>
        <v>-</v>
      </c>
      <c r="D2139" t="s">
        <v>265</v>
      </c>
      <c r="E2139">
        <v>308.42887500000001</v>
      </c>
      <c r="F2139">
        <v>806.35</v>
      </c>
      <c r="G2139">
        <v>9.3768122548999706</v>
      </c>
      <c r="H2139">
        <v>22.879914140528701</v>
      </c>
      <c r="I2139">
        <v>24.9939442470186</v>
      </c>
      <c r="J2139">
        <v>19.8668569518568</v>
      </c>
      <c r="K2139">
        <v>678.59611785582001</v>
      </c>
      <c r="L2139">
        <v>624.85419074831702</v>
      </c>
      <c r="M2139">
        <v>79.493178935396699</v>
      </c>
      <c r="N2139">
        <v>2.0485674706947901</v>
      </c>
      <c r="O2139">
        <v>4.52036956656538</v>
      </c>
      <c r="P2139">
        <v>47.954128440366901</v>
      </c>
      <c r="Q2139">
        <v>9.5207213294577001E-2</v>
      </c>
    </row>
    <row r="2140" spans="1:17" hidden="1" x14ac:dyDescent="0.3">
      <c r="A2140" t="s">
        <v>4469</v>
      </c>
      <c r="B2140" t="s">
        <v>4470</v>
      </c>
      <c r="C2140" t="str">
        <f>IFERROR(VLOOKUP(Table1[[#This Row],[Ticker]],[1]!Table2[[Symbol]:[Industry]],2,FALSE),"-")</f>
        <v>-</v>
      </c>
      <c r="D2140" t="s">
        <v>412</v>
      </c>
      <c r="E2140">
        <v>308.18726125000001</v>
      </c>
      <c r="F2140">
        <v>231.55</v>
      </c>
      <c r="G2140">
        <v>-31.6900329786321</v>
      </c>
      <c r="H2140">
        <v>13.3513780667665</v>
      </c>
      <c r="I2140">
        <v>-11.505387242146799</v>
      </c>
      <c r="J2140">
        <v>14.6502344872608</v>
      </c>
      <c r="K2140">
        <v>200.310948844851</v>
      </c>
      <c r="L2140">
        <v>203.74418868369099</v>
      </c>
      <c r="M2140">
        <v>73.559776687710595</v>
      </c>
      <c r="N2140">
        <v>2.93988324855767</v>
      </c>
      <c r="O2140">
        <v>27.143165622975499</v>
      </c>
      <c r="P2140">
        <v>55.559287873698302</v>
      </c>
    </row>
    <row r="2141" spans="1:17" hidden="1" x14ac:dyDescent="0.3">
      <c r="A2141" t="s">
        <v>4471</v>
      </c>
      <c r="B2141" t="s">
        <v>4472</v>
      </c>
      <c r="C2141" t="str">
        <f>IFERROR(VLOOKUP(Table1[[#This Row],[Ticker]],[1]!Table2[[Symbol]:[Industry]],2,FALSE),"-")</f>
        <v>-</v>
      </c>
      <c r="D2141" t="s">
        <v>51</v>
      </c>
      <c r="E2141">
        <v>306.29446027500001</v>
      </c>
      <c r="F2141">
        <v>46.05</v>
      </c>
      <c r="G2141">
        <v>33.090705467588201</v>
      </c>
      <c r="H2141">
        <v>-11.6518832664902</v>
      </c>
      <c r="I2141">
        <v>-18.178253839151399</v>
      </c>
      <c r="J2141">
        <v>-6.9933863872490898</v>
      </c>
      <c r="K2141">
        <v>48.595023813483003</v>
      </c>
      <c r="L2141">
        <v>43.138718598515503</v>
      </c>
      <c r="M2141">
        <v>41.232577204787802</v>
      </c>
      <c r="N2141">
        <v>1.1160434104955701</v>
      </c>
      <c r="O2141">
        <v>42.5407166123778</v>
      </c>
      <c r="P2141">
        <v>69.550810014727503</v>
      </c>
      <c r="Q2141">
        <v>0.13468233351727699</v>
      </c>
    </row>
    <row r="2142" spans="1:17" hidden="1" x14ac:dyDescent="0.3">
      <c r="A2142" t="s">
        <v>4473</v>
      </c>
      <c r="B2142" t="s">
        <v>4474</v>
      </c>
      <c r="C2142" t="str">
        <f>IFERROR(VLOOKUP(Table1[[#This Row],[Ticker]],[1]!Table2[[Symbol]:[Industry]],2,FALSE),"-")</f>
        <v>-</v>
      </c>
      <c r="D2142" t="s">
        <v>681</v>
      </c>
      <c r="E2142">
        <v>305.81317233599998</v>
      </c>
      <c r="F2142">
        <v>20.73</v>
      </c>
      <c r="G2142">
        <v>28.210644463783598</v>
      </c>
      <c r="H2142">
        <v>-1.6516045576566301</v>
      </c>
      <c r="I2142">
        <v>-1.4464711053016099</v>
      </c>
      <c r="J2142">
        <v>-11.5989324590855</v>
      </c>
      <c r="K2142">
        <v>20.922691266325401</v>
      </c>
      <c r="L2142">
        <v>19.237401034194999</v>
      </c>
      <c r="M2142">
        <v>40.484198740035403</v>
      </c>
      <c r="N2142">
        <v>2.4174135038872002</v>
      </c>
      <c r="O2142">
        <v>22.286541244573002</v>
      </c>
      <c r="P2142">
        <v>60.697674418604599</v>
      </c>
      <c r="Q2142">
        <v>1.9027900240200001E-3</v>
      </c>
    </row>
    <row r="2143" spans="1:17" hidden="1" x14ac:dyDescent="0.3">
      <c r="A2143" t="s">
        <v>4475</v>
      </c>
      <c r="B2143" t="s">
        <v>4476</v>
      </c>
      <c r="C2143" t="str">
        <f>IFERROR(VLOOKUP(Table1[[#This Row],[Ticker]],[1]!Table2[[Symbol]:[Industry]],2,FALSE),"-")</f>
        <v>-</v>
      </c>
      <c r="D2143" t="s">
        <v>21</v>
      </c>
      <c r="E2143">
        <v>305.72418036300002</v>
      </c>
      <c r="F2143">
        <v>135.97</v>
      </c>
      <c r="G2143">
        <v>-24.261557222078299</v>
      </c>
      <c r="H2143">
        <v>-11.3306658378325</v>
      </c>
      <c r="I2143">
        <v>-12.029450160486901</v>
      </c>
      <c r="J2143">
        <v>1.99032350509184</v>
      </c>
      <c r="K2143">
        <v>127.53681824613599</v>
      </c>
      <c r="L2143">
        <v>126.32625047172201</v>
      </c>
      <c r="M2143">
        <v>62.467596169486399</v>
      </c>
      <c r="N2143">
        <v>0.92135964977403095</v>
      </c>
      <c r="O2143">
        <v>28.5209972788115</v>
      </c>
      <c r="P2143">
        <v>44.6489361702127</v>
      </c>
      <c r="Q2143">
        <v>0.13719663635288501</v>
      </c>
    </row>
    <row r="2144" spans="1:17" hidden="1" x14ac:dyDescent="0.3">
      <c r="A2144" t="s">
        <v>4477</v>
      </c>
      <c r="B2144" t="s">
        <v>4478</v>
      </c>
      <c r="C2144" t="str">
        <f>IFERROR(VLOOKUP(Table1[[#This Row],[Ticker]],[1]!Table2[[Symbol]:[Industry]],2,FALSE),"-")</f>
        <v>-</v>
      </c>
      <c r="D2144" t="s">
        <v>630</v>
      </c>
      <c r="E2144">
        <v>305.54256679999997</v>
      </c>
      <c r="F2144">
        <v>240.2</v>
      </c>
      <c r="G2144">
        <v>830.76636965462296</v>
      </c>
      <c r="H2144">
        <v>8.6588678968694097</v>
      </c>
      <c r="I2144">
        <v>274.88658106327301</v>
      </c>
      <c r="J2144">
        <v>-11.0279965215007</v>
      </c>
      <c r="K2144">
        <v>204.61542842943399</v>
      </c>
      <c r="L2144">
        <v>122.541809990356</v>
      </c>
      <c r="M2144">
        <v>56.032838382597603</v>
      </c>
      <c r="N2144">
        <v>1.1576923076923</v>
      </c>
      <c r="O2144">
        <v>5.9533721898417902</v>
      </c>
      <c r="P2144">
        <v>1022.42990654205</v>
      </c>
    </row>
    <row r="2145" spans="1:17" hidden="1" x14ac:dyDescent="0.3">
      <c r="A2145" t="s">
        <v>4479</v>
      </c>
      <c r="B2145" t="s">
        <v>4480</v>
      </c>
      <c r="C2145" t="str">
        <f>IFERROR(VLOOKUP(Table1[[#This Row],[Ticker]],[1]!Table2[[Symbol]:[Industry]],2,FALSE),"-")</f>
        <v>-</v>
      </c>
      <c r="D2145" t="s">
        <v>1419</v>
      </c>
      <c r="E2145">
        <v>304.60598599999997</v>
      </c>
      <c r="F2145">
        <v>171.95</v>
      </c>
      <c r="G2145">
        <v>11.4890033994792</v>
      </c>
      <c r="H2145">
        <v>-1.01444763119154</v>
      </c>
      <c r="I2145">
        <v>-6.4416160926614596</v>
      </c>
      <c r="J2145">
        <v>-9.9010974673924004</v>
      </c>
      <c r="K2145">
        <v>161.254916006331</v>
      </c>
      <c r="L2145">
        <v>142.866207169082</v>
      </c>
      <c r="M2145">
        <v>42.804812304431898</v>
      </c>
      <c r="N2145">
        <v>1.07986428570788</v>
      </c>
      <c r="O2145">
        <v>17.476010468159298</v>
      </c>
      <c r="P2145">
        <v>77.176713034518201</v>
      </c>
      <c r="Q2145">
        <v>6.5016148542308E-2</v>
      </c>
    </row>
    <row r="2146" spans="1:17" hidden="1" x14ac:dyDescent="0.3">
      <c r="A2146" t="s">
        <v>4481</v>
      </c>
      <c r="B2146" t="s">
        <v>4482</v>
      </c>
      <c r="C2146" t="str">
        <f>IFERROR(VLOOKUP(Table1[[#This Row],[Ticker]],[1]!Table2[[Symbol]:[Industry]],2,FALSE),"-")</f>
        <v>-</v>
      </c>
      <c r="D2146" t="s">
        <v>366</v>
      </c>
      <c r="E2146">
        <v>304.54146800000001</v>
      </c>
      <c r="F2146">
        <v>83.09</v>
      </c>
      <c r="G2146">
        <v>32.357249133450701</v>
      </c>
      <c r="H2146">
        <v>19.478262488877</v>
      </c>
      <c r="I2146">
        <v>-37.941578887082201</v>
      </c>
      <c r="J2146">
        <v>-5.1570065384633601</v>
      </c>
      <c r="K2146">
        <v>80.446727525535394</v>
      </c>
      <c r="L2146">
        <v>76.577706184694705</v>
      </c>
      <c r="M2146">
        <v>38.719871261170297</v>
      </c>
      <c r="N2146">
        <v>1.4808972060915799</v>
      </c>
      <c r="O2146">
        <v>55.855096882898003</v>
      </c>
      <c r="P2146">
        <v>63.724137931034399</v>
      </c>
      <c r="Q2146">
        <v>4.0257672359071003E-2</v>
      </c>
    </row>
    <row r="2147" spans="1:17" hidden="1" x14ac:dyDescent="0.3">
      <c r="A2147" t="s">
        <v>4483</v>
      </c>
      <c r="B2147" t="s">
        <v>4484</v>
      </c>
      <c r="C2147" t="str">
        <f>IFERROR(VLOOKUP(Table1[[#This Row],[Ticker]],[1]!Table2[[Symbol]:[Industry]],2,FALSE),"-")</f>
        <v>-</v>
      </c>
      <c r="D2147" t="s">
        <v>630</v>
      </c>
      <c r="E2147">
        <v>304.02539999999999</v>
      </c>
      <c r="F2147">
        <v>88.2</v>
      </c>
      <c r="G2147">
        <v>1829.9663696546199</v>
      </c>
      <c r="H2147">
        <v>38.728262488877</v>
      </c>
      <c r="I2147">
        <v>277.58350164674198</v>
      </c>
      <c r="J2147">
        <v>-0.22535698986875</v>
      </c>
      <c r="K2147">
        <v>63.930233725586902</v>
      </c>
      <c r="L2147">
        <v>37.112461595697503</v>
      </c>
      <c r="M2147">
        <v>83.947035635275</v>
      </c>
      <c r="N2147">
        <v>3.4592903738191301</v>
      </c>
      <c r="O2147">
        <v>2.72108843537415</v>
      </c>
      <c r="P2147">
        <v>2105</v>
      </c>
      <c r="Q2147">
        <v>0.19056084131966</v>
      </c>
    </row>
    <row r="2148" spans="1:17" hidden="1" x14ac:dyDescent="0.3">
      <c r="A2148" t="s">
        <v>4485</v>
      </c>
      <c r="B2148" t="s">
        <v>4486</v>
      </c>
      <c r="C2148" t="str">
        <f>IFERROR(VLOOKUP(Table1[[#This Row],[Ticker]],[1]!Table2[[Symbol]:[Industry]],2,FALSE),"-")</f>
        <v>-</v>
      </c>
      <c r="D2148" t="s">
        <v>51</v>
      </c>
      <c r="E2148">
        <v>303.88193999999999</v>
      </c>
      <c r="F2148">
        <v>985.35</v>
      </c>
      <c r="G2148">
        <v>20.6775963294474</v>
      </c>
      <c r="H2148">
        <v>21.078913419647201</v>
      </c>
      <c r="I2148">
        <v>-36.597038552278697</v>
      </c>
      <c r="J2148">
        <v>-11.5703956681386</v>
      </c>
      <c r="K2148">
        <v>890.15224594716199</v>
      </c>
      <c r="L2148">
        <v>892.32887645129699</v>
      </c>
      <c r="M2148">
        <v>55.987926990140103</v>
      </c>
      <c r="N2148">
        <v>2.7547837655280998</v>
      </c>
      <c r="O2148">
        <v>50.1902877150251</v>
      </c>
      <c r="P2148">
        <v>67.757221497077396</v>
      </c>
      <c r="Q2148">
        <v>5.8822758000134E-2</v>
      </c>
    </row>
    <row r="2149" spans="1:17" hidden="1" x14ac:dyDescent="0.3">
      <c r="A2149" t="s">
        <v>4487</v>
      </c>
      <c r="B2149" t="s">
        <v>4488</v>
      </c>
      <c r="C2149" t="str">
        <f>IFERROR(VLOOKUP(Table1[[#This Row],[Ticker]],[1]!Table2[[Symbol]:[Industry]],2,FALSE),"-")</f>
        <v>-</v>
      </c>
      <c r="D2149" t="s">
        <v>127</v>
      </c>
      <c r="E2149">
        <v>303.57641563999999</v>
      </c>
      <c r="F2149">
        <v>273.39999999999998</v>
      </c>
      <c r="G2149">
        <v>-5.6195234056724601</v>
      </c>
      <c r="H2149">
        <v>24.843818044432599</v>
      </c>
      <c r="I2149">
        <v>-18.216639099211498</v>
      </c>
      <c r="J2149">
        <v>3.58420850961476</v>
      </c>
      <c r="K2149">
        <v>243.293017663146</v>
      </c>
      <c r="L2149">
        <v>242.80204865907999</v>
      </c>
      <c r="M2149">
        <v>61.349690183138499</v>
      </c>
      <c r="N2149">
        <v>1.9168816345744599</v>
      </c>
      <c r="O2149">
        <v>21.671543525969199</v>
      </c>
      <c r="P2149">
        <v>42.8795401097465</v>
      </c>
      <c r="Q2149">
        <v>1.6624913148324E-2</v>
      </c>
    </row>
    <row r="2150" spans="1:17" hidden="1" x14ac:dyDescent="0.3">
      <c r="A2150" t="s">
        <v>4489</v>
      </c>
      <c r="B2150" t="s">
        <v>4490</v>
      </c>
      <c r="C2150" t="str">
        <f>IFERROR(VLOOKUP(Table1[[#This Row],[Ticker]],[1]!Table2[[Symbol]:[Industry]],2,FALSE),"-")</f>
        <v>-</v>
      </c>
      <c r="D2150" t="s">
        <v>54</v>
      </c>
      <c r="E2150">
        <v>303.25530687499997</v>
      </c>
      <c r="F2150">
        <v>303.25</v>
      </c>
      <c r="G2150">
        <v>-35.724813676118302</v>
      </c>
      <c r="H2150">
        <v>13.998833282057101</v>
      </c>
      <c r="I2150">
        <v>-23.062378756933199</v>
      </c>
      <c r="J2150">
        <v>12.1729434680094</v>
      </c>
      <c r="K2150">
        <v>278.63967369119598</v>
      </c>
      <c r="L2150">
        <v>312.913343811804</v>
      </c>
      <c r="M2150">
        <v>67.312866608998107</v>
      </c>
      <c r="N2150">
        <v>2.3988227480383202</v>
      </c>
      <c r="O2150">
        <v>54.591920857378398</v>
      </c>
      <c r="P2150">
        <v>26.3541666666666</v>
      </c>
      <c r="Q2150">
        <v>-0.147810823930482</v>
      </c>
    </row>
    <row r="2151" spans="1:17" hidden="1" x14ac:dyDescent="0.3">
      <c r="A2151" t="s">
        <v>4491</v>
      </c>
      <c r="B2151" t="s">
        <v>4492</v>
      </c>
      <c r="C2151" t="str">
        <f>IFERROR(VLOOKUP(Table1[[#This Row],[Ticker]],[1]!Table2[[Symbol]:[Industry]],2,FALSE),"-")</f>
        <v>-</v>
      </c>
      <c r="D2151" t="s">
        <v>1194</v>
      </c>
      <c r="E2151">
        <v>302.44499999999999</v>
      </c>
      <c r="F2151">
        <v>12.87</v>
      </c>
      <c r="G2151">
        <v>-14.607621376766801</v>
      </c>
      <c r="H2151">
        <v>-6.3812265622178099</v>
      </c>
      <c r="I2151">
        <v>-25.962890105835299</v>
      </c>
      <c r="J2151">
        <v>-1.7552877431465499</v>
      </c>
      <c r="K2151">
        <v>12.5657123763727</v>
      </c>
      <c r="L2151">
        <v>12.127096171840501</v>
      </c>
      <c r="M2151">
        <v>56.870160495246203</v>
      </c>
      <c r="N2151">
        <v>1.0361577004386999</v>
      </c>
      <c r="O2151">
        <v>37.140637140637097</v>
      </c>
      <c r="P2151">
        <v>52.307692307692299</v>
      </c>
      <c r="Q2151">
        <v>6.1185354668845997E-2</v>
      </c>
    </row>
    <row r="2152" spans="1:17" hidden="1" x14ac:dyDescent="0.3">
      <c r="A2152" t="s">
        <v>4493</v>
      </c>
      <c r="B2152" t="s">
        <v>4494</v>
      </c>
      <c r="C2152" t="str">
        <f>IFERROR(VLOOKUP(Table1[[#This Row],[Ticker]],[1]!Table2[[Symbol]:[Industry]],2,FALSE),"-")</f>
        <v>-</v>
      </c>
      <c r="D2152" t="s">
        <v>532</v>
      </c>
      <c r="E2152">
        <v>300.97980000000001</v>
      </c>
      <c r="F2152">
        <v>253.35</v>
      </c>
      <c r="G2152">
        <v>637.92635752973695</v>
      </c>
      <c r="H2152">
        <v>63.657550052783797</v>
      </c>
      <c r="I2152">
        <v>180.82881105124</v>
      </c>
      <c r="J2152">
        <v>6.8160073294100902</v>
      </c>
      <c r="K2152">
        <v>160.51782777416599</v>
      </c>
      <c r="L2152">
        <v>94.714069346505497</v>
      </c>
      <c r="M2152">
        <v>99.735718833577906</v>
      </c>
      <c r="N2152">
        <v>0.36184441751670099</v>
      </c>
      <c r="O2152">
        <v>0</v>
      </c>
      <c r="P2152">
        <v>701.74050632911303</v>
      </c>
    </row>
    <row r="2153" spans="1:17" hidden="1" x14ac:dyDescent="0.3">
      <c r="A2153" t="s">
        <v>4495</v>
      </c>
      <c r="B2153" t="s">
        <v>4496</v>
      </c>
      <c r="C2153" t="str">
        <f>IFERROR(VLOOKUP(Table1[[#This Row],[Ticker]],[1]!Table2[[Symbol]:[Industry]],2,FALSE),"-")</f>
        <v>-</v>
      </c>
      <c r="D2153" t="s">
        <v>967</v>
      </c>
      <c r="E2153">
        <v>300.93472831499997</v>
      </c>
      <c r="F2153">
        <v>940.05</v>
      </c>
      <c r="G2153">
        <v>-21.2764381704629</v>
      </c>
      <c r="H2153">
        <v>-16.0382573349114</v>
      </c>
      <c r="I2153">
        <v>-0.77409022946691497</v>
      </c>
      <c r="J2153">
        <v>2.31488510183503</v>
      </c>
      <c r="K2153">
        <v>1015.70334370084</v>
      </c>
      <c r="L2153">
        <v>943.24724834449205</v>
      </c>
      <c r="M2153">
        <v>32.838115655433</v>
      </c>
      <c r="N2153">
        <v>0.57046765535974098</v>
      </c>
      <c r="O2153">
        <v>47.545343332801401</v>
      </c>
      <c r="P2153">
        <v>25.3399999999999</v>
      </c>
      <c r="Q2153">
        <v>-8.1122045386651007E-2</v>
      </c>
    </row>
    <row r="2154" spans="1:17" hidden="1" x14ac:dyDescent="0.3">
      <c r="A2154" t="s">
        <v>4497</v>
      </c>
      <c r="B2154" t="s">
        <v>4498</v>
      </c>
      <c r="C2154" t="str">
        <f>IFERROR(VLOOKUP(Table1[[#This Row],[Ticker]],[1]!Table2[[Symbol]:[Industry]],2,FALSE),"-")</f>
        <v>-</v>
      </c>
      <c r="D2154" t="s">
        <v>506</v>
      </c>
      <c r="E2154">
        <v>300.88125000000002</v>
      </c>
      <c r="F2154">
        <v>12.5</v>
      </c>
      <c r="G2154">
        <v>101.44785113610401</v>
      </c>
      <c r="H2154">
        <v>1.6694389594653001</v>
      </c>
      <c r="I2154">
        <v>-33.771337062935402</v>
      </c>
      <c r="J2154">
        <v>7.5167429081944501</v>
      </c>
      <c r="K2154">
        <v>12.494245143359</v>
      </c>
      <c r="L2154">
        <v>12.930152600057699</v>
      </c>
      <c r="M2154">
        <v>55.6677604631465</v>
      </c>
      <c r="N2154">
        <v>1.4545454545454499</v>
      </c>
      <c r="O2154">
        <v>86.8</v>
      </c>
      <c r="P2154">
        <v>131.48148148148101</v>
      </c>
      <c r="Q2154">
        <v>0.22023939959879801</v>
      </c>
    </row>
    <row r="2155" spans="1:17" hidden="1" x14ac:dyDescent="0.3">
      <c r="A2155" t="s">
        <v>4499</v>
      </c>
      <c r="B2155" t="s">
        <v>4500</v>
      </c>
      <c r="C2155" t="str">
        <f>IFERROR(VLOOKUP(Table1[[#This Row],[Ticker]],[1]!Table2[[Symbol]:[Industry]],2,FALSE),"-")</f>
        <v>-</v>
      </c>
      <c r="D2155" t="s">
        <v>532</v>
      </c>
      <c r="E2155">
        <v>300.53462951999899</v>
      </c>
      <c r="F2155">
        <v>334.45</v>
      </c>
      <c r="G2155">
        <v>127.53279245015599</v>
      </c>
      <c r="H2155">
        <v>-2.1271947382615601</v>
      </c>
      <c r="I2155">
        <v>-48.450028925250102</v>
      </c>
      <c r="J2155">
        <v>-6.9620336211438696</v>
      </c>
      <c r="K2155">
        <v>349.35403701364402</v>
      </c>
      <c r="L2155">
        <v>330.20447945316698</v>
      </c>
      <c r="M2155">
        <v>42.1381121907962</v>
      </c>
      <c r="N2155">
        <v>0.674259869790928</v>
      </c>
      <c r="O2155">
        <v>57.661832859919201</v>
      </c>
      <c r="P2155">
        <v>178.708333333333</v>
      </c>
      <c r="Q2155">
        <v>0.25728001134906697</v>
      </c>
    </row>
    <row r="2156" spans="1:17" hidden="1" x14ac:dyDescent="0.3">
      <c r="A2156" t="s">
        <v>4501</v>
      </c>
      <c r="B2156" t="s">
        <v>4502</v>
      </c>
      <c r="C2156" t="str">
        <f>IFERROR(VLOOKUP(Table1[[#This Row],[Ticker]],[1]!Table2[[Symbol]:[Industry]],2,FALSE),"-")</f>
        <v>-</v>
      </c>
      <c r="D2156" t="s">
        <v>133</v>
      </c>
      <c r="E2156">
        <v>299.63257920000001</v>
      </c>
      <c r="F2156">
        <v>38.24</v>
      </c>
      <c r="G2156">
        <v>798.12170946044796</v>
      </c>
      <c r="H2156">
        <v>-24.251289604598998</v>
      </c>
      <c r="I2156">
        <v>-6.1798722564564104</v>
      </c>
      <c r="J2156">
        <v>-4.3169312567680604</v>
      </c>
      <c r="K2156">
        <v>41.387480453289101</v>
      </c>
      <c r="L2156">
        <v>29.947521425087</v>
      </c>
      <c r="M2156">
        <v>32.649479829703203</v>
      </c>
      <c r="N2156">
        <v>2.7927052526246698</v>
      </c>
      <c r="O2156">
        <v>41.2133891213388</v>
      </c>
      <c r="P2156">
        <v>903.67454068241398</v>
      </c>
      <c r="Q2156">
        <v>0.29439163015729602</v>
      </c>
    </row>
    <row r="2157" spans="1:17" hidden="1" x14ac:dyDescent="0.3">
      <c r="A2157" t="s">
        <v>4503</v>
      </c>
      <c r="B2157" t="s">
        <v>4504</v>
      </c>
      <c r="C2157" t="str">
        <f>IFERROR(VLOOKUP(Table1[[#This Row],[Ticker]],[1]!Table2[[Symbol]:[Industry]],2,FALSE),"-")</f>
        <v>-</v>
      </c>
      <c r="D2157" t="s">
        <v>569</v>
      </c>
      <c r="E2157">
        <v>298.67498999999998</v>
      </c>
      <c r="F2157">
        <v>152.65</v>
      </c>
      <c r="G2157">
        <v>-58.618425667014002</v>
      </c>
      <c r="H2157">
        <v>7.2194668190529701</v>
      </c>
      <c r="I2157">
        <v>-4.2396668844741701</v>
      </c>
      <c r="J2157">
        <v>9.2140609158572797</v>
      </c>
      <c r="K2157">
        <v>141.52842921805501</v>
      </c>
      <c r="L2157">
        <v>145.15430256865599</v>
      </c>
      <c r="M2157">
        <v>60.6629140112803</v>
      </c>
      <c r="N2157">
        <v>1.2524824062469799</v>
      </c>
      <c r="O2157">
        <v>54.602030789387399</v>
      </c>
      <c r="P2157">
        <v>52.65</v>
      </c>
    </row>
    <row r="2158" spans="1:17" hidden="1" x14ac:dyDescent="0.3">
      <c r="A2158" t="s">
        <v>4505</v>
      </c>
      <c r="B2158" t="s">
        <v>4506</v>
      </c>
      <c r="C2158" t="str">
        <f>IFERROR(VLOOKUP(Table1[[#This Row],[Ticker]],[1]!Table2[[Symbol]:[Industry]],2,FALSE),"-")</f>
        <v>-</v>
      </c>
      <c r="D2158" t="s">
        <v>743</v>
      </c>
      <c r="E2158">
        <v>298.53358683599998</v>
      </c>
      <c r="F2158">
        <v>11.99</v>
      </c>
      <c r="G2158">
        <v>-22.499998058381099</v>
      </c>
      <c r="H2158">
        <v>-0.68596345254552205</v>
      </c>
      <c r="I2158">
        <v>-10.6069745437342</v>
      </c>
      <c r="J2158">
        <v>-0.61774531011606604</v>
      </c>
      <c r="K2158">
        <v>11.8859517363321</v>
      </c>
      <c r="L2158">
        <v>11.6301235802829</v>
      </c>
      <c r="M2158">
        <v>70.589314799391403</v>
      </c>
      <c r="N2158">
        <v>2.37646463001259</v>
      </c>
      <c r="O2158">
        <v>16.763969974979101</v>
      </c>
      <c r="P2158">
        <v>26.210526315789402</v>
      </c>
    </row>
    <row r="2159" spans="1:17" hidden="1" x14ac:dyDescent="0.3">
      <c r="A2159" t="s">
        <v>4507</v>
      </c>
      <c r="B2159" t="s">
        <v>4508</v>
      </c>
      <c r="C2159" t="str">
        <f>IFERROR(VLOOKUP(Table1[[#This Row],[Ticker]],[1]!Table2[[Symbol]:[Industry]],2,FALSE),"-")</f>
        <v>-</v>
      </c>
      <c r="D2159" t="s">
        <v>46</v>
      </c>
      <c r="E2159">
        <v>298.29318749999999</v>
      </c>
      <c r="F2159">
        <v>169.75</v>
      </c>
      <c r="G2159">
        <v>53.678490866744497</v>
      </c>
      <c r="H2159">
        <v>5.8023142649155997</v>
      </c>
      <c r="I2159">
        <v>69.295622858863197</v>
      </c>
      <c r="J2159">
        <v>27.504665613508401</v>
      </c>
      <c r="M2159">
        <v>54.218483786226699</v>
      </c>
      <c r="O2159">
        <v>28.865979381443299</v>
      </c>
      <c r="P2159">
        <v>103.05023923444899</v>
      </c>
    </row>
    <row r="2160" spans="1:17" hidden="1" x14ac:dyDescent="0.3">
      <c r="A2160" t="s">
        <v>4509</v>
      </c>
      <c r="B2160" t="s">
        <v>4510</v>
      </c>
      <c r="C2160" t="str">
        <f>IFERROR(VLOOKUP(Table1[[#This Row],[Ticker]],[1]!Table2[[Symbol]:[Industry]],2,FALSE),"-")</f>
        <v>-</v>
      </c>
      <c r="D2160" t="s">
        <v>296</v>
      </c>
      <c r="E2160">
        <v>298.19902215500002</v>
      </c>
      <c r="F2160">
        <v>150.13999999999999</v>
      </c>
      <c r="G2160">
        <v>-48.258031216836301</v>
      </c>
      <c r="H2160">
        <v>10.9208550814696</v>
      </c>
      <c r="I2160">
        <v>4.3651472163622298</v>
      </c>
      <c r="J2160">
        <v>7.4431424739359198</v>
      </c>
      <c r="K2160">
        <v>135.18706358799901</v>
      </c>
      <c r="L2160">
        <v>138.340181878621</v>
      </c>
      <c r="M2160">
        <v>42.541483263054602</v>
      </c>
      <c r="N2160">
        <v>1.9852377718199601</v>
      </c>
      <c r="O2160">
        <v>29.8787798055148</v>
      </c>
      <c r="P2160">
        <v>64.989010989010893</v>
      </c>
      <c r="Q2160">
        <v>9.9416413082425006E-2</v>
      </c>
    </row>
    <row r="2161" spans="1:17" hidden="1" x14ac:dyDescent="0.3">
      <c r="A2161" t="s">
        <v>4511</v>
      </c>
      <c r="B2161" t="s">
        <v>4512</v>
      </c>
      <c r="C2161" t="str">
        <f>IFERROR(VLOOKUP(Table1[[#This Row],[Ticker]],[1]!Table2[[Symbol]:[Industry]],2,FALSE),"-")</f>
        <v>-</v>
      </c>
      <c r="D2161" t="s">
        <v>1645</v>
      </c>
      <c r="E2161">
        <v>297.353093</v>
      </c>
      <c r="F2161">
        <v>31.37</v>
      </c>
      <c r="G2161">
        <v>1210.56466025291</v>
      </c>
      <c r="H2161">
        <v>43.832523594951397</v>
      </c>
      <c r="I2161">
        <v>1051.75450536421</v>
      </c>
      <c r="J2161">
        <v>6.8062926810155897</v>
      </c>
      <c r="K2161">
        <v>22.844445256239901</v>
      </c>
      <c r="L2161">
        <v>11.882657100702501</v>
      </c>
      <c r="M2161">
        <v>83.304877439292497</v>
      </c>
      <c r="N2161">
        <v>0.99100034801666703</v>
      </c>
      <c r="O2161">
        <v>4.0803315269365603</v>
      </c>
      <c r="P2161">
        <v>1240.5982905982901</v>
      </c>
      <c r="Q2161">
        <v>0.41956472574946402</v>
      </c>
    </row>
    <row r="2162" spans="1:17" hidden="1" x14ac:dyDescent="0.3">
      <c r="A2162" t="s">
        <v>4513</v>
      </c>
      <c r="B2162" t="s">
        <v>4514</v>
      </c>
      <c r="C2162" t="str">
        <f>IFERROR(VLOOKUP(Table1[[#This Row],[Ticker]],[1]!Table2[[Symbol]:[Industry]],2,FALSE),"-")</f>
        <v>-</v>
      </c>
      <c r="D2162" t="s">
        <v>1547</v>
      </c>
      <c r="E2162">
        <v>297.25631647500001</v>
      </c>
      <c r="F2162">
        <v>9.11</v>
      </c>
      <c r="G2162">
        <v>94.9046412595616</v>
      </c>
      <c r="H2162">
        <v>3.7674562178804401</v>
      </c>
      <c r="I2162">
        <v>-8.4862657951184701</v>
      </c>
      <c r="J2162">
        <v>3.32594247109749E-2</v>
      </c>
      <c r="K2162">
        <v>8.9015909700888702</v>
      </c>
      <c r="L2162">
        <v>7.51106395353965</v>
      </c>
      <c r="M2162">
        <v>37.201481939126097</v>
      </c>
      <c r="N2162">
        <v>0.937751348561769</v>
      </c>
      <c r="O2162">
        <v>23.380900109769499</v>
      </c>
      <c r="P2162">
        <v>124.938271604938</v>
      </c>
      <c r="Q2162">
        <v>-5.2844404360019998E-3</v>
      </c>
    </row>
    <row r="2163" spans="1:17" hidden="1" x14ac:dyDescent="0.3">
      <c r="A2163" t="s">
        <v>4515</v>
      </c>
      <c r="B2163" t="s">
        <v>4516</v>
      </c>
      <c r="C2163" t="str">
        <f>IFERROR(VLOOKUP(Table1[[#This Row],[Ticker]],[1]!Table2[[Symbol]:[Industry]],2,FALSE),"-")</f>
        <v>-</v>
      </c>
      <c r="D2163" t="s">
        <v>418</v>
      </c>
      <c r="E2163">
        <v>296.98070952</v>
      </c>
      <c r="F2163">
        <v>118.6</v>
      </c>
      <c r="G2163">
        <v>38.193320009233197</v>
      </c>
      <c r="H2163">
        <v>9.2222161679096502</v>
      </c>
      <c r="I2163">
        <v>7.91460015112568</v>
      </c>
      <c r="J2163">
        <v>9.1104854364589407</v>
      </c>
      <c r="K2163">
        <v>98.7199415711558</v>
      </c>
      <c r="L2163">
        <v>93.252949133984302</v>
      </c>
      <c r="M2163">
        <v>87.4078676015328</v>
      </c>
      <c r="N2163">
        <v>2.02259221455164</v>
      </c>
      <c r="O2163">
        <v>1.22259696458684</v>
      </c>
      <c r="P2163">
        <v>73.0123997082421</v>
      </c>
      <c r="Q2163">
        <v>4.0275081124341999E-2</v>
      </c>
    </row>
    <row r="2164" spans="1:17" hidden="1" x14ac:dyDescent="0.3">
      <c r="A2164" t="s">
        <v>4517</v>
      </c>
      <c r="B2164" t="s">
        <v>4518</v>
      </c>
      <c r="C2164" t="str">
        <f>IFERROR(VLOOKUP(Table1[[#This Row],[Ticker]],[1]!Table2[[Symbol]:[Industry]],2,FALSE),"-")</f>
        <v>-</v>
      </c>
      <c r="D2164" t="s">
        <v>199</v>
      </c>
      <c r="E2164">
        <v>296.93256107899998</v>
      </c>
      <c r="F2164">
        <v>138.83000000000001</v>
      </c>
      <c r="G2164">
        <v>132.15711564140301</v>
      </c>
      <c r="H2164">
        <v>-11.6708906339823</v>
      </c>
      <c r="I2164">
        <v>11.3922918597007</v>
      </c>
      <c r="J2164">
        <v>3.2751267465782701</v>
      </c>
      <c r="K2164">
        <v>141.483791841065</v>
      </c>
      <c r="L2164">
        <v>117.51806982885201</v>
      </c>
      <c r="M2164">
        <v>48.417956563489298</v>
      </c>
      <c r="N2164">
        <v>1.1381811651064699</v>
      </c>
      <c r="O2164">
        <v>21.011308794929</v>
      </c>
      <c r="P2164">
        <v>169.31134820562499</v>
      </c>
      <c r="Q2164">
        <v>0.104490721752896</v>
      </c>
    </row>
    <row r="2165" spans="1:17" hidden="1" x14ac:dyDescent="0.3">
      <c r="A2165" t="s">
        <v>4519</v>
      </c>
      <c r="B2165" t="s">
        <v>4520</v>
      </c>
      <c r="C2165" t="str">
        <f>IFERROR(VLOOKUP(Table1[[#This Row],[Ticker]],[1]!Table2[[Symbol]:[Industry]],2,FALSE),"-")</f>
        <v>-</v>
      </c>
      <c r="D2165" t="s">
        <v>973</v>
      </c>
      <c r="E2165">
        <v>295.28618064</v>
      </c>
      <c r="F2165">
        <v>263.10000000000002</v>
      </c>
      <c r="G2165">
        <v>398.810590760151</v>
      </c>
      <c r="H2165">
        <v>-4.32338070361119</v>
      </c>
      <c r="I2165">
        <v>38.149462794900899</v>
      </c>
      <c r="J2165">
        <v>2.6177823555441799</v>
      </c>
      <c r="K2165">
        <v>267.92550031387901</v>
      </c>
      <c r="L2165">
        <v>204.117129494913</v>
      </c>
      <c r="M2165">
        <v>43.1490464935885</v>
      </c>
      <c r="N2165">
        <v>0.60804140699838505</v>
      </c>
      <c r="O2165">
        <v>23.546180159635099</v>
      </c>
      <c r="P2165">
        <v>487.27678571428498</v>
      </c>
      <c r="Q2165">
        <v>0.25282201858841202</v>
      </c>
    </row>
    <row r="2166" spans="1:17" hidden="1" x14ac:dyDescent="0.3">
      <c r="A2166" t="s">
        <v>4521</v>
      </c>
      <c r="B2166" t="s">
        <v>4522</v>
      </c>
      <c r="C2166" t="str">
        <f>IFERROR(VLOOKUP(Table1[[#This Row],[Ticker]],[1]!Table2[[Symbol]:[Industry]],2,FALSE),"-")</f>
        <v>-</v>
      </c>
      <c r="D2166" t="s">
        <v>2642</v>
      </c>
      <c r="E2166">
        <v>294.44372399999997</v>
      </c>
      <c r="F2166">
        <v>218.1</v>
      </c>
      <c r="G2166">
        <v>1128.4776218185</v>
      </c>
      <c r="H2166">
        <v>49.933805867226702</v>
      </c>
      <c r="I2166">
        <v>-11.877711329280499</v>
      </c>
      <c r="J2166">
        <v>6.8241606218858699</v>
      </c>
      <c r="K2166">
        <v>155.20971920722701</v>
      </c>
      <c r="L2166">
        <v>126.321706900648</v>
      </c>
      <c r="M2166">
        <v>99.765003674949696</v>
      </c>
      <c r="N2166">
        <v>0.70146281967706603</v>
      </c>
      <c r="O2166">
        <v>16.437414030261301</v>
      </c>
      <c r="P2166">
        <v>1158.51125216387</v>
      </c>
    </row>
    <row r="2167" spans="1:17" hidden="1" x14ac:dyDescent="0.3">
      <c r="A2167" t="s">
        <v>4523</v>
      </c>
      <c r="B2167" t="s">
        <v>4524</v>
      </c>
      <c r="C2167" t="str">
        <f>IFERROR(VLOOKUP(Table1[[#This Row],[Ticker]],[1]!Table2[[Symbol]:[Industry]],2,FALSE),"-")</f>
        <v>-</v>
      </c>
      <c r="D2167" t="s">
        <v>46</v>
      </c>
      <c r="E2167">
        <v>294.28980852799998</v>
      </c>
      <c r="F2167">
        <v>42.08</v>
      </c>
      <c r="G2167">
        <v>149.56769855827699</v>
      </c>
      <c r="H2167">
        <v>8.0243840858417098E-2</v>
      </c>
      <c r="I2167">
        <v>70.144905155513896</v>
      </c>
      <c r="J2167">
        <v>9.4049240829998197</v>
      </c>
      <c r="K2167">
        <v>36.086196828849502</v>
      </c>
      <c r="L2167">
        <v>28.2189240100437</v>
      </c>
      <c r="M2167">
        <v>62.600686574154501</v>
      </c>
      <c r="N2167">
        <v>1.0250219609261799</v>
      </c>
      <c r="O2167">
        <v>9.7908745247148303</v>
      </c>
      <c r="P2167">
        <v>223.692307692307</v>
      </c>
      <c r="Q2167">
        <v>7.4340468080037997E-2</v>
      </c>
    </row>
    <row r="2168" spans="1:17" hidden="1" x14ac:dyDescent="0.3">
      <c r="A2168" t="s">
        <v>4525</v>
      </c>
      <c r="B2168" t="s">
        <v>4526</v>
      </c>
      <c r="C2168" t="str">
        <f>IFERROR(VLOOKUP(Table1[[#This Row],[Ticker]],[1]!Table2[[Symbol]:[Industry]],2,FALSE),"-")</f>
        <v>-</v>
      </c>
      <c r="D2168" t="s">
        <v>2247</v>
      </c>
      <c r="E2168">
        <v>293.92286000000001</v>
      </c>
      <c r="F2168">
        <v>648.54999999999995</v>
      </c>
      <c r="G2168">
        <v>25.140433537862901</v>
      </c>
      <c r="H2168">
        <v>-9.8072017640046099</v>
      </c>
      <c r="I2168">
        <v>-10.0725195904875</v>
      </c>
      <c r="J2168">
        <v>-0.64005875328010098</v>
      </c>
      <c r="K2168">
        <v>683.51743926055997</v>
      </c>
      <c r="M2168">
        <v>45.299172538085202</v>
      </c>
      <c r="N2168">
        <v>0.67424088745770805</v>
      </c>
      <c r="O2168">
        <v>40.235910878112698</v>
      </c>
      <c r="P2168">
        <v>62.9317924883808</v>
      </c>
    </row>
    <row r="2169" spans="1:17" hidden="1" x14ac:dyDescent="0.3">
      <c r="A2169" t="s">
        <v>4527</v>
      </c>
      <c r="B2169" t="s">
        <v>4528</v>
      </c>
      <c r="C2169" t="str">
        <f>IFERROR(VLOOKUP(Table1[[#This Row],[Ticker]],[1]!Table2[[Symbol]:[Industry]],2,FALSE),"-")</f>
        <v>-</v>
      </c>
      <c r="D2169" t="s">
        <v>681</v>
      </c>
      <c r="E2169">
        <v>293.52520127999998</v>
      </c>
      <c r="F2169">
        <v>297.60000000000002</v>
      </c>
      <c r="G2169">
        <v>28.264241995048799</v>
      </c>
      <c r="H2169">
        <v>1.6498411664782999</v>
      </c>
      <c r="I2169">
        <v>-29.1198517496466</v>
      </c>
      <c r="J2169">
        <v>2.8493073065027801</v>
      </c>
      <c r="K2169">
        <v>289.354139285614</v>
      </c>
      <c r="L2169">
        <v>261.70751955064702</v>
      </c>
      <c r="M2169">
        <v>61.080223108423297</v>
      </c>
      <c r="N2169">
        <v>0.74341393341325501</v>
      </c>
      <c r="O2169">
        <v>24.260752688172001</v>
      </c>
      <c r="P2169">
        <v>97.020854021847001</v>
      </c>
      <c r="Q2169">
        <v>0.109376096592285</v>
      </c>
    </row>
    <row r="2170" spans="1:17" hidden="1" x14ac:dyDescent="0.3">
      <c r="A2170" t="s">
        <v>4529</v>
      </c>
      <c r="B2170" t="s">
        <v>4530</v>
      </c>
      <c r="C2170" t="str">
        <f>IFERROR(VLOOKUP(Table1[[#This Row],[Ticker]],[1]!Table2[[Symbol]:[Industry]],2,FALSE),"-")</f>
        <v>-</v>
      </c>
      <c r="D2170" t="s">
        <v>127</v>
      </c>
      <c r="E2170">
        <v>293.51838400000003</v>
      </c>
      <c r="F2170">
        <v>178.6</v>
      </c>
      <c r="G2170">
        <v>135.74017917843199</v>
      </c>
      <c r="H2170">
        <v>74.853916939138799</v>
      </c>
      <c r="I2170">
        <v>57.396873460113703</v>
      </c>
      <c r="J2170">
        <v>22.802350663600802</v>
      </c>
      <c r="K2170">
        <v>124.003564601138</v>
      </c>
      <c r="L2170">
        <v>105.934861558528</v>
      </c>
      <c r="M2170">
        <v>83.956299169444705</v>
      </c>
      <c r="N2170">
        <v>3.7546461017939401</v>
      </c>
      <c r="O2170">
        <v>4.1433370660694404</v>
      </c>
      <c r="P2170">
        <v>170.60606060606</v>
      </c>
      <c r="Q2170">
        <v>5.4382346276832999E-2</v>
      </c>
    </row>
    <row r="2171" spans="1:17" hidden="1" x14ac:dyDescent="0.3">
      <c r="A2171" t="s">
        <v>4531</v>
      </c>
      <c r="B2171" t="s">
        <v>4532</v>
      </c>
      <c r="C2171" t="str">
        <f>IFERROR(VLOOKUP(Table1[[#This Row],[Ticker]],[1]!Table2[[Symbol]:[Industry]],2,FALSE),"-")</f>
        <v>-</v>
      </c>
      <c r="D2171" t="s">
        <v>630</v>
      </c>
      <c r="E2171">
        <v>293.17874879999999</v>
      </c>
      <c r="F2171">
        <v>72.88</v>
      </c>
      <c r="G2171">
        <v>-3.7470249043785699</v>
      </c>
      <c r="H2171">
        <v>-1.2717375111229301</v>
      </c>
      <c r="I2171">
        <v>-12.4008208616566</v>
      </c>
      <c r="J2171">
        <v>-0.89568858159129505</v>
      </c>
      <c r="K2171">
        <v>70.504690160451105</v>
      </c>
      <c r="L2171">
        <v>67.287583847074004</v>
      </c>
      <c r="M2171">
        <v>61.173883314319298</v>
      </c>
      <c r="N2171">
        <v>0.99953941116398104</v>
      </c>
      <c r="O2171">
        <v>8.3973655323819898</v>
      </c>
      <c r="P2171">
        <v>34.937974449175996</v>
      </c>
      <c r="Q2171">
        <v>5.3864457004270998E-2</v>
      </c>
    </row>
    <row r="2172" spans="1:17" hidden="1" x14ac:dyDescent="0.3">
      <c r="A2172" t="s">
        <v>4533</v>
      </c>
      <c r="B2172" t="s">
        <v>4534</v>
      </c>
      <c r="C2172" t="str">
        <f>IFERROR(VLOOKUP(Table1[[#This Row],[Ticker]],[1]!Table2[[Symbol]:[Industry]],2,FALSE),"-")</f>
        <v>-</v>
      </c>
      <c r="D2172" t="s">
        <v>740</v>
      </c>
      <c r="E2172">
        <v>292.966275</v>
      </c>
      <c r="F2172">
        <v>13.02</v>
      </c>
      <c r="G2172">
        <v>295.67916065645397</v>
      </c>
      <c r="H2172">
        <v>-5.8136928613923597</v>
      </c>
      <c r="I2172">
        <v>-29.595651447720499</v>
      </c>
      <c r="J2172">
        <v>24.133926893799401</v>
      </c>
      <c r="K2172">
        <v>12.2130485893376</v>
      </c>
      <c r="L2172">
        <v>11.1884359343284</v>
      </c>
      <c r="M2172">
        <v>71.827425620345295</v>
      </c>
      <c r="N2172">
        <v>2.8842380640941698</v>
      </c>
      <c r="O2172">
        <v>46.697388632872503</v>
      </c>
    </row>
    <row r="2173" spans="1:17" hidden="1" x14ac:dyDescent="0.3">
      <c r="A2173" t="s">
        <v>4535</v>
      </c>
      <c r="B2173" t="s">
        <v>4536</v>
      </c>
      <c r="C2173" t="str">
        <f>IFERROR(VLOOKUP(Table1[[#This Row],[Ticker]],[1]!Table2[[Symbol]:[Industry]],2,FALSE),"-")</f>
        <v>-</v>
      </c>
      <c r="D2173" t="s">
        <v>21</v>
      </c>
      <c r="E2173">
        <v>292.69296809399998</v>
      </c>
      <c r="F2173">
        <v>10.407999999999999</v>
      </c>
      <c r="G2173">
        <v>67.510229303746101</v>
      </c>
      <c r="H2173">
        <v>32.935652238579003</v>
      </c>
      <c r="I2173">
        <v>-7.1784031151627596</v>
      </c>
      <c r="J2173">
        <v>14.115033506485</v>
      </c>
      <c r="K2173">
        <v>8.0463403878863602</v>
      </c>
      <c r="L2173">
        <v>7.8802634902087503</v>
      </c>
      <c r="M2173">
        <v>76.119113099628393</v>
      </c>
      <c r="N2173">
        <v>4.4531518611301797</v>
      </c>
      <c r="O2173">
        <v>13.232682060390699</v>
      </c>
      <c r="P2173">
        <v>101.071428571428</v>
      </c>
      <c r="Q2173">
        <v>3.1374365773624999E-2</v>
      </c>
    </row>
    <row r="2174" spans="1:17" hidden="1" x14ac:dyDescent="0.3">
      <c r="A2174" t="s">
        <v>4537</v>
      </c>
      <c r="B2174" t="s">
        <v>4538</v>
      </c>
      <c r="C2174" t="str">
        <f>IFERROR(VLOOKUP(Table1[[#This Row],[Ticker]],[1]!Table2[[Symbol]:[Industry]],2,FALSE),"-")</f>
        <v>-</v>
      </c>
      <c r="D2174" t="s">
        <v>199</v>
      </c>
      <c r="E2174">
        <v>292.59096152299998</v>
      </c>
      <c r="F2174">
        <v>207.71</v>
      </c>
      <c r="G2174">
        <v>-38.531427702204802</v>
      </c>
      <c r="H2174">
        <v>-1.71117465758639</v>
      </c>
      <c r="I2174">
        <v>-13.5619219997741</v>
      </c>
      <c r="J2174">
        <v>1.8109935541892701</v>
      </c>
      <c r="K2174">
        <v>207.90502935927799</v>
      </c>
      <c r="L2174">
        <v>211.175970648331</v>
      </c>
      <c r="M2174">
        <v>47.485828351079903</v>
      </c>
      <c r="N2174">
        <v>1.1328758928007301</v>
      </c>
      <c r="O2174">
        <v>41.543498146454198</v>
      </c>
      <c r="P2174">
        <v>20.761627906976699</v>
      </c>
      <c r="Q2174">
        <v>-3.0527849724044001E-2</v>
      </c>
    </row>
    <row r="2175" spans="1:17" hidden="1" x14ac:dyDescent="0.3">
      <c r="A2175" t="s">
        <v>4539</v>
      </c>
      <c r="B2175" t="s">
        <v>4540</v>
      </c>
      <c r="C2175" t="str">
        <f>IFERROR(VLOOKUP(Table1[[#This Row],[Ticker]],[1]!Table2[[Symbol]:[Industry]],2,FALSE),"-")</f>
        <v>-</v>
      </c>
      <c r="D2175" t="s">
        <v>2247</v>
      </c>
      <c r="E2175">
        <v>292.17454500000002</v>
      </c>
      <c r="F2175">
        <v>406.9</v>
      </c>
      <c r="G2175">
        <v>16.702756239549299</v>
      </c>
      <c r="H2175">
        <v>-14.328460200198499</v>
      </c>
      <c r="I2175">
        <v>-32.545270989072897</v>
      </c>
      <c r="J2175">
        <v>-2.6012629258018301</v>
      </c>
      <c r="K2175">
        <v>433.46749757844799</v>
      </c>
      <c r="M2175">
        <v>44.504842019245402</v>
      </c>
      <c r="N2175">
        <v>0.57508297579535295</v>
      </c>
      <c r="O2175">
        <v>59.744408945686899</v>
      </c>
      <c r="P2175">
        <v>54.070427868231697</v>
      </c>
    </row>
    <row r="2176" spans="1:17" hidden="1" x14ac:dyDescent="0.3">
      <c r="A2176" t="s">
        <v>4541</v>
      </c>
      <c r="B2176" t="s">
        <v>4542</v>
      </c>
      <c r="C2176" t="str">
        <f>IFERROR(VLOOKUP(Table1[[#This Row],[Ticker]],[1]!Table2[[Symbol]:[Industry]],2,FALSE),"-")</f>
        <v>-</v>
      </c>
      <c r="D2176" t="s">
        <v>265</v>
      </c>
      <c r="E2176">
        <v>290.986425</v>
      </c>
      <c r="F2176">
        <v>285</v>
      </c>
      <c r="G2176">
        <v>90.896602212762801</v>
      </c>
      <c r="H2176">
        <v>2.7428610290230502</v>
      </c>
      <c r="I2176">
        <v>44.801378741713997</v>
      </c>
      <c r="J2176">
        <v>-1.3721459806944301</v>
      </c>
      <c r="K2176">
        <v>258.47329884869902</v>
      </c>
      <c r="L2176">
        <v>195.39349674118799</v>
      </c>
      <c r="M2176">
        <v>48.445067706996802</v>
      </c>
      <c r="N2176">
        <v>0.402071563088512</v>
      </c>
      <c r="O2176">
        <v>8.7719298245614006</v>
      </c>
      <c r="P2176">
        <v>196.257796257796</v>
      </c>
    </row>
    <row r="2177" spans="1:17" hidden="1" x14ac:dyDescent="0.3">
      <c r="A2177" t="s">
        <v>4543</v>
      </c>
      <c r="B2177" t="s">
        <v>4544</v>
      </c>
      <c r="C2177" t="str">
        <f>IFERROR(VLOOKUP(Table1[[#This Row],[Ticker]],[1]!Table2[[Symbol]:[Industry]],2,FALSE),"-")</f>
        <v>-</v>
      </c>
      <c r="D2177" t="s">
        <v>46</v>
      </c>
      <c r="E2177">
        <v>290.83804379999998</v>
      </c>
      <c r="F2177">
        <v>121.23</v>
      </c>
      <c r="G2177">
        <v>31.176476037602001</v>
      </c>
      <c r="H2177">
        <v>-5.5814699288354497</v>
      </c>
      <c r="I2177">
        <v>7.7911629370645699</v>
      </c>
      <c r="J2177">
        <v>0.45901739603803199</v>
      </c>
      <c r="K2177">
        <v>116.961152983887</v>
      </c>
      <c r="L2177">
        <v>98.455003133958201</v>
      </c>
      <c r="M2177">
        <v>56.870954618244902</v>
      </c>
      <c r="N2177">
        <v>0.21667314294180701</v>
      </c>
      <c r="O2177">
        <v>22.494432071269401</v>
      </c>
      <c r="P2177">
        <v>100.380165289256</v>
      </c>
      <c r="Q2177">
        <v>4.5803053452031998E-2</v>
      </c>
    </row>
    <row r="2178" spans="1:17" hidden="1" x14ac:dyDescent="0.3">
      <c r="A2178" t="s">
        <v>4545</v>
      </c>
      <c r="B2178" t="s">
        <v>4546</v>
      </c>
      <c r="C2178" t="str">
        <f>IFERROR(VLOOKUP(Table1[[#This Row],[Ticker]],[1]!Table2[[Symbol]:[Industry]],2,FALSE),"-")</f>
        <v>-</v>
      </c>
      <c r="D2178" t="s">
        <v>740</v>
      </c>
      <c r="E2178">
        <v>290.71699999999998</v>
      </c>
      <c r="F2178">
        <v>119</v>
      </c>
      <c r="G2178">
        <v>-56.349419819060799</v>
      </c>
      <c r="H2178">
        <v>-15.9325690209697</v>
      </c>
      <c r="I2178">
        <v>-58.284422881559799</v>
      </c>
      <c r="J2178">
        <v>-5.8619418990617804</v>
      </c>
      <c r="K2178">
        <v>128.60552301440899</v>
      </c>
      <c r="L2178">
        <v>144.88956898472199</v>
      </c>
      <c r="M2178">
        <v>28.958336104946799</v>
      </c>
      <c r="N2178">
        <v>1.0015096284841101</v>
      </c>
      <c r="O2178">
        <v>117.64705882352899</v>
      </c>
      <c r="P2178">
        <v>11.5799343647444</v>
      </c>
    </row>
    <row r="2179" spans="1:17" hidden="1" x14ac:dyDescent="0.3">
      <c r="A2179" t="s">
        <v>4547</v>
      </c>
      <c r="B2179" t="s">
        <v>4548</v>
      </c>
      <c r="C2179" t="str">
        <f>IFERROR(VLOOKUP(Table1[[#This Row],[Ticker]],[1]!Table2[[Symbol]:[Industry]],2,FALSE),"-")</f>
        <v>-</v>
      </c>
      <c r="D2179" t="s">
        <v>141</v>
      </c>
      <c r="E2179">
        <v>290.09196143999998</v>
      </c>
      <c r="F2179">
        <v>25.92</v>
      </c>
      <c r="G2179">
        <v>-18.068187580797801</v>
      </c>
      <c r="H2179">
        <v>-0.862359022101719</v>
      </c>
      <c r="I2179">
        <v>-6.1910286246567399</v>
      </c>
      <c r="J2179">
        <v>2.5169568302412602</v>
      </c>
      <c r="K2179">
        <v>25.598019506833499</v>
      </c>
      <c r="L2179">
        <v>23.939139311574699</v>
      </c>
      <c r="M2179">
        <v>46.002334328019401</v>
      </c>
      <c r="N2179">
        <v>0.55123989328657996</v>
      </c>
      <c r="O2179">
        <v>43.287037037037003</v>
      </c>
      <c r="P2179">
        <v>36.421052631578902</v>
      </c>
      <c r="Q2179">
        <v>5.1499927395929998E-2</v>
      </c>
    </row>
    <row r="2180" spans="1:17" hidden="1" x14ac:dyDescent="0.3">
      <c r="A2180" t="s">
        <v>4549</v>
      </c>
      <c r="B2180" t="s">
        <v>4550</v>
      </c>
      <c r="C2180" t="str">
        <f>IFERROR(VLOOKUP(Table1[[#This Row],[Ticker]],[1]!Table2[[Symbol]:[Industry]],2,FALSE),"-")</f>
        <v>-</v>
      </c>
      <c r="D2180" t="s">
        <v>1789</v>
      </c>
      <c r="E2180">
        <v>288.77568000000002</v>
      </c>
      <c r="F2180">
        <v>456</v>
      </c>
      <c r="G2180">
        <v>30.812930501184098</v>
      </c>
      <c r="H2180">
        <v>-4.7868390470470601</v>
      </c>
      <c r="I2180">
        <v>-21.164964610926699</v>
      </c>
      <c r="J2180">
        <v>-4.4375975134201999</v>
      </c>
      <c r="K2180">
        <v>471.139744076326</v>
      </c>
      <c r="L2180">
        <v>440.07759799080702</v>
      </c>
      <c r="M2180">
        <v>40.197212967445097</v>
      </c>
      <c r="N2180">
        <v>0.60786974219809997</v>
      </c>
      <c r="O2180">
        <v>46.052631578947299</v>
      </c>
      <c r="P2180">
        <v>78.194607268464196</v>
      </c>
    </row>
    <row r="2181" spans="1:17" hidden="1" x14ac:dyDescent="0.3">
      <c r="A2181" t="s">
        <v>4551</v>
      </c>
      <c r="B2181" t="s">
        <v>4552</v>
      </c>
      <c r="C2181" t="str">
        <f>IFERROR(VLOOKUP(Table1[[#This Row],[Ticker]],[1]!Table2[[Symbol]:[Industry]],2,FALSE),"-")</f>
        <v>-</v>
      </c>
      <c r="D2181" t="s">
        <v>566</v>
      </c>
      <c r="E2181">
        <v>287.69822780999999</v>
      </c>
      <c r="F2181">
        <v>200.45</v>
      </c>
      <c r="G2181">
        <v>11.3773043988914</v>
      </c>
      <c r="H2181">
        <v>-12.478634062847</v>
      </c>
      <c r="I2181">
        <v>26.994436391010002</v>
      </c>
      <c r="J2181">
        <v>-3.08970323260283</v>
      </c>
      <c r="K2181">
        <v>211.88211538859801</v>
      </c>
      <c r="M2181">
        <v>40.148305657004698</v>
      </c>
      <c r="N2181">
        <v>0.55272727272727196</v>
      </c>
      <c r="O2181">
        <v>36.692442005487599</v>
      </c>
      <c r="P2181">
        <v>48.481481481481403</v>
      </c>
    </row>
    <row r="2182" spans="1:17" hidden="1" x14ac:dyDescent="0.3">
      <c r="A2182" t="s">
        <v>4553</v>
      </c>
      <c r="B2182" t="s">
        <v>4554</v>
      </c>
      <c r="C2182" t="str">
        <f>IFERROR(VLOOKUP(Table1[[#This Row],[Ticker]],[1]!Table2[[Symbol]:[Industry]],2,FALSE),"-")</f>
        <v>-</v>
      </c>
      <c r="D2182" t="s">
        <v>199</v>
      </c>
      <c r="E2182">
        <v>287.53199999999998</v>
      </c>
      <c r="F2182">
        <v>29.34</v>
      </c>
      <c r="G2182">
        <v>223.46034555823701</v>
      </c>
      <c r="H2182">
        <v>12.1276751173645</v>
      </c>
      <c r="I2182">
        <v>43.325437130612897</v>
      </c>
      <c r="J2182">
        <v>14.7556735681777</v>
      </c>
      <c r="K2182">
        <v>25.761378421225999</v>
      </c>
      <c r="L2182">
        <v>20.088246836865601</v>
      </c>
      <c r="M2182">
        <v>65.276716426016506</v>
      </c>
      <c r="N2182">
        <v>0.444477088475277</v>
      </c>
      <c r="O2182">
        <v>11.5201090661213</v>
      </c>
      <c r="P2182">
        <v>259.99999999999898</v>
      </c>
      <c r="Q2182">
        <v>0.101666053579597</v>
      </c>
    </row>
    <row r="2183" spans="1:17" hidden="1" x14ac:dyDescent="0.3">
      <c r="A2183" t="s">
        <v>4555</v>
      </c>
      <c r="B2183" t="s">
        <v>4556</v>
      </c>
      <c r="C2183" t="str">
        <f>IFERROR(VLOOKUP(Table1[[#This Row],[Ticker]],[1]!Table2[[Symbol]:[Industry]],2,FALSE),"-")</f>
        <v>-</v>
      </c>
      <c r="D2183" t="s">
        <v>89</v>
      </c>
      <c r="E2183">
        <v>287.02948500000002</v>
      </c>
      <c r="F2183">
        <v>171</v>
      </c>
      <c r="G2183">
        <v>175.05111541733501</v>
      </c>
      <c r="H2183">
        <v>16.659296971635602</v>
      </c>
      <c r="I2183">
        <v>86.287726998854595</v>
      </c>
      <c r="J2183">
        <v>-1.3721459806944301</v>
      </c>
      <c r="K2183">
        <v>102.771341081876</v>
      </c>
      <c r="M2183">
        <v>98.304647238881003</v>
      </c>
      <c r="N2183">
        <v>1</v>
      </c>
      <c r="O2183">
        <v>1.7543859649122799</v>
      </c>
      <c r="P2183">
        <v>205.08474576271101</v>
      </c>
    </row>
    <row r="2184" spans="1:17" hidden="1" x14ac:dyDescent="0.3">
      <c r="A2184" t="s">
        <v>4557</v>
      </c>
      <c r="B2184" t="s">
        <v>4558</v>
      </c>
      <c r="C2184" t="str">
        <f>IFERROR(VLOOKUP(Table1[[#This Row],[Ticker]],[1]!Table2[[Symbol]:[Industry]],2,FALSE),"-")</f>
        <v>-</v>
      </c>
      <c r="D2184" t="s">
        <v>514</v>
      </c>
      <c r="E2184">
        <v>286.86080181900002</v>
      </c>
      <c r="F2184">
        <v>21.13</v>
      </c>
      <c r="G2184">
        <v>48.278605941543098</v>
      </c>
      <c r="H2184">
        <v>-17.526154472253602</v>
      </c>
      <c r="I2184">
        <v>3.29937908406789</v>
      </c>
      <c r="J2184">
        <v>-5.6360598047519002</v>
      </c>
      <c r="K2184">
        <v>22.793182029206399</v>
      </c>
      <c r="L2184">
        <v>18.720219707241998</v>
      </c>
      <c r="M2184">
        <v>31.690001881983601</v>
      </c>
      <c r="N2184">
        <v>0.36227388393540799</v>
      </c>
      <c r="O2184">
        <v>40.085186938002799</v>
      </c>
      <c r="P2184">
        <v>123.597883597883</v>
      </c>
      <c r="Q2184">
        <v>0.104927083475685</v>
      </c>
    </row>
    <row r="2185" spans="1:17" hidden="1" x14ac:dyDescent="0.3">
      <c r="A2185" t="s">
        <v>4559</v>
      </c>
      <c r="B2185" t="s">
        <v>4560</v>
      </c>
      <c r="C2185" t="str">
        <f>IFERROR(VLOOKUP(Table1[[#This Row],[Ticker]],[1]!Table2[[Symbol]:[Industry]],2,FALSE),"-")</f>
        <v>-</v>
      </c>
      <c r="D2185" t="s">
        <v>743</v>
      </c>
      <c r="E2185">
        <v>286.83496256799998</v>
      </c>
      <c r="F2185">
        <v>268.39999999999998</v>
      </c>
      <c r="G2185">
        <v>1.77406007352034</v>
      </c>
      <c r="H2185">
        <v>-0.110962656219772</v>
      </c>
      <c r="I2185">
        <v>0.65316938522001</v>
      </c>
      <c r="J2185">
        <v>6.3875484047459297E-2</v>
      </c>
      <c r="K2185">
        <v>258.55254274529801</v>
      </c>
      <c r="L2185">
        <v>239.60639185527199</v>
      </c>
      <c r="M2185">
        <v>58.2466499100683</v>
      </c>
      <c r="N2185">
        <v>0.61192091596271703</v>
      </c>
      <c r="O2185">
        <v>4.4709388971675403E-2</v>
      </c>
      <c r="P2185">
        <v>34.915049763747803</v>
      </c>
      <c r="Q2185">
        <v>4.1697795445031001E-2</v>
      </c>
    </row>
    <row r="2186" spans="1:17" hidden="1" x14ac:dyDescent="0.3">
      <c r="A2186" t="s">
        <v>4561</v>
      </c>
      <c r="B2186" t="s">
        <v>4562</v>
      </c>
      <c r="C2186" t="str">
        <f>IFERROR(VLOOKUP(Table1[[#This Row],[Ticker]],[1]!Table2[[Symbol]:[Industry]],2,FALSE),"-")</f>
        <v>-</v>
      </c>
      <c r="D2186" t="s">
        <v>1834</v>
      </c>
      <c r="E2186">
        <v>286.35086733000003</v>
      </c>
      <c r="F2186">
        <v>449.9</v>
      </c>
      <c r="G2186">
        <v>24.041712120376701</v>
      </c>
      <c r="H2186">
        <v>-1.77103198632101</v>
      </c>
      <c r="I2186">
        <v>2.9130100572257498</v>
      </c>
      <c r="J2186">
        <v>-2.9081287948727299</v>
      </c>
      <c r="K2186">
        <v>439.37871348417599</v>
      </c>
      <c r="L2186">
        <v>377.29868729361198</v>
      </c>
      <c r="M2186">
        <v>44.676814175976901</v>
      </c>
      <c r="N2186">
        <v>0.16635307913487801</v>
      </c>
      <c r="O2186">
        <v>15.9813291842631</v>
      </c>
      <c r="P2186">
        <v>68.061262607396301</v>
      </c>
      <c r="Q2186">
        <v>2.3469685372889001E-2</v>
      </c>
    </row>
    <row r="2187" spans="1:17" hidden="1" x14ac:dyDescent="0.3">
      <c r="A2187" t="s">
        <v>4563</v>
      </c>
      <c r="B2187" t="s">
        <v>4564</v>
      </c>
      <c r="C2187" t="str">
        <f>IFERROR(VLOOKUP(Table1[[#This Row],[Ticker]],[1]!Table2[[Symbol]:[Industry]],2,FALSE),"-")</f>
        <v>-</v>
      </c>
      <c r="D2187" t="s">
        <v>46</v>
      </c>
      <c r="E2187">
        <v>286.001949674</v>
      </c>
      <c r="F2187">
        <v>14.42</v>
      </c>
      <c r="G2187">
        <v>-12.797857987653</v>
      </c>
      <c r="H2187">
        <v>36.541702809839897</v>
      </c>
      <c r="I2187">
        <v>0.48390005311648698</v>
      </c>
      <c r="J2187">
        <v>13.5107971631182</v>
      </c>
      <c r="K2187">
        <v>11.8614533876918</v>
      </c>
      <c r="L2187">
        <v>11.8410816266447</v>
      </c>
      <c r="M2187">
        <v>88.767049473523599</v>
      </c>
      <c r="N2187">
        <v>1.22054954568268</v>
      </c>
      <c r="O2187">
        <v>5.4091539528432699</v>
      </c>
      <c r="P2187">
        <v>55.891891891891902</v>
      </c>
    </row>
    <row r="2188" spans="1:17" hidden="1" x14ac:dyDescent="0.3">
      <c r="A2188" t="s">
        <v>4565</v>
      </c>
      <c r="B2188" t="s">
        <v>4566</v>
      </c>
      <c r="C2188" t="str">
        <f>IFERROR(VLOOKUP(Table1[[#This Row],[Ticker]],[1]!Table2[[Symbol]:[Industry]],2,FALSE),"-")</f>
        <v>-</v>
      </c>
      <c r="D2188" t="s">
        <v>21</v>
      </c>
      <c r="E2188">
        <v>284.88346625000003</v>
      </c>
      <c r="F2188">
        <v>124.75</v>
      </c>
      <c r="G2188">
        <v>-42.026575671655301</v>
      </c>
      <c r="H2188">
        <v>-6.2196541777896002</v>
      </c>
      <c r="I2188">
        <v>-19.6576681215831</v>
      </c>
      <c r="J2188">
        <v>-4.0017191514261299</v>
      </c>
      <c r="K2188">
        <v>128.40172957969401</v>
      </c>
      <c r="M2188">
        <v>42.962100395841397</v>
      </c>
      <c r="N2188">
        <v>0.82220095693779904</v>
      </c>
      <c r="O2188">
        <v>66.733466933867703</v>
      </c>
      <c r="P2188">
        <v>24.563155267099301</v>
      </c>
    </row>
    <row r="2189" spans="1:17" hidden="1" x14ac:dyDescent="0.3">
      <c r="A2189" t="s">
        <v>4567</v>
      </c>
      <c r="B2189" t="s">
        <v>4568</v>
      </c>
      <c r="C2189" t="str">
        <f>IFERROR(VLOOKUP(Table1[[#This Row],[Ticker]],[1]!Table2[[Symbol]:[Industry]],2,FALSE),"-")</f>
        <v>-</v>
      </c>
      <c r="D2189" t="s">
        <v>1642</v>
      </c>
      <c r="E2189">
        <v>284.00178667</v>
      </c>
      <c r="F2189">
        <v>258.64999999999998</v>
      </c>
      <c r="G2189">
        <v>-9.2719025237324502</v>
      </c>
      <c r="H2189">
        <v>-11.6159832080517</v>
      </c>
      <c r="I2189">
        <v>-29.6271195628957</v>
      </c>
      <c r="J2189">
        <v>1.2548580757088601</v>
      </c>
      <c r="K2189">
        <v>264.779587131879</v>
      </c>
      <c r="L2189">
        <v>259.51069775711198</v>
      </c>
      <c r="M2189">
        <v>43.428806186059298</v>
      </c>
      <c r="N2189">
        <v>0.446544167257448</v>
      </c>
      <c r="O2189">
        <v>41.9292480185579</v>
      </c>
      <c r="P2189">
        <v>28.0445544554455</v>
      </c>
      <c r="Q2189">
        <v>9.9626790137963994E-2</v>
      </c>
    </row>
    <row r="2190" spans="1:17" hidden="1" x14ac:dyDescent="0.3">
      <c r="A2190" t="s">
        <v>4569</v>
      </c>
      <c r="B2190" t="s">
        <v>4570</v>
      </c>
      <c r="C2190" t="str">
        <f>IFERROR(VLOOKUP(Table1[[#This Row],[Ticker]],[1]!Table2[[Symbol]:[Industry]],2,FALSE),"-")</f>
        <v>-</v>
      </c>
      <c r="D2190" t="s">
        <v>296</v>
      </c>
      <c r="E2190">
        <v>283.61871187999998</v>
      </c>
      <c r="F2190">
        <v>283.89999999999998</v>
      </c>
      <c r="G2190">
        <v>2.66652330594908</v>
      </c>
      <c r="H2190">
        <v>-17.492325746416999</v>
      </c>
      <c r="I2190">
        <v>40.447782838222103</v>
      </c>
      <c r="J2190">
        <v>-2.4658959806944298</v>
      </c>
      <c r="K2190">
        <v>270.738049885956</v>
      </c>
      <c r="L2190">
        <v>221.99519483754301</v>
      </c>
      <c r="M2190">
        <v>47.974082811007598</v>
      </c>
      <c r="N2190">
        <v>0.13670433449401601</v>
      </c>
      <c r="O2190">
        <v>40.8946812257837</v>
      </c>
      <c r="P2190">
        <v>95.480124820379302</v>
      </c>
      <c r="Q2190">
        <v>-4.8249618307859999E-3</v>
      </c>
    </row>
    <row r="2191" spans="1:17" hidden="1" x14ac:dyDescent="0.3">
      <c r="A2191" t="s">
        <v>4571</v>
      </c>
      <c r="B2191" t="s">
        <v>4572</v>
      </c>
      <c r="C2191" t="str">
        <f>IFERROR(VLOOKUP(Table1[[#This Row],[Ticker]],[1]!Table2[[Symbol]:[Industry]],2,FALSE),"-")</f>
        <v>-</v>
      </c>
      <c r="D2191" t="s">
        <v>873</v>
      </c>
      <c r="E2191">
        <v>283.576594</v>
      </c>
      <c r="F2191">
        <v>184.1</v>
      </c>
      <c r="G2191">
        <v>139.70995939821299</v>
      </c>
      <c r="H2191">
        <v>20.752072012686501</v>
      </c>
      <c r="I2191">
        <v>74.404014467254797</v>
      </c>
      <c r="J2191">
        <v>15.3704508302395</v>
      </c>
      <c r="K2191">
        <v>165.27710593005199</v>
      </c>
      <c r="M2191">
        <v>54.4740985166627</v>
      </c>
      <c r="N2191">
        <v>1.7085887305221099</v>
      </c>
      <c r="O2191">
        <v>16.784356328082499</v>
      </c>
      <c r="P2191">
        <v>192.222222222222</v>
      </c>
    </row>
    <row r="2192" spans="1:17" hidden="1" x14ac:dyDescent="0.3">
      <c r="A2192" t="s">
        <v>4573</v>
      </c>
      <c r="B2192" t="s">
        <v>4574</v>
      </c>
      <c r="C2192" t="str">
        <f>IFERROR(VLOOKUP(Table1[[#This Row],[Ticker]],[1]!Table2[[Symbol]:[Industry]],2,FALSE),"-")</f>
        <v>-</v>
      </c>
      <c r="D2192" t="s">
        <v>630</v>
      </c>
      <c r="E2192">
        <v>283.52009378999998</v>
      </c>
      <c r="F2192">
        <v>588.65</v>
      </c>
      <c r="G2192">
        <v>-37.703617013088902</v>
      </c>
      <c r="H2192">
        <v>-3.4717375111229298</v>
      </c>
      <c r="I2192">
        <v>-19.3042023442096</v>
      </c>
      <c r="J2192">
        <v>-2.4176771779963002</v>
      </c>
      <c r="K2192">
        <v>595.72989168840104</v>
      </c>
      <c r="L2192">
        <v>609.30458890134196</v>
      </c>
      <c r="M2192">
        <v>45.576204003224603</v>
      </c>
      <c r="N2192">
        <v>0.68842093046904895</v>
      </c>
      <c r="O2192">
        <v>31.640193663467201</v>
      </c>
      <c r="P2192">
        <v>21.571664601404301</v>
      </c>
      <c r="Q2192">
        <v>-0.13531257977323299</v>
      </c>
    </row>
    <row r="2193" spans="1:17" hidden="1" x14ac:dyDescent="0.3">
      <c r="A2193" t="s">
        <v>4575</v>
      </c>
      <c r="B2193" t="s">
        <v>4576</v>
      </c>
      <c r="C2193" t="str">
        <f>IFERROR(VLOOKUP(Table1[[#This Row],[Ticker]],[1]!Table2[[Symbol]:[Industry]],2,FALSE),"-")</f>
        <v>-</v>
      </c>
      <c r="D2193" t="s">
        <v>54</v>
      </c>
      <c r="E2193">
        <v>283.439361512</v>
      </c>
      <c r="F2193">
        <v>64.73</v>
      </c>
      <c r="G2193">
        <v>66.192212777018199</v>
      </c>
      <c r="H2193">
        <v>-28.093959733345098</v>
      </c>
      <c r="I2193">
        <v>-25.072122921925999</v>
      </c>
      <c r="J2193">
        <v>4.8879379173371804</v>
      </c>
      <c r="K2193">
        <v>80.625033576299501</v>
      </c>
      <c r="L2193">
        <v>72.280974902489902</v>
      </c>
      <c r="M2193">
        <v>40.5493438736112</v>
      </c>
      <c r="N2193">
        <v>1.70022832707123</v>
      </c>
      <c r="O2193">
        <v>100.67974663988799</v>
      </c>
      <c r="P2193">
        <v>216.915544675642</v>
      </c>
      <c r="Q2193">
        <v>0.188922120921692</v>
      </c>
    </row>
    <row r="2194" spans="1:17" hidden="1" x14ac:dyDescent="0.3">
      <c r="A2194" t="s">
        <v>4577</v>
      </c>
      <c r="B2194" t="s">
        <v>4578</v>
      </c>
      <c r="C2194" t="str">
        <f>IFERROR(VLOOKUP(Table1[[#This Row],[Ticker]],[1]!Table2[[Symbol]:[Industry]],2,FALSE),"-")</f>
        <v>-</v>
      </c>
      <c r="D2194" t="s">
        <v>473</v>
      </c>
      <c r="E2194">
        <v>282.93528378000002</v>
      </c>
      <c r="F2194">
        <v>63.88</v>
      </c>
      <c r="G2194">
        <v>-14.098966098552699</v>
      </c>
      <c r="H2194">
        <v>-13.990316746095599</v>
      </c>
      <c r="I2194">
        <v>-20.4061966608371</v>
      </c>
      <c r="J2194">
        <v>-5.58503953391783</v>
      </c>
      <c r="K2194">
        <v>66.372398828701705</v>
      </c>
      <c r="L2194">
        <v>67.636348920928796</v>
      </c>
      <c r="M2194">
        <v>50.656579836671298</v>
      </c>
      <c r="N2194">
        <v>0.79062660283119801</v>
      </c>
      <c r="O2194">
        <v>34.627426424546002</v>
      </c>
      <c r="P2194">
        <v>21.908396946564899</v>
      </c>
      <c r="Q2194">
        <v>4.3398420566416997E-2</v>
      </c>
    </row>
    <row r="2195" spans="1:17" hidden="1" x14ac:dyDescent="0.3">
      <c r="A2195" t="s">
        <v>4579</v>
      </c>
      <c r="B2195" t="s">
        <v>4580</v>
      </c>
      <c r="C2195" t="str">
        <f>IFERROR(VLOOKUP(Table1[[#This Row],[Ticker]],[1]!Table2[[Symbol]:[Industry]],2,FALSE),"-")</f>
        <v>-</v>
      </c>
      <c r="D2195" t="s">
        <v>532</v>
      </c>
      <c r="E2195">
        <v>282.354115694999</v>
      </c>
      <c r="F2195">
        <v>224.65</v>
      </c>
      <c r="G2195">
        <v>95.518578489964696</v>
      </c>
      <c r="H2195">
        <v>17.944271260806801</v>
      </c>
      <c r="I2195">
        <v>-11.789728138548</v>
      </c>
      <c r="J2195">
        <v>-1.62443955867609</v>
      </c>
      <c r="K2195">
        <v>192.021675932981</v>
      </c>
      <c r="L2195">
        <v>167.74585860061299</v>
      </c>
      <c r="M2195">
        <v>67.312500015716594</v>
      </c>
      <c r="N2195">
        <v>1.3054721430092899</v>
      </c>
      <c r="O2195">
        <v>19.7418206098375</v>
      </c>
      <c r="P2195">
        <v>154.04274567454399</v>
      </c>
      <c r="Q2195">
        <v>5.8067323745699E-2</v>
      </c>
    </row>
    <row r="2196" spans="1:17" hidden="1" x14ac:dyDescent="0.3">
      <c r="A2196" t="s">
        <v>4581</v>
      </c>
      <c r="B2196" t="s">
        <v>4582</v>
      </c>
      <c r="C2196" t="str">
        <f>IFERROR(VLOOKUP(Table1[[#This Row],[Ticker]],[1]!Table2[[Symbol]:[Industry]],2,FALSE),"-")</f>
        <v>-</v>
      </c>
      <c r="D2196" t="s">
        <v>141</v>
      </c>
      <c r="E2196">
        <v>282.07426800000002</v>
      </c>
      <c r="F2196">
        <v>180.2</v>
      </c>
      <c r="G2196">
        <v>3.4478511361048101</v>
      </c>
      <c r="H2196">
        <v>-10.4010907449537</v>
      </c>
      <c r="I2196">
        <v>-46.925861649138099</v>
      </c>
      <c r="J2196">
        <v>-7.6574204804378896</v>
      </c>
      <c r="K2196">
        <v>191.591771039989</v>
      </c>
      <c r="L2196">
        <v>189.05053085717401</v>
      </c>
      <c r="M2196">
        <v>41.5112545596144</v>
      </c>
      <c r="N2196">
        <v>1.78075718610145</v>
      </c>
      <c r="O2196">
        <v>57.019977802441701</v>
      </c>
      <c r="P2196">
        <v>41.222570532915299</v>
      </c>
      <c r="Q2196">
        <v>0.24203008645556101</v>
      </c>
    </row>
    <row r="2197" spans="1:17" hidden="1" x14ac:dyDescent="0.3">
      <c r="A2197" t="s">
        <v>4583</v>
      </c>
      <c r="B2197" t="s">
        <v>4584</v>
      </c>
      <c r="C2197" t="str">
        <f>IFERROR(VLOOKUP(Table1[[#This Row],[Ticker]],[1]!Table2[[Symbol]:[Industry]],2,FALSE),"-")</f>
        <v>-</v>
      </c>
      <c r="D2197" t="s">
        <v>163</v>
      </c>
      <c r="E2197">
        <v>282.04432627</v>
      </c>
      <c r="F2197">
        <v>269.3</v>
      </c>
      <c r="G2197">
        <v>-26.456707268453499</v>
      </c>
      <c r="H2197">
        <v>-0.71577012787608096</v>
      </c>
      <c r="I2197">
        <v>-7.3815222006347803</v>
      </c>
      <c r="J2197">
        <v>-0.197430336465449</v>
      </c>
      <c r="K2197">
        <v>269.54659603171001</v>
      </c>
      <c r="L2197">
        <v>262.86929294873602</v>
      </c>
      <c r="M2197">
        <v>42.2054347547041</v>
      </c>
      <c r="N2197">
        <v>0.597002547841333</v>
      </c>
      <c r="O2197">
        <v>21.2031191979205</v>
      </c>
      <c r="P2197">
        <v>11.280991735537199</v>
      </c>
      <c r="Q2197">
        <v>9.6557619318587001E-2</v>
      </c>
    </row>
    <row r="2198" spans="1:17" hidden="1" x14ac:dyDescent="0.3">
      <c r="A2198" t="s">
        <v>4585</v>
      </c>
      <c r="B2198" t="s">
        <v>4586</v>
      </c>
      <c r="C2198" t="str">
        <f>IFERROR(VLOOKUP(Table1[[#This Row],[Ticker]],[1]!Table2[[Symbol]:[Industry]],2,FALSE),"-")</f>
        <v>-</v>
      </c>
      <c r="D2198" t="s">
        <v>412</v>
      </c>
      <c r="E2198">
        <v>282.00951724499998</v>
      </c>
      <c r="F2198">
        <v>123.35</v>
      </c>
      <c r="G2198">
        <v>4.9964736502445701</v>
      </c>
      <c r="H2198">
        <v>-4.1505253899108103</v>
      </c>
      <c r="I2198">
        <v>20.613605642363201</v>
      </c>
      <c r="J2198">
        <v>-8.7755407080328194</v>
      </c>
      <c r="K2198">
        <v>126.43331716006</v>
      </c>
      <c r="M2198">
        <v>35.319079733089197</v>
      </c>
      <c r="N2198">
        <v>0.73854367492214101</v>
      </c>
      <c r="O2198">
        <v>41.791649777057103</v>
      </c>
      <c r="P2198">
        <v>79.679533867443496</v>
      </c>
    </row>
    <row r="2199" spans="1:17" hidden="1" x14ac:dyDescent="0.3">
      <c r="A2199" t="s">
        <v>4587</v>
      </c>
      <c r="B2199" t="s">
        <v>4588</v>
      </c>
      <c r="C2199" t="str">
        <f>IFERROR(VLOOKUP(Table1[[#This Row],[Ticker]],[1]!Table2[[Symbol]:[Industry]],2,FALSE),"-")</f>
        <v>-</v>
      </c>
      <c r="D2199" t="s">
        <v>2368</v>
      </c>
      <c r="E2199">
        <v>280.79834599999998</v>
      </c>
      <c r="F2199">
        <v>625.4</v>
      </c>
      <c r="G2199">
        <v>45.001354261396301</v>
      </c>
      <c r="H2199">
        <v>29.439720927931099</v>
      </c>
      <c r="I2199">
        <v>-4.3689882353625196</v>
      </c>
      <c r="J2199">
        <v>-0.73923458828936495</v>
      </c>
      <c r="K2199">
        <v>561.98545236956897</v>
      </c>
      <c r="L2199">
        <v>492.00369469122103</v>
      </c>
      <c r="M2199">
        <v>47.765997441870503</v>
      </c>
      <c r="N2199">
        <v>1.0634628899699501</v>
      </c>
      <c r="O2199">
        <v>33.354653022065797</v>
      </c>
      <c r="P2199">
        <v>76.169014084506998</v>
      </c>
      <c r="Q2199">
        <v>0.17516185178188401</v>
      </c>
    </row>
    <row r="2200" spans="1:17" hidden="1" x14ac:dyDescent="0.3">
      <c r="A2200" t="s">
        <v>4589</v>
      </c>
      <c r="B2200" t="s">
        <v>4590</v>
      </c>
      <c r="C2200" t="str">
        <f>IFERROR(VLOOKUP(Table1[[#This Row],[Ticker]],[1]!Table2[[Symbol]:[Industry]],2,FALSE),"-")</f>
        <v>-</v>
      </c>
      <c r="D2200" t="s">
        <v>4591</v>
      </c>
      <c r="E2200">
        <v>280.37378849999999</v>
      </c>
      <c r="F2200">
        <v>845</v>
      </c>
      <c r="G2200">
        <v>960.28895029978401</v>
      </c>
      <c r="H2200">
        <v>130.87111963173399</v>
      </c>
      <c r="I2200">
        <v>595.66753526018704</v>
      </c>
      <c r="J2200">
        <v>3.7273565068677499</v>
      </c>
      <c r="K2200">
        <v>482.63466121606803</v>
      </c>
      <c r="L2200">
        <v>230.44195244327699</v>
      </c>
      <c r="M2200">
        <v>96.496904397449001</v>
      </c>
      <c r="N2200">
        <v>0.52159090909090899</v>
      </c>
      <c r="O2200">
        <v>0.57988165680473702</v>
      </c>
      <c r="P2200">
        <v>1155.5720653789001</v>
      </c>
      <c r="Q2200">
        <v>0.29443869975831699</v>
      </c>
    </row>
    <row r="2201" spans="1:17" hidden="1" x14ac:dyDescent="0.3">
      <c r="A2201" t="s">
        <v>4592</v>
      </c>
      <c r="B2201" t="s">
        <v>4593</v>
      </c>
      <c r="C2201" t="str">
        <f>IFERROR(VLOOKUP(Table1[[#This Row],[Ticker]],[1]!Table2[[Symbol]:[Industry]],2,FALSE),"-")</f>
        <v>-</v>
      </c>
      <c r="D2201" t="s">
        <v>21</v>
      </c>
      <c r="E2201">
        <v>280.33492999999999</v>
      </c>
      <c r="F2201">
        <v>18.95</v>
      </c>
      <c r="G2201">
        <v>-26.198013907020499</v>
      </c>
      <c r="H2201">
        <v>-7.2904844277484804</v>
      </c>
      <c r="I2201">
        <v>-45.6324693151454</v>
      </c>
      <c r="J2201">
        <v>-2.25664129807216</v>
      </c>
      <c r="K2201">
        <v>20.007475984851499</v>
      </c>
      <c r="L2201">
        <v>21.757248367480699</v>
      </c>
      <c r="M2201">
        <v>39.234933385523398</v>
      </c>
      <c r="N2201">
        <v>0.80868831780644901</v>
      </c>
      <c r="O2201">
        <v>88.918205804749306</v>
      </c>
      <c r="P2201">
        <v>4.69613259668506</v>
      </c>
      <c r="Q2201">
        <v>-9.0144750835658996E-2</v>
      </c>
    </row>
    <row r="2202" spans="1:17" hidden="1" x14ac:dyDescent="0.3">
      <c r="A2202" t="s">
        <v>4594</v>
      </c>
      <c r="B2202" t="s">
        <v>4595</v>
      </c>
      <c r="C2202" t="str">
        <f>IFERROR(VLOOKUP(Table1[[#This Row],[Ticker]],[1]!Table2[[Symbol]:[Industry]],2,FALSE),"-")</f>
        <v>-</v>
      </c>
      <c r="E2202">
        <v>280.12609648799997</v>
      </c>
      <c r="F2202">
        <v>11.76</v>
      </c>
      <c r="G2202">
        <v>2.1012011152974801</v>
      </c>
      <c r="H2202">
        <v>-5.73388890554524</v>
      </c>
      <c r="I2202">
        <v>-7.0192380792853903</v>
      </c>
      <c r="J2202">
        <v>16.176873627148701</v>
      </c>
      <c r="K2202">
        <v>11.0936335540929</v>
      </c>
      <c r="L2202">
        <v>10.854406824652701</v>
      </c>
      <c r="M2202">
        <v>65.819266823951295</v>
      </c>
      <c r="N2202">
        <v>0.22420175176882201</v>
      </c>
      <c r="O2202">
        <v>26.105442176870699</v>
      </c>
      <c r="P2202">
        <v>36.744186046511601</v>
      </c>
      <c r="Q2202">
        <v>4.7691851261843998E-2</v>
      </c>
    </row>
    <row r="2203" spans="1:17" hidden="1" x14ac:dyDescent="0.3">
      <c r="A2203" t="s">
        <v>4596</v>
      </c>
      <c r="B2203" t="s">
        <v>4597</v>
      </c>
      <c r="C2203" t="str">
        <f>IFERROR(VLOOKUP(Table1[[#This Row],[Ticker]],[1]!Table2[[Symbol]:[Industry]],2,FALSE),"-")</f>
        <v>-</v>
      </c>
      <c r="D2203" t="s">
        <v>514</v>
      </c>
      <c r="E2203">
        <v>280.02864258</v>
      </c>
      <c r="F2203">
        <v>216.61</v>
      </c>
      <c r="G2203">
        <v>104.13934262759599</v>
      </c>
      <c r="H2203">
        <v>-14.086156207894501</v>
      </c>
      <c r="I2203">
        <v>8.3087141113312306</v>
      </c>
      <c r="J2203">
        <v>-4.4075219884480896</v>
      </c>
      <c r="K2203">
        <v>222.150568348902</v>
      </c>
      <c r="L2203">
        <v>185.145230442659</v>
      </c>
      <c r="M2203">
        <v>45.802774845530699</v>
      </c>
      <c r="N2203">
        <v>0.378662421332008</v>
      </c>
      <c r="O2203">
        <v>28.341258482987801</v>
      </c>
      <c r="P2203">
        <v>139.48037589828601</v>
      </c>
      <c r="Q2203">
        <v>0.12448665360328599</v>
      </c>
    </row>
    <row r="2204" spans="1:17" hidden="1" x14ac:dyDescent="0.3">
      <c r="A2204" t="s">
        <v>4598</v>
      </c>
      <c r="B2204" t="s">
        <v>4599</v>
      </c>
      <c r="C2204" t="str">
        <f>IFERROR(VLOOKUP(Table1[[#This Row],[Ticker]],[1]!Table2[[Symbol]:[Industry]],2,FALSE),"-")</f>
        <v>-</v>
      </c>
      <c r="D2204" t="s">
        <v>296</v>
      </c>
      <c r="E2204">
        <v>279.79001930999999</v>
      </c>
      <c r="F2204">
        <v>644.1</v>
      </c>
      <c r="G2204">
        <v>23.579534453096901</v>
      </c>
      <c r="H2204">
        <v>26.358262488876999</v>
      </c>
      <c r="I2204">
        <v>49.372439981134796</v>
      </c>
      <c r="J2204">
        <v>-7.2497271016383902</v>
      </c>
      <c r="K2204">
        <v>541.59432713840204</v>
      </c>
      <c r="L2204">
        <v>467.47484636989799</v>
      </c>
      <c r="M2204">
        <v>66.7535756837853</v>
      </c>
      <c r="N2204">
        <v>2.02806863267568</v>
      </c>
      <c r="O2204">
        <v>8.3682657972364396</v>
      </c>
      <c r="P2204">
        <v>85.086206896551701</v>
      </c>
      <c r="Q2204">
        <v>-5.4999143913147003E-2</v>
      </c>
    </row>
    <row r="2205" spans="1:17" hidden="1" x14ac:dyDescent="0.3">
      <c r="A2205" t="s">
        <v>4600</v>
      </c>
      <c r="B2205" t="s">
        <v>4601</v>
      </c>
      <c r="C2205" t="str">
        <f>IFERROR(VLOOKUP(Table1[[#This Row],[Ticker]],[1]!Table2[[Symbol]:[Industry]],2,FALSE),"-")</f>
        <v>-</v>
      </c>
      <c r="D2205" t="s">
        <v>199</v>
      </c>
      <c r="E2205">
        <v>279.53860750000001</v>
      </c>
      <c r="F2205">
        <v>723.35</v>
      </c>
      <c r="G2205">
        <v>-44.043378324454103</v>
      </c>
      <c r="H2205">
        <v>-4.3486605880460001</v>
      </c>
      <c r="I2205">
        <v>-16.666498353258</v>
      </c>
      <c r="J2205">
        <v>-0.57214598069443801</v>
      </c>
      <c r="K2205">
        <v>749.88124100550999</v>
      </c>
      <c r="L2205">
        <v>737.77155455849595</v>
      </c>
      <c r="M2205">
        <v>38.317480685696701</v>
      </c>
      <c r="N2205">
        <v>0.76036763057610401</v>
      </c>
      <c r="O2205">
        <v>24.282850625561601</v>
      </c>
      <c r="P2205">
        <v>11.2846153846153</v>
      </c>
      <c r="Q2205">
        <v>3.1361098065916998E-2</v>
      </c>
    </row>
    <row r="2206" spans="1:17" hidden="1" x14ac:dyDescent="0.3">
      <c r="A2206" t="s">
        <v>4602</v>
      </c>
      <c r="B2206" t="s">
        <v>4603</v>
      </c>
      <c r="C2206" t="str">
        <f>IFERROR(VLOOKUP(Table1[[#This Row],[Ticker]],[1]!Table2[[Symbol]:[Industry]],2,FALSE),"-")</f>
        <v>-</v>
      </c>
      <c r="D2206" t="s">
        <v>630</v>
      </c>
      <c r="E2206">
        <v>278.9089836</v>
      </c>
      <c r="F2206">
        <v>498</v>
      </c>
      <c r="G2206">
        <v>-33.334601219162998</v>
      </c>
      <c r="H2206">
        <v>-12.3100662709706</v>
      </c>
      <c r="I2206">
        <v>-18.931885180982999</v>
      </c>
      <c r="J2206">
        <v>0.34850179258491298</v>
      </c>
      <c r="K2206">
        <v>512.59405549990504</v>
      </c>
      <c r="L2206">
        <v>512.89628673173502</v>
      </c>
      <c r="M2206">
        <v>51.154195768257203</v>
      </c>
      <c r="N2206">
        <v>0.42600065812629501</v>
      </c>
      <c r="O2206">
        <v>15.0200803212851</v>
      </c>
      <c r="P2206">
        <v>7.7805432312520297</v>
      </c>
      <c r="Q2206">
        <v>-9.9250842310872001E-2</v>
      </c>
    </row>
    <row r="2207" spans="1:17" hidden="1" x14ac:dyDescent="0.3">
      <c r="A2207" t="s">
        <v>4604</v>
      </c>
      <c r="B2207" t="s">
        <v>4605</v>
      </c>
      <c r="C2207" t="str">
        <f>IFERROR(VLOOKUP(Table1[[#This Row],[Ticker]],[1]!Table2[[Symbol]:[Industry]],2,FALSE),"-")</f>
        <v>-</v>
      </c>
      <c r="D2207" t="s">
        <v>111</v>
      </c>
      <c r="E2207">
        <v>278.20124397000001</v>
      </c>
      <c r="F2207">
        <v>246.3</v>
      </c>
      <c r="G2207">
        <v>200.348663417198</v>
      </c>
      <c r="H2207">
        <v>-8.6203342614922001</v>
      </c>
      <c r="I2207">
        <v>-40.981793523204303</v>
      </c>
      <c r="J2207">
        <v>-2.20218550638613</v>
      </c>
      <c r="K2207">
        <v>256.25329679855099</v>
      </c>
      <c r="L2207">
        <v>235.56588151816601</v>
      </c>
      <c r="M2207">
        <v>42.570808881091097</v>
      </c>
      <c r="N2207">
        <v>1.0020683321033901</v>
      </c>
      <c r="O2207">
        <v>46.244417377182202</v>
      </c>
      <c r="P2207">
        <v>233.28822733423499</v>
      </c>
      <c r="Q2207">
        <v>0.21121806237694199</v>
      </c>
    </row>
    <row r="2208" spans="1:17" hidden="1" x14ac:dyDescent="0.3">
      <c r="A2208" t="s">
        <v>4606</v>
      </c>
      <c r="B2208" t="s">
        <v>4607</v>
      </c>
      <c r="C2208" t="str">
        <f>IFERROR(VLOOKUP(Table1[[#This Row],[Ticker]],[1]!Table2[[Symbol]:[Industry]],2,FALSE),"-")</f>
        <v>-</v>
      </c>
      <c r="D2208" t="s">
        <v>967</v>
      </c>
      <c r="E2208">
        <v>277.34438354000002</v>
      </c>
      <c r="F2208">
        <v>34.46</v>
      </c>
      <c r="G2208">
        <v>1.4930872118752501</v>
      </c>
      <c r="H2208">
        <v>13.1984611643737</v>
      </c>
      <c r="I2208">
        <v>-3.1475283823183702</v>
      </c>
      <c r="J2208">
        <v>2.13084803128161</v>
      </c>
      <c r="K2208">
        <v>31.134567684003201</v>
      </c>
      <c r="L2208">
        <v>30.755199949384</v>
      </c>
      <c r="M2208">
        <v>73.0116042553841</v>
      </c>
      <c r="N2208">
        <v>1.8826611364222801</v>
      </c>
      <c r="O2208">
        <v>15.438189204875201</v>
      </c>
      <c r="P2208">
        <v>34.346978557504798</v>
      </c>
      <c r="Q2208">
        <v>2.8833666163252999E-2</v>
      </c>
    </row>
    <row r="2209" spans="1:17" hidden="1" x14ac:dyDescent="0.3">
      <c r="A2209" t="s">
        <v>4608</v>
      </c>
      <c r="B2209" t="s">
        <v>4609</v>
      </c>
      <c r="C2209" t="str">
        <f>IFERROR(VLOOKUP(Table1[[#This Row],[Ticker]],[1]!Table2[[Symbol]:[Industry]],2,FALSE),"-")</f>
        <v>-</v>
      </c>
      <c r="D2209" t="s">
        <v>4610</v>
      </c>
      <c r="E2209">
        <v>277.15459199999998</v>
      </c>
      <c r="F2209">
        <v>135.19999999999999</v>
      </c>
      <c r="G2209">
        <v>-60.8811573260937</v>
      </c>
      <c r="H2209">
        <v>-25.0561220623871</v>
      </c>
      <c r="I2209">
        <v>-45.264025333975098</v>
      </c>
      <c r="J2209">
        <v>-4.2404179353686402</v>
      </c>
      <c r="K2209">
        <v>160.697537486139</v>
      </c>
      <c r="M2209">
        <v>33.379013709219997</v>
      </c>
      <c r="N2209">
        <v>0.75524005801083804</v>
      </c>
      <c r="O2209">
        <v>95.266272189349095</v>
      </c>
      <c r="P2209">
        <v>2.4242424242424101</v>
      </c>
    </row>
    <row r="2210" spans="1:17" hidden="1" x14ac:dyDescent="0.3">
      <c r="A2210" t="s">
        <v>4611</v>
      </c>
      <c r="B2210" t="s">
        <v>4612</v>
      </c>
      <c r="C2210" t="str">
        <f>IFERROR(VLOOKUP(Table1[[#This Row],[Ticker]],[1]!Table2[[Symbol]:[Industry]],2,FALSE),"-")</f>
        <v>-</v>
      </c>
      <c r="D2210" t="s">
        <v>228</v>
      </c>
      <c r="E2210">
        <v>277.05090000000001</v>
      </c>
      <c r="F2210">
        <v>230.3</v>
      </c>
      <c r="G2210">
        <v>-22.0889385244251</v>
      </c>
      <c r="H2210">
        <v>4.0167240273385998</v>
      </c>
      <c r="I2210">
        <v>-6.5729020057983902</v>
      </c>
      <c r="J2210">
        <v>10.4766793512769</v>
      </c>
      <c r="K2210">
        <v>193.89842752190401</v>
      </c>
      <c r="L2210">
        <v>203.104638936795</v>
      </c>
      <c r="M2210">
        <v>67.579939886501407</v>
      </c>
      <c r="N2210">
        <v>1.8769706904941601</v>
      </c>
      <c r="O2210">
        <v>36.300477637863601</v>
      </c>
      <c r="P2210">
        <v>63.798008534850602</v>
      </c>
      <c r="Q2210">
        <v>0.100590282117659</v>
      </c>
    </row>
    <row r="2211" spans="1:17" hidden="1" x14ac:dyDescent="0.3">
      <c r="A2211" t="s">
        <v>4613</v>
      </c>
      <c r="B2211" t="s">
        <v>4614</v>
      </c>
      <c r="C2211" t="str">
        <f>IFERROR(VLOOKUP(Table1[[#This Row],[Ticker]],[1]!Table2[[Symbol]:[Industry]],2,FALSE),"-")</f>
        <v>-</v>
      </c>
      <c r="D2211" t="s">
        <v>51</v>
      </c>
      <c r="E2211">
        <v>276.80047999999999</v>
      </c>
      <c r="F2211">
        <v>1.6</v>
      </c>
      <c r="G2211">
        <v>-5.0010697827301298</v>
      </c>
      <c r="H2211">
        <v>-3.6526898920753101</v>
      </c>
      <c r="I2211">
        <v>-61.957481959815297</v>
      </c>
      <c r="J2211">
        <v>6.5225908614108103</v>
      </c>
      <c r="K2211">
        <v>1.57748573409023</v>
      </c>
      <c r="L2211">
        <v>1.8111284991191301</v>
      </c>
      <c r="M2211">
        <v>62.395722591258597</v>
      </c>
      <c r="N2211">
        <v>1.03445953061294</v>
      </c>
      <c r="O2211">
        <v>119.99999999999901</v>
      </c>
      <c r="P2211">
        <v>25.032560562646498</v>
      </c>
      <c r="Q2211">
        <v>0.25636076958846199</v>
      </c>
    </row>
    <row r="2212" spans="1:17" hidden="1" x14ac:dyDescent="0.3">
      <c r="A2212" t="s">
        <v>4615</v>
      </c>
      <c r="B2212" t="s">
        <v>4616</v>
      </c>
      <c r="C2212" t="str">
        <f>IFERROR(VLOOKUP(Table1[[#This Row],[Ticker]],[1]!Table2[[Symbol]:[Industry]],2,FALSE),"-")</f>
        <v>-</v>
      </c>
      <c r="D2212" t="s">
        <v>1570</v>
      </c>
      <c r="E2212">
        <v>276.08531199999999</v>
      </c>
      <c r="F2212">
        <v>22.06</v>
      </c>
      <c r="G2212">
        <v>-13.128489910824401</v>
      </c>
      <c r="H2212">
        <v>-1.8552204554676399</v>
      </c>
      <c r="I2212">
        <v>-48.4475988317269</v>
      </c>
      <c r="J2212">
        <v>-4.2230231736768999</v>
      </c>
      <c r="K2212">
        <v>22.120335547863998</v>
      </c>
      <c r="L2212">
        <v>22.119671029699099</v>
      </c>
      <c r="M2212">
        <v>42.993700071212601</v>
      </c>
      <c r="N2212">
        <v>0.90747650034276295</v>
      </c>
      <c r="O2212">
        <v>76.337262012692605</v>
      </c>
      <c r="P2212">
        <v>27.146974063400499</v>
      </c>
      <c r="Q2212">
        <v>6.5566849103031996E-2</v>
      </c>
    </row>
    <row r="2213" spans="1:17" hidden="1" x14ac:dyDescent="0.3">
      <c r="A2213" t="s">
        <v>4617</v>
      </c>
      <c r="B2213" t="s">
        <v>4618</v>
      </c>
      <c r="C2213" t="str">
        <f>IFERROR(VLOOKUP(Table1[[#This Row],[Ticker]],[1]!Table2[[Symbol]:[Industry]],2,FALSE),"-")</f>
        <v>-</v>
      </c>
      <c r="D2213" t="s">
        <v>630</v>
      </c>
      <c r="E2213">
        <v>275.80886937499997</v>
      </c>
      <c r="F2213">
        <v>198.25</v>
      </c>
      <c r="G2213">
        <v>357.06710675535999</v>
      </c>
      <c r="H2213">
        <v>45.485941669764401</v>
      </c>
      <c r="I2213">
        <v>127.204464474286</v>
      </c>
      <c r="J2213">
        <v>-3.6942055465702501</v>
      </c>
      <c r="K2213">
        <v>154.88417237863399</v>
      </c>
      <c r="L2213">
        <v>109.56662742897301</v>
      </c>
      <c r="M2213">
        <v>80.094086977351793</v>
      </c>
      <c r="N2213">
        <v>0.81302104009527598</v>
      </c>
      <c r="O2213">
        <v>3.8839848675914199</v>
      </c>
      <c r="P2213">
        <v>395.625</v>
      </c>
    </row>
    <row r="2214" spans="1:17" hidden="1" x14ac:dyDescent="0.3">
      <c r="A2214" t="s">
        <v>4619</v>
      </c>
      <c r="B2214" t="s">
        <v>4620</v>
      </c>
      <c r="C2214" t="str">
        <f>IFERROR(VLOOKUP(Table1[[#This Row],[Ticker]],[1]!Table2[[Symbol]:[Industry]],2,FALSE),"-")</f>
        <v>-</v>
      </c>
      <c r="D2214" t="s">
        <v>2368</v>
      </c>
      <c r="E2214">
        <v>275.78854791999998</v>
      </c>
      <c r="F2214">
        <v>2349.4</v>
      </c>
      <c r="G2214">
        <v>380.26176496304998</v>
      </c>
      <c r="H2214">
        <v>27.6627414835312</v>
      </c>
      <c r="I2214">
        <v>179.25850164674199</v>
      </c>
      <c r="J2214">
        <v>7.0667222458485597</v>
      </c>
      <c r="K2214">
        <v>2017.2531732575801</v>
      </c>
      <c r="L2214">
        <v>1391.4221476852199</v>
      </c>
      <c r="M2214">
        <v>66.421833159854799</v>
      </c>
      <c r="N2214">
        <v>0.77335755045610399</v>
      </c>
      <c r="O2214">
        <v>10.285604835277001</v>
      </c>
      <c r="P2214">
        <v>439.22423686022398</v>
      </c>
      <c r="Q2214">
        <v>0.185082589116495</v>
      </c>
    </row>
    <row r="2215" spans="1:17" hidden="1" x14ac:dyDescent="0.3">
      <c r="A2215" t="s">
        <v>4621</v>
      </c>
      <c r="B2215" t="s">
        <v>4622</v>
      </c>
      <c r="C2215" t="str">
        <f>IFERROR(VLOOKUP(Table1[[#This Row],[Ticker]],[1]!Table2[[Symbol]:[Industry]],2,FALSE),"-")</f>
        <v>-</v>
      </c>
      <c r="D2215" t="s">
        <v>2247</v>
      </c>
      <c r="E2215">
        <v>275.41125</v>
      </c>
      <c r="F2215">
        <v>1224.05</v>
      </c>
      <c r="G2215">
        <v>190.73347854730599</v>
      </c>
      <c r="H2215">
        <v>15.1078938424425</v>
      </c>
      <c r="I2215">
        <v>44.3654448300342</v>
      </c>
      <c r="J2215">
        <v>2.89390906517712</v>
      </c>
      <c r="K2215">
        <v>1177.91677209983</v>
      </c>
      <c r="L2215">
        <v>951.75183742663796</v>
      </c>
      <c r="M2215">
        <v>57.089883256134101</v>
      </c>
      <c r="N2215">
        <v>0.84694899053788297</v>
      </c>
      <c r="O2215">
        <v>17.621829173644802</v>
      </c>
      <c r="P2215">
        <v>251.738505747126</v>
      </c>
      <c r="Q2215">
        <v>0.16680122153983201</v>
      </c>
    </row>
    <row r="2216" spans="1:17" hidden="1" x14ac:dyDescent="0.3">
      <c r="A2216" t="s">
        <v>4623</v>
      </c>
      <c r="B2216" t="s">
        <v>4624</v>
      </c>
      <c r="C2216" t="str">
        <f>IFERROR(VLOOKUP(Table1[[#This Row],[Ticker]],[1]!Table2[[Symbol]:[Industry]],2,FALSE),"-")</f>
        <v>-</v>
      </c>
      <c r="D2216" t="s">
        <v>4625</v>
      </c>
      <c r="E2216">
        <v>275.10840000000002</v>
      </c>
      <c r="F2216">
        <v>270</v>
      </c>
      <c r="G2216">
        <v>124.86370267326799</v>
      </c>
      <c r="H2216">
        <v>-5.6659276195987403</v>
      </c>
      <c r="I2216">
        <v>20.549760082133101</v>
      </c>
      <c r="J2216">
        <v>-8.0148748855418308</v>
      </c>
      <c r="K2216">
        <v>278.31731509023803</v>
      </c>
      <c r="L2216">
        <v>225.14908904562799</v>
      </c>
      <c r="M2216">
        <v>39.139061829298001</v>
      </c>
      <c r="N2216">
        <v>0.35087719298245601</v>
      </c>
      <c r="O2216">
        <v>27.7777777777777</v>
      </c>
      <c r="P2216">
        <v>200.75187969924801</v>
      </c>
    </row>
    <row r="2217" spans="1:17" hidden="1" x14ac:dyDescent="0.3">
      <c r="A2217" t="s">
        <v>4626</v>
      </c>
      <c r="B2217" t="s">
        <v>4627</v>
      </c>
      <c r="C2217" t="str">
        <f>IFERROR(VLOOKUP(Table1[[#This Row],[Ticker]],[1]!Table2[[Symbol]:[Industry]],2,FALSE),"-")</f>
        <v>-</v>
      </c>
      <c r="D2217" t="s">
        <v>3598</v>
      </c>
      <c r="E2217">
        <v>274.97519999999997</v>
      </c>
      <c r="F2217">
        <v>21.72</v>
      </c>
      <c r="G2217">
        <v>141.46636965462301</v>
      </c>
      <c r="H2217">
        <v>-4.9651681680572297</v>
      </c>
      <c r="I2217">
        <v>20.100429805288599</v>
      </c>
      <c r="J2217">
        <v>-3.4211437535229501</v>
      </c>
      <c r="K2217">
        <v>22.0074026529253</v>
      </c>
      <c r="L2217">
        <v>18.019853106356301</v>
      </c>
      <c r="M2217">
        <v>41.336790251451397</v>
      </c>
      <c r="N2217">
        <v>0.180893976652092</v>
      </c>
      <c r="O2217">
        <v>14.3953345610804</v>
      </c>
      <c r="P2217">
        <v>180.98318240620901</v>
      </c>
      <c r="Q2217">
        <v>0.14074676692798799</v>
      </c>
    </row>
    <row r="2218" spans="1:17" hidden="1" x14ac:dyDescent="0.3">
      <c r="A2218" t="s">
        <v>4628</v>
      </c>
      <c r="B2218" t="s">
        <v>4629</v>
      </c>
      <c r="C2218" t="str">
        <f>IFERROR(VLOOKUP(Table1[[#This Row],[Ticker]],[1]!Table2[[Symbol]:[Industry]],2,FALSE),"-")</f>
        <v>-</v>
      </c>
      <c r="D2218" t="s">
        <v>130</v>
      </c>
      <c r="E2218">
        <v>274.65646015999999</v>
      </c>
      <c r="F2218">
        <v>2.36</v>
      </c>
      <c r="G2218">
        <v>184.63303632129001</v>
      </c>
      <c r="H2218">
        <v>3.5740774668506301</v>
      </c>
      <c r="I2218">
        <v>-44.799979179216699</v>
      </c>
      <c r="J2218">
        <v>-2.20547931402777</v>
      </c>
      <c r="K2218">
        <v>2.35119079038143</v>
      </c>
      <c r="L2218">
        <v>2.0903565388771201</v>
      </c>
      <c r="M2218">
        <v>50.139396918222502</v>
      </c>
      <c r="N2218">
        <v>0.59178989516695901</v>
      </c>
      <c r="O2218">
        <v>63.559322033898297</v>
      </c>
      <c r="P2218">
        <v>214.666666666666</v>
      </c>
    </row>
    <row r="2219" spans="1:17" hidden="1" x14ac:dyDescent="0.3">
      <c r="A2219" t="s">
        <v>4630</v>
      </c>
      <c r="B2219" t="s">
        <v>4631</v>
      </c>
      <c r="C2219" t="str">
        <f>IFERROR(VLOOKUP(Table1[[#This Row],[Ticker]],[1]!Table2[[Symbol]:[Industry]],2,FALSE),"-")</f>
        <v>-</v>
      </c>
      <c r="D2219" t="s">
        <v>51</v>
      </c>
      <c r="E2219">
        <v>274.502790519999</v>
      </c>
      <c r="F2219">
        <v>246.68</v>
      </c>
      <c r="G2219">
        <v>-64.929381203122702</v>
      </c>
      <c r="H2219">
        <v>7.7484595985248301</v>
      </c>
      <c r="I2219">
        <v>-16.254938464678599</v>
      </c>
      <c r="J2219">
        <v>14.4454980401516</v>
      </c>
      <c r="K2219">
        <v>219.12895940823401</v>
      </c>
      <c r="L2219">
        <v>253.01295627173801</v>
      </c>
      <c r="M2219">
        <v>75.266277767126397</v>
      </c>
      <c r="N2219">
        <v>1.1673705480477801</v>
      </c>
      <c r="O2219">
        <v>81.206421274525596</v>
      </c>
      <c r="P2219">
        <v>42.424942263279398</v>
      </c>
      <c r="Q2219">
        <v>-0.107982564326683</v>
      </c>
    </row>
    <row r="2220" spans="1:17" hidden="1" x14ac:dyDescent="0.3">
      <c r="A2220" t="s">
        <v>4632</v>
      </c>
      <c r="B2220" t="s">
        <v>4633</v>
      </c>
      <c r="C2220" t="str">
        <f>IFERROR(VLOOKUP(Table1[[#This Row],[Ticker]],[1]!Table2[[Symbol]:[Industry]],2,FALSE),"-")</f>
        <v>-</v>
      </c>
      <c r="D2220" t="s">
        <v>98</v>
      </c>
      <c r="E2220">
        <v>274.29335680000003</v>
      </c>
      <c r="F2220">
        <v>49.6</v>
      </c>
      <c r="G2220">
        <v>-48.454682976955603</v>
      </c>
      <c r="H2220">
        <v>1.0468108759738399</v>
      </c>
      <c r="I2220">
        <v>-32.837550984836902</v>
      </c>
      <c r="J2220">
        <v>-9.8482505794320403</v>
      </c>
      <c r="M2220">
        <v>39.289881326598902</v>
      </c>
      <c r="O2220">
        <v>29.0322580645161</v>
      </c>
      <c r="P2220">
        <v>11.210762331838501</v>
      </c>
    </row>
    <row r="2221" spans="1:17" hidden="1" x14ac:dyDescent="0.3">
      <c r="A2221" t="s">
        <v>4634</v>
      </c>
      <c r="B2221" t="s">
        <v>4635</v>
      </c>
      <c r="C2221" t="str">
        <f>IFERROR(VLOOKUP(Table1[[#This Row],[Ticker]],[1]!Table2[[Symbol]:[Industry]],2,FALSE),"-")</f>
        <v>-</v>
      </c>
      <c r="D2221" t="s">
        <v>141</v>
      </c>
      <c r="E2221">
        <v>274.13626889599999</v>
      </c>
      <c r="F2221">
        <v>135.38</v>
      </c>
      <c r="G2221">
        <v>185.90569287516001</v>
      </c>
      <c r="H2221">
        <v>9.4852346004308501</v>
      </c>
      <c r="I2221">
        <v>89.622687780879104</v>
      </c>
      <c r="J2221">
        <v>-2.08643169498015</v>
      </c>
      <c r="K2221">
        <v>131.81169740932401</v>
      </c>
      <c r="L2221">
        <v>96.036549861136294</v>
      </c>
      <c r="M2221">
        <v>44.6012693378335</v>
      </c>
      <c r="N2221">
        <v>0.150538981765549</v>
      </c>
      <c r="O2221">
        <v>27.419116560791799</v>
      </c>
      <c r="P2221">
        <v>229.792935444579</v>
      </c>
      <c r="Q2221">
        <v>0.121619245701258</v>
      </c>
    </row>
    <row r="2222" spans="1:17" hidden="1" x14ac:dyDescent="0.3">
      <c r="A2222" t="s">
        <v>4636</v>
      </c>
      <c r="B2222" t="s">
        <v>4637</v>
      </c>
      <c r="C2222" t="str">
        <f>IFERROR(VLOOKUP(Table1[[#This Row],[Ticker]],[1]!Table2[[Symbol]:[Industry]],2,FALSE),"-")</f>
        <v>-</v>
      </c>
      <c r="D2222" t="s">
        <v>4638</v>
      </c>
      <c r="E2222">
        <v>273.89699999999999</v>
      </c>
      <c r="F2222">
        <v>117.05</v>
      </c>
      <c r="G2222">
        <v>59.000607380721497</v>
      </c>
      <c r="H2222">
        <v>-9.8467690369741305</v>
      </c>
      <c r="I2222">
        <v>30.2504155016425</v>
      </c>
      <c r="J2222">
        <v>-2.0570774875437499</v>
      </c>
      <c r="K2222">
        <v>105.31243524271</v>
      </c>
      <c r="L2222">
        <v>85.024472179459906</v>
      </c>
      <c r="M2222">
        <v>72.2345020591017</v>
      </c>
      <c r="N2222">
        <v>0.75563583815028901</v>
      </c>
      <c r="O2222">
        <v>8.1161896625373693</v>
      </c>
      <c r="P2222">
        <v>154.955347418863</v>
      </c>
      <c r="Q2222">
        <v>2.5237881400376999E-2</v>
      </c>
    </row>
    <row r="2223" spans="1:17" hidden="1" x14ac:dyDescent="0.3">
      <c r="A2223" t="s">
        <v>4639</v>
      </c>
      <c r="B2223" t="s">
        <v>4640</v>
      </c>
      <c r="C2223" t="str">
        <f>IFERROR(VLOOKUP(Table1[[#This Row],[Ticker]],[1]!Table2[[Symbol]:[Industry]],2,FALSE),"-")</f>
        <v>-</v>
      </c>
      <c r="D2223" t="s">
        <v>296</v>
      </c>
      <c r="E2223">
        <v>273.73008040000002</v>
      </c>
      <c r="F2223">
        <v>196.7</v>
      </c>
      <c r="G2223">
        <v>-55.384673988640401</v>
      </c>
      <c r="H2223">
        <v>-13.1269411310324</v>
      </c>
      <c r="I2223">
        <v>-31.174856372724701</v>
      </c>
      <c r="J2223">
        <v>-1.2179043354502099</v>
      </c>
      <c r="K2223">
        <v>207.18474771962099</v>
      </c>
      <c r="L2223">
        <v>213.872936355961</v>
      </c>
      <c r="M2223">
        <v>53.484912249075997</v>
      </c>
      <c r="N2223">
        <v>0.26717358082671699</v>
      </c>
      <c r="O2223">
        <v>60.4982206405694</v>
      </c>
      <c r="P2223">
        <v>10.4745857905082</v>
      </c>
    </row>
    <row r="2224" spans="1:17" hidden="1" x14ac:dyDescent="0.3">
      <c r="A2224" t="s">
        <v>4641</v>
      </c>
      <c r="B2224" t="s">
        <v>4642</v>
      </c>
      <c r="C2224" t="str">
        <f>IFERROR(VLOOKUP(Table1[[#This Row],[Ticker]],[1]!Table2[[Symbol]:[Industry]],2,FALSE),"-")</f>
        <v>-</v>
      </c>
      <c r="D2224" t="s">
        <v>898</v>
      </c>
      <c r="E2224">
        <v>273.54104999999998</v>
      </c>
      <c r="F2224">
        <v>137.69999999999999</v>
      </c>
      <c r="G2224">
        <v>74.269040277768696</v>
      </c>
      <c r="H2224">
        <v>42.484820726022903</v>
      </c>
      <c r="I2224">
        <v>39.782829754244702</v>
      </c>
      <c r="J2224">
        <v>-6.8893873600047799</v>
      </c>
      <c r="K2224">
        <v>120.560259247567</v>
      </c>
      <c r="L2224">
        <v>103.313762583814</v>
      </c>
      <c r="M2224">
        <v>55.094470442202301</v>
      </c>
      <c r="N2224">
        <v>0.66239076870486802</v>
      </c>
      <c r="O2224">
        <v>11.1111111111111</v>
      </c>
      <c r="P2224">
        <v>115.15624999999901</v>
      </c>
      <c r="Q2224">
        <v>0.12675905775823201</v>
      </c>
    </row>
    <row r="2225" spans="1:17" hidden="1" x14ac:dyDescent="0.3">
      <c r="A2225" t="s">
        <v>4643</v>
      </c>
      <c r="B2225" t="s">
        <v>4644</v>
      </c>
      <c r="C2225" t="str">
        <f>IFERROR(VLOOKUP(Table1[[#This Row],[Ticker]],[1]!Table2[[Symbol]:[Industry]],2,FALSE),"-")</f>
        <v>-</v>
      </c>
      <c r="D2225" t="s">
        <v>296</v>
      </c>
      <c r="E2225">
        <v>273.46031875</v>
      </c>
      <c r="F2225">
        <v>53.42</v>
      </c>
      <c r="G2225">
        <v>54.2368077367206</v>
      </c>
      <c r="H2225">
        <v>4.5576009356651701</v>
      </c>
      <c r="I2225">
        <v>-14.4726255749605</v>
      </c>
      <c r="J2225">
        <v>-6.2169735669013297</v>
      </c>
      <c r="K2225">
        <v>52.8061515004336</v>
      </c>
      <c r="L2225">
        <v>47.704548361053</v>
      </c>
      <c r="M2225">
        <v>45.829182472256697</v>
      </c>
      <c r="N2225">
        <v>2.35168967788066</v>
      </c>
      <c r="O2225">
        <v>30.475477349307301</v>
      </c>
      <c r="P2225">
        <v>128.77944325481701</v>
      </c>
      <c r="Q2225">
        <v>0.107687594889984</v>
      </c>
    </row>
    <row r="2226" spans="1:17" hidden="1" x14ac:dyDescent="0.3">
      <c r="A2226" t="s">
        <v>4645</v>
      </c>
      <c r="B2226" t="s">
        <v>4646</v>
      </c>
      <c r="C2226" t="str">
        <f>IFERROR(VLOOKUP(Table1[[#This Row],[Ticker]],[1]!Table2[[Symbol]:[Industry]],2,FALSE),"-")</f>
        <v>-</v>
      </c>
      <c r="D2226" t="s">
        <v>21</v>
      </c>
      <c r="E2226">
        <v>273.0538512</v>
      </c>
      <c r="F2226">
        <v>48.6</v>
      </c>
      <c r="G2226">
        <v>-12.358085551187701</v>
      </c>
      <c r="H2226">
        <v>-9.6050708444562591</v>
      </c>
      <c r="I2226">
        <v>10.198886262126599</v>
      </c>
      <c r="J2226">
        <v>-1.5737588839202401</v>
      </c>
      <c r="K2226">
        <v>50.786970053833898</v>
      </c>
      <c r="L2226">
        <v>45.731414331864897</v>
      </c>
      <c r="M2226">
        <v>42.958620492574497</v>
      </c>
      <c r="N2226">
        <v>0.39425051334702199</v>
      </c>
      <c r="O2226">
        <v>41.358024691357997</v>
      </c>
      <c r="P2226">
        <v>80</v>
      </c>
    </row>
    <row r="2227" spans="1:17" hidden="1" x14ac:dyDescent="0.3">
      <c r="A2227" t="s">
        <v>4647</v>
      </c>
      <c r="B2227" t="s">
        <v>4648</v>
      </c>
      <c r="C2227" t="str">
        <f>IFERROR(VLOOKUP(Table1[[#This Row],[Ticker]],[1]!Table2[[Symbol]:[Industry]],2,FALSE),"-")</f>
        <v>-</v>
      </c>
      <c r="D2227" t="s">
        <v>3866</v>
      </c>
      <c r="E2227">
        <v>272.91534000000001</v>
      </c>
      <c r="F2227">
        <v>200</v>
      </c>
      <c r="G2227">
        <v>-56.786972224153402</v>
      </c>
      <c r="H2227">
        <v>3.9914203836139102</v>
      </c>
      <c r="I2227">
        <v>-43.745120261385203</v>
      </c>
      <c r="J2227">
        <v>1.1919565834081201</v>
      </c>
      <c r="K2227">
        <v>205.97313910107499</v>
      </c>
      <c r="L2227">
        <v>231.93591453982</v>
      </c>
      <c r="M2227">
        <v>30.187143921236899</v>
      </c>
      <c r="N2227">
        <v>0.24596774193548299</v>
      </c>
      <c r="O2227">
        <v>72.5</v>
      </c>
      <c r="P2227">
        <v>19.760479041916099</v>
      </c>
      <c r="Q2227">
        <v>9.8117132674124002E-2</v>
      </c>
    </row>
    <row r="2228" spans="1:17" hidden="1" x14ac:dyDescent="0.3">
      <c r="A2228" t="s">
        <v>4649</v>
      </c>
      <c r="B2228" t="s">
        <v>4650</v>
      </c>
      <c r="C2228" t="str">
        <f>IFERROR(VLOOKUP(Table1[[#This Row],[Ticker]],[1]!Table2[[Symbol]:[Industry]],2,FALSE),"-")</f>
        <v>-</v>
      </c>
      <c r="D2228" t="s">
        <v>566</v>
      </c>
      <c r="E2228">
        <v>272.36285691999899</v>
      </c>
      <c r="F2228">
        <v>281.05</v>
      </c>
      <c r="G2228">
        <v>2.8505304111245202</v>
      </c>
      <c r="H2228">
        <v>-12.2965822316198</v>
      </c>
      <c r="I2228">
        <v>10.9123756712681</v>
      </c>
      <c r="J2228">
        <v>-4.9074995160479702</v>
      </c>
      <c r="K2228">
        <v>273.39532243539099</v>
      </c>
      <c r="L2228">
        <v>235.42388144939</v>
      </c>
      <c r="M2228">
        <v>44.925514810896701</v>
      </c>
      <c r="N2228">
        <v>0.322531168518153</v>
      </c>
      <c r="O2228">
        <v>20.565735634228702</v>
      </c>
      <c r="P2228">
        <v>83.692810457516302</v>
      </c>
    </row>
    <row r="2229" spans="1:17" hidden="1" x14ac:dyDescent="0.3">
      <c r="A2229" t="s">
        <v>4651</v>
      </c>
      <c r="B2229" t="s">
        <v>4652</v>
      </c>
      <c r="C2229" t="str">
        <f>IFERROR(VLOOKUP(Table1[[#This Row],[Ticker]],[1]!Table2[[Symbol]:[Industry]],2,FALSE),"-")</f>
        <v>-</v>
      </c>
      <c r="D2229" t="s">
        <v>72</v>
      </c>
      <c r="E2229">
        <v>271.97823499999998</v>
      </c>
      <c r="F2229">
        <v>860.5</v>
      </c>
      <c r="G2229">
        <v>156.56087423413999</v>
      </c>
      <c r="H2229">
        <v>6.3498296342537301</v>
      </c>
      <c r="I2229">
        <v>222.17649988652201</v>
      </c>
      <c r="J2229">
        <v>-3.4693268195667799</v>
      </c>
      <c r="K2229">
        <v>772.14566384351303</v>
      </c>
      <c r="L2229">
        <v>543.87064804551505</v>
      </c>
      <c r="M2229">
        <v>60.972462339595303</v>
      </c>
      <c r="N2229">
        <v>1.0289144427569199</v>
      </c>
      <c r="O2229">
        <v>2.1731551423590898</v>
      </c>
      <c r="P2229">
        <v>301.53989734017699</v>
      </c>
      <c r="Q2229">
        <v>3.4529332128546003E-2</v>
      </c>
    </row>
    <row r="2230" spans="1:17" hidden="1" x14ac:dyDescent="0.3">
      <c r="A2230" t="s">
        <v>4653</v>
      </c>
      <c r="B2230" t="s">
        <v>4654</v>
      </c>
      <c r="C2230" t="str">
        <f>IFERROR(VLOOKUP(Table1[[#This Row],[Ticker]],[1]!Table2[[Symbol]:[Industry]],2,FALSE),"-")</f>
        <v>-</v>
      </c>
      <c r="D2230" t="s">
        <v>231</v>
      </c>
      <c r="E2230">
        <v>270.435897915</v>
      </c>
      <c r="F2230">
        <v>25.89</v>
      </c>
      <c r="G2230">
        <v>-9.0523219341616894</v>
      </c>
      <c r="H2230">
        <v>-11.106698777542601</v>
      </c>
      <c r="I2230">
        <v>-37.932007954439698</v>
      </c>
      <c r="J2230">
        <v>-5.7991363412799499</v>
      </c>
      <c r="K2230">
        <v>27.3960600528947</v>
      </c>
      <c r="L2230">
        <v>26.373992618124401</v>
      </c>
      <c r="M2230">
        <v>34.853032790932097</v>
      </c>
      <c r="N2230">
        <v>0.65755152866817301</v>
      </c>
      <c r="O2230">
        <v>46.195442255697102</v>
      </c>
      <c r="P2230">
        <v>49.221902017291001</v>
      </c>
      <c r="Q2230">
        <v>2.7816355419709999E-3</v>
      </c>
    </row>
    <row r="2231" spans="1:17" hidden="1" x14ac:dyDescent="0.3">
      <c r="A2231" t="s">
        <v>4655</v>
      </c>
      <c r="B2231" t="s">
        <v>4656</v>
      </c>
      <c r="C2231" t="str">
        <f>IFERROR(VLOOKUP(Table1[[#This Row],[Ticker]],[1]!Table2[[Symbol]:[Industry]],2,FALSE),"-")</f>
        <v>-</v>
      </c>
      <c r="D2231" t="s">
        <v>1419</v>
      </c>
      <c r="E2231">
        <v>270.15677640000001</v>
      </c>
      <c r="F2231">
        <v>68.36</v>
      </c>
      <c r="G2231">
        <v>-8.0057831479471808</v>
      </c>
      <c r="H2231">
        <v>-10.813516486864099</v>
      </c>
      <c r="I2231">
        <v>-29.232697730205</v>
      </c>
      <c r="J2231">
        <v>-4.5597992332546404</v>
      </c>
      <c r="K2231">
        <v>70.029879439704999</v>
      </c>
      <c r="L2231">
        <v>72.383577462053097</v>
      </c>
      <c r="M2231">
        <v>49.457314193179698</v>
      </c>
      <c r="N2231">
        <v>0.72193722466945998</v>
      </c>
      <c r="O2231">
        <v>63.545933294324101</v>
      </c>
      <c r="P2231">
        <v>35.232443125618197</v>
      </c>
    </row>
    <row r="2232" spans="1:17" hidden="1" x14ac:dyDescent="0.3">
      <c r="A2232" t="s">
        <v>4657</v>
      </c>
      <c r="B2232" t="s">
        <v>4658</v>
      </c>
      <c r="C2232" t="str">
        <f>IFERROR(VLOOKUP(Table1[[#This Row],[Ticker]],[1]!Table2[[Symbol]:[Industry]],2,FALSE),"-")</f>
        <v>-</v>
      </c>
      <c r="D2232" t="s">
        <v>1049</v>
      </c>
      <c r="E2232">
        <v>269.80451545599999</v>
      </c>
      <c r="F2232">
        <v>7.66</v>
      </c>
      <c r="G2232">
        <v>54.544682907635298</v>
      </c>
      <c r="H2232">
        <v>32.340302622656303</v>
      </c>
      <c r="I2232">
        <v>-20.428768291908298</v>
      </c>
      <c r="J2232">
        <v>2.2595012307193101</v>
      </c>
      <c r="K2232">
        <v>6.6935524341028403</v>
      </c>
      <c r="L2232">
        <v>6.1795297431004803</v>
      </c>
      <c r="M2232">
        <v>56.555553521482103</v>
      </c>
      <c r="N2232">
        <v>1.6462655862790101</v>
      </c>
      <c r="O2232">
        <v>20.757180156657899</v>
      </c>
      <c r="Q2232">
        <v>-5.1910014469145997E-2</v>
      </c>
    </row>
    <row r="2233" spans="1:17" hidden="1" x14ac:dyDescent="0.3">
      <c r="A2233" t="s">
        <v>4659</v>
      </c>
      <c r="B2233" t="s">
        <v>4660</v>
      </c>
      <c r="C2233" t="str">
        <f>IFERROR(VLOOKUP(Table1[[#This Row],[Ticker]],[1]!Table2[[Symbol]:[Industry]],2,FALSE),"-")</f>
        <v>-</v>
      </c>
      <c r="D2233" t="s">
        <v>569</v>
      </c>
      <c r="E2233">
        <v>269.47030595500001</v>
      </c>
      <c r="F2233">
        <v>335.45</v>
      </c>
      <c r="G2233">
        <v>4.2537995985784898</v>
      </c>
      <c r="H2233">
        <v>1.8182759237180901</v>
      </c>
      <c r="I2233">
        <v>-6.7624547075584003</v>
      </c>
      <c r="J2233">
        <v>3.9022442632079999</v>
      </c>
      <c r="K2233">
        <v>319.27164402946102</v>
      </c>
      <c r="L2233">
        <v>292.17647132731798</v>
      </c>
      <c r="M2233">
        <v>50.784471991390298</v>
      </c>
      <c r="N2233">
        <v>0.73080092630205695</v>
      </c>
      <c r="O2233">
        <v>11.775227306603</v>
      </c>
      <c r="P2233">
        <v>40.2382943143812</v>
      </c>
      <c r="Q2233">
        <v>-3.2902561394878002E-2</v>
      </c>
    </row>
    <row r="2234" spans="1:17" hidden="1" x14ac:dyDescent="0.3">
      <c r="A2234" t="s">
        <v>4661</v>
      </c>
      <c r="B2234" t="s">
        <v>4662</v>
      </c>
      <c r="C2234" t="str">
        <f>IFERROR(VLOOKUP(Table1[[#This Row],[Ticker]],[1]!Table2[[Symbol]:[Industry]],2,FALSE),"-")</f>
        <v>-</v>
      </c>
      <c r="D2234" t="s">
        <v>296</v>
      </c>
      <c r="E2234">
        <v>269.25916949999998</v>
      </c>
      <c r="F2234">
        <v>379.65</v>
      </c>
      <c r="G2234">
        <v>-32.5079893197356</v>
      </c>
      <c r="H2234">
        <v>-6.19692454354188</v>
      </c>
      <c r="I2234">
        <v>-13.846961929416899</v>
      </c>
      <c r="J2234">
        <v>-1.3065291827941701</v>
      </c>
      <c r="K2234">
        <v>386.31777321681398</v>
      </c>
      <c r="L2234">
        <v>383.571741283731</v>
      </c>
      <c r="M2234">
        <v>47.292523511562003</v>
      </c>
      <c r="N2234">
        <v>1.0021691198742699</v>
      </c>
      <c r="O2234">
        <v>35.374687211905702</v>
      </c>
      <c r="P2234">
        <v>16.635944700460801</v>
      </c>
      <c r="Q2234">
        <v>0.10952309708998299</v>
      </c>
    </row>
    <row r="2235" spans="1:17" hidden="1" x14ac:dyDescent="0.3">
      <c r="A2235" t="s">
        <v>4663</v>
      </c>
      <c r="B2235" t="s">
        <v>4664</v>
      </c>
      <c r="C2235" t="str">
        <f>IFERROR(VLOOKUP(Table1[[#This Row],[Ticker]],[1]!Table2[[Symbol]:[Industry]],2,FALSE),"-")</f>
        <v>-</v>
      </c>
      <c r="D2235" t="s">
        <v>43</v>
      </c>
      <c r="E2235">
        <v>268.68027999999998</v>
      </c>
      <c r="F2235">
        <v>224.95</v>
      </c>
      <c r="G2235">
        <v>104.31369750127401</v>
      </c>
      <c r="H2235">
        <v>43.568906225071402</v>
      </c>
      <c r="I2235">
        <v>66.775607969738303</v>
      </c>
      <c r="J2235">
        <v>-9.0922907334085394</v>
      </c>
      <c r="K2235">
        <v>196.56227920491401</v>
      </c>
      <c r="L2235">
        <v>139.94350835090501</v>
      </c>
      <c r="M2235">
        <v>33.559403260930601</v>
      </c>
      <c r="N2235">
        <v>0.35844498948678699</v>
      </c>
      <c r="O2235">
        <v>24.716603689708801</v>
      </c>
      <c r="P2235">
        <v>177.032019704433</v>
      </c>
      <c r="Q2235">
        <v>8.6924085854144004E-2</v>
      </c>
    </row>
    <row r="2236" spans="1:17" hidden="1" x14ac:dyDescent="0.3">
      <c r="A2236" t="s">
        <v>4665</v>
      </c>
      <c r="B2236" t="s">
        <v>4666</v>
      </c>
      <c r="C2236" t="str">
        <f>IFERROR(VLOOKUP(Table1[[#This Row],[Ticker]],[1]!Table2[[Symbol]:[Industry]],2,FALSE),"-")</f>
        <v>-</v>
      </c>
      <c r="D2236" t="s">
        <v>21</v>
      </c>
      <c r="E2236">
        <v>268.32712455000001</v>
      </c>
      <c r="F2236">
        <v>205.5</v>
      </c>
      <c r="G2236">
        <v>44.562801260400697</v>
      </c>
      <c r="H2236">
        <v>91.680983273890405</v>
      </c>
      <c r="I2236">
        <v>60.179933252519298</v>
      </c>
      <c r="J2236">
        <v>7.8426987554832897</v>
      </c>
      <c r="M2236">
        <v>65.043438897842407</v>
      </c>
      <c r="O2236">
        <v>21.654501216545</v>
      </c>
      <c r="P2236">
        <v>101.37187653111199</v>
      </c>
    </row>
    <row r="2237" spans="1:17" hidden="1" x14ac:dyDescent="0.3">
      <c r="A2237" t="s">
        <v>4667</v>
      </c>
      <c r="B2237" t="s">
        <v>4668</v>
      </c>
      <c r="C2237" t="str">
        <f>IFERROR(VLOOKUP(Table1[[#This Row],[Ticker]],[1]!Table2[[Symbol]:[Industry]],2,FALSE),"-")</f>
        <v>-</v>
      </c>
      <c r="D2237" t="s">
        <v>89</v>
      </c>
      <c r="E2237">
        <v>268.31830613</v>
      </c>
      <c r="F2237">
        <v>8.0500000000000007</v>
      </c>
      <c r="G2237">
        <v>-39.523300093819003</v>
      </c>
      <c r="H2237">
        <v>3.04846579256195</v>
      </c>
      <c r="I2237">
        <v>-40.833317366054999</v>
      </c>
      <c r="J2237">
        <v>-8.9171910257394806</v>
      </c>
      <c r="K2237">
        <v>8.29957842185188</v>
      </c>
      <c r="L2237">
        <v>9.4329526043033596</v>
      </c>
      <c r="M2237">
        <v>49.895872338931397</v>
      </c>
      <c r="N2237">
        <v>0.49841219984410601</v>
      </c>
      <c r="O2237">
        <v>102.118794746574</v>
      </c>
      <c r="P2237">
        <v>21.234939759036099</v>
      </c>
      <c r="Q2237">
        <v>8.3394379912811997E-2</v>
      </c>
    </row>
    <row r="2238" spans="1:17" hidden="1" x14ac:dyDescent="0.3">
      <c r="A2238" t="s">
        <v>4669</v>
      </c>
      <c r="B2238" t="s">
        <v>4670</v>
      </c>
      <c r="C2238" t="str">
        <f>IFERROR(VLOOKUP(Table1[[#This Row],[Ticker]],[1]!Table2[[Symbol]:[Industry]],2,FALSE),"-")</f>
        <v>-</v>
      </c>
      <c r="D2238" t="s">
        <v>228</v>
      </c>
      <c r="E2238">
        <v>267.70584960000002</v>
      </c>
      <c r="F2238">
        <v>211.45</v>
      </c>
      <c r="G2238">
        <v>123.810689597405</v>
      </c>
      <c r="H2238">
        <v>-6.28277503871674</v>
      </c>
      <c r="I2238">
        <v>45.168407307119303</v>
      </c>
      <c r="J2238">
        <v>-4.4140567513118301</v>
      </c>
      <c r="K2238">
        <v>213.245703913943</v>
      </c>
      <c r="L2238">
        <v>167.82700436373401</v>
      </c>
      <c r="M2238">
        <v>40.702907542770902</v>
      </c>
      <c r="N2238">
        <v>0.35809548991078899</v>
      </c>
      <c r="O2238">
        <v>25.088673445258902</v>
      </c>
      <c r="P2238">
        <v>172.136422136422</v>
      </c>
      <c r="Q2238">
        <v>0.17531996855206899</v>
      </c>
    </row>
    <row r="2239" spans="1:17" hidden="1" x14ac:dyDescent="0.3">
      <c r="A2239" t="s">
        <v>4671</v>
      </c>
      <c r="B2239" t="s">
        <v>4672</v>
      </c>
      <c r="C2239" t="str">
        <f>IFERROR(VLOOKUP(Table1[[#This Row],[Ticker]],[1]!Table2[[Symbol]:[Industry]],2,FALSE),"-")</f>
        <v>-</v>
      </c>
      <c r="D2239" t="s">
        <v>598</v>
      </c>
      <c r="E2239">
        <v>266.93841484799998</v>
      </c>
      <c r="F2239">
        <v>51.42</v>
      </c>
      <c r="G2239">
        <v>-21.5526176871488</v>
      </c>
      <c r="H2239">
        <v>-26.573611209943099</v>
      </c>
      <c r="I2239">
        <v>-28.285845086926301</v>
      </c>
      <c r="J2239">
        <v>-9.3721459806944392</v>
      </c>
      <c r="K2239">
        <v>72.880355649231404</v>
      </c>
      <c r="L2239">
        <v>75.542897262635705</v>
      </c>
      <c r="M2239">
        <v>34.592452014924604</v>
      </c>
      <c r="N2239">
        <v>1.37695083944616</v>
      </c>
      <c r="O2239">
        <v>172.85103072734299</v>
      </c>
      <c r="P2239">
        <v>14.6488294314381</v>
      </c>
      <c r="Q2239">
        <v>4.0153234867794999E-2</v>
      </c>
    </row>
    <row r="2240" spans="1:17" hidden="1" x14ac:dyDescent="0.3">
      <c r="A2240" t="s">
        <v>4673</v>
      </c>
      <c r="B2240" t="s">
        <v>4674</v>
      </c>
      <c r="C2240" t="str">
        <f>IFERROR(VLOOKUP(Table1[[#This Row],[Ticker]],[1]!Table2[[Symbol]:[Industry]],2,FALSE),"-")</f>
        <v>-</v>
      </c>
      <c r="D2240" t="s">
        <v>141</v>
      </c>
      <c r="E2240">
        <v>266.35559999999998</v>
      </c>
      <c r="F2240">
        <v>299.95</v>
      </c>
      <c r="G2240">
        <v>213.15858933425699</v>
      </c>
      <c r="H2240">
        <v>42.016346953432098</v>
      </c>
      <c r="I2240">
        <v>228.77572132637499</v>
      </c>
      <c r="J2240">
        <v>-1.3721459806944301</v>
      </c>
      <c r="K2240">
        <v>211.008542314685</v>
      </c>
      <c r="M2240">
        <v>97.3558470911006</v>
      </c>
      <c r="N2240">
        <v>0.56086956521739095</v>
      </c>
      <c r="O2240">
        <v>1.6669444907479999E-2</v>
      </c>
      <c r="P2240">
        <v>254.13223140495799</v>
      </c>
    </row>
    <row r="2241" spans="1:17" hidden="1" x14ac:dyDescent="0.3">
      <c r="A2241" t="s">
        <v>4675</v>
      </c>
      <c r="B2241" t="s">
        <v>4676</v>
      </c>
      <c r="C2241" t="str">
        <f>IFERROR(VLOOKUP(Table1[[#This Row],[Ticker]],[1]!Table2[[Symbol]:[Industry]],2,FALSE),"-")</f>
        <v>-</v>
      </c>
      <c r="D2241" t="s">
        <v>2642</v>
      </c>
      <c r="E2241">
        <v>265.95499999999998</v>
      </c>
      <c r="F2241">
        <v>123.7</v>
      </c>
      <c r="G2241">
        <v>285.76468898235402</v>
      </c>
      <c r="H2241">
        <v>34.9608488002035</v>
      </c>
      <c r="I2241">
        <v>-13.2717722698565</v>
      </c>
      <c r="J2241">
        <v>42.807341198792699</v>
      </c>
      <c r="K2241">
        <v>88.485763825329201</v>
      </c>
      <c r="L2241">
        <v>92.0763649703364</v>
      </c>
      <c r="M2241">
        <v>92.769044000011306</v>
      </c>
      <c r="N2241">
        <v>2.77658063521613</v>
      </c>
      <c r="O2241">
        <v>12.021018593371</v>
      </c>
      <c r="P2241">
        <v>315.79831932773101</v>
      </c>
      <c r="Q2241">
        <v>8.7058970946576997E-2</v>
      </c>
    </row>
    <row r="2242" spans="1:17" hidden="1" x14ac:dyDescent="0.3">
      <c r="A2242" t="s">
        <v>4677</v>
      </c>
      <c r="B2242" t="s">
        <v>4678</v>
      </c>
      <c r="C2242" t="str">
        <f>IFERROR(VLOOKUP(Table1[[#This Row],[Ticker]],[1]!Table2[[Symbol]:[Industry]],2,FALSE),"-")</f>
        <v>-</v>
      </c>
      <c r="D2242" t="s">
        <v>740</v>
      </c>
      <c r="E2242">
        <v>265.81927037999998</v>
      </c>
      <c r="F2242">
        <v>203.1</v>
      </c>
      <c r="G2242">
        <v>38.165127418598402</v>
      </c>
      <c r="H2242">
        <v>-5.6845005796904804</v>
      </c>
      <c r="I2242">
        <v>19.377968049903998</v>
      </c>
      <c r="J2242">
        <v>3.2340947325299201</v>
      </c>
      <c r="K2242">
        <v>205.23675551736699</v>
      </c>
      <c r="L2242">
        <v>173.38237046552001</v>
      </c>
      <c r="M2242">
        <v>43.566283268709</v>
      </c>
      <c r="N2242">
        <v>0.45424971905127998</v>
      </c>
      <c r="O2242">
        <v>28.0157557853274</v>
      </c>
      <c r="P2242">
        <v>81.339285714285694</v>
      </c>
    </row>
    <row r="2243" spans="1:17" hidden="1" x14ac:dyDescent="0.3">
      <c r="A2243" t="s">
        <v>4679</v>
      </c>
      <c r="B2243" t="s">
        <v>4680</v>
      </c>
      <c r="C2243" t="str">
        <f>IFERROR(VLOOKUP(Table1[[#This Row],[Ticker]],[1]!Table2[[Symbol]:[Industry]],2,FALSE),"-")</f>
        <v>-</v>
      </c>
      <c r="D2243" t="s">
        <v>89</v>
      </c>
      <c r="E2243">
        <v>265.76561230499999</v>
      </c>
      <c r="F2243">
        <v>264.45</v>
      </c>
      <c r="G2243">
        <v>17.333324238072699</v>
      </c>
      <c r="H2243">
        <v>55.542421780912399</v>
      </c>
      <c r="I2243">
        <v>15.8865319497722</v>
      </c>
      <c r="J2243">
        <v>9.8412431406444707</v>
      </c>
      <c r="K2243">
        <v>192.51236287144599</v>
      </c>
      <c r="L2243">
        <v>186.42128288450999</v>
      </c>
      <c r="M2243">
        <v>74.674652367073804</v>
      </c>
      <c r="N2243">
        <v>5.2461191871868698</v>
      </c>
      <c r="O2243">
        <v>18.718094157685702</v>
      </c>
      <c r="P2243">
        <v>83.6458333333333</v>
      </c>
      <c r="Q2243">
        <v>9.7556468513072994E-2</v>
      </c>
    </row>
    <row r="2244" spans="1:17" hidden="1" x14ac:dyDescent="0.3">
      <c r="A2244" t="s">
        <v>4681</v>
      </c>
      <c r="B2244" t="s">
        <v>4682</v>
      </c>
      <c r="C2244" t="str">
        <f>IFERROR(VLOOKUP(Table1[[#This Row],[Ticker]],[1]!Table2[[Symbol]:[Industry]],2,FALSE),"-")</f>
        <v>-</v>
      </c>
      <c r="D2244" t="s">
        <v>356</v>
      </c>
      <c r="E2244">
        <v>265.46317219999997</v>
      </c>
      <c r="F2244">
        <v>118</v>
      </c>
      <c r="G2244">
        <v>23.912879765516902</v>
      </c>
      <c r="H2244">
        <v>-16.694272722390501</v>
      </c>
      <c r="I2244">
        <v>39.530011757635599</v>
      </c>
      <c r="J2244">
        <v>-6.8052168468361698</v>
      </c>
      <c r="K2244">
        <v>121.658390546695</v>
      </c>
      <c r="M2244">
        <v>29.100625972346201</v>
      </c>
      <c r="N2244">
        <v>0.31353899764271798</v>
      </c>
      <c r="O2244">
        <v>24.5762711864406</v>
      </c>
      <c r="P2244">
        <v>79.522288148486197</v>
      </c>
    </row>
    <row r="2245" spans="1:17" hidden="1" x14ac:dyDescent="0.3">
      <c r="A2245" t="s">
        <v>4683</v>
      </c>
      <c r="B2245" t="s">
        <v>4684</v>
      </c>
      <c r="C2245" t="str">
        <f>IFERROR(VLOOKUP(Table1[[#This Row],[Ticker]],[1]!Table2[[Symbol]:[Industry]],2,FALSE),"-")</f>
        <v>-</v>
      </c>
      <c r="D2245" t="s">
        <v>2276</v>
      </c>
      <c r="E2245">
        <v>264.97443793999997</v>
      </c>
      <c r="F2245">
        <v>21.86</v>
      </c>
      <c r="G2245">
        <v>-20.7336303453766</v>
      </c>
      <c r="H2245">
        <v>2.39342085991778</v>
      </c>
      <c r="I2245">
        <v>-32.849334174153498</v>
      </c>
      <c r="J2245">
        <v>3.52712141857296</v>
      </c>
      <c r="K2245">
        <v>22.146937905922499</v>
      </c>
      <c r="L2245">
        <v>23.401284746353902</v>
      </c>
      <c r="M2245">
        <v>49.468635444870102</v>
      </c>
      <c r="N2245">
        <v>1.31221023941768</v>
      </c>
      <c r="O2245">
        <v>68.344007319304595</v>
      </c>
      <c r="P2245">
        <v>21.5119510839355</v>
      </c>
      <c r="Q2245">
        <v>5.4538864467394997E-2</v>
      </c>
    </row>
    <row r="2246" spans="1:17" hidden="1" x14ac:dyDescent="0.3">
      <c r="A2246" t="s">
        <v>4685</v>
      </c>
      <c r="B2246" t="s">
        <v>4686</v>
      </c>
      <c r="C2246" t="str">
        <f>IFERROR(VLOOKUP(Table1[[#This Row],[Ticker]],[1]!Table2[[Symbol]:[Industry]],2,FALSE),"-")</f>
        <v>-</v>
      </c>
      <c r="D2246" t="s">
        <v>46</v>
      </c>
      <c r="E2246">
        <v>262.87450000000001</v>
      </c>
      <c r="F2246">
        <v>469</v>
      </c>
      <c r="G2246">
        <v>31.8859277419701</v>
      </c>
      <c r="H2246">
        <v>-6.3222425616279798</v>
      </c>
      <c r="I2246">
        <v>41.7606578238981</v>
      </c>
      <c r="J2246">
        <v>-4.2747386880593803</v>
      </c>
      <c r="K2246">
        <v>480.39377633862802</v>
      </c>
      <c r="L2246">
        <v>394.68119978946498</v>
      </c>
      <c r="M2246">
        <v>44.873699583332602</v>
      </c>
      <c r="N2246">
        <v>0.39620615604867498</v>
      </c>
      <c r="O2246">
        <v>29.424307036247299</v>
      </c>
      <c r="P2246">
        <v>125.480769230769</v>
      </c>
    </row>
    <row r="2247" spans="1:17" hidden="1" x14ac:dyDescent="0.3">
      <c r="A2247" t="s">
        <v>4687</v>
      </c>
      <c r="B2247" t="s">
        <v>4688</v>
      </c>
      <c r="C2247" t="str">
        <f>IFERROR(VLOOKUP(Table1[[#This Row],[Ticker]],[1]!Table2[[Symbol]:[Industry]],2,FALSE),"-")</f>
        <v>-</v>
      </c>
      <c r="D2247" t="s">
        <v>1419</v>
      </c>
      <c r="E2247">
        <v>262.68871764599999</v>
      </c>
      <c r="F2247">
        <v>122.37</v>
      </c>
      <c r="G2247">
        <v>-29.812500124246402</v>
      </c>
      <c r="H2247">
        <v>4.98905696210677</v>
      </c>
      <c r="I2247">
        <v>3.9297298865872499</v>
      </c>
      <c r="J2247">
        <v>-2.9321459806944401</v>
      </c>
      <c r="K2247">
        <v>114.862349009545</v>
      </c>
      <c r="L2247">
        <v>111.30800518351199</v>
      </c>
      <c r="M2247">
        <v>56.306470177214997</v>
      </c>
      <c r="N2247">
        <v>1.3704203707922</v>
      </c>
      <c r="O2247">
        <v>22.170466617635</v>
      </c>
      <c r="P2247">
        <v>39.2150170648464</v>
      </c>
      <c r="Q2247">
        <v>-4.9956706040875001E-2</v>
      </c>
    </row>
    <row r="2248" spans="1:17" hidden="1" x14ac:dyDescent="0.3">
      <c r="A2248" t="s">
        <v>4689</v>
      </c>
      <c r="B2248" t="s">
        <v>4690</v>
      </c>
      <c r="C2248" t="str">
        <f>IFERROR(VLOOKUP(Table1[[#This Row],[Ticker]],[1]!Table2[[Symbol]:[Industry]],2,FALSE),"-")</f>
        <v>-</v>
      </c>
      <c r="D2248" t="s">
        <v>630</v>
      </c>
      <c r="E2248">
        <v>262.003548835</v>
      </c>
      <c r="F2248">
        <v>30.59</v>
      </c>
      <c r="G2248">
        <v>-17.982348294094599</v>
      </c>
      <c r="H2248">
        <v>-4.2110745968014802</v>
      </c>
      <c r="I2248">
        <v>-31.291498353258</v>
      </c>
      <c r="J2248">
        <v>-0.78886665470610495</v>
      </c>
      <c r="K2248">
        <v>31.341285722389099</v>
      </c>
      <c r="L2248">
        <v>32.158457390305102</v>
      </c>
      <c r="M2248">
        <v>46.123776274899903</v>
      </c>
      <c r="N2248">
        <v>0.90306102569664803</v>
      </c>
      <c r="O2248">
        <v>47.760706113108803</v>
      </c>
      <c r="P2248">
        <v>25.368852459016399</v>
      </c>
      <c r="Q2248">
        <v>3.9376702856079998E-3</v>
      </c>
    </row>
    <row r="2249" spans="1:17" hidden="1" x14ac:dyDescent="0.3">
      <c r="A2249" t="s">
        <v>4691</v>
      </c>
      <c r="B2249" t="s">
        <v>4692</v>
      </c>
      <c r="C2249" t="str">
        <f>IFERROR(VLOOKUP(Table1[[#This Row],[Ticker]],[1]!Table2[[Symbol]:[Industry]],2,FALSE),"-")</f>
        <v>-</v>
      </c>
      <c r="D2249" t="s">
        <v>415</v>
      </c>
      <c r="E2249">
        <v>261.93344999999999</v>
      </c>
      <c r="F2249">
        <v>885</v>
      </c>
      <c r="G2249">
        <v>145.324179237697</v>
      </c>
      <c r="H2249">
        <v>6.3989211715117902</v>
      </c>
      <c r="I2249">
        <v>60.139714664493397</v>
      </c>
      <c r="J2249">
        <v>10.1725190317125</v>
      </c>
      <c r="K2249">
        <v>805.48024584405402</v>
      </c>
      <c r="L2249">
        <v>651.56591669005104</v>
      </c>
      <c r="M2249">
        <v>71.223782869735302</v>
      </c>
      <c r="N2249">
        <v>1.25684295547502</v>
      </c>
      <c r="O2249">
        <v>4.5197740112994298</v>
      </c>
      <c r="P2249">
        <v>218.34532374100701</v>
      </c>
      <c r="Q2249">
        <v>0.197698339653644</v>
      </c>
    </row>
    <row r="2250" spans="1:17" hidden="1" x14ac:dyDescent="0.3">
      <c r="A2250" t="s">
        <v>4693</v>
      </c>
      <c r="B2250" t="s">
        <v>4694</v>
      </c>
      <c r="C2250" t="str">
        <f>IFERROR(VLOOKUP(Table1[[#This Row],[Ticker]],[1]!Table2[[Symbol]:[Industry]],2,FALSE),"-")</f>
        <v>-</v>
      </c>
      <c r="D2250" t="s">
        <v>231</v>
      </c>
      <c r="E2250">
        <v>261.288187209</v>
      </c>
      <c r="F2250">
        <v>248.67</v>
      </c>
      <c r="G2250">
        <v>-12.459162260270199</v>
      </c>
      <c r="H2250">
        <v>9.9997902071531506</v>
      </c>
      <c r="I2250">
        <v>-1.0238854941608899</v>
      </c>
      <c r="J2250">
        <v>0.46678124640720198</v>
      </c>
      <c r="K2250">
        <v>232.66356558899901</v>
      </c>
      <c r="L2250">
        <v>218.69594384507801</v>
      </c>
      <c r="M2250">
        <v>48.1351085103923</v>
      </c>
      <c r="N2250">
        <v>0.834088701554907</v>
      </c>
      <c r="O2250">
        <v>16.9823460811517</v>
      </c>
      <c r="P2250">
        <v>42.178387650085703</v>
      </c>
      <c r="Q2250">
        <v>-4.3842221791969997E-2</v>
      </c>
    </row>
    <row r="2251" spans="1:17" hidden="1" x14ac:dyDescent="0.3">
      <c r="A2251" t="s">
        <v>4695</v>
      </c>
      <c r="B2251" t="s">
        <v>4696</v>
      </c>
      <c r="C2251" t="str">
        <f>IFERROR(VLOOKUP(Table1[[#This Row],[Ticker]],[1]!Table2[[Symbol]:[Industry]],2,FALSE),"-")</f>
        <v>-</v>
      </c>
      <c r="D2251" t="s">
        <v>51</v>
      </c>
      <c r="E2251">
        <v>260.75644358400001</v>
      </c>
      <c r="F2251">
        <v>185.04</v>
      </c>
      <c r="G2251">
        <v>10.254466697837801</v>
      </c>
      <c r="H2251">
        <v>9.0521491285531805</v>
      </c>
      <c r="I2251">
        <v>22.4474069721857</v>
      </c>
      <c r="J2251">
        <v>-1.93560184331852</v>
      </c>
      <c r="K2251">
        <v>171.54757811942599</v>
      </c>
      <c r="L2251">
        <v>151.58978937670301</v>
      </c>
      <c r="M2251">
        <v>50.883631208882598</v>
      </c>
      <c r="N2251">
        <v>1.67289550293658</v>
      </c>
      <c r="O2251">
        <v>18.001513186337998</v>
      </c>
      <c r="P2251">
        <v>75.559772296015097</v>
      </c>
      <c r="Q2251">
        <v>5.7203890369815998E-2</v>
      </c>
    </row>
    <row r="2252" spans="1:17" hidden="1" x14ac:dyDescent="0.3">
      <c r="A2252" t="s">
        <v>4697</v>
      </c>
      <c r="B2252" t="s">
        <v>4698</v>
      </c>
      <c r="C2252" t="str">
        <f>IFERROR(VLOOKUP(Table1[[#This Row],[Ticker]],[1]!Table2[[Symbol]:[Industry]],2,FALSE),"-")</f>
        <v>-</v>
      </c>
      <c r="D2252" t="s">
        <v>630</v>
      </c>
      <c r="E2252">
        <v>260.70685235000002</v>
      </c>
      <c r="F2252">
        <v>121.27</v>
      </c>
      <c r="G2252">
        <v>-5.2060441384801202</v>
      </c>
      <c r="H2252">
        <v>3.92284355713144</v>
      </c>
      <c r="I2252">
        <v>-8.45756432092948</v>
      </c>
      <c r="J2252">
        <v>1.2025279780771201</v>
      </c>
      <c r="K2252">
        <v>116.821162081799</v>
      </c>
      <c r="L2252">
        <v>108.69502132215401</v>
      </c>
      <c r="M2252">
        <v>62.084467098105698</v>
      </c>
      <c r="N2252">
        <v>0.62261176410333197</v>
      </c>
      <c r="O2252">
        <v>11.049723756905999</v>
      </c>
      <c r="P2252">
        <v>42.922804949911601</v>
      </c>
      <c r="Q2252">
        <v>6.0347756291585002E-2</v>
      </c>
    </row>
    <row r="2253" spans="1:17" hidden="1" x14ac:dyDescent="0.3">
      <c r="A2253" t="s">
        <v>4699</v>
      </c>
      <c r="B2253" t="s">
        <v>4700</v>
      </c>
      <c r="C2253" t="str">
        <f>IFERROR(VLOOKUP(Table1[[#This Row],[Ticker]],[1]!Table2[[Symbol]:[Industry]],2,FALSE),"-")</f>
        <v>-</v>
      </c>
      <c r="D2253" t="s">
        <v>473</v>
      </c>
      <c r="E2253">
        <v>260.58359999999999</v>
      </c>
      <c r="F2253">
        <v>176.07</v>
      </c>
      <c r="G2253">
        <v>-7.2512035671339898</v>
      </c>
      <c r="H2253">
        <v>13.0784034221686</v>
      </c>
      <c r="I2253">
        <v>12.9858171315466</v>
      </c>
      <c r="J2253">
        <v>-1.0644536730021299</v>
      </c>
      <c r="K2253">
        <v>152.272739604517</v>
      </c>
      <c r="L2253">
        <v>139.04297230220001</v>
      </c>
      <c r="M2253">
        <v>57.406206060388499</v>
      </c>
      <c r="N2253">
        <v>2.8686205417858401</v>
      </c>
      <c r="O2253">
        <v>9.9562673936502506</v>
      </c>
      <c r="P2253">
        <v>63.406032482598597</v>
      </c>
      <c r="Q2253">
        <v>4.1479452853023999E-2</v>
      </c>
    </row>
    <row r="2254" spans="1:17" hidden="1" x14ac:dyDescent="0.3">
      <c r="A2254" t="s">
        <v>4701</v>
      </c>
      <c r="B2254" t="s">
        <v>4702</v>
      </c>
      <c r="C2254" t="str">
        <f>IFERROR(VLOOKUP(Table1[[#This Row],[Ticker]],[1]!Table2[[Symbol]:[Industry]],2,FALSE),"-")</f>
        <v>-</v>
      </c>
      <c r="D2254" t="s">
        <v>967</v>
      </c>
      <c r="E2254">
        <v>260.18892</v>
      </c>
      <c r="F2254">
        <v>436.5</v>
      </c>
      <c r="G2254">
        <v>116.36986954532</v>
      </c>
      <c r="H2254">
        <v>16.125522762849599</v>
      </c>
      <c r="I2254">
        <v>78.216434722222004</v>
      </c>
      <c r="J2254">
        <v>-4.4045062431972601</v>
      </c>
      <c r="K2254">
        <v>360.934777840354</v>
      </c>
      <c r="L2254">
        <v>255.13495026298199</v>
      </c>
      <c r="M2254">
        <v>54.880923512725701</v>
      </c>
      <c r="N2254">
        <v>0.732778511892059</v>
      </c>
      <c r="O2254">
        <v>10.973654066437501</v>
      </c>
      <c r="P2254">
        <v>202.236502674918</v>
      </c>
    </row>
    <row r="2255" spans="1:17" hidden="1" x14ac:dyDescent="0.3">
      <c r="A2255" t="s">
        <v>4703</v>
      </c>
      <c r="B2255" t="s">
        <v>4704</v>
      </c>
      <c r="C2255" t="str">
        <f>IFERROR(VLOOKUP(Table1[[#This Row],[Ticker]],[1]!Table2[[Symbol]:[Industry]],2,FALSE),"-")</f>
        <v>-</v>
      </c>
      <c r="D2255" t="s">
        <v>124</v>
      </c>
      <c r="E2255">
        <v>260.14333149999999</v>
      </c>
      <c r="F2255">
        <v>254.95</v>
      </c>
      <c r="G2255">
        <v>59.661310130813703</v>
      </c>
      <c r="H2255">
        <v>3.6092628922655301</v>
      </c>
      <c r="I2255">
        <v>-3.2787476993783198</v>
      </c>
      <c r="J2255">
        <v>-3.2589384335246199</v>
      </c>
      <c r="K2255">
        <v>251.58015530031599</v>
      </c>
      <c r="L2255">
        <v>229.742182579684</v>
      </c>
      <c r="M2255">
        <v>56.436075117478403</v>
      </c>
      <c r="N2255">
        <v>3.5392575499863201</v>
      </c>
      <c r="O2255">
        <v>33.908609531280597</v>
      </c>
      <c r="P2255">
        <v>156.10246107483599</v>
      </c>
      <c r="Q2255">
        <v>9.4188633042030998E-2</v>
      </c>
    </row>
    <row r="2256" spans="1:17" hidden="1" x14ac:dyDescent="0.3">
      <c r="A2256" t="s">
        <v>4705</v>
      </c>
      <c r="B2256" t="s">
        <v>4706</v>
      </c>
      <c r="C2256" t="str">
        <f>IFERROR(VLOOKUP(Table1[[#This Row],[Ticker]],[1]!Table2[[Symbol]:[Industry]],2,FALSE),"-")</f>
        <v>-</v>
      </c>
      <c r="E2256">
        <v>259.83476000000002</v>
      </c>
      <c r="F2256">
        <v>151</v>
      </c>
      <c r="G2256">
        <v>9.7811844694381502</v>
      </c>
      <c r="H2256">
        <v>2.2247659853805599</v>
      </c>
      <c r="I2256">
        <v>35.608340196170602</v>
      </c>
      <c r="J2256">
        <v>-2.0432869202917501</v>
      </c>
      <c r="K2256">
        <v>143.16138724912599</v>
      </c>
      <c r="L2256">
        <v>119.02781432296</v>
      </c>
      <c r="M2256">
        <v>58.300904528013902</v>
      </c>
      <c r="N2256">
        <v>0.67392890704687303</v>
      </c>
      <c r="O2256">
        <v>18.807947019867498</v>
      </c>
      <c r="P2256">
        <v>76.608187134502899</v>
      </c>
      <c r="Q2256">
        <v>0.24712986784201399</v>
      </c>
    </row>
    <row r="2257" spans="1:17" hidden="1" x14ac:dyDescent="0.3">
      <c r="A2257" t="s">
        <v>4707</v>
      </c>
      <c r="B2257" t="s">
        <v>4708</v>
      </c>
      <c r="C2257" t="str">
        <f>IFERROR(VLOOKUP(Table1[[#This Row],[Ticker]],[1]!Table2[[Symbol]:[Industry]],2,FALSE),"-")</f>
        <v>-</v>
      </c>
      <c r="D2257" t="s">
        <v>598</v>
      </c>
      <c r="E2257">
        <v>259.63454999999999</v>
      </c>
      <c r="F2257">
        <v>148</v>
      </c>
      <c r="G2257">
        <v>-11.6336303453766</v>
      </c>
      <c r="H2257">
        <v>6.1356698962844698</v>
      </c>
      <c r="I2257">
        <v>2.7184442664491599</v>
      </c>
      <c r="J2257">
        <v>1.28272127594272</v>
      </c>
      <c r="K2257">
        <v>136.258850358762</v>
      </c>
      <c r="L2257">
        <v>132.780120851063</v>
      </c>
      <c r="M2257">
        <v>85.072633430609599</v>
      </c>
      <c r="N2257">
        <v>0.29326923076923</v>
      </c>
      <c r="O2257">
        <v>11.4189189189189</v>
      </c>
      <c r="P2257">
        <v>23.3333333333333</v>
      </c>
    </row>
    <row r="2258" spans="1:17" hidden="1" x14ac:dyDescent="0.3">
      <c r="A2258" t="s">
        <v>4709</v>
      </c>
      <c r="B2258" t="s">
        <v>4710</v>
      </c>
      <c r="C2258" t="str">
        <f>IFERROR(VLOOKUP(Table1[[#This Row],[Ticker]],[1]!Table2[[Symbol]:[Industry]],2,FALSE),"-")</f>
        <v>-</v>
      </c>
      <c r="D2258" t="s">
        <v>46</v>
      </c>
      <c r="E2258">
        <v>259.45318334799998</v>
      </c>
      <c r="F2258">
        <v>48.92</v>
      </c>
      <c r="G2258">
        <v>-33.353788448143398</v>
      </c>
      <c r="H2258">
        <v>-17.122077647177299</v>
      </c>
      <c r="I2258">
        <v>-14.273202549777899</v>
      </c>
      <c r="J2258">
        <v>-4.2573275312341901</v>
      </c>
      <c r="K2258">
        <v>50.855185481600103</v>
      </c>
      <c r="L2258">
        <v>47.806120540027102</v>
      </c>
      <c r="M2258">
        <v>35.624693312288599</v>
      </c>
      <c r="N2258">
        <v>0.260154263035</v>
      </c>
      <c r="O2258">
        <v>45.073589533932903</v>
      </c>
      <c r="P2258">
        <v>41.591895803183803</v>
      </c>
      <c r="Q2258">
        <v>1.7877453647205999E-2</v>
      </c>
    </row>
    <row r="2259" spans="1:17" hidden="1" x14ac:dyDescent="0.3">
      <c r="A2259" t="s">
        <v>4711</v>
      </c>
      <c r="B2259" t="s">
        <v>4712</v>
      </c>
      <c r="C2259" t="str">
        <f>IFERROR(VLOOKUP(Table1[[#This Row],[Ticker]],[1]!Table2[[Symbol]:[Industry]],2,FALSE),"-")</f>
        <v>-</v>
      </c>
      <c r="D2259" t="s">
        <v>4713</v>
      </c>
      <c r="E2259">
        <v>259.14612499999998</v>
      </c>
      <c r="F2259">
        <v>123.55</v>
      </c>
      <c r="G2259">
        <v>35.516416552653602</v>
      </c>
      <c r="H2259">
        <v>32.800427437330598</v>
      </c>
      <c r="I2259">
        <v>15.009439212214399</v>
      </c>
      <c r="J2259">
        <v>5.5768671772003104</v>
      </c>
      <c r="K2259">
        <v>103.009923330825</v>
      </c>
      <c r="L2259">
        <v>84.127226996132507</v>
      </c>
      <c r="M2259">
        <v>57.387554771991198</v>
      </c>
      <c r="N2259">
        <v>0.88391789998671999</v>
      </c>
      <c r="O2259">
        <v>10.1578308377175</v>
      </c>
      <c r="P2259">
        <v>120.192479058991</v>
      </c>
    </row>
    <row r="2260" spans="1:17" hidden="1" x14ac:dyDescent="0.3">
      <c r="A2260" t="s">
        <v>4714</v>
      </c>
      <c r="B2260" t="s">
        <v>4715</v>
      </c>
      <c r="C2260" t="str">
        <f>IFERROR(VLOOKUP(Table1[[#This Row],[Ticker]],[1]!Table2[[Symbol]:[Industry]],2,FALSE),"-")</f>
        <v>-</v>
      </c>
      <c r="D2260" t="s">
        <v>199</v>
      </c>
      <c r="E2260">
        <v>259.01567999999997</v>
      </c>
      <c r="F2260">
        <v>700.8</v>
      </c>
      <c r="G2260">
        <v>27.608929546648898</v>
      </c>
      <c r="H2260">
        <v>22.3833591867911</v>
      </c>
      <c r="I2260">
        <v>52.838871575142903</v>
      </c>
      <c r="J2260">
        <v>18.644247461928501</v>
      </c>
      <c r="K2260">
        <v>593.82686368583404</v>
      </c>
      <c r="L2260">
        <v>501.60653468242202</v>
      </c>
      <c r="M2260">
        <v>68.4880343707772</v>
      </c>
      <c r="N2260">
        <v>0.53377268145284795</v>
      </c>
      <c r="O2260">
        <v>5.5864726027397396</v>
      </c>
      <c r="P2260">
        <v>88.818536979657793</v>
      </c>
      <c r="Q2260">
        <v>0.10675745827619899</v>
      </c>
    </row>
    <row r="2261" spans="1:17" hidden="1" x14ac:dyDescent="0.3">
      <c r="A2261" t="s">
        <v>4716</v>
      </c>
      <c r="B2261" t="s">
        <v>4717</v>
      </c>
      <c r="C2261" t="str">
        <f>IFERROR(VLOOKUP(Table1[[#This Row],[Ticker]],[1]!Table2[[Symbol]:[Industry]],2,FALSE),"-")</f>
        <v>-</v>
      </c>
      <c r="D2261" t="s">
        <v>51</v>
      </c>
      <c r="E2261">
        <v>258.83514580000002</v>
      </c>
      <c r="F2261">
        <v>77</v>
      </c>
      <c r="G2261">
        <v>-67.786257669547993</v>
      </c>
      <c r="H2261">
        <v>-11.2717375111229</v>
      </c>
      <c r="I2261">
        <v>-52.1691256774293</v>
      </c>
      <c r="J2261">
        <v>-6.9277015362499901</v>
      </c>
      <c r="K2261">
        <v>88.325216839676997</v>
      </c>
      <c r="M2261">
        <v>42.378272224286803</v>
      </c>
      <c r="O2261">
        <v>70.831168831168796</v>
      </c>
      <c r="P2261">
        <v>24.0934730056406</v>
      </c>
    </row>
    <row r="2262" spans="1:17" hidden="1" x14ac:dyDescent="0.3">
      <c r="A2262" t="s">
        <v>4718</v>
      </c>
      <c r="B2262" t="s">
        <v>4719</v>
      </c>
      <c r="C2262" t="str">
        <f>IFERROR(VLOOKUP(Table1[[#This Row],[Ticker]],[1]!Table2[[Symbol]:[Industry]],2,FALSE),"-")</f>
        <v>-</v>
      </c>
      <c r="D2262" t="s">
        <v>1049</v>
      </c>
      <c r="E2262">
        <v>258.81105278000001</v>
      </c>
      <c r="F2262">
        <v>13.9</v>
      </c>
      <c r="G2262">
        <v>69.966369654623307</v>
      </c>
      <c r="H2262">
        <v>13.3340716175077</v>
      </c>
      <c r="I2262">
        <v>17.3370561491116</v>
      </c>
      <c r="J2262">
        <v>-1.73289634144479</v>
      </c>
      <c r="K2262">
        <v>12.7478554974953</v>
      </c>
      <c r="L2262">
        <v>10.9387367854485</v>
      </c>
      <c r="M2262">
        <v>53.202257389865899</v>
      </c>
      <c r="N2262">
        <v>0.90439330478516899</v>
      </c>
      <c r="O2262">
        <v>10.791366906474799</v>
      </c>
      <c r="Q2262">
        <v>7.3726307126662005E-2</v>
      </c>
    </row>
    <row r="2263" spans="1:17" hidden="1" x14ac:dyDescent="0.3">
      <c r="A2263" t="s">
        <v>4720</v>
      </c>
      <c r="B2263" t="s">
        <v>4721</v>
      </c>
      <c r="C2263" t="str">
        <f>IFERROR(VLOOKUP(Table1[[#This Row],[Ticker]],[1]!Table2[[Symbol]:[Industry]],2,FALSE),"-")</f>
        <v>-</v>
      </c>
      <c r="D2263" t="s">
        <v>412</v>
      </c>
      <c r="E2263">
        <v>258.65002800000002</v>
      </c>
      <c r="F2263">
        <v>225.58</v>
      </c>
      <c r="G2263">
        <v>5.4091796216002201</v>
      </c>
      <c r="H2263">
        <v>-9.5412111953334495</v>
      </c>
      <c r="I2263">
        <v>-20.4248316865913</v>
      </c>
      <c r="J2263">
        <v>-0.75326550775891099</v>
      </c>
      <c r="K2263">
        <v>221.434197681386</v>
      </c>
      <c r="L2263">
        <v>210.925941141268</v>
      </c>
      <c r="M2263">
        <v>60.808459145049902</v>
      </c>
      <c r="N2263">
        <v>0.94431178826129702</v>
      </c>
      <c r="O2263">
        <v>18.272896533380599</v>
      </c>
      <c r="P2263">
        <v>45.535483870967703</v>
      </c>
      <c r="Q2263">
        <v>0.111841497336947</v>
      </c>
    </row>
    <row r="2264" spans="1:17" hidden="1" x14ac:dyDescent="0.3">
      <c r="A2264" t="s">
        <v>4722</v>
      </c>
      <c r="B2264" t="s">
        <v>4723</v>
      </c>
      <c r="C2264" t="str">
        <f>IFERROR(VLOOKUP(Table1[[#This Row],[Ticker]],[1]!Table2[[Symbol]:[Industry]],2,FALSE),"-")</f>
        <v>-</v>
      </c>
      <c r="D2264" t="s">
        <v>228</v>
      </c>
      <c r="E2264">
        <v>258.54000000000002</v>
      </c>
      <c r="F2264">
        <v>417</v>
      </c>
      <c r="G2264">
        <v>531.87113155938505</v>
      </c>
      <c r="H2264">
        <v>12.3448202230818</v>
      </c>
      <c r="I2264">
        <v>43.448351164061698</v>
      </c>
      <c r="J2264">
        <v>0.54552838109863899</v>
      </c>
      <c r="K2264">
        <v>342.02326173420403</v>
      </c>
      <c r="L2264">
        <v>253.14348367127101</v>
      </c>
      <c r="M2264">
        <v>74.588748209402297</v>
      </c>
      <c r="N2264">
        <v>0.98738085565173905</v>
      </c>
      <c r="O2264">
        <v>0.11990407673860801</v>
      </c>
      <c r="Q2264">
        <v>0.298193515351101</v>
      </c>
    </row>
    <row r="2265" spans="1:17" hidden="1" x14ac:dyDescent="0.3">
      <c r="A2265" t="s">
        <v>4724</v>
      </c>
      <c r="B2265" t="s">
        <v>4725</v>
      </c>
      <c r="C2265" t="str">
        <f>IFERROR(VLOOKUP(Table1[[#This Row],[Ticker]],[1]!Table2[[Symbol]:[Industry]],2,FALSE),"-")</f>
        <v>-</v>
      </c>
      <c r="D2265" t="s">
        <v>415</v>
      </c>
      <c r="E2265">
        <v>258.01544154999999</v>
      </c>
      <c r="F2265">
        <v>260.35000000000002</v>
      </c>
      <c r="G2265">
        <v>36.7504824028616</v>
      </c>
      <c r="H2265">
        <v>-4.1962658130097203</v>
      </c>
      <c r="I2265">
        <v>-26.7860708877581</v>
      </c>
      <c r="J2265">
        <v>-1.3721459806944301</v>
      </c>
      <c r="K2265">
        <v>266.94403535016801</v>
      </c>
      <c r="L2265">
        <v>255.54074756373001</v>
      </c>
      <c r="M2265">
        <v>48.243018830377203</v>
      </c>
      <c r="N2265">
        <v>0.38002231516207202</v>
      </c>
      <c r="O2265">
        <v>58.3637411177261</v>
      </c>
      <c r="P2265">
        <v>76.748133061778603</v>
      </c>
      <c r="Q2265">
        <v>3.9190705681437003E-2</v>
      </c>
    </row>
    <row r="2266" spans="1:17" hidden="1" x14ac:dyDescent="0.3">
      <c r="A2266" t="s">
        <v>4726</v>
      </c>
      <c r="B2266" t="s">
        <v>4727</v>
      </c>
      <c r="C2266" t="str">
        <f>IFERROR(VLOOKUP(Table1[[#This Row],[Ticker]],[1]!Table2[[Symbol]:[Industry]],2,FALSE),"-")</f>
        <v>-</v>
      </c>
      <c r="D2266" t="s">
        <v>51</v>
      </c>
      <c r="E2266">
        <v>257.93933750000002</v>
      </c>
      <c r="F2266">
        <v>159.05000000000001</v>
      </c>
      <c r="G2266">
        <v>35.989334164017897</v>
      </c>
      <c r="H2266">
        <v>8.0765313279809199</v>
      </c>
      <c r="I2266">
        <v>6.8568527714084002</v>
      </c>
      <c r="J2266">
        <v>-9.33214598069444</v>
      </c>
      <c r="K2266">
        <v>137.58009454409699</v>
      </c>
      <c r="L2266">
        <v>119.200513430413</v>
      </c>
      <c r="M2266">
        <v>55.921103117781101</v>
      </c>
      <c r="N2266">
        <v>1.8515005784702201</v>
      </c>
      <c r="O2266">
        <v>16.315624017604499</v>
      </c>
      <c r="P2266">
        <v>82.711085582998294</v>
      </c>
      <c r="Q2266">
        <v>5.4207984081285E-2</v>
      </c>
    </row>
    <row r="2267" spans="1:17" hidden="1" x14ac:dyDescent="0.3">
      <c r="A2267" t="s">
        <v>4728</v>
      </c>
      <c r="B2267" t="s">
        <v>4729</v>
      </c>
      <c r="C2267" t="str">
        <f>IFERROR(VLOOKUP(Table1[[#This Row],[Ticker]],[1]!Table2[[Symbol]:[Industry]],2,FALSE),"-")</f>
        <v>-</v>
      </c>
      <c r="D2267" t="s">
        <v>51</v>
      </c>
      <c r="E2267">
        <v>257.50707675000001</v>
      </c>
      <c r="F2267">
        <v>82.95</v>
      </c>
      <c r="G2267">
        <v>271.85590453834402</v>
      </c>
      <c r="H2267">
        <v>5.8440244247828801</v>
      </c>
      <c r="I2267">
        <v>212.41565294697801</v>
      </c>
      <c r="J2267">
        <v>6.8191606648333698</v>
      </c>
      <c r="K2267">
        <v>61.373320326117202</v>
      </c>
      <c r="L2267">
        <v>40.6345060657641</v>
      </c>
      <c r="M2267">
        <v>86.223398108062</v>
      </c>
      <c r="N2267">
        <v>0.32919593325138302</v>
      </c>
      <c r="O2267">
        <v>0.68716094032548103</v>
      </c>
      <c r="P2267">
        <v>359.55678670360101</v>
      </c>
      <c r="Q2267">
        <v>0.116570818529059</v>
      </c>
    </row>
    <row r="2268" spans="1:17" hidden="1" x14ac:dyDescent="0.3">
      <c r="A2268" t="s">
        <v>4730</v>
      </c>
      <c r="B2268" t="s">
        <v>4731</v>
      </c>
      <c r="C2268" t="str">
        <f>IFERROR(VLOOKUP(Table1[[#This Row],[Ticker]],[1]!Table2[[Symbol]:[Industry]],2,FALSE),"-")</f>
        <v>-</v>
      </c>
      <c r="D2268" t="s">
        <v>630</v>
      </c>
      <c r="E2268">
        <v>256.138575</v>
      </c>
      <c r="F2268">
        <v>130.44999999999999</v>
      </c>
      <c r="G2268">
        <v>169.57592408732799</v>
      </c>
      <c r="H2268">
        <v>29.295262685070899</v>
      </c>
      <c r="I2268">
        <v>104.753528528462</v>
      </c>
      <c r="J2268">
        <v>0.77674120272841796</v>
      </c>
      <c r="K2268">
        <v>104.313072722708</v>
      </c>
      <c r="L2268">
        <v>73.7541954355505</v>
      </c>
      <c r="M2268">
        <v>69.876628086616705</v>
      </c>
      <c r="N2268">
        <v>0.89833512760476197</v>
      </c>
      <c r="O2268">
        <v>4.44614794940592</v>
      </c>
      <c r="P2268">
        <v>234.48717948717899</v>
      </c>
      <c r="Q2268">
        <v>0.13057343467107699</v>
      </c>
    </row>
    <row r="2269" spans="1:17" hidden="1" x14ac:dyDescent="0.3">
      <c r="A2269" t="s">
        <v>4732</v>
      </c>
      <c r="B2269" t="s">
        <v>4733</v>
      </c>
      <c r="C2269" t="str">
        <f>IFERROR(VLOOKUP(Table1[[#This Row],[Ticker]],[1]!Table2[[Symbol]:[Industry]],2,FALSE),"-")</f>
        <v>-</v>
      </c>
      <c r="D2269" t="s">
        <v>118</v>
      </c>
      <c r="E2269">
        <v>255.52931040000001</v>
      </c>
      <c r="F2269">
        <v>168</v>
      </c>
      <c r="G2269">
        <v>23.391027188869899</v>
      </c>
      <c r="H2269">
        <v>5.4049542182003698</v>
      </c>
      <c r="I2269">
        <v>-17.025194005431899</v>
      </c>
      <c r="J2269">
        <v>-10.4700444942772</v>
      </c>
      <c r="K2269">
        <v>180.20465565385899</v>
      </c>
      <c r="L2269">
        <v>169.97706772718701</v>
      </c>
      <c r="M2269">
        <v>32.261103071564499</v>
      </c>
      <c r="N2269">
        <v>0.83908472479900997</v>
      </c>
      <c r="O2269">
        <v>113.809523809523</v>
      </c>
      <c r="P2269">
        <v>57.746478873239397</v>
      </c>
      <c r="Q2269">
        <v>7.2457215170001005E-2</v>
      </c>
    </row>
    <row r="2270" spans="1:17" hidden="1" x14ac:dyDescent="0.3">
      <c r="A2270" t="s">
        <v>4734</v>
      </c>
      <c r="B2270" t="s">
        <v>4735</v>
      </c>
      <c r="C2270" t="str">
        <f>IFERROR(VLOOKUP(Table1[[#This Row],[Ticker]],[1]!Table2[[Symbol]:[Industry]],2,FALSE),"-")</f>
        <v>-</v>
      </c>
      <c r="D2270" t="s">
        <v>1419</v>
      </c>
      <c r="E2270">
        <v>255.36175</v>
      </c>
      <c r="F2270">
        <v>216.5</v>
      </c>
      <c r="G2270">
        <v>-40.5708204280212</v>
      </c>
      <c r="H2270">
        <v>8.5532624888770705</v>
      </c>
      <c r="I2270">
        <v>-2.9334911441951799</v>
      </c>
      <c r="J2270">
        <v>-3.7499237584722098</v>
      </c>
      <c r="K2270">
        <v>203.51515411430299</v>
      </c>
      <c r="L2270">
        <v>197.55455468878</v>
      </c>
      <c r="M2270">
        <v>54.856648670482201</v>
      </c>
      <c r="N2270">
        <v>2.9703360657047102</v>
      </c>
      <c r="O2270">
        <v>15.473441108545</v>
      </c>
      <c r="P2270">
        <v>35.059263880224499</v>
      </c>
      <c r="Q2270">
        <v>-7.6507580596180003E-3</v>
      </c>
    </row>
    <row r="2271" spans="1:17" hidden="1" x14ac:dyDescent="0.3">
      <c r="A2271" t="s">
        <v>4736</v>
      </c>
      <c r="B2271" t="s">
        <v>4737</v>
      </c>
      <c r="C2271" t="str">
        <f>IFERROR(VLOOKUP(Table1[[#This Row],[Ticker]],[1]!Table2[[Symbol]:[Industry]],2,FALSE),"-")</f>
        <v>-</v>
      </c>
      <c r="D2271" t="s">
        <v>46</v>
      </c>
      <c r="E2271">
        <v>255.1007544</v>
      </c>
      <c r="F2271">
        <v>87.91</v>
      </c>
      <c r="G2271">
        <v>69.037927625637806</v>
      </c>
      <c r="H2271">
        <v>-6.3577590164992701</v>
      </c>
      <c r="I2271">
        <v>0.70922191913591304</v>
      </c>
      <c r="J2271">
        <v>-9.3283503602564899</v>
      </c>
      <c r="K2271">
        <v>90.119579565847602</v>
      </c>
      <c r="L2271">
        <v>77.287845613101993</v>
      </c>
      <c r="M2271">
        <v>37.303376994269698</v>
      </c>
      <c r="N2271">
        <v>0.67504942741914598</v>
      </c>
      <c r="O2271">
        <v>30.1330906609032</v>
      </c>
      <c r="P2271">
        <v>113.115151515151</v>
      </c>
      <c r="Q2271">
        <v>0.141291268002295</v>
      </c>
    </row>
    <row r="2272" spans="1:17" hidden="1" x14ac:dyDescent="0.3">
      <c r="A2272" t="s">
        <v>4738</v>
      </c>
      <c r="B2272" t="s">
        <v>4739</v>
      </c>
      <c r="C2272" t="str">
        <f>IFERROR(VLOOKUP(Table1[[#This Row],[Ticker]],[1]!Table2[[Symbol]:[Industry]],2,FALSE),"-")</f>
        <v>-</v>
      </c>
      <c r="D2272" t="s">
        <v>46</v>
      </c>
      <c r="E2272">
        <v>254.89349799999999</v>
      </c>
      <c r="F2272">
        <v>116.15</v>
      </c>
      <c r="G2272">
        <v>-11.2708491592825</v>
      </c>
      <c r="H2272">
        <v>36.774239500371301</v>
      </c>
      <c r="I2272">
        <v>4.3462828328360699</v>
      </c>
      <c r="J2272">
        <v>-7.9454637558792003</v>
      </c>
      <c r="M2272">
        <v>52.476930661493299</v>
      </c>
      <c r="O2272">
        <v>20.5337925096857</v>
      </c>
      <c r="P2272">
        <v>26.9398907103825</v>
      </c>
    </row>
    <row r="2273" spans="1:17" hidden="1" x14ac:dyDescent="0.3">
      <c r="A2273" t="s">
        <v>4740</v>
      </c>
      <c r="B2273" t="s">
        <v>4741</v>
      </c>
      <c r="C2273" t="str">
        <f>IFERROR(VLOOKUP(Table1[[#This Row],[Ticker]],[1]!Table2[[Symbol]:[Industry]],2,FALSE),"-")</f>
        <v>-</v>
      </c>
      <c r="D2273" t="s">
        <v>89</v>
      </c>
      <c r="E2273">
        <v>254.87642042399901</v>
      </c>
      <c r="F2273">
        <v>108.14</v>
      </c>
      <c r="G2273">
        <v>459.28517074454101</v>
      </c>
      <c r="H2273">
        <v>27.030588070272401</v>
      </c>
      <c r="I2273">
        <v>253.031683773823</v>
      </c>
      <c r="J2273">
        <v>-1.4536455731964699</v>
      </c>
      <c r="K2273">
        <v>92.483578137097595</v>
      </c>
      <c r="L2273">
        <v>60.773555726013399</v>
      </c>
      <c r="M2273">
        <v>59.5345157387383</v>
      </c>
      <c r="N2273">
        <v>1.6776247678293099</v>
      </c>
      <c r="O2273">
        <v>6.2326613648973499</v>
      </c>
      <c r="P2273">
        <v>536.11764705882297</v>
      </c>
      <c r="Q2273">
        <v>0.182643269225404</v>
      </c>
    </row>
    <row r="2274" spans="1:17" hidden="1" x14ac:dyDescent="0.3">
      <c r="A2274" t="s">
        <v>4742</v>
      </c>
      <c r="B2274" t="s">
        <v>4743</v>
      </c>
      <c r="C2274" t="str">
        <f>IFERROR(VLOOKUP(Table1[[#This Row],[Ticker]],[1]!Table2[[Symbol]:[Industry]],2,FALSE),"-")</f>
        <v>-</v>
      </c>
      <c r="D2274" t="s">
        <v>133</v>
      </c>
      <c r="E2274">
        <v>254.53233</v>
      </c>
      <c r="F2274">
        <v>248.3</v>
      </c>
      <c r="G2274">
        <v>108.71636965462299</v>
      </c>
      <c r="H2274">
        <v>-18.637216197356299</v>
      </c>
      <c r="I2274">
        <v>32.767852565532699</v>
      </c>
      <c r="J2274">
        <v>5.8597742188068001</v>
      </c>
      <c r="K2274">
        <v>253.734686000046</v>
      </c>
      <c r="L2274">
        <v>202.332161191605</v>
      </c>
      <c r="M2274">
        <v>54.754236009183998</v>
      </c>
      <c r="N2274">
        <v>2.0369263123639101</v>
      </c>
      <c r="O2274">
        <v>22.0298026580749</v>
      </c>
      <c r="P2274">
        <v>153.75574859478701</v>
      </c>
      <c r="Q2274">
        <v>0.14792663327095701</v>
      </c>
    </row>
    <row r="2275" spans="1:17" hidden="1" x14ac:dyDescent="0.3">
      <c r="A2275" t="s">
        <v>4744</v>
      </c>
      <c r="B2275" t="s">
        <v>4745</v>
      </c>
      <c r="C2275" t="str">
        <f>IFERROR(VLOOKUP(Table1[[#This Row],[Ticker]],[1]!Table2[[Symbol]:[Industry]],2,FALSE),"-")</f>
        <v>-</v>
      </c>
      <c r="D2275" t="s">
        <v>1100</v>
      </c>
      <c r="E2275">
        <v>254.25498696</v>
      </c>
      <c r="F2275">
        <v>110.1</v>
      </c>
      <c r="G2275">
        <v>-47.001956137231801</v>
      </c>
      <c r="H2275">
        <v>1.2721221379998799</v>
      </c>
      <c r="I2275">
        <v>-3.31659926143156</v>
      </c>
      <c r="J2275">
        <v>4.9005812920328298</v>
      </c>
      <c r="K2275">
        <v>106.244972746551</v>
      </c>
      <c r="L2275">
        <v>107.870982390043</v>
      </c>
      <c r="M2275">
        <v>46.7418998038548</v>
      </c>
      <c r="N2275">
        <v>0.71881138252329302</v>
      </c>
      <c r="O2275">
        <v>48.955495004541298</v>
      </c>
      <c r="P2275">
        <v>49.694085656016298</v>
      </c>
    </row>
    <row r="2276" spans="1:17" hidden="1" x14ac:dyDescent="0.3">
      <c r="A2276" t="s">
        <v>4746</v>
      </c>
      <c r="B2276" t="s">
        <v>4747</v>
      </c>
      <c r="C2276" t="str">
        <f>IFERROR(VLOOKUP(Table1[[#This Row],[Ticker]],[1]!Table2[[Symbol]:[Industry]],2,FALSE),"-")</f>
        <v>-</v>
      </c>
      <c r="D2276" t="s">
        <v>967</v>
      </c>
      <c r="E2276">
        <v>253.89400000000001</v>
      </c>
      <c r="F2276">
        <v>185</v>
      </c>
      <c r="G2276">
        <v>10.918750607004201</v>
      </c>
      <c r="H2276">
        <v>-5.1783838835227201</v>
      </c>
      <c r="I2276">
        <v>26.5358825991229</v>
      </c>
      <c r="J2276">
        <v>3.8500762415277801</v>
      </c>
      <c r="K2276">
        <v>184.88272896318401</v>
      </c>
      <c r="M2276">
        <v>47.366301102722801</v>
      </c>
      <c r="N2276">
        <v>0.32442067736185298</v>
      </c>
      <c r="O2276">
        <v>35.081081081081003</v>
      </c>
      <c r="P2276">
        <v>60.729800173761902</v>
      </c>
    </row>
    <row r="2277" spans="1:17" hidden="1" x14ac:dyDescent="0.3">
      <c r="A2277" t="s">
        <v>4748</v>
      </c>
      <c r="B2277" t="s">
        <v>4749</v>
      </c>
      <c r="C2277" t="str">
        <f>IFERROR(VLOOKUP(Table1[[#This Row],[Ticker]],[1]!Table2[[Symbol]:[Industry]],2,FALSE),"-")</f>
        <v>-</v>
      </c>
      <c r="D2277" t="s">
        <v>415</v>
      </c>
      <c r="E2277">
        <v>253.67907</v>
      </c>
      <c r="F2277">
        <v>4.75</v>
      </c>
      <c r="G2277">
        <v>126.72312641137999</v>
      </c>
      <c r="H2277">
        <v>8.3612900118128408</v>
      </c>
      <c r="I2277">
        <v>51.0887281275782</v>
      </c>
      <c r="J2277">
        <v>-0.52826412415435298</v>
      </c>
      <c r="K2277">
        <v>4.4090876358879001</v>
      </c>
      <c r="L2277">
        <v>3.4694692779697198</v>
      </c>
      <c r="M2277">
        <v>52.751927259207598</v>
      </c>
      <c r="N2277">
        <v>0.93206574760526195</v>
      </c>
      <c r="O2277">
        <v>12.2105263157894</v>
      </c>
      <c r="P2277">
        <v>234.50704225352101</v>
      </c>
      <c r="Q2277">
        <v>7.9340796152237006E-2</v>
      </c>
    </row>
    <row r="2278" spans="1:17" hidden="1" x14ac:dyDescent="0.3">
      <c r="A2278" t="s">
        <v>4750</v>
      </c>
      <c r="B2278" t="s">
        <v>4751</v>
      </c>
      <c r="C2278" t="str">
        <f>IFERROR(VLOOKUP(Table1[[#This Row],[Ticker]],[1]!Table2[[Symbol]:[Industry]],2,FALSE),"-")</f>
        <v>-</v>
      </c>
      <c r="D2278" t="s">
        <v>1642</v>
      </c>
      <c r="E2278">
        <v>252.73766831500001</v>
      </c>
      <c r="F2278">
        <v>545.04999999999995</v>
      </c>
      <c r="G2278">
        <v>-14.151840189110001</v>
      </c>
      <c r="H2278">
        <v>9.2994047734462004</v>
      </c>
      <c r="I2278">
        <v>19.272488646987199</v>
      </c>
      <c r="J2278">
        <v>-4.5739003666593501</v>
      </c>
      <c r="K2278">
        <v>509.51999367685198</v>
      </c>
      <c r="L2278">
        <v>448.19929381276398</v>
      </c>
      <c r="M2278">
        <v>39.279213242696599</v>
      </c>
      <c r="N2278">
        <v>0.25867886350117297</v>
      </c>
      <c r="O2278">
        <v>19.071644803228999</v>
      </c>
      <c r="P2278">
        <v>51.4027777777777</v>
      </c>
      <c r="Q2278">
        <v>-7.0298559383840997E-2</v>
      </c>
    </row>
    <row r="2279" spans="1:17" hidden="1" x14ac:dyDescent="0.3">
      <c r="A2279" t="s">
        <v>4752</v>
      </c>
      <c r="B2279" t="s">
        <v>4753</v>
      </c>
      <c r="C2279" t="str">
        <f>IFERROR(VLOOKUP(Table1[[#This Row],[Ticker]],[1]!Table2[[Symbol]:[Industry]],2,FALSE),"-")</f>
        <v>-</v>
      </c>
      <c r="D2279" t="s">
        <v>141</v>
      </c>
      <c r="E2279">
        <v>252.366513113</v>
      </c>
      <c r="F2279">
        <v>1.69</v>
      </c>
      <c r="G2279">
        <v>-66.260045439716194</v>
      </c>
      <c r="H2279">
        <v>-16.2717375111229</v>
      </c>
      <c r="I2279">
        <v>-29.916498353258</v>
      </c>
      <c r="J2279">
        <v>-5.8665280031663496</v>
      </c>
      <c r="K2279">
        <v>1.81254476981155</v>
      </c>
      <c r="L2279">
        <v>2.0459599889661599</v>
      </c>
      <c r="M2279">
        <v>37.180983084203703</v>
      </c>
      <c r="N2279">
        <v>0.22956182234188499</v>
      </c>
      <c r="O2279">
        <v>80.473372781064995</v>
      </c>
      <c r="P2279">
        <v>7.6433121019108201</v>
      </c>
      <c r="Q2279">
        <v>-0.15968110732714999</v>
      </c>
    </row>
    <row r="2280" spans="1:17" hidden="1" x14ac:dyDescent="0.3">
      <c r="A2280" t="s">
        <v>4754</v>
      </c>
      <c r="B2280" t="s">
        <v>4755</v>
      </c>
      <c r="C2280" t="str">
        <f>IFERROR(VLOOKUP(Table1[[#This Row],[Ticker]],[1]!Table2[[Symbol]:[Industry]],2,FALSE),"-")</f>
        <v>-</v>
      </c>
      <c r="D2280" t="s">
        <v>1547</v>
      </c>
      <c r="E2280">
        <v>249.481717764</v>
      </c>
      <c r="F2280">
        <v>31.53</v>
      </c>
      <c r="G2280">
        <v>25.670073358326999</v>
      </c>
      <c r="H2280">
        <v>0.77626248887707106</v>
      </c>
      <c r="I2280">
        <v>-9.1410392547604999</v>
      </c>
      <c r="J2280">
        <v>-1.2465572836771699</v>
      </c>
      <c r="K2280">
        <v>30.3869810081497</v>
      </c>
      <c r="L2280">
        <v>28.900235331578301</v>
      </c>
      <c r="M2280">
        <v>53.675374498087699</v>
      </c>
      <c r="N2280">
        <v>1.9165226993908899</v>
      </c>
      <c r="O2280">
        <v>38.281002220107801</v>
      </c>
      <c r="P2280">
        <v>60.867346938775498</v>
      </c>
      <c r="Q2280">
        <v>7.5730186270705005E-2</v>
      </c>
    </row>
    <row r="2281" spans="1:17" hidden="1" x14ac:dyDescent="0.3">
      <c r="A2281" t="s">
        <v>4756</v>
      </c>
      <c r="B2281" t="s">
        <v>4757</v>
      </c>
      <c r="C2281" t="str">
        <f>IFERROR(VLOOKUP(Table1[[#This Row],[Ticker]],[1]!Table2[[Symbol]:[Industry]],2,FALSE),"-")</f>
        <v>-</v>
      </c>
      <c r="D2281" t="s">
        <v>1834</v>
      </c>
      <c r="E2281">
        <v>249.35005390000001</v>
      </c>
      <c r="F2281">
        <v>56.3</v>
      </c>
      <c r="G2281">
        <v>141.29167085944201</v>
      </c>
      <c r="H2281">
        <v>33.728262488877</v>
      </c>
      <c r="I2281">
        <v>29.573271467713798</v>
      </c>
      <c r="J2281">
        <v>8.8319356519586307</v>
      </c>
      <c r="K2281">
        <v>45.126919296987602</v>
      </c>
      <c r="L2281">
        <v>38.013214686488297</v>
      </c>
      <c r="M2281">
        <v>93.023274654092006</v>
      </c>
      <c r="N2281">
        <v>0.66008491501879896</v>
      </c>
      <c r="O2281">
        <v>4.0852575488454699</v>
      </c>
      <c r="P2281">
        <v>219.886363636363</v>
      </c>
      <c r="Q2281">
        <v>0.15660777399387801</v>
      </c>
    </row>
    <row r="2282" spans="1:17" hidden="1" x14ac:dyDescent="0.3">
      <c r="A2282" t="s">
        <v>4758</v>
      </c>
      <c r="B2282" t="s">
        <v>4759</v>
      </c>
      <c r="C2282" t="str">
        <f>IFERROR(VLOOKUP(Table1[[#This Row],[Ticker]],[1]!Table2[[Symbol]:[Industry]],2,FALSE),"-")</f>
        <v>-</v>
      </c>
      <c r="D2282" t="s">
        <v>72</v>
      </c>
      <c r="E2282">
        <v>249.217952</v>
      </c>
      <c r="F2282">
        <v>18.32</v>
      </c>
      <c r="G2282">
        <v>-13.9474998830587</v>
      </c>
      <c r="H2282">
        <v>-2.8061290455144601</v>
      </c>
      <c r="I2282">
        <v>-37.923805242610797</v>
      </c>
      <c r="J2282">
        <v>-1.53309018670302</v>
      </c>
      <c r="K2282">
        <v>18.7968845929629</v>
      </c>
      <c r="L2282">
        <v>19.2893836191327</v>
      </c>
      <c r="M2282">
        <v>40.888772425313903</v>
      </c>
      <c r="N2282">
        <v>0.45064475339318</v>
      </c>
      <c r="O2282">
        <v>66.211790393013104</v>
      </c>
      <c r="P2282">
        <v>20.0524246395806</v>
      </c>
      <c r="Q2282">
        <v>6.1868528789942E-2</v>
      </c>
    </row>
    <row r="2283" spans="1:17" hidden="1" x14ac:dyDescent="0.3">
      <c r="A2283" t="s">
        <v>4760</v>
      </c>
      <c r="B2283" t="s">
        <v>4761</v>
      </c>
      <c r="C2283" t="str">
        <f>IFERROR(VLOOKUP(Table1[[#This Row],[Ticker]],[1]!Table2[[Symbol]:[Industry]],2,FALSE),"-")</f>
        <v>-</v>
      </c>
      <c r="D2283" t="s">
        <v>1049</v>
      </c>
      <c r="E2283">
        <v>248.693780412</v>
      </c>
      <c r="F2283">
        <v>7.56</v>
      </c>
      <c r="G2283">
        <v>126.237556095301</v>
      </c>
      <c r="H2283">
        <v>15.320855081469601</v>
      </c>
      <c r="I2283">
        <v>24.299097977017201</v>
      </c>
      <c r="J2283">
        <v>18.7805257750307</v>
      </c>
      <c r="K2283">
        <v>6.378098420912</v>
      </c>
      <c r="L2283">
        <v>5.3965682309587102</v>
      </c>
      <c r="M2283">
        <v>76.940298643807694</v>
      </c>
      <c r="N2283">
        <v>0.97801441571993097</v>
      </c>
      <c r="O2283">
        <v>14.021164021163999</v>
      </c>
      <c r="Q2283">
        <v>6.8168757863641002E-2</v>
      </c>
    </row>
    <row r="2284" spans="1:17" hidden="1" x14ac:dyDescent="0.3">
      <c r="A2284" t="s">
        <v>4762</v>
      </c>
      <c r="B2284" t="s">
        <v>4763</v>
      </c>
      <c r="C2284" t="str">
        <f>IFERROR(VLOOKUP(Table1[[#This Row],[Ticker]],[1]!Table2[[Symbol]:[Industry]],2,FALSE),"-")</f>
        <v>-</v>
      </c>
      <c r="D2284" t="s">
        <v>4764</v>
      </c>
      <c r="E2284">
        <v>248.57995</v>
      </c>
      <c r="F2284">
        <v>134.15</v>
      </c>
      <c r="G2284">
        <v>-2.2717255834718899</v>
      </c>
      <c r="H2284">
        <v>28.439800950415499</v>
      </c>
      <c r="I2284">
        <v>28.448251380501301</v>
      </c>
      <c r="J2284">
        <v>8.0801866765063703</v>
      </c>
      <c r="K2284">
        <v>110.764649940962</v>
      </c>
      <c r="M2284">
        <v>62.5620865306512</v>
      </c>
      <c r="N2284">
        <v>2.2321413183972401</v>
      </c>
      <c r="O2284">
        <v>9.5788296682817595</v>
      </c>
      <c r="P2284">
        <v>71.987179487179503</v>
      </c>
    </row>
    <row r="2285" spans="1:17" hidden="1" x14ac:dyDescent="0.3">
      <c r="A2285" t="s">
        <v>4765</v>
      </c>
      <c r="B2285" t="s">
        <v>4766</v>
      </c>
      <c r="C2285" t="str">
        <f>IFERROR(VLOOKUP(Table1[[#This Row],[Ticker]],[1]!Table2[[Symbol]:[Industry]],2,FALSE),"-")</f>
        <v>-</v>
      </c>
      <c r="D2285" t="s">
        <v>931</v>
      </c>
      <c r="E2285">
        <v>248.577</v>
      </c>
      <c r="F2285">
        <v>249.2</v>
      </c>
      <c r="G2285">
        <v>14.137616400356601</v>
      </c>
      <c r="H2285">
        <v>-15.833527645043899</v>
      </c>
      <c r="I2285">
        <v>31.6990102952321</v>
      </c>
      <c r="J2285">
        <v>3.1921693720026498</v>
      </c>
      <c r="K2285">
        <v>273.47957250243502</v>
      </c>
      <c r="L2285">
        <v>234.03872447824801</v>
      </c>
      <c r="M2285">
        <v>39.726506990354302</v>
      </c>
      <c r="N2285">
        <v>1.39296959227946</v>
      </c>
      <c r="O2285">
        <v>38.964686998394797</v>
      </c>
      <c r="P2285">
        <v>57.721518987341703</v>
      </c>
      <c r="Q2285">
        <v>7.6109573738221997E-2</v>
      </c>
    </row>
    <row r="2286" spans="1:17" hidden="1" x14ac:dyDescent="0.3">
      <c r="A2286" t="s">
        <v>4767</v>
      </c>
      <c r="B2286" t="s">
        <v>4768</v>
      </c>
      <c r="C2286" t="str">
        <f>IFERROR(VLOOKUP(Table1[[#This Row],[Ticker]],[1]!Table2[[Symbol]:[Industry]],2,FALSE),"-")</f>
        <v>-</v>
      </c>
      <c r="D2286" t="s">
        <v>262</v>
      </c>
      <c r="E2286">
        <v>248.445279319999</v>
      </c>
      <c r="F2286">
        <v>270.2</v>
      </c>
      <c r="G2286">
        <v>-12.2481028824298</v>
      </c>
      <c r="H2286">
        <v>35.570367752034898</v>
      </c>
      <c r="I2286">
        <v>3.3690291096888001</v>
      </c>
      <c r="J2286">
        <v>-9.5557787152253706</v>
      </c>
      <c r="M2286">
        <v>45.029410499298997</v>
      </c>
      <c r="O2286">
        <v>22.483345669874101</v>
      </c>
      <c r="P2286">
        <v>23.661327231121199</v>
      </c>
    </row>
    <row r="2287" spans="1:17" hidden="1" x14ac:dyDescent="0.3">
      <c r="A2287" t="s">
        <v>4769</v>
      </c>
      <c r="B2287" t="s">
        <v>4770</v>
      </c>
      <c r="C2287" t="str">
        <f>IFERROR(VLOOKUP(Table1[[#This Row],[Ticker]],[1]!Table2[[Symbol]:[Industry]],2,FALSE),"-")</f>
        <v>-</v>
      </c>
      <c r="D2287" t="s">
        <v>199</v>
      </c>
      <c r="E2287">
        <v>248.05384644</v>
      </c>
      <c r="F2287">
        <v>108.6</v>
      </c>
      <c r="G2287">
        <v>4.2891896917290904</v>
      </c>
      <c r="H2287">
        <v>6.0802468740429703</v>
      </c>
      <c r="I2287">
        <v>-21.157588950080601</v>
      </c>
      <c r="J2287">
        <v>2.40143892496594</v>
      </c>
      <c r="K2287">
        <v>106.987332924204</v>
      </c>
      <c r="L2287">
        <v>99.734539519794197</v>
      </c>
      <c r="M2287">
        <v>47.015209537404502</v>
      </c>
      <c r="N2287">
        <v>1.10820705063239</v>
      </c>
      <c r="O2287">
        <v>29.558011049723699</v>
      </c>
      <c r="P2287">
        <v>51.464435146443499</v>
      </c>
      <c r="Q2287">
        <v>4.9120366878634997E-2</v>
      </c>
    </row>
    <row r="2288" spans="1:17" hidden="1" x14ac:dyDescent="0.3">
      <c r="A2288" t="s">
        <v>4771</v>
      </c>
      <c r="B2288" t="s">
        <v>4772</v>
      </c>
      <c r="C2288" t="str">
        <f>IFERROR(VLOOKUP(Table1[[#This Row],[Ticker]],[1]!Table2[[Symbol]:[Industry]],2,FALSE),"-")</f>
        <v>-</v>
      </c>
      <c r="D2288" t="s">
        <v>740</v>
      </c>
      <c r="E2288">
        <v>247.87635499999999</v>
      </c>
      <c r="F2288">
        <v>109</v>
      </c>
      <c r="G2288">
        <v>-50.904773721057197</v>
      </c>
      <c r="H2288">
        <v>18.190628080274902</v>
      </c>
      <c r="I2288">
        <v>9.0962495220960999</v>
      </c>
      <c r="J2288">
        <v>-3.0535619098979798</v>
      </c>
      <c r="K2288">
        <v>101.552072250401</v>
      </c>
      <c r="M2288">
        <v>48.646071211278397</v>
      </c>
      <c r="N2288">
        <v>1.5939752555137101</v>
      </c>
      <c r="O2288">
        <v>33.0275229357798</v>
      </c>
      <c r="P2288">
        <v>66.285278413424805</v>
      </c>
    </row>
    <row r="2289" spans="1:17" hidden="1" x14ac:dyDescent="0.3">
      <c r="A2289" t="s">
        <v>4773</v>
      </c>
      <c r="B2289" t="s">
        <v>4774</v>
      </c>
      <c r="C2289" t="str">
        <f>IFERROR(VLOOKUP(Table1[[#This Row],[Ticker]],[1]!Table2[[Symbol]:[Industry]],2,FALSE),"-")</f>
        <v>-</v>
      </c>
      <c r="D2289" t="s">
        <v>228</v>
      </c>
      <c r="E2289">
        <v>247.565439</v>
      </c>
      <c r="F2289">
        <v>180.84</v>
      </c>
      <c r="G2289">
        <v>-61.792120911414401</v>
      </c>
      <c r="H2289">
        <v>-11.8938922910925</v>
      </c>
      <c r="I2289">
        <v>-41.112890732666102</v>
      </c>
      <c r="J2289">
        <v>-0.42379131890284999</v>
      </c>
      <c r="K2289">
        <v>190.452792314346</v>
      </c>
      <c r="L2289">
        <v>215.81996792500101</v>
      </c>
      <c r="M2289">
        <v>52.189022873343802</v>
      </c>
      <c r="N2289">
        <v>0.77417305808182901</v>
      </c>
      <c r="O2289">
        <v>147.73280247732799</v>
      </c>
      <c r="P2289">
        <v>9.19630457097999</v>
      </c>
      <c r="Q2289">
        <v>4.0847871769550001E-2</v>
      </c>
    </row>
    <row r="2290" spans="1:17" hidden="1" x14ac:dyDescent="0.3">
      <c r="A2290" t="s">
        <v>4775</v>
      </c>
      <c r="B2290" t="s">
        <v>4776</v>
      </c>
      <c r="C2290" t="str">
        <f>IFERROR(VLOOKUP(Table1[[#This Row],[Ticker]],[1]!Table2[[Symbol]:[Industry]],2,FALSE),"-")</f>
        <v>-</v>
      </c>
      <c r="D2290" t="s">
        <v>306</v>
      </c>
      <c r="E2290">
        <v>245.98313340000001</v>
      </c>
      <c r="F2290">
        <v>175.9</v>
      </c>
      <c r="G2290">
        <v>85.6622617453652</v>
      </c>
      <c r="H2290">
        <v>23.259837783811101</v>
      </c>
      <c r="I2290">
        <v>66.923707832309006</v>
      </c>
      <c r="J2290">
        <v>-1.4556649116521201</v>
      </c>
      <c r="K2290">
        <v>149.05620923066601</v>
      </c>
      <c r="L2290">
        <v>111.39068110854301</v>
      </c>
      <c r="M2290">
        <v>67.527610350760497</v>
      </c>
      <c r="N2290">
        <v>1.1566092344493</v>
      </c>
      <c r="O2290">
        <v>4.0363843092666203</v>
      </c>
      <c r="P2290">
        <v>186.01626016260099</v>
      </c>
      <c r="Q2290">
        <v>0.19377848101852399</v>
      </c>
    </row>
    <row r="2291" spans="1:17" hidden="1" x14ac:dyDescent="0.3">
      <c r="A2291" t="s">
        <v>4777</v>
      </c>
      <c r="B2291" t="s">
        <v>4778</v>
      </c>
      <c r="C2291" t="str">
        <f>IFERROR(VLOOKUP(Table1[[#This Row],[Ticker]],[1]!Table2[[Symbol]:[Industry]],2,FALSE),"-")</f>
        <v>-</v>
      </c>
      <c r="D2291" t="s">
        <v>559</v>
      </c>
      <c r="E2291">
        <v>245.71417500000001</v>
      </c>
      <c r="F2291">
        <v>222.87</v>
      </c>
      <c r="G2291">
        <v>-22.0801307086607</v>
      </c>
      <c r="H2291">
        <v>-2.6058216277253501</v>
      </c>
      <c r="I2291">
        <v>-13.5475234720631</v>
      </c>
      <c r="J2291">
        <v>2.2158485622796298</v>
      </c>
      <c r="K2291">
        <v>222.64769860683199</v>
      </c>
      <c r="L2291">
        <v>222.54570674494701</v>
      </c>
      <c r="M2291">
        <v>48.296216357761701</v>
      </c>
      <c r="N2291">
        <v>1.0077173901841301</v>
      </c>
      <c r="O2291">
        <v>23.3903172252882</v>
      </c>
      <c r="P2291">
        <v>17.3</v>
      </c>
      <c r="Q2291">
        <v>2.6618486166589E-2</v>
      </c>
    </row>
    <row r="2292" spans="1:17" hidden="1" x14ac:dyDescent="0.3">
      <c r="A2292" t="s">
        <v>4779</v>
      </c>
      <c r="B2292" t="s">
        <v>4780</v>
      </c>
      <c r="C2292" t="str">
        <f>IFERROR(VLOOKUP(Table1[[#This Row],[Ticker]],[1]!Table2[[Symbol]:[Industry]],2,FALSE),"-")</f>
        <v>-</v>
      </c>
      <c r="D2292" t="s">
        <v>228</v>
      </c>
      <c r="E2292">
        <v>245.61676912499999</v>
      </c>
      <c r="F2292">
        <v>73.900000000000006</v>
      </c>
      <c r="G2292">
        <v>10.594343013329301</v>
      </c>
      <c r="H2292">
        <v>6.1747250707509904</v>
      </c>
      <c r="I2292">
        <v>27.516920340723999</v>
      </c>
      <c r="J2292">
        <v>3.84073611537542</v>
      </c>
      <c r="K2292">
        <v>71.111704980765296</v>
      </c>
      <c r="L2292">
        <v>61.304399460038603</v>
      </c>
      <c r="M2292">
        <v>62.689224765240198</v>
      </c>
      <c r="N2292">
        <v>2.8452529980544501</v>
      </c>
      <c r="O2292">
        <v>18.1777176364456</v>
      </c>
      <c r="P2292">
        <v>74.223968565815298</v>
      </c>
    </row>
    <row r="2293" spans="1:17" hidden="1" x14ac:dyDescent="0.3">
      <c r="A2293" t="s">
        <v>4781</v>
      </c>
      <c r="B2293" t="s">
        <v>4782</v>
      </c>
      <c r="C2293" t="str">
        <f>IFERROR(VLOOKUP(Table1[[#This Row],[Ticker]],[1]!Table2[[Symbol]:[Industry]],2,FALSE),"-")</f>
        <v>-</v>
      </c>
      <c r="D2293" t="s">
        <v>296</v>
      </c>
      <c r="E2293">
        <v>245.36850799999999</v>
      </c>
      <c r="F2293">
        <v>182.3</v>
      </c>
      <c r="G2293">
        <v>18.177751768444399</v>
      </c>
      <c r="H2293">
        <v>-8.7151883264832701</v>
      </c>
      <c r="I2293">
        <v>-17.189831686591301</v>
      </c>
      <c r="J2293">
        <v>-5.4865873975881696</v>
      </c>
      <c r="K2293">
        <v>184.72760460666501</v>
      </c>
      <c r="L2293">
        <v>176.43120261387</v>
      </c>
      <c r="M2293">
        <v>55.557747336433003</v>
      </c>
      <c r="N2293">
        <v>1.1462003974899999</v>
      </c>
      <c r="O2293">
        <v>18.211738891936299</v>
      </c>
      <c r="P2293">
        <v>54.491525423728802</v>
      </c>
      <c r="Q2293">
        <v>0.18546128354505201</v>
      </c>
    </row>
    <row r="2294" spans="1:17" hidden="1" x14ac:dyDescent="0.3">
      <c r="A2294" t="s">
        <v>4783</v>
      </c>
      <c r="B2294" t="s">
        <v>4784</v>
      </c>
      <c r="C2294" t="str">
        <f>IFERROR(VLOOKUP(Table1[[#This Row],[Ticker]],[1]!Table2[[Symbol]:[Industry]],2,FALSE),"-")</f>
        <v>-</v>
      </c>
      <c r="D2294" t="s">
        <v>127</v>
      </c>
      <c r="E2294">
        <v>245.24216100000001</v>
      </c>
      <c r="F2294">
        <v>21.18</v>
      </c>
      <c r="G2294">
        <v>25.701663772270301</v>
      </c>
      <c r="H2294">
        <v>-8.7018074411928499</v>
      </c>
      <c r="I2294">
        <v>1.00584497099266</v>
      </c>
      <c r="J2294">
        <v>-1.3721459806944301</v>
      </c>
      <c r="K2294">
        <v>21.526209147049499</v>
      </c>
      <c r="L2294">
        <v>17.329173139109201</v>
      </c>
      <c r="M2294">
        <v>55.012462869157297</v>
      </c>
      <c r="N2294">
        <v>7.6870882644741698</v>
      </c>
      <c r="O2294">
        <v>32.719546742209602</v>
      </c>
      <c r="P2294">
        <v>72.195121951219505</v>
      </c>
      <c r="Q2294">
        <v>6.9628139685467993E-2</v>
      </c>
    </row>
    <row r="2295" spans="1:17" hidden="1" x14ac:dyDescent="0.3">
      <c r="A2295" t="s">
        <v>4785</v>
      </c>
      <c r="B2295" t="s">
        <v>4786</v>
      </c>
      <c r="C2295" t="str">
        <f>IFERROR(VLOOKUP(Table1[[#This Row],[Ticker]],[1]!Table2[[Symbol]:[Industry]],2,FALSE),"-")</f>
        <v>-</v>
      </c>
      <c r="D2295" t="s">
        <v>175</v>
      </c>
      <c r="E2295">
        <v>244.96154999999999</v>
      </c>
      <c r="F2295">
        <v>312.85000000000002</v>
      </c>
      <c r="G2295">
        <v>-8.0410391970046398</v>
      </c>
      <c r="H2295">
        <v>-4.6406399501473201</v>
      </c>
      <c r="I2295">
        <v>-11.1315858408776</v>
      </c>
      <c r="J2295">
        <v>5.18540193055574E-2</v>
      </c>
      <c r="K2295">
        <v>305.86020472149698</v>
      </c>
      <c r="L2295">
        <v>290.67114464809498</v>
      </c>
      <c r="M2295">
        <v>45.086846436567797</v>
      </c>
      <c r="N2295">
        <v>0.59923593634771</v>
      </c>
      <c r="O2295">
        <v>8.1668531245005394</v>
      </c>
      <c r="P2295">
        <v>30.8995815899581</v>
      </c>
      <c r="Q2295">
        <v>7.9379187377322996E-2</v>
      </c>
    </row>
    <row r="2296" spans="1:17" hidden="1" x14ac:dyDescent="0.3">
      <c r="A2296" t="s">
        <v>4787</v>
      </c>
      <c r="B2296" t="s">
        <v>4788</v>
      </c>
      <c r="C2296" t="str">
        <f>IFERROR(VLOOKUP(Table1[[#This Row],[Ticker]],[1]!Table2[[Symbol]:[Industry]],2,FALSE),"-")</f>
        <v>-</v>
      </c>
      <c r="D2296" t="s">
        <v>141</v>
      </c>
      <c r="E2296">
        <v>244.11206000000001</v>
      </c>
      <c r="F2296">
        <v>5.15</v>
      </c>
      <c r="G2296">
        <v>75.966369654623307</v>
      </c>
      <c r="H2296">
        <v>43.7986850240883</v>
      </c>
      <c r="I2296">
        <v>-12.436300333456</v>
      </c>
      <c r="J2296">
        <v>3.5158377260265401</v>
      </c>
      <c r="K2296">
        <v>4.29947129897094</v>
      </c>
      <c r="L2296">
        <v>4.2631759666309801</v>
      </c>
      <c r="M2296">
        <v>90.163496278325397</v>
      </c>
      <c r="N2296">
        <v>1.1196331785421201</v>
      </c>
      <c r="O2296">
        <v>12.6213592233009</v>
      </c>
      <c r="P2296">
        <v>119.148936170212</v>
      </c>
      <c r="Q2296">
        <v>4.1931491698692001E-2</v>
      </c>
    </row>
    <row r="2297" spans="1:17" hidden="1" x14ac:dyDescent="0.3">
      <c r="A2297" t="s">
        <v>4789</v>
      </c>
      <c r="B2297" t="s">
        <v>4790</v>
      </c>
      <c r="C2297" t="str">
        <f>IFERROR(VLOOKUP(Table1[[#This Row],[Ticker]],[1]!Table2[[Symbol]:[Industry]],2,FALSE),"-")</f>
        <v>-</v>
      </c>
      <c r="D2297" t="s">
        <v>72</v>
      </c>
      <c r="E2297">
        <v>244.06591950000001</v>
      </c>
      <c r="F2297">
        <v>130.94999999999999</v>
      </c>
      <c r="G2297">
        <v>367.60751877571198</v>
      </c>
      <c r="H2297">
        <v>83.498632859247394</v>
      </c>
      <c r="I2297">
        <v>190.118385367672</v>
      </c>
      <c r="J2297">
        <v>20.1517749001396</v>
      </c>
      <c r="K2297">
        <v>82.944271915918506</v>
      </c>
      <c r="L2297">
        <v>61.944578905778002</v>
      </c>
      <c r="M2297">
        <v>97.725285013441095</v>
      </c>
      <c r="N2297">
        <v>1.6836199148207001</v>
      </c>
      <c r="O2297">
        <v>0</v>
      </c>
      <c r="P2297">
        <v>445.91253444682002</v>
      </c>
      <c r="Q2297">
        <v>0.27227235801656102</v>
      </c>
    </row>
    <row r="2298" spans="1:17" hidden="1" x14ac:dyDescent="0.3">
      <c r="A2298" t="s">
        <v>4791</v>
      </c>
      <c r="B2298" t="s">
        <v>4792</v>
      </c>
      <c r="C2298" t="str">
        <f>IFERROR(VLOOKUP(Table1[[#This Row],[Ticker]],[1]!Table2[[Symbol]:[Industry]],2,FALSE),"-")</f>
        <v>-</v>
      </c>
      <c r="D2298" t="s">
        <v>163</v>
      </c>
      <c r="E2298">
        <v>243.9279425</v>
      </c>
      <c r="F2298">
        <v>266.05</v>
      </c>
      <c r="G2298">
        <v>70.910478415952596</v>
      </c>
      <c r="H2298">
        <v>15.988790022426301</v>
      </c>
      <c r="I2298">
        <v>36.149432603165302</v>
      </c>
      <c r="J2298">
        <v>11.250076241527699</v>
      </c>
      <c r="K2298">
        <v>218.52429555138599</v>
      </c>
      <c r="L2298">
        <v>196.07832292837901</v>
      </c>
      <c r="M2298">
        <v>82.909063902643595</v>
      </c>
      <c r="N2298">
        <v>1.5362770279329001</v>
      </c>
      <c r="O2298">
        <v>10.5055440706633</v>
      </c>
      <c r="P2298">
        <v>106.881804043545</v>
      </c>
      <c r="Q2298">
        <v>0.120013429244296</v>
      </c>
    </row>
    <row r="2299" spans="1:17" hidden="1" x14ac:dyDescent="0.3">
      <c r="A2299" t="s">
        <v>4793</v>
      </c>
      <c r="B2299" t="s">
        <v>4794</v>
      </c>
      <c r="C2299" t="str">
        <f>IFERROR(VLOOKUP(Table1[[#This Row],[Ticker]],[1]!Table2[[Symbol]:[Industry]],2,FALSE),"-")</f>
        <v>-</v>
      </c>
      <c r="D2299" t="s">
        <v>4026</v>
      </c>
      <c r="E2299">
        <v>243.8639268</v>
      </c>
      <c r="F2299">
        <v>16.510000000000002</v>
      </c>
      <c r="G2299">
        <v>-66.509197871348107</v>
      </c>
      <c r="H2299">
        <v>-15.8464263078034</v>
      </c>
      <c r="I2299">
        <v>-24.0992117011792</v>
      </c>
      <c r="J2299">
        <v>-3.0437877717392201</v>
      </c>
      <c r="K2299">
        <v>17.588367305249399</v>
      </c>
      <c r="L2299">
        <v>18.790698672451601</v>
      </c>
      <c r="M2299">
        <v>34.214454944286402</v>
      </c>
      <c r="N2299">
        <v>1.98854834720703</v>
      </c>
      <c r="O2299">
        <v>61.6596002422773</v>
      </c>
      <c r="P2299">
        <v>17.0921985815603</v>
      </c>
      <c r="Q2299">
        <v>0.19461659206558601</v>
      </c>
    </row>
    <row r="2300" spans="1:17" hidden="1" x14ac:dyDescent="0.3">
      <c r="A2300" t="s">
        <v>4795</v>
      </c>
      <c r="B2300" t="s">
        <v>4796</v>
      </c>
      <c r="C2300" t="str">
        <f>IFERROR(VLOOKUP(Table1[[#This Row],[Ticker]],[1]!Table2[[Symbol]:[Industry]],2,FALSE),"-")</f>
        <v>-</v>
      </c>
      <c r="D2300" t="s">
        <v>4797</v>
      </c>
      <c r="E2300">
        <v>243.820207125</v>
      </c>
      <c r="F2300">
        <v>23.65</v>
      </c>
      <c r="G2300">
        <v>-45.114420291516701</v>
      </c>
      <c r="H2300">
        <v>5.1670263897748599E-2</v>
      </c>
      <c r="I2300">
        <v>-32.012317168589</v>
      </c>
      <c r="J2300">
        <v>-5.2560220105100397</v>
      </c>
      <c r="K2300">
        <v>24.774512880429601</v>
      </c>
      <c r="L2300">
        <v>28.116099982984501</v>
      </c>
      <c r="M2300">
        <v>44.497953389051602</v>
      </c>
      <c r="N2300">
        <v>0.65413305821071999</v>
      </c>
      <c r="O2300">
        <v>53.488372093023202</v>
      </c>
      <c r="P2300">
        <v>15.874571288584001</v>
      </c>
      <c r="Q2300">
        <v>6.3617908755149999E-3</v>
      </c>
    </row>
    <row r="2301" spans="1:17" hidden="1" x14ac:dyDescent="0.3">
      <c r="A2301" t="s">
        <v>4798</v>
      </c>
      <c r="B2301" t="s">
        <v>4799</v>
      </c>
      <c r="C2301" t="str">
        <f>IFERROR(VLOOKUP(Table1[[#This Row],[Ticker]],[1]!Table2[[Symbol]:[Industry]],2,FALSE),"-")</f>
        <v>-</v>
      </c>
      <c r="D2301" t="s">
        <v>992</v>
      </c>
      <c r="E2301">
        <v>243.28161925199899</v>
      </c>
      <c r="F2301">
        <v>73.42</v>
      </c>
      <c r="G2301">
        <v>5.3027751845772597</v>
      </c>
      <c r="H2301">
        <v>-6.5355727749581902</v>
      </c>
      <c r="I2301">
        <v>-13.495536153945199</v>
      </c>
      <c r="J2301">
        <v>-3.6684029491043102</v>
      </c>
      <c r="K2301">
        <v>73.666336494713605</v>
      </c>
      <c r="L2301">
        <v>67.252844984181607</v>
      </c>
      <c r="M2301">
        <v>47.421549430200898</v>
      </c>
      <c r="N2301">
        <v>0.47922758639461999</v>
      </c>
      <c r="O2301">
        <v>38.790520294197698</v>
      </c>
      <c r="P2301">
        <v>60.480874316939797</v>
      </c>
      <c r="Q2301">
        <v>8.5602737494920006E-2</v>
      </c>
    </row>
    <row r="2302" spans="1:17" hidden="1" x14ac:dyDescent="0.3">
      <c r="A2302" t="s">
        <v>4800</v>
      </c>
      <c r="B2302" t="s">
        <v>4801</v>
      </c>
      <c r="C2302" t="str">
        <f>IFERROR(VLOOKUP(Table1[[#This Row],[Ticker]],[1]!Table2[[Symbol]:[Industry]],2,FALSE),"-")</f>
        <v>-</v>
      </c>
      <c r="D2302" t="s">
        <v>127</v>
      </c>
      <c r="E2302">
        <v>243.17872</v>
      </c>
      <c r="F2302">
        <v>479</v>
      </c>
      <c r="G2302">
        <v>309.45623110980199</v>
      </c>
      <c r="H2302">
        <v>-14.6802032134922</v>
      </c>
      <c r="I2302">
        <v>28.782305832093201</v>
      </c>
      <c r="J2302">
        <v>-5.3666363388211602</v>
      </c>
      <c r="K2302">
        <v>511.17253784566799</v>
      </c>
      <c r="L2302">
        <v>373.04867175330202</v>
      </c>
      <c r="M2302">
        <v>21.441839647770699</v>
      </c>
      <c r="N2302">
        <v>0.31844263939604101</v>
      </c>
      <c r="O2302">
        <v>57.035490605427903</v>
      </c>
      <c r="P2302">
        <v>374.25742574257401</v>
      </c>
      <c r="Q2302">
        <v>0.14266591726324401</v>
      </c>
    </row>
    <row r="2303" spans="1:17" hidden="1" x14ac:dyDescent="0.3">
      <c r="A2303" t="s">
        <v>4802</v>
      </c>
      <c r="B2303" t="s">
        <v>4803</v>
      </c>
      <c r="C2303" t="str">
        <f>IFERROR(VLOOKUP(Table1[[#This Row],[Ticker]],[1]!Table2[[Symbol]:[Industry]],2,FALSE),"-")</f>
        <v>-</v>
      </c>
      <c r="D2303" t="s">
        <v>4625</v>
      </c>
      <c r="E2303">
        <v>243.06120000000001</v>
      </c>
      <c r="F2303">
        <v>189.3</v>
      </c>
      <c r="G2303">
        <v>-6.3485601068925002</v>
      </c>
      <c r="H2303">
        <v>5.7916662708570401</v>
      </c>
      <c r="I2303">
        <v>9.2685718852261392</v>
      </c>
      <c r="J2303">
        <v>2.6537929547284098</v>
      </c>
      <c r="K2303">
        <v>177.01670902531501</v>
      </c>
      <c r="M2303">
        <v>48.889196133419098</v>
      </c>
      <c r="N2303">
        <v>0.405215319593348</v>
      </c>
      <c r="O2303">
        <v>16.481774960380299</v>
      </c>
      <c r="P2303">
        <v>79.431279620853104</v>
      </c>
    </row>
    <row r="2304" spans="1:17" hidden="1" x14ac:dyDescent="0.3">
      <c r="A2304" t="s">
        <v>4804</v>
      </c>
      <c r="B2304" t="s">
        <v>4805</v>
      </c>
      <c r="C2304" t="str">
        <f>IFERROR(VLOOKUP(Table1[[#This Row],[Ticker]],[1]!Table2[[Symbol]:[Industry]],2,FALSE),"-")</f>
        <v>-</v>
      </c>
      <c r="D2304" t="s">
        <v>743</v>
      </c>
      <c r="E2304">
        <v>242.86609717499999</v>
      </c>
      <c r="F2304">
        <v>521.75</v>
      </c>
      <c r="G2304">
        <v>-13.975707042591701</v>
      </c>
      <c r="H2304">
        <v>-1.85674525387247</v>
      </c>
      <c r="I2304">
        <v>-2.7525069139856599</v>
      </c>
      <c r="J2304">
        <v>-0.92594161523182605</v>
      </c>
      <c r="K2304">
        <v>516.78343267303205</v>
      </c>
      <c r="L2304">
        <v>491.98063179970501</v>
      </c>
      <c r="M2304">
        <v>76.378610990004603</v>
      </c>
      <c r="N2304">
        <v>0.49913453935836199</v>
      </c>
      <c r="O2304">
        <v>6.2386200287493896</v>
      </c>
      <c r="P2304">
        <v>22.347285731035299</v>
      </c>
      <c r="Q2304">
        <v>-1.6014498322345E-2</v>
      </c>
    </row>
    <row r="2305" spans="1:17" hidden="1" x14ac:dyDescent="0.3">
      <c r="A2305" t="s">
        <v>4806</v>
      </c>
      <c r="B2305" t="s">
        <v>4807</v>
      </c>
      <c r="C2305" t="str">
        <f>IFERROR(VLOOKUP(Table1[[#This Row],[Ticker]],[1]!Table2[[Symbol]:[Industry]],2,FALSE),"-")</f>
        <v>-</v>
      </c>
      <c r="D2305" t="s">
        <v>180</v>
      </c>
      <c r="E2305">
        <v>241.49160000000001</v>
      </c>
      <c r="F2305">
        <v>18.13</v>
      </c>
      <c r="G2305">
        <v>6.0774807657344301</v>
      </c>
      <c r="H2305">
        <v>92.340827933903199</v>
      </c>
      <c r="I2305">
        <v>55.978238488847197</v>
      </c>
      <c r="J2305">
        <v>-2.4951406331008599</v>
      </c>
      <c r="K2305">
        <v>13.371040851585301</v>
      </c>
      <c r="L2305">
        <v>10.8018036030755</v>
      </c>
      <c r="M2305">
        <v>63.488956079435397</v>
      </c>
      <c r="N2305">
        <v>0.93675757345616595</v>
      </c>
      <c r="O2305">
        <v>8.2735797021511193</v>
      </c>
      <c r="P2305">
        <v>137.30366492146501</v>
      </c>
      <c r="Q2305">
        <v>0.16903654878393001</v>
      </c>
    </row>
    <row r="2306" spans="1:17" hidden="1" x14ac:dyDescent="0.3">
      <c r="A2306" t="s">
        <v>4808</v>
      </c>
      <c r="B2306" t="s">
        <v>4809</v>
      </c>
      <c r="C2306" t="str">
        <f>IFERROR(VLOOKUP(Table1[[#This Row],[Ticker]],[1]!Table2[[Symbol]:[Industry]],2,FALSE),"-")</f>
        <v>-</v>
      </c>
      <c r="D2306" t="s">
        <v>228</v>
      </c>
      <c r="E2306">
        <v>241.38968</v>
      </c>
      <c r="F2306">
        <v>133</v>
      </c>
      <c r="G2306">
        <v>25.5219252101788</v>
      </c>
      <c r="H2306">
        <v>-3.72395532576411</v>
      </c>
      <c r="I2306">
        <v>41.139057202297501</v>
      </c>
      <c r="J2306">
        <v>-5.4501601650916003</v>
      </c>
      <c r="K2306">
        <v>128.70784619779599</v>
      </c>
      <c r="M2306">
        <v>44.670353216266001</v>
      </c>
      <c r="N2306">
        <v>0.25750037690336097</v>
      </c>
      <c r="O2306">
        <v>37.218045112781901</v>
      </c>
      <c r="P2306">
        <v>72.727272727272705</v>
      </c>
    </row>
    <row r="2307" spans="1:17" hidden="1" x14ac:dyDescent="0.3">
      <c r="A2307" t="s">
        <v>4810</v>
      </c>
      <c r="B2307" t="s">
        <v>4811</v>
      </c>
      <c r="C2307" t="str">
        <f>IFERROR(VLOOKUP(Table1[[#This Row],[Ticker]],[1]!Table2[[Symbol]:[Industry]],2,FALSE),"-")</f>
        <v>-</v>
      </c>
      <c r="D2307" t="s">
        <v>127</v>
      </c>
      <c r="E2307">
        <v>241.34764000000001</v>
      </c>
      <c r="F2307">
        <v>100</v>
      </c>
      <c r="G2307">
        <v>20.0038790319676</v>
      </c>
      <c r="H2307">
        <v>41.708824043952603</v>
      </c>
      <c r="I2307">
        <v>-13.812876622875701</v>
      </c>
      <c r="J2307">
        <v>32.005960130789703</v>
      </c>
      <c r="K2307">
        <v>76.500865609010106</v>
      </c>
      <c r="L2307">
        <v>74.910715150557394</v>
      </c>
      <c r="M2307">
        <v>76.814093497032403</v>
      </c>
      <c r="N2307">
        <v>2.0612326043737501</v>
      </c>
      <c r="O2307">
        <v>14.65</v>
      </c>
      <c r="P2307">
        <v>69.491525423728802</v>
      </c>
    </row>
    <row r="2308" spans="1:17" hidden="1" x14ac:dyDescent="0.3">
      <c r="A2308" t="s">
        <v>4812</v>
      </c>
      <c r="B2308" t="s">
        <v>4813</v>
      </c>
      <c r="C2308" t="str">
        <f>IFERROR(VLOOKUP(Table1[[#This Row],[Ticker]],[1]!Table2[[Symbol]:[Industry]],2,FALSE),"-")</f>
        <v>-</v>
      </c>
      <c r="D2308" t="s">
        <v>54</v>
      </c>
      <c r="E2308">
        <v>241.29497910000001</v>
      </c>
      <c r="F2308">
        <v>51</v>
      </c>
      <c r="G2308">
        <v>17.792456611144999</v>
      </c>
      <c r="H2308">
        <v>1.8204329546847899</v>
      </c>
      <c r="I2308">
        <v>26.818616573355101</v>
      </c>
      <c r="J2308">
        <v>-3.24007050899632</v>
      </c>
      <c r="K2308">
        <v>51.292703170403399</v>
      </c>
      <c r="L2308">
        <v>46.992721215480401</v>
      </c>
      <c r="M2308">
        <v>48.867258994483002</v>
      </c>
      <c r="N2308">
        <v>0.93804435842237199</v>
      </c>
      <c r="O2308">
        <v>14.509803921568601</v>
      </c>
      <c r="P2308">
        <v>53.614457831325197</v>
      </c>
      <c r="Q2308">
        <v>1.6370484686045999E-2</v>
      </c>
    </row>
    <row r="2309" spans="1:17" hidden="1" x14ac:dyDescent="0.3">
      <c r="A2309" t="s">
        <v>4814</v>
      </c>
      <c r="B2309" t="s">
        <v>4815</v>
      </c>
      <c r="C2309" t="str">
        <f>IFERROR(VLOOKUP(Table1[[#This Row],[Ticker]],[1]!Table2[[Symbol]:[Industry]],2,FALSE),"-")</f>
        <v>-</v>
      </c>
      <c r="D2309" t="s">
        <v>401</v>
      </c>
      <c r="E2309">
        <v>241.2636498</v>
      </c>
      <c r="F2309">
        <v>102</v>
      </c>
      <c r="G2309">
        <v>-39.4072420734974</v>
      </c>
      <c r="H2309">
        <v>-6.9673490890874401</v>
      </c>
      <c r="I2309">
        <v>5.5835016467419898</v>
      </c>
      <c r="J2309">
        <v>-10.299107207024401</v>
      </c>
      <c r="K2309">
        <v>107.24413540008599</v>
      </c>
      <c r="L2309">
        <v>98.614968354609502</v>
      </c>
      <c r="M2309">
        <v>37.601965606521901</v>
      </c>
      <c r="N2309">
        <v>0.62161973307246099</v>
      </c>
      <c r="O2309">
        <v>51.078431372548998</v>
      </c>
      <c r="P2309">
        <v>50.999259807549898</v>
      </c>
    </row>
    <row r="2310" spans="1:17" hidden="1" x14ac:dyDescent="0.3">
      <c r="A2310" t="s">
        <v>4816</v>
      </c>
      <c r="B2310" t="s">
        <v>4817</v>
      </c>
      <c r="C2310" t="str">
        <f>IFERROR(VLOOKUP(Table1[[#This Row],[Ticker]],[1]!Table2[[Symbol]:[Industry]],2,FALSE),"-")</f>
        <v>-</v>
      </c>
      <c r="D2310" t="s">
        <v>1419</v>
      </c>
      <c r="E2310">
        <v>241.21126819200001</v>
      </c>
      <c r="F2310">
        <v>78.56</v>
      </c>
      <c r="G2310">
        <v>84.904810147099397</v>
      </c>
      <c r="H2310">
        <v>16.2275146575878</v>
      </c>
      <c r="I2310">
        <v>97.907825971066302</v>
      </c>
      <c r="J2310">
        <v>4.6610568806903601</v>
      </c>
      <c r="K2310">
        <v>59.983107014717604</v>
      </c>
      <c r="L2310">
        <v>45.704254503883703</v>
      </c>
      <c r="M2310">
        <v>72.080027419441805</v>
      </c>
      <c r="N2310">
        <v>0.52350998702015406</v>
      </c>
      <c r="O2310">
        <v>2.0493890020366599</v>
      </c>
      <c r="P2310">
        <v>179.47349697616499</v>
      </c>
      <c r="Q2310">
        <v>0.1168507015936</v>
      </c>
    </row>
    <row r="2311" spans="1:17" hidden="1" x14ac:dyDescent="0.3">
      <c r="A2311" t="s">
        <v>4818</v>
      </c>
      <c r="B2311" t="s">
        <v>4819</v>
      </c>
      <c r="C2311" t="str">
        <f>IFERROR(VLOOKUP(Table1[[#This Row],[Ticker]],[1]!Table2[[Symbol]:[Industry]],2,FALSE),"-")</f>
        <v>-</v>
      </c>
      <c r="D2311" t="s">
        <v>681</v>
      </c>
      <c r="E2311">
        <v>240.33622500000001</v>
      </c>
      <c r="F2311">
        <v>484.5</v>
      </c>
      <c r="G2311">
        <v>126.31557600382899</v>
      </c>
      <c r="H2311">
        <v>80.986914583594697</v>
      </c>
      <c r="I2311">
        <v>102.79937252771001</v>
      </c>
      <c r="J2311">
        <v>25.014111440045699</v>
      </c>
      <c r="K2311">
        <v>328.62211335503702</v>
      </c>
      <c r="L2311">
        <v>261.60272792975002</v>
      </c>
      <c r="M2311">
        <v>75.982565045743598</v>
      </c>
      <c r="N2311">
        <v>1.5838894499810501</v>
      </c>
      <c r="O2311">
        <v>10.092879256965899</v>
      </c>
      <c r="P2311">
        <v>166.13567701180901</v>
      </c>
      <c r="Q2311">
        <v>6.5876125486654002E-2</v>
      </c>
    </row>
    <row r="2312" spans="1:17" hidden="1" x14ac:dyDescent="0.3">
      <c r="A2312" t="s">
        <v>4820</v>
      </c>
      <c r="B2312" t="s">
        <v>4821</v>
      </c>
      <c r="C2312" t="str">
        <f>IFERROR(VLOOKUP(Table1[[#This Row],[Ticker]],[1]!Table2[[Symbol]:[Industry]],2,FALSE),"-")</f>
        <v>-</v>
      </c>
      <c r="E2312">
        <v>239.972207865</v>
      </c>
      <c r="F2312">
        <v>46.59</v>
      </c>
      <c r="G2312">
        <v>10.297694955828099</v>
      </c>
      <c r="H2312">
        <v>28.310435190826901</v>
      </c>
      <c r="I2312">
        <v>-13.265825318086399</v>
      </c>
      <c r="J2312">
        <v>0.31091412859518502</v>
      </c>
      <c r="K2312">
        <v>43.057917646147303</v>
      </c>
      <c r="L2312">
        <v>38.798351118120699</v>
      </c>
      <c r="M2312">
        <v>62.702561488860297</v>
      </c>
      <c r="N2312">
        <v>3.0023668969010302</v>
      </c>
      <c r="O2312">
        <v>18.437432925520401</v>
      </c>
      <c r="P2312">
        <v>201.16354234001199</v>
      </c>
    </row>
    <row r="2313" spans="1:17" hidden="1" x14ac:dyDescent="0.3">
      <c r="A2313" t="s">
        <v>4822</v>
      </c>
      <c r="B2313" t="s">
        <v>4823</v>
      </c>
      <c r="C2313" t="str">
        <f>IFERROR(VLOOKUP(Table1[[#This Row],[Ticker]],[1]!Table2[[Symbol]:[Industry]],2,FALSE),"-")</f>
        <v>-</v>
      </c>
      <c r="D2313" t="s">
        <v>4824</v>
      </c>
      <c r="E2313">
        <v>239.81182246</v>
      </c>
      <c r="F2313">
        <v>424.55</v>
      </c>
      <c r="G2313">
        <v>78.693016655606598</v>
      </c>
      <c r="H2313">
        <v>-6.5794298188152398</v>
      </c>
      <c r="I2313">
        <v>29.449987583712499</v>
      </c>
      <c r="J2313">
        <v>-4.5192742261704399</v>
      </c>
      <c r="K2313">
        <v>466.72542174151903</v>
      </c>
      <c r="L2313">
        <v>331.74450145534001</v>
      </c>
      <c r="M2313">
        <v>17.392325669877501</v>
      </c>
      <c r="N2313">
        <v>0.65929034719572599</v>
      </c>
      <c r="O2313">
        <v>28.347662230597098</v>
      </c>
      <c r="P2313">
        <v>155.984323183599</v>
      </c>
    </row>
    <row r="2314" spans="1:17" hidden="1" x14ac:dyDescent="0.3">
      <c r="A2314" t="s">
        <v>4825</v>
      </c>
      <c r="B2314" t="s">
        <v>4826</v>
      </c>
      <c r="C2314" t="str">
        <f>IFERROR(VLOOKUP(Table1[[#This Row],[Ticker]],[1]!Table2[[Symbol]:[Industry]],2,FALSE),"-")</f>
        <v>-</v>
      </c>
      <c r="D2314" t="s">
        <v>898</v>
      </c>
      <c r="E2314">
        <v>239.70578183999999</v>
      </c>
      <c r="F2314">
        <v>37.47</v>
      </c>
      <c r="G2314">
        <v>-11.7571151938615</v>
      </c>
      <c r="H2314">
        <v>11.2208440912509</v>
      </c>
      <c r="I2314">
        <v>-2.4654974569329302</v>
      </c>
      <c r="J2314">
        <v>3.9334095748611002</v>
      </c>
      <c r="K2314">
        <v>34.479193539806502</v>
      </c>
      <c r="L2314">
        <v>32.228887713860601</v>
      </c>
      <c r="M2314">
        <v>59.962073322095101</v>
      </c>
      <c r="N2314">
        <v>0.72809028857994396</v>
      </c>
      <c r="O2314">
        <v>8.59354149986655</v>
      </c>
      <c r="P2314">
        <v>41.183119819140899</v>
      </c>
      <c r="Q2314">
        <v>-7.1772724139939998E-3</v>
      </c>
    </row>
    <row r="2315" spans="1:17" hidden="1" x14ac:dyDescent="0.3">
      <c r="A2315" t="s">
        <v>4827</v>
      </c>
      <c r="B2315" t="s">
        <v>4828</v>
      </c>
      <c r="C2315" t="str">
        <f>IFERROR(VLOOKUP(Table1[[#This Row],[Ticker]],[1]!Table2[[Symbol]:[Industry]],2,FALSE),"-")</f>
        <v>-</v>
      </c>
      <c r="D2315" t="s">
        <v>141</v>
      </c>
      <c r="E2315">
        <v>238.45750000000001</v>
      </c>
      <c r="F2315">
        <v>9538.2999999999993</v>
      </c>
      <c r="G2315">
        <v>125.619755521493</v>
      </c>
      <c r="H2315">
        <v>114.345231917321</v>
      </c>
      <c r="I2315">
        <v>130.15529651853601</v>
      </c>
      <c r="J2315">
        <v>-9.1341816137497691</v>
      </c>
      <c r="K2315">
        <v>6737.7268515537198</v>
      </c>
      <c r="L2315">
        <v>4828.4492519717896</v>
      </c>
      <c r="M2315">
        <v>61.788909766768001</v>
      </c>
      <c r="N2315">
        <v>1.28535645183063</v>
      </c>
      <c r="O2315">
        <v>12.693037543377701</v>
      </c>
      <c r="P2315">
        <v>175.27561327561301</v>
      </c>
      <c r="Q2315">
        <v>3.7292076227963003E-2</v>
      </c>
    </row>
    <row r="2316" spans="1:17" hidden="1" x14ac:dyDescent="0.3">
      <c r="A2316" t="s">
        <v>4829</v>
      </c>
      <c r="B2316" t="s">
        <v>4830</v>
      </c>
      <c r="C2316" t="str">
        <f>IFERROR(VLOOKUP(Table1[[#This Row],[Ticker]],[1]!Table2[[Symbol]:[Industry]],2,FALSE),"-")</f>
        <v>-</v>
      </c>
      <c r="D2316" t="s">
        <v>54</v>
      </c>
      <c r="E2316">
        <v>238.424755992</v>
      </c>
      <c r="F2316">
        <v>150.86000000000001</v>
      </c>
      <c r="G2316">
        <v>27.604823155145802</v>
      </c>
      <c r="H2316">
        <v>29.138518899133398</v>
      </c>
      <c r="I2316">
        <v>22.9787657633176</v>
      </c>
      <c r="J2316">
        <v>26.309862387506399</v>
      </c>
      <c r="K2316">
        <v>122.536204566286</v>
      </c>
      <c r="L2316">
        <v>110.8033046712</v>
      </c>
      <c r="M2316">
        <v>77.291531419272303</v>
      </c>
      <c r="N2316">
        <v>3.3722940905574199</v>
      </c>
      <c r="O2316">
        <v>4.7196075831897</v>
      </c>
      <c r="P2316">
        <v>85.788177339901495</v>
      </c>
      <c r="Q2316">
        <v>3.1602142864323002E-2</v>
      </c>
    </row>
    <row r="2317" spans="1:17" hidden="1" x14ac:dyDescent="0.3">
      <c r="A2317" t="s">
        <v>4831</v>
      </c>
      <c r="B2317" t="s">
        <v>4832</v>
      </c>
      <c r="C2317" t="str">
        <f>IFERROR(VLOOKUP(Table1[[#This Row],[Ticker]],[1]!Table2[[Symbol]:[Industry]],2,FALSE),"-")</f>
        <v>-</v>
      </c>
      <c r="E2317">
        <v>238.10873699999999</v>
      </c>
      <c r="F2317">
        <v>17.649999999999999</v>
      </c>
      <c r="G2317">
        <v>147.919125560135</v>
      </c>
      <c r="H2317">
        <v>5.7008489012727601</v>
      </c>
      <c r="I2317">
        <v>103.21605405118</v>
      </c>
      <c r="J2317">
        <v>-12.9049207465889</v>
      </c>
      <c r="K2317">
        <v>16.677531463739399</v>
      </c>
      <c r="L2317">
        <v>11.672055848133301</v>
      </c>
      <c r="M2317">
        <v>43.296179929949403</v>
      </c>
      <c r="N2317">
        <v>1.4525017459168501</v>
      </c>
      <c r="O2317">
        <v>22.606232294617499</v>
      </c>
      <c r="P2317">
        <v>249.504950495049</v>
      </c>
      <c r="Q2317">
        <v>8.5974935002854996E-2</v>
      </c>
    </row>
    <row r="2318" spans="1:17" hidden="1" x14ac:dyDescent="0.3">
      <c r="A2318" t="s">
        <v>4833</v>
      </c>
      <c r="B2318" t="s">
        <v>4834</v>
      </c>
      <c r="C2318" t="str">
        <f>IFERROR(VLOOKUP(Table1[[#This Row],[Ticker]],[1]!Table2[[Symbol]:[Industry]],2,FALSE),"-")</f>
        <v>-</v>
      </c>
      <c r="D2318" t="s">
        <v>366</v>
      </c>
      <c r="E2318">
        <v>237.63231135000001</v>
      </c>
      <c r="F2318">
        <v>390.95</v>
      </c>
      <c r="G2318">
        <v>85.128725185718494</v>
      </c>
      <c r="H2318">
        <v>-18.008668371156599</v>
      </c>
      <c r="I2318">
        <v>-4.3672372695141597</v>
      </c>
      <c r="J2318">
        <v>-7.4140108712748303</v>
      </c>
      <c r="K2318">
        <v>405.83921761288798</v>
      </c>
      <c r="L2318">
        <v>372.49695683150998</v>
      </c>
      <c r="M2318">
        <v>40.1527517339699</v>
      </c>
      <c r="N2318">
        <v>0.51434482255061398</v>
      </c>
      <c r="O2318">
        <v>35.132369868269599</v>
      </c>
      <c r="P2318">
        <v>119.388327721661</v>
      </c>
      <c r="Q2318">
        <v>0.14873102950710601</v>
      </c>
    </row>
    <row r="2319" spans="1:17" hidden="1" x14ac:dyDescent="0.3">
      <c r="A2319" t="s">
        <v>4835</v>
      </c>
      <c r="B2319" t="s">
        <v>4836</v>
      </c>
      <c r="C2319" t="str">
        <f>IFERROR(VLOOKUP(Table1[[#This Row],[Ticker]],[1]!Table2[[Symbol]:[Industry]],2,FALSE),"-")</f>
        <v>-</v>
      </c>
      <c r="D2319" t="s">
        <v>199</v>
      </c>
      <c r="E2319">
        <v>237.4082564</v>
      </c>
      <c r="F2319">
        <v>2.0299999999999998</v>
      </c>
      <c r="G2319">
        <v>33.676047073978097</v>
      </c>
      <c r="H2319">
        <v>-5.4773449877584497</v>
      </c>
      <c r="I2319">
        <v>-21.297232298212101</v>
      </c>
      <c r="J2319">
        <v>-3.2860215787805598</v>
      </c>
      <c r="K2319">
        <v>2.0963254333184702</v>
      </c>
      <c r="L2319">
        <v>2.01379400142915</v>
      </c>
      <c r="M2319">
        <v>42.859089196550897</v>
      </c>
      <c r="N2319">
        <v>0.607942952984315</v>
      </c>
      <c r="O2319">
        <v>46.305418719211801</v>
      </c>
      <c r="P2319">
        <v>78.070175438596493</v>
      </c>
      <c r="Q2319">
        <v>-3.9411540582831001E-2</v>
      </c>
    </row>
    <row r="2320" spans="1:17" hidden="1" x14ac:dyDescent="0.3">
      <c r="A2320" t="s">
        <v>4837</v>
      </c>
      <c r="B2320" t="s">
        <v>4838</v>
      </c>
      <c r="C2320" t="str">
        <f>IFERROR(VLOOKUP(Table1[[#This Row],[Ticker]],[1]!Table2[[Symbol]:[Industry]],2,FALSE),"-")</f>
        <v>-</v>
      </c>
      <c r="D2320" t="s">
        <v>121</v>
      </c>
      <c r="E2320">
        <v>237.39252479999999</v>
      </c>
      <c r="F2320">
        <v>107.89</v>
      </c>
      <c r="G2320">
        <v>15.077331322410799</v>
      </c>
      <c r="H2320">
        <v>-17.757068043125599</v>
      </c>
      <c r="I2320">
        <v>-2.8446265849022701</v>
      </c>
      <c r="J2320">
        <v>-3.7405670333260201</v>
      </c>
      <c r="K2320">
        <v>114.559983444208</v>
      </c>
      <c r="L2320">
        <v>95.718116677407096</v>
      </c>
      <c r="M2320">
        <v>28.281943801769099</v>
      </c>
      <c r="N2320">
        <v>0.11828814769998</v>
      </c>
      <c r="O2320">
        <v>53.3042914079154</v>
      </c>
      <c r="P2320">
        <v>67.531055900621098</v>
      </c>
      <c r="Q2320">
        <v>2.0926137332621001E-2</v>
      </c>
    </row>
    <row r="2321" spans="1:17" hidden="1" x14ac:dyDescent="0.3">
      <c r="A2321" t="s">
        <v>4839</v>
      </c>
      <c r="B2321" t="s">
        <v>4840</v>
      </c>
      <c r="C2321" t="str">
        <f>IFERROR(VLOOKUP(Table1[[#This Row],[Ticker]],[1]!Table2[[Symbol]:[Industry]],2,FALSE),"-")</f>
        <v>-</v>
      </c>
      <c r="D2321" t="s">
        <v>54</v>
      </c>
      <c r="E2321">
        <v>237.34816183199999</v>
      </c>
      <c r="F2321">
        <v>194.64</v>
      </c>
      <c r="G2321">
        <v>23.589100514923199</v>
      </c>
      <c r="H2321">
        <v>16.349080332743199</v>
      </c>
      <c r="I2321">
        <v>18.4435699061276</v>
      </c>
      <c r="J2321">
        <v>15.994160047126201</v>
      </c>
      <c r="K2321">
        <v>162.80654391854901</v>
      </c>
      <c r="L2321">
        <v>155.09892331824901</v>
      </c>
      <c r="M2321">
        <v>82.074847993054405</v>
      </c>
      <c r="N2321">
        <v>2.8072293573802098</v>
      </c>
      <c r="O2321">
        <v>4.6033703247020101</v>
      </c>
      <c r="P2321">
        <v>64.739737621667302</v>
      </c>
      <c r="Q2321">
        <v>0.15160244185206001</v>
      </c>
    </row>
    <row r="2322" spans="1:17" hidden="1" x14ac:dyDescent="0.3">
      <c r="A2322" t="s">
        <v>4841</v>
      </c>
      <c r="B2322" t="s">
        <v>4842</v>
      </c>
      <c r="C2322" t="str">
        <f>IFERROR(VLOOKUP(Table1[[#This Row],[Ticker]],[1]!Table2[[Symbol]:[Industry]],2,FALSE),"-")</f>
        <v>-</v>
      </c>
      <c r="D2322" t="s">
        <v>356</v>
      </c>
      <c r="E2322">
        <v>237.2083088</v>
      </c>
      <c r="F2322">
        <v>97.1</v>
      </c>
      <c r="G2322">
        <v>-39.900891089830303</v>
      </c>
      <c r="H2322">
        <v>-9.08991932930474</v>
      </c>
      <c r="I2322">
        <v>-24.283759097711702</v>
      </c>
      <c r="J2322">
        <v>2.7854019305566701E-2</v>
      </c>
      <c r="M2322">
        <v>42.403373644631003</v>
      </c>
      <c r="O2322">
        <v>48.506694129763098</v>
      </c>
      <c r="P2322">
        <v>4.8596112311014998</v>
      </c>
    </row>
    <row r="2323" spans="1:17" hidden="1" x14ac:dyDescent="0.3">
      <c r="A2323" t="s">
        <v>4843</v>
      </c>
      <c r="B2323" t="s">
        <v>4844</v>
      </c>
      <c r="C2323" t="str">
        <f>IFERROR(VLOOKUP(Table1[[#This Row],[Ticker]],[1]!Table2[[Symbol]:[Industry]],2,FALSE),"-")</f>
        <v>-</v>
      </c>
      <c r="D2323" t="s">
        <v>2247</v>
      </c>
      <c r="E2323">
        <v>236.3544</v>
      </c>
      <c r="F2323">
        <v>289.64999999999998</v>
      </c>
      <c r="G2323">
        <v>15.1543395794353</v>
      </c>
      <c r="H2323">
        <v>18.807627568242101</v>
      </c>
      <c r="I2323">
        <v>30.880717598585399</v>
      </c>
      <c r="J2323">
        <v>31.3471522649196</v>
      </c>
      <c r="K2323">
        <v>246.26269435218001</v>
      </c>
      <c r="M2323">
        <v>64.680123305852206</v>
      </c>
      <c r="N2323">
        <v>1.9096114712980901</v>
      </c>
      <c r="O2323">
        <v>18.7640255480752</v>
      </c>
      <c r="P2323">
        <v>121.106870229007</v>
      </c>
    </row>
    <row r="2324" spans="1:17" hidden="1" x14ac:dyDescent="0.3">
      <c r="A2324" t="s">
        <v>4845</v>
      </c>
      <c r="B2324" t="s">
        <v>4846</v>
      </c>
      <c r="C2324" t="str">
        <f>IFERROR(VLOOKUP(Table1[[#This Row],[Ticker]],[1]!Table2[[Symbol]:[Industry]],2,FALSE),"-")</f>
        <v>-</v>
      </c>
      <c r="D2324" t="s">
        <v>141</v>
      </c>
      <c r="E2324">
        <v>235.88073600000001</v>
      </c>
      <c r="F2324">
        <v>135.19999999999999</v>
      </c>
      <c r="G2324">
        <v>-21.089230667697301</v>
      </c>
      <c r="H2324">
        <v>-11.9083045235288</v>
      </c>
      <c r="I2324">
        <v>25.832464302343599</v>
      </c>
      <c r="J2324">
        <v>1.61222901930555</v>
      </c>
      <c r="K2324">
        <v>117.166818075563</v>
      </c>
      <c r="L2324">
        <v>102.07149449931499</v>
      </c>
      <c r="M2324">
        <v>70.592243123876202</v>
      </c>
      <c r="N2324">
        <v>0.236341296177594</v>
      </c>
      <c r="O2324">
        <v>14.5562130177514</v>
      </c>
      <c r="P2324">
        <v>92.592592592592496</v>
      </c>
      <c r="Q2324">
        <v>7.2464711343521004E-2</v>
      </c>
    </row>
    <row r="2325" spans="1:17" hidden="1" x14ac:dyDescent="0.3">
      <c r="A2325" t="s">
        <v>4847</v>
      </c>
      <c r="B2325" t="s">
        <v>4848</v>
      </c>
      <c r="C2325" t="str">
        <f>IFERROR(VLOOKUP(Table1[[#This Row],[Ticker]],[1]!Table2[[Symbol]:[Industry]],2,FALSE),"-")</f>
        <v>-</v>
      </c>
      <c r="D2325" t="s">
        <v>54</v>
      </c>
      <c r="E2325">
        <v>235.2732</v>
      </c>
      <c r="F2325">
        <v>95</v>
      </c>
      <c r="G2325">
        <v>-27.552508446779001</v>
      </c>
      <c r="H2325">
        <v>-4.6214912057042099</v>
      </c>
      <c r="I2325">
        <v>-11.9353764546603</v>
      </c>
      <c r="J2325">
        <v>-4.6742652512710796</v>
      </c>
      <c r="K2325">
        <v>98.096171321515001</v>
      </c>
      <c r="M2325">
        <v>35.139603030175302</v>
      </c>
      <c r="N2325">
        <v>0.79476880877742895</v>
      </c>
      <c r="O2325">
        <v>28.2631578947368</v>
      </c>
      <c r="P2325">
        <v>15.924344112263499</v>
      </c>
    </row>
    <row r="2326" spans="1:17" hidden="1" x14ac:dyDescent="0.3">
      <c r="A2326" t="s">
        <v>4849</v>
      </c>
      <c r="B2326" t="s">
        <v>4850</v>
      </c>
      <c r="C2326" t="str">
        <f>IFERROR(VLOOKUP(Table1[[#This Row],[Ticker]],[1]!Table2[[Symbol]:[Industry]],2,FALSE),"-")</f>
        <v>-</v>
      </c>
      <c r="D2326" t="s">
        <v>743</v>
      </c>
      <c r="E2326">
        <v>235.24006722999999</v>
      </c>
      <c r="F2326">
        <v>22.43</v>
      </c>
      <c r="G2326">
        <v>9.4737710727101607</v>
      </c>
      <c r="H2326">
        <v>0.86754332638276899</v>
      </c>
      <c r="I2326">
        <v>0.373675648789079</v>
      </c>
      <c r="J2326">
        <v>-0.427476614972437</v>
      </c>
      <c r="K2326">
        <v>21.4990662881379</v>
      </c>
      <c r="L2326">
        <v>19.669659895639501</v>
      </c>
      <c r="M2326">
        <v>52.769297021364501</v>
      </c>
      <c r="N2326">
        <v>1.36032883054423</v>
      </c>
      <c r="O2326">
        <v>3.6558181007579198</v>
      </c>
      <c r="P2326">
        <v>44.160935792788699</v>
      </c>
      <c r="Q2326">
        <v>2.7288076423579999E-3</v>
      </c>
    </row>
    <row r="2327" spans="1:17" hidden="1" x14ac:dyDescent="0.3">
      <c r="A2327" t="s">
        <v>4851</v>
      </c>
      <c r="B2327" t="s">
        <v>4852</v>
      </c>
      <c r="C2327" t="str">
        <f>IFERROR(VLOOKUP(Table1[[#This Row],[Ticker]],[1]!Table2[[Symbol]:[Industry]],2,FALSE),"-")</f>
        <v>-</v>
      </c>
      <c r="D2327" t="s">
        <v>569</v>
      </c>
      <c r="E2327">
        <v>234.784471469999</v>
      </c>
      <c r="F2327">
        <v>388.1</v>
      </c>
      <c r="G2327">
        <v>-39.525234822988601</v>
      </c>
      <c r="H2327">
        <v>-1.6818887543938901</v>
      </c>
      <c r="I2327">
        <v>-14.532313563655601</v>
      </c>
      <c r="J2327">
        <v>-1.2432800013129901</v>
      </c>
      <c r="K2327">
        <v>387.70917236134699</v>
      </c>
      <c r="L2327">
        <v>391.45012299924002</v>
      </c>
      <c r="M2327">
        <v>58.984067877356097</v>
      </c>
      <c r="N2327">
        <v>0.93158433948155095</v>
      </c>
      <c r="O2327">
        <v>23.151249677917999</v>
      </c>
      <c r="P2327">
        <v>21.28125</v>
      </c>
      <c r="Q2327">
        <v>6.7546691728845004E-2</v>
      </c>
    </row>
    <row r="2328" spans="1:17" hidden="1" x14ac:dyDescent="0.3">
      <c r="A2328" t="s">
        <v>4853</v>
      </c>
      <c r="B2328" t="s">
        <v>4854</v>
      </c>
      <c r="C2328" t="str">
        <f>IFERROR(VLOOKUP(Table1[[#This Row],[Ticker]],[1]!Table2[[Symbol]:[Industry]],2,FALSE),"-")</f>
        <v>-</v>
      </c>
      <c r="D2328" t="s">
        <v>630</v>
      </c>
      <c r="E2328">
        <v>233.63293999999999</v>
      </c>
      <c r="F2328">
        <v>227</v>
      </c>
      <c r="G2328">
        <v>111.455731356751</v>
      </c>
      <c r="H2328">
        <v>-1.6010459633731999</v>
      </c>
      <c r="I2328">
        <v>-44.784596512767202</v>
      </c>
      <c r="J2328">
        <v>1.8096722011237401</v>
      </c>
      <c r="K2328">
        <v>237.035884094452</v>
      </c>
      <c r="L2328">
        <v>192.78852389387299</v>
      </c>
      <c r="M2328">
        <v>50.677509878775901</v>
      </c>
      <c r="N2328">
        <v>1.31719128329297</v>
      </c>
      <c r="O2328">
        <v>70.044052863436093</v>
      </c>
      <c r="P2328">
        <v>177.845777233782</v>
      </c>
      <c r="Q2328">
        <v>0.13128780140486601</v>
      </c>
    </row>
    <row r="2329" spans="1:17" hidden="1" x14ac:dyDescent="0.3">
      <c r="A2329" t="s">
        <v>4855</v>
      </c>
      <c r="B2329" t="s">
        <v>4856</v>
      </c>
      <c r="C2329" t="str">
        <f>IFERROR(VLOOKUP(Table1[[#This Row],[Ticker]],[1]!Table2[[Symbol]:[Industry]],2,FALSE),"-")</f>
        <v>-</v>
      </c>
      <c r="D2329" t="s">
        <v>356</v>
      </c>
      <c r="E2329">
        <v>233.49</v>
      </c>
      <c r="F2329">
        <v>181</v>
      </c>
      <c r="G2329">
        <v>28.7382994791847</v>
      </c>
      <c r="H2329">
        <v>-10.6313434224529</v>
      </c>
      <c r="I2329">
        <v>49.458558233432797</v>
      </c>
      <c r="J2329">
        <v>-3.9145188620503699</v>
      </c>
      <c r="K2329">
        <v>174.92325763076499</v>
      </c>
      <c r="L2329">
        <v>141.89707128883001</v>
      </c>
      <c r="M2329">
        <v>39.288857873366197</v>
      </c>
      <c r="N2329">
        <v>0.384320266889074</v>
      </c>
      <c r="O2329">
        <v>15.8563535911602</v>
      </c>
      <c r="P2329">
        <v>88.5416666666666</v>
      </c>
    </row>
    <row r="2330" spans="1:17" hidden="1" x14ac:dyDescent="0.3">
      <c r="A2330" t="s">
        <v>4857</v>
      </c>
      <c r="B2330" t="s">
        <v>4858</v>
      </c>
      <c r="C2330" t="str">
        <f>IFERROR(VLOOKUP(Table1[[#This Row],[Ticker]],[1]!Table2[[Symbol]:[Industry]],2,FALSE),"-")</f>
        <v>-</v>
      </c>
      <c r="D2330" t="s">
        <v>184</v>
      </c>
      <c r="E2330">
        <v>233.442015282</v>
      </c>
      <c r="F2330">
        <v>27.27</v>
      </c>
      <c r="G2330">
        <v>-15.9245394362857</v>
      </c>
      <c r="H2330">
        <v>23.819171579786101</v>
      </c>
      <c r="I2330">
        <v>-1.4972436948729</v>
      </c>
      <c r="J2330">
        <v>13.2945206859722</v>
      </c>
      <c r="K2330">
        <v>22.854058640833301</v>
      </c>
      <c r="L2330">
        <v>22.088190650078399</v>
      </c>
      <c r="M2330">
        <v>72.608611581625794</v>
      </c>
      <c r="N2330">
        <v>1.8502825110083301</v>
      </c>
      <c r="O2330">
        <v>44.847818115144797</v>
      </c>
      <c r="P2330">
        <v>75.369774919614102</v>
      </c>
      <c r="Q2330">
        <v>9.4143684833080006E-3</v>
      </c>
    </row>
    <row r="2331" spans="1:17" hidden="1" x14ac:dyDescent="0.3">
      <c r="A2331" t="s">
        <v>4859</v>
      </c>
      <c r="B2331" t="s">
        <v>4860</v>
      </c>
      <c r="C2331" t="str">
        <f>IFERROR(VLOOKUP(Table1[[#This Row],[Ticker]],[1]!Table2[[Symbol]:[Industry]],2,FALSE),"-")</f>
        <v>-</v>
      </c>
      <c r="D2331" t="s">
        <v>163</v>
      </c>
      <c r="E2331">
        <v>233.100539</v>
      </c>
      <c r="F2331">
        <v>776.95</v>
      </c>
      <c r="G2331">
        <v>84.593441477827696</v>
      </c>
      <c r="H2331">
        <v>-17.7162287909585</v>
      </c>
      <c r="I2331">
        <v>0.47444434544809799</v>
      </c>
      <c r="J2331">
        <v>-4.08380242241223</v>
      </c>
      <c r="K2331">
        <v>855.84117111953003</v>
      </c>
      <c r="L2331">
        <v>773.88275133055902</v>
      </c>
      <c r="M2331">
        <v>36.3652238150964</v>
      </c>
      <c r="N2331">
        <v>1.0464028781599299</v>
      </c>
      <c r="O2331">
        <v>76.974065255164405</v>
      </c>
      <c r="P2331">
        <v>138.84106978173901</v>
      </c>
      <c r="Q2331">
        <v>0.169310263936122</v>
      </c>
    </row>
    <row r="2332" spans="1:17" hidden="1" x14ac:dyDescent="0.3">
      <c r="A2332" t="s">
        <v>4861</v>
      </c>
      <c r="B2332" t="s">
        <v>4862</v>
      </c>
      <c r="C2332" t="str">
        <f>IFERROR(VLOOKUP(Table1[[#This Row],[Ticker]],[1]!Table2[[Symbol]:[Industry]],2,FALSE),"-")</f>
        <v>-</v>
      </c>
      <c r="D2332" t="s">
        <v>1169</v>
      </c>
      <c r="E2332">
        <v>232.72256780999999</v>
      </c>
      <c r="F2332">
        <v>538.35</v>
      </c>
      <c r="G2332">
        <v>-25.570644025399901</v>
      </c>
      <c r="H2332">
        <v>-1.8062997231044899</v>
      </c>
      <c r="I2332">
        <v>-31.898104729714099</v>
      </c>
      <c r="J2332">
        <v>-2.2174234522122598</v>
      </c>
      <c r="K2332">
        <v>547.03303610932301</v>
      </c>
      <c r="L2332">
        <v>591.91225194298602</v>
      </c>
      <c r="M2332">
        <v>50.945811700364899</v>
      </c>
      <c r="N2332">
        <v>0.67425400577216599</v>
      </c>
      <c r="O2332">
        <v>84.805423980681695</v>
      </c>
      <c r="P2332">
        <v>19.368070953436799</v>
      </c>
    </row>
    <row r="2333" spans="1:17" hidden="1" x14ac:dyDescent="0.3">
      <c r="A2333" t="s">
        <v>4863</v>
      </c>
      <c r="B2333" t="s">
        <v>4864</v>
      </c>
      <c r="C2333" t="str">
        <f>IFERROR(VLOOKUP(Table1[[#This Row],[Ticker]],[1]!Table2[[Symbol]:[Industry]],2,FALSE),"-")</f>
        <v>-</v>
      </c>
      <c r="D2333" t="s">
        <v>3381</v>
      </c>
      <c r="E2333">
        <v>232.71216000000001</v>
      </c>
      <c r="F2333">
        <v>226.55</v>
      </c>
      <c r="G2333">
        <v>21.3795594258211</v>
      </c>
      <c r="H2333">
        <v>29.780749435840502</v>
      </c>
      <c r="I2333">
        <v>7.3845769155592</v>
      </c>
      <c r="J2333">
        <v>36.420399526384401</v>
      </c>
      <c r="K2333">
        <v>184.32276860222001</v>
      </c>
      <c r="L2333">
        <v>180.38809926272</v>
      </c>
      <c r="M2333">
        <v>74.598538418055398</v>
      </c>
      <c r="N2333">
        <v>1.8629553143811199</v>
      </c>
      <c r="O2333">
        <v>18.693445155594699</v>
      </c>
      <c r="P2333">
        <v>57.3263888888889</v>
      </c>
    </row>
    <row r="2334" spans="1:17" hidden="1" x14ac:dyDescent="0.3">
      <c r="A2334" t="s">
        <v>4865</v>
      </c>
      <c r="B2334" t="s">
        <v>4866</v>
      </c>
      <c r="C2334" t="str">
        <f>IFERROR(VLOOKUP(Table1[[#This Row],[Ticker]],[1]!Table2[[Symbol]:[Industry]],2,FALSE),"-")</f>
        <v>-</v>
      </c>
      <c r="D2334" t="s">
        <v>231</v>
      </c>
      <c r="E2334">
        <v>232.3986108</v>
      </c>
      <c r="F2334">
        <v>297.25</v>
      </c>
      <c r="G2334">
        <v>0.22491479046909199</v>
      </c>
      <c r="H2334">
        <v>4.9782624888770597</v>
      </c>
      <c r="I2334">
        <v>2.7725416625117498</v>
      </c>
      <c r="J2334">
        <v>-4.0177339787586304</v>
      </c>
      <c r="K2334">
        <v>287.37531266968398</v>
      </c>
      <c r="L2334">
        <v>271.112972248012</v>
      </c>
      <c r="M2334">
        <v>51.466392426352698</v>
      </c>
      <c r="N2334">
        <v>2.0988004819373298</v>
      </c>
      <c r="O2334">
        <v>20.773759461732499</v>
      </c>
      <c r="P2334">
        <v>32.878855610192197</v>
      </c>
      <c r="Q2334">
        <v>4.0165234800536999E-2</v>
      </c>
    </row>
    <row r="2335" spans="1:17" hidden="1" x14ac:dyDescent="0.3">
      <c r="A2335" t="s">
        <v>4867</v>
      </c>
      <c r="B2335" t="s">
        <v>4868</v>
      </c>
      <c r="C2335" t="str">
        <f>IFERROR(VLOOKUP(Table1[[#This Row],[Ticker]],[1]!Table2[[Symbol]:[Industry]],2,FALSE),"-")</f>
        <v>-</v>
      </c>
      <c r="D2335" t="s">
        <v>283</v>
      </c>
      <c r="E2335">
        <v>232.30827591999901</v>
      </c>
      <c r="F2335">
        <v>150.85</v>
      </c>
      <c r="G2335">
        <v>-16.612577713797702</v>
      </c>
      <c r="H2335">
        <v>23.037205578307901</v>
      </c>
      <c r="I2335">
        <v>-6.6664983532580102</v>
      </c>
      <c r="J2335">
        <v>17.1549858022513</v>
      </c>
      <c r="K2335">
        <v>127.843460967692</v>
      </c>
      <c r="L2335">
        <v>132.12060206395799</v>
      </c>
      <c r="M2335">
        <v>82.794288262230594</v>
      </c>
      <c r="N2335">
        <v>2.3489111648807399</v>
      </c>
      <c r="O2335">
        <v>9.9767981438515001</v>
      </c>
      <c r="P2335">
        <v>38.394495412844002</v>
      </c>
    </row>
    <row r="2336" spans="1:17" hidden="1" x14ac:dyDescent="0.3">
      <c r="A2336" t="s">
        <v>4869</v>
      </c>
      <c r="B2336" t="s">
        <v>4870</v>
      </c>
      <c r="C2336" t="str">
        <f>IFERROR(VLOOKUP(Table1[[#This Row],[Ticker]],[1]!Table2[[Symbol]:[Industry]],2,FALSE),"-")</f>
        <v>-</v>
      </c>
      <c r="D2336" t="s">
        <v>330</v>
      </c>
      <c r="E2336">
        <v>232.14240000000001</v>
      </c>
      <c r="F2336">
        <v>137.19999999999999</v>
      </c>
      <c r="G2336">
        <v>98.633036321289893</v>
      </c>
      <c r="H2336">
        <v>-4.8688598132812002</v>
      </c>
      <c r="I2336">
        <v>-12.9221944621498</v>
      </c>
      <c r="J2336">
        <v>-6.0663138327570199</v>
      </c>
      <c r="K2336">
        <v>140.43879758068701</v>
      </c>
      <c r="L2336">
        <v>123.108057210144</v>
      </c>
      <c r="M2336">
        <v>45.144997880281799</v>
      </c>
      <c r="N2336">
        <v>0.65530846484935401</v>
      </c>
      <c r="O2336">
        <v>37.0262390670554</v>
      </c>
      <c r="P2336">
        <v>182.88659793814401</v>
      </c>
    </row>
    <row r="2337" spans="1:17" hidden="1" x14ac:dyDescent="0.3">
      <c r="A2337" t="s">
        <v>4871</v>
      </c>
      <c r="B2337" t="s">
        <v>4872</v>
      </c>
      <c r="C2337" t="str">
        <f>IFERROR(VLOOKUP(Table1[[#This Row],[Ticker]],[1]!Table2[[Symbol]:[Industry]],2,FALSE),"-")</f>
        <v>-</v>
      </c>
      <c r="D2337" t="s">
        <v>630</v>
      </c>
      <c r="E2337">
        <v>232.04552541300001</v>
      </c>
      <c r="F2337">
        <v>179.01</v>
      </c>
      <c r="G2337">
        <v>-9.3662895971461193</v>
      </c>
      <c r="H2337">
        <v>-7.0937978649210498</v>
      </c>
      <c r="I2337">
        <v>-1.0113668993460601</v>
      </c>
      <c r="J2337">
        <v>-5.5996592082076697</v>
      </c>
      <c r="K2337">
        <v>180.49941113076201</v>
      </c>
      <c r="L2337">
        <v>165.92192723000201</v>
      </c>
      <c r="M2337">
        <v>44.536054781400999</v>
      </c>
      <c r="N2337">
        <v>0.958003949582095</v>
      </c>
      <c r="O2337">
        <v>14.518741969722299</v>
      </c>
      <c r="P2337">
        <v>46.7896678966789</v>
      </c>
      <c r="Q2337">
        <v>-6.6073556691889999E-3</v>
      </c>
    </row>
    <row r="2338" spans="1:17" hidden="1" x14ac:dyDescent="0.3">
      <c r="A2338" t="s">
        <v>4873</v>
      </c>
      <c r="B2338" t="s">
        <v>4874</v>
      </c>
      <c r="C2338" t="str">
        <f>IFERROR(VLOOKUP(Table1[[#This Row],[Ticker]],[1]!Table2[[Symbol]:[Industry]],2,FALSE),"-")</f>
        <v>-</v>
      </c>
      <c r="D2338" t="s">
        <v>306</v>
      </c>
      <c r="E2338">
        <v>231.84664050000001</v>
      </c>
      <c r="F2338">
        <v>761</v>
      </c>
      <c r="G2338">
        <v>702.11508479951101</v>
      </c>
      <c r="H2338">
        <v>-14.086633458548899</v>
      </c>
      <c r="I2338">
        <v>180.55617500617399</v>
      </c>
      <c r="J2338">
        <v>-1.15812105308521</v>
      </c>
      <c r="K2338">
        <v>810.74310440143802</v>
      </c>
      <c r="M2338">
        <v>34.119810514313897</v>
      </c>
      <c r="N2338">
        <v>0.46352819451629501</v>
      </c>
      <c r="O2338">
        <v>28.777923784494</v>
      </c>
      <c r="P2338">
        <v>773.708381171067</v>
      </c>
    </row>
    <row r="2339" spans="1:17" hidden="1" x14ac:dyDescent="0.3">
      <c r="A2339" t="s">
        <v>4875</v>
      </c>
      <c r="B2339" t="s">
        <v>4876</v>
      </c>
      <c r="C2339" t="str">
        <f>IFERROR(VLOOKUP(Table1[[#This Row],[Ticker]],[1]!Table2[[Symbol]:[Industry]],2,FALSE),"-")</f>
        <v>-</v>
      </c>
      <c r="D2339" t="s">
        <v>301</v>
      </c>
      <c r="E2339">
        <v>231.42128887499999</v>
      </c>
      <c r="F2339">
        <v>145.85</v>
      </c>
      <c r="G2339">
        <v>80.306721543864697</v>
      </c>
      <c r="H2339">
        <v>-8.0704173791097293</v>
      </c>
      <c r="I2339">
        <v>77.845563339333594</v>
      </c>
      <c r="J2339">
        <v>9.3295396327904605</v>
      </c>
      <c r="K2339">
        <v>134.67165805711801</v>
      </c>
      <c r="L2339">
        <v>109.371012019388</v>
      </c>
      <c r="M2339">
        <v>73.406015731100794</v>
      </c>
      <c r="N2339">
        <v>0.53698443733675905</v>
      </c>
      <c r="O2339">
        <v>23.483030510798699</v>
      </c>
      <c r="P2339">
        <v>143.083333333333</v>
      </c>
      <c r="Q2339">
        <v>8.9819212611332994E-2</v>
      </c>
    </row>
    <row r="2340" spans="1:17" hidden="1" x14ac:dyDescent="0.3">
      <c r="A2340" t="s">
        <v>4877</v>
      </c>
      <c r="B2340" t="s">
        <v>4878</v>
      </c>
      <c r="C2340" t="str">
        <f>IFERROR(VLOOKUP(Table1[[#This Row],[Ticker]],[1]!Table2[[Symbol]:[Industry]],2,FALSE),"-")</f>
        <v>-</v>
      </c>
      <c r="D2340" t="s">
        <v>4824</v>
      </c>
      <c r="E2340">
        <v>231.201723971999</v>
      </c>
      <c r="F2340">
        <v>141.74</v>
      </c>
      <c r="G2340">
        <v>-18.734062226020502</v>
      </c>
      <c r="H2340">
        <v>2.0143731942955001</v>
      </c>
      <c r="I2340">
        <v>-24.508474249230002</v>
      </c>
      <c r="J2340">
        <v>1.8535022889788901E-2</v>
      </c>
      <c r="K2340">
        <v>131.00740127910299</v>
      </c>
      <c r="L2340">
        <v>131.70085990054901</v>
      </c>
      <c r="M2340">
        <v>61.293911176042798</v>
      </c>
      <c r="N2340">
        <v>2.3919751485282799</v>
      </c>
      <c r="O2340">
        <v>35.282912374770703</v>
      </c>
      <c r="P2340">
        <v>31.8511627906976</v>
      </c>
      <c r="Q2340">
        <v>2.6638958277959E-2</v>
      </c>
    </row>
    <row r="2341" spans="1:17" hidden="1" x14ac:dyDescent="0.3">
      <c r="A2341" t="s">
        <v>4879</v>
      </c>
      <c r="B2341" t="s">
        <v>4880</v>
      </c>
      <c r="C2341" t="str">
        <f>IFERROR(VLOOKUP(Table1[[#This Row],[Ticker]],[1]!Table2[[Symbol]:[Industry]],2,FALSE),"-")</f>
        <v>-</v>
      </c>
      <c r="D2341" t="s">
        <v>306</v>
      </c>
      <c r="E2341">
        <v>230.98247516799901</v>
      </c>
      <c r="F2341">
        <v>133.58000000000001</v>
      </c>
      <c r="G2341">
        <v>-32.208657807844602</v>
      </c>
      <c r="H2341">
        <v>0.57056726522279</v>
      </c>
      <c r="I2341">
        <v>-30.5884468942055</v>
      </c>
      <c r="J2341">
        <v>1.01352475101289</v>
      </c>
      <c r="K2341">
        <v>135.428553712178</v>
      </c>
      <c r="L2341">
        <v>140.730950062387</v>
      </c>
      <c r="M2341">
        <v>52.8159035562974</v>
      </c>
      <c r="N2341">
        <v>0.799465645408724</v>
      </c>
      <c r="O2341">
        <v>36.921694864500601</v>
      </c>
      <c r="P2341">
        <v>7.9870654810024302</v>
      </c>
      <c r="Q2341">
        <v>2.4198250403264E-2</v>
      </c>
    </row>
    <row r="2342" spans="1:17" hidden="1" x14ac:dyDescent="0.3">
      <c r="A2342" t="s">
        <v>4881</v>
      </c>
      <c r="B2342" t="s">
        <v>4882</v>
      </c>
      <c r="C2342" t="str">
        <f>IFERROR(VLOOKUP(Table1[[#This Row],[Ticker]],[1]!Table2[[Symbol]:[Industry]],2,FALSE),"-")</f>
        <v>-</v>
      </c>
      <c r="D2342" t="s">
        <v>283</v>
      </c>
      <c r="E2342">
        <v>230.53274999999999</v>
      </c>
      <c r="F2342">
        <v>129.15</v>
      </c>
      <c r="G2342">
        <v>-40.625530656903102</v>
      </c>
      <c r="H2342">
        <v>11.0686880207919</v>
      </c>
      <c r="I2342">
        <v>-21.2682834235789</v>
      </c>
      <c r="J2342">
        <v>9.5988502362034094</v>
      </c>
      <c r="K2342">
        <v>119.59100044009899</v>
      </c>
      <c r="L2342">
        <v>126.146672875684</v>
      </c>
      <c r="M2342">
        <v>60.940349353668701</v>
      </c>
      <c r="N2342">
        <v>0.96999469673709704</v>
      </c>
      <c r="O2342">
        <v>46.341463414634099</v>
      </c>
      <c r="P2342">
        <v>43.1024930747922</v>
      </c>
    </row>
    <row r="2343" spans="1:17" hidden="1" x14ac:dyDescent="0.3">
      <c r="A2343" t="s">
        <v>4883</v>
      </c>
      <c r="B2343" t="s">
        <v>4884</v>
      </c>
      <c r="C2343" t="str">
        <f>IFERROR(VLOOKUP(Table1[[#This Row],[Ticker]],[1]!Table2[[Symbol]:[Industry]],2,FALSE),"-")</f>
        <v>-</v>
      </c>
      <c r="D2343" t="s">
        <v>141</v>
      </c>
      <c r="E2343">
        <v>229.64207805000001</v>
      </c>
      <c r="F2343">
        <v>56.98</v>
      </c>
      <c r="G2343">
        <v>10.138571376640501</v>
      </c>
      <c r="H2343">
        <v>0.253656837984371</v>
      </c>
      <c r="I2343">
        <v>-6.6019288168341701</v>
      </c>
      <c r="J2343">
        <v>1.9441355504397999</v>
      </c>
      <c r="K2343">
        <v>53.811625803546796</v>
      </c>
      <c r="L2343">
        <v>49.412332954020002</v>
      </c>
      <c r="M2343">
        <v>52.523577848944001</v>
      </c>
      <c r="N2343">
        <v>0.84489517532369496</v>
      </c>
      <c r="O2343">
        <v>30.747630747630701</v>
      </c>
      <c r="P2343">
        <v>54.417344173441698</v>
      </c>
      <c r="Q2343">
        <v>3.2254516902118002E-2</v>
      </c>
    </row>
    <row r="2344" spans="1:17" hidden="1" x14ac:dyDescent="0.3">
      <c r="A2344" t="s">
        <v>4885</v>
      </c>
      <c r="B2344" t="s">
        <v>4886</v>
      </c>
      <c r="C2344" t="str">
        <f>IFERROR(VLOOKUP(Table1[[#This Row],[Ticker]],[1]!Table2[[Symbol]:[Industry]],2,FALSE),"-")</f>
        <v>-</v>
      </c>
      <c r="D2344" t="s">
        <v>51</v>
      </c>
      <c r="E2344">
        <v>229.58337570999899</v>
      </c>
      <c r="F2344">
        <v>145.72999999999999</v>
      </c>
      <c r="G2344">
        <v>10.8772186200072</v>
      </c>
      <c r="H2344">
        <v>17.325602271222898</v>
      </c>
      <c r="I2344">
        <v>17.4658545879184</v>
      </c>
      <c r="J2344">
        <v>-0.94208249513228703</v>
      </c>
      <c r="K2344">
        <v>126.63756696586501</v>
      </c>
      <c r="L2344">
        <v>114.020986121927</v>
      </c>
      <c r="N2344">
        <v>2.7336819449602499</v>
      </c>
      <c r="O2344">
        <v>15.9678858162355</v>
      </c>
      <c r="P2344">
        <v>61.922222222222203</v>
      </c>
    </row>
    <row r="2345" spans="1:17" hidden="1" x14ac:dyDescent="0.3">
      <c r="A2345" t="s">
        <v>4887</v>
      </c>
      <c r="B2345" t="s">
        <v>4888</v>
      </c>
      <c r="C2345" t="str">
        <f>IFERROR(VLOOKUP(Table1[[#This Row],[Ticker]],[1]!Table2[[Symbol]:[Industry]],2,FALSE),"-")</f>
        <v>-</v>
      </c>
      <c r="D2345" t="s">
        <v>199</v>
      </c>
      <c r="E2345">
        <v>229.38363004000001</v>
      </c>
      <c r="F2345">
        <v>228.7</v>
      </c>
      <c r="G2345">
        <v>55.674855241306197</v>
      </c>
      <c r="H2345">
        <v>18.103262488877</v>
      </c>
      <c r="I2345">
        <v>55.1164890448146</v>
      </c>
      <c r="J2345">
        <v>-3.9231663888577</v>
      </c>
      <c r="K2345">
        <v>221.419970481056</v>
      </c>
      <c r="L2345">
        <v>181.78438509263199</v>
      </c>
      <c r="M2345">
        <v>38.040462637958498</v>
      </c>
      <c r="N2345">
        <v>1.24824680927785</v>
      </c>
      <c r="O2345">
        <v>26.8036729339746</v>
      </c>
      <c r="P2345">
        <v>115.75471698113201</v>
      </c>
      <c r="Q2345">
        <v>0.14080578189758</v>
      </c>
    </row>
    <row r="2346" spans="1:17" hidden="1" x14ac:dyDescent="0.3">
      <c r="A2346" t="s">
        <v>4889</v>
      </c>
      <c r="B2346" t="s">
        <v>4890</v>
      </c>
      <c r="C2346" t="str">
        <f>IFERROR(VLOOKUP(Table1[[#This Row],[Ticker]],[1]!Table2[[Symbol]:[Industry]],2,FALSE),"-")</f>
        <v>-</v>
      </c>
      <c r="D2346" t="s">
        <v>223</v>
      </c>
      <c r="E2346">
        <v>229.181409917</v>
      </c>
      <c r="F2346">
        <v>14.57</v>
      </c>
      <c r="G2346">
        <v>79.606657424407501</v>
      </c>
      <c r="H2346">
        <v>1.4574437345033799</v>
      </c>
      <c r="I2346">
        <v>4.0387861995875101</v>
      </c>
      <c r="J2346">
        <v>0.57229846375000104</v>
      </c>
      <c r="K2346">
        <v>13.7688482845517</v>
      </c>
      <c r="L2346">
        <v>11.968865281436701</v>
      </c>
      <c r="M2346">
        <v>49.647174661807597</v>
      </c>
      <c r="N2346">
        <v>1.8512400688444299</v>
      </c>
      <c r="O2346">
        <v>33.493479752916897</v>
      </c>
      <c r="P2346">
        <v>112.700729927007</v>
      </c>
      <c r="Q2346">
        <v>2.8496774358200999E-2</v>
      </c>
    </row>
    <row r="2347" spans="1:17" hidden="1" x14ac:dyDescent="0.3">
      <c r="A2347" t="s">
        <v>4891</v>
      </c>
      <c r="B2347" t="s">
        <v>4892</v>
      </c>
      <c r="C2347" t="str">
        <f>IFERROR(VLOOKUP(Table1[[#This Row],[Ticker]],[1]!Table2[[Symbol]:[Industry]],2,FALSE),"-")</f>
        <v>-</v>
      </c>
      <c r="D2347" t="s">
        <v>127</v>
      </c>
      <c r="E2347">
        <v>229.04884749999999</v>
      </c>
      <c r="F2347">
        <v>48.98</v>
      </c>
      <c r="G2347">
        <v>30.0317291317475</v>
      </c>
      <c r="H2347">
        <v>0.139929501540552</v>
      </c>
      <c r="I2347">
        <v>-5.32963866506201</v>
      </c>
      <c r="J2347">
        <v>-7.0671266756751203</v>
      </c>
      <c r="K2347">
        <v>47.0124989346902</v>
      </c>
      <c r="L2347">
        <v>41.365643817896299</v>
      </c>
      <c r="M2347">
        <v>48.229128453970603</v>
      </c>
      <c r="N2347">
        <v>0.24959966524890301</v>
      </c>
      <c r="O2347">
        <v>29.889750918742301</v>
      </c>
      <c r="Q2347">
        <v>5.3307041129420002E-2</v>
      </c>
    </row>
    <row r="2348" spans="1:17" hidden="1" x14ac:dyDescent="0.3">
      <c r="A2348" t="s">
        <v>4893</v>
      </c>
      <c r="B2348" t="s">
        <v>4894</v>
      </c>
      <c r="C2348" t="str">
        <f>IFERROR(VLOOKUP(Table1[[#This Row],[Ticker]],[1]!Table2[[Symbol]:[Industry]],2,FALSE),"-")</f>
        <v>-</v>
      </c>
      <c r="D2348" t="s">
        <v>415</v>
      </c>
      <c r="E2348">
        <v>228.8937664</v>
      </c>
      <c r="F2348">
        <v>176.8</v>
      </c>
      <c r="G2348">
        <v>93.735512801060395</v>
      </c>
      <c r="H2348">
        <v>36.123540478214402</v>
      </c>
      <c r="I2348">
        <v>71.708356894662799</v>
      </c>
      <c r="J2348">
        <v>6.8462103480398202</v>
      </c>
      <c r="K2348">
        <v>144.62157896274701</v>
      </c>
      <c r="L2348">
        <v>114.68946327600101</v>
      </c>
      <c r="M2348">
        <v>74.105991732139699</v>
      </c>
      <c r="N2348">
        <v>0.37842175378878701</v>
      </c>
      <c r="O2348">
        <v>30.0904977375565</v>
      </c>
      <c r="P2348">
        <v>132.63157894736801</v>
      </c>
      <c r="Q2348">
        <v>0.12554474488977199</v>
      </c>
    </row>
    <row r="2349" spans="1:17" hidden="1" x14ac:dyDescent="0.3">
      <c r="A2349" t="s">
        <v>4895</v>
      </c>
      <c r="B2349" t="s">
        <v>4896</v>
      </c>
      <c r="C2349" t="str">
        <f>IFERROR(VLOOKUP(Table1[[#This Row],[Ticker]],[1]!Table2[[Symbol]:[Industry]],2,FALSE),"-")</f>
        <v>-</v>
      </c>
      <c r="D2349" t="s">
        <v>21</v>
      </c>
      <c r="E2349">
        <v>228.71441999999999</v>
      </c>
      <c r="F2349">
        <v>94.6</v>
      </c>
      <c r="G2349">
        <v>-29.8323804777778</v>
      </c>
      <c r="H2349">
        <v>-7.8697767268092003</v>
      </c>
      <c r="I2349">
        <v>-22.767593102337599</v>
      </c>
      <c r="J2349">
        <v>-1.0879354543786499</v>
      </c>
      <c r="K2349">
        <v>100.673126742482</v>
      </c>
      <c r="L2349">
        <v>101.920967000038</v>
      </c>
      <c r="M2349">
        <v>38.244853878116203</v>
      </c>
      <c r="N2349">
        <v>0.23183166280831399</v>
      </c>
      <c r="O2349">
        <v>38.319238900634197</v>
      </c>
      <c r="P2349">
        <v>15.0851581508515</v>
      </c>
      <c r="Q2349">
        <v>9.0823767158440996E-2</v>
      </c>
    </row>
    <row r="2350" spans="1:17" hidden="1" x14ac:dyDescent="0.3">
      <c r="A2350" t="s">
        <v>4897</v>
      </c>
      <c r="B2350" t="s">
        <v>4898</v>
      </c>
      <c r="C2350" t="str">
        <f>IFERROR(VLOOKUP(Table1[[#This Row],[Ticker]],[1]!Table2[[Symbol]:[Industry]],2,FALSE),"-")</f>
        <v>-</v>
      </c>
      <c r="D2350" t="s">
        <v>21</v>
      </c>
      <c r="E2350">
        <v>228.11439999999999</v>
      </c>
      <c r="F2350">
        <v>250.4</v>
      </c>
      <c r="G2350">
        <v>-52.8568696734703</v>
      </c>
      <c r="H2350">
        <v>-8.6606264000118092</v>
      </c>
      <c r="I2350">
        <v>-24.6030119831001</v>
      </c>
      <c r="J2350">
        <v>-7.0136554146566903</v>
      </c>
      <c r="K2350">
        <v>249.89591657455099</v>
      </c>
      <c r="M2350">
        <v>48.613660729482497</v>
      </c>
      <c r="N2350">
        <v>0.75259194586925604</v>
      </c>
      <c r="O2350">
        <v>34.185303514376898</v>
      </c>
      <c r="P2350">
        <v>36.049986416734498</v>
      </c>
    </row>
    <row r="2351" spans="1:17" hidden="1" x14ac:dyDescent="0.3">
      <c r="A2351" t="s">
        <v>4899</v>
      </c>
      <c r="B2351" t="s">
        <v>4900</v>
      </c>
      <c r="C2351" t="str">
        <f>IFERROR(VLOOKUP(Table1[[#This Row],[Ticker]],[1]!Table2[[Symbol]:[Industry]],2,FALSE),"-")</f>
        <v>-</v>
      </c>
      <c r="D2351" t="s">
        <v>418</v>
      </c>
      <c r="E2351">
        <v>227.68384</v>
      </c>
      <c r="F2351">
        <v>396.8</v>
      </c>
      <c r="G2351">
        <v>433.60273329098601</v>
      </c>
      <c r="H2351">
        <v>0.47185223246681501</v>
      </c>
      <c r="I2351">
        <v>61.431053164579303</v>
      </c>
      <c r="J2351">
        <v>3.6847775035523198</v>
      </c>
      <c r="K2351">
        <v>361.51034289774998</v>
      </c>
      <c r="L2351">
        <v>227.70494681777299</v>
      </c>
      <c r="M2351">
        <v>62.837801142117897</v>
      </c>
      <c r="N2351">
        <v>0.75530586766541796</v>
      </c>
      <c r="O2351">
        <v>5.8467741935483701</v>
      </c>
      <c r="P2351">
        <v>463.636363636363</v>
      </c>
    </row>
    <row r="2352" spans="1:17" hidden="1" x14ac:dyDescent="0.3">
      <c r="A2352" t="s">
        <v>4901</v>
      </c>
      <c r="B2352" t="s">
        <v>4902</v>
      </c>
      <c r="C2352" t="str">
        <f>IFERROR(VLOOKUP(Table1[[#This Row],[Ticker]],[1]!Table2[[Symbol]:[Industry]],2,FALSE),"-")</f>
        <v>-</v>
      </c>
      <c r="D2352" t="s">
        <v>54</v>
      </c>
      <c r="E2352">
        <v>227.36472359999999</v>
      </c>
      <c r="F2352">
        <v>108.06</v>
      </c>
      <c r="G2352">
        <v>7.0113918486626599</v>
      </c>
      <c r="H2352">
        <v>14.8663121609553</v>
      </c>
      <c r="I2352">
        <v>-4.0385616831865097</v>
      </c>
      <c r="J2352">
        <v>0.53351439666404699</v>
      </c>
      <c r="K2352">
        <v>95.912902973125995</v>
      </c>
      <c r="L2352">
        <v>90.676276555410396</v>
      </c>
      <c r="M2352">
        <v>65.981781065573003</v>
      </c>
      <c r="N2352">
        <v>2.7737445882205898</v>
      </c>
      <c r="O2352">
        <v>6.4223579492874201</v>
      </c>
      <c r="P2352">
        <v>55.258620689655103</v>
      </c>
      <c r="Q2352">
        <v>7.2009112638139999E-2</v>
      </c>
    </row>
    <row r="2353" spans="1:17" hidden="1" x14ac:dyDescent="0.3">
      <c r="A2353" t="s">
        <v>4903</v>
      </c>
      <c r="B2353" t="s">
        <v>4904</v>
      </c>
      <c r="C2353" t="str">
        <f>IFERROR(VLOOKUP(Table1[[#This Row],[Ticker]],[1]!Table2[[Symbol]:[Industry]],2,FALSE),"-")</f>
        <v>-</v>
      </c>
      <c r="D2353" t="s">
        <v>630</v>
      </c>
      <c r="E2353">
        <v>227.15843992800001</v>
      </c>
      <c r="F2353">
        <v>220.71</v>
      </c>
      <c r="G2353">
        <v>-0.31867295483890201</v>
      </c>
      <c r="H2353">
        <v>7.6546282846015297</v>
      </c>
      <c r="I2353">
        <v>6.5536304491536201</v>
      </c>
      <c r="J2353">
        <v>3.5036716106699601</v>
      </c>
      <c r="K2353">
        <v>210.41854385126501</v>
      </c>
      <c r="L2353">
        <v>194.45171002167399</v>
      </c>
      <c r="M2353">
        <v>49.002546640323096</v>
      </c>
      <c r="N2353">
        <v>0.62407214667285305</v>
      </c>
      <c r="O2353">
        <v>16.791264555298799</v>
      </c>
      <c r="P2353">
        <v>38.811320754716903</v>
      </c>
      <c r="Q2353">
        <v>0.11176317744002599</v>
      </c>
    </row>
    <row r="2354" spans="1:17" hidden="1" x14ac:dyDescent="0.3">
      <c r="A2354" t="s">
        <v>4905</v>
      </c>
      <c r="B2354" t="s">
        <v>4906</v>
      </c>
      <c r="C2354" t="str">
        <f>IFERROR(VLOOKUP(Table1[[#This Row],[Ticker]],[1]!Table2[[Symbol]:[Industry]],2,FALSE),"-")</f>
        <v>-</v>
      </c>
      <c r="D2354" t="s">
        <v>54</v>
      </c>
      <c r="E2354">
        <v>226.74475511999901</v>
      </c>
      <c r="F2354">
        <v>163.4</v>
      </c>
      <c r="G2354">
        <v>9.2316896921244105</v>
      </c>
      <c r="H2354">
        <v>-11.594318156284199</v>
      </c>
      <c r="I2354">
        <v>9.2776727292552401</v>
      </c>
      <c r="J2354">
        <v>-0.495218251634858</v>
      </c>
      <c r="K2354">
        <v>176.20523009882001</v>
      </c>
      <c r="L2354">
        <v>157.33074334451999</v>
      </c>
      <c r="M2354">
        <v>32.646386810495301</v>
      </c>
      <c r="N2354">
        <v>0.75038877993280095</v>
      </c>
      <c r="O2354">
        <v>42.5336597307221</v>
      </c>
      <c r="P2354">
        <v>76.744186046511601</v>
      </c>
      <c r="Q2354">
        <v>8.3607958840201002E-2</v>
      </c>
    </row>
    <row r="2355" spans="1:17" hidden="1" x14ac:dyDescent="0.3">
      <c r="A2355" t="s">
        <v>4907</v>
      </c>
      <c r="B2355" t="s">
        <v>4908</v>
      </c>
      <c r="C2355" t="str">
        <f>IFERROR(VLOOKUP(Table1[[#This Row],[Ticker]],[1]!Table2[[Symbol]:[Industry]],2,FALSE),"-")</f>
        <v>-</v>
      </c>
      <c r="D2355" t="s">
        <v>630</v>
      </c>
      <c r="E2355">
        <v>226.33989</v>
      </c>
      <c r="F2355">
        <v>128.1</v>
      </c>
      <c r="G2355">
        <v>68.879413132884096</v>
      </c>
      <c r="H2355">
        <v>-20.3467375111229</v>
      </c>
      <c r="I2355">
        <v>-7.7109589946574202</v>
      </c>
      <c r="J2355">
        <v>-3.2886674563402201</v>
      </c>
      <c r="K2355">
        <v>141.71857827846799</v>
      </c>
      <c r="L2355">
        <v>123.09032163373401</v>
      </c>
      <c r="M2355">
        <v>29.806581003090901</v>
      </c>
      <c r="N2355">
        <v>1.02923522501095</v>
      </c>
      <c r="O2355">
        <v>37.2053083528493</v>
      </c>
      <c r="P2355">
        <v>104.14342629482</v>
      </c>
      <c r="Q2355">
        <v>0.108698784851445</v>
      </c>
    </row>
    <row r="2356" spans="1:17" hidden="1" x14ac:dyDescent="0.3">
      <c r="A2356" t="s">
        <v>4909</v>
      </c>
      <c r="B2356" t="s">
        <v>4910</v>
      </c>
      <c r="C2356" t="str">
        <f>IFERROR(VLOOKUP(Table1[[#This Row],[Ticker]],[1]!Table2[[Symbol]:[Industry]],2,FALSE),"-")</f>
        <v>-</v>
      </c>
      <c r="D2356" t="s">
        <v>141</v>
      </c>
      <c r="E2356">
        <v>226.11500000000001</v>
      </c>
      <c r="F2356">
        <v>55.15</v>
      </c>
      <c r="G2356">
        <v>47.583116836587898</v>
      </c>
      <c r="H2356">
        <v>1.5333626710264301</v>
      </c>
      <c r="I2356">
        <v>31.290238766953301</v>
      </c>
      <c r="J2356">
        <v>3.1463725378240701</v>
      </c>
      <c r="K2356">
        <v>51.1442456533468</v>
      </c>
      <c r="L2356">
        <v>42.555972584958702</v>
      </c>
      <c r="M2356">
        <v>54.253690516843598</v>
      </c>
      <c r="N2356">
        <v>0.122212660365955</v>
      </c>
      <c r="O2356">
        <v>18.422484134179498</v>
      </c>
      <c r="P2356">
        <v>88.225255972696203</v>
      </c>
      <c r="Q2356">
        <v>4.6187827549733003E-2</v>
      </c>
    </row>
    <row r="2357" spans="1:17" hidden="1" x14ac:dyDescent="0.3">
      <c r="A2357" t="s">
        <v>4911</v>
      </c>
      <c r="B2357" t="s">
        <v>4912</v>
      </c>
      <c r="C2357" t="str">
        <f>IFERROR(VLOOKUP(Table1[[#This Row],[Ticker]],[1]!Table2[[Symbol]:[Industry]],2,FALSE),"-")</f>
        <v>-</v>
      </c>
      <c r="D2357" t="s">
        <v>141</v>
      </c>
      <c r="E2357">
        <v>225.31380619999999</v>
      </c>
      <c r="F2357">
        <v>124.6</v>
      </c>
      <c r="G2357">
        <v>52.664316868699501</v>
      </c>
      <c r="H2357">
        <v>-2.3197724456207398</v>
      </c>
      <c r="I2357">
        <v>1.23228575663618</v>
      </c>
      <c r="J2357">
        <v>7.2568089569853296</v>
      </c>
      <c r="K2357">
        <v>105.116007639784</v>
      </c>
      <c r="L2357">
        <v>96.785780190219995</v>
      </c>
      <c r="M2357">
        <v>78.332019960696996</v>
      </c>
      <c r="N2357">
        <v>1.57727896997427</v>
      </c>
      <c r="O2357">
        <v>0.28089887640450001</v>
      </c>
      <c r="P2357">
        <v>91.339066339066306</v>
      </c>
      <c r="Q2357">
        <v>5.9490148802424002E-2</v>
      </c>
    </row>
    <row r="2358" spans="1:17" hidden="1" x14ac:dyDescent="0.3">
      <c r="A2358" t="s">
        <v>4913</v>
      </c>
      <c r="B2358" t="s">
        <v>4914</v>
      </c>
      <c r="C2358" t="str">
        <f>IFERROR(VLOOKUP(Table1[[#This Row],[Ticker]],[1]!Table2[[Symbol]:[Industry]],2,FALSE),"-")</f>
        <v>-</v>
      </c>
      <c r="D2358" t="s">
        <v>4450</v>
      </c>
      <c r="E2358">
        <v>223.884603</v>
      </c>
      <c r="F2358">
        <v>303.7</v>
      </c>
      <c r="G2358">
        <v>22.096695469159599</v>
      </c>
      <c r="H2358">
        <v>20.125475697504601</v>
      </c>
      <c r="I2358">
        <v>71.902520051649901</v>
      </c>
      <c r="J2358">
        <v>-1.87277176292223</v>
      </c>
      <c r="K2358">
        <v>253.38281228796001</v>
      </c>
      <c r="M2358">
        <v>48.618702912413603</v>
      </c>
      <c r="N2358">
        <v>0.71620499892397005</v>
      </c>
      <c r="O2358">
        <v>21.797826802765801</v>
      </c>
      <c r="P2358">
        <v>116.928571428571</v>
      </c>
    </row>
    <row r="2359" spans="1:17" hidden="1" x14ac:dyDescent="0.3">
      <c r="A2359" t="s">
        <v>4915</v>
      </c>
      <c r="B2359" t="s">
        <v>4916</v>
      </c>
      <c r="C2359" t="str">
        <f>IFERROR(VLOOKUP(Table1[[#This Row],[Ticker]],[1]!Table2[[Symbol]:[Industry]],2,FALSE),"-")</f>
        <v>-</v>
      </c>
      <c r="D2359" t="s">
        <v>1834</v>
      </c>
      <c r="E2359">
        <v>223.73114471399899</v>
      </c>
      <c r="F2359">
        <v>87.78</v>
      </c>
      <c r="G2359">
        <v>79.2154757332884</v>
      </c>
      <c r="H2359">
        <v>15.657448458433599</v>
      </c>
      <c r="I2359">
        <v>65.755915439845396</v>
      </c>
      <c r="J2359">
        <v>-11.229288837837201</v>
      </c>
      <c r="K2359">
        <v>78.698988921796499</v>
      </c>
      <c r="L2359">
        <v>58.5332407416847</v>
      </c>
      <c r="M2359">
        <v>43.620274855429798</v>
      </c>
      <c r="N2359">
        <v>0.36212732819385202</v>
      </c>
      <c r="O2359">
        <v>16.427432216905899</v>
      </c>
      <c r="P2359">
        <v>166</v>
      </c>
      <c r="Q2359">
        <v>0.100826319111844</v>
      </c>
    </row>
    <row r="2360" spans="1:17" hidden="1" x14ac:dyDescent="0.3">
      <c r="A2360" t="s">
        <v>4917</v>
      </c>
      <c r="B2360" t="s">
        <v>4918</v>
      </c>
      <c r="C2360" t="str">
        <f>IFERROR(VLOOKUP(Table1[[#This Row],[Ticker]],[1]!Table2[[Symbol]:[Industry]],2,FALSE),"-")</f>
        <v>-</v>
      </c>
      <c r="D2360" t="s">
        <v>46</v>
      </c>
      <c r="E2360">
        <v>223.54168200000001</v>
      </c>
      <c r="F2360">
        <v>196.7</v>
      </c>
      <c r="G2360">
        <v>77.455821131416499</v>
      </c>
      <c r="H2360">
        <v>16.825963638302301</v>
      </c>
      <c r="I2360">
        <v>24.1534206323002</v>
      </c>
      <c r="J2360">
        <v>-8.3481532237908596</v>
      </c>
      <c r="K2360">
        <v>194.14724201528099</v>
      </c>
      <c r="L2360">
        <v>162.266110901556</v>
      </c>
      <c r="M2360">
        <v>39.332920100553302</v>
      </c>
      <c r="N2360">
        <v>4.7885383110246398</v>
      </c>
      <c r="O2360">
        <v>21.779359430604899</v>
      </c>
      <c r="P2360">
        <v>118.555555555555</v>
      </c>
      <c r="Q2360">
        <v>0.11918664729079</v>
      </c>
    </row>
    <row r="2361" spans="1:17" hidden="1" x14ac:dyDescent="0.3">
      <c r="A2361" t="s">
        <v>4919</v>
      </c>
      <c r="B2361" t="s">
        <v>4920</v>
      </c>
      <c r="C2361" t="str">
        <f>IFERROR(VLOOKUP(Table1[[#This Row],[Ticker]],[1]!Table2[[Symbol]:[Industry]],2,FALSE),"-")</f>
        <v>-</v>
      </c>
      <c r="D2361" t="s">
        <v>3213</v>
      </c>
      <c r="E2361">
        <v>223.47523709999999</v>
      </c>
      <c r="F2361">
        <v>302.7</v>
      </c>
      <c r="G2361">
        <v>198.92093998850399</v>
      </c>
      <c r="H2361">
        <v>0.99363465716185895</v>
      </c>
      <c r="I2361">
        <v>6.3977103875122898</v>
      </c>
      <c r="J2361">
        <v>0.56333789027330305</v>
      </c>
      <c r="K2361">
        <v>284.59896000651901</v>
      </c>
      <c r="L2361">
        <v>254.385141869645</v>
      </c>
      <c r="M2361">
        <v>53.142092283824603</v>
      </c>
      <c r="N2361">
        <v>0.43877015635384198</v>
      </c>
      <c r="O2361">
        <v>18.929633300297301</v>
      </c>
      <c r="P2361">
        <v>251.56794425087099</v>
      </c>
    </row>
    <row r="2362" spans="1:17" hidden="1" x14ac:dyDescent="0.3">
      <c r="A2362" t="s">
        <v>4921</v>
      </c>
      <c r="B2362" t="s">
        <v>4922</v>
      </c>
      <c r="C2362" t="str">
        <f>IFERROR(VLOOKUP(Table1[[#This Row],[Ticker]],[1]!Table2[[Symbol]:[Industry]],2,FALSE),"-")</f>
        <v>-</v>
      </c>
      <c r="D2362" t="s">
        <v>566</v>
      </c>
      <c r="E2362">
        <v>223.47366382999999</v>
      </c>
      <c r="F2362">
        <v>220.3</v>
      </c>
      <c r="G2362">
        <v>148.210764981431</v>
      </c>
      <c r="H2362">
        <v>9.4317800768167697</v>
      </c>
      <c r="I2362">
        <v>64.907880971121301</v>
      </c>
      <c r="J2362">
        <v>7.3642804753766402</v>
      </c>
      <c r="K2362">
        <v>196.43968390449101</v>
      </c>
      <c r="L2362">
        <v>156.21498163067301</v>
      </c>
      <c r="M2362">
        <v>74.338395046732899</v>
      </c>
      <c r="N2362">
        <v>0.36215196118546</v>
      </c>
      <c r="O2362">
        <v>4.56196096232408</v>
      </c>
      <c r="P2362">
        <v>190.63324538258499</v>
      </c>
      <c r="Q2362">
        <v>0.13231761664038699</v>
      </c>
    </row>
    <row r="2363" spans="1:17" hidden="1" x14ac:dyDescent="0.3">
      <c r="A2363" t="s">
        <v>4923</v>
      </c>
      <c r="B2363" t="s">
        <v>4924</v>
      </c>
      <c r="C2363" t="str">
        <f>IFERROR(VLOOKUP(Table1[[#This Row],[Ticker]],[1]!Table2[[Symbol]:[Industry]],2,FALSE),"-")</f>
        <v>-</v>
      </c>
      <c r="D2363" t="s">
        <v>366</v>
      </c>
      <c r="E2363">
        <v>223.28335999999999</v>
      </c>
      <c r="F2363">
        <v>76.48</v>
      </c>
      <c r="G2363">
        <v>-30.902068452959199</v>
      </c>
      <c r="H2363">
        <v>1.8265530871676701</v>
      </c>
      <c r="I2363">
        <v>-33.011495692268099</v>
      </c>
      <c r="J2363">
        <v>3.1216277063656599</v>
      </c>
      <c r="K2363">
        <v>75.109686358590693</v>
      </c>
      <c r="L2363">
        <v>76.711591419009395</v>
      </c>
      <c r="M2363">
        <v>55.1145746465724</v>
      </c>
      <c r="N2363">
        <v>1.82816862456917</v>
      </c>
      <c r="O2363">
        <v>41.0826359832636</v>
      </c>
      <c r="P2363">
        <v>15.0075187969924</v>
      </c>
      <c r="Q2363">
        <v>3.8737765779002002E-2</v>
      </c>
    </row>
    <row r="2364" spans="1:17" hidden="1" x14ac:dyDescent="0.3">
      <c r="A2364" t="s">
        <v>4925</v>
      </c>
      <c r="B2364" t="s">
        <v>4926</v>
      </c>
      <c r="C2364" t="str">
        <f>IFERROR(VLOOKUP(Table1[[#This Row],[Ticker]],[1]!Table2[[Symbol]:[Industry]],2,FALSE),"-")</f>
        <v>-</v>
      </c>
      <c r="D2364" t="s">
        <v>130</v>
      </c>
      <c r="E2364">
        <v>223.21225358699999</v>
      </c>
      <c r="F2364">
        <v>38.47</v>
      </c>
      <c r="G2364">
        <v>48.481450861119797</v>
      </c>
      <c r="H2364">
        <v>17.6205701811847</v>
      </c>
      <c r="I2364">
        <v>62.864607637525403</v>
      </c>
      <c r="J2364">
        <v>4.4328923544643697</v>
      </c>
      <c r="K2364">
        <v>33.388707647261903</v>
      </c>
      <c r="L2364">
        <v>26.111020504345401</v>
      </c>
      <c r="M2364">
        <v>68.385810682099503</v>
      </c>
      <c r="N2364">
        <v>0.89483978369275896</v>
      </c>
      <c r="O2364">
        <v>6.8624902521445303</v>
      </c>
      <c r="P2364">
        <v>113.13019390581699</v>
      </c>
      <c r="Q2364">
        <v>0.122066369372126</v>
      </c>
    </row>
    <row r="2365" spans="1:17" hidden="1" x14ac:dyDescent="0.3">
      <c r="A2365" t="s">
        <v>4927</v>
      </c>
      <c r="B2365" t="s">
        <v>4928</v>
      </c>
      <c r="C2365" t="str">
        <f>IFERROR(VLOOKUP(Table1[[#This Row],[Ticker]],[1]!Table2[[Symbol]:[Industry]],2,FALSE),"-")</f>
        <v>-</v>
      </c>
      <c r="D2365" t="s">
        <v>46</v>
      </c>
      <c r="E2365">
        <v>222.80820768699999</v>
      </c>
      <c r="F2365">
        <v>140.22999999999999</v>
      </c>
      <c r="G2365">
        <v>123.776324405754</v>
      </c>
      <c r="H2365">
        <v>4.9631109737255397</v>
      </c>
      <c r="I2365">
        <v>5.7978179776463898</v>
      </c>
      <c r="J2365">
        <v>2.05756341597171</v>
      </c>
      <c r="K2365">
        <v>127.901416501866</v>
      </c>
      <c r="L2365">
        <v>103.325599641314</v>
      </c>
      <c r="M2365">
        <v>54.814411292794901</v>
      </c>
      <c r="N2365">
        <v>1.6691070808491799</v>
      </c>
      <c r="O2365">
        <v>11.6380232475219</v>
      </c>
      <c r="P2365">
        <v>159.20517560073901</v>
      </c>
      <c r="Q2365">
        <v>5.657967658686E-2</v>
      </c>
    </row>
    <row r="2366" spans="1:17" hidden="1" x14ac:dyDescent="0.3">
      <c r="A2366" t="s">
        <v>4929</v>
      </c>
      <c r="B2366" t="s">
        <v>4930</v>
      </c>
      <c r="C2366" t="str">
        <f>IFERROR(VLOOKUP(Table1[[#This Row],[Ticker]],[1]!Table2[[Symbol]:[Industry]],2,FALSE),"-")</f>
        <v>-</v>
      </c>
      <c r="D2366" t="s">
        <v>1645</v>
      </c>
      <c r="E2366">
        <v>222.65393644</v>
      </c>
      <c r="F2366">
        <v>78.13</v>
      </c>
      <c r="G2366">
        <v>299.252083940337</v>
      </c>
      <c r="H2366">
        <v>54.482634184688301</v>
      </c>
      <c r="I2366">
        <v>-5.3573135403043501</v>
      </c>
      <c r="J2366">
        <v>6.8505157881668097</v>
      </c>
      <c r="K2366">
        <v>55.857913903339302</v>
      </c>
      <c r="L2366">
        <v>48.043344172486499</v>
      </c>
      <c r="M2366">
        <v>99.6816705931993</v>
      </c>
      <c r="N2366">
        <v>1.0210887294634701</v>
      </c>
      <c r="O2366">
        <v>2.3038525534365899</v>
      </c>
      <c r="P2366">
        <v>331.65745856353499</v>
      </c>
      <c r="Q2366">
        <v>0.10774994867837701</v>
      </c>
    </row>
    <row r="2367" spans="1:17" hidden="1" x14ac:dyDescent="0.3">
      <c r="A2367" t="s">
        <v>4931</v>
      </c>
      <c r="B2367" t="s">
        <v>4932</v>
      </c>
      <c r="C2367" t="str">
        <f>IFERROR(VLOOKUP(Table1[[#This Row],[Ticker]],[1]!Table2[[Symbol]:[Industry]],2,FALSE),"-")</f>
        <v>-</v>
      </c>
      <c r="D2367" t="s">
        <v>630</v>
      </c>
      <c r="E2367">
        <v>222.54964169299899</v>
      </c>
      <c r="F2367">
        <v>140.33000000000001</v>
      </c>
      <c r="G2367">
        <v>22.914598537457099</v>
      </c>
      <c r="H2367">
        <v>15.6699291555437</v>
      </c>
      <c r="I2367">
        <v>14.444842326264499</v>
      </c>
      <c r="J2367">
        <v>1.1333324707299599</v>
      </c>
      <c r="K2367">
        <v>125.81263408362</v>
      </c>
      <c r="L2367">
        <v>117.597395553206</v>
      </c>
      <c r="M2367">
        <v>75.514971273577302</v>
      </c>
      <c r="N2367">
        <v>0.56424529177103599</v>
      </c>
      <c r="O2367">
        <v>15.435045963086999</v>
      </c>
      <c r="P2367">
        <v>64.128654970760195</v>
      </c>
      <c r="Q2367">
        <v>9.3666432455190005E-2</v>
      </c>
    </row>
    <row r="2368" spans="1:17" hidden="1" x14ac:dyDescent="0.3">
      <c r="A2368" t="s">
        <v>4933</v>
      </c>
      <c r="B2368" t="s">
        <v>4934</v>
      </c>
      <c r="C2368" t="str">
        <f>IFERROR(VLOOKUP(Table1[[#This Row],[Ticker]],[1]!Table2[[Symbol]:[Industry]],2,FALSE),"-")</f>
        <v>-</v>
      </c>
      <c r="D2368" t="s">
        <v>366</v>
      </c>
      <c r="E2368">
        <v>222.484846</v>
      </c>
      <c r="F2368">
        <v>75.58</v>
      </c>
      <c r="G2368">
        <v>30.7748802929212</v>
      </c>
      <c r="H2368">
        <v>-10.2739602821775</v>
      </c>
      <c r="I2368">
        <v>-8.56215661656333</v>
      </c>
      <c r="J2368">
        <v>-5.4216251473610999</v>
      </c>
      <c r="K2368">
        <v>78.966044672632407</v>
      </c>
      <c r="L2368">
        <v>73.876970332652405</v>
      </c>
      <c r="M2368">
        <v>50.293720797294903</v>
      </c>
      <c r="N2368">
        <v>0.79027235741017099</v>
      </c>
      <c r="O2368">
        <v>28.8039163799947</v>
      </c>
      <c r="P2368">
        <v>66.843267108167694</v>
      </c>
      <c r="Q2368">
        <v>3.9342360240576003E-2</v>
      </c>
    </row>
    <row r="2369" spans="1:17" hidden="1" x14ac:dyDescent="0.3">
      <c r="A2369" t="s">
        <v>4935</v>
      </c>
      <c r="B2369" t="s">
        <v>4936</v>
      </c>
      <c r="C2369" t="str">
        <f>IFERROR(VLOOKUP(Table1[[#This Row],[Ticker]],[1]!Table2[[Symbol]:[Industry]],2,FALSE),"-")</f>
        <v>-</v>
      </c>
      <c r="D2369" t="s">
        <v>141</v>
      </c>
      <c r="E2369">
        <v>222.47456</v>
      </c>
      <c r="F2369">
        <v>14.08</v>
      </c>
      <c r="G2369">
        <v>-110.254320000549</v>
      </c>
      <c r="H2369">
        <v>-9.6470523725838806</v>
      </c>
      <c r="I2369">
        <v>-50.358263594386301</v>
      </c>
      <c r="J2369">
        <v>-10.2067324468598</v>
      </c>
      <c r="K2369">
        <v>15.124637230547499</v>
      </c>
      <c r="L2369">
        <v>27.883277563921599</v>
      </c>
      <c r="M2369">
        <v>40.898982470718899</v>
      </c>
      <c r="N2369">
        <v>1.1727888404508799</v>
      </c>
      <c r="O2369">
        <v>545.73863636363603</v>
      </c>
      <c r="P2369">
        <v>36.831875607385797</v>
      </c>
      <c r="Q2369">
        <v>-1.2419499405645001E-2</v>
      </c>
    </row>
    <row r="2370" spans="1:17" hidden="1" x14ac:dyDescent="0.3">
      <c r="A2370" t="s">
        <v>4937</v>
      </c>
      <c r="B2370" t="s">
        <v>4938</v>
      </c>
      <c r="C2370" t="str">
        <f>IFERROR(VLOOKUP(Table1[[#This Row],[Ticker]],[1]!Table2[[Symbol]:[Industry]],2,FALSE),"-")</f>
        <v>-</v>
      </c>
      <c r="D2370" t="s">
        <v>46</v>
      </c>
      <c r="E2370">
        <v>221.73912000000001</v>
      </c>
      <c r="F2370">
        <v>288</v>
      </c>
      <c r="G2370">
        <v>-2.4588795148118701</v>
      </c>
      <c r="H2370">
        <v>-0.123312245767108</v>
      </c>
      <c r="I2370">
        <v>10.8008929510898</v>
      </c>
      <c r="J2370">
        <v>1.7317915858185</v>
      </c>
      <c r="K2370">
        <v>281.60455849351098</v>
      </c>
      <c r="L2370">
        <v>255.75201003130499</v>
      </c>
      <c r="M2370">
        <v>48.092474982078102</v>
      </c>
      <c r="N2370">
        <v>0.47999306368404998</v>
      </c>
      <c r="O2370">
        <v>17.7083333333333</v>
      </c>
      <c r="P2370">
        <v>38.0632790028763</v>
      </c>
    </row>
    <row r="2371" spans="1:17" hidden="1" x14ac:dyDescent="0.3">
      <c r="A2371" t="s">
        <v>4939</v>
      </c>
      <c r="B2371" t="s">
        <v>4940</v>
      </c>
      <c r="C2371" t="str">
        <f>IFERROR(VLOOKUP(Table1[[#This Row],[Ticker]],[1]!Table2[[Symbol]:[Industry]],2,FALSE),"-")</f>
        <v>-</v>
      </c>
      <c r="D2371" t="s">
        <v>127</v>
      </c>
      <c r="E2371">
        <v>221.724880573999</v>
      </c>
      <c r="F2371">
        <v>24.58</v>
      </c>
      <c r="G2371">
        <v>149.02275630594599</v>
      </c>
      <c r="H2371">
        <v>34.6373533979679</v>
      </c>
      <c r="I2371">
        <v>36.752013331858798</v>
      </c>
      <c r="J2371">
        <v>2.4923785525231001</v>
      </c>
      <c r="K2371">
        <v>19.316404772609399</v>
      </c>
      <c r="L2371">
        <v>15.5588806187255</v>
      </c>
      <c r="M2371">
        <v>69.234056826439797</v>
      </c>
      <c r="N2371">
        <v>1.36514778099237</v>
      </c>
      <c r="O2371">
        <v>5.8177379983726798</v>
      </c>
      <c r="P2371">
        <v>189.17647058823499</v>
      </c>
      <c r="Q2371">
        <v>6.6618064085779999E-2</v>
      </c>
    </row>
    <row r="2372" spans="1:17" hidden="1" x14ac:dyDescent="0.3">
      <c r="A2372" t="s">
        <v>4941</v>
      </c>
      <c r="B2372" t="s">
        <v>4942</v>
      </c>
      <c r="C2372" t="str">
        <f>IFERROR(VLOOKUP(Table1[[#This Row],[Ticker]],[1]!Table2[[Symbol]:[Industry]],2,FALSE),"-")</f>
        <v>-</v>
      </c>
      <c r="D2372" t="s">
        <v>127</v>
      </c>
      <c r="E2372">
        <v>221.58</v>
      </c>
      <c r="F2372">
        <v>246.2</v>
      </c>
      <c r="G2372">
        <v>-24.481647494358398</v>
      </c>
      <c r="H2372">
        <v>-9.0015686555882208</v>
      </c>
      <c r="I2372">
        <v>-21.842706287080102</v>
      </c>
      <c r="J2372">
        <v>-4.4848331359347799</v>
      </c>
      <c r="K2372">
        <v>264.49068254154702</v>
      </c>
      <c r="L2372">
        <v>266.12596531948498</v>
      </c>
      <c r="M2372">
        <v>29.8149692264344</v>
      </c>
      <c r="N2372">
        <v>0.45250049351215099</v>
      </c>
      <c r="O2372">
        <v>43.379366368805798</v>
      </c>
      <c r="P2372">
        <v>18.422318422318401</v>
      </c>
      <c r="Q2372">
        <v>1.1194720553924E-2</v>
      </c>
    </row>
    <row r="2373" spans="1:17" hidden="1" x14ac:dyDescent="0.3">
      <c r="A2373" t="s">
        <v>4943</v>
      </c>
      <c r="B2373" t="s">
        <v>4944</v>
      </c>
      <c r="C2373" t="str">
        <f>IFERROR(VLOOKUP(Table1[[#This Row],[Ticker]],[1]!Table2[[Symbol]:[Industry]],2,FALSE),"-")</f>
        <v>-</v>
      </c>
      <c r="D2373" t="s">
        <v>141</v>
      </c>
      <c r="E2373">
        <v>220.57</v>
      </c>
      <c r="F2373">
        <v>161</v>
      </c>
      <c r="G2373">
        <v>12.444245760817999</v>
      </c>
      <c r="H2373">
        <v>17.189800950415499</v>
      </c>
      <c r="I2373">
        <v>9.5249951032469902</v>
      </c>
      <c r="J2373">
        <v>8.7458375731132101</v>
      </c>
      <c r="K2373">
        <v>143.644293348357</v>
      </c>
      <c r="L2373">
        <v>134.071347669506</v>
      </c>
      <c r="M2373">
        <v>92.964214880119201</v>
      </c>
      <c r="N2373">
        <v>0.12603537049473901</v>
      </c>
      <c r="O2373">
        <v>11.8012422360248</v>
      </c>
      <c r="P2373">
        <v>74.242424242424207</v>
      </c>
      <c r="Q2373">
        <v>9.2992929269152994E-2</v>
      </c>
    </row>
    <row r="2374" spans="1:17" hidden="1" x14ac:dyDescent="0.3">
      <c r="A2374" t="s">
        <v>4945</v>
      </c>
      <c r="B2374" t="s">
        <v>4946</v>
      </c>
      <c r="C2374" t="str">
        <f>IFERROR(VLOOKUP(Table1[[#This Row],[Ticker]],[1]!Table2[[Symbol]:[Industry]],2,FALSE),"-")</f>
        <v>-</v>
      </c>
      <c r="D2374" t="s">
        <v>532</v>
      </c>
      <c r="E2374">
        <v>220.52787678799999</v>
      </c>
      <c r="F2374">
        <v>52.21</v>
      </c>
      <c r="G2374">
        <v>44.170724763500999</v>
      </c>
      <c r="H2374">
        <v>11.9434631720538</v>
      </c>
      <c r="I2374">
        <v>59.327262046076399</v>
      </c>
      <c r="J2374">
        <v>3.8461079875595301</v>
      </c>
      <c r="K2374">
        <v>46.580710094769003</v>
      </c>
      <c r="L2374">
        <v>38.042789126095201</v>
      </c>
      <c r="M2374">
        <v>66.792974235558404</v>
      </c>
      <c r="N2374">
        <v>0.30341825392218502</v>
      </c>
      <c r="O2374">
        <v>6.3014748132541598</v>
      </c>
      <c r="P2374">
        <v>112.23577235772299</v>
      </c>
      <c r="Q2374">
        <v>8.2805128022369993E-3</v>
      </c>
    </row>
    <row r="2375" spans="1:17" hidden="1" x14ac:dyDescent="0.3">
      <c r="A2375" t="s">
        <v>4947</v>
      </c>
      <c r="B2375" t="s">
        <v>4948</v>
      </c>
      <c r="C2375" t="str">
        <f>IFERROR(VLOOKUP(Table1[[#This Row],[Ticker]],[1]!Table2[[Symbol]:[Industry]],2,FALSE),"-")</f>
        <v>-</v>
      </c>
      <c r="D2375" t="s">
        <v>1419</v>
      </c>
      <c r="E2375">
        <v>220.1020905</v>
      </c>
      <c r="F2375">
        <v>124.42</v>
      </c>
      <c r="G2375">
        <v>13.4727133685795</v>
      </c>
      <c r="H2375">
        <v>12.509343321981</v>
      </c>
      <c r="I2375">
        <v>5.6220930601525003</v>
      </c>
      <c r="J2375">
        <v>3.8191340260915498</v>
      </c>
      <c r="K2375">
        <v>110.141349523099</v>
      </c>
      <c r="L2375">
        <v>105.92803431164501</v>
      </c>
      <c r="M2375">
        <v>84.100439049978803</v>
      </c>
      <c r="N2375">
        <v>1.97013783709304</v>
      </c>
      <c r="O2375">
        <v>11.5576273910946</v>
      </c>
      <c r="P2375">
        <v>43.672055427251699</v>
      </c>
      <c r="Q2375">
        <v>-5.6174751117000002E-4</v>
      </c>
    </row>
    <row r="2376" spans="1:17" hidden="1" x14ac:dyDescent="0.3">
      <c r="A2376" t="s">
        <v>4949</v>
      </c>
      <c r="B2376" t="s">
        <v>4950</v>
      </c>
      <c r="C2376" t="str">
        <f>IFERROR(VLOOKUP(Table1[[#This Row],[Ticker]],[1]!Table2[[Symbol]:[Industry]],2,FALSE),"-")</f>
        <v>-</v>
      </c>
      <c r="D2376" t="s">
        <v>163</v>
      </c>
      <c r="E2376">
        <v>219.95728170000001</v>
      </c>
      <c r="F2376">
        <v>95.25</v>
      </c>
      <c r="G2376">
        <v>114.19713888539199</v>
      </c>
      <c r="H2376">
        <v>14.1907074359071</v>
      </c>
      <c r="I2376">
        <v>60.450400857316602</v>
      </c>
      <c r="J2376">
        <v>4.17736435662873</v>
      </c>
      <c r="K2376">
        <v>83.848439819817102</v>
      </c>
      <c r="L2376">
        <v>67.373138716414701</v>
      </c>
      <c r="M2376">
        <v>66.1946893207692</v>
      </c>
      <c r="N2376">
        <v>1.00247924582447</v>
      </c>
      <c r="O2376">
        <v>3.91601049868766</v>
      </c>
      <c r="P2376">
        <v>160.95890410958901</v>
      </c>
      <c r="Q2376">
        <v>0.16553350628233601</v>
      </c>
    </row>
    <row r="2377" spans="1:17" hidden="1" x14ac:dyDescent="0.3">
      <c r="A2377" t="s">
        <v>4951</v>
      </c>
      <c r="B2377" t="s">
        <v>3553</v>
      </c>
      <c r="C2377" t="str">
        <f>IFERROR(VLOOKUP(Table1[[#This Row],[Ticker]],[1]!Table2[[Symbol]:[Industry]],2,FALSE),"-")</f>
        <v>-</v>
      </c>
      <c r="D2377" t="s">
        <v>1419</v>
      </c>
      <c r="E2377">
        <v>218.828643</v>
      </c>
      <c r="F2377">
        <v>138.93</v>
      </c>
      <c r="G2377">
        <v>0.172555221633651</v>
      </c>
      <c r="H2377">
        <v>3.54915801126513</v>
      </c>
      <c r="I2377">
        <v>4.8367205308621699</v>
      </c>
      <c r="J2377">
        <v>5.4415422322333198</v>
      </c>
      <c r="K2377">
        <v>128.35970665475199</v>
      </c>
      <c r="L2377">
        <v>118.202430367426</v>
      </c>
      <c r="M2377">
        <v>61.536825874742597</v>
      </c>
      <c r="N2377">
        <v>1.0420719705497601</v>
      </c>
      <c r="O2377">
        <v>7.1042971280500904</v>
      </c>
      <c r="P2377">
        <v>40.546282245827001</v>
      </c>
      <c r="Q2377">
        <v>3.1664888934093E-2</v>
      </c>
    </row>
    <row r="2378" spans="1:17" hidden="1" x14ac:dyDescent="0.3">
      <c r="A2378" t="s">
        <v>4952</v>
      </c>
      <c r="B2378" t="s">
        <v>4953</v>
      </c>
      <c r="C2378" t="str">
        <f>IFERROR(VLOOKUP(Table1[[#This Row],[Ticker]],[1]!Table2[[Symbol]:[Industry]],2,FALSE),"-")</f>
        <v>-</v>
      </c>
      <c r="D2378" t="s">
        <v>473</v>
      </c>
      <c r="E2378">
        <v>217.72829999999999</v>
      </c>
      <c r="F2378">
        <v>123.85</v>
      </c>
      <c r="G2378">
        <v>-44.264932284434799</v>
      </c>
      <c r="H2378">
        <v>-15.5151585637545</v>
      </c>
      <c r="I2378">
        <v>-28.647800292316099</v>
      </c>
      <c r="J2378">
        <v>-15.615567033326</v>
      </c>
      <c r="O2378">
        <v>28.8655631812676</v>
      </c>
      <c r="P2378">
        <v>0</v>
      </c>
    </row>
    <row r="2379" spans="1:17" hidden="1" x14ac:dyDescent="0.3">
      <c r="A2379" t="s">
        <v>4954</v>
      </c>
      <c r="B2379" t="s">
        <v>4955</v>
      </c>
      <c r="C2379" t="str">
        <f>IFERROR(VLOOKUP(Table1[[#This Row],[Ticker]],[1]!Table2[[Symbol]:[Industry]],2,FALSE),"-")</f>
        <v>-</v>
      </c>
      <c r="D2379" t="s">
        <v>1419</v>
      </c>
      <c r="E2379">
        <v>216.93738737999999</v>
      </c>
      <c r="F2379">
        <v>208.6</v>
      </c>
      <c r="G2379">
        <v>43.294163588981398</v>
      </c>
      <c r="H2379">
        <v>-4.3267273278235399</v>
      </c>
      <c r="I2379">
        <v>-3.3113052773592</v>
      </c>
      <c r="J2379">
        <v>13.1120870497705</v>
      </c>
      <c r="K2379">
        <v>190.355236208588</v>
      </c>
      <c r="L2379">
        <v>174.28857142979001</v>
      </c>
      <c r="M2379">
        <v>63.816011386524998</v>
      </c>
      <c r="N2379">
        <v>0.74455516404411504</v>
      </c>
      <c r="O2379">
        <v>19.295302013422798</v>
      </c>
      <c r="P2379">
        <v>88.607594936708793</v>
      </c>
      <c r="Q2379">
        <v>4.1668892899152002E-2</v>
      </c>
    </row>
    <row r="2380" spans="1:17" hidden="1" x14ac:dyDescent="0.3">
      <c r="A2380" t="s">
        <v>4956</v>
      </c>
      <c r="B2380" t="s">
        <v>4957</v>
      </c>
      <c r="C2380" t="str">
        <f>IFERROR(VLOOKUP(Table1[[#This Row],[Ticker]],[1]!Table2[[Symbol]:[Industry]],2,FALSE),"-")</f>
        <v>-</v>
      </c>
      <c r="D2380" t="s">
        <v>121</v>
      </c>
      <c r="E2380">
        <v>216.79541</v>
      </c>
      <c r="F2380">
        <v>303.55</v>
      </c>
      <c r="G2380">
        <v>93.988509876025503</v>
      </c>
      <c r="H2380">
        <v>8.7977069333215105</v>
      </c>
      <c r="I2380">
        <v>-5.5782050581701403</v>
      </c>
      <c r="J2380">
        <v>7.9381988468917601</v>
      </c>
      <c r="K2380">
        <v>282.94178243824098</v>
      </c>
      <c r="L2380">
        <v>246.43845227340799</v>
      </c>
      <c r="M2380">
        <v>62.657744932051301</v>
      </c>
      <c r="N2380">
        <v>0.56046705587989898</v>
      </c>
      <c r="O2380">
        <v>37.687366167023498</v>
      </c>
      <c r="P2380">
        <v>194.70873786407699</v>
      </c>
    </row>
    <row r="2381" spans="1:17" hidden="1" x14ac:dyDescent="0.3">
      <c r="A2381" t="s">
        <v>4958</v>
      </c>
      <c r="B2381" t="s">
        <v>4959</v>
      </c>
      <c r="C2381" t="str">
        <f>IFERROR(VLOOKUP(Table1[[#This Row],[Ticker]],[1]!Table2[[Symbol]:[Industry]],2,FALSE),"-")</f>
        <v>-</v>
      </c>
      <c r="D2381" t="s">
        <v>72</v>
      </c>
      <c r="E2381">
        <v>216.393930342</v>
      </c>
      <c r="F2381">
        <v>77.97</v>
      </c>
      <c r="G2381">
        <v>86.249310015233604</v>
      </c>
      <c r="H2381">
        <v>8.2845764820511505</v>
      </c>
      <c r="I2381">
        <v>49.558265053682</v>
      </c>
      <c r="J2381">
        <v>3.80191545275266</v>
      </c>
      <c r="K2381">
        <v>65.778672717299699</v>
      </c>
      <c r="L2381">
        <v>54.380685598055102</v>
      </c>
      <c r="M2381">
        <v>72.194974693196997</v>
      </c>
      <c r="N2381">
        <v>0.52999383621749996</v>
      </c>
      <c r="O2381">
        <v>7.2207259202257097</v>
      </c>
      <c r="P2381">
        <v>128.651026392961</v>
      </c>
      <c r="Q2381">
        <v>0.122881286307893</v>
      </c>
    </row>
    <row r="2382" spans="1:17" hidden="1" x14ac:dyDescent="0.3">
      <c r="A2382" t="s">
        <v>4960</v>
      </c>
      <c r="B2382" t="s">
        <v>4961</v>
      </c>
      <c r="C2382" t="str">
        <f>IFERROR(VLOOKUP(Table1[[#This Row],[Ticker]],[1]!Table2[[Symbol]:[Industry]],2,FALSE),"-")</f>
        <v>-</v>
      </c>
      <c r="D2382" t="s">
        <v>89</v>
      </c>
      <c r="E2382">
        <v>216.21283199999999</v>
      </c>
      <c r="F2382">
        <v>54.01</v>
      </c>
      <c r="G2382">
        <v>52.741327353438798</v>
      </c>
      <c r="H2382">
        <v>-7.9837319323223701</v>
      </c>
      <c r="I2382">
        <v>18.514833175169201</v>
      </c>
      <c r="J2382">
        <v>-1.01580689592325</v>
      </c>
      <c r="K2382">
        <v>49.0705944580276</v>
      </c>
      <c r="L2382">
        <v>41.683638959188201</v>
      </c>
      <c r="M2382">
        <v>53.3279772586109</v>
      </c>
      <c r="N2382">
        <v>1.66653048808062</v>
      </c>
      <c r="O2382">
        <v>9.9796334012219798</v>
      </c>
      <c r="P2382">
        <v>120.44897959183599</v>
      </c>
      <c r="Q2382">
        <v>0.118691553895433</v>
      </c>
    </row>
    <row r="2383" spans="1:17" hidden="1" x14ac:dyDescent="0.3">
      <c r="A2383" t="s">
        <v>4962</v>
      </c>
      <c r="B2383" t="s">
        <v>4963</v>
      </c>
      <c r="C2383" t="str">
        <f>IFERROR(VLOOKUP(Table1[[#This Row],[Ticker]],[1]!Table2[[Symbol]:[Industry]],2,FALSE),"-")</f>
        <v>-</v>
      </c>
      <c r="D2383" t="s">
        <v>2368</v>
      </c>
      <c r="E2383">
        <v>215.55557279999999</v>
      </c>
      <c r="F2383">
        <v>116.4</v>
      </c>
      <c r="G2383">
        <v>48.768212972595698</v>
      </c>
      <c r="H2383">
        <v>-8.9640452034306204</v>
      </c>
      <c r="I2383">
        <v>10.2087693126948</v>
      </c>
      <c r="J2383">
        <v>-0.44699879818813498</v>
      </c>
      <c r="K2383">
        <v>122.245527940179</v>
      </c>
      <c r="M2383">
        <v>41.290237280763598</v>
      </c>
      <c r="N2383">
        <v>0.22408040532190901</v>
      </c>
      <c r="O2383">
        <v>64.862542955326404</v>
      </c>
      <c r="P2383">
        <v>87.741935483870904</v>
      </c>
    </row>
    <row r="2384" spans="1:17" hidden="1" x14ac:dyDescent="0.3">
      <c r="A2384" t="s">
        <v>4964</v>
      </c>
      <c r="B2384" t="s">
        <v>4965</v>
      </c>
      <c r="C2384" t="str">
        <f>IFERROR(VLOOKUP(Table1[[#This Row],[Ticker]],[1]!Table2[[Symbol]:[Industry]],2,FALSE),"-")</f>
        <v>-</v>
      </c>
      <c r="D2384" t="s">
        <v>301</v>
      </c>
      <c r="E2384">
        <v>215.43202713599999</v>
      </c>
      <c r="F2384">
        <v>47.31</v>
      </c>
      <c r="G2384">
        <v>-41.021400806336203</v>
      </c>
      <c r="H2384">
        <v>-15.8204739732167</v>
      </c>
      <c r="I2384">
        <v>-41.2830928810057</v>
      </c>
      <c r="J2384">
        <v>-9.2709786655193298</v>
      </c>
      <c r="K2384">
        <v>52.634634644733303</v>
      </c>
      <c r="L2384">
        <v>57.182085071220399</v>
      </c>
      <c r="M2384">
        <v>29.005207113789002</v>
      </c>
      <c r="N2384">
        <v>0.75996866845595201</v>
      </c>
      <c r="O2384">
        <v>110.737687592475</v>
      </c>
      <c r="P2384">
        <v>6.5540540540540704</v>
      </c>
      <c r="Q2384">
        <v>9.8483349458272001E-2</v>
      </c>
    </row>
    <row r="2385" spans="1:17" hidden="1" x14ac:dyDescent="0.3">
      <c r="A2385" t="s">
        <v>4966</v>
      </c>
      <c r="B2385" t="s">
        <v>4967</v>
      </c>
      <c r="C2385" t="str">
        <f>IFERROR(VLOOKUP(Table1[[#This Row],[Ticker]],[1]!Table2[[Symbol]:[Industry]],2,FALSE),"-")</f>
        <v>-</v>
      </c>
      <c r="D2385" t="s">
        <v>532</v>
      </c>
      <c r="E2385">
        <v>215.1898918</v>
      </c>
      <c r="F2385">
        <v>48.49</v>
      </c>
      <c r="G2385">
        <v>20.556431766424499</v>
      </c>
      <c r="H2385">
        <v>-15.2856991167075</v>
      </c>
      <c r="I2385">
        <v>-12.5467504540983</v>
      </c>
      <c r="J2385">
        <v>-2.5356364521086698</v>
      </c>
      <c r="K2385">
        <v>49.837045183521298</v>
      </c>
      <c r="L2385">
        <v>45.549718737277502</v>
      </c>
      <c r="M2385">
        <v>37.222588169235202</v>
      </c>
      <c r="N2385">
        <v>0.27800326394979002</v>
      </c>
      <c r="O2385">
        <v>25.0773355330996</v>
      </c>
      <c r="P2385">
        <v>66.346483704974204</v>
      </c>
      <c r="Q2385">
        <v>6.9897995430721005E-2</v>
      </c>
    </row>
    <row r="2386" spans="1:17" hidden="1" x14ac:dyDescent="0.3">
      <c r="A2386" t="s">
        <v>4968</v>
      </c>
      <c r="B2386" t="s">
        <v>4969</v>
      </c>
      <c r="C2386" t="str">
        <f>IFERROR(VLOOKUP(Table1[[#This Row],[Ticker]],[1]!Table2[[Symbol]:[Industry]],2,FALSE),"-")</f>
        <v>-</v>
      </c>
      <c r="D2386" t="s">
        <v>415</v>
      </c>
      <c r="E2386">
        <v>214.4670696</v>
      </c>
      <c r="F2386">
        <v>141.54</v>
      </c>
      <c r="G2386">
        <v>232.8894465777</v>
      </c>
      <c r="H2386">
        <v>50.141246667818599</v>
      </c>
      <c r="I2386">
        <v>203.650917377079</v>
      </c>
      <c r="J2386">
        <v>6.85589956602215</v>
      </c>
      <c r="K2386">
        <v>97.4559498637948</v>
      </c>
      <c r="L2386">
        <v>64.399508653237106</v>
      </c>
      <c r="M2386">
        <v>99.991652580151893</v>
      </c>
      <c r="N2386">
        <v>1.46087293508306</v>
      </c>
      <c r="O2386">
        <v>0</v>
      </c>
      <c r="P2386">
        <v>367.90082644628097</v>
      </c>
      <c r="Q2386">
        <v>0.134865520513928</v>
      </c>
    </row>
    <row r="2387" spans="1:17" hidden="1" x14ac:dyDescent="0.3">
      <c r="A2387" t="s">
        <v>4970</v>
      </c>
      <c r="B2387" t="s">
        <v>4971</v>
      </c>
      <c r="C2387" t="str">
        <f>IFERROR(VLOOKUP(Table1[[#This Row],[Ticker]],[1]!Table2[[Symbol]:[Industry]],2,FALSE),"-")</f>
        <v>-</v>
      </c>
      <c r="D2387" t="s">
        <v>296</v>
      </c>
      <c r="E2387">
        <v>214.10473704200001</v>
      </c>
      <c r="F2387">
        <v>207.34</v>
      </c>
      <c r="G2387">
        <v>11.110004780559301</v>
      </c>
      <c r="H2387">
        <v>-3.7644412095105499</v>
      </c>
      <c r="I2387">
        <v>-2.61277767382958</v>
      </c>
      <c r="J2387">
        <v>4.9065357047456999</v>
      </c>
      <c r="K2387">
        <v>193.60400655356301</v>
      </c>
      <c r="L2387">
        <v>187.97455042355099</v>
      </c>
      <c r="M2387">
        <v>73.662281001814705</v>
      </c>
      <c r="N2387">
        <v>0.39424245995412899</v>
      </c>
      <c r="O2387">
        <v>39.866885309154</v>
      </c>
      <c r="P2387">
        <v>42.208504801097298</v>
      </c>
      <c r="Q2387">
        <v>5.3841026024629E-2</v>
      </c>
    </row>
    <row r="2388" spans="1:17" hidden="1" x14ac:dyDescent="0.3">
      <c r="A2388" t="s">
        <v>4972</v>
      </c>
      <c r="B2388" t="s">
        <v>4973</v>
      </c>
      <c r="C2388" t="str">
        <f>IFERROR(VLOOKUP(Table1[[#This Row],[Ticker]],[1]!Table2[[Symbol]:[Industry]],2,FALSE),"-")</f>
        <v>-</v>
      </c>
      <c r="D2388" t="s">
        <v>172</v>
      </c>
      <c r="E2388">
        <v>214.08</v>
      </c>
      <c r="F2388">
        <v>26.76</v>
      </c>
      <c r="G2388">
        <v>120.059827598548</v>
      </c>
      <c r="H2388">
        <v>-5.6180638305434103</v>
      </c>
      <c r="I2388">
        <v>3.72919701098041</v>
      </c>
      <c r="J2388">
        <v>-1.9101660667776399</v>
      </c>
      <c r="K2388">
        <v>25.5752626857367</v>
      </c>
      <c r="L2388">
        <v>21.605619742445501</v>
      </c>
      <c r="M2388">
        <v>44.446871203585403</v>
      </c>
      <c r="N2388">
        <v>1.22654450839805</v>
      </c>
      <c r="O2388">
        <v>16.965620328848999</v>
      </c>
      <c r="P2388">
        <v>153.64928909952599</v>
      </c>
      <c r="Q2388">
        <v>8.7702971230412999E-2</v>
      </c>
    </row>
    <row r="2389" spans="1:17" hidden="1" x14ac:dyDescent="0.3">
      <c r="A2389" t="s">
        <v>4974</v>
      </c>
      <c r="B2389" t="s">
        <v>4975</v>
      </c>
      <c r="C2389" t="str">
        <f>IFERROR(VLOOKUP(Table1[[#This Row],[Ticker]],[1]!Table2[[Symbol]:[Industry]],2,FALSE),"-")</f>
        <v>-</v>
      </c>
      <c r="D2389" t="s">
        <v>104</v>
      </c>
      <c r="E2389">
        <v>213.39589894</v>
      </c>
      <c r="F2389">
        <v>160.85</v>
      </c>
      <c r="G2389">
        <v>41.718492963839999</v>
      </c>
      <c r="H2389">
        <v>-5.9903276191388501</v>
      </c>
      <c r="I2389">
        <v>-7.8933195453109901</v>
      </c>
      <c r="J2389">
        <v>-0.43869220171221501</v>
      </c>
      <c r="K2389">
        <v>173.36865004758801</v>
      </c>
      <c r="L2389">
        <v>152.08725672452201</v>
      </c>
      <c r="M2389">
        <v>29.058647672657901</v>
      </c>
      <c r="N2389">
        <v>0.50550618971671601</v>
      </c>
      <c r="O2389">
        <v>62.760335716505999</v>
      </c>
      <c r="P2389">
        <v>131.272465851905</v>
      </c>
      <c r="Q2389">
        <v>0.11472274541304101</v>
      </c>
    </row>
    <row r="2390" spans="1:17" hidden="1" x14ac:dyDescent="0.3">
      <c r="A2390" t="s">
        <v>4976</v>
      </c>
      <c r="B2390" t="s">
        <v>4977</v>
      </c>
      <c r="C2390" t="str">
        <f>IFERROR(VLOOKUP(Table1[[#This Row],[Ticker]],[1]!Table2[[Symbol]:[Industry]],2,FALSE),"-")</f>
        <v>-</v>
      </c>
      <c r="D2390" t="s">
        <v>2600</v>
      </c>
      <c r="E2390">
        <v>213.10373349</v>
      </c>
      <c r="F2390">
        <v>16.18</v>
      </c>
      <c r="G2390">
        <v>18.300278085554002</v>
      </c>
      <c r="H2390">
        <v>13.1954466808318</v>
      </c>
      <c r="I2390">
        <v>-20.673740531705199</v>
      </c>
      <c r="J2390">
        <v>0.129731365988905</v>
      </c>
      <c r="K2390">
        <v>15.8682816874078</v>
      </c>
      <c r="L2390">
        <v>15.4296516956744</v>
      </c>
      <c r="M2390">
        <v>48.8475291450561</v>
      </c>
      <c r="N2390">
        <v>0.95731450587175504</v>
      </c>
      <c r="O2390">
        <v>21.137206427688501</v>
      </c>
      <c r="P2390">
        <v>58.531864635557199</v>
      </c>
      <c r="Q2390">
        <v>7.0603989458558003E-2</v>
      </c>
    </row>
    <row r="2391" spans="1:17" hidden="1" x14ac:dyDescent="0.3">
      <c r="A2391" t="s">
        <v>4978</v>
      </c>
      <c r="B2391" t="s">
        <v>4979</v>
      </c>
      <c r="C2391" t="str">
        <f>IFERROR(VLOOKUP(Table1[[#This Row],[Ticker]],[1]!Table2[[Symbol]:[Industry]],2,FALSE),"-")</f>
        <v>-</v>
      </c>
      <c r="D2391" t="s">
        <v>630</v>
      </c>
      <c r="E2391">
        <v>211.68721300999999</v>
      </c>
      <c r="F2391">
        <v>4.55</v>
      </c>
      <c r="G2391">
        <v>80.959337035752895</v>
      </c>
      <c r="H2391">
        <v>11.9670331744562</v>
      </c>
      <c r="I2391">
        <v>11.7655703746724</v>
      </c>
      <c r="J2391">
        <v>-12.006474338903301</v>
      </c>
      <c r="K2391">
        <v>3.7452572363454899</v>
      </c>
      <c r="L2391">
        <v>3.38385312133983</v>
      </c>
      <c r="M2391">
        <v>49.577466397694202</v>
      </c>
      <c r="N2391">
        <v>1.9879556852749301</v>
      </c>
      <c r="O2391">
        <v>30.769230769230699</v>
      </c>
      <c r="P2391">
        <v>121.906396728429</v>
      </c>
      <c r="Q2391">
        <v>0.15049057991215201</v>
      </c>
    </row>
    <row r="2392" spans="1:17" hidden="1" x14ac:dyDescent="0.3">
      <c r="A2392" t="s">
        <v>4980</v>
      </c>
      <c r="B2392" t="s">
        <v>4981</v>
      </c>
      <c r="C2392" t="str">
        <f>IFERROR(VLOOKUP(Table1[[#This Row],[Ticker]],[1]!Table2[[Symbol]:[Industry]],2,FALSE),"-")</f>
        <v>-</v>
      </c>
      <c r="D2392" t="s">
        <v>777</v>
      </c>
      <c r="E2392">
        <v>211.573824</v>
      </c>
      <c r="F2392">
        <v>143.11000000000001</v>
      </c>
      <c r="G2392">
        <v>-19.009580694484399</v>
      </c>
      <c r="H2392">
        <v>-6.2295434182959299</v>
      </c>
      <c r="I2392">
        <v>-7.9754421985536297</v>
      </c>
      <c r="J2392">
        <v>1.86474889183492</v>
      </c>
      <c r="K2392">
        <v>141.18698429597001</v>
      </c>
      <c r="L2392">
        <v>138.959294794698</v>
      </c>
      <c r="M2392">
        <v>45.464747240574397</v>
      </c>
      <c r="N2392">
        <v>1.65438773774059</v>
      </c>
      <c r="O2392">
        <v>28.7471176018447</v>
      </c>
      <c r="P2392">
        <v>26.702080566622399</v>
      </c>
      <c r="Q2392">
        <v>8.1455922040630999E-2</v>
      </c>
    </row>
    <row r="2393" spans="1:17" hidden="1" x14ac:dyDescent="0.3">
      <c r="A2393" t="s">
        <v>4982</v>
      </c>
      <c r="B2393" t="s">
        <v>4983</v>
      </c>
      <c r="C2393" t="str">
        <f>IFERROR(VLOOKUP(Table1[[#This Row],[Ticker]],[1]!Table2[[Symbol]:[Industry]],2,FALSE),"-")</f>
        <v>-</v>
      </c>
      <c r="D2393" t="s">
        <v>356</v>
      </c>
      <c r="E2393">
        <v>211.44149874999999</v>
      </c>
      <c r="F2393">
        <v>46.29</v>
      </c>
      <c r="G2393">
        <v>-21.529669412115599</v>
      </c>
      <c r="H2393">
        <v>-17.8707133189986</v>
      </c>
      <c r="I2393">
        <v>1.6418029172467501</v>
      </c>
      <c r="J2393">
        <v>7.32750879490969</v>
      </c>
      <c r="K2393">
        <v>46.370640580955303</v>
      </c>
      <c r="L2393">
        <v>43.251468564603599</v>
      </c>
      <c r="M2393">
        <v>48.537818905149301</v>
      </c>
      <c r="N2393">
        <v>0.55404259538254497</v>
      </c>
      <c r="O2393">
        <v>40.254620082876698</v>
      </c>
      <c r="P2393">
        <v>42.088520269746503</v>
      </c>
      <c r="Q2393">
        <v>6.9740395608875003E-2</v>
      </c>
    </row>
    <row r="2394" spans="1:17" hidden="1" x14ac:dyDescent="0.3">
      <c r="A2394" t="s">
        <v>4984</v>
      </c>
      <c r="B2394" t="s">
        <v>4985</v>
      </c>
      <c r="C2394" t="str">
        <f>IFERROR(VLOOKUP(Table1[[#This Row],[Ticker]],[1]!Table2[[Symbol]:[Industry]],2,FALSE),"-")</f>
        <v>-</v>
      </c>
      <c r="D2394" t="s">
        <v>218</v>
      </c>
      <c r="E2394">
        <v>211.30197749999999</v>
      </c>
      <c r="F2394">
        <v>167.25</v>
      </c>
      <c r="G2394">
        <v>315.96636965462301</v>
      </c>
      <c r="H2394">
        <v>57.741382853965398</v>
      </c>
      <c r="I2394">
        <v>120.155731660767</v>
      </c>
      <c r="J2394">
        <v>9.0238936232659501</v>
      </c>
      <c r="K2394">
        <v>115.43476589925299</v>
      </c>
      <c r="L2394">
        <v>81.265748299398098</v>
      </c>
      <c r="M2394">
        <v>99.750602600123699</v>
      </c>
      <c r="N2394">
        <v>0.28535549073620597</v>
      </c>
      <c r="O2394">
        <v>0</v>
      </c>
      <c r="P2394">
        <v>361.37931034482699</v>
      </c>
      <c r="Q2394">
        <v>9.3012891853984994E-2</v>
      </c>
    </row>
    <row r="2395" spans="1:17" hidden="1" x14ac:dyDescent="0.3">
      <c r="A2395" t="s">
        <v>4986</v>
      </c>
      <c r="B2395" t="s">
        <v>4987</v>
      </c>
      <c r="C2395" t="str">
        <f>IFERROR(VLOOKUP(Table1[[#This Row],[Ticker]],[1]!Table2[[Symbol]:[Industry]],2,FALSE),"-")</f>
        <v>-</v>
      </c>
      <c r="D2395" t="s">
        <v>1547</v>
      </c>
      <c r="E2395">
        <v>210.94687120999899</v>
      </c>
      <c r="F2395">
        <v>132.59</v>
      </c>
      <c r="G2395">
        <v>61.473949089503499</v>
      </c>
      <c r="H2395">
        <v>-6.1971211025192696</v>
      </c>
      <c r="I2395">
        <v>4.6747348990236599</v>
      </c>
      <c r="J2395">
        <v>-6.3374796875366499</v>
      </c>
      <c r="K2395">
        <v>132.96977924190401</v>
      </c>
      <c r="L2395">
        <v>112.39225416276</v>
      </c>
      <c r="M2395">
        <v>35.518756925258003</v>
      </c>
      <c r="N2395">
        <v>0.52725036135703296</v>
      </c>
      <c r="O2395">
        <v>21.660758729919301</v>
      </c>
      <c r="P2395">
        <v>110.89411962391</v>
      </c>
      <c r="Q2395">
        <v>9.3602520857643007E-2</v>
      </c>
    </row>
    <row r="2396" spans="1:17" hidden="1" x14ac:dyDescent="0.3">
      <c r="A2396" t="s">
        <v>4988</v>
      </c>
      <c r="B2396" t="s">
        <v>4989</v>
      </c>
      <c r="C2396" t="str">
        <f>IFERROR(VLOOKUP(Table1[[#This Row],[Ticker]],[1]!Table2[[Symbol]:[Industry]],2,FALSE),"-")</f>
        <v>-</v>
      </c>
      <c r="D2396" t="s">
        <v>931</v>
      </c>
      <c r="E2396">
        <v>210.76231056</v>
      </c>
      <c r="F2396">
        <v>112.8</v>
      </c>
      <c r="G2396">
        <v>55.188044531470602</v>
      </c>
      <c r="H2396">
        <v>41.513072615459301</v>
      </c>
      <c r="I2396">
        <v>28.097715165377402</v>
      </c>
      <c r="J2396">
        <v>23.062492739658499</v>
      </c>
      <c r="K2396">
        <v>87.899885554075496</v>
      </c>
      <c r="L2396">
        <v>77.615944251379204</v>
      </c>
      <c r="M2396">
        <v>81.004299222869506</v>
      </c>
      <c r="N2396">
        <v>3.5795791144320601</v>
      </c>
      <c r="O2396">
        <v>5.9042553191489304</v>
      </c>
      <c r="P2396">
        <v>104.533091568449</v>
      </c>
      <c r="Q2396">
        <v>7.6299778141690006E-2</v>
      </c>
    </row>
    <row r="2397" spans="1:17" hidden="1" x14ac:dyDescent="0.3">
      <c r="A2397" t="s">
        <v>4990</v>
      </c>
      <c r="B2397" t="s">
        <v>4991</v>
      </c>
      <c r="C2397" t="str">
        <f>IFERROR(VLOOKUP(Table1[[#This Row],[Ticker]],[1]!Table2[[Symbol]:[Industry]],2,FALSE),"-")</f>
        <v>-</v>
      </c>
      <c r="D2397" t="s">
        <v>473</v>
      </c>
      <c r="E2397">
        <v>210.36675199999999</v>
      </c>
      <c r="F2397">
        <v>142</v>
      </c>
      <c r="G2397">
        <v>213.37628501133401</v>
      </c>
      <c r="H2397">
        <v>5.9270105326955296</v>
      </c>
      <c r="I2397">
        <v>150.756237407713</v>
      </c>
      <c r="J2397">
        <v>-8.9295009064704107</v>
      </c>
      <c r="K2397">
        <v>119.901190761809</v>
      </c>
      <c r="M2397">
        <v>38.2584169000203</v>
      </c>
      <c r="N2397">
        <v>1.31674757281553</v>
      </c>
      <c r="O2397">
        <v>12.922535211267601</v>
      </c>
      <c r="P2397">
        <v>280.18741633199397</v>
      </c>
    </row>
    <row r="2398" spans="1:17" hidden="1" x14ac:dyDescent="0.3">
      <c r="A2398" t="s">
        <v>4992</v>
      </c>
      <c r="B2398" t="s">
        <v>4993</v>
      </c>
      <c r="C2398" t="str">
        <f>IFERROR(VLOOKUP(Table1[[#This Row],[Ticker]],[1]!Table2[[Symbol]:[Industry]],2,FALSE),"-")</f>
        <v>-</v>
      </c>
      <c r="D2398" t="s">
        <v>566</v>
      </c>
      <c r="E2398">
        <v>210.27438000000001</v>
      </c>
      <c r="F2398">
        <v>199.35</v>
      </c>
      <c r="G2398">
        <v>37.840053865149599</v>
      </c>
      <c r="H2398">
        <v>69.214092448391199</v>
      </c>
      <c r="I2398">
        <v>53.4571858572683</v>
      </c>
      <c r="J2398">
        <v>-4.7895771733549797</v>
      </c>
      <c r="K2398">
        <v>158.54219335728101</v>
      </c>
      <c r="M2398">
        <v>48.636843555526603</v>
      </c>
      <c r="N2398">
        <v>2.13233006547769</v>
      </c>
      <c r="O2398">
        <v>28.918986706797</v>
      </c>
      <c r="P2398">
        <v>149.18749999999901</v>
      </c>
    </row>
    <row r="2399" spans="1:17" hidden="1" x14ac:dyDescent="0.3">
      <c r="A2399" t="s">
        <v>4994</v>
      </c>
      <c r="B2399" t="s">
        <v>4995</v>
      </c>
      <c r="C2399" t="str">
        <f>IFERROR(VLOOKUP(Table1[[#This Row],[Ticker]],[1]!Table2[[Symbol]:[Industry]],2,FALSE),"-")</f>
        <v>-</v>
      </c>
      <c r="D2399" t="s">
        <v>184</v>
      </c>
      <c r="E2399">
        <v>210.25045170000001</v>
      </c>
      <c r="F2399">
        <v>140.1</v>
      </c>
      <c r="G2399">
        <v>-8.8922555075037693</v>
      </c>
      <c r="H2399">
        <v>-22.971961224769402</v>
      </c>
      <c r="I2399">
        <v>-15.0547962255984</v>
      </c>
      <c r="J2399">
        <v>-10.018149243337101</v>
      </c>
      <c r="K2399">
        <v>153.28786828176601</v>
      </c>
      <c r="L2399">
        <v>141.92057332261601</v>
      </c>
      <c r="M2399">
        <v>25.823347812336401</v>
      </c>
      <c r="N2399">
        <v>0.80196949681758101</v>
      </c>
      <c r="O2399">
        <v>28.4796573875803</v>
      </c>
      <c r="P2399">
        <v>33.428571428571402</v>
      </c>
      <c r="Q2399">
        <v>0.12637975815730401</v>
      </c>
    </row>
    <row r="2400" spans="1:17" hidden="1" x14ac:dyDescent="0.3">
      <c r="A2400" t="s">
        <v>4996</v>
      </c>
      <c r="B2400" t="s">
        <v>4997</v>
      </c>
      <c r="C2400" t="str">
        <f>IFERROR(VLOOKUP(Table1[[#This Row],[Ticker]],[1]!Table2[[Symbol]:[Industry]],2,FALSE),"-")</f>
        <v>-</v>
      </c>
      <c r="D2400" t="s">
        <v>21</v>
      </c>
      <c r="E2400">
        <v>210.141416236</v>
      </c>
      <c r="F2400">
        <v>109.16</v>
      </c>
      <c r="G2400">
        <v>65.593609797992499</v>
      </c>
      <c r="H2400">
        <v>-9.5057570127480595</v>
      </c>
      <c r="I2400">
        <v>-7.1339430707027196</v>
      </c>
      <c r="J2400">
        <v>8.7488661205156806</v>
      </c>
      <c r="K2400">
        <v>107.91499170895101</v>
      </c>
      <c r="L2400">
        <v>94.664687922437906</v>
      </c>
      <c r="M2400">
        <v>61.9854176682583</v>
      </c>
      <c r="N2400">
        <v>0.28920691133741699</v>
      </c>
      <c r="O2400">
        <v>35.214364235983801</v>
      </c>
      <c r="P2400">
        <v>98.472727272727198</v>
      </c>
      <c r="Q2400">
        <v>7.1304169304665002E-2</v>
      </c>
    </row>
    <row r="2401" spans="1:17" hidden="1" x14ac:dyDescent="0.3">
      <c r="A2401" t="s">
        <v>4998</v>
      </c>
      <c r="B2401" t="s">
        <v>4999</v>
      </c>
      <c r="C2401" t="str">
        <f>IFERROR(VLOOKUP(Table1[[#This Row],[Ticker]],[1]!Table2[[Symbol]:[Industry]],2,FALSE),"-")</f>
        <v>-</v>
      </c>
      <c r="D2401" t="s">
        <v>415</v>
      </c>
      <c r="E2401">
        <v>210.07879004</v>
      </c>
      <c r="F2401">
        <v>175.4</v>
      </c>
      <c r="G2401">
        <v>220.76636965462299</v>
      </c>
      <c r="H2401">
        <v>-6.2554861568433999</v>
      </c>
      <c r="I2401">
        <v>97.036183985500202</v>
      </c>
      <c r="J2401">
        <v>-1.3721459806944301</v>
      </c>
      <c r="K2401">
        <v>160.90319305765601</v>
      </c>
      <c r="L2401">
        <v>116.225075778109</v>
      </c>
      <c r="M2401">
        <v>25.137027132701299</v>
      </c>
      <c r="N2401">
        <v>6.3646170442286903E-2</v>
      </c>
      <c r="O2401">
        <v>5.2451539338654403</v>
      </c>
      <c r="P2401">
        <v>250.8</v>
      </c>
    </row>
    <row r="2402" spans="1:17" hidden="1" x14ac:dyDescent="0.3">
      <c r="A2402" t="s">
        <v>5000</v>
      </c>
      <c r="B2402" t="s">
        <v>5001</v>
      </c>
      <c r="C2402" t="str">
        <f>IFERROR(VLOOKUP(Table1[[#This Row],[Ticker]],[1]!Table2[[Symbol]:[Industry]],2,FALSE),"-")</f>
        <v>-</v>
      </c>
      <c r="D2402" t="s">
        <v>265</v>
      </c>
      <c r="E2402">
        <v>209.760334392</v>
      </c>
      <c r="F2402">
        <v>178.07</v>
      </c>
      <c r="G2402">
        <v>142.661622334562</v>
      </c>
      <c r="H2402">
        <v>-11.3321909116267</v>
      </c>
      <c r="I2402">
        <v>61.108390754676897</v>
      </c>
      <c r="J2402">
        <v>-8.50868694298312</v>
      </c>
      <c r="K2402">
        <v>181.24734723538</v>
      </c>
      <c r="L2402">
        <v>139.57102108983699</v>
      </c>
      <c r="M2402">
        <v>33.387598476345197</v>
      </c>
      <c r="N2402">
        <v>0.16342811338052299</v>
      </c>
      <c r="O2402">
        <v>32.296287976638403</v>
      </c>
      <c r="P2402">
        <v>216.56888888888801</v>
      </c>
      <c r="Q2402">
        <v>9.3539753571350998E-2</v>
      </c>
    </row>
    <row r="2403" spans="1:17" hidden="1" x14ac:dyDescent="0.3">
      <c r="A2403" t="s">
        <v>5002</v>
      </c>
      <c r="B2403" t="s">
        <v>5003</v>
      </c>
      <c r="C2403" t="str">
        <f>IFERROR(VLOOKUP(Table1[[#This Row],[Ticker]],[1]!Table2[[Symbol]:[Industry]],2,FALSE),"-")</f>
        <v>-</v>
      </c>
      <c r="D2403" t="s">
        <v>5004</v>
      </c>
      <c r="E2403">
        <v>209.64758694</v>
      </c>
      <c r="F2403">
        <v>416.9</v>
      </c>
      <c r="G2403">
        <v>817.46636965462301</v>
      </c>
      <c r="H2403">
        <v>109.925070999515</v>
      </c>
      <c r="I2403">
        <v>535.97351724736598</v>
      </c>
      <c r="J2403">
        <v>20.834686890958299</v>
      </c>
      <c r="K2403">
        <v>219.06906202683999</v>
      </c>
      <c r="L2403">
        <v>115.5560694453</v>
      </c>
      <c r="M2403">
        <v>98.631007485641405</v>
      </c>
      <c r="N2403">
        <v>0.489861689270847</v>
      </c>
      <c r="O2403">
        <v>0</v>
      </c>
      <c r="P2403">
        <v>951.45018915510695</v>
      </c>
    </row>
    <row r="2404" spans="1:17" hidden="1" x14ac:dyDescent="0.3">
      <c r="A2404" t="s">
        <v>5005</v>
      </c>
      <c r="B2404" t="s">
        <v>5006</v>
      </c>
      <c r="C2404" t="str">
        <f>IFERROR(VLOOKUP(Table1[[#This Row],[Ticker]],[1]!Table2[[Symbol]:[Industry]],2,FALSE),"-")</f>
        <v>-</v>
      </c>
      <c r="D2404" t="s">
        <v>46</v>
      </c>
      <c r="E2404">
        <v>209.61066600000001</v>
      </c>
      <c r="F2404">
        <v>52.2</v>
      </c>
      <c r="G2404">
        <v>15.980355668609301</v>
      </c>
      <c r="H2404">
        <v>6.1999910833843197</v>
      </c>
      <c r="I2404">
        <v>-2.8780368147964501</v>
      </c>
      <c r="J2404">
        <v>11.982486607164899</v>
      </c>
      <c r="K2404">
        <v>47.633702291488099</v>
      </c>
      <c r="L2404">
        <v>44.882074238144298</v>
      </c>
      <c r="M2404">
        <v>67.2594510133179</v>
      </c>
      <c r="N2404">
        <v>2.02233326919312</v>
      </c>
      <c r="O2404">
        <v>24.521072796934799</v>
      </c>
      <c r="P2404">
        <v>56.9924812030075</v>
      </c>
      <c r="Q2404">
        <v>1.2304612792145999E-2</v>
      </c>
    </row>
    <row r="2405" spans="1:17" hidden="1" x14ac:dyDescent="0.3">
      <c r="A2405" t="s">
        <v>5007</v>
      </c>
      <c r="B2405" t="s">
        <v>5008</v>
      </c>
      <c r="C2405" t="str">
        <f>IFERROR(VLOOKUP(Table1[[#This Row],[Ticker]],[1]!Table2[[Symbol]:[Industry]],2,FALSE),"-")</f>
        <v>-</v>
      </c>
      <c r="D2405" t="s">
        <v>898</v>
      </c>
      <c r="E2405">
        <v>209.248164</v>
      </c>
      <c r="F2405">
        <v>108</v>
      </c>
      <c r="G2405">
        <v>25.8105254987791</v>
      </c>
      <c r="H2405">
        <v>-17.177120871644899</v>
      </c>
      <c r="I2405">
        <v>41.427657490897801</v>
      </c>
      <c r="J2405">
        <v>-6.9149769472542202</v>
      </c>
      <c r="M2405">
        <v>41.553296760273298</v>
      </c>
      <c r="O2405">
        <v>28.703703703703699</v>
      </c>
      <c r="P2405">
        <v>72.248803827751104</v>
      </c>
    </row>
    <row r="2406" spans="1:17" hidden="1" x14ac:dyDescent="0.3">
      <c r="A2406" t="s">
        <v>5009</v>
      </c>
      <c r="B2406" t="s">
        <v>5010</v>
      </c>
      <c r="C2406" t="str">
        <f>IFERROR(VLOOKUP(Table1[[#This Row],[Ticker]],[1]!Table2[[Symbol]:[Industry]],2,FALSE),"-")</f>
        <v>-</v>
      </c>
      <c r="D2406" t="s">
        <v>21</v>
      </c>
      <c r="E2406">
        <v>209.185416</v>
      </c>
      <c r="F2406">
        <v>240</v>
      </c>
      <c r="G2406">
        <v>212.33441530369601</v>
      </c>
      <c r="H2406">
        <v>9.2669041750597394</v>
      </c>
      <c r="I2406">
        <v>227.95154729581401</v>
      </c>
      <c r="J2406">
        <v>-3.0388126473610999</v>
      </c>
      <c r="K2406">
        <v>206.174125666088</v>
      </c>
      <c r="M2406">
        <v>52.0616708863285</v>
      </c>
      <c r="N2406">
        <v>0.398676270196612</v>
      </c>
      <c r="O2406">
        <v>8.0416666666666803</v>
      </c>
      <c r="P2406">
        <v>287.09677419354801</v>
      </c>
    </row>
    <row r="2407" spans="1:17" hidden="1" x14ac:dyDescent="0.3">
      <c r="A2407" t="s">
        <v>5011</v>
      </c>
      <c r="B2407" t="s">
        <v>5012</v>
      </c>
      <c r="C2407" t="str">
        <f>IFERROR(VLOOKUP(Table1[[#This Row],[Ticker]],[1]!Table2[[Symbol]:[Industry]],2,FALSE),"-")</f>
        <v>-</v>
      </c>
      <c r="D2407" t="s">
        <v>936</v>
      </c>
      <c r="E2407">
        <v>208.86</v>
      </c>
      <c r="F2407">
        <v>174.05</v>
      </c>
      <c r="G2407">
        <v>89.449345694976401</v>
      </c>
      <c r="H2407">
        <v>34.704824988877</v>
      </c>
      <c r="I2407">
        <v>110.164146808032</v>
      </c>
      <c r="J2407">
        <v>7.0161962786155598</v>
      </c>
      <c r="K2407">
        <v>134.94256509975301</v>
      </c>
      <c r="L2407">
        <v>101.96323190566601</v>
      </c>
      <c r="M2407">
        <v>76.896430161636999</v>
      </c>
      <c r="N2407">
        <v>0.479276870060938</v>
      </c>
      <c r="O2407">
        <v>4.4355070382074002</v>
      </c>
      <c r="Q2407">
        <v>9.7646081785455002E-2</v>
      </c>
    </row>
    <row r="2408" spans="1:17" hidden="1" x14ac:dyDescent="0.3">
      <c r="A2408" t="s">
        <v>5013</v>
      </c>
      <c r="B2408" t="s">
        <v>5014</v>
      </c>
      <c r="C2408" t="str">
        <f>IFERROR(VLOOKUP(Table1[[#This Row],[Ticker]],[1]!Table2[[Symbol]:[Industry]],2,FALSE),"-")</f>
        <v>-</v>
      </c>
      <c r="D2408" t="s">
        <v>412</v>
      </c>
      <c r="E2408">
        <v>208.35757977</v>
      </c>
      <c r="F2408">
        <v>153.69999999999999</v>
      </c>
      <c r="G2408">
        <v>-42.5798607863439</v>
      </c>
      <c r="H2408">
        <v>-12.2717375111229</v>
      </c>
      <c r="I2408">
        <v>-26.9627287942252</v>
      </c>
      <c r="J2408">
        <v>1.1815756013672201</v>
      </c>
      <c r="M2408">
        <v>41.021882416176403</v>
      </c>
      <c r="O2408">
        <v>26.382563435263499</v>
      </c>
      <c r="P2408">
        <v>5.1299589603282998</v>
      </c>
    </row>
    <row r="2409" spans="1:17" hidden="1" x14ac:dyDescent="0.3">
      <c r="A2409" t="s">
        <v>5015</v>
      </c>
      <c r="B2409" t="s">
        <v>5016</v>
      </c>
      <c r="C2409" t="str">
        <f>IFERROR(VLOOKUP(Table1[[#This Row],[Ticker]],[1]!Table2[[Symbol]:[Industry]],2,FALSE),"-")</f>
        <v>-</v>
      </c>
      <c r="D2409" t="s">
        <v>296</v>
      </c>
      <c r="E2409">
        <v>208.19951599999999</v>
      </c>
      <c r="F2409">
        <v>80.709999999999994</v>
      </c>
      <c r="G2409">
        <v>-60.635522004877899</v>
      </c>
      <c r="H2409">
        <v>-5.4305052836347798</v>
      </c>
      <c r="I2409">
        <v>-48.557665223923003</v>
      </c>
      <c r="J2409">
        <v>0.37628169226153602</v>
      </c>
      <c r="K2409">
        <v>83.420170188760395</v>
      </c>
      <c r="L2409">
        <v>93.562981392430402</v>
      </c>
      <c r="M2409">
        <v>58.859256724867002</v>
      </c>
      <c r="N2409">
        <v>1.0101169077430601</v>
      </c>
      <c r="O2409">
        <v>66.398215834469099</v>
      </c>
      <c r="P2409">
        <v>12.8022361984626</v>
      </c>
    </row>
    <row r="2410" spans="1:17" hidden="1" x14ac:dyDescent="0.3">
      <c r="A2410" t="s">
        <v>5017</v>
      </c>
      <c r="B2410" t="s">
        <v>5018</v>
      </c>
      <c r="C2410" t="str">
        <f>IFERROR(VLOOKUP(Table1[[#This Row],[Ticker]],[1]!Table2[[Symbol]:[Industry]],2,FALSE),"-")</f>
        <v>-</v>
      </c>
      <c r="D2410" t="s">
        <v>54</v>
      </c>
      <c r="E2410">
        <v>208.11743999999999</v>
      </c>
      <c r="F2410">
        <v>127</v>
      </c>
      <c r="G2410">
        <v>-43.844285248668101</v>
      </c>
      <c r="H2410">
        <v>-9.96738968503597</v>
      </c>
      <c r="I2410">
        <v>-28.2271532565494</v>
      </c>
      <c r="J2410">
        <v>-7.5173973773424798</v>
      </c>
      <c r="K2410">
        <v>134.437603198175</v>
      </c>
      <c r="M2410">
        <v>39.034005408796297</v>
      </c>
      <c r="N2410">
        <v>0.38899246774554402</v>
      </c>
      <c r="O2410">
        <v>54.960629921259802</v>
      </c>
      <c r="P2410">
        <v>24.509803921568601</v>
      </c>
    </row>
    <row r="2411" spans="1:17" hidden="1" x14ac:dyDescent="0.3">
      <c r="A2411" t="s">
        <v>5019</v>
      </c>
      <c r="B2411" t="s">
        <v>5020</v>
      </c>
      <c r="C2411" t="str">
        <f>IFERROR(VLOOKUP(Table1[[#This Row],[Ticker]],[1]!Table2[[Symbol]:[Industry]],2,FALSE),"-")</f>
        <v>-</v>
      </c>
      <c r="D2411" t="s">
        <v>265</v>
      </c>
      <c r="E2411">
        <v>207.90768750000001</v>
      </c>
      <c r="F2411">
        <v>3108.9</v>
      </c>
      <c r="G2411">
        <v>150.46440727811699</v>
      </c>
      <c r="H2411">
        <v>29.890587138175601</v>
      </c>
      <c r="I2411">
        <v>55.468747548381302</v>
      </c>
      <c r="J2411">
        <v>9.9752510931401908</v>
      </c>
      <c r="K2411">
        <v>2587.8107558012998</v>
      </c>
      <c r="L2411">
        <v>2073.1520879040099</v>
      </c>
      <c r="M2411">
        <v>61.243695015394998</v>
      </c>
      <c r="N2411">
        <v>1.25271021661265</v>
      </c>
      <c r="O2411">
        <v>15.0213902023223</v>
      </c>
      <c r="P2411">
        <v>205.99409448818801</v>
      </c>
      <c r="Q2411">
        <v>0.14094864841131299</v>
      </c>
    </row>
    <row r="2412" spans="1:17" hidden="1" x14ac:dyDescent="0.3">
      <c r="A2412" t="s">
        <v>5021</v>
      </c>
      <c r="B2412" t="s">
        <v>5022</v>
      </c>
      <c r="C2412" t="str">
        <f>IFERROR(VLOOKUP(Table1[[#This Row],[Ticker]],[1]!Table2[[Symbol]:[Industry]],2,FALSE),"-")</f>
        <v>-</v>
      </c>
      <c r="D2412" t="s">
        <v>630</v>
      </c>
      <c r="E2412">
        <v>207.61449999999999</v>
      </c>
      <c r="F2412">
        <v>104.75</v>
      </c>
      <c r="G2412">
        <v>33.026768160227299</v>
      </c>
      <c r="H2412">
        <v>20.738426238171201</v>
      </c>
      <c r="I2412">
        <v>3.29335668663412</v>
      </c>
      <c r="J2412">
        <v>-7.2606477228547099</v>
      </c>
      <c r="K2412">
        <v>91.286394191801804</v>
      </c>
      <c r="L2412">
        <v>80.875655305825802</v>
      </c>
      <c r="M2412">
        <v>54.078602071364301</v>
      </c>
      <c r="N2412">
        <v>2.21293403790196</v>
      </c>
      <c r="O2412">
        <v>22.195704057279201</v>
      </c>
      <c r="P2412">
        <v>76.435910392454105</v>
      </c>
      <c r="Q2412">
        <v>6.9189251537255997E-2</v>
      </c>
    </row>
    <row r="2413" spans="1:17" hidden="1" x14ac:dyDescent="0.3">
      <c r="A2413" t="s">
        <v>5023</v>
      </c>
      <c r="B2413" t="s">
        <v>5024</v>
      </c>
      <c r="C2413" t="str">
        <f>IFERROR(VLOOKUP(Table1[[#This Row],[Ticker]],[1]!Table2[[Symbol]:[Industry]],2,FALSE),"-")</f>
        <v>-</v>
      </c>
      <c r="D2413" t="s">
        <v>127</v>
      </c>
      <c r="E2413">
        <v>207.45445842000001</v>
      </c>
      <c r="F2413">
        <v>288.2</v>
      </c>
      <c r="G2413">
        <v>346.33000601825898</v>
      </c>
      <c r="H2413">
        <v>33.060007440090999</v>
      </c>
      <c r="I2413">
        <v>142.973874067926</v>
      </c>
      <c r="J2413">
        <v>8.68548554932973</v>
      </c>
      <c r="K2413">
        <v>229.90428054679501</v>
      </c>
      <c r="L2413">
        <v>161.855239204795</v>
      </c>
      <c r="M2413">
        <v>75.668352499895505</v>
      </c>
      <c r="N2413">
        <v>0.83217697898714205</v>
      </c>
      <c r="O2413">
        <v>6.1068702290076402</v>
      </c>
      <c r="P2413">
        <v>519.78494623655899</v>
      </c>
      <c r="Q2413">
        <v>0.15301268399477699</v>
      </c>
    </row>
    <row r="2414" spans="1:17" hidden="1" x14ac:dyDescent="0.3">
      <c r="A2414" t="s">
        <v>5025</v>
      </c>
      <c r="B2414" t="s">
        <v>5026</v>
      </c>
      <c r="C2414" t="str">
        <f>IFERROR(VLOOKUP(Table1[[#This Row],[Ticker]],[1]!Table2[[Symbol]:[Industry]],2,FALSE),"-")</f>
        <v>-</v>
      </c>
      <c r="D2414" t="s">
        <v>630</v>
      </c>
      <c r="E2414">
        <v>207.40818695999999</v>
      </c>
      <c r="F2414">
        <v>9.34</v>
      </c>
      <c r="G2414">
        <v>-20.4092171998367</v>
      </c>
      <c r="H2414">
        <v>1.20671076473914</v>
      </c>
      <c r="I2414">
        <v>-38.171600394074297</v>
      </c>
      <c r="J2414">
        <v>2.9041698087792498</v>
      </c>
      <c r="K2414">
        <v>9.2240485310008893</v>
      </c>
      <c r="L2414">
        <v>9.5647644452565306</v>
      </c>
      <c r="M2414">
        <v>59.786513402189598</v>
      </c>
      <c r="N2414">
        <v>1.1218767208511999</v>
      </c>
      <c r="O2414">
        <v>48.822269807280499</v>
      </c>
      <c r="P2414">
        <v>16.75</v>
      </c>
      <c r="Q2414">
        <v>1.5135943637315E-2</v>
      </c>
    </row>
    <row r="2415" spans="1:17" hidden="1" x14ac:dyDescent="0.3">
      <c r="A2415" t="s">
        <v>5027</v>
      </c>
      <c r="B2415" t="s">
        <v>5028</v>
      </c>
      <c r="C2415" t="str">
        <f>IFERROR(VLOOKUP(Table1[[#This Row],[Ticker]],[1]!Table2[[Symbol]:[Industry]],2,FALSE),"-")</f>
        <v>-</v>
      </c>
      <c r="D2415" t="s">
        <v>199</v>
      </c>
      <c r="E2415">
        <v>206.9722525</v>
      </c>
      <c r="F2415">
        <v>166.45</v>
      </c>
      <c r="G2415">
        <v>-70.746007905483495</v>
      </c>
      <c r="H2415">
        <v>-11.632848622234</v>
      </c>
      <c r="I2415">
        <v>-23.683328552222299</v>
      </c>
      <c r="J2415">
        <v>-4.72644367461477</v>
      </c>
      <c r="K2415">
        <v>168.36822303635</v>
      </c>
      <c r="L2415">
        <v>176.460414176651</v>
      </c>
      <c r="M2415">
        <v>51.752552617639502</v>
      </c>
      <c r="N2415">
        <v>0.67634334649214101</v>
      </c>
      <c r="O2415">
        <v>85.911685190747903</v>
      </c>
      <c r="P2415">
        <v>18.9353340478742</v>
      </c>
      <c r="Q2415">
        <v>0.12034989323355801</v>
      </c>
    </row>
    <row r="2416" spans="1:17" hidden="1" x14ac:dyDescent="0.3">
      <c r="A2416" t="s">
        <v>5029</v>
      </c>
      <c r="B2416" t="s">
        <v>5030</v>
      </c>
      <c r="C2416" t="str">
        <f>IFERROR(VLOOKUP(Table1[[#This Row],[Ticker]],[1]!Table2[[Symbol]:[Industry]],2,FALSE),"-")</f>
        <v>-</v>
      </c>
      <c r="D2416" t="s">
        <v>1510</v>
      </c>
      <c r="E2416">
        <v>206.9188407</v>
      </c>
      <c r="F2416">
        <v>188.1</v>
      </c>
      <c r="G2416">
        <v>4.3924683115434899E-3</v>
      </c>
      <c r="H2416">
        <v>2.7889013627265502</v>
      </c>
      <c r="I2416">
        <v>-18.9584927709185</v>
      </c>
      <c r="J2416">
        <v>-3.9570420780081799</v>
      </c>
      <c r="K2416">
        <v>186.237202523674</v>
      </c>
      <c r="L2416">
        <v>179.21667097610299</v>
      </c>
      <c r="M2416">
        <v>46.758375857696997</v>
      </c>
      <c r="N2416">
        <v>1.1836202439915899</v>
      </c>
      <c r="O2416">
        <v>35.034556087187603</v>
      </c>
      <c r="P2416">
        <v>37.299270072992698</v>
      </c>
      <c r="Q2416">
        <v>3.3472468378202003E-2</v>
      </c>
    </row>
    <row r="2417" spans="1:17" hidden="1" x14ac:dyDescent="0.3">
      <c r="A2417" t="s">
        <v>5031</v>
      </c>
      <c r="B2417" t="s">
        <v>5032</v>
      </c>
      <c r="C2417" t="str">
        <f>IFERROR(VLOOKUP(Table1[[#This Row],[Ticker]],[1]!Table2[[Symbol]:[Industry]],2,FALSE),"-")</f>
        <v>-</v>
      </c>
      <c r="D2417" t="s">
        <v>54</v>
      </c>
      <c r="E2417">
        <v>206.780231872</v>
      </c>
      <c r="F2417">
        <v>130.63999999999999</v>
      </c>
      <c r="G2417">
        <v>-2.9519182831198498</v>
      </c>
      <c r="H2417">
        <v>19.230545593899802</v>
      </c>
      <c r="I2417">
        <v>-7.3783992135611696</v>
      </c>
      <c r="J2417">
        <v>3.1427055044540602</v>
      </c>
      <c r="K2417">
        <v>115.78375757991</v>
      </c>
      <c r="L2417">
        <v>108.898588918993</v>
      </c>
      <c r="M2417">
        <v>58.743864374907098</v>
      </c>
      <c r="N2417">
        <v>2.2016362863487</v>
      </c>
      <c r="O2417">
        <v>10.9843845682792</v>
      </c>
      <c r="P2417">
        <v>43.876651982378803</v>
      </c>
      <c r="Q2417">
        <v>-4.0210347559872003E-2</v>
      </c>
    </row>
    <row r="2418" spans="1:17" hidden="1" x14ac:dyDescent="0.3">
      <c r="A2418" t="s">
        <v>5033</v>
      </c>
      <c r="B2418" t="s">
        <v>5034</v>
      </c>
      <c r="C2418" t="str">
        <f>IFERROR(VLOOKUP(Table1[[#This Row],[Ticker]],[1]!Table2[[Symbol]:[Industry]],2,FALSE),"-")</f>
        <v>-</v>
      </c>
      <c r="D2418" t="s">
        <v>231</v>
      </c>
      <c r="E2418">
        <v>206.60800409999999</v>
      </c>
      <c r="F2418">
        <v>413.5</v>
      </c>
      <c r="G2418">
        <v>3.0957965702704602</v>
      </c>
      <c r="H2418">
        <v>-3.14717163939335</v>
      </c>
      <c r="I2418">
        <v>5.0576420685853796</v>
      </c>
      <c r="J2418">
        <v>-1.20670045954105</v>
      </c>
      <c r="K2418">
        <v>407.386842041779</v>
      </c>
      <c r="L2418">
        <v>362.859286221611</v>
      </c>
      <c r="M2418">
        <v>41.629501766197301</v>
      </c>
      <c r="N2418">
        <v>0.306134275095091</v>
      </c>
      <c r="O2418">
        <v>12.382103990326399</v>
      </c>
      <c r="P2418">
        <v>41.367521367521299</v>
      </c>
      <c r="Q2418">
        <v>-3.3338653162133997E-2</v>
      </c>
    </row>
    <row r="2419" spans="1:17" hidden="1" x14ac:dyDescent="0.3">
      <c r="A2419" t="s">
        <v>5035</v>
      </c>
      <c r="B2419" t="s">
        <v>5036</v>
      </c>
      <c r="C2419" t="str">
        <f>IFERROR(VLOOKUP(Table1[[#This Row],[Ticker]],[1]!Table2[[Symbol]:[Industry]],2,FALSE),"-")</f>
        <v>-</v>
      </c>
      <c r="D2419" t="s">
        <v>569</v>
      </c>
      <c r="E2419">
        <v>206.20624000000001</v>
      </c>
      <c r="F2419">
        <v>187.12</v>
      </c>
      <c r="G2419">
        <v>32.891924726456097</v>
      </c>
      <c r="H2419">
        <v>2.3293705221180598</v>
      </c>
      <c r="I2419">
        <v>20.2022066827132</v>
      </c>
      <c r="J2419">
        <v>-2.4303470388954902</v>
      </c>
      <c r="K2419">
        <v>185.37893956377101</v>
      </c>
      <c r="L2419">
        <v>171.46478204490001</v>
      </c>
      <c r="M2419">
        <v>53.084262169731403</v>
      </c>
      <c r="N2419">
        <v>2.48688162256318</v>
      </c>
      <c r="O2419">
        <v>68.341171440786596</v>
      </c>
      <c r="P2419">
        <v>77.786223277909698</v>
      </c>
      <c r="Q2419">
        <v>6.6210158004873995E-2</v>
      </c>
    </row>
    <row r="2420" spans="1:17" hidden="1" x14ac:dyDescent="0.3">
      <c r="A2420" t="s">
        <v>5037</v>
      </c>
      <c r="B2420" t="s">
        <v>5038</v>
      </c>
      <c r="C2420" t="str">
        <f>IFERROR(VLOOKUP(Table1[[#This Row],[Ticker]],[1]!Table2[[Symbol]:[Industry]],2,FALSE),"-")</f>
        <v>-</v>
      </c>
      <c r="D2420" t="s">
        <v>630</v>
      </c>
      <c r="E2420">
        <v>205.76648700000001</v>
      </c>
      <c r="F2420">
        <v>62.1</v>
      </c>
      <c r="G2420">
        <v>-78.283630345376594</v>
      </c>
      <c r="H2420">
        <v>6.4061331594111</v>
      </c>
      <c r="I2420">
        <v>-39.6872564760016</v>
      </c>
      <c r="J2420">
        <v>-2.1581859115229198</v>
      </c>
      <c r="K2420">
        <v>64.301888097298502</v>
      </c>
      <c r="L2420">
        <v>88.631726572415204</v>
      </c>
      <c r="M2420">
        <v>38.593695049145602</v>
      </c>
      <c r="N2420">
        <v>0.35736939101755899</v>
      </c>
      <c r="O2420">
        <v>106.763285024154</v>
      </c>
      <c r="P2420">
        <v>34.736385333043998</v>
      </c>
      <c r="Q2420">
        <v>0.17450261599405001</v>
      </c>
    </row>
    <row r="2421" spans="1:17" hidden="1" x14ac:dyDescent="0.3">
      <c r="A2421" t="s">
        <v>5039</v>
      </c>
      <c r="B2421" t="s">
        <v>5040</v>
      </c>
      <c r="C2421" t="str">
        <f>IFERROR(VLOOKUP(Table1[[#This Row],[Ticker]],[1]!Table2[[Symbol]:[Industry]],2,FALSE),"-")</f>
        <v>-</v>
      </c>
      <c r="D2421" t="s">
        <v>5041</v>
      </c>
      <c r="E2421">
        <v>205.59982500000001</v>
      </c>
      <c r="F2421">
        <v>92.55</v>
      </c>
      <c r="G2421">
        <v>-7.9360050155613502</v>
      </c>
      <c r="H2421">
        <v>30.852273042966701</v>
      </c>
      <c r="I2421">
        <v>7.68112697655729</v>
      </c>
      <c r="J2421">
        <v>-10.2438475275552</v>
      </c>
      <c r="M2421">
        <v>42.235902104694503</v>
      </c>
      <c r="O2421">
        <v>29.659643435980499</v>
      </c>
      <c r="P2421">
        <v>28.185595567867001</v>
      </c>
    </row>
    <row r="2422" spans="1:17" hidden="1" x14ac:dyDescent="0.3">
      <c r="A2422" t="s">
        <v>5042</v>
      </c>
      <c r="B2422" t="s">
        <v>5043</v>
      </c>
      <c r="C2422" t="str">
        <f>IFERROR(VLOOKUP(Table1[[#This Row],[Ticker]],[1]!Table2[[Symbol]:[Industry]],2,FALSE),"-")</f>
        <v>-</v>
      </c>
      <c r="D2422" t="s">
        <v>2782</v>
      </c>
      <c r="E2422">
        <v>205.2765</v>
      </c>
      <c r="F2422">
        <v>82.94</v>
      </c>
      <c r="G2422">
        <v>73.969353244876899</v>
      </c>
      <c r="H2422">
        <v>1.6730477649506901</v>
      </c>
      <c r="I2422">
        <v>33.929057003565397</v>
      </c>
      <c r="J2422">
        <v>-12.1168268317582</v>
      </c>
      <c r="K2422">
        <v>82.056880211117502</v>
      </c>
      <c r="L2422">
        <v>65.536959080699006</v>
      </c>
      <c r="M2422">
        <v>31.0990122443635</v>
      </c>
      <c r="N2422">
        <v>0.38415697956669098</v>
      </c>
      <c r="O2422">
        <v>33.168555582348702</v>
      </c>
      <c r="P2422">
        <v>130.388888888888</v>
      </c>
      <c r="Q2422">
        <v>0.15024632595905599</v>
      </c>
    </row>
    <row r="2423" spans="1:17" hidden="1" x14ac:dyDescent="0.3">
      <c r="A2423" t="s">
        <v>5044</v>
      </c>
      <c r="B2423" t="s">
        <v>5045</v>
      </c>
      <c r="C2423" t="str">
        <f>IFERROR(VLOOKUP(Table1[[#This Row],[Ticker]],[1]!Table2[[Symbol]:[Industry]],2,FALSE),"-")</f>
        <v>-</v>
      </c>
      <c r="D2423" t="s">
        <v>356</v>
      </c>
      <c r="E2423">
        <v>205.19772</v>
      </c>
      <c r="F2423">
        <v>7.98</v>
      </c>
      <c r="G2423">
        <v>-111.87663375834499</v>
      </c>
      <c r="H2423">
        <v>7.2615958222104098</v>
      </c>
      <c r="I2423">
        <v>-78.551329813932099</v>
      </c>
      <c r="J2423">
        <v>4.6174373526389001</v>
      </c>
      <c r="K2423">
        <v>8.8260171187966403</v>
      </c>
      <c r="L2423">
        <v>17.994297193781101</v>
      </c>
      <c r="M2423">
        <v>59.968893151008203</v>
      </c>
      <c r="N2423">
        <v>0.65056768745065896</v>
      </c>
      <c r="O2423">
        <v>520.30075187969896</v>
      </c>
      <c r="P2423">
        <v>33</v>
      </c>
      <c r="Q2423">
        <v>6.8559008386400999E-2</v>
      </c>
    </row>
    <row r="2424" spans="1:17" hidden="1" x14ac:dyDescent="0.3">
      <c r="A2424" t="s">
        <v>5046</v>
      </c>
      <c r="B2424" t="s">
        <v>5047</v>
      </c>
      <c r="C2424" t="str">
        <f>IFERROR(VLOOKUP(Table1[[#This Row],[Ticker]],[1]!Table2[[Symbol]:[Industry]],2,FALSE),"-")</f>
        <v>-</v>
      </c>
      <c r="E2424">
        <v>205.10126</v>
      </c>
      <c r="F2424">
        <v>88.4</v>
      </c>
      <c r="G2424">
        <v>1560.2149356202001</v>
      </c>
      <c r="H2424">
        <v>50.064040383062498</v>
      </c>
      <c r="I2424">
        <v>1349.15966058713</v>
      </c>
      <c r="J2424">
        <v>6.8436112923733496</v>
      </c>
      <c r="K2424">
        <v>59.747393843107602</v>
      </c>
      <c r="M2424">
        <v>99.999994092859794</v>
      </c>
      <c r="N2424">
        <v>6.5828263181859401E-2</v>
      </c>
      <c r="O2424">
        <v>0</v>
      </c>
      <c r="P2424">
        <v>1590.2485659655799</v>
      </c>
    </row>
    <row r="2425" spans="1:17" hidden="1" x14ac:dyDescent="0.3">
      <c r="A2425" t="s">
        <v>5048</v>
      </c>
      <c r="B2425" t="s">
        <v>5049</v>
      </c>
      <c r="C2425" t="str">
        <f>IFERROR(VLOOKUP(Table1[[#This Row],[Ticker]],[1]!Table2[[Symbol]:[Industry]],2,FALSE),"-")</f>
        <v>-</v>
      </c>
      <c r="E2425">
        <v>205.03</v>
      </c>
      <c r="F2425">
        <v>203</v>
      </c>
      <c r="G2425">
        <v>655.87422873321395</v>
      </c>
      <c r="H2425">
        <v>4.7888685494831202</v>
      </c>
      <c r="I2425">
        <v>598.61476262320798</v>
      </c>
      <c r="J2425">
        <v>-0.37712110507254798</v>
      </c>
      <c r="K2425">
        <v>186.467944911996</v>
      </c>
      <c r="L2425">
        <v>108.762614468053</v>
      </c>
      <c r="M2425">
        <v>62.602091062152098</v>
      </c>
      <c r="N2425">
        <v>5.5983997249527198</v>
      </c>
      <c r="O2425">
        <v>4.4827586206896504</v>
      </c>
      <c r="P2425">
        <v>685.90785907859004</v>
      </c>
    </row>
    <row r="2426" spans="1:17" hidden="1" x14ac:dyDescent="0.3">
      <c r="A2426" t="s">
        <v>5050</v>
      </c>
      <c r="B2426" t="s">
        <v>5051</v>
      </c>
      <c r="C2426" t="str">
        <f>IFERROR(VLOOKUP(Table1[[#This Row],[Ticker]],[1]!Table2[[Symbol]:[Industry]],2,FALSE),"-")</f>
        <v>-</v>
      </c>
      <c r="D2426" t="s">
        <v>21</v>
      </c>
      <c r="E2426">
        <v>204.71701862999899</v>
      </c>
      <c r="F2426">
        <v>12.57</v>
      </c>
      <c r="G2426">
        <v>-56.739169703977197</v>
      </c>
      <c r="H2426">
        <v>-7.8768511474865601</v>
      </c>
      <c r="I2426">
        <v>-12.2213764020384</v>
      </c>
      <c r="J2426">
        <v>-4.3241755009896403</v>
      </c>
      <c r="K2426">
        <v>13.205601094344001</v>
      </c>
      <c r="L2426">
        <v>13.4436287108868</v>
      </c>
      <c r="M2426">
        <v>36.985435197352899</v>
      </c>
      <c r="N2426">
        <v>0.38355861653203799</v>
      </c>
      <c r="O2426">
        <v>43.9936356404137</v>
      </c>
      <c r="P2426">
        <v>27.614213197969502</v>
      </c>
    </row>
    <row r="2427" spans="1:17" hidden="1" x14ac:dyDescent="0.3">
      <c r="A2427" t="s">
        <v>5052</v>
      </c>
      <c r="B2427" t="s">
        <v>5053</v>
      </c>
      <c r="C2427" t="str">
        <f>IFERROR(VLOOKUP(Table1[[#This Row],[Ticker]],[1]!Table2[[Symbol]:[Industry]],2,FALSE),"-")</f>
        <v>-</v>
      </c>
      <c r="D2427" t="s">
        <v>40</v>
      </c>
      <c r="E2427">
        <v>204.65948750000001</v>
      </c>
      <c r="F2427">
        <v>92.5</v>
      </c>
      <c r="G2427">
        <v>-51.377167760342601</v>
      </c>
      <c r="H2427">
        <v>1.3683486957736199</v>
      </c>
      <c r="I2427">
        <v>-35.760035768223901</v>
      </c>
      <c r="J2427">
        <v>-9.7856075191559704</v>
      </c>
      <c r="K2427">
        <v>95.103550448709797</v>
      </c>
      <c r="M2427">
        <v>42.943750645022597</v>
      </c>
      <c r="N2427">
        <v>1.5596793992346001</v>
      </c>
      <c r="O2427">
        <v>33.459459459459403</v>
      </c>
      <c r="P2427">
        <v>15.480649188514301</v>
      </c>
    </row>
    <row r="2428" spans="1:17" hidden="1" x14ac:dyDescent="0.3">
      <c r="A2428" t="s">
        <v>5054</v>
      </c>
      <c r="B2428" t="s">
        <v>5055</v>
      </c>
      <c r="C2428" t="str">
        <f>IFERROR(VLOOKUP(Table1[[#This Row],[Ticker]],[1]!Table2[[Symbol]:[Industry]],2,FALSE),"-")</f>
        <v>-</v>
      </c>
      <c r="D2428" t="s">
        <v>569</v>
      </c>
      <c r="E2428">
        <v>204.39354</v>
      </c>
      <c r="F2428">
        <v>84.53</v>
      </c>
      <c r="G2428">
        <v>-37.885320639814999</v>
      </c>
      <c r="H2428">
        <v>5.1191930980710501</v>
      </c>
      <c r="I2428">
        <v>-32.3565041779352</v>
      </c>
      <c r="J2428">
        <v>-1.95421815764438</v>
      </c>
      <c r="K2428">
        <v>83.947722884490901</v>
      </c>
      <c r="L2428">
        <v>89.7103279943789</v>
      </c>
      <c r="M2428">
        <v>45.171637365977404</v>
      </c>
      <c r="N2428">
        <v>1.2152006205406101</v>
      </c>
      <c r="O2428">
        <v>41.369927836271103</v>
      </c>
      <c r="P2428">
        <v>24.308823529411701</v>
      </c>
      <c r="Q2428">
        <v>-7.1077311869239997E-3</v>
      </c>
    </row>
    <row r="2429" spans="1:17" hidden="1" x14ac:dyDescent="0.3">
      <c r="A2429" t="s">
        <v>5056</v>
      </c>
      <c r="B2429" t="s">
        <v>5057</v>
      </c>
      <c r="C2429" t="str">
        <f>IFERROR(VLOOKUP(Table1[[#This Row],[Ticker]],[1]!Table2[[Symbol]:[Industry]],2,FALSE),"-")</f>
        <v>-</v>
      </c>
      <c r="D2429" t="s">
        <v>54</v>
      </c>
      <c r="E2429">
        <v>204.375597355</v>
      </c>
      <c r="F2429">
        <v>72.849999999999994</v>
      </c>
      <c r="G2429">
        <v>22.212973625365201</v>
      </c>
      <c r="H2429">
        <v>26.142652638934798</v>
      </c>
      <c r="I2429">
        <v>45.693391756632003</v>
      </c>
      <c r="J2429">
        <v>4.5958540193055599</v>
      </c>
      <c r="K2429">
        <v>54.512062210277001</v>
      </c>
      <c r="L2429">
        <v>49.2246865984891</v>
      </c>
      <c r="M2429">
        <v>83.092801817053001</v>
      </c>
      <c r="N2429">
        <v>3.31454938211112</v>
      </c>
      <c r="O2429">
        <v>0</v>
      </c>
      <c r="P2429">
        <v>95.046854082998607</v>
      </c>
      <c r="Q2429">
        <v>6.2605281709836993E-2</v>
      </c>
    </row>
    <row r="2430" spans="1:17" hidden="1" x14ac:dyDescent="0.3">
      <c r="A2430" t="s">
        <v>5058</v>
      </c>
      <c r="B2430" t="s">
        <v>5059</v>
      </c>
      <c r="C2430" t="str">
        <f>IFERROR(VLOOKUP(Table1[[#This Row],[Ticker]],[1]!Table2[[Symbol]:[Industry]],2,FALSE),"-")</f>
        <v>-</v>
      </c>
      <c r="D2430" t="s">
        <v>1419</v>
      </c>
      <c r="E2430">
        <v>204.293859</v>
      </c>
      <c r="F2430">
        <v>399.3</v>
      </c>
      <c r="G2430">
        <v>9.6305879127555691</v>
      </c>
      <c r="H2430">
        <v>-14.852523537323799</v>
      </c>
      <c r="I2430">
        <v>-21.056666695554</v>
      </c>
      <c r="J2430">
        <v>-0.77486551303653495</v>
      </c>
      <c r="K2430">
        <v>402.11761774758401</v>
      </c>
      <c r="L2430">
        <v>370.42119510076799</v>
      </c>
      <c r="M2430">
        <v>52.043222975213503</v>
      </c>
      <c r="N2430">
        <v>0.99560019883214002</v>
      </c>
      <c r="O2430">
        <v>34.936138241923302</v>
      </c>
      <c r="P2430">
        <v>63.714637146371402</v>
      </c>
      <c r="Q2430">
        <v>4.5203808543588998E-2</v>
      </c>
    </row>
    <row r="2431" spans="1:17" hidden="1" x14ac:dyDescent="0.3">
      <c r="A2431" t="s">
        <v>5060</v>
      </c>
      <c r="B2431" t="s">
        <v>5061</v>
      </c>
      <c r="C2431" t="str">
        <f>IFERROR(VLOOKUP(Table1[[#This Row],[Ticker]],[1]!Table2[[Symbol]:[Industry]],2,FALSE),"-")</f>
        <v>-</v>
      </c>
      <c r="D2431" t="s">
        <v>1308</v>
      </c>
      <c r="E2431">
        <v>203.77600000000001</v>
      </c>
      <c r="F2431">
        <v>318.39999999999998</v>
      </c>
      <c r="G2431">
        <v>1425.1721807926299</v>
      </c>
      <c r="H2431">
        <v>-13.8717375111229</v>
      </c>
      <c r="I2431">
        <v>207.00486243818099</v>
      </c>
      <c r="J2431">
        <v>-7.2490690576175201</v>
      </c>
      <c r="K2431">
        <v>303.04748824759503</v>
      </c>
      <c r="L2431">
        <v>184.508072610716</v>
      </c>
      <c r="M2431">
        <v>41.219603641884397</v>
      </c>
      <c r="N2431">
        <v>1.76781442453675</v>
      </c>
      <c r="O2431">
        <v>17.3366834170854</v>
      </c>
      <c r="P2431">
        <v>1600.8547008547</v>
      </c>
      <c r="Q2431">
        <v>0.230434385232067</v>
      </c>
    </row>
    <row r="2432" spans="1:17" hidden="1" x14ac:dyDescent="0.3">
      <c r="A2432" t="s">
        <v>5062</v>
      </c>
      <c r="B2432" t="s">
        <v>5063</v>
      </c>
      <c r="C2432" t="str">
        <f>IFERROR(VLOOKUP(Table1[[#This Row],[Ticker]],[1]!Table2[[Symbol]:[Industry]],2,FALSE),"-")</f>
        <v>-</v>
      </c>
      <c r="D2432" t="s">
        <v>630</v>
      </c>
      <c r="E2432">
        <v>203.74766244</v>
      </c>
      <c r="F2432">
        <v>58.59</v>
      </c>
      <c r="G2432">
        <v>148.96636965462301</v>
      </c>
      <c r="H2432">
        <v>-9.6960265195779591</v>
      </c>
      <c r="I2432">
        <v>57.907031058506703</v>
      </c>
      <c r="J2432">
        <v>2.77121066266219</v>
      </c>
      <c r="K2432">
        <v>61.201824511555301</v>
      </c>
      <c r="M2432">
        <v>42.012415225763299</v>
      </c>
      <c r="N2432">
        <v>0.59801675257832199</v>
      </c>
      <c r="O2432">
        <v>28.861580474483599</v>
      </c>
      <c r="P2432">
        <v>179</v>
      </c>
    </row>
    <row r="2433" spans="1:17" hidden="1" x14ac:dyDescent="0.3">
      <c r="A2433" t="s">
        <v>5064</v>
      </c>
      <c r="B2433" t="s">
        <v>5065</v>
      </c>
      <c r="C2433" t="str">
        <f>IFERROR(VLOOKUP(Table1[[#This Row],[Ticker]],[1]!Table2[[Symbol]:[Industry]],2,FALSE),"-")</f>
        <v>-</v>
      </c>
      <c r="D2433" t="s">
        <v>301</v>
      </c>
      <c r="E2433">
        <v>203.74502548499899</v>
      </c>
      <c r="F2433">
        <v>78.95</v>
      </c>
      <c r="G2433">
        <v>-88.027777724998899</v>
      </c>
      <c r="H2433">
        <v>-18.463447355682501</v>
      </c>
      <c r="I2433">
        <v>-63.316174728662503</v>
      </c>
      <c r="J2433">
        <v>-3.5630884531546601</v>
      </c>
      <c r="K2433">
        <v>91.048847772071298</v>
      </c>
      <c r="L2433">
        <v>128.35691466500501</v>
      </c>
      <c r="M2433">
        <v>27.0085078571385</v>
      </c>
      <c r="N2433">
        <v>1.2363290787563299</v>
      </c>
      <c r="O2433">
        <v>187.460417986067</v>
      </c>
      <c r="P2433">
        <v>1.87096774193549</v>
      </c>
      <c r="Q2433">
        <v>7.0215784502699998E-3</v>
      </c>
    </row>
    <row r="2434" spans="1:17" hidden="1" x14ac:dyDescent="0.3">
      <c r="A2434" t="s">
        <v>5066</v>
      </c>
      <c r="B2434" t="s">
        <v>5067</v>
      </c>
      <c r="C2434" t="str">
        <f>IFERROR(VLOOKUP(Table1[[#This Row],[Ticker]],[1]!Table2[[Symbol]:[Industry]],2,FALSE),"-")</f>
        <v>-</v>
      </c>
      <c r="D2434" t="s">
        <v>54</v>
      </c>
      <c r="E2434">
        <v>203.49176850000001</v>
      </c>
      <c r="F2434">
        <v>353.45</v>
      </c>
      <c r="G2434">
        <v>42.929423239159597</v>
      </c>
      <c r="H2434">
        <v>2.6387145894730799</v>
      </c>
      <c r="I2434">
        <v>2.2336666632436302</v>
      </c>
      <c r="J2434">
        <v>-0.12568705718169701</v>
      </c>
      <c r="K2434">
        <v>350.83635151100901</v>
      </c>
      <c r="L2434">
        <v>302.17921676337102</v>
      </c>
      <c r="M2434">
        <v>49.797407572155201</v>
      </c>
      <c r="N2434">
        <v>1.5316160073385801</v>
      </c>
      <c r="O2434">
        <v>15.3345593436129</v>
      </c>
      <c r="P2434">
        <v>118.179012345679</v>
      </c>
      <c r="Q2434">
        <v>9.9854910157289006E-2</v>
      </c>
    </row>
    <row r="2435" spans="1:17" hidden="1" x14ac:dyDescent="0.3">
      <c r="A2435" t="s">
        <v>5068</v>
      </c>
      <c r="B2435" t="s">
        <v>5069</v>
      </c>
      <c r="C2435" t="str">
        <f>IFERROR(VLOOKUP(Table1[[#This Row],[Ticker]],[1]!Table2[[Symbol]:[Industry]],2,FALSE),"-")</f>
        <v>-</v>
      </c>
      <c r="D2435" t="s">
        <v>124</v>
      </c>
      <c r="E2435">
        <v>203.09080599999999</v>
      </c>
      <c r="F2435">
        <v>22.79</v>
      </c>
      <c r="G2435">
        <v>63.101962874962297</v>
      </c>
      <c r="H2435">
        <v>-14.906403181649599</v>
      </c>
      <c r="I2435">
        <v>-38.272161567424298</v>
      </c>
      <c r="J2435">
        <v>-4.2292888378372897</v>
      </c>
      <c r="K2435">
        <v>24.432892045157299</v>
      </c>
      <c r="L2435">
        <v>22.604884980037799</v>
      </c>
      <c r="M2435">
        <v>32.982201952088502</v>
      </c>
      <c r="N2435">
        <v>0.57635207466949501</v>
      </c>
      <c r="O2435">
        <v>75.340061430451897</v>
      </c>
      <c r="P2435">
        <v>136.90228690228599</v>
      </c>
      <c r="Q2435">
        <v>0.102033264796993</v>
      </c>
    </row>
    <row r="2436" spans="1:17" hidden="1" x14ac:dyDescent="0.3">
      <c r="A2436" t="s">
        <v>5070</v>
      </c>
      <c r="B2436" t="s">
        <v>5071</v>
      </c>
      <c r="C2436" t="str">
        <f>IFERROR(VLOOKUP(Table1[[#This Row],[Ticker]],[1]!Table2[[Symbol]:[Industry]],2,FALSE),"-")</f>
        <v>-</v>
      </c>
      <c r="D2436" t="s">
        <v>130</v>
      </c>
      <c r="E2436">
        <v>203.07794602199999</v>
      </c>
      <c r="F2436">
        <v>52.79</v>
      </c>
      <c r="G2436">
        <v>-76.385256361636806</v>
      </c>
      <c r="H2436">
        <v>41.040271467552699</v>
      </c>
      <c r="I2436">
        <v>-5.6832336776658199</v>
      </c>
      <c r="J2436">
        <v>-2.0185710541518298</v>
      </c>
      <c r="K2436">
        <v>42.397320570546803</v>
      </c>
      <c r="M2436">
        <v>63.312276449734497</v>
      </c>
      <c r="N2436">
        <v>2.5985016376971899</v>
      </c>
      <c r="O2436">
        <v>105.91021026709601</v>
      </c>
      <c r="P2436">
        <v>71.118314424635301</v>
      </c>
    </row>
    <row r="2437" spans="1:17" hidden="1" x14ac:dyDescent="0.3">
      <c r="A2437" t="s">
        <v>5072</v>
      </c>
      <c r="B2437" t="s">
        <v>5073</v>
      </c>
      <c r="C2437" t="str">
        <f>IFERROR(VLOOKUP(Table1[[#This Row],[Ticker]],[1]!Table2[[Symbol]:[Industry]],2,FALSE),"-")</f>
        <v>-</v>
      </c>
      <c r="D2437" t="s">
        <v>992</v>
      </c>
      <c r="E2437">
        <v>202.72874999999999</v>
      </c>
      <c r="F2437">
        <v>386.15</v>
      </c>
      <c r="G2437">
        <v>167.4625175745</v>
      </c>
      <c r="H2437">
        <v>16.8995083094905</v>
      </c>
      <c r="I2437">
        <v>-9.3988208988114508</v>
      </c>
      <c r="J2437">
        <v>7.0434315066355104</v>
      </c>
      <c r="K2437">
        <v>347.05295423548898</v>
      </c>
      <c r="L2437">
        <v>280.613294552637</v>
      </c>
      <c r="M2437">
        <v>57.422752832053398</v>
      </c>
      <c r="N2437">
        <v>0.45085722124239802</v>
      </c>
      <c r="O2437">
        <v>6.2022530104881497</v>
      </c>
      <c r="P2437">
        <v>235.490877497827</v>
      </c>
      <c r="Q2437">
        <v>8.5309966708163001E-2</v>
      </c>
    </row>
    <row r="2438" spans="1:17" hidden="1" x14ac:dyDescent="0.3">
      <c r="A2438" t="s">
        <v>5074</v>
      </c>
      <c r="B2438" t="s">
        <v>5075</v>
      </c>
      <c r="C2438" t="str">
        <f>IFERROR(VLOOKUP(Table1[[#This Row],[Ticker]],[1]!Table2[[Symbol]:[Industry]],2,FALSE),"-")</f>
        <v>-</v>
      </c>
      <c r="D2438" t="s">
        <v>199</v>
      </c>
      <c r="E2438">
        <v>202.596915</v>
      </c>
      <c r="F2438">
        <v>206.3</v>
      </c>
      <c r="G2438">
        <v>14.282564128215499</v>
      </c>
      <c r="H2438">
        <v>-15.8982284088002</v>
      </c>
      <c r="I2438">
        <v>21.890075812582701</v>
      </c>
      <c r="J2438">
        <v>-1.8113846336959001</v>
      </c>
      <c r="K2438">
        <v>209.08103718422799</v>
      </c>
      <c r="L2438">
        <v>180.62818470232099</v>
      </c>
      <c r="M2438">
        <v>46.576006129163297</v>
      </c>
      <c r="N2438">
        <v>0.48713219048344097</v>
      </c>
      <c r="O2438">
        <v>25.714978187106102</v>
      </c>
      <c r="P2438">
        <v>55.112781954887197</v>
      </c>
      <c r="Q2438">
        <v>-1.5340382548580001E-3</v>
      </c>
    </row>
    <row r="2439" spans="1:17" hidden="1" x14ac:dyDescent="0.3">
      <c r="A2439" t="s">
        <v>5076</v>
      </c>
      <c r="B2439" t="s">
        <v>5077</v>
      </c>
      <c r="C2439" t="str">
        <f>IFERROR(VLOOKUP(Table1[[#This Row],[Ticker]],[1]!Table2[[Symbol]:[Industry]],2,FALSE),"-")</f>
        <v>-</v>
      </c>
      <c r="D2439" t="s">
        <v>306</v>
      </c>
      <c r="E2439">
        <v>202.29302225000001</v>
      </c>
      <c r="F2439">
        <v>113.65</v>
      </c>
      <c r="G2439">
        <v>-30.033630345376601</v>
      </c>
      <c r="I2439">
        <v>-14.416498353258</v>
      </c>
      <c r="M2439">
        <v>0</v>
      </c>
      <c r="O2439">
        <v>0</v>
      </c>
      <c r="P2439">
        <v>0</v>
      </c>
    </row>
    <row r="2440" spans="1:17" hidden="1" x14ac:dyDescent="0.3">
      <c r="A2440" t="s">
        <v>5078</v>
      </c>
      <c r="B2440" t="s">
        <v>5079</v>
      </c>
      <c r="C2440" t="str">
        <f>IFERROR(VLOOKUP(Table1[[#This Row],[Ticker]],[1]!Table2[[Symbol]:[Industry]],2,FALSE),"-")</f>
        <v>-</v>
      </c>
      <c r="D2440" t="s">
        <v>3213</v>
      </c>
      <c r="E2440">
        <v>201.97913750000001</v>
      </c>
      <c r="F2440">
        <v>107.45</v>
      </c>
      <c r="G2440">
        <v>56.026975715229398</v>
      </c>
      <c r="H2440">
        <v>7.9003054996297504</v>
      </c>
      <c r="I2440">
        <v>13.181174132195</v>
      </c>
      <c r="J2440">
        <v>9.1186582417454307</v>
      </c>
      <c r="K2440">
        <v>89.490643361687106</v>
      </c>
      <c r="M2440">
        <v>77.908687646482207</v>
      </c>
      <c r="N2440">
        <v>1.0790645206776299</v>
      </c>
      <c r="O2440">
        <v>33.7831549557933</v>
      </c>
      <c r="P2440">
        <v>95.363636363636303</v>
      </c>
    </row>
    <row r="2441" spans="1:17" hidden="1" x14ac:dyDescent="0.3">
      <c r="A2441" t="s">
        <v>5080</v>
      </c>
      <c r="B2441" t="s">
        <v>5081</v>
      </c>
      <c r="C2441" t="str">
        <f>IFERROR(VLOOKUP(Table1[[#This Row],[Ticker]],[1]!Table2[[Symbol]:[Industry]],2,FALSE),"-")</f>
        <v>-</v>
      </c>
      <c r="D2441" t="s">
        <v>1169</v>
      </c>
      <c r="E2441">
        <v>201.87645180000001</v>
      </c>
      <c r="F2441">
        <v>10.199999999999999</v>
      </c>
      <c r="G2441">
        <v>58.8552585435121</v>
      </c>
      <c r="H2441">
        <v>8.9985327591473308</v>
      </c>
      <c r="I2441">
        <v>-8.7170164879730407</v>
      </c>
      <c r="J2441">
        <v>15.600331083525701</v>
      </c>
      <c r="K2441">
        <v>9.0434514529029002</v>
      </c>
      <c r="L2441">
        <v>8.6515288347901098</v>
      </c>
      <c r="M2441">
        <v>71.424687087164202</v>
      </c>
      <c r="N2441">
        <v>1.83766486507398</v>
      </c>
      <c r="O2441">
        <v>50.980392156862699</v>
      </c>
      <c r="P2441">
        <v>98.058252427184399</v>
      </c>
      <c r="Q2441">
        <v>0.116520573027805</v>
      </c>
    </row>
    <row r="2442" spans="1:17" hidden="1" x14ac:dyDescent="0.3">
      <c r="A2442" t="s">
        <v>5082</v>
      </c>
      <c r="B2442" t="s">
        <v>5083</v>
      </c>
      <c r="C2442" t="str">
        <f>IFERROR(VLOOKUP(Table1[[#This Row],[Ticker]],[1]!Table2[[Symbol]:[Industry]],2,FALSE),"-")</f>
        <v>-</v>
      </c>
      <c r="D2442" t="s">
        <v>306</v>
      </c>
      <c r="E2442">
        <v>201.78612548999999</v>
      </c>
      <c r="F2442">
        <v>36.81</v>
      </c>
      <c r="G2442">
        <v>26.272102138699701</v>
      </c>
      <c r="H2442">
        <v>-10.1109798617785</v>
      </c>
      <c r="I2442">
        <v>-11.046658420654699</v>
      </c>
      <c r="J2442">
        <v>-0.70172495629111298</v>
      </c>
      <c r="K2442">
        <v>36.268074615349597</v>
      </c>
      <c r="L2442">
        <v>34.560843900103897</v>
      </c>
      <c r="M2442">
        <v>50.679937407212499</v>
      </c>
      <c r="N2442">
        <v>0.59690355862272004</v>
      </c>
      <c r="O2442">
        <v>29.720184732409599</v>
      </c>
      <c r="P2442">
        <v>64.330357142857096</v>
      </c>
      <c r="Q2442">
        <v>0.12660653999327101</v>
      </c>
    </row>
    <row r="2443" spans="1:17" hidden="1" x14ac:dyDescent="0.3">
      <c r="A2443" t="s">
        <v>5084</v>
      </c>
      <c r="B2443" t="s">
        <v>5085</v>
      </c>
      <c r="C2443" t="str">
        <f>IFERROR(VLOOKUP(Table1[[#This Row],[Ticker]],[1]!Table2[[Symbol]:[Industry]],2,FALSE),"-")</f>
        <v>-</v>
      </c>
      <c r="D2443" t="s">
        <v>46</v>
      </c>
      <c r="E2443">
        <v>201.37334028000001</v>
      </c>
      <c r="F2443">
        <v>84.56</v>
      </c>
      <c r="G2443">
        <v>-3.06666337840967</v>
      </c>
      <c r="H2443">
        <v>-14.264496964059299</v>
      </c>
      <c r="I2443">
        <v>-52.148457116144598</v>
      </c>
      <c r="J2443">
        <v>-9.8165904251388891</v>
      </c>
      <c r="K2443">
        <v>87.946836346279198</v>
      </c>
      <c r="L2443">
        <v>86.949253919208701</v>
      </c>
      <c r="M2443">
        <v>25.1890342820071</v>
      </c>
      <c r="N2443">
        <v>0.59138799403313402</v>
      </c>
      <c r="O2443">
        <v>82.000946073793699</v>
      </c>
      <c r="P2443">
        <v>31.100775193798398</v>
      </c>
      <c r="Q2443">
        <v>3.2606815879888E-2</v>
      </c>
    </row>
    <row r="2444" spans="1:17" hidden="1" x14ac:dyDescent="0.3">
      <c r="A2444" t="s">
        <v>5086</v>
      </c>
      <c r="B2444" t="s">
        <v>5087</v>
      </c>
      <c r="C2444" t="str">
        <f>IFERROR(VLOOKUP(Table1[[#This Row],[Ticker]],[1]!Table2[[Symbol]:[Industry]],2,FALSE),"-")</f>
        <v>-</v>
      </c>
      <c r="D2444" t="s">
        <v>1476</v>
      </c>
      <c r="E2444">
        <v>201.37184600000001</v>
      </c>
      <c r="F2444">
        <v>134.22999999999999</v>
      </c>
      <c r="G2444">
        <v>-15.746699736606899</v>
      </c>
      <c r="H2444">
        <v>0.96010033902509695</v>
      </c>
      <c r="I2444">
        <v>-37.6917198451128</v>
      </c>
      <c r="J2444">
        <v>-6.8005167672112998</v>
      </c>
      <c r="K2444">
        <v>135.30157052442499</v>
      </c>
      <c r="L2444">
        <v>137.42487667589401</v>
      </c>
      <c r="M2444">
        <v>55.5319990742288</v>
      </c>
      <c r="N2444">
        <v>0.67613024148899703</v>
      </c>
      <c r="O2444">
        <v>46.614020710720403</v>
      </c>
      <c r="P2444">
        <v>33.495773247140697</v>
      </c>
      <c r="Q2444">
        <v>7.9770186246757996E-2</v>
      </c>
    </row>
    <row r="2445" spans="1:17" hidden="1" x14ac:dyDescent="0.3">
      <c r="A2445" t="s">
        <v>5088</v>
      </c>
      <c r="B2445" t="s">
        <v>5089</v>
      </c>
      <c r="C2445" t="str">
        <f>IFERROR(VLOOKUP(Table1[[#This Row],[Ticker]],[1]!Table2[[Symbol]:[Industry]],2,FALSE),"-")</f>
        <v>-</v>
      </c>
      <c r="D2445" t="s">
        <v>412</v>
      </c>
      <c r="E2445">
        <v>200.74006505699899</v>
      </c>
      <c r="F2445">
        <v>68.67</v>
      </c>
      <c r="G2445">
        <v>-35.706707268453499</v>
      </c>
      <c r="H2445">
        <v>-0.71941192972756696</v>
      </c>
      <c r="I2445">
        <v>-21.993887316918801</v>
      </c>
      <c r="J2445">
        <v>-7.8097981310866302</v>
      </c>
      <c r="K2445">
        <v>70.223710820629805</v>
      </c>
      <c r="L2445">
        <v>71.084029056993998</v>
      </c>
      <c r="M2445">
        <v>30.472239691158101</v>
      </c>
      <c r="N2445">
        <v>1.2740070575720099</v>
      </c>
      <c r="O2445">
        <v>49.1917868064657</v>
      </c>
      <c r="P2445">
        <v>16.094674556213</v>
      </c>
      <c r="Q2445">
        <v>-5.5780138817618001E-2</v>
      </c>
    </row>
    <row r="2446" spans="1:17" hidden="1" x14ac:dyDescent="0.3">
      <c r="A2446" t="s">
        <v>5090</v>
      </c>
      <c r="B2446" t="s">
        <v>5091</v>
      </c>
      <c r="C2446" t="str">
        <f>IFERROR(VLOOKUP(Table1[[#This Row],[Ticker]],[1]!Table2[[Symbol]:[Industry]],2,FALSE),"-")</f>
        <v>-</v>
      </c>
      <c r="D2446" t="s">
        <v>412</v>
      </c>
      <c r="E2446">
        <v>200.63120795999899</v>
      </c>
      <c r="F2446">
        <v>133.19999999999999</v>
      </c>
      <c r="G2446">
        <v>-41.880089643854397</v>
      </c>
      <c r="H2446">
        <v>29.316497782994698</v>
      </c>
      <c r="I2446">
        <v>-26.2629576517358</v>
      </c>
      <c r="J2446">
        <v>-1.3721459806944301</v>
      </c>
      <c r="K2446">
        <v>107.91190447725501</v>
      </c>
      <c r="L2446">
        <v>87.728212135915399</v>
      </c>
      <c r="M2446">
        <v>85.350066153873598</v>
      </c>
      <c r="N2446">
        <v>4.8022598870056497</v>
      </c>
      <c r="O2446">
        <v>13.4384384384384</v>
      </c>
      <c r="P2446">
        <v>75.263157894736807</v>
      </c>
    </row>
    <row r="2447" spans="1:17" hidden="1" x14ac:dyDescent="0.3">
      <c r="A2447" t="s">
        <v>5092</v>
      </c>
      <c r="B2447" t="s">
        <v>5093</v>
      </c>
      <c r="C2447" t="str">
        <f>IFERROR(VLOOKUP(Table1[[#This Row],[Ticker]],[1]!Table2[[Symbol]:[Industry]],2,FALSE),"-")</f>
        <v>-</v>
      </c>
      <c r="D2447" t="s">
        <v>356</v>
      </c>
      <c r="E2447">
        <v>200.60694960000001</v>
      </c>
      <c r="F2447">
        <v>498</v>
      </c>
      <c r="G2447">
        <v>-9.9612976148160808</v>
      </c>
      <c r="H2447">
        <v>-4.7747925009396202</v>
      </c>
      <c r="I2447">
        <v>-12.346402022042501</v>
      </c>
      <c r="J2447">
        <v>-3.8824340465380498</v>
      </c>
      <c r="K2447">
        <v>492.24566080446999</v>
      </c>
      <c r="L2447">
        <v>496.05110672682702</v>
      </c>
      <c r="M2447">
        <v>52.798347429105199</v>
      </c>
      <c r="N2447">
        <v>1.0069593513720401</v>
      </c>
      <c r="O2447">
        <v>39.156626506024097</v>
      </c>
      <c r="P2447">
        <v>27.692307692307601</v>
      </c>
    </row>
    <row r="2448" spans="1:17" hidden="1" x14ac:dyDescent="0.3">
      <c r="A2448" t="s">
        <v>5094</v>
      </c>
      <c r="B2448" t="s">
        <v>5095</v>
      </c>
      <c r="C2448" t="str">
        <f>IFERROR(VLOOKUP(Table1[[#This Row],[Ticker]],[1]!Table2[[Symbol]:[Industry]],2,FALSE),"-")</f>
        <v>-</v>
      </c>
      <c r="D2448" t="s">
        <v>681</v>
      </c>
      <c r="E2448">
        <v>200.526956875</v>
      </c>
      <c r="F2448">
        <v>225.05</v>
      </c>
      <c r="G2448">
        <v>-11.364275376821499</v>
      </c>
      <c r="H2448">
        <v>-8.5556881284068709</v>
      </c>
      <c r="I2448">
        <v>-13.519838411540899</v>
      </c>
      <c r="J2448">
        <v>-8.1766961358133496</v>
      </c>
      <c r="K2448">
        <v>229.392232390213</v>
      </c>
      <c r="L2448">
        <v>217.24410829589701</v>
      </c>
      <c r="M2448">
        <v>37.385096370779102</v>
      </c>
      <c r="N2448">
        <v>1.18395348727102</v>
      </c>
      <c r="O2448">
        <v>32.081590011380001</v>
      </c>
      <c r="P2448">
        <v>29.2647903503733</v>
      </c>
      <c r="Q2448">
        <v>-2.8039024534018998E-2</v>
      </c>
    </row>
    <row r="2449" spans="1:17" hidden="1" x14ac:dyDescent="0.3">
      <c r="A2449" t="s">
        <v>5096</v>
      </c>
      <c r="B2449" t="s">
        <v>5097</v>
      </c>
      <c r="C2449" t="str">
        <f>IFERROR(VLOOKUP(Table1[[#This Row],[Ticker]],[1]!Table2[[Symbol]:[Industry]],2,FALSE),"-")</f>
        <v>-</v>
      </c>
      <c r="D2449" t="s">
        <v>127</v>
      </c>
      <c r="E2449">
        <v>199.93446</v>
      </c>
      <c r="F2449">
        <v>582</v>
      </c>
      <c r="G2449">
        <v>149.572422981551</v>
      </c>
      <c r="H2449">
        <v>40.073005765160701</v>
      </c>
      <c r="I2449">
        <v>109.42965549289499</v>
      </c>
      <c r="J2449">
        <v>-2.7034311829473698</v>
      </c>
      <c r="K2449">
        <v>489.95003511371198</v>
      </c>
      <c r="L2449">
        <v>365.12824702423802</v>
      </c>
      <c r="M2449">
        <v>64.159641329107501</v>
      </c>
      <c r="N2449">
        <v>0.25243165782712101</v>
      </c>
      <c r="O2449">
        <v>11.168384879725</v>
      </c>
      <c r="P2449">
        <v>189.55223880597001</v>
      </c>
      <c r="Q2449">
        <v>0.16184191820399099</v>
      </c>
    </row>
    <row r="2450" spans="1:17" hidden="1" x14ac:dyDescent="0.3">
      <c r="A2450" t="s">
        <v>5098</v>
      </c>
      <c r="B2450" t="s">
        <v>5099</v>
      </c>
      <c r="C2450" t="str">
        <f>IFERROR(VLOOKUP(Table1[[#This Row],[Ticker]],[1]!Table2[[Symbol]:[Industry]],2,FALSE),"-")</f>
        <v>-</v>
      </c>
      <c r="D2450" t="s">
        <v>172</v>
      </c>
      <c r="E2450">
        <v>199.68225035</v>
      </c>
      <c r="F2450">
        <v>30.47</v>
      </c>
      <c r="G2450">
        <v>-8.8805488344422603</v>
      </c>
      <c r="H2450">
        <v>-6.8171920565774702</v>
      </c>
      <c r="I2450">
        <v>-18.447994416250101</v>
      </c>
      <c r="J2450">
        <v>-2.10463005712755</v>
      </c>
      <c r="K2450">
        <v>30.0604910592183</v>
      </c>
      <c r="L2450">
        <v>28.443746230586701</v>
      </c>
      <c r="M2450">
        <v>50.736833308680801</v>
      </c>
      <c r="N2450">
        <v>0.42561133754075497</v>
      </c>
      <c r="O2450">
        <v>50.968165408598601</v>
      </c>
      <c r="P2450">
        <v>34.525386313465702</v>
      </c>
      <c r="Q2450">
        <v>5.2012771610680998E-2</v>
      </c>
    </row>
    <row r="2451" spans="1:17" hidden="1" x14ac:dyDescent="0.3">
      <c r="A2451" t="s">
        <v>5100</v>
      </c>
      <c r="B2451" t="s">
        <v>5101</v>
      </c>
      <c r="C2451" t="str">
        <f>IFERROR(VLOOKUP(Table1[[#This Row],[Ticker]],[1]!Table2[[Symbol]:[Industry]],2,FALSE),"-")</f>
        <v>-</v>
      </c>
      <c r="D2451" t="s">
        <v>1645</v>
      </c>
      <c r="E2451">
        <v>199.64879999999999</v>
      </c>
      <c r="F2451">
        <v>316</v>
      </c>
      <c r="G2451">
        <v>191.26784398100801</v>
      </c>
      <c r="H2451">
        <v>-6.6808284202138397</v>
      </c>
      <c r="I2451">
        <v>19.5669657128857</v>
      </c>
      <c r="J2451">
        <v>-1.1312981964940501</v>
      </c>
      <c r="K2451">
        <v>304.01625172315602</v>
      </c>
      <c r="L2451">
        <v>242.16962360795</v>
      </c>
      <c r="M2451">
        <v>59.6226053361612</v>
      </c>
      <c r="N2451">
        <v>0.55208235742687495</v>
      </c>
      <c r="O2451">
        <v>7.6107594936708898</v>
      </c>
      <c r="P2451">
        <v>241.99134199134099</v>
      </c>
      <c r="Q2451">
        <v>0.123473310191415</v>
      </c>
    </row>
    <row r="2452" spans="1:17" hidden="1" x14ac:dyDescent="0.3">
      <c r="A2452" t="s">
        <v>5102</v>
      </c>
      <c r="B2452" t="s">
        <v>5103</v>
      </c>
      <c r="C2452" t="str">
        <f>IFERROR(VLOOKUP(Table1[[#This Row],[Ticker]],[1]!Table2[[Symbol]:[Industry]],2,FALSE),"-")</f>
        <v>-</v>
      </c>
      <c r="D2452" t="s">
        <v>415</v>
      </c>
      <c r="E2452">
        <v>199.346314955</v>
      </c>
      <c r="F2452">
        <v>110.35</v>
      </c>
      <c r="G2452">
        <v>-13.2611435728898</v>
      </c>
      <c r="H2452">
        <v>0.452400419911551</v>
      </c>
      <c r="I2452">
        <v>2.3559884192287601</v>
      </c>
      <c r="J2452">
        <v>5.9005812920328298</v>
      </c>
      <c r="K2452">
        <v>115.45639950230201</v>
      </c>
      <c r="M2452">
        <v>38.526829660073098</v>
      </c>
      <c r="O2452">
        <v>36.837335749886698</v>
      </c>
      <c r="P2452">
        <v>31.134878193701699</v>
      </c>
    </row>
    <row r="2453" spans="1:17" hidden="1" x14ac:dyDescent="0.3">
      <c r="A2453" t="s">
        <v>5104</v>
      </c>
      <c r="B2453" t="s">
        <v>5105</v>
      </c>
      <c r="C2453" t="str">
        <f>IFERROR(VLOOKUP(Table1[[#This Row],[Ticker]],[1]!Table2[[Symbol]:[Industry]],2,FALSE),"-")</f>
        <v>-</v>
      </c>
      <c r="D2453" t="s">
        <v>427</v>
      </c>
      <c r="E2453">
        <v>199.08413999999999</v>
      </c>
      <c r="F2453">
        <v>79.569999999999993</v>
      </c>
      <c r="G2453">
        <v>-69.776152117432702</v>
      </c>
      <c r="H2453">
        <v>-17.487686000474099</v>
      </c>
      <c r="I2453">
        <v>-50.760498353258001</v>
      </c>
      <c r="J2453">
        <v>16.673911241915398</v>
      </c>
      <c r="K2453">
        <v>89.032283337727506</v>
      </c>
      <c r="L2453">
        <v>106.192539164515</v>
      </c>
      <c r="M2453">
        <v>50.597346868642902</v>
      </c>
      <c r="N2453">
        <v>1.8673827500862501</v>
      </c>
      <c r="O2453">
        <v>97.499057433706199</v>
      </c>
      <c r="P2453">
        <v>18.761194029850699</v>
      </c>
      <c r="Q2453">
        <v>4.9537987338870999E-2</v>
      </c>
    </row>
    <row r="2454" spans="1:17" hidden="1" x14ac:dyDescent="0.3">
      <c r="A2454" t="s">
        <v>5106</v>
      </c>
      <c r="B2454" t="s">
        <v>5107</v>
      </c>
      <c r="C2454" t="str">
        <f>IFERROR(VLOOKUP(Table1[[#This Row],[Ticker]],[1]!Table2[[Symbol]:[Industry]],2,FALSE),"-")</f>
        <v>-</v>
      </c>
      <c r="D2454" t="s">
        <v>296</v>
      </c>
      <c r="E2454">
        <v>198.95338386</v>
      </c>
      <c r="F2454">
        <v>20.58</v>
      </c>
      <c r="G2454">
        <v>231.01900123357001</v>
      </c>
      <c r="H2454">
        <v>16.838498709349501</v>
      </c>
      <c r="I2454">
        <v>54.687856617982703</v>
      </c>
      <c r="J2454">
        <v>-3.6977273760432698</v>
      </c>
      <c r="K2454">
        <v>18.514419559413401</v>
      </c>
      <c r="L2454">
        <v>13.6767250107864</v>
      </c>
      <c r="M2454">
        <v>51.130781514255403</v>
      </c>
      <c r="N2454">
        <v>1.20499374024657</v>
      </c>
      <c r="O2454">
        <v>9.8639455782312897</v>
      </c>
      <c r="P2454">
        <v>281.11111111111097</v>
      </c>
    </row>
    <row r="2455" spans="1:17" hidden="1" x14ac:dyDescent="0.3">
      <c r="A2455" t="s">
        <v>5108</v>
      </c>
      <c r="B2455" t="s">
        <v>5109</v>
      </c>
      <c r="C2455" t="str">
        <f>IFERROR(VLOOKUP(Table1[[#This Row],[Ticker]],[1]!Table2[[Symbol]:[Industry]],2,FALSE),"-")</f>
        <v>-</v>
      </c>
      <c r="D2455" t="s">
        <v>296</v>
      </c>
      <c r="E2455">
        <v>198.71698122999999</v>
      </c>
      <c r="F2455">
        <v>151.30000000000001</v>
      </c>
      <c r="G2455">
        <v>-63.396325786909301</v>
      </c>
      <c r="H2455">
        <v>4.0615958222104096</v>
      </c>
      <c r="I2455">
        <v>-29.796811552363099</v>
      </c>
      <c r="J2455">
        <v>0.110067458040738</v>
      </c>
      <c r="K2455">
        <v>149.368337964945</v>
      </c>
      <c r="L2455">
        <v>164.85963374510999</v>
      </c>
      <c r="M2455">
        <v>58.543630192275799</v>
      </c>
      <c r="N2455">
        <v>0.82727624147460999</v>
      </c>
      <c r="O2455">
        <v>75.809649702577602</v>
      </c>
      <c r="P2455">
        <v>15.496183206106799</v>
      </c>
      <c r="Q2455">
        <v>-6.5431209075530001E-3</v>
      </c>
    </row>
    <row r="2456" spans="1:17" hidden="1" x14ac:dyDescent="0.3">
      <c r="A2456" t="s">
        <v>5110</v>
      </c>
      <c r="B2456" t="s">
        <v>5111</v>
      </c>
      <c r="C2456" t="str">
        <f>IFERROR(VLOOKUP(Table1[[#This Row],[Ticker]],[1]!Table2[[Symbol]:[Industry]],2,FALSE),"-")</f>
        <v>-</v>
      </c>
      <c r="D2456" t="s">
        <v>630</v>
      </c>
      <c r="E2456">
        <v>198.50795595</v>
      </c>
      <c r="F2456">
        <v>86.49</v>
      </c>
      <c r="G2456">
        <v>-48.974586296641903</v>
      </c>
      <c r="H2456">
        <v>-0.75136550049404105</v>
      </c>
      <c r="I2456">
        <v>-41.2439095207707</v>
      </c>
      <c r="J2456">
        <v>-2.1155591216149499</v>
      </c>
      <c r="K2456">
        <v>89.402026386778402</v>
      </c>
      <c r="L2456">
        <v>92.684000079404498</v>
      </c>
      <c r="M2456">
        <v>32.978257392880799</v>
      </c>
      <c r="N2456">
        <v>0.47067392417568099</v>
      </c>
      <c r="O2456">
        <v>41.634871083362199</v>
      </c>
      <c r="P2456">
        <v>10.108211330362799</v>
      </c>
      <c r="Q2456">
        <v>0.13170322601513501</v>
      </c>
    </row>
    <row r="2457" spans="1:17" hidden="1" x14ac:dyDescent="0.3">
      <c r="A2457" t="s">
        <v>5112</v>
      </c>
      <c r="B2457" t="s">
        <v>5113</v>
      </c>
      <c r="C2457" t="str">
        <f>IFERROR(VLOOKUP(Table1[[#This Row],[Ticker]],[1]!Table2[[Symbol]:[Industry]],2,FALSE),"-")</f>
        <v>-</v>
      </c>
      <c r="D2457" t="s">
        <v>141</v>
      </c>
      <c r="E2457">
        <v>198.07590363</v>
      </c>
      <c r="F2457">
        <v>114.35</v>
      </c>
      <c r="G2457">
        <v>-48.442478008594598</v>
      </c>
      <c r="H2457">
        <v>-27.2271515238617</v>
      </c>
      <c r="I2457">
        <v>-47.289994097314299</v>
      </c>
      <c r="J2457">
        <v>-5.6931336350154202</v>
      </c>
      <c r="K2457">
        <v>131.60795464373899</v>
      </c>
      <c r="L2457">
        <v>141.74591469963201</v>
      </c>
      <c r="M2457">
        <v>26.420228111794302</v>
      </c>
      <c r="N2457">
        <v>1.2662154565691499</v>
      </c>
      <c r="O2457">
        <v>75.601224311324899</v>
      </c>
      <c r="P2457">
        <v>1.8254674977738099</v>
      </c>
      <c r="Q2457">
        <v>0.15388714821076099</v>
      </c>
    </row>
    <row r="2458" spans="1:17" hidden="1" x14ac:dyDescent="0.3">
      <c r="A2458" t="s">
        <v>5114</v>
      </c>
      <c r="B2458" t="s">
        <v>5115</v>
      </c>
      <c r="C2458" t="str">
        <f>IFERROR(VLOOKUP(Table1[[#This Row],[Ticker]],[1]!Table2[[Symbol]:[Industry]],2,FALSE),"-")</f>
        <v>-</v>
      </c>
      <c r="D2458" t="s">
        <v>1642</v>
      </c>
      <c r="E2458">
        <v>197.74499800000001</v>
      </c>
      <c r="F2458">
        <v>280.10000000000002</v>
      </c>
      <c r="G2458">
        <v>-53.083080894827198</v>
      </c>
      <c r="H2458">
        <v>3.3794252795747299</v>
      </c>
      <c r="I2458">
        <v>-36.394214230695297</v>
      </c>
      <c r="J2458">
        <v>1.75285401930556</v>
      </c>
      <c r="K2458">
        <v>285.80876832646902</v>
      </c>
      <c r="L2458">
        <v>325.06841402477102</v>
      </c>
      <c r="M2458">
        <v>46.235082692456103</v>
      </c>
      <c r="N2458">
        <v>0.434640522875816</v>
      </c>
      <c r="O2458">
        <v>84.576936808282696</v>
      </c>
      <c r="P2458">
        <v>9.3713393205778992</v>
      </c>
      <c r="Q2458">
        <v>7.3141094623531994E-2</v>
      </c>
    </row>
    <row r="2459" spans="1:17" hidden="1" x14ac:dyDescent="0.3">
      <c r="A2459" t="s">
        <v>5116</v>
      </c>
      <c r="B2459" t="s">
        <v>5117</v>
      </c>
      <c r="C2459" t="str">
        <f>IFERROR(VLOOKUP(Table1[[#This Row],[Ticker]],[1]!Table2[[Symbol]:[Industry]],2,FALSE),"-")</f>
        <v>-</v>
      </c>
      <c r="D2459" t="s">
        <v>296</v>
      </c>
      <c r="E2459">
        <v>197.71216129999999</v>
      </c>
      <c r="F2459">
        <v>222.62</v>
      </c>
      <c r="G2459">
        <v>-16.219724414906299</v>
      </c>
      <c r="H2459">
        <v>12.225698386312899</v>
      </c>
      <c r="I2459">
        <v>5.2395080966210497</v>
      </c>
      <c r="J2459">
        <v>1.56738890302648</v>
      </c>
      <c r="K2459">
        <v>205.74771032907501</v>
      </c>
      <c r="L2459">
        <v>200.54232595907399</v>
      </c>
      <c r="M2459">
        <v>62.6008592127193</v>
      </c>
      <c r="N2459">
        <v>1.14070033415491</v>
      </c>
      <c r="O2459">
        <v>18.3406702003413</v>
      </c>
      <c r="P2459">
        <v>36.870581002151802</v>
      </c>
      <c r="Q2459">
        <v>-4.2715514816962001E-2</v>
      </c>
    </row>
    <row r="2460" spans="1:17" hidden="1" x14ac:dyDescent="0.3">
      <c r="A2460" t="s">
        <v>5118</v>
      </c>
      <c r="B2460" t="s">
        <v>5119</v>
      </c>
      <c r="C2460" t="str">
        <f>IFERROR(VLOOKUP(Table1[[#This Row],[Ticker]],[1]!Table2[[Symbol]:[Industry]],2,FALSE),"-")</f>
        <v>-</v>
      </c>
      <c r="D2460" t="s">
        <v>72</v>
      </c>
      <c r="E2460">
        <v>197.658359375</v>
      </c>
      <c r="F2460">
        <v>160.25</v>
      </c>
      <c r="G2460">
        <v>42.985156093837297</v>
      </c>
      <c r="H2460">
        <v>4.1327826329975998</v>
      </c>
      <c r="I2460">
        <v>-11.6592043487693</v>
      </c>
      <c r="J2460">
        <v>-3.2025303614143898</v>
      </c>
      <c r="K2460">
        <v>153.078314350748</v>
      </c>
      <c r="L2460">
        <v>138.50417598249601</v>
      </c>
      <c r="M2460">
        <v>57.434880377732902</v>
      </c>
      <c r="N2460">
        <v>1.6955634312334</v>
      </c>
      <c r="O2460">
        <v>5.14820592823712</v>
      </c>
      <c r="P2460">
        <v>88.064781128975397</v>
      </c>
      <c r="Q2460">
        <v>7.8454556088411995E-2</v>
      </c>
    </row>
    <row r="2461" spans="1:17" hidden="1" x14ac:dyDescent="0.3">
      <c r="A2461" t="s">
        <v>5120</v>
      </c>
      <c r="B2461" t="s">
        <v>5121</v>
      </c>
      <c r="C2461" t="str">
        <f>IFERROR(VLOOKUP(Table1[[#This Row],[Ticker]],[1]!Table2[[Symbol]:[Industry]],2,FALSE),"-")</f>
        <v>-</v>
      </c>
      <c r="D2461" t="s">
        <v>630</v>
      </c>
      <c r="E2461">
        <v>197.44771695</v>
      </c>
      <c r="F2461">
        <v>22.11</v>
      </c>
      <c r="G2461">
        <v>41.4946861790608</v>
      </c>
      <c r="H2461">
        <v>-10.523382247964999</v>
      </c>
      <c r="I2461">
        <v>-35.928745424610497</v>
      </c>
      <c r="J2461">
        <v>0.286076036809012</v>
      </c>
      <c r="K2461">
        <v>22.293887094627099</v>
      </c>
      <c r="L2461">
        <v>21.464877593324299</v>
      </c>
      <c r="M2461">
        <v>47.802048252660001</v>
      </c>
      <c r="N2461">
        <v>0.485817920538613</v>
      </c>
      <c r="O2461">
        <v>39.258254183627301</v>
      </c>
      <c r="P2461">
        <v>79.610073111291598</v>
      </c>
      <c r="Q2461">
        <v>2.9209365483033E-2</v>
      </c>
    </row>
    <row r="2462" spans="1:17" hidden="1" x14ac:dyDescent="0.3">
      <c r="A2462" t="s">
        <v>5122</v>
      </c>
      <c r="B2462" t="s">
        <v>5123</v>
      </c>
      <c r="C2462" t="str">
        <f>IFERROR(VLOOKUP(Table1[[#This Row],[Ticker]],[1]!Table2[[Symbol]:[Industry]],2,FALSE),"-")</f>
        <v>-</v>
      </c>
      <c r="D2462" t="s">
        <v>1194</v>
      </c>
      <c r="E2462">
        <v>197.42895447999999</v>
      </c>
      <c r="F2462">
        <v>147.85</v>
      </c>
      <c r="G2462">
        <v>-46.714385487670199</v>
      </c>
      <c r="H2462">
        <v>9.2511047562379201</v>
      </c>
      <c r="I2462">
        <v>-33.402799723120999</v>
      </c>
      <c r="J2462">
        <v>3.3017897092840198</v>
      </c>
      <c r="K2462">
        <v>150.93936808292099</v>
      </c>
      <c r="L2462">
        <v>167.45213742091599</v>
      </c>
      <c r="M2462">
        <v>44.421411575769199</v>
      </c>
      <c r="N2462">
        <v>1.14837342195624</v>
      </c>
      <c r="O2462">
        <v>102.94217111937699</v>
      </c>
      <c r="P2462">
        <v>17.808764940239001</v>
      </c>
      <c r="Q2462">
        <v>8.7865907634280996E-2</v>
      </c>
    </row>
    <row r="2463" spans="1:17" hidden="1" x14ac:dyDescent="0.3">
      <c r="A2463" t="s">
        <v>5124</v>
      </c>
      <c r="B2463" t="s">
        <v>5125</v>
      </c>
      <c r="C2463" t="str">
        <f>IFERROR(VLOOKUP(Table1[[#This Row],[Ticker]],[1]!Table2[[Symbol]:[Industry]],2,FALSE),"-")</f>
        <v>-</v>
      </c>
      <c r="D2463" t="s">
        <v>118</v>
      </c>
      <c r="E2463">
        <v>197.28864642400001</v>
      </c>
      <c r="F2463">
        <v>92.44</v>
      </c>
      <c r="G2463">
        <v>-3.4901669641309301</v>
      </c>
      <c r="H2463">
        <v>-3.0834103251823799</v>
      </c>
      <c r="I2463">
        <v>-12.9455872665401</v>
      </c>
      <c r="J2463">
        <v>2.9621479674323599</v>
      </c>
      <c r="K2463">
        <v>88.429296402953</v>
      </c>
      <c r="L2463">
        <v>90.207100667894295</v>
      </c>
      <c r="M2463">
        <v>65.440469489193902</v>
      </c>
      <c r="N2463">
        <v>0.80134558981171</v>
      </c>
      <c r="O2463">
        <v>72.868887927304201</v>
      </c>
      <c r="P2463">
        <v>34.165457184325</v>
      </c>
      <c r="Q2463">
        <v>6.5450799607713994E-2</v>
      </c>
    </row>
    <row r="2464" spans="1:17" hidden="1" x14ac:dyDescent="0.3">
      <c r="A2464" t="s">
        <v>5126</v>
      </c>
      <c r="B2464" t="s">
        <v>5127</v>
      </c>
      <c r="C2464" t="str">
        <f>IFERROR(VLOOKUP(Table1[[#This Row],[Ticker]],[1]!Table2[[Symbol]:[Industry]],2,FALSE),"-")</f>
        <v>-</v>
      </c>
      <c r="D2464" t="s">
        <v>740</v>
      </c>
      <c r="E2464">
        <v>197.04217728</v>
      </c>
      <c r="F2464">
        <v>179.6</v>
      </c>
      <c r="G2464">
        <v>24.0633237515774</v>
      </c>
      <c r="H2464">
        <v>15.3949291555437</v>
      </c>
      <c r="I2464">
        <v>58.275809339049601</v>
      </c>
      <c r="J2464">
        <v>20.126867826011601</v>
      </c>
      <c r="K2464">
        <v>156.28858361760899</v>
      </c>
      <c r="L2464">
        <v>126.028871594015</v>
      </c>
      <c r="M2464">
        <v>76.902975797758899</v>
      </c>
      <c r="N2464">
        <v>1.7077340569877799</v>
      </c>
      <c r="O2464">
        <v>4.6492204899777301</v>
      </c>
      <c r="P2464">
        <v>130.25641025640999</v>
      </c>
    </row>
    <row r="2465" spans="1:17" hidden="1" x14ac:dyDescent="0.3">
      <c r="A2465" t="s">
        <v>5128</v>
      </c>
      <c r="B2465" t="s">
        <v>5129</v>
      </c>
      <c r="C2465" t="str">
        <f>IFERROR(VLOOKUP(Table1[[#This Row],[Ticker]],[1]!Table2[[Symbol]:[Industry]],2,FALSE),"-")</f>
        <v>-</v>
      </c>
      <c r="D2465" t="s">
        <v>72</v>
      </c>
      <c r="E2465">
        <v>196.9425693</v>
      </c>
      <c r="F2465">
        <v>3.69</v>
      </c>
      <c r="G2465">
        <v>28.410881604443102</v>
      </c>
      <c r="H2465">
        <v>45.3949291555437</v>
      </c>
      <c r="I2465">
        <v>-29.197098815151701</v>
      </c>
      <c r="J2465">
        <v>25.246559055276698</v>
      </c>
      <c r="K2465">
        <v>2.4915844927855599</v>
      </c>
      <c r="L2465">
        <v>2.7066873599235302</v>
      </c>
      <c r="M2465">
        <v>94.911288254692295</v>
      </c>
      <c r="N2465">
        <v>2.7626644368765798</v>
      </c>
      <c r="O2465">
        <v>98.102981029810294</v>
      </c>
      <c r="P2465">
        <v>92.1875</v>
      </c>
      <c r="Q2465">
        <v>7.8905831020820005E-3</v>
      </c>
    </row>
    <row r="2466" spans="1:17" hidden="1" x14ac:dyDescent="0.3">
      <c r="A2466" t="s">
        <v>5130</v>
      </c>
      <c r="B2466" t="s">
        <v>5131</v>
      </c>
      <c r="C2466" t="str">
        <f>IFERROR(VLOOKUP(Table1[[#This Row],[Ticker]],[1]!Table2[[Symbol]:[Industry]],2,FALSE),"-")</f>
        <v>-</v>
      </c>
      <c r="D2466" t="s">
        <v>136</v>
      </c>
      <c r="E2466">
        <v>196.88854724999999</v>
      </c>
      <c r="F2466">
        <v>285.64999999999998</v>
      </c>
      <c r="G2466">
        <v>68.610319585082195</v>
      </c>
      <c r="H2466">
        <v>-1.0173708840244</v>
      </c>
      <c r="I2466">
        <v>28.4085016467419</v>
      </c>
      <c r="J2466">
        <v>20.776614349883999</v>
      </c>
      <c r="K2466">
        <v>251.47097614163101</v>
      </c>
      <c r="L2466">
        <v>213.778361854389</v>
      </c>
      <c r="M2466">
        <v>67.473082289756505</v>
      </c>
      <c r="N2466">
        <v>2.3223880155118199</v>
      </c>
      <c r="O2466">
        <v>9.2245755294941301</v>
      </c>
      <c r="P2466">
        <v>116.319575918212</v>
      </c>
      <c r="Q2466">
        <v>3.0641646866025E-2</v>
      </c>
    </row>
    <row r="2467" spans="1:17" hidden="1" x14ac:dyDescent="0.3">
      <c r="A2467" t="s">
        <v>5132</v>
      </c>
      <c r="B2467" t="s">
        <v>5133</v>
      </c>
      <c r="C2467" t="str">
        <f>IFERROR(VLOOKUP(Table1[[#This Row],[Ticker]],[1]!Table2[[Symbol]:[Industry]],2,FALSE),"-")</f>
        <v>-</v>
      </c>
      <c r="D2467" t="s">
        <v>1362</v>
      </c>
      <c r="E2467">
        <v>196.43045000000001</v>
      </c>
      <c r="F2467">
        <v>453.65</v>
      </c>
      <c r="G2467">
        <v>206.12791096622001</v>
      </c>
      <c r="H2467">
        <v>1.8532624888770599</v>
      </c>
      <c r="I2467">
        <v>-1.0039983532580099</v>
      </c>
      <c r="J2467">
        <v>-3.4492973160060099</v>
      </c>
      <c r="K2467">
        <v>424.41174840965198</v>
      </c>
      <c r="L2467">
        <v>341.03410714712197</v>
      </c>
      <c r="M2467">
        <v>41.599273024967701</v>
      </c>
      <c r="N2467">
        <v>0.96875</v>
      </c>
      <c r="O2467">
        <v>26.749696902898702</v>
      </c>
      <c r="P2467">
        <v>297.76413853572899</v>
      </c>
    </row>
    <row r="2468" spans="1:17" hidden="1" x14ac:dyDescent="0.3">
      <c r="A2468" t="s">
        <v>5134</v>
      </c>
      <c r="B2468" t="s">
        <v>5135</v>
      </c>
      <c r="C2468" t="str">
        <f>IFERROR(VLOOKUP(Table1[[#This Row],[Ticker]],[1]!Table2[[Symbol]:[Industry]],2,FALSE),"-")</f>
        <v>-</v>
      </c>
      <c r="D2468" t="s">
        <v>296</v>
      </c>
      <c r="E2468">
        <v>196.17472440399999</v>
      </c>
      <c r="F2468">
        <v>144.35</v>
      </c>
      <c r="G2468">
        <v>-47.5629853995597</v>
      </c>
      <c r="H2468">
        <v>-7.22643006775722</v>
      </c>
      <c r="I2468">
        <v>-29.329554645624601</v>
      </c>
      <c r="J2468">
        <v>-5.2742623828108197</v>
      </c>
      <c r="K2468">
        <v>146.830669527803</v>
      </c>
      <c r="L2468">
        <v>159.07888026891101</v>
      </c>
      <c r="M2468">
        <v>49.381218693408101</v>
      </c>
      <c r="N2468">
        <v>0.64999869016218204</v>
      </c>
      <c r="O2468">
        <v>47.363503220302</v>
      </c>
      <c r="P2468">
        <v>13.6614173228346</v>
      </c>
      <c r="Q2468">
        <v>-7.5195464188901995E-2</v>
      </c>
    </row>
    <row r="2469" spans="1:17" hidden="1" x14ac:dyDescent="0.3">
      <c r="A2469" t="s">
        <v>5136</v>
      </c>
      <c r="B2469" t="s">
        <v>5137</v>
      </c>
      <c r="C2469" t="str">
        <f>IFERROR(VLOOKUP(Table1[[#This Row],[Ticker]],[1]!Table2[[Symbol]:[Industry]],2,FALSE),"-")</f>
        <v>-</v>
      </c>
      <c r="D2469" t="s">
        <v>72</v>
      </c>
      <c r="E2469">
        <v>196.06924674999999</v>
      </c>
      <c r="F2469">
        <v>34.450000000000003</v>
      </c>
      <c r="G2469">
        <v>-55.304780019996997</v>
      </c>
      <c r="H2469">
        <v>1.2953570046296801</v>
      </c>
      <c r="I2469">
        <v>-51.837025147081697</v>
      </c>
      <c r="J2469">
        <v>-5.1751555566178302</v>
      </c>
      <c r="K2469">
        <v>34.768061841998801</v>
      </c>
      <c r="L2469">
        <v>41.791948986866501</v>
      </c>
      <c r="M2469">
        <v>49.504517424942598</v>
      </c>
      <c r="N2469">
        <v>1.2172591358346301</v>
      </c>
      <c r="O2469">
        <v>97.387518142235095</v>
      </c>
      <c r="P2469">
        <v>14.8333333333333</v>
      </c>
      <c r="Q2469">
        <v>-2.7040389784901999E-2</v>
      </c>
    </row>
    <row r="2470" spans="1:17" hidden="1" x14ac:dyDescent="0.3">
      <c r="A2470" t="s">
        <v>5138</v>
      </c>
      <c r="B2470" t="s">
        <v>5139</v>
      </c>
      <c r="C2470" t="str">
        <f>IFERROR(VLOOKUP(Table1[[#This Row],[Ticker]],[1]!Table2[[Symbol]:[Industry]],2,FALSE),"-")</f>
        <v>-</v>
      </c>
      <c r="D2470" t="s">
        <v>1570</v>
      </c>
      <c r="E2470">
        <v>195.86340000000001</v>
      </c>
      <c r="F2470">
        <v>190.9</v>
      </c>
      <c r="G2470">
        <v>-39.128868440614703</v>
      </c>
      <c r="H2470">
        <v>-4.86148110086652</v>
      </c>
      <c r="I2470">
        <v>-1.42448888300052</v>
      </c>
      <c r="J2470">
        <v>-3.6844348869038299</v>
      </c>
      <c r="K2470">
        <v>185.221124026528</v>
      </c>
      <c r="M2470">
        <v>54.891717393062898</v>
      </c>
      <c r="N2470">
        <v>0.28427598460171699</v>
      </c>
      <c r="O2470">
        <v>13.672079622839099</v>
      </c>
      <c r="P2470">
        <v>64.568965517241296</v>
      </c>
    </row>
    <row r="2471" spans="1:17" hidden="1" x14ac:dyDescent="0.3">
      <c r="A2471" t="s">
        <v>5140</v>
      </c>
      <c r="B2471" t="s">
        <v>5141</v>
      </c>
      <c r="C2471" t="str">
        <f>IFERROR(VLOOKUP(Table1[[#This Row],[Ticker]],[1]!Table2[[Symbol]:[Industry]],2,FALSE),"-")</f>
        <v>-</v>
      </c>
      <c r="D2471" t="s">
        <v>199</v>
      </c>
      <c r="E2471">
        <v>195.80292</v>
      </c>
      <c r="F2471">
        <v>108</v>
      </c>
      <c r="G2471">
        <v>-46.635946947693199</v>
      </c>
      <c r="H2471">
        <v>-0.53779255699449302</v>
      </c>
      <c r="I2471">
        <v>-18.841277114319901</v>
      </c>
      <c r="J2471">
        <v>5.1263991211484301</v>
      </c>
      <c r="K2471">
        <v>107.161638179923</v>
      </c>
      <c r="L2471">
        <v>109.19833025894199</v>
      </c>
      <c r="M2471">
        <v>59.6638751235161</v>
      </c>
      <c r="N2471">
        <v>0.63168449197860899</v>
      </c>
      <c r="O2471">
        <v>54.4444444444444</v>
      </c>
      <c r="P2471">
        <v>20.401337792642099</v>
      </c>
      <c r="Q2471">
        <v>5.2949324651085997E-2</v>
      </c>
    </row>
    <row r="2472" spans="1:17" hidden="1" x14ac:dyDescent="0.3">
      <c r="A2472" t="s">
        <v>5142</v>
      </c>
      <c r="B2472" t="s">
        <v>5143</v>
      </c>
      <c r="C2472" t="str">
        <f>IFERROR(VLOOKUP(Table1[[#This Row],[Ticker]],[1]!Table2[[Symbol]:[Industry]],2,FALSE),"-")</f>
        <v>-</v>
      </c>
      <c r="D2472" t="s">
        <v>54</v>
      </c>
      <c r="E2472">
        <v>195.75895</v>
      </c>
      <c r="F2472">
        <v>155.5</v>
      </c>
      <c r="G2472">
        <v>98.039118261252796</v>
      </c>
      <c r="H2472">
        <v>-10.540743359076099</v>
      </c>
      <c r="I2472">
        <v>-10.7843757274666</v>
      </c>
      <c r="J2472">
        <v>-7.3418429503914</v>
      </c>
      <c r="K2472">
        <v>166.12745269741299</v>
      </c>
      <c r="L2472">
        <v>141.029498453705</v>
      </c>
      <c r="M2472">
        <v>34.339704383936997</v>
      </c>
      <c r="N2472">
        <v>0.51158737191438997</v>
      </c>
      <c r="O2472">
        <v>28.617363344051402</v>
      </c>
      <c r="P2472">
        <v>175.07518131965301</v>
      </c>
      <c r="Q2472">
        <v>0.11515039754600701</v>
      </c>
    </row>
    <row r="2473" spans="1:17" hidden="1" x14ac:dyDescent="0.3">
      <c r="A2473" t="s">
        <v>5144</v>
      </c>
      <c r="B2473" t="s">
        <v>5145</v>
      </c>
      <c r="C2473" t="str">
        <f>IFERROR(VLOOKUP(Table1[[#This Row],[Ticker]],[1]!Table2[[Symbol]:[Industry]],2,FALSE),"-")</f>
        <v>-</v>
      </c>
      <c r="D2473" t="s">
        <v>412</v>
      </c>
      <c r="E2473">
        <v>195.68027799999999</v>
      </c>
      <c r="F2473">
        <v>173.15</v>
      </c>
      <c r="G2473">
        <v>-21.543655408033199</v>
      </c>
      <c r="H2473">
        <v>14.451946699403299</v>
      </c>
      <c r="I2473">
        <v>-5.92652341591464</v>
      </c>
      <c r="J2473">
        <v>14.351538229831799</v>
      </c>
      <c r="O2473">
        <v>6.6416401963615304</v>
      </c>
      <c r="P2473">
        <v>13.914473684210501</v>
      </c>
    </row>
    <row r="2474" spans="1:17" hidden="1" x14ac:dyDescent="0.3">
      <c r="A2474" t="s">
        <v>5146</v>
      </c>
      <c r="B2474" t="s">
        <v>5147</v>
      </c>
      <c r="C2474" t="str">
        <f>IFERROR(VLOOKUP(Table1[[#This Row],[Ticker]],[1]!Table2[[Symbol]:[Industry]],2,FALSE),"-")</f>
        <v>-</v>
      </c>
      <c r="D2474" t="s">
        <v>54</v>
      </c>
      <c r="E2474">
        <v>195.647604</v>
      </c>
      <c r="F2474">
        <v>49.08</v>
      </c>
      <c r="G2474">
        <v>-29.068176788816199</v>
      </c>
      <c r="H2474">
        <v>20.125321312406399</v>
      </c>
      <c r="I2474">
        <v>-27.333460737927901</v>
      </c>
      <c r="J2474">
        <v>1.81535401930556</v>
      </c>
      <c r="K2474">
        <v>46.9802930359538</v>
      </c>
      <c r="L2474">
        <v>50.554444587553903</v>
      </c>
      <c r="M2474">
        <v>59.104711296899097</v>
      </c>
      <c r="N2474">
        <v>1.81241782108125</v>
      </c>
      <c r="O2474">
        <v>50.570497147514203</v>
      </c>
      <c r="P2474">
        <v>24.4106463878326</v>
      </c>
      <c r="Q2474">
        <v>0.15847552353302899</v>
      </c>
    </row>
    <row r="2475" spans="1:17" hidden="1" x14ac:dyDescent="0.3">
      <c r="A2475" t="s">
        <v>5148</v>
      </c>
      <c r="B2475" t="s">
        <v>5149</v>
      </c>
      <c r="C2475" t="str">
        <f>IFERROR(VLOOKUP(Table1[[#This Row],[Ticker]],[1]!Table2[[Symbol]:[Industry]],2,FALSE),"-")</f>
        <v>-</v>
      </c>
      <c r="D2475" t="s">
        <v>514</v>
      </c>
      <c r="E2475">
        <v>195.56800000000001</v>
      </c>
      <c r="F2475">
        <v>179.75</v>
      </c>
      <c r="G2475">
        <v>-44.213625570967402</v>
      </c>
      <c r="H2475">
        <v>-7.0110858820502404</v>
      </c>
      <c r="I2475">
        <v>-28.596493578848801</v>
      </c>
      <c r="J2475">
        <v>-1.9011065731303001</v>
      </c>
      <c r="O2475">
        <v>16.828929068150199</v>
      </c>
      <c r="P2475">
        <v>3.87171337763652</v>
      </c>
    </row>
    <row r="2476" spans="1:17" hidden="1" x14ac:dyDescent="0.3">
      <c r="A2476" t="s">
        <v>5150</v>
      </c>
      <c r="B2476" t="s">
        <v>5151</v>
      </c>
      <c r="C2476" t="str">
        <f>IFERROR(VLOOKUP(Table1[[#This Row],[Ticker]],[1]!Table2[[Symbol]:[Industry]],2,FALSE),"-")</f>
        <v>-</v>
      </c>
      <c r="D2476" t="s">
        <v>265</v>
      </c>
      <c r="E2476">
        <v>195.27220500000001</v>
      </c>
      <c r="F2476">
        <v>160.29</v>
      </c>
      <c r="G2476">
        <v>-48.935730016512501</v>
      </c>
      <c r="H2476">
        <v>-13.620290497737299</v>
      </c>
      <c r="I2476">
        <v>-19.317121313803799</v>
      </c>
      <c r="J2476">
        <v>-8.2991122728292694</v>
      </c>
      <c r="K2476">
        <v>182.30862425420199</v>
      </c>
      <c r="L2476">
        <v>188.899692579126</v>
      </c>
      <c r="M2476">
        <v>44.444294907995399</v>
      </c>
      <c r="N2476">
        <v>1.9250809276832801</v>
      </c>
      <c r="O2476">
        <v>50.602033813712602</v>
      </c>
      <c r="P2476">
        <v>17.860294117647001</v>
      </c>
    </row>
    <row r="2477" spans="1:17" hidden="1" x14ac:dyDescent="0.3">
      <c r="A2477" t="s">
        <v>5152</v>
      </c>
      <c r="B2477" t="s">
        <v>5153</v>
      </c>
      <c r="C2477" t="str">
        <f>IFERROR(VLOOKUP(Table1[[#This Row],[Ticker]],[1]!Table2[[Symbol]:[Industry]],2,FALSE),"-")</f>
        <v>-</v>
      </c>
      <c r="D2477" t="s">
        <v>72</v>
      </c>
      <c r="E2477">
        <v>194.911416</v>
      </c>
      <c r="F2477">
        <v>84.84</v>
      </c>
      <c r="G2477">
        <v>165.679161568182</v>
      </c>
      <c r="H2477">
        <v>3.7282624888770699</v>
      </c>
      <c r="I2477">
        <v>-4.17741311417275</v>
      </c>
      <c r="J2477">
        <v>3.62785401930556</v>
      </c>
      <c r="K2477">
        <v>81.324316321864302</v>
      </c>
      <c r="L2477">
        <v>73.651685394758303</v>
      </c>
      <c r="M2477">
        <v>100</v>
      </c>
      <c r="N2477">
        <v>6.55555555555555</v>
      </c>
      <c r="O2477">
        <v>0</v>
      </c>
      <c r="P2477">
        <v>195.71279191355799</v>
      </c>
    </row>
    <row r="2478" spans="1:17" hidden="1" x14ac:dyDescent="0.3">
      <c r="A2478" t="s">
        <v>5154</v>
      </c>
      <c r="B2478" t="s">
        <v>5155</v>
      </c>
      <c r="C2478" t="str">
        <f>IFERROR(VLOOKUP(Table1[[#This Row],[Ticker]],[1]!Table2[[Symbol]:[Industry]],2,FALSE),"-")</f>
        <v>-</v>
      </c>
      <c r="D2478" t="s">
        <v>296</v>
      </c>
      <c r="E2478">
        <v>194.84219849999999</v>
      </c>
      <c r="F2478">
        <v>81.349999999999994</v>
      </c>
      <c r="G2478">
        <v>-57.754643228539699</v>
      </c>
      <c r="H2478">
        <v>-9.6142789475870103</v>
      </c>
      <c r="I2478">
        <v>-15.750640257442299</v>
      </c>
      <c r="J2478">
        <v>-0.82669143523988997</v>
      </c>
      <c r="K2478">
        <v>84.612318153467797</v>
      </c>
      <c r="L2478">
        <v>87.432404674799102</v>
      </c>
      <c r="M2478">
        <v>44.870901383183998</v>
      </c>
      <c r="N2478">
        <v>0.30168737737083001</v>
      </c>
      <c r="O2478">
        <v>43.577135832821099</v>
      </c>
      <c r="P2478">
        <v>21.327367636092401</v>
      </c>
    </row>
    <row r="2479" spans="1:17" hidden="1" x14ac:dyDescent="0.3">
      <c r="A2479" t="s">
        <v>5156</v>
      </c>
      <c r="B2479" t="s">
        <v>5157</v>
      </c>
      <c r="C2479" t="str">
        <f>IFERROR(VLOOKUP(Table1[[#This Row],[Ticker]],[1]!Table2[[Symbol]:[Industry]],2,FALSE),"-")</f>
        <v>-</v>
      </c>
      <c r="D2479" t="s">
        <v>5158</v>
      </c>
      <c r="E2479">
        <v>194.761587625</v>
      </c>
      <c r="F2479">
        <v>87.25</v>
      </c>
      <c r="G2479">
        <v>160.896679757991</v>
      </c>
      <c r="H2479">
        <v>14.1449291555437</v>
      </c>
      <c r="I2479">
        <v>127.877308922498</v>
      </c>
      <c r="J2479">
        <v>16.6676267465782</v>
      </c>
      <c r="K2479">
        <v>66.114788218168997</v>
      </c>
      <c r="L2479">
        <v>46.635397390782799</v>
      </c>
      <c r="M2479">
        <v>90.002158212841493</v>
      </c>
      <c r="N2479">
        <v>0.61520505633454103</v>
      </c>
      <c r="O2479">
        <v>0</v>
      </c>
      <c r="P2479">
        <v>235.447904652056</v>
      </c>
      <c r="Q2479">
        <v>0.130815894533681</v>
      </c>
    </row>
    <row r="2480" spans="1:17" hidden="1" x14ac:dyDescent="0.3">
      <c r="A2480" t="s">
        <v>5159</v>
      </c>
      <c r="B2480" t="s">
        <v>5160</v>
      </c>
      <c r="C2480" t="str">
        <f>IFERROR(VLOOKUP(Table1[[#This Row],[Ticker]],[1]!Table2[[Symbol]:[Industry]],2,FALSE),"-")</f>
        <v>-</v>
      </c>
      <c r="D2480" t="s">
        <v>72</v>
      </c>
      <c r="E2480">
        <v>194.45987744000001</v>
      </c>
      <c r="F2480">
        <v>139.4</v>
      </c>
      <c r="G2480">
        <v>-51.232047530226801</v>
      </c>
      <c r="H2480">
        <v>2.4124730151928602</v>
      </c>
      <c r="I2480">
        <v>-16.385556018518098</v>
      </c>
      <c r="J2480">
        <v>-6.9200911861738801</v>
      </c>
      <c r="K2480">
        <v>134.40385852528601</v>
      </c>
      <c r="L2480">
        <v>137.83355916798001</v>
      </c>
      <c r="M2480">
        <v>49.091103150267998</v>
      </c>
      <c r="N2480">
        <v>1.3967494643540801</v>
      </c>
      <c r="O2480">
        <v>42.754662840746001</v>
      </c>
      <c r="P2480">
        <v>25.134649910233399</v>
      </c>
      <c r="Q2480">
        <v>4.2842453475656003E-2</v>
      </c>
    </row>
    <row r="2481" spans="1:17" hidden="1" x14ac:dyDescent="0.3">
      <c r="A2481" t="s">
        <v>5161</v>
      </c>
      <c r="B2481" t="s">
        <v>5162</v>
      </c>
      <c r="C2481" t="str">
        <f>IFERROR(VLOOKUP(Table1[[#This Row],[Ticker]],[1]!Table2[[Symbol]:[Industry]],2,FALSE),"-")</f>
        <v>-</v>
      </c>
      <c r="D2481" t="s">
        <v>163</v>
      </c>
      <c r="E2481">
        <v>194.246916</v>
      </c>
      <c r="F2481">
        <v>456.15</v>
      </c>
      <c r="G2481">
        <v>-38.574983728835299</v>
      </c>
      <c r="H2481">
        <v>-9.6506437611229199</v>
      </c>
      <c r="I2481">
        <v>-22.957851736716599</v>
      </c>
      <c r="J2481">
        <v>-4.6504964961583504</v>
      </c>
      <c r="K2481">
        <v>488.45229433519802</v>
      </c>
      <c r="M2481">
        <v>36.164654914492097</v>
      </c>
      <c r="N2481">
        <v>0.54791359917424298</v>
      </c>
      <c r="O2481">
        <v>46.136139427819799</v>
      </c>
      <c r="P2481">
        <v>39.602142310635003</v>
      </c>
    </row>
    <row r="2482" spans="1:17" hidden="1" x14ac:dyDescent="0.3">
      <c r="A2482" t="s">
        <v>5163</v>
      </c>
      <c r="B2482" t="s">
        <v>5164</v>
      </c>
      <c r="C2482" t="str">
        <f>IFERROR(VLOOKUP(Table1[[#This Row],[Ticker]],[1]!Table2[[Symbol]:[Industry]],2,FALSE),"-")</f>
        <v>-</v>
      </c>
      <c r="D2482" t="s">
        <v>630</v>
      </c>
      <c r="E2482">
        <v>194.23753919999999</v>
      </c>
      <c r="F2482">
        <v>187.17</v>
      </c>
      <c r="G2482">
        <v>-2.1852696896389601</v>
      </c>
      <c r="H2482">
        <v>0.97636211688935404</v>
      </c>
      <c r="I2482">
        <v>-1.01449895913502</v>
      </c>
      <c r="J2482">
        <v>3.03743287975146</v>
      </c>
      <c r="K2482">
        <v>175.91215076631499</v>
      </c>
      <c r="L2482">
        <v>163.22104960320701</v>
      </c>
      <c r="M2482">
        <v>48.8606401189191</v>
      </c>
      <c r="N2482">
        <v>0.82686357174729797</v>
      </c>
      <c r="O2482">
        <v>21.8143933322648</v>
      </c>
      <c r="P2482">
        <v>46.055403823644099</v>
      </c>
      <c r="Q2482">
        <v>7.7662744648007001E-2</v>
      </c>
    </row>
    <row r="2483" spans="1:17" hidden="1" x14ac:dyDescent="0.3">
      <c r="A2483" t="s">
        <v>5165</v>
      </c>
      <c r="B2483" t="s">
        <v>5166</v>
      </c>
      <c r="C2483" t="str">
        <f>IFERROR(VLOOKUP(Table1[[#This Row],[Ticker]],[1]!Table2[[Symbol]:[Industry]],2,FALSE),"-")</f>
        <v>-</v>
      </c>
      <c r="D2483" t="s">
        <v>681</v>
      </c>
      <c r="E2483">
        <v>193.6875</v>
      </c>
      <c r="F2483">
        <v>103.3</v>
      </c>
      <c r="G2483">
        <v>-40.828103575082999</v>
      </c>
      <c r="H2483">
        <v>-7.1275933669787799</v>
      </c>
      <c r="I2483">
        <v>3.9924883500890802</v>
      </c>
      <c r="J2483">
        <v>-0.69777218493335702</v>
      </c>
      <c r="K2483">
        <v>103.32960955932199</v>
      </c>
      <c r="L2483">
        <v>96.723982900911196</v>
      </c>
      <c r="M2483">
        <v>38.7918026067074</v>
      </c>
      <c r="N2483">
        <v>1.0367851439169</v>
      </c>
      <c r="O2483">
        <v>16.892545982575001</v>
      </c>
      <c r="P2483">
        <v>50.583090379008702</v>
      </c>
      <c r="Q2483">
        <v>-6.5326934165082007E-2</v>
      </c>
    </row>
    <row r="2484" spans="1:17" hidden="1" x14ac:dyDescent="0.3">
      <c r="A2484" t="s">
        <v>5167</v>
      </c>
      <c r="B2484" t="s">
        <v>5168</v>
      </c>
      <c r="C2484" t="str">
        <f>IFERROR(VLOOKUP(Table1[[#This Row],[Ticker]],[1]!Table2[[Symbol]:[Industry]],2,FALSE),"-")</f>
        <v>-</v>
      </c>
      <c r="D2484" t="s">
        <v>127</v>
      </c>
      <c r="E2484">
        <v>192.87440900000001</v>
      </c>
      <c r="F2484">
        <v>22.7</v>
      </c>
      <c r="G2484">
        <v>14.552356915769799</v>
      </c>
      <c r="H2484">
        <v>9.1708283764951695</v>
      </c>
      <c r="I2484">
        <v>-14.416498353258</v>
      </c>
      <c r="J2484">
        <v>2.4129007482775302</v>
      </c>
      <c r="K2484">
        <v>20.921665033702801</v>
      </c>
      <c r="L2484">
        <v>20.414574142824499</v>
      </c>
      <c r="M2484">
        <v>61.2962155962623</v>
      </c>
      <c r="N2484">
        <v>2.1621754342888702</v>
      </c>
      <c r="O2484">
        <v>34.140969162995603</v>
      </c>
      <c r="P2484">
        <v>64.492753623188307</v>
      </c>
      <c r="Q2484">
        <v>6.8084901435363998E-2</v>
      </c>
    </row>
    <row r="2485" spans="1:17" hidden="1" x14ac:dyDescent="0.3">
      <c r="A2485" t="s">
        <v>5169</v>
      </c>
      <c r="B2485" t="s">
        <v>5170</v>
      </c>
      <c r="C2485" t="str">
        <f>IFERROR(VLOOKUP(Table1[[#This Row],[Ticker]],[1]!Table2[[Symbol]:[Industry]],2,FALSE),"-")</f>
        <v>-</v>
      </c>
      <c r="D2485" t="s">
        <v>46</v>
      </c>
      <c r="E2485">
        <v>192.51341450000001</v>
      </c>
      <c r="F2485">
        <v>18.7</v>
      </c>
      <c r="G2485">
        <v>-61.029940308476299</v>
      </c>
      <c r="H2485">
        <v>-16.464481275295199</v>
      </c>
      <c r="I2485">
        <v>-31.4896690849653</v>
      </c>
      <c r="J2485">
        <v>-6.2067515786588103</v>
      </c>
      <c r="K2485">
        <v>20.361625320710399</v>
      </c>
      <c r="L2485">
        <v>22.574466161380901</v>
      </c>
      <c r="M2485">
        <v>12.069361842496701</v>
      </c>
      <c r="N2485">
        <v>0.884210526315789</v>
      </c>
      <c r="O2485">
        <v>96.524064171123001</v>
      </c>
      <c r="P2485">
        <v>22.622950819672099</v>
      </c>
      <c r="Q2485">
        <v>0.242447246049528</v>
      </c>
    </row>
    <row r="2486" spans="1:17" hidden="1" x14ac:dyDescent="0.3">
      <c r="A2486" t="s">
        <v>5171</v>
      </c>
      <c r="B2486" t="s">
        <v>5172</v>
      </c>
      <c r="C2486" t="str">
        <f>IFERROR(VLOOKUP(Table1[[#This Row],[Ticker]],[1]!Table2[[Symbol]:[Industry]],2,FALSE),"-")</f>
        <v>-</v>
      </c>
      <c r="D2486" t="s">
        <v>54</v>
      </c>
      <c r="E2486">
        <v>192.302347215</v>
      </c>
      <c r="F2486">
        <v>81.290000000000006</v>
      </c>
      <c r="G2486">
        <v>-46.573671413138399</v>
      </c>
      <c r="H2486">
        <v>-2.5797042174249398</v>
      </c>
      <c r="I2486">
        <v>-21.513641210400799</v>
      </c>
      <c r="J2486">
        <v>-1.3721459806944301</v>
      </c>
      <c r="K2486">
        <v>85.037299491074705</v>
      </c>
      <c r="L2486">
        <v>89.613835970478505</v>
      </c>
      <c r="M2486">
        <v>42.832635968069198</v>
      </c>
      <c r="N2486">
        <v>1.0440173936210999</v>
      </c>
      <c r="O2486">
        <v>39.008488128921101</v>
      </c>
      <c r="P2486">
        <v>10.976109215017001</v>
      </c>
      <c r="Q2486">
        <v>-5.4420342680038002E-2</v>
      </c>
    </row>
    <row r="2487" spans="1:17" hidden="1" x14ac:dyDescent="0.3">
      <c r="A2487" t="s">
        <v>5173</v>
      </c>
      <c r="B2487" t="s">
        <v>5174</v>
      </c>
      <c r="C2487" t="str">
        <f>IFERROR(VLOOKUP(Table1[[#This Row],[Ticker]],[1]!Table2[[Symbol]:[Industry]],2,FALSE),"-")</f>
        <v>-</v>
      </c>
      <c r="D2487" t="s">
        <v>5175</v>
      </c>
      <c r="E2487">
        <v>191.975742032</v>
      </c>
      <c r="F2487">
        <v>78.739999999999995</v>
      </c>
      <c r="G2487">
        <v>166.81839604482099</v>
      </c>
      <c r="H2487">
        <v>-10.5336086911887</v>
      </c>
      <c r="I2487">
        <v>14.012795399800201</v>
      </c>
      <c r="J2487">
        <v>6.8117105215477096</v>
      </c>
      <c r="K2487">
        <v>76.383442500693207</v>
      </c>
      <c r="L2487">
        <v>63.396684366091002</v>
      </c>
      <c r="M2487">
        <v>65.844912175750807</v>
      </c>
      <c r="N2487">
        <v>0.419734404003552</v>
      </c>
      <c r="O2487">
        <v>35.661671323342603</v>
      </c>
      <c r="P2487">
        <v>225.37190082644599</v>
      </c>
    </row>
    <row r="2488" spans="1:17" hidden="1" x14ac:dyDescent="0.3">
      <c r="A2488" t="s">
        <v>5176</v>
      </c>
      <c r="B2488" t="s">
        <v>5177</v>
      </c>
      <c r="C2488" t="str">
        <f>IFERROR(VLOOKUP(Table1[[#This Row],[Ticker]],[1]!Table2[[Symbol]:[Industry]],2,FALSE),"-")</f>
        <v>-</v>
      </c>
      <c r="D2488" t="s">
        <v>1194</v>
      </c>
      <c r="E2488">
        <v>191.58382151999999</v>
      </c>
      <c r="F2488">
        <v>15.3</v>
      </c>
      <c r="G2488">
        <v>-66.679593078295895</v>
      </c>
      <c r="H2488">
        <v>0.62785543324612803</v>
      </c>
      <c r="I2488">
        <v>-42.585512437764997</v>
      </c>
      <c r="J2488">
        <v>0.87428015953701099</v>
      </c>
      <c r="K2488">
        <v>15.0756457031369</v>
      </c>
      <c r="L2488">
        <v>19.1712848074989</v>
      </c>
      <c r="M2488">
        <v>64.040306589272404</v>
      </c>
      <c r="N2488">
        <v>0.99768397206273796</v>
      </c>
      <c r="O2488">
        <v>148.366013071895</v>
      </c>
      <c r="P2488">
        <v>37.219730941704</v>
      </c>
      <c r="Q2488">
        <v>-5.7180092926919996E-3</v>
      </c>
    </row>
    <row r="2489" spans="1:17" hidden="1" x14ac:dyDescent="0.3">
      <c r="A2489" t="s">
        <v>5178</v>
      </c>
      <c r="B2489" t="s">
        <v>5179</v>
      </c>
      <c r="C2489" t="str">
        <f>IFERROR(VLOOKUP(Table1[[#This Row],[Ticker]],[1]!Table2[[Symbol]:[Industry]],2,FALSE),"-")</f>
        <v>-</v>
      </c>
      <c r="D2489" t="s">
        <v>54</v>
      </c>
      <c r="E2489">
        <v>191.55209600000001</v>
      </c>
      <c r="F2489">
        <v>111.7</v>
      </c>
      <c r="G2489">
        <v>-23.804433959261502</v>
      </c>
      <c r="H2489">
        <v>11.0060402666548</v>
      </c>
      <c r="I2489">
        <v>2.1805788910008701</v>
      </c>
      <c r="J2489">
        <v>19.790923563669999</v>
      </c>
      <c r="K2489">
        <v>81.945176726345807</v>
      </c>
      <c r="M2489">
        <v>85.403954637257996</v>
      </c>
      <c r="N2489">
        <v>1.8128045706603899</v>
      </c>
      <c r="O2489">
        <v>5.4610564010743001</v>
      </c>
      <c r="P2489">
        <v>111.55303030303</v>
      </c>
    </row>
    <row r="2490" spans="1:17" hidden="1" x14ac:dyDescent="0.3">
      <c r="A2490" t="s">
        <v>5180</v>
      </c>
      <c r="B2490" t="s">
        <v>5181</v>
      </c>
      <c r="C2490" t="str">
        <f>IFERROR(VLOOKUP(Table1[[#This Row],[Ticker]],[1]!Table2[[Symbol]:[Industry]],2,FALSE),"-")</f>
        <v>-</v>
      </c>
      <c r="D2490" t="s">
        <v>473</v>
      </c>
      <c r="E2490">
        <v>191.31802801399999</v>
      </c>
      <c r="F2490">
        <v>21.61</v>
      </c>
      <c r="G2490">
        <v>5.02886965462333</v>
      </c>
      <c r="H2490">
        <v>-12.9707867050047</v>
      </c>
      <c r="I2490">
        <v>-24.3748316865913</v>
      </c>
      <c r="J2490">
        <v>-8.4621851281498497</v>
      </c>
      <c r="K2490">
        <v>22.996747217529801</v>
      </c>
      <c r="L2490">
        <v>22.652808339030901</v>
      </c>
      <c r="M2490">
        <v>39.143783782983697</v>
      </c>
      <c r="N2490">
        <v>0.81272187349040503</v>
      </c>
      <c r="O2490">
        <v>50.3933364183248</v>
      </c>
      <c r="P2490">
        <v>103.867924528301</v>
      </c>
    </row>
    <row r="2491" spans="1:17" hidden="1" x14ac:dyDescent="0.3">
      <c r="A2491" t="s">
        <v>5182</v>
      </c>
      <c r="B2491" t="s">
        <v>5183</v>
      </c>
      <c r="C2491" t="str">
        <f>IFERROR(VLOOKUP(Table1[[#This Row],[Ticker]],[1]!Table2[[Symbol]:[Industry]],2,FALSE),"-")</f>
        <v>-</v>
      </c>
      <c r="D2491" t="s">
        <v>356</v>
      </c>
      <c r="E2491">
        <v>191.15609599999999</v>
      </c>
      <c r="F2491">
        <v>201.2</v>
      </c>
      <c r="G2491">
        <v>-61.035002087489097</v>
      </c>
      <c r="H2491">
        <v>-5.7821371372037804</v>
      </c>
      <c r="I2491">
        <v>-23.355172261381998</v>
      </c>
      <c r="J2491">
        <v>-1.4699454916968699</v>
      </c>
      <c r="K2491">
        <v>208.47674855858199</v>
      </c>
      <c r="L2491">
        <v>222.892445503603</v>
      </c>
      <c r="M2491">
        <v>38.414548498429802</v>
      </c>
      <c r="N2491">
        <v>0.81493541631397504</v>
      </c>
      <c r="O2491">
        <v>67.842942345924399</v>
      </c>
      <c r="P2491">
        <v>7.8820375335120598</v>
      </c>
      <c r="Q2491">
        <v>0.15260458836174101</v>
      </c>
    </row>
    <row r="2492" spans="1:17" hidden="1" x14ac:dyDescent="0.3">
      <c r="A2492" t="s">
        <v>5184</v>
      </c>
      <c r="B2492" t="s">
        <v>5185</v>
      </c>
      <c r="C2492" t="str">
        <f>IFERROR(VLOOKUP(Table1[[#This Row],[Ticker]],[1]!Table2[[Symbol]:[Industry]],2,FALSE),"-")</f>
        <v>-</v>
      </c>
      <c r="D2492" t="s">
        <v>5186</v>
      </c>
      <c r="E2492">
        <v>190.941045</v>
      </c>
      <c r="F2492">
        <v>273.3</v>
      </c>
      <c r="G2492">
        <v>460.88528857354203</v>
      </c>
      <c r="H2492">
        <v>50.226709057333998</v>
      </c>
      <c r="I2492">
        <v>446.08391181901402</v>
      </c>
      <c r="J2492">
        <v>6.8686134618424104</v>
      </c>
      <c r="K2492">
        <v>187.15759358282199</v>
      </c>
      <c r="L2492">
        <v>110.02022164807801</v>
      </c>
      <c r="M2492">
        <v>99.901994409646505</v>
      </c>
      <c r="N2492">
        <v>1.15529755905008</v>
      </c>
      <c r="O2492">
        <v>0</v>
      </c>
      <c r="P2492">
        <v>656.85405704790901</v>
      </c>
      <c r="Q2492">
        <v>0.26505195307226098</v>
      </c>
    </row>
    <row r="2493" spans="1:17" hidden="1" x14ac:dyDescent="0.3">
      <c r="A2493" t="s">
        <v>5187</v>
      </c>
      <c r="B2493" t="s">
        <v>5188</v>
      </c>
      <c r="C2493" t="str">
        <f>IFERROR(VLOOKUP(Table1[[#This Row],[Ticker]],[1]!Table2[[Symbol]:[Industry]],2,FALSE),"-")</f>
        <v>-</v>
      </c>
      <c r="D2493" t="s">
        <v>283</v>
      </c>
      <c r="E2493">
        <v>190.54112000000001</v>
      </c>
      <c r="F2493">
        <v>281.2</v>
      </c>
      <c r="G2493">
        <v>52.031762985798402</v>
      </c>
      <c r="H2493">
        <v>110.46739292365901</v>
      </c>
      <c r="I2493">
        <v>33.661437402402797</v>
      </c>
      <c r="J2493">
        <v>4.8964515198014897</v>
      </c>
      <c r="K2493">
        <v>179.98937867673001</v>
      </c>
      <c r="M2493">
        <v>85.860034800081806</v>
      </c>
      <c r="N2493">
        <v>2.6344488009482898</v>
      </c>
      <c r="O2493">
        <v>0</v>
      </c>
      <c r="P2493">
        <v>153.333333333333</v>
      </c>
    </row>
    <row r="2494" spans="1:17" hidden="1" x14ac:dyDescent="0.3">
      <c r="A2494" t="s">
        <v>5189</v>
      </c>
      <c r="B2494" t="s">
        <v>5190</v>
      </c>
      <c r="C2494" t="str">
        <f>IFERROR(VLOOKUP(Table1[[#This Row],[Ticker]],[1]!Table2[[Symbol]:[Industry]],2,FALSE),"-")</f>
        <v>-</v>
      </c>
      <c r="D2494" t="s">
        <v>330</v>
      </c>
      <c r="E2494">
        <v>190.13093280000001</v>
      </c>
      <c r="F2494">
        <v>81.7</v>
      </c>
      <c r="G2494">
        <v>-70.114305079516697</v>
      </c>
      <c r="H2494">
        <v>12.3211586637404</v>
      </c>
      <c r="I2494">
        <v>-27.036819208872899</v>
      </c>
      <c r="J2494">
        <v>4.5514208982864597</v>
      </c>
      <c r="K2494">
        <v>77.140064758962595</v>
      </c>
      <c r="L2494">
        <v>88.137057005833299</v>
      </c>
      <c r="M2494">
        <v>56.6924283393422</v>
      </c>
      <c r="N2494">
        <v>1.40736372061673</v>
      </c>
      <c r="O2494">
        <v>87.2705018359853</v>
      </c>
      <c r="P2494">
        <v>29.682539682539598</v>
      </c>
    </row>
    <row r="2495" spans="1:17" hidden="1" x14ac:dyDescent="0.3">
      <c r="A2495" t="s">
        <v>5191</v>
      </c>
      <c r="B2495" t="s">
        <v>5192</v>
      </c>
      <c r="C2495" t="str">
        <f>IFERROR(VLOOKUP(Table1[[#This Row],[Ticker]],[1]!Table2[[Symbol]:[Industry]],2,FALSE),"-")</f>
        <v>-</v>
      </c>
      <c r="D2495" t="s">
        <v>366</v>
      </c>
      <c r="E2495">
        <v>190.08641890000001</v>
      </c>
      <c r="F2495">
        <v>203</v>
      </c>
      <c r="G2495">
        <v>17.067818929985599</v>
      </c>
      <c r="H2495">
        <v>-2.2473472672204902</v>
      </c>
      <c r="I2495">
        <v>35.953872017112303</v>
      </c>
      <c r="J2495">
        <v>0.12785401930556101</v>
      </c>
      <c r="K2495">
        <v>198.18284878609299</v>
      </c>
      <c r="L2495">
        <v>165.10734209720201</v>
      </c>
      <c r="M2495">
        <v>43.864252714238198</v>
      </c>
      <c r="N2495">
        <v>0.22153103471725299</v>
      </c>
      <c r="O2495">
        <v>15.625615763546699</v>
      </c>
      <c r="P2495">
        <v>73.578452330055498</v>
      </c>
      <c r="Q2495">
        <v>8.2144781108497003E-2</v>
      </c>
    </row>
    <row r="2496" spans="1:17" hidden="1" x14ac:dyDescent="0.3">
      <c r="A2496" t="s">
        <v>5193</v>
      </c>
      <c r="B2496" t="s">
        <v>5194</v>
      </c>
      <c r="C2496" t="str">
        <f>IFERROR(VLOOKUP(Table1[[#This Row],[Ticker]],[1]!Table2[[Symbol]:[Industry]],2,FALSE),"-")</f>
        <v>-</v>
      </c>
      <c r="E2496">
        <v>190</v>
      </c>
      <c r="F2496">
        <v>380</v>
      </c>
      <c r="G2496">
        <v>4.81377916491431</v>
      </c>
      <c r="H2496">
        <v>12.8578724448643</v>
      </c>
      <c r="I2496">
        <v>1.84478358035067</v>
      </c>
      <c r="J2496">
        <v>9.5586697738416309</v>
      </c>
      <c r="K2496">
        <v>324.15311713797701</v>
      </c>
      <c r="L2496">
        <v>326.02061181866497</v>
      </c>
      <c r="M2496">
        <v>74.1875621045141</v>
      </c>
      <c r="N2496">
        <v>2.0048502713204202</v>
      </c>
      <c r="O2496">
        <v>51.315789473684198</v>
      </c>
      <c r="P2496">
        <v>46.125745049029</v>
      </c>
      <c r="Q2496">
        <v>5.2525769528092001E-2</v>
      </c>
    </row>
    <row r="2497" spans="1:17" hidden="1" x14ac:dyDescent="0.3">
      <c r="A2497" t="s">
        <v>5195</v>
      </c>
      <c r="B2497" t="s">
        <v>5196</v>
      </c>
      <c r="C2497" t="str">
        <f>IFERROR(VLOOKUP(Table1[[#This Row],[Ticker]],[1]!Table2[[Symbol]:[Industry]],2,FALSE),"-")</f>
        <v>-</v>
      </c>
      <c r="D2497" t="s">
        <v>931</v>
      </c>
      <c r="E2497">
        <v>189.79385696</v>
      </c>
      <c r="F2497">
        <v>137.05000000000001</v>
      </c>
      <c r="G2497">
        <v>152.54368924225199</v>
      </c>
      <c r="H2497">
        <v>-9.6780990820414701</v>
      </c>
      <c r="I2497">
        <v>-9.7582318393213701</v>
      </c>
      <c r="J2497">
        <v>-3.3860348695833302</v>
      </c>
      <c r="K2497">
        <v>149.169901924122</v>
      </c>
      <c r="L2497">
        <v>122.69996315406399</v>
      </c>
      <c r="M2497">
        <v>40.386840917515002</v>
      </c>
      <c r="N2497">
        <v>1.7790195186584099</v>
      </c>
      <c r="O2497">
        <v>38.489602334914203</v>
      </c>
      <c r="P2497">
        <v>209.15858335213099</v>
      </c>
      <c r="Q2497">
        <v>0.14057149897546101</v>
      </c>
    </row>
    <row r="2498" spans="1:17" hidden="1" x14ac:dyDescent="0.3">
      <c r="A2498" t="s">
        <v>5197</v>
      </c>
      <c r="B2498" t="s">
        <v>5198</v>
      </c>
      <c r="C2498" t="str">
        <f>IFERROR(VLOOKUP(Table1[[#This Row],[Ticker]],[1]!Table2[[Symbol]:[Industry]],2,FALSE),"-")</f>
        <v>-</v>
      </c>
      <c r="D2498" t="s">
        <v>630</v>
      </c>
      <c r="E2498">
        <v>189.34839869999999</v>
      </c>
      <c r="F2498">
        <v>69.87</v>
      </c>
      <c r="G2498">
        <v>201.260822001707</v>
      </c>
      <c r="H2498">
        <v>103.144854550948</v>
      </c>
      <c r="I2498">
        <v>102.033315773136</v>
      </c>
      <c r="J2498">
        <v>6.8427039403166203</v>
      </c>
      <c r="K2498">
        <v>47.747381329865597</v>
      </c>
      <c r="L2498">
        <v>35.336763178407203</v>
      </c>
      <c r="M2498">
        <v>80.144963775857903</v>
      </c>
      <c r="N2498">
        <v>4.9045055091013996</v>
      </c>
      <c r="O2498">
        <v>4.1935022184055901</v>
      </c>
      <c r="P2498">
        <v>253.05709954522399</v>
      </c>
      <c r="Q2498">
        <v>9.4472827475328994E-2</v>
      </c>
    </row>
    <row r="2499" spans="1:17" hidden="1" x14ac:dyDescent="0.3">
      <c r="A2499" t="s">
        <v>5199</v>
      </c>
      <c r="B2499" t="s">
        <v>5200</v>
      </c>
      <c r="C2499" t="str">
        <f>IFERROR(VLOOKUP(Table1[[#This Row],[Ticker]],[1]!Table2[[Symbol]:[Industry]],2,FALSE),"-")</f>
        <v>-</v>
      </c>
      <c r="D2499" t="s">
        <v>127</v>
      </c>
      <c r="E2499">
        <v>189.334551</v>
      </c>
      <c r="F2499">
        <v>520.35</v>
      </c>
      <c r="G2499">
        <v>18.893101194405801</v>
      </c>
      <c r="H2499">
        <v>-7.76693106789092</v>
      </c>
      <c r="I2499">
        <v>9.7720457994866194</v>
      </c>
      <c r="J2499">
        <v>4.2736465829063404</v>
      </c>
      <c r="K2499">
        <v>529.88074846110203</v>
      </c>
      <c r="L2499">
        <v>467.21914155995597</v>
      </c>
      <c r="M2499">
        <v>43.891022640729403</v>
      </c>
      <c r="N2499">
        <v>0.15646215089781701</v>
      </c>
      <c r="O2499">
        <v>39.771307773613898</v>
      </c>
      <c r="Q2499">
        <v>8.4970693713250001E-2</v>
      </c>
    </row>
    <row r="2500" spans="1:17" hidden="1" x14ac:dyDescent="0.3">
      <c r="A2500" t="s">
        <v>5201</v>
      </c>
      <c r="B2500" t="s">
        <v>5202</v>
      </c>
      <c r="C2500" t="str">
        <f>IFERROR(VLOOKUP(Table1[[#This Row],[Ticker]],[1]!Table2[[Symbol]:[Industry]],2,FALSE),"-")</f>
        <v>-</v>
      </c>
      <c r="D2500" t="s">
        <v>265</v>
      </c>
      <c r="E2500">
        <v>189.31369939999999</v>
      </c>
      <c r="F2500">
        <v>406</v>
      </c>
      <c r="G2500">
        <v>14.1681100204553</v>
      </c>
      <c r="H2500">
        <v>-2.1927901427018801</v>
      </c>
      <c r="I2500">
        <v>-31.262376489458699</v>
      </c>
      <c r="J2500">
        <v>-5.4485791017135501</v>
      </c>
      <c r="K2500">
        <v>395.172275643256</v>
      </c>
      <c r="L2500">
        <v>390.16347316944302</v>
      </c>
      <c r="M2500">
        <v>45.684786709653999</v>
      </c>
      <c r="N2500">
        <v>0.58275766052774103</v>
      </c>
      <c r="O2500">
        <v>50.098522167487602</v>
      </c>
      <c r="P2500">
        <v>47.636363636363598</v>
      </c>
      <c r="Q2500">
        <v>0.137260480536187</v>
      </c>
    </row>
    <row r="2501" spans="1:17" hidden="1" x14ac:dyDescent="0.3">
      <c r="A2501" t="s">
        <v>5203</v>
      </c>
      <c r="B2501" t="s">
        <v>5204</v>
      </c>
      <c r="C2501" t="str">
        <f>IFERROR(VLOOKUP(Table1[[#This Row],[Ticker]],[1]!Table2[[Symbol]:[Industry]],2,FALSE),"-")</f>
        <v>-</v>
      </c>
      <c r="D2501" t="s">
        <v>415</v>
      </c>
      <c r="E2501">
        <v>188.719672092</v>
      </c>
      <c r="F2501">
        <v>35.159999999999997</v>
      </c>
      <c r="G2501">
        <v>143.58504669742399</v>
      </c>
      <c r="H2501">
        <v>32.6711196317342</v>
      </c>
      <c r="I2501">
        <v>194.00455427832</v>
      </c>
      <c r="J2501">
        <v>5.8556673770365597</v>
      </c>
      <c r="K2501">
        <v>28.126420248714599</v>
      </c>
      <c r="L2501">
        <v>19.187130350386202</v>
      </c>
      <c r="M2501">
        <v>84.820259974844404</v>
      </c>
      <c r="N2501">
        <v>0.27385118741664</v>
      </c>
      <c r="O2501">
        <v>0</v>
      </c>
      <c r="P2501">
        <v>326.18181818181802</v>
      </c>
      <c r="Q2501">
        <v>0.17609019671665499</v>
      </c>
    </row>
    <row r="2502" spans="1:17" hidden="1" x14ac:dyDescent="0.3">
      <c r="A2502" t="s">
        <v>5205</v>
      </c>
      <c r="B2502" t="s">
        <v>5206</v>
      </c>
      <c r="C2502" t="str">
        <f>IFERROR(VLOOKUP(Table1[[#This Row],[Ticker]],[1]!Table2[[Symbol]:[Industry]],2,FALSE),"-")</f>
        <v>-</v>
      </c>
      <c r="D2502" t="s">
        <v>967</v>
      </c>
      <c r="E2502">
        <v>188.29729</v>
      </c>
      <c r="F2502">
        <v>158</v>
      </c>
      <c r="G2502">
        <v>-52.449539994284102</v>
      </c>
      <c r="H2502">
        <v>-27.162919499865801</v>
      </c>
      <c r="I2502">
        <v>-75.681514288536206</v>
      </c>
      <c r="J2502">
        <v>-23.921165588537502</v>
      </c>
      <c r="K2502">
        <v>191.766783287518</v>
      </c>
      <c r="L2502">
        <v>251.07476501289901</v>
      </c>
      <c r="M2502">
        <v>36.073932203736398</v>
      </c>
      <c r="N2502">
        <v>0.32040404040404002</v>
      </c>
      <c r="O2502">
        <v>208.101265822784</v>
      </c>
      <c r="P2502">
        <v>9.7222222222222303</v>
      </c>
      <c r="Q2502">
        <v>1.5122392314219999E-3</v>
      </c>
    </row>
    <row r="2503" spans="1:17" hidden="1" x14ac:dyDescent="0.3">
      <c r="A2503" t="s">
        <v>5207</v>
      </c>
      <c r="B2503" t="s">
        <v>5208</v>
      </c>
      <c r="C2503" t="str">
        <f>IFERROR(VLOOKUP(Table1[[#This Row],[Ticker]],[1]!Table2[[Symbol]:[Industry]],2,FALSE),"-")</f>
        <v>-</v>
      </c>
      <c r="D2503" t="s">
        <v>388</v>
      </c>
      <c r="E2503">
        <v>188.00880000000001</v>
      </c>
      <c r="F2503">
        <v>111.91</v>
      </c>
      <c r="G2503">
        <v>67.6872177111604</v>
      </c>
      <c r="H2503">
        <v>-3.4522341798085701</v>
      </c>
      <c r="I2503">
        <v>18.0997834703062</v>
      </c>
      <c r="J2503">
        <v>-2.3964849756165201</v>
      </c>
      <c r="K2503">
        <v>104.760532643933</v>
      </c>
      <c r="L2503">
        <v>88.813217457775707</v>
      </c>
      <c r="M2503">
        <v>53.188618718859601</v>
      </c>
      <c r="N2503">
        <v>0.36863955640780299</v>
      </c>
      <c r="O2503">
        <v>6.3354481279599604</v>
      </c>
      <c r="P2503">
        <v>103.472727272727</v>
      </c>
      <c r="Q2503">
        <v>0.124796703171437</v>
      </c>
    </row>
    <row r="2504" spans="1:17" hidden="1" x14ac:dyDescent="0.3">
      <c r="A2504" t="s">
        <v>5209</v>
      </c>
      <c r="B2504" t="s">
        <v>5210</v>
      </c>
      <c r="C2504" t="str">
        <f>IFERROR(VLOOKUP(Table1[[#This Row],[Ticker]],[1]!Table2[[Symbol]:[Industry]],2,FALSE),"-")</f>
        <v>-</v>
      </c>
      <c r="D2504" t="s">
        <v>306</v>
      </c>
      <c r="E2504">
        <v>187.92563999999999</v>
      </c>
      <c r="F2504">
        <v>157.55000000000001</v>
      </c>
      <c r="G2504">
        <v>66.192549751771097</v>
      </c>
      <c r="H2504">
        <v>4.2395506694879597</v>
      </c>
      <c r="I2504">
        <v>3.42194592497686</v>
      </c>
      <c r="J2504">
        <v>-1.4036024135349401</v>
      </c>
      <c r="K2504">
        <v>146.29399710998601</v>
      </c>
      <c r="L2504">
        <v>127.694627689992</v>
      </c>
      <c r="M2504">
        <v>62.389702969453701</v>
      </c>
      <c r="N2504">
        <v>0.74438273558429602</v>
      </c>
      <c r="O2504">
        <v>4.6017137416693101</v>
      </c>
      <c r="P2504">
        <v>102.976037103839</v>
      </c>
      <c r="Q2504">
        <v>0.130319380100308</v>
      </c>
    </row>
    <row r="2505" spans="1:17" hidden="1" x14ac:dyDescent="0.3">
      <c r="A2505" t="s">
        <v>5211</v>
      </c>
      <c r="B2505" t="s">
        <v>5212</v>
      </c>
      <c r="C2505" t="str">
        <f>IFERROR(VLOOKUP(Table1[[#This Row],[Ticker]],[1]!Table2[[Symbol]:[Industry]],2,FALSE),"-")</f>
        <v>-</v>
      </c>
      <c r="D2505" t="s">
        <v>51</v>
      </c>
      <c r="E2505">
        <v>187.52232995999901</v>
      </c>
      <c r="F2505">
        <v>1.48</v>
      </c>
      <c r="G2505">
        <v>-40.993362957186299</v>
      </c>
      <c r="H2505">
        <v>-4.49754396273583</v>
      </c>
      <c r="I2505">
        <v>-43.262652199411797</v>
      </c>
      <c r="J2505">
        <v>-2.6879354543786498</v>
      </c>
      <c r="K2505">
        <v>1.50101115609409</v>
      </c>
      <c r="L2505">
        <v>1.65186039777436</v>
      </c>
      <c r="M2505">
        <v>45.077194099770999</v>
      </c>
      <c r="N2505">
        <v>0.785258046180495</v>
      </c>
      <c r="O2505">
        <v>100.675675675675</v>
      </c>
      <c r="P2505">
        <v>13.846153846153801</v>
      </c>
      <c r="Q2505">
        <v>3.7871665672283998E-2</v>
      </c>
    </row>
    <row r="2506" spans="1:17" hidden="1" x14ac:dyDescent="0.3">
      <c r="A2506" t="s">
        <v>5213</v>
      </c>
      <c r="B2506" t="s">
        <v>5214</v>
      </c>
      <c r="C2506" t="str">
        <f>IFERROR(VLOOKUP(Table1[[#This Row],[Ticker]],[1]!Table2[[Symbol]:[Industry]],2,FALSE),"-")</f>
        <v>-</v>
      </c>
      <c r="D2506" t="s">
        <v>415</v>
      </c>
      <c r="E2506">
        <v>187.37895</v>
      </c>
      <c r="F2506">
        <v>3.3</v>
      </c>
      <c r="G2506">
        <v>-94.932888033605707</v>
      </c>
      <c r="H2506">
        <v>-18.5745364933112</v>
      </c>
      <c r="I2506">
        <v>-61.868727652620997</v>
      </c>
      <c r="J2506">
        <v>-2.8872974958459401</v>
      </c>
      <c r="K2506">
        <v>3.4869775422770699</v>
      </c>
      <c r="L2506">
        <v>4.8171578877011001</v>
      </c>
      <c r="M2506">
        <v>44.196047572125401</v>
      </c>
      <c r="N2506">
        <v>0.71149378826640597</v>
      </c>
      <c r="O2506">
        <v>202.42424242424201</v>
      </c>
      <c r="P2506">
        <v>4.7619047619047601</v>
      </c>
      <c r="Q2506">
        <v>4.0051169085906002E-2</v>
      </c>
    </row>
    <row r="2507" spans="1:17" hidden="1" x14ac:dyDescent="0.3">
      <c r="A2507" t="s">
        <v>5215</v>
      </c>
      <c r="B2507" t="s">
        <v>5216</v>
      </c>
      <c r="C2507" t="str">
        <f>IFERROR(VLOOKUP(Table1[[#This Row],[Ticker]],[1]!Table2[[Symbol]:[Industry]],2,FALSE),"-")</f>
        <v>-</v>
      </c>
      <c r="E2507">
        <v>187.22219999999999</v>
      </c>
      <c r="F2507">
        <v>59.72</v>
      </c>
      <c r="G2507">
        <v>43.823720455205503</v>
      </c>
      <c r="H2507">
        <v>-19.808322876976501</v>
      </c>
      <c r="I2507">
        <v>-24.611987075062501</v>
      </c>
      <c r="J2507">
        <v>-9.2523666268725293</v>
      </c>
      <c r="K2507">
        <v>68.704575660146801</v>
      </c>
      <c r="L2507">
        <v>65.776204053246801</v>
      </c>
      <c r="M2507">
        <v>37.752401533057302</v>
      </c>
      <c r="N2507">
        <v>0.40902597826124099</v>
      </c>
      <c r="O2507">
        <v>63.764233087742703</v>
      </c>
      <c r="P2507">
        <v>82.406841783750707</v>
      </c>
      <c r="Q2507">
        <v>0.198688293023662</v>
      </c>
    </row>
    <row r="2508" spans="1:17" hidden="1" x14ac:dyDescent="0.3">
      <c r="A2508" t="s">
        <v>5217</v>
      </c>
      <c r="B2508" t="s">
        <v>5218</v>
      </c>
      <c r="C2508" t="str">
        <f>IFERROR(VLOOKUP(Table1[[#This Row],[Ticker]],[1]!Table2[[Symbol]:[Industry]],2,FALSE),"-")</f>
        <v>-</v>
      </c>
      <c r="D2508" t="s">
        <v>199</v>
      </c>
      <c r="E2508">
        <v>187.14041772499999</v>
      </c>
      <c r="F2508">
        <v>13.99</v>
      </c>
      <c r="G2508">
        <v>65.630705318958903</v>
      </c>
      <c r="H2508">
        <v>9.7600085206230993</v>
      </c>
      <c r="I2508">
        <v>62.672109241678697</v>
      </c>
      <c r="J2508">
        <v>9.4836384884022404</v>
      </c>
      <c r="K2508">
        <v>12.9625127623799</v>
      </c>
      <c r="L2508">
        <v>10.727107162824201</v>
      </c>
      <c r="M2508">
        <v>59.921633063442599</v>
      </c>
      <c r="N2508">
        <v>1.075497117894</v>
      </c>
      <c r="O2508">
        <v>13.080771979985601</v>
      </c>
      <c r="P2508">
        <v>127.47967479674701</v>
      </c>
      <c r="Q2508">
        <v>-1.5070283785109001E-2</v>
      </c>
    </row>
    <row r="2509" spans="1:17" hidden="1" x14ac:dyDescent="0.3">
      <c r="A2509" t="s">
        <v>5219</v>
      </c>
      <c r="B2509" t="s">
        <v>5220</v>
      </c>
      <c r="C2509" t="str">
        <f>IFERROR(VLOOKUP(Table1[[#This Row],[Ticker]],[1]!Table2[[Symbol]:[Industry]],2,FALSE),"-")</f>
        <v>-</v>
      </c>
      <c r="D2509" t="s">
        <v>296</v>
      </c>
      <c r="E2509">
        <v>186.96453249999999</v>
      </c>
      <c r="F2509">
        <v>20.63</v>
      </c>
      <c r="G2509">
        <v>-36.473539642428797</v>
      </c>
      <c r="H2509">
        <v>-5.4364972365233797</v>
      </c>
      <c r="I2509">
        <v>-23.535441084535499</v>
      </c>
      <c r="J2509">
        <v>1.4260867144454701</v>
      </c>
      <c r="K2509">
        <v>20.736436378601301</v>
      </c>
      <c r="L2509">
        <v>21.092196332990401</v>
      </c>
      <c r="M2509">
        <v>54.194805162715703</v>
      </c>
      <c r="N2509">
        <v>0.51242372981661199</v>
      </c>
      <c r="O2509">
        <v>40.087251575375603</v>
      </c>
      <c r="P2509">
        <v>16.817667044167599</v>
      </c>
      <c r="Q2509">
        <v>4.8733158634804999E-2</v>
      </c>
    </row>
    <row r="2510" spans="1:17" hidden="1" x14ac:dyDescent="0.3">
      <c r="A2510" t="s">
        <v>5221</v>
      </c>
      <c r="B2510" t="s">
        <v>5222</v>
      </c>
      <c r="C2510" t="str">
        <f>IFERROR(VLOOKUP(Table1[[#This Row],[Ticker]],[1]!Table2[[Symbol]:[Industry]],2,FALSE),"-")</f>
        <v>-</v>
      </c>
      <c r="D2510" t="s">
        <v>118</v>
      </c>
      <c r="E2510">
        <v>186.72145675299899</v>
      </c>
      <c r="F2510">
        <v>99.97</v>
      </c>
      <c r="G2510">
        <v>2.2893345785147998</v>
      </c>
      <c r="H2510">
        <v>-5.3235258866817903</v>
      </c>
      <c r="I2510">
        <v>7.0537325094394401</v>
      </c>
      <c r="J2510">
        <v>1.63785401930556</v>
      </c>
      <c r="K2510">
        <v>97.428560338658897</v>
      </c>
      <c r="L2510">
        <v>85.475843129075699</v>
      </c>
      <c r="M2510">
        <v>38.661052641540401</v>
      </c>
      <c r="N2510">
        <v>0.237980832950764</v>
      </c>
      <c r="O2510">
        <v>13.8341502450735</v>
      </c>
      <c r="P2510">
        <v>49.880059970014898</v>
      </c>
      <c r="Q2510">
        <v>6.6770885485523998E-2</v>
      </c>
    </row>
    <row r="2511" spans="1:17" hidden="1" x14ac:dyDescent="0.3">
      <c r="A2511" t="s">
        <v>5223</v>
      </c>
      <c r="B2511" t="s">
        <v>5224</v>
      </c>
      <c r="C2511" t="str">
        <f>IFERROR(VLOOKUP(Table1[[#This Row],[Ticker]],[1]!Table2[[Symbol]:[Industry]],2,FALSE),"-")</f>
        <v>-</v>
      </c>
      <c r="D2511" t="s">
        <v>296</v>
      </c>
      <c r="E2511">
        <v>186.624</v>
      </c>
      <c r="F2511">
        <v>15552</v>
      </c>
      <c r="G2511">
        <v>-6.0144915893957904</v>
      </c>
      <c r="H2511">
        <v>0.35886677737609901</v>
      </c>
      <c r="I2511">
        <v>3.7952749373573398</v>
      </c>
      <c r="J2511">
        <v>3.2321008007802301</v>
      </c>
      <c r="K2511">
        <v>14758.097627446399</v>
      </c>
      <c r="L2511">
        <v>13766.049283840201</v>
      </c>
      <c r="M2511">
        <v>64.551445341098599</v>
      </c>
      <c r="N2511">
        <v>1.0730940529211399</v>
      </c>
      <c r="O2511">
        <v>15.547839506172799</v>
      </c>
      <c r="P2511">
        <v>53.808115672564298</v>
      </c>
      <c r="Q2511">
        <v>8.0312346909859993E-3</v>
      </c>
    </row>
    <row r="2512" spans="1:17" hidden="1" x14ac:dyDescent="0.3">
      <c r="A2512" t="s">
        <v>5225</v>
      </c>
      <c r="B2512" t="s">
        <v>5226</v>
      </c>
      <c r="C2512" t="str">
        <f>IFERROR(VLOOKUP(Table1[[#This Row],[Ticker]],[1]!Table2[[Symbol]:[Industry]],2,FALSE),"-")</f>
        <v>-</v>
      </c>
      <c r="D2512" t="s">
        <v>199</v>
      </c>
      <c r="E2512">
        <v>186.40530000000001</v>
      </c>
      <c r="F2512">
        <v>303.75</v>
      </c>
      <c r="G2512">
        <v>54.001510521027399</v>
      </c>
      <c r="H2512">
        <v>-7.0688389603982804</v>
      </c>
      <c r="I2512">
        <v>22.469486324524699</v>
      </c>
      <c r="J2512">
        <v>1.73130229516763</v>
      </c>
      <c r="K2512">
        <v>273.37880366736601</v>
      </c>
      <c r="L2512">
        <v>235.21588762129699</v>
      </c>
      <c r="M2512">
        <v>63.302366130716102</v>
      </c>
      <c r="N2512">
        <v>0.24132314150229101</v>
      </c>
      <c r="O2512">
        <v>11.407407407407399</v>
      </c>
      <c r="P2512">
        <v>98.529411764705799</v>
      </c>
      <c r="Q2512">
        <v>7.9493395353349997E-2</v>
      </c>
    </row>
    <row r="2513" spans="1:17" hidden="1" x14ac:dyDescent="0.3">
      <c r="A2513" t="s">
        <v>5227</v>
      </c>
      <c r="B2513" t="s">
        <v>5228</v>
      </c>
      <c r="C2513" t="str">
        <f>IFERROR(VLOOKUP(Table1[[#This Row],[Ticker]],[1]!Table2[[Symbol]:[Industry]],2,FALSE),"-")</f>
        <v>-</v>
      </c>
      <c r="D2513" t="s">
        <v>1386</v>
      </c>
      <c r="E2513">
        <v>186.28358707500001</v>
      </c>
      <c r="F2513">
        <v>142.25</v>
      </c>
      <c r="G2513">
        <v>79.662462274015496</v>
      </c>
      <c r="H2513">
        <v>-7.1384041777896003</v>
      </c>
      <c r="I2513">
        <v>20.995210356880001</v>
      </c>
      <c r="J2513">
        <v>-4.02640313340041</v>
      </c>
      <c r="K2513">
        <v>140.787741042943</v>
      </c>
      <c r="L2513">
        <v>123.37440608597799</v>
      </c>
      <c r="M2513">
        <v>49.934584093052102</v>
      </c>
      <c r="N2513">
        <v>0.56363463564023397</v>
      </c>
      <c r="O2513">
        <v>33.567662565905003</v>
      </c>
      <c r="P2513">
        <v>109.191176470588</v>
      </c>
      <c r="Q2513">
        <v>8.4627111118402001E-2</v>
      </c>
    </row>
    <row r="2514" spans="1:17" hidden="1" x14ac:dyDescent="0.3">
      <c r="A2514" t="s">
        <v>5229</v>
      </c>
      <c r="B2514" t="s">
        <v>5230</v>
      </c>
      <c r="C2514" t="str">
        <f>IFERROR(VLOOKUP(Table1[[#This Row],[Ticker]],[1]!Table2[[Symbol]:[Industry]],2,FALSE),"-")</f>
        <v>-</v>
      </c>
      <c r="D2514" t="s">
        <v>630</v>
      </c>
      <c r="E2514">
        <v>186.18105983999999</v>
      </c>
      <c r="F2514">
        <v>172.82</v>
      </c>
      <c r="G2514">
        <v>77.533028314243694</v>
      </c>
      <c r="H2514">
        <v>88.633225530059704</v>
      </c>
      <c r="I2514">
        <v>87.641259158726001</v>
      </c>
      <c r="J2514">
        <v>2.4915560117976101</v>
      </c>
      <c r="K2514">
        <v>119.998033492383</v>
      </c>
      <c r="L2514">
        <v>96.097246551180007</v>
      </c>
      <c r="M2514">
        <v>60.522732401621496</v>
      </c>
      <c r="N2514">
        <v>3.1363347821848899</v>
      </c>
      <c r="O2514">
        <v>22.323805115148701</v>
      </c>
      <c r="P2514">
        <v>124.441558441558</v>
      </c>
      <c r="Q2514">
        <v>5.7547626209031998E-2</v>
      </c>
    </row>
    <row r="2515" spans="1:17" hidden="1" x14ac:dyDescent="0.3">
      <c r="A2515" t="s">
        <v>5231</v>
      </c>
      <c r="B2515" t="s">
        <v>5232</v>
      </c>
      <c r="C2515" t="str">
        <f>IFERROR(VLOOKUP(Table1[[#This Row],[Ticker]],[1]!Table2[[Symbol]:[Industry]],2,FALSE),"-")</f>
        <v>-</v>
      </c>
      <c r="D2515" t="s">
        <v>265</v>
      </c>
      <c r="E2515">
        <v>186.01722235</v>
      </c>
      <c r="F2515">
        <v>35.020000000000003</v>
      </c>
      <c r="G2515">
        <v>123.91850888595</v>
      </c>
      <c r="H2515">
        <v>6.8516881815722801</v>
      </c>
      <c r="I2515">
        <v>62.810222294515199</v>
      </c>
      <c r="J2515">
        <v>-0.372145980694428</v>
      </c>
      <c r="K2515">
        <v>31.004529505115698</v>
      </c>
      <c r="L2515">
        <v>23.799593502115101</v>
      </c>
      <c r="M2515">
        <v>62.824676837416497</v>
      </c>
      <c r="N2515">
        <v>1.1600311962566701</v>
      </c>
      <c r="O2515">
        <v>4.1404911479154496</v>
      </c>
      <c r="P2515">
        <v>219.81735159817299</v>
      </c>
      <c r="Q2515">
        <v>0.11326234606710001</v>
      </c>
    </row>
    <row r="2516" spans="1:17" hidden="1" x14ac:dyDescent="0.3">
      <c r="A2516" t="s">
        <v>5233</v>
      </c>
      <c r="B2516" t="s">
        <v>5234</v>
      </c>
      <c r="C2516" t="str">
        <f>IFERROR(VLOOKUP(Table1[[#This Row],[Ticker]],[1]!Table2[[Symbol]:[Industry]],2,FALSE),"-")</f>
        <v>-</v>
      </c>
      <c r="D2516" t="s">
        <v>569</v>
      </c>
      <c r="E2516">
        <v>185.85380154999999</v>
      </c>
      <c r="F2516">
        <v>74.5</v>
      </c>
      <c r="G2516">
        <v>-46.560240989634302</v>
      </c>
      <c r="H2516">
        <v>-6.2717375111229297</v>
      </c>
      <c r="I2516">
        <v>-30.943108997515701</v>
      </c>
      <c r="J2516">
        <v>2.2880750137806798</v>
      </c>
      <c r="M2516">
        <v>51.132371562100197</v>
      </c>
      <c r="O2516">
        <v>30.469798657718101</v>
      </c>
      <c r="P2516">
        <v>22.331691297208501</v>
      </c>
    </row>
    <row r="2517" spans="1:17" hidden="1" x14ac:dyDescent="0.3">
      <c r="A2517" t="s">
        <v>5235</v>
      </c>
      <c r="B2517" t="s">
        <v>5236</v>
      </c>
      <c r="C2517" t="str">
        <f>IFERROR(VLOOKUP(Table1[[#This Row],[Ticker]],[1]!Table2[[Symbol]:[Industry]],2,FALSE),"-")</f>
        <v>-</v>
      </c>
      <c r="D2517" t="s">
        <v>1711</v>
      </c>
      <c r="E2517">
        <v>185.67881122</v>
      </c>
      <c r="F2517">
        <v>17.57</v>
      </c>
      <c r="G2517">
        <v>-42.271392583138898</v>
      </c>
      <c r="H2517">
        <v>-5.1838489795044902</v>
      </c>
      <c r="I2517">
        <v>-43.9250239299882</v>
      </c>
      <c r="J2517">
        <v>-12.0793172954354</v>
      </c>
      <c r="K2517">
        <v>19.451797674058</v>
      </c>
      <c r="L2517">
        <v>19.473656577954401</v>
      </c>
      <c r="M2517">
        <v>28.383713795971602</v>
      </c>
      <c r="N2517">
        <v>1.86625765994455</v>
      </c>
      <c r="O2517">
        <v>70.859419464997103</v>
      </c>
      <c r="P2517">
        <v>3.3529411764705799</v>
      </c>
    </row>
    <row r="2518" spans="1:17" hidden="1" x14ac:dyDescent="0.3">
      <c r="A2518" t="s">
        <v>5237</v>
      </c>
      <c r="B2518" t="s">
        <v>5238</v>
      </c>
      <c r="C2518" t="str">
        <f>IFERROR(VLOOKUP(Table1[[#This Row],[Ticker]],[1]!Table2[[Symbol]:[Industry]],2,FALSE),"-")</f>
        <v>-</v>
      </c>
      <c r="D2518" t="s">
        <v>415</v>
      </c>
      <c r="E2518">
        <v>185.488364354</v>
      </c>
      <c r="F2518">
        <v>185.42</v>
      </c>
      <c r="G2518">
        <v>30.572692738209199</v>
      </c>
      <c r="H2518">
        <v>7.8901121998597201</v>
      </c>
      <c r="I2518">
        <v>32.509016702209401</v>
      </c>
      <c r="J2518">
        <v>4.1601256035469696</v>
      </c>
      <c r="K2518">
        <v>170.35302487439901</v>
      </c>
      <c r="L2518">
        <v>148.428164324335</v>
      </c>
      <c r="M2518">
        <v>66.181151175960807</v>
      </c>
      <c r="N2518">
        <v>1.22195359820734</v>
      </c>
      <c r="O2518">
        <v>8.9418617193398795</v>
      </c>
      <c r="P2518">
        <v>71.130595293031803</v>
      </c>
      <c r="Q2518">
        <v>7.5315647541365993E-2</v>
      </c>
    </row>
    <row r="2519" spans="1:17" hidden="1" x14ac:dyDescent="0.3">
      <c r="A2519" t="s">
        <v>5239</v>
      </c>
      <c r="B2519" t="s">
        <v>5240</v>
      </c>
      <c r="C2519" t="str">
        <f>IFERROR(VLOOKUP(Table1[[#This Row],[Ticker]],[1]!Table2[[Symbol]:[Industry]],2,FALSE),"-")</f>
        <v>-</v>
      </c>
      <c r="D2519" t="s">
        <v>532</v>
      </c>
      <c r="E2519">
        <v>184.86304926</v>
      </c>
      <c r="F2519">
        <v>263.39999999999998</v>
      </c>
      <c r="G2519">
        <v>100.21112489937801</v>
      </c>
      <c r="H2519">
        <v>-9.5531266473651399</v>
      </c>
      <c r="I2519">
        <v>52.874705203426601</v>
      </c>
      <c r="J2519">
        <v>-7.4072336999926804</v>
      </c>
      <c r="K2519">
        <v>244.447919075275</v>
      </c>
      <c r="L2519">
        <v>186.14290997522201</v>
      </c>
      <c r="M2519">
        <v>44.072476249671297</v>
      </c>
      <c r="N2519">
        <v>0.92135745574851002</v>
      </c>
      <c r="O2519">
        <v>27.069096431283199</v>
      </c>
      <c r="P2519">
        <v>147.55639097744299</v>
      </c>
      <c r="Q2519">
        <v>9.6397955680517997E-2</v>
      </c>
    </row>
    <row r="2520" spans="1:17" hidden="1" x14ac:dyDescent="0.3">
      <c r="A2520" t="s">
        <v>5241</v>
      </c>
      <c r="B2520" t="s">
        <v>5242</v>
      </c>
      <c r="C2520" t="str">
        <f>IFERROR(VLOOKUP(Table1[[#This Row],[Ticker]],[1]!Table2[[Symbol]:[Industry]],2,FALSE),"-")</f>
        <v>-</v>
      </c>
      <c r="D2520" t="s">
        <v>296</v>
      </c>
      <c r="E2520">
        <v>184.07640000000001</v>
      </c>
      <c r="F2520">
        <v>126.6</v>
      </c>
      <c r="G2520">
        <v>-58.508206616563101</v>
      </c>
      <c r="H2520">
        <v>-9.67914491853033</v>
      </c>
      <c r="I2520">
        <v>0.15363739334832399</v>
      </c>
      <c r="J2520">
        <v>2.3610754958156299</v>
      </c>
      <c r="K2520">
        <v>128.29576962561299</v>
      </c>
      <c r="L2520">
        <v>126.154241970076</v>
      </c>
      <c r="M2520">
        <v>56.817303484094303</v>
      </c>
      <c r="N2520">
        <v>0.56482743775561395</v>
      </c>
      <c r="O2520">
        <v>48.499210110584499</v>
      </c>
      <c r="P2520">
        <v>48.853615520282098</v>
      </c>
    </row>
    <row r="2521" spans="1:17" hidden="1" x14ac:dyDescent="0.3">
      <c r="A2521" t="s">
        <v>5243</v>
      </c>
      <c r="B2521" t="s">
        <v>5244</v>
      </c>
      <c r="C2521" t="str">
        <f>IFERROR(VLOOKUP(Table1[[#This Row],[Ticker]],[1]!Table2[[Symbol]:[Industry]],2,FALSE),"-")</f>
        <v>-</v>
      </c>
      <c r="D2521" t="s">
        <v>366</v>
      </c>
      <c r="E2521">
        <v>183.97901999999999</v>
      </c>
      <c r="F2521">
        <v>263</v>
      </c>
      <c r="G2521">
        <v>-37.2646709097505</v>
      </c>
      <c r="H2521">
        <v>-3.50222078249839</v>
      </c>
      <c r="I2521">
        <v>-16.9910491960066</v>
      </c>
      <c r="J2521">
        <v>-2.12686296182651</v>
      </c>
      <c r="K2521">
        <v>266.78519394051</v>
      </c>
      <c r="M2521">
        <v>53.164627720541297</v>
      </c>
      <c r="N2521">
        <v>0.65790993071593495</v>
      </c>
      <c r="O2521">
        <v>20.152091254752801</v>
      </c>
      <c r="P2521">
        <v>30.845771144278601</v>
      </c>
    </row>
    <row r="2522" spans="1:17" hidden="1" x14ac:dyDescent="0.3">
      <c r="A2522" t="s">
        <v>5245</v>
      </c>
      <c r="B2522" t="s">
        <v>5246</v>
      </c>
      <c r="C2522" t="str">
        <f>IFERROR(VLOOKUP(Table1[[#This Row],[Ticker]],[1]!Table2[[Symbol]:[Industry]],2,FALSE),"-")</f>
        <v>-</v>
      </c>
      <c r="D2522" t="s">
        <v>630</v>
      </c>
      <c r="E2522">
        <v>183.97502382499999</v>
      </c>
      <c r="F2522">
        <v>173.23</v>
      </c>
      <c r="G2522">
        <v>37.159566624320298</v>
      </c>
      <c r="H2522">
        <v>-14.0084586423876</v>
      </c>
      <c r="I2522">
        <v>-28.7481337817729</v>
      </c>
      <c r="J2522">
        <v>-3.0111209173320099</v>
      </c>
      <c r="K2522">
        <v>190.92183490490899</v>
      </c>
      <c r="L2522">
        <v>190.47195610429</v>
      </c>
      <c r="M2522">
        <v>36.1746646705855</v>
      </c>
      <c r="N2522">
        <v>1.5180992318787701</v>
      </c>
      <c r="O2522">
        <v>67.753853258673402</v>
      </c>
      <c r="P2522">
        <v>69.166809750114894</v>
      </c>
      <c r="Q2522">
        <v>0.100023820696199</v>
      </c>
    </row>
    <row r="2523" spans="1:17" hidden="1" x14ac:dyDescent="0.3">
      <c r="A2523" t="s">
        <v>5247</v>
      </c>
      <c r="B2523" t="s">
        <v>5248</v>
      </c>
      <c r="C2523" t="str">
        <f>IFERROR(VLOOKUP(Table1[[#This Row],[Ticker]],[1]!Table2[[Symbol]:[Industry]],2,FALSE),"-")</f>
        <v>-</v>
      </c>
      <c r="D2523" t="s">
        <v>1351</v>
      </c>
      <c r="E2523">
        <v>183.70820789999999</v>
      </c>
      <c r="F2523">
        <v>124.03</v>
      </c>
      <c r="G2523">
        <v>-21.946484375877699</v>
      </c>
      <c r="H2523">
        <v>-1.2230362124216301</v>
      </c>
      <c r="I2523">
        <v>-10.425553438359</v>
      </c>
      <c r="J2523">
        <v>-1.96090313852974</v>
      </c>
      <c r="K2523">
        <v>122.79647239081901</v>
      </c>
      <c r="L2523">
        <v>120.00336210371</v>
      </c>
      <c r="M2523">
        <v>62.4894939835931</v>
      </c>
      <c r="N2523">
        <v>0.70846742864503898</v>
      </c>
      <c r="O2523">
        <v>2.7170845763121898</v>
      </c>
      <c r="P2523">
        <v>11.2875729026469</v>
      </c>
    </row>
    <row r="2524" spans="1:17" hidden="1" x14ac:dyDescent="0.3">
      <c r="A2524" t="s">
        <v>5249</v>
      </c>
      <c r="B2524" t="s">
        <v>5250</v>
      </c>
      <c r="C2524" t="str">
        <f>IFERROR(VLOOKUP(Table1[[#This Row],[Ticker]],[1]!Table2[[Symbol]:[Industry]],2,FALSE),"-")</f>
        <v>-</v>
      </c>
      <c r="D2524" t="s">
        <v>566</v>
      </c>
      <c r="E2524">
        <v>183.31322122</v>
      </c>
      <c r="F2524">
        <v>87.8</v>
      </c>
      <c r="G2524">
        <v>60.628693215969697</v>
      </c>
      <c r="H2524">
        <v>7.0085172659471304</v>
      </c>
      <c r="I2524">
        <v>32.038881129644402</v>
      </c>
      <c r="J2524">
        <v>7.9526128617492899</v>
      </c>
      <c r="K2524">
        <v>78.479093122809005</v>
      </c>
      <c r="L2524">
        <v>68.408805732863399</v>
      </c>
      <c r="M2524">
        <v>79.236910210227293</v>
      </c>
      <c r="N2524">
        <v>1.11582833410244</v>
      </c>
      <c r="O2524">
        <v>5.9225512528473701</v>
      </c>
      <c r="P2524">
        <v>112.07729468599</v>
      </c>
      <c r="Q2524">
        <v>0.15417687667139399</v>
      </c>
    </row>
    <row r="2525" spans="1:17" hidden="1" x14ac:dyDescent="0.3">
      <c r="A2525" t="s">
        <v>5251</v>
      </c>
      <c r="B2525" t="s">
        <v>5252</v>
      </c>
      <c r="C2525" t="str">
        <f>IFERROR(VLOOKUP(Table1[[#This Row],[Ticker]],[1]!Table2[[Symbol]:[Industry]],2,FALSE),"-")</f>
        <v>-</v>
      </c>
      <c r="D2525" t="s">
        <v>265</v>
      </c>
      <c r="E2525">
        <v>182.84148304999999</v>
      </c>
      <c r="F2525">
        <v>138.69999999999999</v>
      </c>
      <c r="G2525">
        <v>96.600356582727798</v>
      </c>
      <c r="H2525">
        <v>48.623550446992198</v>
      </c>
      <c r="I2525">
        <v>53.399593600764902</v>
      </c>
      <c r="J2525">
        <v>8.5740905784453592</v>
      </c>
      <c r="K2525">
        <v>97.924734823540803</v>
      </c>
      <c r="L2525">
        <v>73.457437046662903</v>
      </c>
      <c r="M2525">
        <v>65.112054476963195</v>
      </c>
      <c r="N2525">
        <v>1.74851316907391</v>
      </c>
      <c r="O2525">
        <v>12.0043258832011</v>
      </c>
      <c r="P2525">
        <v>198.27956989247301</v>
      </c>
    </row>
    <row r="2526" spans="1:17" hidden="1" x14ac:dyDescent="0.3">
      <c r="A2526" t="s">
        <v>5253</v>
      </c>
      <c r="B2526" t="s">
        <v>5254</v>
      </c>
      <c r="C2526" t="str">
        <f>IFERROR(VLOOKUP(Table1[[#This Row],[Ticker]],[1]!Table2[[Symbol]:[Industry]],2,FALSE),"-")</f>
        <v>-</v>
      </c>
      <c r="D2526" t="s">
        <v>415</v>
      </c>
      <c r="E2526">
        <v>182.60471661199901</v>
      </c>
      <c r="F2526">
        <v>22.28</v>
      </c>
      <c r="G2526">
        <v>47.637821010285201</v>
      </c>
      <c r="H2526">
        <v>-5.9851133073012699</v>
      </c>
      <c r="I2526">
        <v>7.3321355265234098</v>
      </c>
      <c r="J2526">
        <v>8.14469150100396</v>
      </c>
      <c r="K2526">
        <v>21.394701076002899</v>
      </c>
      <c r="L2526">
        <v>19.6022180773451</v>
      </c>
      <c r="M2526">
        <v>74.093275675124602</v>
      </c>
      <c r="N2526">
        <v>0.75327715072923795</v>
      </c>
      <c r="O2526">
        <v>27.9174147217235</v>
      </c>
      <c r="P2526">
        <v>100.72072072072</v>
      </c>
      <c r="Q2526">
        <v>5.1041226971081002E-2</v>
      </c>
    </row>
    <row r="2527" spans="1:17" hidden="1" x14ac:dyDescent="0.3">
      <c r="A2527" t="s">
        <v>5255</v>
      </c>
      <c r="B2527" t="s">
        <v>5256</v>
      </c>
      <c r="C2527" t="str">
        <f>IFERROR(VLOOKUP(Table1[[#This Row],[Ticker]],[1]!Table2[[Symbol]:[Industry]],2,FALSE),"-")</f>
        <v>-</v>
      </c>
      <c r="D2527" t="s">
        <v>262</v>
      </c>
      <c r="E2527">
        <v>182.50727939999999</v>
      </c>
      <c r="F2527">
        <v>37.090000000000003</v>
      </c>
      <c r="G2527">
        <v>25.154654173451799</v>
      </c>
      <c r="H2527">
        <v>-9.3832080261764208</v>
      </c>
      <c r="I2527">
        <v>13.480053370879901</v>
      </c>
      <c r="J2527">
        <v>-4.1367589348808398</v>
      </c>
      <c r="K2527">
        <v>38.175375489918501</v>
      </c>
      <c r="L2527">
        <v>35.494685451774401</v>
      </c>
      <c r="M2527">
        <v>44.622889979548702</v>
      </c>
      <c r="N2527">
        <v>1.1926851205694</v>
      </c>
      <c r="O2527">
        <v>26.449177675923401</v>
      </c>
      <c r="P2527">
        <v>74.541176470588198</v>
      </c>
      <c r="Q2527">
        <v>9.4069056152621996E-2</v>
      </c>
    </row>
    <row r="2528" spans="1:17" hidden="1" x14ac:dyDescent="0.3">
      <c r="A2528" t="s">
        <v>5257</v>
      </c>
      <c r="B2528" t="s">
        <v>5258</v>
      </c>
      <c r="C2528" t="str">
        <f>IFERROR(VLOOKUP(Table1[[#This Row],[Ticker]],[1]!Table2[[Symbol]:[Industry]],2,FALSE),"-")</f>
        <v>-</v>
      </c>
      <c r="D2528" t="s">
        <v>992</v>
      </c>
      <c r="E2528">
        <v>182.45536050000001</v>
      </c>
      <c r="F2528">
        <v>105</v>
      </c>
      <c r="G2528">
        <v>11.2283096519326</v>
      </c>
      <c r="H2528">
        <v>-1.3187963346523399</v>
      </c>
      <c r="I2528">
        <v>-5.7770777635011497</v>
      </c>
      <c r="J2528">
        <v>-1.93394373350342</v>
      </c>
      <c r="K2528">
        <v>105.75869706264101</v>
      </c>
      <c r="L2528">
        <v>95.523738869188904</v>
      </c>
      <c r="M2528">
        <v>46.466510903895603</v>
      </c>
      <c r="N2528">
        <v>0.37124826977362602</v>
      </c>
      <c r="O2528">
        <v>19.047619047619001</v>
      </c>
      <c r="P2528">
        <v>47.6793248945147</v>
      </c>
      <c r="Q2528">
        <v>7.1753872513040995E-2</v>
      </c>
    </row>
    <row r="2529" spans="1:17" hidden="1" x14ac:dyDescent="0.3">
      <c r="A2529" t="s">
        <v>5259</v>
      </c>
      <c r="B2529" t="s">
        <v>5260</v>
      </c>
      <c r="C2529" t="str">
        <f>IFERROR(VLOOKUP(Table1[[#This Row],[Ticker]],[1]!Table2[[Symbol]:[Industry]],2,FALSE),"-")</f>
        <v>-</v>
      </c>
      <c r="D2529" t="s">
        <v>1419</v>
      </c>
      <c r="E2529">
        <v>182.42557138999999</v>
      </c>
      <c r="F2529">
        <v>1978.3</v>
      </c>
      <c r="G2529">
        <v>-49.799209401609303</v>
      </c>
      <c r="H2529">
        <v>4.2492048972540299</v>
      </c>
      <c r="I2529">
        <v>-25.981093793579799</v>
      </c>
      <c r="J2529">
        <v>3.5992081859722198</v>
      </c>
      <c r="K2529">
        <v>1950.11430193709</v>
      </c>
      <c r="L2529">
        <v>2096.45517108372</v>
      </c>
      <c r="M2529">
        <v>58.2814707648797</v>
      </c>
      <c r="N2529">
        <v>0.66049771704642102</v>
      </c>
      <c r="O2529">
        <v>26.4014557953798</v>
      </c>
      <c r="P2529">
        <v>10.891255605381099</v>
      </c>
      <c r="Q2529">
        <v>2.1140850400695001E-2</v>
      </c>
    </row>
    <row r="2530" spans="1:17" hidden="1" x14ac:dyDescent="0.3">
      <c r="A2530" t="s">
        <v>5261</v>
      </c>
      <c r="B2530" t="s">
        <v>5262</v>
      </c>
      <c r="C2530" t="str">
        <f>IFERROR(VLOOKUP(Table1[[#This Row],[Ticker]],[1]!Table2[[Symbol]:[Industry]],2,FALSE),"-")</f>
        <v>-</v>
      </c>
      <c r="E2530">
        <v>182.26625999999999</v>
      </c>
      <c r="F2530">
        <v>75.900000000000006</v>
      </c>
      <c r="G2530">
        <v>244.78118446943799</v>
      </c>
      <c r="H2530">
        <v>6.4899190602251497</v>
      </c>
      <c r="I2530">
        <v>23.383065916894498</v>
      </c>
      <c r="J2530">
        <v>4.8188590165293101</v>
      </c>
      <c r="K2530">
        <v>70.4266717669217</v>
      </c>
      <c r="L2530">
        <v>55.259366775414499</v>
      </c>
      <c r="M2530">
        <v>69.406104398518096</v>
      </c>
      <c r="N2530">
        <v>0.76338795999137199</v>
      </c>
      <c r="O2530">
        <v>2.1080368906455802</v>
      </c>
      <c r="P2530">
        <v>308.06451612903197</v>
      </c>
      <c r="Q2530">
        <v>0.242993908531318</v>
      </c>
    </row>
    <row r="2531" spans="1:17" hidden="1" x14ac:dyDescent="0.3">
      <c r="A2531" t="s">
        <v>5263</v>
      </c>
      <c r="B2531" t="s">
        <v>5264</v>
      </c>
      <c r="C2531" t="str">
        <f>IFERROR(VLOOKUP(Table1[[#This Row],[Ticker]],[1]!Table2[[Symbol]:[Industry]],2,FALSE),"-")</f>
        <v>-</v>
      </c>
      <c r="D2531" t="s">
        <v>54</v>
      </c>
      <c r="E2531">
        <v>182.09125</v>
      </c>
      <c r="F2531">
        <v>177.65</v>
      </c>
      <c r="G2531">
        <v>-25.524346525748001</v>
      </c>
      <c r="H2531">
        <v>-0.111836931172643</v>
      </c>
      <c r="I2531">
        <v>-16.375659501160801</v>
      </c>
      <c r="J2531">
        <v>1.5789501407220801</v>
      </c>
      <c r="K2531">
        <v>179.72128663746599</v>
      </c>
      <c r="L2531">
        <v>180.77532674731901</v>
      </c>
      <c r="M2531">
        <v>43.966320474585302</v>
      </c>
      <c r="N2531">
        <v>0.88292814846967904</v>
      </c>
      <c r="O2531">
        <v>29.468055164649499</v>
      </c>
      <c r="P2531">
        <v>19.549125168236799</v>
      </c>
      <c r="Q2531">
        <v>-2.4155042678917001E-2</v>
      </c>
    </row>
    <row r="2532" spans="1:17" hidden="1" x14ac:dyDescent="0.3">
      <c r="A2532" t="s">
        <v>5265</v>
      </c>
      <c r="B2532" t="s">
        <v>5266</v>
      </c>
      <c r="C2532" t="str">
        <f>IFERROR(VLOOKUP(Table1[[#This Row],[Ticker]],[1]!Table2[[Symbol]:[Industry]],2,FALSE),"-")</f>
        <v>-</v>
      </c>
      <c r="D2532" t="s">
        <v>46</v>
      </c>
      <c r="E2532">
        <v>181.17352260000001</v>
      </c>
      <c r="F2532">
        <v>70.5</v>
      </c>
      <c r="G2532">
        <v>143.75277742161299</v>
      </c>
      <c r="H2532">
        <v>-12.1201551936743</v>
      </c>
      <c r="I2532">
        <v>-20.353789880943101</v>
      </c>
      <c r="J2532">
        <v>-17.186099469066502</v>
      </c>
      <c r="K2532">
        <v>84.581177521339001</v>
      </c>
      <c r="L2532">
        <v>73.433484364602407</v>
      </c>
      <c r="M2532">
        <v>23.012475562668701</v>
      </c>
      <c r="N2532">
        <v>2.2895689918550302</v>
      </c>
      <c r="O2532">
        <v>65.985815602836794</v>
      </c>
      <c r="P2532">
        <v>263.40206185567001</v>
      </c>
      <c r="Q2532">
        <v>0.107972124545818</v>
      </c>
    </row>
    <row r="2533" spans="1:17" hidden="1" x14ac:dyDescent="0.3">
      <c r="A2533" t="s">
        <v>5267</v>
      </c>
      <c r="B2533" t="s">
        <v>5268</v>
      </c>
      <c r="C2533" t="str">
        <f>IFERROR(VLOOKUP(Table1[[#This Row],[Ticker]],[1]!Table2[[Symbol]:[Industry]],2,FALSE),"-")</f>
        <v>-</v>
      </c>
      <c r="D2533" t="s">
        <v>21</v>
      </c>
      <c r="E2533">
        <v>181.17295944</v>
      </c>
      <c r="F2533">
        <v>0.48</v>
      </c>
      <c r="G2533">
        <v>-10.033630345376601</v>
      </c>
      <c r="H2533">
        <v>15.8014332205843</v>
      </c>
      <c r="I2533">
        <v>-27.143771080530701</v>
      </c>
      <c r="J2533">
        <v>-1.3721459806944301</v>
      </c>
      <c r="K2533">
        <v>0.481124067762284</v>
      </c>
      <c r="L2533">
        <v>0.51700979824368698</v>
      </c>
      <c r="M2533">
        <v>99.465733495200794</v>
      </c>
      <c r="N2533">
        <v>0.72399143347581196</v>
      </c>
      <c r="O2533">
        <v>97.9166666666666</v>
      </c>
      <c r="P2533">
        <v>37.142857142857103</v>
      </c>
      <c r="Q2533">
        <v>6.9101474752444006E-2</v>
      </c>
    </row>
    <row r="2534" spans="1:17" hidden="1" x14ac:dyDescent="0.3">
      <c r="A2534" t="s">
        <v>5269</v>
      </c>
      <c r="B2534" t="s">
        <v>5270</v>
      </c>
      <c r="C2534" t="str">
        <f>IFERROR(VLOOKUP(Table1[[#This Row],[Ticker]],[1]!Table2[[Symbol]:[Industry]],2,FALSE),"-")</f>
        <v>-</v>
      </c>
      <c r="D2534" t="s">
        <v>124</v>
      </c>
      <c r="E2534">
        <v>181.02996899999999</v>
      </c>
      <c r="F2534">
        <v>445.7</v>
      </c>
      <c r="G2534">
        <v>491.844421838242</v>
      </c>
      <c r="H2534">
        <v>24.664861912508101</v>
      </c>
      <c r="I2534">
        <v>17.701480007494901</v>
      </c>
      <c r="J2534">
        <v>6.84974604506088</v>
      </c>
      <c r="K2534">
        <v>376.00853679540398</v>
      </c>
      <c r="L2534">
        <v>323.44843926244101</v>
      </c>
      <c r="M2534">
        <v>88.074651897714602</v>
      </c>
      <c r="N2534">
        <v>1.33356040737082</v>
      </c>
      <c r="O2534">
        <v>8.8624635404980801</v>
      </c>
      <c r="P2534">
        <v>521.87805218361905</v>
      </c>
      <c r="Q2534">
        <v>0.274911794858334</v>
      </c>
    </row>
    <row r="2535" spans="1:17" hidden="1" x14ac:dyDescent="0.3">
      <c r="A2535" t="s">
        <v>5271</v>
      </c>
      <c r="B2535" t="s">
        <v>5272</v>
      </c>
      <c r="C2535" t="str">
        <f>IFERROR(VLOOKUP(Table1[[#This Row],[Ticker]],[1]!Table2[[Symbol]:[Industry]],2,FALSE),"-")</f>
        <v>-</v>
      </c>
      <c r="D2535" t="s">
        <v>630</v>
      </c>
      <c r="E2535">
        <v>180.957311033</v>
      </c>
      <c r="F2535">
        <v>28.13</v>
      </c>
      <c r="G2535">
        <v>-11.840353034452299</v>
      </c>
      <c r="H2535">
        <v>-24.4122333788915</v>
      </c>
      <c r="I2535">
        <v>13.7383991410472</v>
      </c>
      <c r="J2535">
        <v>-5.2721459806944404</v>
      </c>
      <c r="K2535">
        <v>28.795777331906699</v>
      </c>
      <c r="L2535">
        <v>25.910837750331002</v>
      </c>
      <c r="M2535">
        <v>33.282285357665302</v>
      </c>
      <c r="N2535">
        <v>0.195902260028991</v>
      </c>
      <c r="O2535">
        <v>38.286526839672902</v>
      </c>
      <c r="P2535">
        <v>39.257425742574199</v>
      </c>
      <c r="Q2535">
        <v>5.7565259081538998E-2</v>
      </c>
    </row>
    <row r="2536" spans="1:17" hidden="1" x14ac:dyDescent="0.3">
      <c r="A2536" t="s">
        <v>5273</v>
      </c>
      <c r="B2536" t="s">
        <v>5274</v>
      </c>
      <c r="C2536" t="str">
        <f>IFERROR(VLOOKUP(Table1[[#This Row],[Ticker]],[1]!Table2[[Symbol]:[Industry]],2,FALSE),"-")</f>
        <v>-</v>
      </c>
      <c r="D2536" t="s">
        <v>63</v>
      </c>
      <c r="E2536">
        <v>180.87782143999999</v>
      </c>
      <c r="F2536">
        <v>18.28</v>
      </c>
      <c r="G2536">
        <v>-5.6798888487780097</v>
      </c>
      <c r="H2536">
        <v>-32.385235541914199</v>
      </c>
      <c r="I2536">
        <v>-1.9241906609502999</v>
      </c>
      <c r="J2536">
        <v>8.0704023697037393</v>
      </c>
      <c r="K2536">
        <v>23.611017640503999</v>
      </c>
      <c r="L2536">
        <v>20.970193462880498</v>
      </c>
      <c r="M2536">
        <v>27.124501297470101</v>
      </c>
      <c r="N2536">
        <v>4.3977574127933501</v>
      </c>
      <c r="O2536">
        <v>135.28446389496699</v>
      </c>
      <c r="P2536">
        <v>31.985559566787</v>
      </c>
      <c r="Q2536">
        <v>-1.2698406549717E-2</v>
      </c>
    </row>
    <row r="2537" spans="1:17" hidden="1" x14ac:dyDescent="0.3">
      <c r="A2537" t="s">
        <v>5275</v>
      </c>
      <c r="B2537" t="s">
        <v>5276</v>
      </c>
      <c r="C2537" t="str">
        <f>IFERROR(VLOOKUP(Table1[[#This Row],[Ticker]],[1]!Table2[[Symbol]:[Industry]],2,FALSE),"-")</f>
        <v>-</v>
      </c>
      <c r="D2537" t="s">
        <v>630</v>
      </c>
      <c r="E2537">
        <v>180.43448339700001</v>
      </c>
      <c r="F2537">
        <v>239.19</v>
      </c>
      <c r="G2537">
        <v>-7.18309105415939</v>
      </c>
      <c r="H2537">
        <v>-0.26283543397159698</v>
      </c>
      <c r="I2537">
        <v>-5.2720767242367899</v>
      </c>
      <c r="J2537">
        <v>-1.12814093231412</v>
      </c>
      <c r="K2537">
        <v>232.69861404840401</v>
      </c>
      <c r="L2537">
        <v>228.92219429506599</v>
      </c>
      <c r="M2537">
        <v>61.569824204613198</v>
      </c>
      <c r="N2537">
        <v>0.31422860951269499</v>
      </c>
      <c r="O2537">
        <v>45.909109912621702</v>
      </c>
      <c r="P2537">
        <v>36.601941747572802</v>
      </c>
      <c r="Q2537">
        <v>-3.712590713161E-2</v>
      </c>
    </row>
    <row r="2538" spans="1:17" hidden="1" x14ac:dyDescent="0.3">
      <c r="A2538" t="s">
        <v>5277</v>
      </c>
      <c r="B2538" t="s">
        <v>5278</v>
      </c>
      <c r="C2538" t="str">
        <f>IFERROR(VLOOKUP(Table1[[#This Row],[Ticker]],[1]!Table2[[Symbol]:[Industry]],2,FALSE),"-")</f>
        <v>-</v>
      </c>
      <c r="D2538" t="s">
        <v>21</v>
      </c>
      <c r="E2538">
        <v>180.35448613</v>
      </c>
      <c r="F2538">
        <v>0.91</v>
      </c>
      <c r="G2538">
        <v>183.75947310289899</v>
      </c>
      <c r="H2538">
        <v>-10.1826286002318</v>
      </c>
      <c r="I2538">
        <v>-53.7498316865913</v>
      </c>
      <c r="J2538">
        <v>-4.5300407175365303</v>
      </c>
      <c r="K2538">
        <v>0.93533698906435903</v>
      </c>
      <c r="L2538">
        <v>0.88435796308423897</v>
      </c>
      <c r="M2538">
        <v>44.030423947818299</v>
      </c>
      <c r="N2538">
        <v>0.67897127537514901</v>
      </c>
      <c r="O2538">
        <v>87.912087912087898</v>
      </c>
      <c r="P2538">
        <v>252.713178294573</v>
      </c>
    </row>
    <row r="2539" spans="1:17" hidden="1" x14ac:dyDescent="0.3">
      <c r="A2539" t="s">
        <v>5279</v>
      </c>
      <c r="B2539" t="s">
        <v>5280</v>
      </c>
      <c r="C2539" t="str">
        <f>IFERROR(VLOOKUP(Table1[[#This Row],[Ticker]],[1]!Table2[[Symbol]:[Industry]],2,FALSE),"-")</f>
        <v>-</v>
      </c>
      <c r="D2539" t="s">
        <v>4610</v>
      </c>
      <c r="E2539">
        <v>180.25493896</v>
      </c>
      <c r="F2539">
        <v>94.79</v>
      </c>
      <c r="G2539">
        <v>-58.043047828478301</v>
      </c>
      <c r="H2539">
        <v>0.16646473606808099</v>
      </c>
      <c r="I2539">
        <v>-12.819499425069299</v>
      </c>
      <c r="J2539">
        <v>17.1055443080194</v>
      </c>
      <c r="K2539">
        <v>81.868978920723805</v>
      </c>
      <c r="M2539">
        <v>80.980236925219103</v>
      </c>
      <c r="N2539">
        <v>0.47218453188602399</v>
      </c>
      <c r="O2539">
        <v>53.138516721173097</v>
      </c>
      <c r="P2539">
        <v>79.356669820245898</v>
      </c>
    </row>
    <row r="2540" spans="1:17" hidden="1" x14ac:dyDescent="0.3">
      <c r="A2540" t="s">
        <v>5281</v>
      </c>
      <c r="B2540" t="s">
        <v>5282</v>
      </c>
      <c r="C2540" t="str">
        <f>IFERROR(VLOOKUP(Table1[[#This Row],[Ticker]],[1]!Table2[[Symbol]:[Industry]],2,FALSE),"-")</f>
        <v>-</v>
      </c>
      <c r="D2540" t="s">
        <v>1194</v>
      </c>
      <c r="E2540">
        <v>179.85867769999999</v>
      </c>
      <c r="F2540">
        <v>105.55</v>
      </c>
      <c r="G2540">
        <v>91.013490073471502</v>
      </c>
      <c r="H2540">
        <v>-6.1378089396943603</v>
      </c>
      <c r="I2540">
        <v>2.8612794245197599</v>
      </c>
      <c r="J2540">
        <v>-8.3153774217424701</v>
      </c>
      <c r="K2540">
        <v>108.87216209921399</v>
      </c>
      <c r="L2540">
        <v>92.421957525463995</v>
      </c>
      <c r="M2540">
        <v>39.665681001959797</v>
      </c>
      <c r="N2540">
        <v>0.359875904860392</v>
      </c>
      <c r="O2540">
        <v>23.1643770724774</v>
      </c>
      <c r="P2540">
        <v>174.15584415584399</v>
      </c>
    </row>
    <row r="2541" spans="1:17" hidden="1" x14ac:dyDescent="0.3">
      <c r="A2541" t="s">
        <v>5283</v>
      </c>
      <c r="B2541" t="s">
        <v>5284</v>
      </c>
      <c r="C2541" t="str">
        <f>IFERROR(VLOOKUP(Table1[[#This Row],[Ticker]],[1]!Table2[[Symbol]:[Industry]],2,FALSE),"-")</f>
        <v>-</v>
      </c>
      <c r="D2541" t="s">
        <v>296</v>
      </c>
      <c r="E2541">
        <v>179.685</v>
      </c>
      <c r="F2541">
        <v>598.95000000000005</v>
      </c>
      <c r="G2541">
        <v>265.574031477608</v>
      </c>
      <c r="H2541">
        <v>9.3335256467718093</v>
      </c>
      <c r="I2541">
        <v>51.981612495470998</v>
      </c>
      <c r="J2541">
        <v>12.6332789740976</v>
      </c>
      <c r="K2541">
        <v>508.98241858215198</v>
      </c>
      <c r="L2541">
        <v>378.49556224256798</v>
      </c>
      <c r="M2541">
        <v>59.755749694900302</v>
      </c>
      <c r="N2541">
        <v>0.88937681256809498</v>
      </c>
      <c r="O2541">
        <v>6.8536605726688196</v>
      </c>
      <c r="P2541">
        <v>295.60766182298499</v>
      </c>
      <c r="Q2541">
        <v>0.18214382293391801</v>
      </c>
    </row>
    <row r="2542" spans="1:17" hidden="1" x14ac:dyDescent="0.3">
      <c r="A2542" t="s">
        <v>5285</v>
      </c>
      <c r="B2542" t="s">
        <v>5286</v>
      </c>
      <c r="C2542" t="str">
        <f>IFERROR(VLOOKUP(Table1[[#This Row],[Ticker]],[1]!Table2[[Symbol]:[Industry]],2,FALSE),"-")</f>
        <v>-</v>
      </c>
      <c r="D2542" t="s">
        <v>259</v>
      </c>
      <c r="E2542">
        <v>178.71103999499999</v>
      </c>
      <c r="F2542">
        <v>76.849999999999994</v>
      </c>
      <c r="G2542">
        <v>226.715680949389</v>
      </c>
      <c r="H2542">
        <v>0.70528626659548199</v>
      </c>
      <c r="I2542">
        <v>1.02589311437005</v>
      </c>
      <c r="J2542">
        <v>-4.7392345882893698</v>
      </c>
      <c r="K2542">
        <v>74.107779473600601</v>
      </c>
      <c r="L2542">
        <v>61.969863484980202</v>
      </c>
      <c r="M2542">
        <v>49.274384636177999</v>
      </c>
      <c r="N2542">
        <v>0.85292116321405598</v>
      </c>
      <c r="O2542">
        <v>20.3513337670787</v>
      </c>
      <c r="P2542">
        <v>261.30700517160301</v>
      </c>
      <c r="Q2542">
        <v>0.141180464322504</v>
      </c>
    </row>
    <row r="2543" spans="1:17" hidden="1" x14ac:dyDescent="0.3">
      <c r="A2543" t="s">
        <v>5287</v>
      </c>
      <c r="B2543" t="s">
        <v>5288</v>
      </c>
      <c r="C2543" t="str">
        <f>IFERROR(VLOOKUP(Table1[[#This Row],[Ticker]],[1]!Table2[[Symbol]:[Industry]],2,FALSE),"-")</f>
        <v>-</v>
      </c>
      <c r="D2543" t="s">
        <v>412</v>
      </c>
      <c r="E2543">
        <v>178.42362</v>
      </c>
      <c r="F2543">
        <v>71.599999999999994</v>
      </c>
      <c r="G2543">
        <v>44.3808647933513</v>
      </c>
      <c r="H2543">
        <v>10.408262488877</v>
      </c>
      <c r="I2543">
        <v>-4.0078630409989398</v>
      </c>
      <c r="J2543">
        <v>-1.5152074971465199</v>
      </c>
      <c r="K2543">
        <v>62.452993434869299</v>
      </c>
      <c r="L2543">
        <v>52.337481371886703</v>
      </c>
      <c r="M2543">
        <v>59.9679399950153</v>
      </c>
      <c r="N2543">
        <v>0.83920227920227897</v>
      </c>
      <c r="O2543">
        <v>9.6368715083798993</v>
      </c>
      <c r="P2543">
        <v>106.93641618497099</v>
      </c>
      <c r="Q2543">
        <v>0.166526451007873</v>
      </c>
    </row>
    <row r="2544" spans="1:17" hidden="1" x14ac:dyDescent="0.3">
      <c r="A2544" t="s">
        <v>5289</v>
      </c>
      <c r="B2544" t="s">
        <v>5290</v>
      </c>
      <c r="C2544" t="str">
        <f>IFERROR(VLOOKUP(Table1[[#This Row],[Ticker]],[1]!Table2[[Symbol]:[Industry]],2,FALSE),"-")</f>
        <v>-</v>
      </c>
      <c r="D2544" t="s">
        <v>228</v>
      </c>
      <c r="E2544">
        <v>178.28971000000001</v>
      </c>
      <c r="F2544">
        <v>60.01</v>
      </c>
      <c r="G2544">
        <v>167.48744055199501</v>
      </c>
      <c r="H2544">
        <v>49.9101741024433</v>
      </c>
      <c r="I2544">
        <v>122.30933991104099</v>
      </c>
      <c r="J2544">
        <v>6.8293987048517097</v>
      </c>
      <c r="K2544">
        <v>42.521339585196799</v>
      </c>
      <c r="L2544">
        <v>31.4668410820526</v>
      </c>
      <c r="M2544">
        <v>99.907940665779904</v>
      </c>
      <c r="N2544">
        <v>1.8859078728872101</v>
      </c>
      <c r="O2544">
        <v>0</v>
      </c>
      <c r="P2544">
        <v>267.70833333333297</v>
      </c>
      <c r="Q2544">
        <v>4.2417063431052997E-2</v>
      </c>
    </row>
    <row r="2545" spans="1:17" hidden="1" x14ac:dyDescent="0.3">
      <c r="A2545" t="s">
        <v>5291</v>
      </c>
      <c r="B2545" t="s">
        <v>5292</v>
      </c>
      <c r="C2545" t="str">
        <f>IFERROR(VLOOKUP(Table1[[#This Row],[Ticker]],[1]!Table2[[Symbol]:[Industry]],2,FALSE),"-")</f>
        <v>-</v>
      </c>
      <c r="D2545" t="s">
        <v>54</v>
      </c>
      <c r="E2545">
        <v>178.24136446199901</v>
      </c>
      <c r="F2545">
        <v>82.67</v>
      </c>
      <c r="G2545">
        <v>-12.604653072649301</v>
      </c>
      <c r="H2545">
        <v>-13.734895405859699</v>
      </c>
      <c r="I2545">
        <v>-0.78075952164288298</v>
      </c>
      <c r="J2545">
        <v>-5.73097289271284</v>
      </c>
      <c r="K2545">
        <v>82.894157574148906</v>
      </c>
      <c r="L2545">
        <v>77.463693174329194</v>
      </c>
      <c r="M2545">
        <v>41.727091244087802</v>
      </c>
      <c r="N2545">
        <v>6.1128158975789097E-2</v>
      </c>
      <c r="O2545">
        <v>47.030361678964503</v>
      </c>
      <c r="P2545">
        <v>36.9842584921292</v>
      </c>
      <c r="Q2545">
        <v>-5.4913135031499E-2</v>
      </c>
    </row>
    <row r="2546" spans="1:17" hidden="1" x14ac:dyDescent="0.3">
      <c r="A2546" t="s">
        <v>5293</v>
      </c>
      <c r="B2546" t="s">
        <v>5294</v>
      </c>
      <c r="C2546" t="str">
        <f>IFERROR(VLOOKUP(Table1[[#This Row],[Ticker]],[1]!Table2[[Symbol]:[Industry]],2,FALSE),"-")</f>
        <v>-</v>
      </c>
      <c r="D2546" t="s">
        <v>83</v>
      </c>
      <c r="E2546">
        <v>178.21569464999999</v>
      </c>
      <c r="F2546">
        <v>229.25</v>
      </c>
      <c r="G2546">
        <v>-22.957497697081401</v>
      </c>
      <c r="H2546">
        <v>-6.7147754858064799</v>
      </c>
      <c r="I2546">
        <v>-9.1352124749571999</v>
      </c>
      <c r="J2546">
        <v>0.19364349298976799</v>
      </c>
      <c r="K2546">
        <v>229.22919012697199</v>
      </c>
      <c r="L2546">
        <v>224.84016662882101</v>
      </c>
      <c r="M2546">
        <v>50.322677673481202</v>
      </c>
      <c r="N2546">
        <v>0.65343991372727805</v>
      </c>
      <c r="O2546">
        <v>21.352235550708802</v>
      </c>
      <c r="P2546">
        <v>23.584905660377299</v>
      </c>
      <c r="Q2546">
        <v>-5.1374112766277E-2</v>
      </c>
    </row>
    <row r="2547" spans="1:17" hidden="1" x14ac:dyDescent="0.3">
      <c r="A2547" t="s">
        <v>5295</v>
      </c>
      <c r="B2547" t="s">
        <v>5296</v>
      </c>
      <c r="C2547" t="str">
        <f>IFERROR(VLOOKUP(Table1[[#This Row],[Ticker]],[1]!Table2[[Symbol]:[Industry]],2,FALSE),"-")</f>
        <v>-</v>
      </c>
      <c r="D2547" t="s">
        <v>5297</v>
      </c>
      <c r="E2547">
        <v>178.07400761</v>
      </c>
      <c r="F2547">
        <v>76.099999999999994</v>
      </c>
      <c r="G2547">
        <v>-57.557439869186098</v>
      </c>
      <c r="H2547">
        <v>2.9748378313428101</v>
      </c>
      <c r="I2547">
        <v>-45.013853574416203</v>
      </c>
      <c r="J2547">
        <v>11.619687723834099</v>
      </c>
      <c r="K2547">
        <v>75.064402419223896</v>
      </c>
      <c r="M2547">
        <v>66.520373115762595</v>
      </c>
      <c r="N2547">
        <v>1.21555244755244</v>
      </c>
      <c r="O2547">
        <v>99.737187910643897</v>
      </c>
      <c r="P2547">
        <v>14.867924528301799</v>
      </c>
    </row>
    <row r="2548" spans="1:17" hidden="1" x14ac:dyDescent="0.3">
      <c r="A2548" t="s">
        <v>5298</v>
      </c>
      <c r="B2548" t="s">
        <v>5299</v>
      </c>
      <c r="C2548" t="str">
        <f>IFERROR(VLOOKUP(Table1[[#This Row],[Ticker]],[1]!Table2[[Symbol]:[Industry]],2,FALSE),"-")</f>
        <v>-</v>
      </c>
      <c r="D2548" t="s">
        <v>898</v>
      </c>
      <c r="E2548">
        <v>178.02195649999999</v>
      </c>
      <c r="F2548">
        <v>209.75</v>
      </c>
      <c r="G2548">
        <v>25.336740024993698</v>
      </c>
      <c r="H2548">
        <v>34.410855248185101</v>
      </c>
      <c r="I2548">
        <v>2.1112794245197701</v>
      </c>
      <c r="J2548">
        <v>0.92592441589239705</v>
      </c>
      <c r="K2548">
        <v>183.24684069157399</v>
      </c>
      <c r="L2548">
        <v>163.07157432696201</v>
      </c>
      <c r="M2548">
        <v>56.799007653413199</v>
      </c>
      <c r="N2548">
        <v>1.2869878928177201</v>
      </c>
      <c r="O2548">
        <v>18.903456495828301</v>
      </c>
      <c r="P2548">
        <v>109.331337325349</v>
      </c>
      <c r="Q2548">
        <v>0.11327599508802</v>
      </c>
    </row>
    <row r="2549" spans="1:17" hidden="1" x14ac:dyDescent="0.3">
      <c r="A2549" t="s">
        <v>5300</v>
      </c>
      <c r="B2549" t="s">
        <v>5301</v>
      </c>
      <c r="C2549" t="str">
        <f>IFERROR(VLOOKUP(Table1[[#This Row],[Ticker]],[1]!Table2[[Symbol]:[Industry]],2,FALSE),"-")</f>
        <v>-</v>
      </c>
      <c r="D2549" t="s">
        <v>967</v>
      </c>
      <c r="E2549">
        <v>177.91050000000001</v>
      </c>
      <c r="F2549">
        <v>142.9</v>
      </c>
      <c r="G2549">
        <v>25.9537072815199</v>
      </c>
      <c r="H2549">
        <v>-6.1920711952519497E-2</v>
      </c>
      <c r="I2549">
        <v>24.930161812514701</v>
      </c>
      <c r="J2549">
        <v>-0.336949293323838</v>
      </c>
      <c r="K2549">
        <v>137.036618844283</v>
      </c>
      <c r="L2549">
        <v>121.593675745046</v>
      </c>
      <c r="M2549">
        <v>48.685243707589699</v>
      </c>
      <c r="N2549">
        <v>0.53281442807892998</v>
      </c>
      <c r="O2549">
        <v>14.765570328901299</v>
      </c>
      <c r="P2549">
        <v>58.7777777777777</v>
      </c>
      <c r="Q2549">
        <v>1.6807902060124998E-2</v>
      </c>
    </row>
    <row r="2550" spans="1:17" hidden="1" x14ac:dyDescent="0.3">
      <c r="A2550" t="s">
        <v>5302</v>
      </c>
      <c r="B2550" t="s">
        <v>5303</v>
      </c>
      <c r="C2550" t="str">
        <f>IFERROR(VLOOKUP(Table1[[#This Row],[Ticker]],[1]!Table2[[Symbol]:[Industry]],2,FALSE),"-")</f>
        <v>-</v>
      </c>
      <c r="D2550" t="s">
        <v>356</v>
      </c>
      <c r="E2550">
        <v>177.75541815999901</v>
      </c>
      <c r="F2550">
        <v>196.6</v>
      </c>
      <c r="G2550">
        <v>1.6916627869516401</v>
      </c>
      <c r="H2550">
        <v>-5.090007206628</v>
      </c>
      <c r="I2550">
        <v>-24.9511968743046</v>
      </c>
      <c r="J2550">
        <v>-5.6760651920433096</v>
      </c>
      <c r="K2550">
        <v>203.54728748093399</v>
      </c>
      <c r="L2550">
        <v>194.46601592970401</v>
      </c>
      <c r="M2550">
        <v>38.9152497158857</v>
      </c>
      <c r="N2550">
        <v>0.49213576543667198</v>
      </c>
      <c r="O2550">
        <v>52.085452695828998</v>
      </c>
      <c r="P2550">
        <v>44.240645634629402</v>
      </c>
      <c r="Q2550">
        <v>9.3543029309914996E-2</v>
      </c>
    </row>
    <row r="2551" spans="1:17" hidden="1" x14ac:dyDescent="0.3">
      <c r="A2551" t="s">
        <v>5304</v>
      </c>
      <c r="B2551" t="s">
        <v>5305</v>
      </c>
      <c r="C2551" t="str">
        <f>IFERROR(VLOOKUP(Table1[[#This Row],[Ticker]],[1]!Table2[[Symbol]:[Industry]],2,FALSE),"-")</f>
        <v>-</v>
      </c>
      <c r="D2551" t="s">
        <v>124</v>
      </c>
      <c r="E2551">
        <v>177.30701999999999</v>
      </c>
      <c r="F2551">
        <v>163.9</v>
      </c>
      <c r="G2551">
        <v>-21.562419226911999</v>
      </c>
      <c r="H2551">
        <v>9.0553952662984898</v>
      </c>
      <c r="I2551">
        <v>-5.1498316865913303</v>
      </c>
      <c r="J2551">
        <v>4.2141032519636203</v>
      </c>
      <c r="K2551">
        <v>160.901153059953</v>
      </c>
      <c r="L2551">
        <v>155.318381550781</v>
      </c>
      <c r="M2551">
        <v>51.201069404179201</v>
      </c>
      <c r="N2551">
        <v>0.59126455696659297</v>
      </c>
      <c r="O2551">
        <v>22.178157413056699</v>
      </c>
      <c r="P2551">
        <v>36.5833333333333</v>
      </c>
      <c r="Q2551">
        <v>0.110726028006133</v>
      </c>
    </row>
    <row r="2552" spans="1:17" hidden="1" x14ac:dyDescent="0.3">
      <c r="A2552" t="s">
        <v>5306</v>
      </c>
      <c r="B2552" t="s">
        <v>5307</v>
      </c>
      <c r="C2552" t="str">
        <f>IFERROR(VLOOKUP(Table1[[#This Row],[Ticker]],[1]!Table2[[Symbol]:[Industry]],2,FALSE),"-")</f>
        <v>-</v>
      </c>
      <c r="D2552" t="s">
        <v>301</v>
      </c>
      <c r="E2552">
        <v>177.02775</v>
      </c>
      <c r="F2552">
        <v>350.55</v>
      </c>
      <c r="G2552">
        <v>-63.175941711183697</v>
      </c>
      <c r="H2552">
        <v>-9.3474061347367492</v>
      </c>
      <c r="I2552">
        <v>-27.818178195155198</v>
      </c>
      <c r="J2552">
        <v>-3.2384412453183899</v>
      </c>
      <c r="K2552">
        <v>365.01501815066098</v>
      </c>
      <c r="L2552">
        <v>388.56913355094002</v>
      </c>
      <c r="M2552">
        <v>35.383808833431097</v>
      </c>
      <c r="N2552">
        <v>0.61791268915473596</v>
      </c>
      <c r="O2552">
        <v>69.719012979603406</v>
      </c>
      <c r="P2552">
        <v>20.879310344827498</v>
      </c>
      <c r="Q2552">
        <v>7.5320693151563006E-2</v>
      </c>
    </row>
    <row r="2553" spans="1:17" hidden="1" x14ac:dyDescent="0.3">
      <c r="A2553" t="s">
        <v>5308</v>
      </c>
      <c r="B2553" t="s">
        <v>5309</v>
      </c>
      <c r="C2553" t="str">
        <f>IFERROR(VLOOKUP(Table1[[#This Row],[Ticker]],[1]!Table2[[Symbol]:[Industry]],2,FALSE),"-")</f>
        <v>-</v>
      </c>
      <c r="D2553" t="s">
        <v>412</v>
      </c>
      <c r="E2553">
        <v>176.90799999999999</v>
      </c>
      <c r="F2553">
        <v>11.75</v>
      </c>
      <c r="G2553">
        <v>14.1381487957276</v>
      </c>
      <c r="H2553">
        <v>-4.1867172682079401</v>
      </c>
      <c r="I2553">
        <v>-18.498131006319198</v>
      </c>
      <c r="J2553">
        <v>-8.5702883955551101</v>
      </c>
      <c r="K2553">
        <v>11.7329401477419</v>
      </c>
      <c r="L2553">
        <v>11.3009443887128</v>
      </c>
      <c r="M2553">
        <v>44.231477759727397</v>
      </c>
      <c r="N2553">
        <v>0.48032085005896002</v>
      </c>
      <c r="O2553">
        <v>55.319148936170201</v>
      </c>
      <c r="P2553">
        <v>66.6666666666666</v>
      </c>
      <c r="Q2553">
        <v>-2.437975027119E-3</v>
      </c>
    </row>
    <row r="2554" spans="1:17" hidden="1" x14ac:dyDescent="0.3">
      <c r="A2554" t="s">
        <v>5310</v>
      </c>
      <c r="B2554" t="s">
        <v>5311</v>
      </c>
      <c r="C2554" t="str">
        <f>IFERROR(VLOOKUP(Table1[[#This Row],[Ticker]],[1]!Table2[[Symbol]:[Industry]],2,FALSE),"-")</f>
        <v>-</v>
      </c>
      <c r="D2554" t="s">
        <v>514</v>
      </c>
      <c r="E2554">
        <v>176.566733</v>
      </c>
      <c r="F2554">
        <v>82.25</v>
      </c>
      <c r="G2554">
        <v>-76.028377554831593</v>
      </c>
      <c r="H2554">
        <v>-20.640669549957799</v>
      </c>
      <c r="I2554">
        <v>-60.411245562712999</v>
      </c>
      <c r="J2554">
        <v>-6.99714598069444</v>
      </c>
      <c r="M2554">
        <v>24.2095156525546</v>
      </c>
      <c r="O2554">
        <v>97.872340425531902</v>
      </c>
      <c r="P2554">
        <v>1.5432098765432101</v>
      </c>
    </row>
    <row r="2555" spans="1:17" hidden="1" x14ac:dyDescent="0.3">
      <c r="A2555" t="s">
        <v>5312</v>
      </c>
      <c r="B2555" t="s">
        <v>4470</v>
      </c>
      <c r="C2555" t="str">
        <f>IFERROR(VLOOKUP(Table1[[#This Row],[Ticker]],[1]!Table2[[Symbol]:[Industry]],2,FALSE),"-")</f>
        <v>-</v>
      </c>
      <c r="D2555" t="s">
        <v>356</v>
      </c>
      <c r="E2555">
        <v>176.4924</v>
      </c>
      <c r="F2555">
        <v>14</v>
      </c>
      <c r="G2555">
        <v>48.221742600261699</v>
      </c>
      <c r="H2555">
        <v>-25.2652086754319</v>
      </c>
      <c r="I2555">
        <v>5.0374265614177496</v>
      </c>
      <c r="J2555">
        <v>-3.4058065697547399</v>
      </c>
      <c r="K2555">
        <v>13.5997737691578</v>
      </c>
      <c r="L2555">
        <v>11.3730084622844</v>
      </c>
      <c r="M2555">
        <v>41.5495212644704</v>
      </c>
      <c r="N2555">
        <v>0.35612260366999099</v>
      </c>
      <c r="O2555">
        <v>31.857142857142801</v>
      </c>
      <c r="P2555">
        <v>102.898550724637</v>
      </c>
      <c r="Q2555">
        <v>2.3234990262298999E-2</v>
      </c>
    </row>
    <row r="2556" spans="1:17" hidden="1" x14ac:dyDescent="0.3">
      <c r="A2556" t="s">
        <v>5313</v>
      </c>
      <c r="B2556" t="s">
        <v>5314</v>
      </c>
      <c r="C2556" t="str">
        <f>IFERROR(VLOOKUP(Table1[[#This Row],[Ticker]],[1]!Table2[[Symbol]:[Industry]],2,FALSE),"-")</f>
        <v>-</v>
      </c>
      <c r="D2556" t="s">
        <v>415</v>
      </c>
      <c r="E2556">
        <v>176.29519647999999</v>
      </c>
      <c r="F2556">
        <v>76.959999999999994</v>
      </c>
      <c r="G2556">
        <v>-11.615412157963201</v>
      </c>
      <c r="H2556">
        <v>-16.5217375111229</v>
      </c>
      <c r="I2556">
        <v>-16.9741078746558</v>
      </c>
      <c r="J2556">
        <v>-1.97133007044456</v>
      </c>
      <c r="K2556">
        <v>84.042286695963696</v>
      </c>
      <c r="L2556">
        <v>85.125549008260194</v>
      </c>
      <c r="M2556">
        <v>31.5776370272519</v>
      </c>
      <c r="N2556">
        <v>1.6036267781684601</v>
      </c>
      <c r="O2556">
        <v>74.662162162162105</v>
      </c>
      <c r="P2556">
        <v>23.037569944044701</v>
      </c>
      <c r="Q2556">
        <v>1.1722141010474E-2</v>
      </c>
    </row>
    <row r="2557" spans="1:17" hidden="1" x14ac:dyDescent="0.3">
      <c r="A2557" t="s">
        <v>5315</v>
      </c>
      <c r="B2557" t="s">
        <v>5316</v>
      </c>
      <c r="C2557" t="str">
        <f>IFERROR(VLOOKUP(Table1[[#This Row],[Ticker]],[1]!Table2[[Symbol]:[Industry]],2,FALSE),"-")</f>
        <v>-</v>
      </c>
      <c r="D2557" t="s">
        <v>1169</v>
      </c>
      <c r="E2557">
        <v>176.19423660300001</v>
      </c>
      <c r="F2557">
        <v>18.37</v>
      </c>
      <c r="G2557">
        <v>-27.9780747898211</v>
      </c>
      <c r="H2557">
        <v>-7.2748160129187101</v>
      </c>
      <c r="I2557">
        <v>-36.0796113596545</v>
      </c>
      <c r="J2557">
        <v>-4.6966842392696302</v>
      </c>
      <c r="K2557">
        <v>19.165438211778699</v>
      </c>
      <c r="L2557">
        <v>20.745375001606899</v>
      </c>
      <c r="M2557">
        <v>39.207466765073697</v>
      </c>
      <c r="N2557">
        <v>0.91904786446153797</v>
      </c>
      <c r="O2557">
        <v>60.043549265106101</v>
      </c>
      <c r="P2557">
        <v>8.0588235294117592</v>
      </c>
      <c r="Q2557">
        <v>1.5878849461396002E-2</v>
      </c>
    </row>
    <row r="2558" spans="1:17" hidden="1" x14ac:dyDescent="0.3">
      <c r="A2558" t="s">
        <v>5317</v>
      </c>
      <c r="B2558" t="s">
        <v>5318</v>
      </c>
      <c r="C2558" t="str">
        <f>IFERROR(VLOOKUP(Table1[[#This Row],[Ticker]],[1]!Table2[[Symbol]:[Industry]],2,FALSE),"-")</f>
        <v>-</v>
      </c>
      <c r="D2558" t="s">
        <v>630</v>
      </c>
      <c r="E2558">
        <v>176.06</v>
      </c>
      <c r="F2558">
        <v>88.03</v>
      </c>
      <c r="G2558">
        <v>-22.2197907862829</v>
      </c>
      <c r="H2558">
        <v>14.357233263972301</v>
      </c>
      <c r="I2558">
        <v>-17.998097477025802</v>
      </c>
      <c r="J2558">
        <v>7.3364909802421296</v>
      </c>
      <c r="K2558">
        <v>84.619048739112998</v>
      </c>
      <c r="L2558">
        <v>87.151632931879405</v>
      </c>
      <c r="M2558">
        <v>55.084305331221103</v>
      </c>
      <c r="N2558">
        <v>1.2987881051655199</v>
      </c>
      <c r="O2558">
        <v>24.7302056117232</v>
      </c>
      <c r="P2558">
        <v>22.094313453536699</v>
      </c>
      <c r="Q2558">
        <v>0.125603802090102</v>
      </c>
    </row>
    <row r="2559" spans="1:17" hidden="1" x14ac:dyDescent="0.3">
      <c r="A2559" t="s">
        <v>5319</v>
      </c>
      <c r="B2559" t="s">
        <v>5320</v>
      </c>
      <c r="C2559" t="str">
        <f>IFERROR(VLOOKUP(Table1[[#This Row],[Ticker]],[1]!Table2[[Symbol]:[Industry]],2,FALSE),"-")</f>
        <v>-</v>
      </c>
      <c r="D2559" t="s">
        <v>473</v>
      </c>
      <c r="E2559">
        <v>175.88502425999999</v>
      </c>
      <c r="F2559">
        <v>60.65</v>
      </c>
      <c r="G2559">
        <v>-33.6873237528429</v>
      </c>
      <c r="H2559">
        <v>-7.4539997611610902</v>
      </c>
      <c r="I2559">
        <v>-23.007304683325799</v>
      </c>
      <c r="J2559">
        <v>-2.91011458050219</v>
      </c>
      <c r="K2559">
        <v>62.074442436760002</v>
      </c>
      <c r="L2559">
        <v>63.216371594555298</v>
      </c>
      <c r="M2559">
        <v>39.573696585585701</v>
      </c>
      <c r="N2559">
        <v>0.72940753583037199</v>
      </c>
      <c r="O2559">
        <v>32.976092333058503</v>
      </c>
      <c r="P2559">
        <v>15.9655831739961</v>
      </c>
      <c r="Q2559">
        <v>1.2646585573554E-2</v>
      </c>
    </row>
    <row r="2560" spans="1:17" hidden="1" x14ac:dyDescent="0.3">
      <c r="A2560" t="s">
        <v>5321</v>
      </c>
      <c r="B2560" t="s">
        <v>5322</v>
      </c>
      <c r="C2560" t="str">
        <f>IFERROR(VLOOKUP(Table1[[#This Row],[Ticker]],[1]!Table2[[Symbol]:[Industry]],2,FALSE),"-")</f>
        <v>-</v>
      </c>
      <c r="D2560" t="s">
        <v>1547</v>
      </c>
      <c r="E2560">
        <v>175.8064</v>
      </c>
      <c r="F2560">
        <v>99.89</v>
      </c>
      <c r="G2560">
        <v>64.456245044031405</v>
      </c>
      <c r="H2560">
        <v>1.7845350753510001</v>
      </c>
      <c r="I2560">
        <v>-40.297629168721301</v>
      </c>
      <c r="J2560">
        <v>1.5353702580930699</v>
      </c>
      <c r="K2560">
        <v>95.370128892066106</v>
      </c>
      <c r="L2560">
        <v>92.0456012934103</v>
      </c>
      <c r="M2560">
        <v>58.162969043904802</v>
      </c>
      <c r="N2560">
        <v>1.1597855383154099E-2</v>
      </c>
      <c r="O2560">
        <v>58.574431875062501</v>
      </c>
      <c r="P2560">
        <v>106.086238910666</v>
      </c>
      <c r="Q2560">
        <v>3.5421791738627001E-2</v>
      </c>
    </row>
    <row r="2561" spans="1:17" hidden="1" x14ac:dyDescent="0.3">
      <c r="A2561" t="s">
        <v>5323</v>
      </c>
      <c r="B2561" t="s">
        <v>5324</v>
      </c>
      <c r="C2561" t="str">
        <f>IFERROR(VLOOKUP(Table1[[#This Row],[Ticker]],[1]!Table2[[Symbol]:[Industry]],2,FALSE),"-")</f>
        <v>-</v>
      </c>
      <c r="D2561" t="s">
        <v>199</v>
      </c>
      <c r="E2561">
        <v>175.56947711999999</v>
      </c>
      <c r="F2561">
        <v>223.2</v>
      </c>
      <c r="G2561">
        <v>50.841572247816103</v>
      </c>
      <c r="H2561">
        <v>18.2333954185954</v>
      </c>
      <c r="I2561">
        <v>36.956848543995299</v>
      </c>
      <c r="J2561">
        <v>2.2571623963884102</v>
      </c>
      <c r="K2561">
        <v>198.08710004019801</v>
      </c>
      <c r="L2561">
        <v>163.03898960676401</v>
      </c>
      <c r="M2561">
        <v>54.644553449759002</v>
      </c>
      <c r="N2561">
        <v>0.39830889563201999</v>
      </c>
      <c r="O2561">
        <v>6.1827956989247204</v>
      </c>
      <c r="P2561">
        <v>118.823529411764</v>
      </c>
      <c r="Q2561">
        <v>6.3609228843741997E-2</v>
      </c>
    </row>
    <row r="2562" spans="1:17" hidden="1" x14ac:dyDescent="0.3">
      <c r="A2562" t="s">
        <v>5325</v>
      </c>
      <c r="B2562" t="s">
        <v>5326</v>
      </c>
      <c r="C2562" t="str">
        <f>IFERROR(VLOOKUP(Table1[[#This Row],[Ticker]],[1]!Table2[[Symbol]:[Industry]],2,FALSE),"-")</f>
        <v>-</v>
      </c>
      <c r="D2562" t="s">
        <v>630</v>
      </c>
      <c r="E2562">
        <v>175.52071272500001</v>
      </c>
      <c r="F2562">
        <v>113.15</v>
      </c>
      <c r="G2562">
        <v>98.506058606350294</v>
      </c>
      <c r="H2562">
        <v>16.8115958222104</v>
      </c>
      <c r="I2562">
        <v>-1.2664983532580001</v>
      </c>
      <c r="J2562">
        <v>-4.4418338815067502</v>
      </c>
      <c r="K2562">
        <v>101.55375286269199</v>
      </c>
      <c r="L2562">
        <v>95.427593785192002</v>
      </c>
      <c r="M2562">
        <v>61.521944878033899</v>
      </c>
      <c r="N2562">
        <v>3.6690281453485101</v>
      </c>
      <c r="O2562">
        <v>27.308882015024299</v>
      </c>
      <c r="P2562">
        <v>140.74468085106301</v>
      </c>
      <c r="Q2562">
        <v>0.16745268038376501</v>
      </c>
    </row>
    <row r="2563" spans="1:17" hidden="1" x14ac:dyDescent="0.3">
      <c r="A2563" t="s">
        <v>5327</v>
      </c>
      <c r="B2563" t="s">
        <v>5328</v>
      </c>
      <c r="C2563" t="str">
        <f>IFERROR(VLOOKUP(Table1[[#This Row],[Ticker]],[1]!Table2[[Symbol]:[Industry]],2,FALSE),"-")</f>
        <v>-</v>
      </c>
      <c r="E2563">
        <v>175.36955624999999</v>
      </c>
      <c r="F2563">
        <v>963.9</v>
      </c>
      <c r="G2563">
        <v>116.835366965418</v>
      </c>
      <c r="H2563">
        <v>20.7409207167251</v>
      </c>
      <c r="I2563">
        <v>-14.416498353258</v>
      </c>
      <c r="J2563">
        <v>-1.3721459806944301</v>
      </c>
      <c r="K2563">
        <v>936.706689979815</v>
      </c>
      <c r="L2563">
        <v>714.754730175183</v>
      </c>
      <c r="M2563">
        <v>59.421302249802601</v>
      </c>
      <c r="N2563">
        <v>0.21074302613245299</v>
      </c>
      <c r="O2563">
        <v>0</v>
      </c>
      <c r="P2563">
        <v>146.86899731079501</v>
      </c>
    </row>
    <row r="2564" spans="1:17" hidden="1" x14ac:dyDescent="0.3">
      <c r="A2564" t="s">
        <v>5329</v>
      </c>
      <c r="B2564" t="s">
        <v>5330</v>
      </c>
      <c r="C2564" t="str">
        <f>IFERROR(VLOOKUP(Table1[[#This Row],[Ticker]],[1]!Table2[[Symbol]:[Industry]],2,FALSE),"-")</f>
        <v>-</v>
      </c>
      <c r="D2564" t="s">
        <v>1169</v>
      </c>
      <c r="E2564">
        <v>175.32890760000001</v>
      </c>
      <c r="F2564">
        <v>77.63</v>
      </c>
      <c r="G2564">
        <v>-1.5071402791514901</v>
      </c>
      <c r="H2564">
        <v>4.7667495492619496</v>
      </c>
      <c r="I2564">
        <v>-18.8130500773959</v>
      </c>
      <c r="J2564">
        <v>4.8496035540037798</v>
      </c>
      <c r="K2564">
        <v>73.722672539251306</v>
      </c>
      <c r="L2564">
        <v>72.277838737024197</v>
      </c>
      <c r="M2564">
        <v>55.0620815952608</v>
      </c>
      <c r="N2564">
        <v>0.69763884374700602</v>
      </c>
      <c r="O2564">
        <v>27.592425608656399</v>
      </c>
      <c r="P2564">
        <v>34.191875540190097</v>
      </c>
      <c r="Q2564">
        <v>6.7238757042747996E-2</v>
      </c>
    </row>
    <row r="2565" spans="1:17" hidden="1" x14ac:dyDescent="0.3">
      <c r="A2565" t="s">
        <v>5331</v>
      </c>
      <c r="B2565" t="s">
        <v>5332</v>
      </c>
      <c r="C2565" t="str">
        <f>IFERROR(VLOOKUP(Table1[[#This Row],[Ticker]],[1]!Table2[[Symbol]:[Industry]],2,FALSE),"-")</f>
        <v>-</v>
      </c>
      <c r="D2565" t="s">
        <v>51</v>
      </c>
      <c r="E2565">
        <v>175.29971800000001</v>
      </c>
      <c r="F2565">
        <v>14.6</v>
      </c>
      <c r="G2565">
        <v>-91.663065299384499</v>
      </c>
      <c r="H2565">
        <v>-12.2281539760139</v>
      </c>
      <c r="I2565">
        <v>-59.218010640592603</v>
      </c>
      <c r="J2565">
        <v>-3.1745491849667902</v>
      </c>
      <c r="K2565">
        <v>16.618024110775099</v>
      </c>
      <c r="L2565">
        <v>21.464689120162799</v>
      </c>
      <c r="M2565">
        <v>35.9974540598636</v>
      </c>
      <c r="N2565">
        <v>0.15620182202270699</v>
      </c>
      <c r="O2565">
        <v>176.02739726027301</v>
      </c>
      <c r="P2565">
        <v>4.65949820788531</v>
      </c>
    </row>
    <row r="2566" spans="1:17" hidden="1" x14ac:dyDescent="0.3">
      <c r="A2566" t="s">
        <v>5333</v>
      </c>
      <c r="B2566" t="s">
        <v>5334</v>
      </c>
      <c r="C2566" t="str">
        <f>IFERROR(VLOOKUP(Table1[[#This Row],[Ticker]],[1]!Table2[[Symbol]:[Industry]],2,FALSE),"-")</f>
        <v>-</v>
      </c>
      <c r="D2566" t="s">
        <v>630</v>
      </c>
      <c r="E2566">
        <v>175.26702499999999</v>
      </c>
      <c r="F2566">
        <v>410.75</v>
      </c>
      <c r="G2566">
        <v>-58.759988145133697</v>
      </c>
      <c r="H2566">
        <v>-10.2854180053859</v>
      </c>
      <c r="I2566">
        <v>-14.111248048007701</v>
      </c>
      <c r="J2566">
        <v>1.4711013069973</v>
      </c>
      <c r="K2566">
        <v>410.36623589660098</v>
      </c>
      <c r="L2566">
        <v>447.30401723431299</v>
      </c>
      <c r="M2566">
        <v>54.523602198320503</v>
      </c>
      <c r="N2566">
        <v>0.50589581571222397</v>
      </c>
      <c r="O2566">
        <v>45.8307973219719</v>
      </c>
      <c r="P2566">
        <v>27.324860508369401</v>
      </c>
      <c r="Q2566">
        <v>4.4468560026475E-2</v>
      </c>
    </row>
    <row r="2567" spans="1:17" hidden="1" x14ac:dyDescent="0.3">
      <c r="A2567" t="s">
        <v>5335</v>
      </c>
      <c r="B2567" t="s">
        <v>5336</v>
      </c>
      <c r="C2567" t="str">
        <f>IFERROR(VLOOKUP(Table1[[#This Row],[Ticker]],[1]!Table2[[Symbol]:[Industry]],2,FALSE),"-")</f>
        <v>-</v>
      </c>
      <c r="D2567" t="s">
        <v>548</v>
      </c>
      <c r="E2567">
        <v>175.10623329800001</v>
      </c>
      <c r="F2567">
        <v>3.61</v>
      </c>
      <c r="G2567">
        <v>55.094574782828403</v>
      </c>
      <c r="H2567">
        <v>-8.1344826091621503</v>
      </c>
      <c r="I2567">
        <v>-3.33957527633493</v>
      </c>
      <c r="J2567">
        <v>-20.348691822911899</v>
      </c>
      <c r="K2567">
        <v>3.9287406411468302</v>
      </c>
      <c r="L2567">
        <v>3.60658825491014</v>
      </c>
      <c r="M2567">
        <v>30.5891368531748</v>
      </c>
      <c r="N2567">
        <v>2.4221119520177199</v>
      </c>
      <c r="O2567">
        <v>60.6648199445983</v>
      </c>
      <c r="P2567">
        <v>106.28571428571399</v>
      </c>
      <c r="Q2567">
        <v>2.3681477601410001E-2</v>
      </c>
    </row>
    <row r="2568" spans="1:17" hidden="1" x14ac:dyDescent="0.3">
      <c r="A2568" t="s">
        <v>5337</v>
      </c>
      <c r="B2568" t="s">
        <v>5338</v>
      </c>
      <c r="C2568" t="str">
        <f>IFERROR(VLOOKUP(Table1[[#This Row],[Ticker]],[1]!Table2[[Symbol]:[Industry]],2,FALSE),"-")</f>
        <v>-</v>
      </c>
      <c r="D2568" t="s">
        <v>5339</v>
      </c>
      <c r="E2568">
        <v>174.92787000000001</v>
      </c>
      <c r="F2568">
        <v>333.45</v>
      </c>
      <c r="G2568">
        <v>66.113428478152699</v>
      </c>
      <c r="H2568">
        <v>97.653983790288905</v>
      </c>
      <c r="I2568">
        <v>83.183501646741902</v>
      </c>
      <c r="J2568">
        <v>7.6438338342761201</v>
      </c>
      <c r="K2568">
        <v>219.82426776865799</v>
      </c>
      <c r="L2568">
        <v>171.09573374644</v>
      </c>
      <c r="M2568">
        <v>80.053835203395195</v>
      </c>
      <c r="N2568">
        <v>1.59253499222395</v>
      </c>
      <c r="O2568">
        <v>2.24921277552856</v>
      </c>
      <c r="P2568">
        <v>217.57142857142799</v>
      </c>
    </row>
    <row r="2569" spans="1:17" hidden="1" x14ac:dyDescent="0.3">
      <c r="A2569" t="s">
        <v>5340</v>
      </c>
      <c r="B2569" t="s">
        <v>5341</v>
      </c>
      <c r="C2569" t="str">
        <f>IFERROR(VLOOKUP(Table1[[#This Row],[Ticker]],[1]!Table2[[Symbol]:[Industry]],2,FALSE),"-")</f>
        <v>-</v>
      </c>
      <c r="D2569" t="s">
        <v>265</v>
      </c>
      <c r="E2569">
        <v>174.55199999999999</v>
      </c>
      <c r="F2569">
        <v>83.12</v>
      </c>
      <c r="G2569">
        <v>-71.0414373006641</v>
      </c>
      <c r="H2569">
        <v>1.34033449734865</v>
      </c>
      <c r="I2569">
        <v>-58.330128582677702</v>
      </c>
      <c r="J2569">
        <v>3.70014317593205</v>
      </c>
      <c r="K2569">
        <v>91.0711604275497</v>
      </c>
      <c r="L2569">
        <v>112.335628142521</v>
      </c>
      <c r="M2569">
        <v>39.744750523164903</v>
      </c>
      <c r="N2569">
        <v>0.60374909673923505</v>
      </c>
      <c r="O2569">
        <v>105.666506256015</v>
      </c>
      <c r="P2569">
        <v>6.6872031831600696</v>
      </c>
      <c r="Q2569">
        <v>0.14623388041893401</v>
      </c>
    </row>
    <row r="2570" spans="1:17" hidden="1" x14ac:dyDescent="0.3">
      <c r="A2570" t="s">
        <v>5342</v>
      </c>
      <c r="B2570" t="s">
        <v>5343</v>
      </c>
      <c r="C2570" t="str">
        <f>IFERROR(VLOOKUP(Table1[[#This Row],[Ticker]],[1]!Table2[[Symbol]:[Industry]],2,FALSE),"-")</f>
        <v>-</v>
      </c>
      <c r="D2570" t="s">
        <v>265</v>
      </c>
      <c r="E2570">
        <v>174.54</v>
      </c>
      <c r="F2570">
        <v>581.79999999999995</v>
      </c>
      <c r="G2570">
        <v>-58.826237896934003</v>
      </c>
      <c r="H2570">
        <v>-23.748310469623501</v>
      </c>
      <c r="I2570">
        <v>-34.635901850001197</v>
      </c>
      <c r="J2570">
        <v>11.074455961053101</v>
      </c>
      <c r="K2570">
        <v>650.858208006219</v>
      </c>
      <c r="L2570">
        <v>731.110440578159</v>
      </c>
      <c r="M2570">
        <v>48.506401417081399</v>
      </c>
      <c r="N2570">
        <v>3.80071646551513</v>
      </c>
      <c r="O2570">
        <v>70.849089034032303</v>
      </c>
      <c r="P2570">
        <v>25.118279569892401</v>
      </c>
      <c r="Q2570">
        <v>-1.1107982446601E-2</v>
      </c>
    </row>
    <row r="2571" spans="1:17" hidden="1" x14ac:dyDescent="0.3">
      <c r="A2571" t="s">
        <v>5344</v>
      </c>
      <c r="B2571" t="s">
        <v>5345</v>
      </c>
      <c r="C2571" t="str">
        <f>IFERROR(VLOOKUP(Table1[[#This Row],[Ticker]],[1]!Table2[[Symbol]:[Industry]],2,FALSE),"-")</f>
        <v>-</v>
      </c>
      <c r="D2571" t="s">
        <v>973</v>
      </c>
      <c r="E2571">
        <v>174.15225000000001</v>
      </c>
      <c r="F2571">
        <v>682.95</v>
      </c>
      <c r="G2571">
        <v>59.464149898796499</v>
      </c>
      <c r="H2571">
        <v>23.717670166192502</v>
      </c>
      <c r="I2571">
        <v>6.6846630972251901</v>
      </c>
      <c r="J2571">
        <v>16.3547276724303</v>
      </c>
      <c r="K2571">
        <v>624.87888092103594</v>
      </c>
      <c r="L2571">
        <v>547.36733722351801</v>
      </c>
      <c r="M2571">
        <v>59.503774109567601</v>
      </c>
      <c r="N2571">
        <v>2.4342028787308898</v>
      </c>
      <c r="O2571">
        <v>12.680284061790699</v>
      </c>
      <c r="P2571">
        <v>109.076993724169</v>
      </c>
      <c r="Q2571">
        <v>0.12476533834537</v>
      </c>
    </row>
    <row r="2572" spans="1:17" hidden="1" x14ac:dyDescent="0.3">
      <c r="A2572" t="s">
        <v>5346</v>
      </c>
      <c r="B2572" t="s">
        <v>5347</v>
      </c>
      <c r="C2572" t="str">
        <f>IFERROR(VLOOKUP(Table1[[#This Row],[Ticker]],[1]!Table2[[Symbol]:[Industry]],2,FALSE),"-")</f>
        <v>-</v>
      </c>
      <c r="D2572" t="s">
        <v>89</v>
      </c>
      <c r="E2572">
        <v>174.08234668</v>
      </c>
      <c r="F2572">
        <v>82.28</v>
      </c>
      <c r="G2572">
        <v>17.052533401494902</v>
      </c>
      <c r="H2572">
        <v>47.269518977153403</v>
      </c>
      <c r="I2572">
        <v>-12.698115364013301</v>
      </c>
      <c r="J2572">
        <v>39.288870968457999</v>
      </c>
      <c r="K2572">
        <v>62.117790924109201</v>
      </c>
      <c r="L2572">
        <v>60.587584211406998</v>
      </c>
      <c r="M2572">
        <v>79.314877349902901</v>
      </c>
      <c r="N2572">
        <v>4.08413631560426</v>
      </c>
      <c r="O2572">
        <v>24.526008750607598</v>
      </c>
      <c r="P2572">
        <v>96.842105263157904</v>
      </c>
      <c r="Q2572">
        <v>9.2866054197397005E-2</v>
      </c>
    </row>
    <row r="2573" spans="1:17" hidden="1" x14ac:dyDescent="0.3">
      <c r="A2573" t="s">
        <v>5348</v>
      </c>
      <c r="B2573" t="s">
        <v>5349</v>
      </c>
      <c r="C2573" t="str">
        <f>IFERROR(VLOOKUP(Table1[[#This Row],[Ticker]],[1]!Table2[[Symbol]:[Industry]],2,FALSE),"-")</f>
        <v>-</v>
      </c>
      <c r="D2573" t="s">
        <v>141</v>
      </c>
      <c r="E2573">
        <v>173.81624660399899</v>
      </c>
      <c r="F2573">
        <v>89.32</v>
      </c>
      <c r="G2573">
        <v>92.765072573056798</v>
      </c>
      <c r="H2573">
        <v>24.1435224483639</v>
      </c>
      <c r="I2573">
        <v>20.304466955942502</v>
      </c>
      <c r="J2573">
        <v>3.92263859980442</v>
      </c>
      <c r="K2573">
        <v>81.088296591645005</v>
      </c>
      <c r="L2573">
        <v>66.692176856903899</v>
      </c>
      <c r="M2573">
        <v>56.247307916473098</v>
      </c>
      <c r="N2573">
        <v>1.10492956327507</v>
      </c>
      <c r="O2573">
        <v>14.979847738468401</v>
      </c>
      <c r="P2573">
        <v>147.081604426002</v>
      </c>
      <c r="Q2573">
        <v>0.16329462791778099</v>
      </c>
    </row>
    <row r="2574" spans="1:17" hidden="1" x14ac:dyDescent="0.3">
      <c r="A2574" t="s">
        <v>5350</v>
      </c>
      <c r="B2574" t="s">
        <v>5351</v>
      </c>
      <c r="C2574" t="str">
        <f>IFERROR(VLOOKUP(Table1[[#This Row],[Ticker]],[1]!Table2[[Symbol]:[Industry]],2,FALSE),"-")</f>
        <v>-</v>
      </c>
      <c r="D2574" t="s">
        <v>415</v>
      </c>
      <c r="E2574">
        <v>173.69730000000001</v>
      </c>
      <c r="F2574">
        <v>4.74</v>
      </c>
      <c r="G2574">
        <v>52.977952666206299</v>
      </c>
      <c r="H2574">
        <v>42.691110786090697</v>
      </c>
      <c r="I2574">
        <v>87.285629306316395</v>
      </c>
      <c r="J2574">
        <v>6.2667429081944501</v>
      </c>
      <c r="K2574">
        <v>3.7209457932494598</v>
      </c>
      <c r="L2574">
        <v>3.0899795038561</v>
      </c>
      <c r="M2574">
        <v>93.221761071034194</v>
      </c>
      <c r="N2574">
        <v>1.95540176282088</v>
      </c>
      <c r="O2574">
        <v>0</v>
      </c>
      <c r="P2574">
        <v>175.58139534883699</v>
      </c>
      <c r="Q2574">
        <v>4.2558034511996003E-2</v>
      </c>
    </row>
    <row r="2575" spans="1:17" hidden="1" x14ac:dyDescent="0.3">
      <c r="A2575" t="s">
        <v>5352</v>
      </c>
      <c r="B2575" t="s">
        <v>5353</v>
      </c>
      <c r="C2575" t="str">
        <f>IFERROR(VLOOKUP(Table1[[#This Row],[Ticker]],[1]!Table2[[Symbol]:[Industry]],2,FALSE),"-")</f>
        <v>-</v>
      </c>
      <c r="D2575" t="s">
        <v>2642</v>
      </c>
      <c r="E2575">
        <v>173.56415999999999</v>
      </c>
      <c r="F2575">
        <v>168</v>
      </c>
      <c r="G2575">
        <v>-17.996284563449301</v>
      </c>
      <c r="H2575">
        <v>21.400770703553899</v>
      </c>
      <c r="I2575">
        <v>-15.534803238484599</v>
      </c>
      <c r="J2575">
        <v>1.69533868188224</v>
      </c>
      <c r="K2575">
        <v>156.41729715193699</v>
      </c>
      <c r="L2575">
        <v>157.59342257121301</v>
      </c>
      <c r="M2575">
        <v>65.436856210073302</v>
      </c>
      <c r="N2575">
        <v>1.32014925373134</v>
      </c>
      <c r="O2575">
        <v>17.738095238095202</v>
      </c>
      <c r="P2575">
        <v>59.544159544159498</v>
      </c>
    </row>
    <row r="2576" spans="1:17" hidden="1" x14ac:dyDescent="0.3">
      <c r="A2576" t="s">
        <v>5354</v>
      </c>
      <c r="B2576" t="s">
        <v>5355</v>
      </c>
      <c r="C2576" t="str">
        <f>IFERROR(VLOOKUP(Table1[[#This Row],[Ticker]],[1]!Table2[[Symbol]:[Industry]],2,FALSE),"-")</f>
        <v>-</v>
      </c>
      <c r="D2576" t="s">
        <v>5356</v>
      </c>
      <c r="E2576">
        <v>173.41272706500001</v>
      </c>
      <c r="F2576">
        <v>162.44999999999999</v>
      </c>
      <c r="G2576">
        <v>-61.503784321331104</v>
      </c>
      <c r="H2576">
        <v>-17.2167196812706</v>
      </c>
      <c r="I2576">
        <v>-30.5929689414933</v>
      </c>
      <c r="J2576">
        <v>-0.14515211566376399</v>
      </c>
      <c r="K2576">
        <v>171.887903048184</v>
      </c>
      <c r="L2576">
        <v>192.020003004833</v>
      </c>
      <c r="M2576">
        <v>38.503984984647801</v>
      </c>
      <c r="N2576">
        <v>1.1335087644184401</v>
      </c>
      <c r="O2576">
        <v>80.978762696214204</v>
      </c>
      <c r="P2576">
        <v>10.360054347826001</v>
      </c>
      <c r="Q2576">
        <v>-7.8881584146860001E-3</v>
      </c>
    </row>
    <row r="2577" spans="1:17" hidden="1" x14ac:dyDescent="0.3">
      <c r="A2577" t="s">
        <v>5357</v>
      </c>
      <c r="B2577" t="s">
        <v>5358</v>
      </c>
      <c r="C2577" t="str">
        <f>IFERROR(VLOOKUP(Table1[[#This Row],[Ticker]],[1]!Table2[[Symbol]:[Industry]],2,FALSE),"-")</f>
        <v>-</v>
      </c>
      <c r="D2577" t="s">
        <v>21</v>
      </c>
      <c r="E2577">
        <v>172.848333736</v>
      </c>
      <c r="F2577">
        <v>117.52</v>
      </c>
      <c r="G2577">
        <v>1.9371725743313699</v>
      </c>
      <c r="H2577">
        <v>3.49347988018142</v>
      </c>
      <c r="I2577">
        <v>-20.362876904678501</v>
      </c>
      <c r="J2577">
        <v>11.194424139832501</v>
      </c>
      <c r="K2577">
        <v>115.969011756255</v>
      </c>
      <c r="L2577">
        <v>117.68946309682801</v>
      </c>
      <c r="M2577">
        <v>55.750468170299001</v>
      </c>
      <c r="N2577">
        <v>2.0992998303583201</v>
      </c>
      <c r="O2577">
        <v>32.573179033355999</v>
      </c>
      <c r="P2577">
        <v>60.3274215552523</v>
      </c>
      <c r="Q2577">
        <v>-0.105540988142383</v>
      </c>
    </row>
    <row r="2578" spans="1:17" hidden="1" x14ac:dyDescent="0.3">
      <c r="A2578" t="s">
        <v>5359</v>
      </c>
      <c r="B2578" t="s">
        <v>5360</v>
      </c>
      <c r="C2578" t="str">
        <f>IFERROR(VLOOKUP(Table1[[#This Row],[Ticker]],[1]!Table2[[Symbol]:[Industry]],2,FALSE),"-")</f>
        <v>-</v>
      </c>
      <c r="D2578" t="s">
        <v>514</v>
      </c>
      <c r="E2578">
        <v>172.81105299999999</v>
      </c>
      <c r="F2578">
        <v>18.11</v>
      </c>
      <c r="G2578">
        <v>-6.0774359579707697</v>
      </c>
      <c r="H2578">
        <v>23.009412648621399</v>
      </c>
      <c r="I2578">
        <v>-11.1667834159718</v>
      </c>
      <c r="J2578">
        <v>22.198374984998001</v>
      </c>
      <c r="K2578">
        <v>15.674614737207399</v>
      </c>
      <c r="L2578">
        <v>16.4643196022799</v>
      </c>
      <c r="M2578">
        <v>64.682159461711805</v>
      </c>
      <c r="N2578">
        <v>2.2211719143468902</v>
      </c>
      <c r="O2578">
        <v>64.770844837106495</v>
      </c>
      <c r="P2578">
        <v>46.996753246753201</v>
      </c>
      <c r="Q2578">
        <v>5.5140152391830004E-3</v>
      </c>
    </row>
    <row r="2579" spans="1:17" hidden="1" x14ac:dyDescent="0.3">
      <c r="A2579" t="s">
        <v>5361</v>
      </c>
      <c r="B2579" t="s">
        <v>5362</v>
      </c>
      <c r="C2579" t="str">
        <f>IFERROR(VLOOKUP(Table1[[#This Row],[Ticker]],[1]!Table2[[Symbol]:[Industry]],2,FALSE),"-")</f>
        <v>-</v>
      </c>
      <c r="D2579" t="s">
        <v>473</v>
      </c>
      <c r="E2579">
        <v>172.35565013599901</v>
      </c>
      <c r="F2579">
        <v>7.18</v>
      </c>
      <c r="G2579">
        <v>-19.7333005356207</v>
      </c>
      <c r="H2579">
        <v>-0.87066799240636095</v>
      </c>
      <c r="I2579">
        <v>-37.7884315017075</v>
      </c>
      <c r="J2579">
        <v>4.1053821091931901</v>
      </c>
      <c r="K2579">
        <v>7.2555130544720896</v>
      </c>
      <c r="L2579">
        <v>7.0540938503943504</v>
      </c>
      <c r="M2579">
        <v>48.853314357139297</v>
      </c>
      <c r="N2579">
        <v>1.6032967616668099</v>
      </c>
      <c r="O2579">
        <v>57.740879255028901</v>
      </c>
      <c r="P2579">
        <v>44.820016251554001</v>
      </c>
      <c r="Q2579">
        <v>9.2902167759429999E-2</v>
      </c>
    </row>
    <row r="2580" spans="1:17" hidden="1" x14ac:dyDescent="0.3">
      <c r="A2580" t="s">
        <v>5363</v>
      </c>
      <c r="B2580" t="s">
        <v>5364</v>
      </c>
      <c r="C2580" t="str">
        <f>IFERROR(VLOOKUP(Table1[[#This Row],[Ticker]],[1]!Table2[[Symbol]:[Industry]],2,FALSE),"-")</f>
        <v>-</v>
      </c>
      <c r="D2580" t="s">
        <v>967</v>
      </c>
      <c r="E2580">
        <v>171.78649999999999</v>
      </c>
      <c r="F2580">
        <v>554.15</v>
      </c>
      <c r="G2580">
        <v>57.305788180654403</v>
      </c>
      <c r="H2580">
        <v>-14.9670500111229</v>
      </c>
      <c r="I2580">
        <v>4.7043099012561704</v>
      </c>
      <c r="J2580">
        <v>-0.98137898687401404</v>
      </c>
      <c r="K2580">
        <v>579.76817458531502</v>
      </c>
      <c r="L2580">
        <v>510.98323438659799</v>
      </c>
      <c r="M2580">
        <v>46.507188621794597</v>
      </c>
      <c r="N2580">
        <v>1.0955370313196799</v>
      </c>
      <c r="O2580">
        <v>32.527294053956503</v>
      </c>
      <c r="P2580">
        <v>95.467372134038797</v>
      </c>
      <c r="Q2580">
        <v>9.3130887139763002E-2</v>
      </c>
    </row>
    <row r="2581" spans="1:17" hidden="1" x14ac:dyDescent="0.3">
      <c r="A2581" t="s">
        <v>5365</v>
      </c>
      <c r="B2581" t="s">
        <v>5366</v>
      </c>
      <c r="C2581" t="str">
        <f>IFERROR(VLOOKUP(Table1[[#This Row],[Ticker]],[1]!Table2[[Symbol]:[Industry]],2,FALSE),"-")</f>
        <v>-</v>
      </c>
      <c r="D2581" t="s">
        <v>1419</v>
      </c>
      <c r="E2581">
        <v>171.58463054000001</v>
      </c>
      <c r="F2581">
        <v>19.16</v>
      </c>
      <c r="G2581">
        <v>-19.282185258671401</v>
      </c>
      <c r="H2581">
        <v>-10.2070987278529</v>
      </c>
      <c r="I2581">
        <v>-18.855401096400101</v>
      </c>
      <c r="J2581">
        <v>2.1394693623633598</v>
      </c>
      <c r="K2581">
        <v>20.143816251105399</v>
      </c>
      <c r="L2581">
        <v>17.716946278120801</v>
      </c>
      <c r="M2581">
        <v>23.299076232307801</v>
      </c>
      <c r="N2581">
        <v>1.810512598116</v>
      </c>
      <c r="O2581">
        <v>34.916492693110598</v>
      </c>
      <c r="P2581">
        <v>47.953667953667903</v>
      </c>
      <c r="Q2581">
        <v>-2.167606185942E-2</v>
      </c>
    </row>
    <row r="2582" spans="1:17" hidden="1" x14ac:dyDescent="0.3">
      <c r="A2582" t="s">
        <v>5367</v>
      </c>
      <c r="B2582" t="s">
        <v>5368</v>
      </c>
      <c r="C2582" t="str">
        <f>IFERROR(VLOOKUP(Table1[[#This Row],[Ticker]],[1]!Table2[[Symbol]:[Industry]],2,FALSE),"-")</f>
        <v>-</v>
      </c>
      <c r="D2582" t="s">
        <v>54</v>
      </c>
      <c r="E2582">
        <v>171.27500000000001</v>
      </c>
      <c r="F2582">
        <v>155</v>
      </c>
      <c r="G2582">
        <v>-2.09306080348644</v>
      </c>
      <c r="H2582">
        <v>8.1915393250352597</v>
      </c>
      <c r="I2582">
        <v>-14.416498353258</v>
      </c>
      <c r="J2582">
        <v>1.9611873526388901</v>
      </c>
      <c r="K2582">
        <v>148.055202085769</v>
      </c>
      <c r="L2582">
        <v>133.17416659852799</v>
      </c>
      <c r="M2582">
        <v>55.401811522905099</v>
      </c>
      <c r="N2582">
        <v>0.83442408376963295</v>
      </c>
      <c r="O2582">
        <v>30.838709677419299</v>
      </c>
      <c r="P2582">
        <v>77.956371986222706</v>
      </c>
    </row>
    <row r="2583" spans="1:17" hidden="1" x14ac:dyDescent="0.3">
      <c r="A2583" t="s">
        <v>5369</v>
      </c>
      <c r="B2583" t="s">
        <v>5370</v>
      </c>
      <c r="C2583" t="str">
        <f>IFERROR(VLOOKUP(Table1[[#This Row],[Ticker]],[1]!Table2[[Symbol]:[Industry]],2,FALSE),"-")</f>
        <v>-</v>
      </c>
      <c r="D2583" t="s">
        <v>175</v>
      </c>
      <c r="E2583">
        <v>170.95038203999999</v>
      </c>
      <c r="F2583">
        <v>149.63999999999999</v>
      </c>
      <c r="G2583">
        <v>-19.557439869186101</v>
      </c>
      <c r="H2583">
        <v>-10.243304359277801</v>
      </c>
      <c r="I2583">
        <v>-21.1537996932393</v>
      </c>
      <c r="J2583">
        <v>-1.8615316033384499</v>
      </c>
      <c r="K2583">
        <v>155.93141315927701</v>
      </c>
      <c r="L2583">
        <v>145.40102446705899</v>
      </c>
      <c r="M2583">
        <v>41.224842831185697</v>
      </c>
      <c r="N2583">
        <v>0.19137740834722899</v>
      </c>
      <c r="O2583">
        <v>40.737770649558897</v>
      </c>
      <c r="Q2583">
        <v>7.1757750366831005E-2</v>
      </c>
    </row>
    <row r="2584" spans="1:17" hidden="1" x14ac:dyDescent="0.3">
      <c r="A2584" t="s">
        <v>5371</v>
      </c>
      <c r="B2584" t="s">
        <v>5372</v>
      </c>
      <c r="C2584" t="str">
        <f>IFERROR(VLOOKUP(Table1[[#This Row],[Ticker]],[1]!Table2[[Symbol]:[Industry]],2,FALSE),"-")</f>
        <v>-</v>
      </c>
      <c r="D2584" t="s">
        <v>199</v>
      </c>
      <c r="E2584">
        <v>170.82502024999999</v>
      </c>
      <c r="F2584">
        <v>111.25</v>
      </c>
      <c r="G2584">
        <v>-40.134640446386697</v>
      </c>
      <c r="H2584">
        <v>2.5495708320669501</v>
      </c>
      <c r="I2584">
        <v>-23.377218484190902</v>
      </c>
      <c r="J2584">
        <v>2.79033690383317</v>
      </c>
      <c r="K2584">
        <v>110.043312462085</v>
      </c>
      <c r="L2584">
        <v>113.455663716581</v>
      </c>
      <c r="M2584">
        <v>57.122860794093498</v>
      </c>
      <c r="N2584">
        <v>1.3103454234129801</v>
      </c>
      <c r="O2584">
        <v>21.123595505617899</v>
      </c>
      <c r="P2584">
        <v>15.2849740932642</v>
      </c>
      <c r="Q2584">
        <v>1.8593402073065E-2</v>
      </c>
    </row>
    <row r="2585" spans="1:17" hidden="1" x14ac:dyDescent="0.3">
      <c r="A2585" t="s">
        <v>5373</v>
      </c>
      <c r="B2585" t="s">
        <v>5374</v>
      </c>
      <c r="C2585" t="str">
        <f>IFERROR(VLOOKUP(Table1[[#This Row],[Ticker]],[1]!Table2[[Symbol]:[Industry]],2,FALSE),"-")</f>
        <v>-</v>
      </c>
      <c r="D2585" t="s">
        <v>141</v>
      </c>
      <c r="E2585">
        <v>170.78568000000001</v>
      </c>
      <c r="F2585">
        <v>559</v>
      </c>
      <c r="G2585">
        <v>-8.2471379706489891</v>
      </c>
      <c r="H2585">
        <v>-13.651941753071</v>
      </c>
      <c r="I2585">
        <v>13.4133667279219</v>
      </c>
      <c r="J2585">
        <v>-5.7117686222038602</v>
      </c>
      <c r="K2585">
        <v>644.86299725480296</v>
      </c>
      <c r="L2585">
        <v>589.33437903199001</v>
      </c>
      <c r="M2585">
        <v>24.520508025141101</v>
      </c>
      <c r="N2585">
        <v>0.77090992647058798</v>
      </c>
      <c r="O2585">
        <v>75.187835420393498</v>
      </c>
      <c r="P2585">
        <v>62.122969837587</v>
      </c>
    </row>
    <row r="2586" spans="1:17" hidden="1" x14ac:dyDescent="0.3">
      <c r="A2586" t="s">
        <v>5375</v>
      </c>
      <c r="B2586" t="s">
        <v>5376</v>
      </c>
      <c r="C2586" t="str">
        <f>IFERROR(VLOOKUP(Table1[[#This Row],[Ticker]],[1]!Table2[[Symbol]:[Industry]],2,FALSE),"-")</f>
        <v>-</v>
      </c>
      <c r="D2586" t="s">
        <v>228</v>
      </c>
      <c r="E2586">
        <v>170.69997375</v>
      </c>
      <c r="F2586">
        <v>126.25</v>
      </c>
      <c r="G2586">
        <v>-47.001732943206299</v>
      </c>
      <c r="H2586">
        <v>-10.4981392144586</v>
      </c>
      <c r="I2586">
        <v>-34.964012513106901</v>
      </c>
      <c r="J2586">
        <v>-2.0709037446695899</v>
      </c>
      <c r="K2586">
        <v>133.70802109880199</v>
      </c>
      <c r="L2586">
        <v>144.72625540636099</v>
      </c>
      <c r="M2586">
        <v>45.208761766830001</v>
      </c>
      <c r="N2586">
        <v>2.5229875211089499</v>
      </c>
      <c r="O2586">
        <v>62.3762376237623</v>
      </c>
      <c r="P2586">
        <v>12.5222816399287</v>
      </c>
      <c r="Q2586">
        <v>0.114641624245423</v>
      </c>
    </row>
    <row r="2587" spans="1:17" hidden="1" x14ac:dyDescent="0.3">
      <c r="A2587" t="s">
        <v>5377</v>
      </c>
      <c r="B2587" t="s">
        <v>5378</v>
      </c>
      <c r="C2587" t="str">
        <f>IFERROR(VLOOKUP(Table1[[#This Row],[Ticker]],[1]!Table2[[Symbol]:[Industry]],2,FALSE),"-")</f>
        <v>-</v>
      </c>
      <c r="D2587" t="s">
        <v>21</v>
      </c>
      <c r="E2587">
        <v>170.506944</v>
      </c>
      <c r="F2587">
        <v>124</v>
      </c>
      <c r="G2587">
        <v>-1.8019860847768701</v>
      </c>
      <c r="H2587">
        <v>9.8393735999881802</v>
      </c>
      <c r="I2587">
        <v>-2.7550845756803302</v>
      </c>
      <c r="J2587">
        <v>2.88502169958358</v>
      </c>
      <c r="K2587">
        <v>114.10236363050799</v>
      </c>
      <c r="L2587">
        <v>108.583442292809</v>
      </c>
      <c r="M2587">
        <v>65.772050247295198</v>
      </c>
      <c r="N2587">
        <v>0.69994058229352296</v>
      </c>
      <c r="O2587">
        <v>20.927419354838701</v>
      </c>
      <c r="P2587">
        <v>43.851508120649598</v>
      </c>
      <c r="Q2587">
        <v>6.5620494047769998E-2</v>
      </c>
    </row>
    <row r="2588" spans="1:17" hidden="1" x14ac:dyDescent="0.3">
      <c r="A2588" t="s">
        <v>5379</v>
      </c>
      <c r="B2588" t="s">
        <v>5380</v>
      </c>
      <c r="C2588" t="str">
        <f>IFERROR(VLOOKUP(Table1[[#This Row],[Ticker]],[1]!Table2[[Symbol]:[Industry]],2,FALSE),"-")</f>
        <v>-</v>
      </c>
      <c r="D2588" t="s">
        <v>127</v>
      </c>
      <c r="E2588">
        <v>170.38363899999999</v>
      </c>
      <c r="F2588">
        <v>369.7</v>
      </c>
      <c r="G2588">
        <v>135.269563052542</v>
      </c>
      <c r="H2588">
        <v>8.5695323301469095</v>
      </c>
      <c r="I2588">
        <v>-14.4300210036974</v>
      </c>
      <c r="J2588">
        <v>-1.08229090823067</v>
      </c>
      <c r="K2588">
        <v>306.21596468103502</v>
      </c>
      <c r="L2588">
        <v>270.59492437208303</v>
      </c>
      <c r="M2588">
        <v>81.192358749014204</v>
      </c>
      <c r="N2588">
        <v>1.9578706424572301</v>
      </c>
      <c r="O2588">
        <v>6.1806870435488301</v>
      </c>
      <c r="P2588">
        <v>176.514584891548</v>
      </c>
      <c r="Q2588">
        <v>0.219497447520031</v>
      </c>
    </row>
    <row r="2589" spans="1:17" hidden="1" x14ac:dyDescent="0.3">
      <c r="A2589" t="s">
        <v>5381</v>
      </c>
      <c r="B2589" t="s">
        <v>5382</v>
      </c>
      <c r="C2589" t="str">
        <f>IFERROR(VLOOKUP(Table1[[#This Row],[Ticker]],[1]!Table2[[Symbol]:[Industry]],2,FALSE),"-")</f>
        <v>-</v>
      </c>
      <c r="D2589" t="s">
        <v>412</v>
      </c>
      <c r="E2589">
        <v>170.30608950000001</v>
      </c>
      <c r="F2589">
        <v>24.37</v>
      </c>
      <c r="G2589">
        <v>-80.455764411087102</v>
      </c>
      <c r="H2589">
        <v>-4.6340792832748301</v>
      </c>
      <c r="I2589">
        <v>-45.903706674877299</v>
      </c>
      <c r="J2589">
        <v>-2.2244187079671698</v>
      </c>
      <c r="K2589">
        <v>25.376207566453399</v>
      </c>
      <c r="L2589">
        <v>32.2550446934344</v>
      </c>
      <c r="M2589">
        <v>50.896569086380097</v>
      </c>
      <c r="N2589">
        <v>1.3258302472611501</v>
      </c>
      <c r="O2589">
        <v>140.04924086992199</v>
      </c>
      <c r="P2589">
        <v>13.138347260909899</v>
      </c>
      <c r="Q2589">
        <v>0.103641012394925</v>
      </c>
    </row>
    <row r="2590" spans="1:17" hidden="1" x14ac:dyDescent="0.3">
      <c r="A2590" t="s">
        <v>5383</v>
      </c>
      <c r="B2590" t="s">
        <v>5384</v>
      </c>
      <c r="C2590" t="str">
        <f>IFERROR(VLOOKUP(Table1[[#This Row],[Ticker]],[1]!Table2[[Symbol]:[Industry]],2,FALSE),"-")</f>
        <v>-</v>
      </c>
      <c r="D2590" t="s">
        <v>630</v>
      </c>
      <c r="E2590">
        <v>170.20667979000001</v>
      </c>
      <c r="F2590">
        <v>90.51</v>
      </c>
      <c r="G2590">
        <v>8.1495757614935709</v>
      </c>
      <c r="H2590">
        <v>6.0805083517612202</v>
      </c>
      <c r="I2590">
        <v>3.58871677060118</v>
      </c>
      <c r="J2590">
        <v>-4.7551247040986997</v>
      </c>
      <c r="K2590">
        <v>88.097854974260997</v>
      </c>
      <c r="L2590">
        <v>77.201115395003995</v>
      </c>
      <c r="M2590">
        <v>41.5007346080221</v>
      </c>
      <c r="N2590">
        <v>0.42076595100213099</v>
      </c>
      <c r="O2590">
        <v>20.207711855043598</v>
      </c>
      <c r="P2590">
        <v>56.321243523315999</v>
      </c>
      <c r="Q2590">
        <v>4.3916426983605997E-2</v>
      </c>
    </row>
    <row r="2591" spans="1:17" hidden="1" x14ac:dyDescent="0.3">
      <c r="A2591" t="s">
        <v>5385</v>
      </c>
      <c r="B2591" t="s">
        <v>5386</v>
      </c>
      <c r="C2591" t="str">
        <f>IFERROR(VLOOKUP(Table1[[#This Row],[Ticker]],[1]!Table2[[Symbol]:[Industry]],2,FALSE),"-")</f>
        <v>-</v>
      </c>
      <c r="D2591" t="s">
        <v>319</v>
      </c>
      <c r="E2591">
        <v>169.64599049</v>
      </c>
      <c r="F2591">
        <v>2.2999999999999998</v>
      </c>
      <c r="K2591">
        <v>2.2860694928582501</v>
      </c>
      <c r="L2591">
        <v>2.4904968111465999</v>
      </c>
      <c r="M2591">
        <v>41.368652020141496</v>
      </c>
      <c r="N2591">
        <v>1</v>
      </c>
      <c r="Q2591">
        <v>-6.0412528129999996E-4</v>
      </c>
    </row>
    <row r="2592" spans="1:17" hidden="1" x14ac:dyDescent="0.3">
      <c r="A2592" t="s">
        <v>5387</v>
      </c>
      <c r="B2592" t="s">
        <v>5388</v>
      </c>
      <c r="C2592" t="str">
        <f>IFERROR(VLOOKUP(Table1[[#This Row],[Ticker]],[1]!Table2[[Symbol]:[Industry]],2,FALSE),"-")</f>
        <v>-</v>
      </c>
      <c r="D2592" t="s">
        <v>46</v>
      </c>
      <c r="E2592">
        <v>169.53262287499999</v>
      </c>
      <c r="F2592">
        <v>98.45</v>
      </c>
      <c r="G2592">
        <v>-44.942878400692102</v>
      </c>
      <c r="H2592">
        <v>-7.2608482189269301</v>
      </c>
      <c r="I2592">
        <v>-29.325746408573401</v>
      </c>
      <c r="J2592">
        <v>-11.363457883387699</v>
      </c>
      <c r="M2592">
        <v>26.1962312539839</v>
      </c>
      <c r="O2592">
        <v>29.507364144235599</v>
      </c>
      <c r="P2592">
        <v>0</v>
      </c>
    </row>
    <row r="2593" spans="1:17" hidden="1" x14ac:dyDescent="0.3">
      <c r="A2593" t="s">
        <v>5389</v>
      </c>
      <c r="B2593" t="s">
        <v>5390</v>
      </c>
      <c r="C2593" t="str">
        <f>IFERROR(VLOOKUP(Table1[[#This Row],[Ticker]],[1]!Table2[[Symbol]:[Industry]],2,FALSE),"-")</f>
        <v>-</v>
      </c>
      <c r="D2593" t="s">
        <v>141</v>
      </c>
      <c r="E2593">
        <v>169.20892799999999</v>
      </c>
      <c r="F2593">
        <v>3.36</v>
      </c>
      <c r="G2593">
        <v>-23.049503361249599</v>
      </c>
      <c r="H2593">
        <v>-11.671737511122901</v>
      </c>
      <c r="I2593">
        <v>-20.034475881347898</v>
      </c>
      <c r="J2593">
        <v>-3.9808416328683598</v>
      </c>
      <c r="K2593">
        <v>3.46078059654611</v>
      </c>
      <c r="L2593">
        <v>3.6470131285210501</v>
      </c>
      <c r="M2593">
        <v>38.874093439475701</v>
      </c>
      <c r="N2593">
        <v>0.39162396728078402</v>
      </c>
      <c r="O2593">
        <v>44.940476190476197</v>
      </c>
      <c r="P2593">
        <v>20.430107526881699</v>
      </c>
      <c r="Q2593">
        <v>9.3651151551100001E-2</v>
      </c>
    </row>
    <row r="2594" spans="1:17" hidden="1" x14ac:dyDescent="0.3">
      <c r="A2594" t="s">
        <v>5391</v>
      </c>
      <c r="B2594" t="s">
        <v>5392</v>
      </c>
      <c r="C2594" t="str">
        <f>IFERROR(VLOOKUP(Table1[[#This Row],[Ticker]],[1]!Table2[[Symbol]:[Industry]],2,FALSE),"-")</f>
        <v>-</v>
      </c>
      <c r="D2594" t="s">
        <v>366</v>
      </c>
      <c r="E2594">
        <v>168.3284438</v>
      </c>
      <c r="F2594">
        <v>166.87</v>
      </c>
      <c r="G2594">
        <v>18.163527736328501</v>
      </c>
      <c r="H2594">
        <v>53.706579921661103</v>
      </c>
      <c r="I2594">
        <v>2.7263587895991499</v>
      </c>
      <c r="J2594">
        <v>43.939718701748397</v>
      </c>
      <c r="K2594">
        <v>128.05657728751299</v>
      </c>
      <c r="L2594">
        <v>123.13239817546</v>
      </c>
      <c r="M2594">
        <v>72.089139484815504</v>
      </c>
      <c r="N2594">
        <v>4.2397087054642899</v>
      </c>
      <c r="O2594">
        <v>12.482771019356299</v>
      </c>
      <c r="P2594">
        <v>77.521276595744595</v>
      </c>
      <c r="Q2594">
        <v>0.163499260062484</v>
      </c>
    </row>
    <row r="2595" spans="1:17" hidden="1" x14ac:dyDescent="0.3">
      <c r="A2595" t="s">
        <v>5393</v>
      </c>
      <c r="B2595" t="s">
        <v>5394</v>
      </c>
      <c r="C2595" t="str">
        <f>IFERROR(VLOOKUP(Table1[[#This Row],[Ticker]],[1]!Table2[[Symbol]:[Industry]],2,FALSE),"-")</f>
        <v>-</v>
      </c>
      <c r="D2595" t="s">
        <v>141</v>
      </c>
      <c r="E2595">
        <v>168.12857199999999</v>
      </c>
      <c r="F2595">
        <v>67.37</v>
      </c>
      <c r="G2595">
        <v>2.58447989084382</v>
      </c>
      <c r="H2595">
        <v>-3.9553533303319499</v>
      </c>
      <c r="I2595">
        <v>-22.318070465356399</v>
      </c>
      <c r="J2595">
        <v>-0.19740295573113201</v>
      </c>
      <c r="K2595">
        <v>67.351643545661204</v>
      </c>
      <c r="L2595">
        <v>63.753888509095297</v>
      </c>
      <c r="M2595">
        <v>45.499525967302503</v>
      </c>
      <c r="N2595">
        <v>9.8808358475008198E-2</v>
      </c>
      <c r="O2595">
        <v>45.020038592845403</v>
      </c>
      <c r="P2595">
        <v>47.417943107220999</v>
      </c>
      <c r="Q2595">
        <v>8.1880729479856001E-2</v>
      </c>
    </row>
    <row r="2596" spans="1:17" hidden="1" x14ac:dyDescent="0.3">
      <c r="A2596" t="s">
        <v>5395</v>
      </c>
      <c r="B2596" t="s">
        <v>5396</v>
      </c>
      <c r="C2596" t="str">
        <f>IFERROR(VLOOKUP(Table1[[#This Row],[Ticker]],[1]!Table2[[Symbol]:[Industry]],2,FALSE),"-")</f>
        <v>-</v>
      </c>
      <c r="D2596" t="s">
        <v>228</v>
      </c>
      <c r="E2596">
        <v>168.10128</v>
      </c>
      <c r="F2596">
        <v>163.65</v>
      </c>
      <c r="G2596">
        <v>77.775893464147103</v>
      </c>
      <c r="H2596">
        <v>2.1765383509460299</v>
      </c>
      <c r="I2596">
        <v>-22.9919173476714</v>
      </c>
      <c r="J2596">
        <v>0.66867034583617302</v>
      </c>
      <c r="K2596">
        <v>147.57901100908299</v>
      </c>
      <c r="L2596">
        <v>153.54647559430799</v>
      </c>
      <c r="M2596">
        <v>79.741476980711496</v>
      </c>
      <c r="N2596">
        <v>1.11158180123697</v>
      </c>
      <c r="O2596">
        <v>70.088603727467103</v>
      </c>
      <c r="P2596">
        <v>151.76923076923001</v>
      </c>
    </row>
    <row r="2597" spans="1:17" hidden="1" x14ac:dyDescent="0.3">
      <c r="A2597" t="s">
        <v>5397</v>
      </c>
      <c r="B2597" t="s">
        <v>5398</v>
      </c>
      <c r="C2597" t="str">
        <f>IFERROR(VLOOKUP(Table1[[#This Row],[Ticker]],[1]!Table2[[Symbol]:[Industry]],2,FALSE),"-")</f>
        <v>-</v>
      </c>
      <c r="E2597">
        <v>168</v>
      </c>
      <c r="F2597">
        <v>168</v>
      </c>
      <c r="G2597">
        <v>373.71449559165399</v>
      </c>
      <c r="H2597">
        <v>-25.555158744784901</v>
      </c>
      <c r="I2597">
        <v>-18.471324167078599</v>
      </c>
      <c r="J2597">
        <v>0.35305426576272803</v>
      </c>
      <c r="K2597">
        <v>192.46306803558301</v>
      </c>
      <c r="L2597">
        <v>139.951920588993</v>
      </c>
      <c r="M2597">
        <v>41.039738989542698</v>
      </c>
      <c r="N2597">
        <v>1.5309179764749199</v>
      </c>
      <c r="O2597">
        <v>56.190476190476097</v>
      </c>
      <c r="P2597">
        <v>403.74812593703098</v>
      </c>
    </row>
    <row r="2598" spans="1:17" hidden="1" x14ac:dyDescent="0.3">
      <c r="A2598" t="s">
        <v>5399</v>
      </c>
      <c r="B2598" t="s">
        <v>5400</v>
      </c>
      <c r="C2598" t="str">
        <f>IFERROR(VLOOKUP(Table1[[#This Row],[Ticker]],[1]!Table2[[Symbol]:[Industry]],2,FALSE),"-")</f>
        <v>-</v>
      </c>
      <c r="D2598" t="s">
        <v>5401</v>
      </c>
      <c r="E2598">
        <v>167.56200000000001</v>
      </c>
      <c r="F2598">
        <v>160.5</v>
      </c>
      <c r="G2598">
        <v>-58.253666123551902</v>
      </c>
      <c r="H2598">
        <v>-10.113033502336499</v>
      </c>
      <c r="I2598">
        <v>-13.884083696195599</v>
      </c>
      <c r="J2598">
        <v>-0.64399064088862001</v>
      </c>
      <c r="K2598">
        <v>166.977737830412</v>
      </c>
      <c r="L2598">
        <v>169.15311150161199</v>
      </c>
      <c r="M2598">
        <v>39.401732298746097</v>
      </c>
      <c r="N2598">
        <v>0.34744619338258897</v>
      </c>
      <c r="O2598">
        <v>61.993769470404899</v>
      </c>
      <c r="P2598">
        <v>39.565217391304301</v>
      </c>
    </row>
    <row r="2599" spans="1:17" hidden="1" x14ac:dyDescent="0.3">
      <c r="A2599" t="s">
        <v>5402</v>
      </c>
      <c r="B2599" t="s">
        <v>5403</v>
      </c>
      <c r="C2599" t="str">
        <f>IFERROR(VLOOKUP(Table1[[#This Row],[Ticker]],[1]!Table2[[Symbol]:[Industry]],2,FALSE),"-")</f>
        <v>-</v>
      </c>
      <c r="D2599" t="s">
        <v>4191</v>
      </c>
      <c r="E2599">
        <v>167.497092294</v>
      </c>
      <c r="F2599">
        <v>60.27</v>
      </c>
      <c r="G2599">
        <v>11.2462571370424</v>
      </c>
      <c r="H2599">
        <v>2.4749643358427602</v>
      </c>
      <c r="I2599">
        <v>-6.2700781128129899</v>
      </c>
      <c r="J2599">
        <v>-3.17034777889624</v>
      </c>
      <c r="K2599">
        <v>57.0960810912173</v>
      </c>
      <c r="L2599">
        <v>53.667068126726598</v>
      </c>
      <c r="M2599">
        <v>61.888335536801399</v>
      </c>
      <c r="N2599">
        <v>0.66517386736505402</v>
      </c>
      <c r="O2599">
        <v>22.697859631657501</v>
      </c>
      <c r="P2599">
        <v>59.867374005305003</v>
      </c>
      <c r="Q2599">
        <v>7.9984485712377998E-2</v>
      </c>
    </row>
    <row r="2600" spans="1:17" hidden="1" x14ac:dyDescent="0.3">
      <c r="A2600" t="s">
        <v>5404</v>
      </c>
      <c r="B2600" t="s">
        <v>5405</v>
      </c>
      <c r="C2600" t="str">
        <f>IFERROR(VLOOKUP(Table1[[#This Row],[Ticker]],[1]!Table2[[Symbol]:[Industry]],2,FALSE),"-")</f>
        <v>-</v>
      </c>
      <c r="D2600" t="s">
        <v>46</v>
      </c>
      <c r="E2600">
        <v>167.29411103999999</v>
      </c>
      <c r="F2600">
        <v>14.34</v>
      </c>
      <c r="G2600">
        <v>15.6444332990242</v>
      </c>
      <c r="H2600">
        <v>2.6345124888770699</v>
      </c>
      <c r="I2600">
        <v>-77.573658485185803</v>
      </c>
      <c r="J2600">
        <v>-1.44045199162339</v>
      </c>
      <c r="K2600">
        <v>14.5189395980548</v>
      </c>
      <c r="L2600">
        <v>20.244143543085201</v>
      </c>
      <c r="M2600">
        <v>58.409667173374899</v>
      </c>
      <c r="N2600">
        <v>1.10201148424326</v>
      </c>
      <c r="O2600">
        <v>220.425878335043</v>
      </c>
      <c r="P2600">
        <v>54.739927445903</v>
      </c>
    </row>
    <row r="2601" spans="1:17" hidden="1" x14ac:dyDescent="0.3">
      <c r="A2601" t="s">
        <v>5406</v>
      </c>
      <c r="B2601" t="s">
        <v>5407</v>
      </c>
      <c r="C2601" t="str">
        <f>IFERROR(VLOOKUP(Table1[[#This Row],[Ticker]],[1]!Table2[[Symbol]:[Industry]],2,FALSE),"-")</f>
        <v>-</v>
      </c>
      <c r="D2601" t="s">
        <v>630</v>
      </c>
      <c r="E2601">
        <v>167.28975</v>
      </c>
      <c r="F2601">
        <v>67.05</v>
      </c>
      <c r="G2601">
        <v>-62.134896168161397</v>
      </c>
      <c r="H2601">
        <v>-2.72101287344177</v>
      </c>
      <c r="I2601">
        <v>-27.9003693209999</v>
      </c>
      <c r="J2601">
        <v>-4.2292888378372897</v>
      </c>
      <c r="K2601">
        <v>68.633812047418303</v>
      </c>
      <c r="L2601">
        <v>73.894500351302995</v>
      </c>
      <c r="M2601">
        <v>42.211168434189801</v>
      </c>
      <c r="N2601">
        <v>1.3305144467935099</v>
      </c>
      <c r="O2601">
        <v>53.542132736763598</v>
      </c>
      <c r="P2601">
        <v>30.194174757281498</v>
      </c>
    </row>
    <row r="2602" spans="1:17" hidden="1" x14ac:dyDescent="0.3">
      <c r="A2602" t="s">
        <v>5408</v>
      </c>
      <c r="B2602" t="s">
        <v>5409</v>
      </c>
      <c r="C2602" t="str">
        <f>IFERROR(VLOOKUP(Table1[[#This Row],[Ticker]],[1]!Table2[[Symbol]:[Industry]],2,FALSE),"-")</f>
        <v>-</v>
      </c>
      <c r="D2602" t="s">
        <v>630</v>
      </c>
      <c r="E2602">
        <v>167.258192232</v>
      </c>
      <c r="F2602">
        <v>12.36</v>
      </c>
      <c r="G2602">
        <v>-23.756760182006001</v>
      </c>
      <c r="H2602">
        <v>-6.2945685613512401</v>
      </c>
      <c r="I2602">
        <v>-29.292531411109199</v>
      </c>
      <c r="J2602">
        <v>-3.87214598069444</v>
      </c>
      <c r="K2602">
        <v>12.7646938577442</v>
      </c>
      <c r="L2602">
        <v>13.136669040546099</v>
      </c>
      <c r="M2602">
        <v>36.873661826533201</v>
      </c>
      <c r="N2602">
        <v>0.95438338071061701</v>
      </c>
      <c r="O2602">
        <v>56.957928802588903</v>
      </c>
      <c r="P2602">
        <v>13.394495412844</v>
      </c>
      <c r="Q2602">
        <v>-2.7745014573747999E-2</v>
      </c>
    </row>
    <row r="2603" spans="1:17" hidden="1" x14ac:dyDescent="0.3">
      <c r="A2603" t="s">
        <v>5410</v>
      </c>
      <c r="B2603" t="s">
        <v>5411</v>
      </c>
      <c r="C2603" t="str">
        <f>IFERROR(VLOOKUP(Table1[[#This Row],[Ticker]],[1]!Table2[[Symbol]:[Industry]],2,FALSE),"-")</f>
        <v>-</v>
      </c>
      <c r="D2603" t="s">
        <v>21</v>
      </c>
      <c r="E2603">
        <v>166.42617551999999</v>
      </c>
      <c r="F2603">
        <v>9.9</v>
      </c>
      <c r="G2603">
        <v>9.0531971649719392</v>
      </c>
      <c r="H2603">
        <v>6.8846870698826601</v>
      </c>
      <c r="I2603">
        <v>124.71393642935</v>
      </c>
      <c r="J2603">
        <v>-7.8455759323852599</v>
      </c>
      <c r="K2603">
        <v>9.0986177775827599</v>
      </c>
      <c r="L2603">
        <v>7.1081620582215104</v>
      </c>
      <c r="M2603">
        <v>50.401295096025201</v>
      </c>
      <c r="N2603">
        <v>1.9658355713576099</v>
      </c>
      <c r="O2603">
        <v>13.535353535353501</v>
      </c>
      <c r="P2603">
        <v>164</v>
      </c>
      <c r="Q2603">
        <v>1.3133418070275999E-2</v>
      </c>
    </row>
    <row r="2604" spans="1:17" hidden="1" x14ac:dyDescent="0.3">
      <c r="A2604" t="s">
        <v>5412</v>
      </c>
      <c r="B2604" t="s">
        <v>5413</v>
      </c>
      <c r="C2604" t="str">
        <f>IFERROR(VLOOKUP(Table1[[#This Row],[Ticker]],[1]!Table2[[Symbol]:[Industry]],2,FALSE),"-")</f>
        <v>-</v>
      </c>
      <c r="D2604" t="s">
        <v>265</v>
      </c>
      <c r="E2604">
        <v>166.3810656</v>
      </c>
      <c r="F2604">
        <v>280.05</v>
      </c>
      <c r="G2604">
        <v>3.6736983726944801</v>
      </c>
      <c r="H2604">
        <v>-1.23642054131893</v>
      </c>
      <c r="I2604">
        <v>-5.3839891066160002</v>
      </c>
      <c r="J2604">
        <v>-6.2899036174853</v>
      </c>
      <c r="K2604">
        <v>278.62613571217503</v>
      </c>
      <c r="L2604">
        <v>267.76663601252199</v>
      </c>
      <c r="M2604">
        <v>39.7683845439511</v>
      </c>
      <c r="N2604">
        <v>2.6166403028367</v>
      </c>
      <c r="O2604">
        <v>26.0489198357436</v>
      </c>
      <c r="P2604">
        <v>34.510086455331397</v>
      </c>
      <c r="Q2604">
        <v>5.3661179433514998E-2</v>
      </c>
    </row>
    <row r="2605" spans="1:17" hidden="1" x14ac:dyDescent="0.3">
      <c r="A2605" t="s">
        <v>5414</v>
      </c>
      <c r="B2605" t="s">
        <v>5415</v>
      </c>
      <c r="C2605" t="str">
        <f>IFERROR(VLOOKUP(Table1[[#This Row],[Ticker]],[1]!Table2[[Symbol]:[Industry]],2,FALSE),"-")</f>
        <v>-</v>
      </c>
      <c r="D2605" t="s">
        <v>740</v>
      </c>
      <c r="E2605">
        <v>166.16326877500001</v>
      </c>
      <c r="F2605">
        <v>149.94999999999999</v>
      </c>
      <c r="G2605">
        <v>-37.300173326205297</v>
      </c>
      <c r="H2605">
        <v>8.9319066475051496</v>
      </c>
      <c r="I2605">
        <v>-13.7451321229793</v>
      </c>
      <c r="J2605">
        <v>-4.37214598069444</v>
      </c>
      <c r="K2605">
        <v>150.291315425981</v>
      </c>
      <c r="L2605">
        <v>152.09728611041399</v>
      </c>
      <c r="M2605">
        <v>40.273707183169101</v>
      </c>
      <c r="N2605">
        <v>2.7783703048802102</v>
      </c>
      <c r="O2605">
        <v>47.9826608869623</v>
      </c>
      <c r="P2605">
        <v>26.914938637325399</v>
      </c>
      <c r="Q2605">
        <v>2.0245125230308001E-2</v>
      </c>
    </row>
    <row r="2606" spans="1:17" hidden="1" x14ac:dyDescent="0.3">
      <c r="A2606" t="s">
        <v>5416</v>
      </c>
      <c r="B2606" t="s">
        <v>5417</v>
      </c>
      <c r="C2606" t="str">
        <f>IFERROR(VLOOKUP(Table1[[#This Row],[Ticker]],[1]!Table2[[Symbol]:[Industry]],2,FALSE),"-")</f>
        <v>-</v>
      </c>
      <c r="D2606" t="s">
        <v>21</v>
      </c>
      <c r="E2606">
        <v>165.71554800000001</v>
      </c>
      <c r="F2606">
        <v>187.3</v>
      </c>
      <c r="G2606">
        <v>32.201103305554398</v>
      </c>
      <c r="H2606">
        <v>-5.19473946044066</v>
      </c>
      <c r="I2606">
        <v>47.818235297673098</v>
      </c>
      <c r="J2606">
        <v>9.3551778047590801</v>
      </c>
      <c r="K2606">
        <v>175.907391420952</v>
      </c>
      <c r="M2606">
        <v>52.051193779890099</v>
      </c>
      <c r="N2606">
        <v>0.39678914050773301</v>
      </c>
      <c r="O2606">
        <v>24.132407901761798</v>
      </c>
      <c r="P2606">
        <v>92.102564102564102</v>
      </c>
    </row>
    <row r="2607" spans="1:17" hidden="1" x14ac:dyDescent="0.3">
      <c r="A2607" t="s">
        <v>5418</v>
      </c>
      <c r="B2607" t="s">
        <v>5419</v>
      </c>
      <c r="C2607" t="str">
        <f>IFERROR(VLOOKUP(Table1[[#This Row],[Ticker]],[1]!Table2[[Symbol]:[Industry]],2,FALSE),"-")</f>
        <v>-</v>
      </c>
      <c r="E2607">
        <v>164.88634400000001</v>
      </c>
      <c r="F2607">
        <v>232</v>
      </c>
      <c r="G2607">
        <v>23.354799406689398</v>
      </c>
      <c r="H2607">
        <v>12.3738321091302</v>
      </c>
      <c r="I2607">
        <v>10.516188776521201</v>
      </c>
      <c r="J2607">
        <v>-3.9968748310198201</v>
      </c>
      <c r="K2607">
        <v>206.33331569465801</v>
      </c>
      <c r="L2607">
        <v>175.342298405799</v>
      </c>
      <c r="M2607">
        <v>63.062768332998303</v>
      </c>
      <c r="N2607">
        <v>0.33355185193474601</v>
      </c>
      <c r="O2607">
        <v>4.7413793103448096</v>
      </c>
      <c r="P2607">
        <v>73.0697500932487</v>
      </c>
      <c r="Q2607">
        <v>0.211188179088174</v>
      </c>
    </row>
    <row r="2608" spans="1:17" hidden="1" x14ac:dyDescent="0.3">
      <c r="A2608" t="s">
        <v>5420</v>
      </c>
      <c r="B2608" t="s">
        <v>5421</v>
      </c>
      <c r="C2608" t="str">
        <f>IFERROR(VLOOKUP(Table1[[#This Row],[Ticker]],[1]!Table2[[Symbol]:[Industry]],2,FALSE),"-")</f>
        <v>-</v>
      </c>
      <c r="D2608" t="s">
        <v>46</v>
      </c>
      <c r="E2608">
        <v>164.6275752</v>
      </c>
      <c r="F2608">
        <v>1.62</v>
      </c>
      <c r="G2608">
        <v>6.67523041411701</v>
      </c>
      <c r="H2608">
        <v>-5.4137493454424401</v>
      </c>
      <c r="I2608">
        <v>5.5835016467419898</v>
      </c>
      <c r="J2608">
        <v>3.14398305156362</v>
      </c>
      <c r="K2608">
        <v>1.4850220459264001</v>
      </c>
      <c r="L2608">
        <v>1.30721145813782</v>
      </c>
      <c r="M2608">
        <v>69.6122079321092</v>
      </c>
      <c r="N2608">
        <v>0.66524072281112301</v>
      </c>
      <c r="O2608">
        <v>14.814814814814801</v>
      </c>
      <c r="P2608">
        <v>62</v>
      </c>
      <c r="Q2608">
        <v>0.16735308907795801</v>
      </c>
    </row>
    <row r="2609" spans="1:17" hidden="1" x14ac:dyDescent="0.3">
      <c r="A2609" t="s">
        <v>5422</v>
      </c>
      <c r="B2609" t="s">
        <v>5423</v>
      </c>
      <c r="C2609" t="str">
        <f>IFERROR(VLOOKUP(Table1[[#This Row],[Ticker]],[1]!Table2[[Symbol]:[Industry]],2,FALSE),"-")</f>
        <v>-</v>
      </c>
      <c r="D2609" t="s">
        <v>412</v>
      </c>
      <c r="E2609">
        <v>164.56448080799899</v>
      </c>
      <c r="F2609">
        <v>25.48</v>
      </c>
      <c r="G2609">
        <v>18.972217607839699</v>
      </c>
      <c r="H2609">
        <v>-7.4183945923594496</v>
      </c>
      <c r="I2609">
        <v>-12.699931486990501</v>
      </c>
      <c r="J2609">
        <v>0.89969107375130397</v>
      </c>
      <c r="K2609">
        <v>24.248611909573999</v>
      </c>
      <c r="L2609">
        <v>21.7079716735152</v>
      </c>
      <c r="M2609">
        <v>55.986085757161803</v>
      </c>
      <c r="N2609">
        <v>0.61872006210908304</v>
      </c>
      <c r="O2609">
        <v>15.777080062794299</v>
      </c>
      <c r="P2609">
        <v>94.503816793893094</v>
      </c>
      <c r="Q2609">
        <v>5.4884255760149998E-2</v>
      </c>
    </row>
    <row r="2610" spans="1:17" hidden="1" x14ac:dyDescent="0.3">
      <c r="A2610" t="s">
        <v>5424</v>
      </c>
      <c r="B2610" t="s">
        <v>5425</v>
      </c>
      <c r="C2610" t="str">
        <f>IFERROR(VLOOKUP(Table1[[#This Row],[Ticker]],[1]!Table2[[Symbol]:[Industry]],2,FALSE),"-")</f>
        <v>-</v>
      </c>
      <c r="D2610" t="s">
        <v>141</v>
      </c>
      <c r="E2610">
        <v>164.52</v>
      </c>
      <c r="F2610">
        <v>182.8</v>
      </c>
      <c r="G2610">
        <v>15.1033287653815</v>
      </c>
      <c r="H2610">
        <v>-6.2987645381499604</v>
      </c>
      <c r="I2610">
        <v>-10.019011203058099</v>
      </c>
      <c r="J2610">
        <v>-2.4419658005142599</v>
      </c>
      <c r="K2610">
        <v>181.67247562125399</v>
      </c>
      <c r="L2610">
        <v>172.43653597938399</v>
      </c>
      <c r="M2610">
        <v>55.067493026223801</v>
      </c>
      <c r="N2610">
        <v>0.147081869554613</v>
      </c>
      <c r="O2610">
        <v>50.382932166301899</v>
      </c>
      <c r="P2610">
        <v>48.3766233766233</v>
      </c>
      <c r="Q2610">
        <v>8.7112649959625005E-2</v>
      </c>
    </row>
    <row r="2611" spans="1:17" hidden="1" x14ac:dyDescent="0.3">
      <c r="A2611" t="s">
        <v>5426</v>
      </c>
      <c r="B2611" t="s">
        <v>5427</v>
      </c>
      <c r="C2611" t="str">
        <f>IFERROR(VLOOKUP(Table1[[#This Row],[Ticker]],[1]!Table2[[Symbol]:[Industry]],2,FALSE),"-")</f>
        <v>-</v>
      </c>
      <c r="D2611" t="s">
        <v>46</v>
      </c>
      <c r="E2611">
        <v>164.3600643</v>
      </c>
      <c r="F2611">
        <v>527.25</v>
      </c>
      <c r="G2611">
        <v>-83.1285111070178</v>
      </c>
      <c r="H2611">
        <v>-7.9354853219810604</v>
      </c>
      <c r="I2611">
        <v>-87.2267502677566</v>
      </c>
      <c r="J2611">
        <v>-5.1544171487753001</v>
      </c>
      <c r="K2611">
        <v>656.19376870366602</v>
      </c>
      <c r="L2611">
        <v>1127.21899025941</v>
      </c>
      <c r="M2611">
        <v>33.560906440749903</v>
      </c>
      <c r="N2611">
        <v>0.518275751987193</v>
      </c>
      <c r="O2611">
        <v>349.86059743954399</v>
      </c>
      <c r="Q2611">
        <v>3.3043610213732998E-2</v>
      </c>
    </row>
    <row r="2612" spans="1:17" hidden="1" x14ac:dyDescent="0.3">
      <c r="A2612" t="s">
        <v>5428</v>
      </c>
      <c r="B2612" t="s">
        <v>5429</v>
      </c>
      <c r="C2612" t="str">
        <f>IFERROR(VLOOKUP(Table1[[#This Row],[Ticker]],[1]!Table2[[Symbol]:[Industry]],2,FALSE),"-")</f>
        <v>-</v>
      </c>
      <c r="D2612" t="s">
        <v>5430</v>
      </c>
      <c r="E2612">
        <v>163.88289470000001</v>
      </c>
      <c r="F2612">
        <v>59.23</v>
      </c>
      <c r="G2612">
        <v>436.21875971198398</v>
      </c>
      <c r="H2612">
        <v>33.616655346019897</v>
      </c>
      <c r="I2612">
        <v>154.933206057837</v>
      </c>
      <c r="J2612">
        <v>-9.1126039959616101</v>
      </c>
      <c r="K2612">
        <v>52.106415407280998</v>
      </c>
      <c r="L2612">
        <v>35.4594202743545</v>
      </c>
      <c r="M2612">
        <v>49.941737964860799</v>
      </c>
      <c r="N2612">
        <v>1.5213977974686801</v>
      </c>
      <c r="O2612">
        <v>10.6702684450447</v>
      </c>
      <c r="P2612">
        <v>489.94023904382402</v>
      </c>
      <c r="Q2612">
        <v>0.13778461659442601</v>
      </c>
    </row>
    <row r="2613" spans="1:17" hidden="1" x14ac:dyDescent="0.3">
      <c r="A2613" t="s">
        <v>5431</v>
      </c>
      <c r="B2613" t="s">
        <v>5432</v>
      </c>
      <c r="C2613" t="str">
        <f>IFERROR(VLOOKUP(Table1[[#This Row],[Ticker]],[1]!Table2[[Symbol]:[Industry]],2,FALSE),"-")</f>
        <v>-</v>
      </c>
      <c r="D2613" t="s">
        <v>262</v>
      </c>
      <c r="E2613">
        <v>163.62259374999999</v>
      </c>
      <c r="F2613">
        <v>705.65</v>
      </c>
      <c r="G2613">
        <v>138.93911598586001</v>
      </c>
      <c r="H2613">
        <v>85.583608400826705</v>
      </c>
      <c r="I2613">
        <v>113.21253390480599</v>
      </c>
      <c r="J2613">
        <v>-13.3216451212314</v>
      </c>
      <c r="K2613">
        <v>557.17731060964002</v>
      </c>
      <c r="L2613">
        <v>366.507130254358</v>
      </c>
      <c r="M2613">
        <v>47.1134780861858</v>
      </c>
      <c r="N2613">
        <v>1.1364906753391899</v>
      </c>
      <c r="O2613">
        <v>28.8457450577481</v>
      </c>
      <c r="P2613">
        <v>370.433333333333</v>
      </c>
    </row>
    <row r="2614" spans="1:17" hidden="1" x14ac:dyDescent="0.3">
      <c r="A2614" t="s">
        <v>5433</v>
      </c>
      <c r="B2614" t="s">
        <v>5434</v>
      </c>
      <c r="C2614" t="str">
        <f>IFERROR(VLOOKUP(Table1[[#This Row],[Ticker]],[1]!Table2[[Symbol]:[Industry]],2,FALSE),"-")</f>
        <v>-</v>
      </c>
      <c r="D2614" t="s">
        <v>265</v>
      </c>
      <c r="E2614">
        <v>163.52160000000001</v>
      </c>
      <c r="F2614">
        <v>190</v>
      </c>
      <c r="G2614">
        <v>-45.962833885199601</v>
      </c>
      <c r="H2614">
        <v>-6.8272930666784797</v>
      </c>
      <c r="I2614">
        <v>-37.180725995534402</v>
      </c>
      <c r="J2614">
        <v>-3.4151004070956898</v>
      </c>
      <c r="K2614">
        <v>194.25220382878601</v>
      </c>
      <c r="L2614">
        <v>210.754011547728</v>
      </c>
      <c r="M2614">
        <v>49.361710299362898</v>
      </c>
      <c r="N2614">
        <v>1.38530405405405</v>
      </c>
      <c r="O2614">
        <v>46.842105263157798</v>
      </c>
      <c r="P2614">
        <v>8.5714285714285605</v>
      </c>
    </row>
    <row r="2615" spans="1:17" hidden="1" x14ac:dyDescent="0.3">
      <c r="A2615" t="s">
        <v>5435</v>
      </c>
      <c r="B2615" t="s">
        <v>5436</v>
      </c>
      <c r="C2615" t="str">
        <f>IFERROR(VLOOKUP(Table1[[#This Row],[Ticker]],[1]!Table2[[Symbol]:[Industry]],2,FALSE),"-")</f>
        <v>-</v>
      </c>
      <c r="D2615" t="s">
        <v>743</v>
      </c>
      <c r="E2615">
        <v>163.46488893</v>
      </c>
      <c r="F2615">
        <v>77.66</v>
      </c>
      <c r="G2615">
        <v>23.5053178554932</v>
      </c>
      <c r="H2615">
        <v>-6.9286718176922797</v>
      </c>
      <c r="I2615">
        <v>-13.4807042279655</v>
      </c>
      <c r="J2615">
        <v>-2.6326501823751198</v>
      </c>
      <c r="K2615">
        <v>79.266446187985494</v>
      </c>
      <c r="L2615">
        <v>73.677502292939295</v>
      </c>
      <c r="M2615">
        <v>88.374458321217901</v>
      </c>
      <c r="N2615">
        <v>0.46752493452359301</v>
      </c>
      <c r="O2615">
        <v>16.2760751995879</v>
      </c>
      <c r="P2615">
        <v>56.730575176589298</v>
      </c>
      <c r="Q2615">
        <v>2.2514289353509E-2</v>
      </c>
    </row>
    <row r="2616" spans="1:17" hidden="1" x14ac:dyDescent="0.3">
      <c r="A2616" t="s">
        <v>5437</v>
      </c>
      <c r="B2616" t="s">
        <v>5438</v>
      </c>
      <c r="C2616" t="str">
        <f>IFERROR(VLOOKUP(Table1[[#This Row],[Ticker]],[1]!Table2[[Symbol]:[Industry]],2,FALSE),"-")</f>
        <v>-</v>
      </c>
      <c r="D2616" t="s">
        <v>296</v>
      </c>
      <c r="E2616">
        <v>163.29540545999899</v>
      </c>
      <c r="F2616">
        <v>178.2</v>
      </c>
      <c r="G2616">
        <v>-1.60119791294423</v>
      </c>
      <c r="H2616">
        <v>-3.1215742902306598</v>
      </c>
      <c r="I2616">
        <v>-21.458751874384699</v>
      </c>
      <c r="J2616">
        <v>-4.9015577454003099</v>
      </c>
      <c r="K2616">
        <v>178.72974067351899</v>
      </c>
      <c r="L2616">
        <v>164.14538812353101</v>
      </c>
      <c r="M2616">
        <v>40.096170289292097</v>
      </c>
      <c r="N2616">
        <v>0.95929267379653205</v>
      </c>
      <c r="O2616">
        <v>26.459034792368101</v>
      </c>
      <c r="P2616">
        <v>61.999999999999901</v>
      </c>
      <c r="Q2616">
        <v>4.0992879131802003E-2</v>
      </c>
    </row>
    <row r="2617" spans="1:17" hidden="1" x14ac:dyDescent="0.3">
      <c r="A2617" t="s">
        <v>5439</v>
      </c>
      <c r="B2617" t="s">
        <v>5440</v>
      </c>
      <c r="C2617" t="str">
        <f>IFERROR(VLOOKUP(Table1[[#This Row],[Ticker]],[1]!Table2[[Symbol]:[Industry]],2,FALSE),"-")</f>
        <v>-</v>
      </c>
      <c r="D2617" t="s">
        <v>54</v>
      </c>
      <c r="E2617">
        <v>163.05240104999999</v>
      </c>
      <c r="F2617">
        <v>142.44999999999999</v>
      </c>
      <c r="G2617">
        <v>-41.829295980051498</v>
      </c>
      <c r="H2617">
        <v>-5.1624127522804901</v>
      </c>
      <c r="I2617">
        <v>-25.6902448496765</v>
      </c>
      <c r="J2617">
        <v>-8.4446895638541103E-2</v>
      </c>
      <c r="K2617">
        <v>155.448820451297</v>
      </c>
      <c r="L2617">
        <v>162.14330289980199</v>
      </c>
      <c r="M2617">
        <v>32.604454700837898</v>
      </c>
      <c r="N2617">
        <v>0.86679972418932305</v>
      </c>
      <c r="O2617">
        <v>53.597753597753602</v>
      </c>
      <c r="P2617">
        <v>2.4820143884891999</v>
      </c>
      <c r="Q2617">
        <v>-8.9404659520257002E-2</v>
      </c>
    </row>
    <row r="2618" spans="1:17" hidden="1" x14ac:dyDescent="0.3">
      <c r="A2618" t="s">
        <v>5441</v>
      </c>
      <c r="B2618" t="s">
        <v>5442</v>
      </c>
      <c r="C2618" t="str">
        <f>IFERROR(VLOOKUP(Table1[[#This Row],[Ticker]],[1]!Table2[[Symbol]:[Industry]],2,FALSE),"-")</f>
        <v>-</v>
      </c>
      <c r="D2618" t="s">
        <v>992</v>
      </c>
      <c r="E2618">
        <v>162.93805953</v>
      </c>
      <c r="F2618">
        <v>161.65</v>
      </c>
      <c r="G2618">
        <v>74.586622819180207</v>
      </c>
      <c r="H2618">
        <v>-4.4562613206467301</v>
      </c>
      <c r="I2618">
        <v>17.758481205204699</v>
      </c>
      <c r="J2618">
        <v>4.3477110228804703</v>
      </c>
      <c r="K2618">
        <v>161.09139840538501</v>
      </c>
      <c r="L2618">
        <v>133.46840484584001</v>
      </c>
      <c r="M2618">
        <v>53.301280994170398</v>
      </c>
      <c r="N2618">
        <v>0.49490128668292199</v>
      </c>
      <c r="O2618">
        <v>21.4970615527373</v>
      </c>
      <c r="P2618">
        <v>107.37652341244301</v>
      </c>
      <c r="Q2618">
        <v>5.5096836201262003E-2</v>
      </c>
    </row>
    <row r="2619" spans="1:17" hidden="1" x14ac:dyDescent="0.3">
      <c r="A2619" t="s">
        <v>5443</v>
      </c>
      <c r="B2619" t="s">
        <v>5444</v>
      </c>
      <c r="C2619" t="str">
        <f>IFERROR(VLOOKUP(Table1[[#This Row],[Ticker]],[1]!Table2[[Symbol]:[Industry]],2,FALSE),"-")</f>
        <v>-</v>
      </c>
      <c r="D2619" t="s">
        <v>296</v>
      </c>
      <c r="E2619">
        <v>162.85233744999999</v>
      </c>
      <c r="F2619">
        <v>286.7</v>
      </c>
      <c r="G2619">
        <v>39.762046290690797</v>
      </c>
      <c r="H2619">
        <v>76.4896763327651</v>
      </c>
      <c r="I2619">
        <v>65.671441345234399</v>
      </c>
      <c r="J2619">
        <v>8.4949576056882297</v>
      </c>
      <c r="K2619">
        <v>204.023885339809</v>
      </c>
      <c r="L2619">
        <v>172.72103785636099</v>
      </c>
      <c r="M2619">
        <v>66.056373729788902</v>
      </c>
      <c r="N2619">
        <v>2.3263021446280598</v>
      </c>
      <c r="O2619">
        <v>16.306243460062699</v>
      </c>
      <c r="P2619">
        <v>114.35514018691499</v>
      </c>
      <c r="Q2619">
        <v>4.3254034932888E-2</v>
      </c>
    </row>
    <row r="2620" spans="1:17" hidden="1" x14ac:dyDescent="0.3">
      <c r="A2620" t="s">
        <v>5445</v>
      </c>
      <c r="B2620" t="s">
        <v>5446</v>
      </c>
      <c r="C2620" t="str">
        <f>IFERROR(VLOOKUP(Table1[[#This Row],[Ticker]],[1]!Table2[[Symbol]:[Industry]],2,FALSE),"-")</f>
        <v>-</v>
      </c>
      <c r="D2620" t="s">
        <v>127</v>
      </c>
      <c r="E2620">
        <v>162.71366399999999</v>
      </c>
      <c r="F2620">
        <v>45.84</v>
      </c>
      <c r="G2620">
        <v>-35.203921687190302</v>
      </c>
      <c r="H2620">
        <v>-6.95913521979723</v>
      </c>
      <c r="I2620">
        <v>-26.398065173534398</v>
      </c>
      <c r="J2620">
        <v>6.0870614785130197</v>
      </c>
      <c r="K2620">
        <v>44.8899404928625</v>
      </c>
      <c r="L2620">
        <v>48.223212157251801</v>
      </c>
      <c r="M2620">
        <v>72.320760775900993</v>
      </c>
      <c r="N2620">
        <v>1.79648024091118</v>
      </c>
      <c r="O2620">
        <v>43.542757417102898</v>
      </c>
      <c r="P2620">
        <v>11.100339311681999</v>
      </c>
      <c r="Q2620">
        <v>-3.8475498843129001E-2</v>
      </c>
    </row>
    <row r="2621" spans="1:17" hidden="1" x14ac:dyDescent="0.3">
      <c r="A2621" t="s">
        <v>5447</v>
      </c>
      <c r="B2621" t="s">
        <v>5448</v>
      </c>
      <c r="C2621" t="str">
        <f>IFERROR(VLOOKUP(Table1[[#This Row],[Ticker]],[1]!Table2[[Symbol]:[Industry]],2,FALSE),"-")</f>
        <v>-</v>
      </c>
      <c r="D2621" t="s">
        <v>127</v>
      </c>
      <c r="E2621">
        <v>162.62021999999999</v>
      </c>
      <c r="F2621">
        <v>70</v>
      </c>
      <c r="G2621">
        <v>-55.087163535954801</v>
      </c>
      <c r="H2621">
        <v>9.6456241264813105</v>
      </c>
      <c r="I2621">
        <v>-30.684440936990001</v>
      </c>
      <c r="J2621">
        <v>14.3715249053815</v>
      </c>
      <c r="K2621">
        <v>68.993522691085005</v>
      </c>
      <c r="L2621">
        <v>78.299431830103899</v>
      </c>
      <c r="M2621">
        <v>53.839646619693603</v>
      </c>
      <c r="N2621">
        <v>2.1322999084988399</v>
      </c>
      <c r="O2621">
        <v>80</v>
      </c>
      <c r="P2621">
        <v>14.3790849673202</v>
      </c>
    </row>
    <row r="2622" spans="1:17" hidden="1" x14ac:dyDescent="0.3">
      <c r="A2622" t="s">
        <v>5449</v>
      </c>
      <c r="B2622" t="s">
        <v>5450</v>
      </c>
      <c r="C2622" t="str">
        <f>IFERROR(VLOOKUP(Table1[[#This Row],[Ticker]],[1]!Table2[[Symbol]:[Industry]],2,FALSE),"-")</f>
        <v>-</v>
      </c>
      <c r="D2622" t="s">
        <v>46</v>
      </c>
      <c r="E2622">
        <v>162.55376135999899</v>
      </c>
      <c r="F2622">
        <v>97.2</v>
      </c>
      <c r="G2622">
        <v>28.867791920439899</v>
      </c>
      <c r="H2622">
        <v>-12.927066309308801</v>
      </c>
      <c r="I2622">
        <v>-31.7985638016218</v>
      </c>
      <c r="J2622">
        <v>-0.95977484667381396</v>
      </c>
      <c r="K2622">
        <v>101.232841372111</v>
      </c>
      <c r="L2622">
        <v>98.209957389281399</v>
      </c>
      <c r="M2622">
        <v>32.971544006536703</v>
      </c>
      <c r="N2622">
        <v>0.57548249549470398</v>
      </c>
      <c r="O2622">
        <v>63.425925925925903</v>
      </c>
      <c r="P2622">
        <v>85.072353389184997</v>
      </c>
      <c r="Q2622">
        <v>5.8519557892615003E-2</v>
      </c>
    </row>
    <row r="2623" spans="1:17" hidden="1" x14ac:dyDescent="0.3">
      <c r="A2623" t="s">
        <v>5451</v>
      </c>
      <c r="B2623" t="s">
        <v>5452</v>
      </c>
      <c r="C2623" t="str">
        <f>IFERROR(VLOOKUP(Table1[[#This Row],[Ticker]],[1]!Table2[[Symbol]:[Industry]],2,FALSE),"-")</f>
        <v>-</v>
      </c>
      <c r="D2623" t="s">
        <v>296</v>
      </c>
      <c r="E2623">
        <v>162.53729594999999</v>
      </c>
      <c r="F2623">
        <v>169.5</v>
      </c>
      <c r="G2623">
        <v>72.354429356115801</v>
      </c>
      <c r="H2623">
        <v>-8.1012766560424101</v>
      </c>
      <c r="I2623">
        <v>-7.1380173405997702</v>
      </c>
      <c r="J2623">
        <v>-0.43981515362676199</v>
      </c>
      <c r="K2623">
        <v>183.1375110022</v>
      </c>
      <c r="L2623">
        <v>163.461037772861</v>
      </c>
      <c r="M2623">
        <v>51.496038036930599</v>
      </c>
      <c r="N2623">
        <v>0.30385862878872599</v>
      </c>
      <c r="O2623">
        <v>55.663716814159301</v>
      </c>
      <c r="P2623">
        <v>128.74493927125499</v>
      </c>
      <c r="Q2623">
        <v>0.123373621165615</v>
      </c>
    </row>
    <row r="2624" spans="1:17" hidden="1" x14ac:dyDescent="0.3">
      <c r="A2624" t="s">
        <v>5453</v>
      </c>
      <c r="B2624" t="s">
        <v>5454</v>
      </c>
      <c r="C2624" t="str">
        <f>IFERROR(VLOOKUP(Table1[[#This Row],[Ticker]],[1]!Table2[[Symbol]:[Industry]],2,FALSE),"-")</f>
        <v>-</v>
      </c>
      <c r="D2624" t="s">
        <v>446</v>
      </c>
      <c r="E2624">
        <v>162.40036191999999</v>
      </c>
      <c r="F2624">
        <v>9.2799999999999994</v>
      </c>
      <c r="G2624">
        <v>32.773387198482901</v>
      </c>
      <c r="H2624">
        <v>-12.966484785652099</v>
      </c>
      <c r="I2624">
        <v>-4.5940131461574101</v>
      </c>
      <c r="J2624">
        <v>-3.8885573592502398</v>
      </c>
      <c r="K2624">
        <v>9.3274392821018495</v>
      </c>
      <c r="L2624">
        <v>8.5667695431368003</v>
      </c>
      <c r="M2624">
        <v>48.138859781096698</v>
      </c>
      <c r="N2624">
        <v>0.62222329649209596</v>
      </c>
      <c r="O2624">
        <v>74.568965517241395</v>
      </c>
      <c r="P2624">
        <v>89.387755102040799</v>
      </c>
      <c r="Q2624">
        <v>0.107925507540909</v>
      </c>
    </row>
    <row r="2625" spans="1:17" hidden="1" x14ac:dyDescent="0.3">
      <c r="A2625" t="s">
        <v>5455</v>
      </c>
      <c r="B2625" t="s">
        <v>5456</v>
      </c>
      <c r="C2625" t="str">
        <f>IFERROR(VLOOKUP(Table1[[#This Row],[Ticker]],[1]!Table2[[Symbol]:[Industry]],2,FALSE),"-")</f>
        <v>-</v>
      </c>
      <c r="D2625" t="s">
        <v>141</v>
      </c>
      <c r="E2625">
        <v>162.24</v>
      </c>
      <c r="F2625">
        <v>390</v>
      </c>
      <c r="G2625">
        <v>-24.628224939971201</v>
      </c>
      <c r="H2625">
        <v>-1.2717375111229301</v>
      </c>
      <c r="I2625">
        <v>-14.416498353258</v>
      </c>
      <c r="J2625">
        <v>-1.3721459806944301</v>
      </c>
      <c r="K2625">
        <v>389.91862481019399</v>
      </c>
      <c r="L2625">
        <v>387.57887342488198</v>
      </c>
      <c r="M2625">
        <v>100</v>
      </c>
      <c r="O2625">
        <v>0</v>
      </c>
      <c r="P2625">
        <v>5.4054054054053902</v>
      </c>
    </row>
    <row r="2626" spans="1:17" hidden="1" x14ac:dyDescent="0.3">
      <c r="A2626" t="s">
        <v>5457</v>
      </c>
      <c r="B2626" t="s">
        <v>5458</v>
      </c>
      <c r="C2626" t="str">
        <f>IFERROR(VLOOKUP(Table1[[#This Row],[Ticker]],[1]!Table2[[Symbol]:[Industry]],2,FALSE),"-")</f>
        <v>-</v>
      </c>
      <c r="E2626">
        <v>161.91499999999999</v>
      </c>
      <c r="F2626">
        <v>24.91</v>
      </c>
      <c r="G2626">
        <v>80.889316310000098</v>
      </c>
      <c r="H2626">
        <v>4.4270977634194999</v>
      </c>
      <c r="I2626">
        <v>16.6197983326967</v>
      </c>
      <c r="J2626">
        <v>-12.5880788947405</v>
      </c>
      <c r="K2626">
        <v>22.9343603998297</v>
      </c>
      <c r="L2626">
        <v>19.632704244556798</v>
      </c>
      <c r="M2626">
        <v>33.897773759338598</v>
      </c>
      <c r="N2626">
        <v>6.0623857488922503E-2</v>
      </c>
      <c r="O2626">
        <v>14.893617021276601</v>
      </c>
      <c r="P2626">
        <v>144.93608652900599</v>
      </c>
      <c r="Q2626">
        <v>8.4863258964450003E-2</v>
      </c>
    </row>
    <row r="2627" spans="1:17" hidden="1" x14ac:dyDescent="0.3">
      <c r="A2627" t="s">
        <v>5459</v>
      </c>
      <c r="B2627" t="s">
        <v>5460</v>
      </c>
      <c r="C2627" t="str">
        <f>IFERROR(VLOOKUP(Table1[[#This Row],[Ticker]],[1]!Table2[[Symbol]:[Industry]],2,FALSE),"-")</f>
        <v>-</v>
      </c>
      <c r="D2627" t="s">
        <v>51</v>
      </c>
      <c r="E2627">
        <v>161.4</v>
      </c>
      <c r="F2627">
        <v>269</v>
      </c>
      <c r="G2627">
        <v>341.896194216026</v>
      </c>
      <c r="H2627">
        <v>67.744603405250004</v>
      </c>
      <c r="I2627">
        <v>197.68467347641999</v>
      </c>
      <c r="J2627">
        <v>6.8329822244337599</v>
      </c>
      <c r="K2627">
        <v>191.35005875706699</v>
      </c>
      <c r="L2627">
        <v>135.79308673183999</v>
      </c>
      <c r="M2627">
        <v>96.862328886908998</v>
      </c>
      <c r="N2627">
        <v>1.3851583350980501</v>
      </c>
      <c r="O2627">
        <v>0</v>
      </c>
      <c r="P2627">
        <v>401.11773472429201</v>
      </c>
      <c r="Q2627">
        <v>0.13693590478322601</v>
      </c>
    </row>
    <row r="2628" spans="1:17" hidden="1" x14ac:dyDescent="0.3">
      <c r="A2628" t="s">
        <v>5461</v>
      </c>
      <c r="B2628" t="s">
        <v>5462</v>
      </c>
      <c r="C2628" t="str">
        <f>IFERROR(VLOOKUP(Table1[[#This Row],[Ticker]],[1]!Table2[[Symbol]:[Industry]],2,FALSE),"-")</f>
        <v>-</v>
      </c>
      <c r="D2628" t="s">
        <v>412</v>
      </c>
      <c r="E2628">
        <v>161.09233329700001</v>
      </c>
      <c r="F2628">
        <v>99.89</v>
      </c>
      <c r="G2628">
        <v>-49.085494202751001</v>
      </c>
      <c r="H2628">
        <v>-9.9689619935386293</v>
      </c>
      <c r="I2628">
        <v>-26.793691335714101</v>
      </c>
      <c r="J2628">
        <v>-5.1728699281130002</v>
      </c>
      <c r="K2628">
        <v>107.21066163385601</v>
      </c>
      <c r="L2628">
        <v>113.072184173963</v>
      </c>
      <c r="M2628">
        <v>21.686823679987899</v>
      </c>
      <c r="N2628">
        <v>0.38735864967696099</v>
      </c>
      <c r="O2628">
        <v>58.974872359595501</v>
      </c>
      <c r="P2628">
        <v>13.3182076006806</v>
      </c>
      <c r="Q2628">
        <v>6.0544578278703E-2</v>
      </c>
    </row>
    <row r="2629" spans="1:17" hidden="1" x14ac:dyDescent="0.3">
      <c r="A2629" t="s">
        <v>5463</v>
      </c>
      <c r="B2629" t="s">
        <v>5464</v>
      </c>
      <c r="C2629" t="str">
        <f>IFERROR(VLOOKUP(Table1[[#This Row],[Ticker]],[1]!Table2[[Symbol]:[Industry]],2,FALSE),"-")</f>
        <v>-</v>
      </c>
      <c r="D2629" t="s">
        <v>415</v>
      </c>
      <c r="E2629">
        <v>160.72</v>
      </c>
      <c r="F2629">
        <v>1.96</v>
      </c>
      <c r="G2629">
        <v>44.792531925063102</v>
      </c>
      <c r="H2629">
        <v>-20.716181955567301</v>
      </c>
      <c r="I2629">
        <v>46.310779863114</v>
      </c>
      <c r="J2629">
        <v>-13.111276415477001</v>
      </c>
      <c r="K2629">
        <v>2.0563241896701601</v>
      </c>
      <c r="L2629">
        <v>1.6011171287013</v>
      </c>
      <c r="M2629">
        <v>25.783877923057901</v>
      </c>
      <c r="N2629">
        <v>1.2634683358005001</v>
      </c>
      <c r="O2629">
        <v>30.612244897959101</v>
      </c>
      <c r="P2629">
        <v>99.301824988301306</v>
      </c>
      <c r="Q2629">
        <v>-3.6498408825272E-2</v>
      </c>
    </row>
    <row r="2630" spans="1:17" hidden="1" x14ac:dyDescent="0.3">
      <c r="A2630" t="s">
        <v>5465</v>
      </c>
      <c r="B2630" t="s">
        <v>5466</v>
      </c>
      <c r="C2630" t="str">
        <f>IFERROR(VLOOKUP(Table1[[#This Row],[Ticker]],[1]!Table2[[Symbol]:[Industry]],2,FALSE),"-")</f>
        <v>-</v>
      </c>
      <c r="D2630" t="s">
        <v>5467</v>
      </c>
      <c r="E2630">
        <v>160.62492</v>
      </c>
      <c r="F2630">
        <v>166</v>
      </c>
      <c r="G2630">
        <v>-20.099855510939499</v>
      </c>
      <c r="H2630">
        <v>-17.598268123367799</v>
      </c>
      <c r="I2630">
        <v>-9.8824933154746297</v>
      </c>
      <c r="J2630">
        <v>-4.4454320327038799</v>
      </c>
      <c r="K2630">
        <v>166.80818817958601</v>
      </c>
      <c r="L2630">
        <v>158.296619981014</v>
      </c>
      <c r="M2630">
        <v>41.1093365547896</v>
      </c>
      <c r="N2630">
        <v>0.35264550264550198</v>
      </c>
      <c r="O2630">
        <v>23.3734939759036</v>
      </c>
      <c r="P2630">
        <v>45.550197281893901</v>
      </c>
    </row>
    <row r="2631" spans="1:17" hidden="1" x14ac:dyDescent="0.3">
      <c r="A2631" t="s">
        <v>5468</v>
      </c>
      <c r="B2631" t="s">
        <v>5469</v>
      </c>
      <c r="C2631" t="str">
        <f>IFERROR(VLOOKUP(Table1[[#This Row],[Ticker]],[1]!Table2[[Symbol]:[Industry]],2,FALSE),"-")</f>
        <v>-</v>
      </c>
      <c r="D2631" t="s">
        <v>1169</v>
      </c>
      <c r="E2631">
        <v>160.35799363800001</v>
      </c>
      <c r="F2631">
        <v>0.86</v>
      </c>
      <c r="G2631">
        <v>74.728274416528095</v>
      </c>
      <c r="H2631">
        <v>4.8258234644868301</v>
      </c>
      <c r="I2631">
        <v>-24.8331650199246</v>
      </c>
      <c r="J2631">
        <v>-6.8069285893900897</v>
      </c>
      <c r="K2631">
        <v>0.84952460731206303</v>
      </c>
      <c r="L2631">
        <v>0.77402182247552798</v>
      </c>
      <c r="M2631">
        <v>45.664164405946799</v>
      </c>
      <c r="N2631">
        <v>1.40104976114817</v>
      </c>
      <c r="O2631">
        <v>39.534883720930203</v>
      </c>
      <c r="P2631">
        <v>109.75609756097499</v>
      </c>
      <c r="Q2631">
        <v>1.7995765220460001E-2</v>
      </c>
    </row>
    <row r="2632" spans="1:17" hidden="1" x14ac:dyDescent="0.3">
      <c r="A2632" t="s">
        <v>5470</v>
      </c>
      <c r="B2632" t="s">
        <v>5471</v>
      </c>
      <c r="C2632" t="str">
        <f>IFERROR(VLOOKUP(Table1[[#This Row],[Ticker]],[1]!Table2[[Symbol]:[Industry]],2,FALSE),"-")</f>
        <v>-</v>
      </c>
      <c r="D2632" t="s">
        <v>158</v>
      </c>
      <c r="E2632">
        <v>159.47412</v>
      </c>
      <c r="F2632">
        <v>151</v>
      </c>
      <c r="G2632">
        <v>-7.7664238676438604</v>
      </c>
      <c r="H2632">
        <v>3.7632275238420898</v>
      </c>
      <c r="I2632">
        <v>-20.041498353258</v>
      </c>
      <c r="J2632">
        <v>-6.9067371756629896</v>
      </c>
      <c r="K2632">
        <v>148.061889529186</v>
      </c>
      <c r="L2632">
        <v>142.02731997251999</v>
      </c>
      <c r="M2632">
        <v>51.957273748104299</v>
      </c>
      <c r="N2632">
        <v>0.66536964980544699</v>
      </c>
      <c r="O2632">
        <v>24.503311258278099</v>
      </c>
      <c r="P2632">
        <v>28.074639525021201</v>
      </c>
      <c r="Q2632">
        <v>6.9307520858738994E-2</v>
      </c>
    </row>
    <row r="2633" spans="1:17" hidden="1" x14ac:dyDescent="0.3">
      <c r="A2633" t="s">
        <v>5472</v>
      </c>
      <c r="B2633" t="s">
        <v>5473</v>
      </c>
      <c r="C2633" t="str">
        <f>IFERROR(VLOOKUP(Table1[[#This Row],[Ticker]],[1]!Table2[[Symbol]:[Industry]],2,FALSE),"-")</f>
        <v>-</v>
      </c>
      <c r="D2633" t="s">
        <v>196</v>
      </c>
      <c r="E2633">
        <v>159.173633</v>
      </c>
      <c r="F2633">
        <v>151.4</v>
      </c>
      <c r="G2633">
        <v>-85.550010542232798</v>
      </c>
      <c r="H2633">
        <v>1.67953222120377</v>
      </c>
      <c r="I2633">
        <v>-43.519752860399102</v>
      </c>
      <c r="J2633">
        <v>-1.3721459806944301</v>
      </c>
      <c r="K2633">
        <v>146.76835012052399</v>
      </c>
      <c r="L2633">
        <v>185.83659405712001</v>
      </c>
      <c r="M2633">
        <v>64.470857857453495</v>
      </c>
      <c r="N2633">
        <v>1.42399765016889</v>
      </c>
      <c r="O2633">
        <v>133.15719947159801</v>
      </c>
      <c r="P2633">
        <v>41.495327102803699</v>
      </c>
      <c r="Q2633">
        <v>2.9777901433273999E-2</v>
      </c>
    </row>
    <row r="2634" spans="1:17" hidden="1" x14ac:dyDescent="0.3">
      <c r="A2634" t="s">
        <v>5474</v>
      </c>
      <c r="B2634" t="s">
        <v>5475</v>
      </c>
      <c r="C2634" t="str">
        <f>IFERROR(VLOOKUP(Table1[[#This Row],[Ticker]],[1]!Table2[[Symbol]:[Industry]],2,FALSE),"-")</f>
        <v>-</v>
      </c>
      <c r="D2634" t="s">
        <v>532</v>
      </c>
      <c r="E2634">
        <v>159.11000000000001</v>
      </c>
      <c r="F2634">
        <v>45.46</v>
      </c>
      <c r="G2634">
        <v>24.5922199947594</v>
      </c>
      <c r="H2634">
        <v>-6.4515936262308298</v>
      </c>
      <c r="I2634">
        <v>-18.9122966725857</v>
      </c>
      <c r="J2634">
        <v>-4.8860552047061496</v>
      </c>
      <c r="K2634">
        <v>47.641749528310697</v>
      </c>
      <c r="L2634">
        <v>44.514477977244397</v>
      </c>
      <c r="M2634">
        <v>37.122534171183098</v>
      </c>
      <c r="N2634">
        <v>0.62177690596365098</v>
      </c>
      <c r="O2634">
        <v>49.0321161460624</v>
      </c>
      <c r="Q2634">
        <v>7.8028553777870005E-2</v>
      </c>
    </row>
    <row r="2635" spans="1:17" hidden="1" x14ac:dyDescent="0.3">
      <c r="A2635" t="s">
        <v>5476</v>
      </c>
      <c r="B2635" t="s">
        <v>5477</v>
      </c>
      <c r="C2635" t="str">
        <f>IFERROR(VLOOKUP(Table1[[#This Row],[Ticker]],[1]!Table2[[Symbol]:[Industry]],2,FALSE),"-")</f>
        <v>-</v>
      </c>
      <c r="D2635" t="s">
        <v>21</v>
      </c>
      <c r="E2635">
        <v>158.95515501599999</v>
      </c>
      <c r="F2635">
        <v>43.43</v>
      </c>
      <c r="G2635">
        <v>58.792456611144999</v>
      </c>
      <c r="H2635">
        <v>-2.7469274977121199</v>
      </c>
      <c r="I2635">
        <v>-4.3277784546521803</v>
      </c>
      <c r="J2635">
        <v>3.2067389540623799</v>
      </c>
      <c r="K2635">
        <v>41.645884870418698</v>
      </c>
      <c r="L2635">
        <v>37.6940376423385</v>
      </c>
      <c r="M2635">
        <v>56.022387118767</v>
      </c>
      <c r="N2635">
        <v>0.64714856092685502</v>
      </c>
      <c r="O2635">
        <v>24.222887405019499</v>
      </c>
      <c r="P2635">
        <v>93.193950177935903</v>
      </c>
      <c r="Q2635">
        <v>7.1719134483282002E-2</v>
      </c>
    </row>
    <row r="2636" spans="1:17" hidden="1" x14ac:dyDescent="0.3">
      <c r="A2636" t="s">
        <v>5478</v>
      </c>
      <c r="B2636" t="s">
        <v>5479</v>
      </c>
      <c r="C2636" t="str">
        <f>IFERROR(VLOOKUP(Table1[[#This Row],[Ticker]],[1]!Table2[[Symbol]:[Industry]],2,FALSE),"-")</f>
        <v>-</v>
      </c>
      <c r="D2636" t="s">
        <v>127</v>
      </c>
      <c r="E2636">
        <v>158.47930769999999</v>
      </c>
      <c r="F2636">
        <v>80.05</v>
      </c>
      <c r="G2636">
        <v>8.7012050099092892</v>
      </c>
      <c r="H2636">
        <v>36.925178265863998</v>
      </c>
      <c r="I2636">
        <v>7.6109406711322398</v>
      </c>
      <c r="J2636">
        <v>4.8404093722620498</v>
      </c>
      <c r="K2636">
        <v>66.857390306356606</v>
      </c>
      <c r="L2636">
        <v>63.249626713191098</v>
      </c>
      <c r="M2636">
        <v>68.664762966636403</v>
      </c>
      <c r="N2636">
        <v>2.8171803552227899</v>
      </c>
      <c r="O2636">
        <v>17.738913179262902</v>
      </c>
      <c r="P2636">
        <v>60.099999999999902</v>
      </c>
      <c r="Q2636">
        <v>0.13016977894166601</v>
      </c>
    </row>
    <row r="2637" spans="1:17" hidden="1" x14ac:dyDescent="0.3">
      <c r="A2637" t="s">
        <v>5480</v>
      </c>
      <c r="B2637" t="s">
        <v>5481</v>
      </c>
      <c r="C2637" t="str">
        <f>IFERROR(VLOOKUP(Table1[[#This Row],[Ticker]],[1]!Table2[[Symbol]:[Industry]],2,FALSE),"-")</f>
        <v>-</v>
      </c>
      <c r="D2637" t="s">
        <v>5482</v>
      </c>
      <c r="E2637">
        <v>158.2780654</v>
      </c>
      <c r="F2637">
        <v>63.7</v>
      </c>
      <c r="G2637">
        <v>4.7811844694381502</v>
      </c>
      <c r="H2637">
        <v>2.6965164571310298</v>
      </c>
      <c r="I2637">
        <v>20.398316461556799</v>
      </c>
      <c r="J2637">
        <v>-7.3979709448264304</v>
      </c>
      <c r="K2637">
        <v>61.3818196458936</v>
      </c>
      <c r="M2637">
        <v>52.617826499026002</v>
      </c>
      <c r="N2637">
        <v>0.55134199134199102</v>
      </c>
      <c r="O2637">
        <v>29.356357927786501</v>
      </c>
      <c r="P2637">
        <v>61.265822784810098</v>
      </c>
    </row>
    <row r="2638" spans="1:17" hidden="1" x14ac:dyDescent="0.3">
      <c r="A2638" t="s">
        <v>5483</v>
      </c>
      <c r="B2638" t="s">
        <v>5484</v>
      </c>
      <c r="C2638" t="str">
        <f>IFERROR(VLOOKUP(Table1[[#This Row],[Ticker]],[1]!Table2[[Symbol]:[Industry]],2,FALSE),"-")</f>
        <v>-</v>
      </c>
      <c r="D2638" t="s">
        <v>5485</v>
      </c>
      <c r="E2638">
        <v>157.68575200000001</v>
      </c>
      <c r="F2638">
        <v>132.4</v>
      </c>
      <c r="G2638">
        <v>-52.606729760581302</v>
      </c>
      <c r="H2638">
        <v>68.265462254547799</v>
      </c>
      <c r="I2638">
        <v>7.1071363415561297</v>
      </c>
      <c r="J2638">
        <v>60.303831672936802</v>
      </c>
      <c r="K2638">
        <v>91.618532578923507</v>
      </c>
      <c r="M2638">
        <v>76.287493161302507</v>
      </c>
      <c r="N2638">
        <v>3.52328274949179</v>
      </c>
      <c r="O2638">
        <v>39.728096676737103</v>
      </c>
      <c r="P2638">
        <v>74.210526315789394</v>
      </c>
    </row>
    <row r="2639" spans="1:17" hidden="1" x14ac:dyDescent="0.3">
      <c r="A2639" t="s">
        <v>5486</v>
      </c>
      <c r="B2639" t="s">
        <v>5487</v>
      </c>
      <c r="C2639" t="str">
        <f>IFERROR(VLOOKUP(Table1[[#This Row],[Ticker]],[1]!Table2[[Symbol]:[Industry]],2,FALSE),"-")</f>
        <v>-</v>
      </c>
      <c r="D2639" t="s">
        <v>630</v>
      </c>
      <c r="E2639">
        <v>157.55634000000001</v>
      </c>
      <c r="F2639">
        <v>476.75</v>
      </c>
      <c r="G2639">
        <v>-20.335056944548299</v>
      </c>
      <c r="H2639">
        <v>-6.11723591991053</v>
      </c>
      <c r="I2639">
        <v>6.1271173231010296</v>
      </c>
      <c r="J2639">
        <v>4.4383563024105799</v>
      </c>
      <c r="K2639">
        <v>456.52605133737597</v>
      </c>
      <c r="L2639">
        <v>432.55151118726599</v>
      </c>
      <c r="M2639">
        <v>73.105796697233103</v>
      </c>
      <c r="N2639">
        <v>1.11446853999087</v>
      </c>
      <c r="O2639">
        <v>14.7351861562663</v>
      </c>
      <c r="P2639">
        <v>32.4305555555555</v>
      </c>
      <c r="Q2639">
        <v>-1.0665257304473E-2</v>
      </c>
    </row>
    <row r="2640" spans="1:17" hidden="1" x14ac:dyDescent="0.3">
      <c r="A2640" t="s">
        <v>5488</v>
      </c>
      <c r="B2640" t="s">
        <v>5489</v>
      </c>
      <c r="C2640" t="str">
        <f>IFERROR(VLOOKUP(Table1[[#This Row],[Ticker]],[1]!Table2[[Symbol]:[Industry]],2,FALSE),"-")</f>
        <v>-</v>
      </c>
      <c r="E2640">
        <v>157.495870752</v>
      </c>
      <c r="F2640">
        <v>10.56</v>
      </c>
      <c r="G2640">
        <v>-13.477338954648101</v>
      </c>
      <c r="H2640">
        <v>-5.6353738747592903</v>
      </c>
      <c r="I2640">
        <v>-30.8060470468447</v>
      </c>
      <c r="J2640">
        <v>-2.59280325768975</v>
      </c>
      <c r="K2640">
        <v>10.994476227301901</v>
      </c>
      <c r="L2640">
        <v>11.313189325585499</v>
      </c>
      <c r="M2640">
        <v>47.043063085075801</v>
      </c>
      <c r="N2640">
        <v>1.1434613439394701</v>
      </c>
      <c r="O2640">
        <v>65.814393939393895</v>
      </c>
      <c r="P2640">
        <v>21.2399540757749</v>
      </c>
      <c r="Q2640">
        <v>7.7495118125606E-2</v>
      </c>
    </row>
    <row r="2641" spans="1:17" hidden="1" x14ac:dyDescent="0.3">
      <c r="A2641" t="s">
        <v>5490</v>
      </c>
      <c r="B2641" t="s">
        <v>5491</v>
      </c>
      <c r="C2641" t="str">
        <f>IFERROR(VLOOKUP(Table1[[#This Row],[Ticker]],[1]!Table2[[Symbol]:[Industry]],2,FALSE),"-")</f>
        <v>-</v>
      </c>
      <c r="D2641" t="s">
        <v>630</v>
      </c>
      <c r="E2641">
        <v>157.49369999999999</v>
      </c>
      <c r="F2641">
        <v>2</v>
      </c>
      <c r="G2641">
        <v>-82.667232805968695</v>
      </c>
      <c r="H2641">
        <v>7.8639017633134296</v>
      </c>
      <c r="I2641">
        <v>-24.278950796922</v>
      </c>
      <c r="J2641">
        <v>28.713638333031</v>
      </c>
      <c r="K2641">
        <v>1.62142721321588</v>
      </c>
      <c r="L2641">
        <v>2.1565057742893998</v>
      </c>
      <c r="M2641">
        <v>84.305976581538701</v>
      </c>
      <c r="N2641">
        <v>0.94926335188103095</v>
      </c>
      <c r="O2641">
        <v>119.39935064935</v>
      </c>
      <c r="P2641">
        <v>56.456364929391398</v>
      </c>
      <c r="Q2641">
        <v>-4.4508426536445003E-2</v>
      </c>
    </row>
    <row r="2642" spans="1:17" hidden="1" x14ac:dyDescent="0.3">
      <c r="A2642" t="s">
        <v>5492</v>
      </c>
      <c r="B2642" t="s">
        <v>5493</v>
      </c>
      <c r="C2642" t="str">
        <f>IFERROR(VLOOKUP(Table1[[#This Row],[Ticker]],[1]!Table2[[Symbol]:[Industry]],2,FALSE),"-")</f>
        <v>-</v>
      </c>
      <c r="D2642" t="s">
        <v>630</v>
      </c>
      <c r="E2642">
        <v>157.267425</v>
      </c>
      <c r="F2642">
        <v>218.75</v>
      </c>
      <c r="G2642">
        <v>-41.614066885392802</v>
      </c>
      <c r="H2642">
        <v>-4.40086928723575</v>
      </c>
      <c r="I2642">
        <v>-24.672908609668202</v>
      </c>
      <c r="J2642">
        <v>1.9173277035160801</v>
      </c>
      <c r="K2642">
        <v>219.782556935662</v>
      </c>
      <c r="L2642">
        <v>231.404692924176</v>
      </c>
      <c r="M2642">
        <v>52.447214743260197</v>
      </c>
      <c r="N2642">
        <v>1.14710815201408</v>
      </c>
      <c r="O2642">
        <v>46.285714285714199</v>
      </c>
      <c r="P2642">
        <v>8.2920792079207892</v>
      </c>
      <c r="Q2642">
        <v>-2.3381800051520001E-2</v>
      </c>
    </row>
    <row r="2643" spans="1:17" hidden="1" x14ac:dyDescent="0.3">
      <c r="A2643" t="s">
        <v>5494</v>
      </c>
      <c r="B2643" t="s">
        <v>5495</v>
      </c>
      <c r="C2643" t="str">
        <f>IFERROR(VLOOKUP(Table1[[#This Row],[Ticker]],[1]!Table2[[Symbol]:[Industry]],2,FALSE),"-")</f>
        <v>-</v>
      </c>
      <c r="D2643" t="s">
        <v>630</v>
      </c>
      <c r="E2643">
        <v>157.240512</v>
      </c>
      <c r="F2643">
        <v>298.8</v>
      </c>
      <c r="G2643">
        <v>-14.755852567598801</v>
      </c>
      <c r="H2643">
        <v>-6.1588342853164697</v>
      </c>
      <c r="I2643">
        <v>-24.6328445071041</v>
      </c>
      <c r="J2643">
        <v>-2.5121292162350799</v>
      </c>
      <c r="K2643">
        <v>298.55990904579699</v>
      </c>
      <c r="L2643">
        <v>295.329891537376</v>
      </c>
      <c r="M2643">
        <v>52.777600796556598</v>
      </c>
      <c r="N2643">
        <v>0.34885464418985201</v>
      </c>
      <c r="O2643">
        <v>19.4779116465863</v>
      </c>
      <c r="P2643">
        <v>18.878058484185399</v>
      </c>
      <c r="Q2643">
        <v>3.6934104482104997E-2</v>
      </c>
    </row>
    <row r="2644" spans="1:17" hidden="1" x14ac:dyDescent="0.3">
      <c r="A2644" t="s">
        <v>5496</v>
      </c>
      <c r="B2644" t="s">
        <v>5497</v>
      </c>
      <c r="C2644" t="str">
        <f>IFERROR(VLOOKUP(Table1[[#This Row],[Ticker]],[1]!Table2[[Symbol]:[Industry]],2,FALSE),"-")</f>
        <v>-</v>
      </c>
      <c r="D2644" t="s">
        <v>196</v>
      </c>
      <c r="E2644">
        <v>157.235052618</v>
      </c>
      <c r="F2644">
        <v>66.78</v>
      </c>
      <c r="G2644">
        <v>-43.103143492994398</v>
      </c>
      <c r="H2644">
        <v>23.673357657251799</v>
      </c>
      <c r="I2644">
        <v>-21.627836410781899</v>
      </c>
      <c r="J2644">
        <v>13.328794879520601</v>
      </c>
      <c r="K2644">
        <v>60.263746743006401</v>
      </c>
      <c r="L2644">
        <v>63.800185965563699</v>
      </c>
      <c r="M2644">
        <v>62.616095077411899</v>
      </c>
      <c r="N2644">
        <v>2.1147267328605501</v>
      </c>
      <c r="O2644">
        <v>42.857142857142797</v>
      </c>
      <c r="P2644">
        <v>30.9411764705882</v>
      </c>
      <c r="Q2644">
        <v>2.2308716406180002E-3</v>
      </c>
    </row>
    <row r="2645" spans="1:17" hidden="1" x14ac:dyDescent="0.3">
      <c r="A2645" t="s">
        <v>5498</v>
      </c>
      <c r="B2645" t="s">
        <v>5499</v>
      </c>
      <c r="C2645" t="str">
        <f>IFERROR(VLOOKUP(Table1[[#This Row],[Ticker]],[1]!Table2[[Symbol]:[Industry]],2,FALSE),"-")</f>
        <v>-</v>
      </c>
      <c r="D2645" t="s">
        <v>630</v>
      </c>
      <c r="E2645">
        <v>157.182830241</v>
      </c>
      <c r="F2645">
        <v>51.11</v>
      </c>
      <c r="G2645">
        <v>4.1133512819199201</v>
      </c>
      <c r="H2645">
        <v>-18.917869542003601</v>
      </c>
      <c r="I2645">
        <v>-19.062020741317699</v>
      </c>
      <c r="J2645">
        <v>-7.949447142446</v>
      </c>
      <c r="K2645">
        <v>54.256844776815598</v>
      </c>
      <c r="L2645">
        <v>51.218241169656203</v>
      </c>
      <c r="M2645">
        <v>35.451321753312797</v>
      </c>
      <c r="N2645">
        <v>0.548402323542728</v>
      </c>
      <c r="O2645">
        <v>37.937781256114199</v>
      </c>
      <c r="P2645">
        <v>40.798898071625302</v>
      </c>
      <c r="Q2645">
        <v>0.10922046462245499</v>
      </c>
    </row>
    <row r="2646" spans="1:17" hidden="1" x14ac:dyDescent="0.3">
      <c r="A2646" t="s">
        <v>5500</v>
      </c>
      <c r="B2646" t="s">
        <v>5501</v>
      </c>
      <c r="C2646" t="str">
        <f>IFERROR(VLOOKUP(Table1[[#This Row],[Ticker]],[1]!Table2[[Symbol]:[Industry]],2,FALSE),"-")</f>
        <v>-</v>
      </c>
      <c r="D2646" t="s">
        <v>141</v>
      </c>
      <c r="E2646">
        <v>157.090066248</v>
      </c>
      <c r="F2646">
        <v>9.98</v>
      </c>
      <c r="G2646">
        <v>-17.898798884702501</v>
      </c>
      <c r="H2646">
        <v>-1.9717375111229301</v>
      </c>
      <c r="I2646">
        <v>-19.8193419551537</v>
      </c>
      <c r="J2646">
        <v>-1.8731479847024599</v>
      </c>
      <c r="K2646">
        <v>9.9317052478814105</v>
      </c>
      <c r="L2646">
        <v>10.717319455116399</v>
      </c>
      <c r="M2646">
        <v>53.2282811692046</v>
      </c>
      <c r="N2646">
        <v>0.68691904884303601</v>
      </c>
      <c r="O2646">
        <v>50.8016032064128</v>
      </c>
      <c r="P2646">
        <v>23.209876543209798</v>
      </c>
      <c r="Q2646">
        <v>3.2932465392310997E-2</v>
      </c>
    </row>
    <row r="2647" spans="1:17" hidden="1" x14ac:dyDescent="0.3">
      <c r="A2647" t="s">
        <v>5502</v>
      </c>
      <c r="B2647" t="s">
        <v>5503</v>
      </c>
      <c r="C2647" t="str">
        <f>IFERROR(VLOOKUP(Table1[[#This Row],[Ticker]],[1]!Table2[[Symbol]:[Industry]],2,FALSE),"-")</f>
        <v>-</v>
      </c>
      <c r="D2647" t="s">
        <v>1169</v>
      </c>
      <c r="E2647">
        <v>157.07472000000001</v>
      </c>
      <c r="F2647">
        <v>12.57</v>
      </c>
      <c r="G2647">
        <v>-43.254203351935097</v>
      </c>
      <c r="H2647">
        <v>-10.444669841950001</v>
      </c>
      <c r="I2647">
        <v>-48.188890344828003</v>
      </c>
      <c r="J2647">
        <v>-10.064511815917401</v>
      </c>
      <c r="K2647">
        <v>13.6124404972654</v>
      </c>
      <c r="L2647">
        <v>15.406208303843901</v>
      </c>
      <c r="M2647">
        <v>40.892206760814503</v>
      </c>
      <c r="N2647">
        <v>0.36587739316331302</v>
      </c>
      <c r="O2647">
        <v>76.531424025457397</v>
      </c>
      <c r="P2647">
        <v>22.038834951456298</v>
      </c>
      <c r="Q2647">
        <v>9.3405214616165994E-2</v>
      </c>
    </row>
    <row r="2648" spans="1:17" hidden="1" x14ac:dyDescent="0.3">
      <c r="A2648" t="s">
        <v>5504</v>
      </c>
      <c r="B2648" t="s">
        <v>5505</v>
      </c>
      <c r="C2648" t="str">
        <f>IFERROR(VLOOKUP(Table1[[#This Row],[Ticker]],[1]!Table2[[Symbol]:[Industry]],2,FALSE),"-")</f>
        <v>-</v>
      </c>
      <c r="D2648" t="s">
        <v>283</v>
      </c>
      <c r="E2648">
        <v>156.63795755999999</v>
      </c>
      <c r="F2648">
        <v>75.319999999999993</v>
      </c>
      <c r="G2648">
        <v>-46.437625905864998</v>
      </c>
      <c r="H2648">
        <v>8.8008314293705308</v>
      </c>
      <c r="I2648">
        <v>1.28242637792478</v>
      </c>
      <c r="J2648">
        <v>-5.8557731847246597</v>
      </c>
      <c r="K2648">
        <v>68.778428783455993</v>
      </c>
      <c r="L2648">
        <v>69.218684495066896</v>
      </c>
      <c r="M2648">
        <v>52.814095722453501</v>
      </c>
      <c r="N2648">
        <v>1.41881924397252</v>
      </c>
      <c r="O2648">
        <v>47.371216144450301</v>
      </c>
      <c r="P2648">
        <v>55.298969072164901</v>
      </c>
      <c r="Q2648">
        <v>4.9929371485806999E-2</v>
      </c>
    </row>
    <row r="2649" spans="1:17" hidden="1" x14ac:dyDescent="0.3">
      <c r="A2649" t="s">
        <v>5506</v>
      </c>
      <c r="B2649" t="s">
        <v>5507</v>
      </c>
      <c r="C2649" t="str">
        <f>IFERROR(VLOOKUP(Table1[[#This Row],[Ticker]],[1]!Table2[[Symbol]:[Industry]],2,FALSE),"-")</f>
        <v>-</v>
      </c>
      <c r="D2649" t="s">
        <v>306</v>
      </c>
      <c r="E2649">
        <v>156.51791854199999</v>
      </c>
      <c r="F2649">
        <v>34.83</v>
      </c>
      <c r="G2649">
        <v>188.04856143544501</v>
      </c>
      <c r="H2649">
        <v>-24.4284942678796</v>
      </c>
      <c r="I2649">
        <v>115.332842016135</v>
      </c>
      <c r="J2649">
        <v>-4.5329089234737401</v>
      </c>
      <c r="K2649">
        <v>38.586505619347697</v>
      </c>
      <c r="L2649">
        <v>27.058116749046</v>
      </c>
      <c r="M2649">
        <v>17.744217410398701</v>
      </c>
      <c r="N2649">
        <v>0.15591134872183399</v>
      </c>
      <c r="O2649">
        <v>47.286821705426298</v>
      </c>
      <c r="P2649">
        <v>236.52173913043401</v>
      </c>
      <c r="Q2649">
        <v>6.9718499835343006E-2</v>
      </c>
    </row>
    <row r="2650" spans="1:17" hidden="1" x14ac:dyDescent="0.3">
      <c r="A2650" t="s">
        <v>5508</v>
      </c>
      <c r="B2650" t="s">
        <v>5509</v>
      </c>
      <c r="C2650" t="str">
        <f>IFERROR(VLOOKUP(Table1[[#This Row],[Ticker]],[1]!Table2[[Symbol]:[Industry]],2,FALSE),"-")</f>
        <v>-</v>
      </c>
      <c r="D2650" t="s">
        <v>46</v>
      </c>
      <c r="E2650">
        <v>156.214698</v>
      </c>
      <c r="F2650">
        <v>150.9</v>
      </c>
      <c r="G2650">
        <v>149.41081409906701</v>
      </c>
      <c r="H2650">
        <v>1.3813237133668601</v>
      </c>
      <c r="I2650">
        <v>88.815824879065204</v>
      </c>
      <c r="J2650">
        <v>-6.4067589448228199</v>
      </c>
      <c r="K2650">
        <v>141.56118796688099</v>
      </c>
      <c r="L2650">
        <v>103.53293715253299</v>
      </c>
      <c r="M2650">
        <v>49.9591083785227</v>
      </c>
      <c r="N2650">
        <v>2.33939393939393</v>
      </c>
      <c r="O2650">
        <v>7.2895957587806501</v>
      </c>
      <c r="P2650">
        <v>179.444444444444</v>
      </c>
      <c r="Q2650">
        <v>0.126656430697556</v>
      </c>
    </row>
    <row r="2651" spans="1:17" hidden="1" x14ac:dyDescent="0.3">
      <c r="A2651" t="s">
        <v>5510</v>
      </c>
      <c r="B2651" t="s">
        <v>5511</v>
      </c>
      <c r="C2651" t="str">
        <f>IFERROR(VLOOKUP(Table1[[#This Row],[Ticker]],[1]!Table2[[Symbol]:[Industry]],2,FALSE),"-")</f>
        <v>-</v>
      </c>
      <c r="D2651" t="s">
        <v>3598</v>
      </c>
      <c r="E2651">
        <v>156.16200000000001</v>
      </c>
      <c r="F2651">
        <v>15.31</v>
      </c>
      <c r="G2651">
        <v>213.77952932226299</v>
      </c>
      <c r="H2651">
        <v>-7.2885846832047596</v>
      </c>
      <c r="I2651">
        <v>-19.9686266691124</v>
      </c>
      <c r="J2651">
        <v>-9.0007680977849205</v>
      </c>
      <c r="K2651">
        <v>15.5811436962793</v>
      </c>
      <c r="L2651">
        <v>13.5257721034941</v>
      </c>
      <c r="M2651">
        <v>41.727162010461697</v>
      </c>
      <c r="N2651">
        <v>0.786548354068212</v>
      </c>
      <c r="O2651">
        <v>45.199216198563001</v>
      </c>
      <c r="P2651">
        <v>324.68793342579698</v>
      </c>
    </row>
    <row r="2652" spans="1:17" hidden="1" x14ac:dyDescent="0.3">
      <c r="A2652" t="s">
        <v>5512</v>
      </c>
      <c r="B2652" t="s">
        <v>5513</v>
      </c>
      <c r="C2652" t="str">
        <f>IFERROR(VLOOKUP(Table1[[#This Row],[Ticker]],[1]!Table2[[Symbol]:[Industry]],2,FALSE),"-")</f>
        <v>-</v>
      </c>
      <c r="D2652" t="s">
        <v>415</v>
      </c>
      <c r="E2652">
        <v>156.15467237499999</v>
      </c>
      <c r="F2652">
        <v>105.95</v>
      </c>
      <c r="G2652">
        <v>13.394012811520501</v>
      </c>
      <c r="H2652">
        <v>-13.3787893378009</v>
      </c>
      <c r="I2652">
        <v>-7.4827074771982502</v>
      </c>
      <c r="J2652">
        <v>-0.44531671240175302</v>
      </c>
      <c r="K2652">
        <v>105.706641161091</v>
      </c>
      <c r="L2652">
        <v>99.971446890036404</v>
      </c>
      <c r="M2652">
        <v>58.570066554632298</v>
      </c>
      <c r="N2652">
        <v>1.13663709667325</v>
      </c>
      <c r="O2652">
        <v>24.5870693723454</v>
      </c>
      <c r="P2652">
        <v>44.641638225255903</v>
      </c>
      <c r="Q2652">
        <v>0.110920718025329</v>
      </c>
    </row>
    <row r="2653" spans="1:17" hidden="1" x14ac:dyDescent="0.3">
      <c r="A2653" t="s">
        <v>5514</v>
      </c>
      <c r="B2653" t="s">
        <v>5515</v>
      </c>
      <c r="C2653" t="str">
        <f>IFERROR(VLOOKUP(Table1[[#This Row],[Ticker]],[1]!Table2[[Symbol]:[Industry]],2,FALSE),"-")</f>
        <v>-</v>
      </c>
      <c r="D2653" t="s">
        <v>1547</v>
      </c>
      <c r="E2653">
        <v>156.06</v>
      </c>
      <c r="F2653">
        <v>76.5</v>
      </c>
      <c r="G2653">
        <v>-56.334208380058698</v>
      </c>
      <c r="H2653">
        <v>-25.186831850745499</v>
      </c>
      <c r="I2653">
        <v>-40.717076387939997</v>
      </c>
      <c r="J2653">
        <v>-2.1716539757743698</v>
      </c>
      <c r="M2653">
        <v>28.656095778795201</v>
      </c>
      <c r="O2653">
        <v>37.254901960784302</v>
      </c>
      <c r="P2653">
        <v>0.99009900990099098</v>
      </c>
    </row>
    <row r="2654" spans="1:17" hidden="1" x14ac:dyDescent="0.3">
      <c r="A2654" t="s">
        <v>5516</v>
      </c>
      <c r="B2654" t="s">
        <v>5517</v>
      </c>
      <c r="C2654" t="str">
        <f>IFERROR(VLOOKUP(Table1[[#This Row],[Ticker]],[1]!Table2[[Symbol]:[Industry]],2,FALSE),"-")</f>
        <v>-</v>
      </c>
      <c r="D2654" t="s">
        <v>46</v>
      </c>
      <c r="E2654">
        <v>155.93650460499899</v>
      </c>
      <c r="F2654">
        <v>8.33</v>
      </c>
      <c r="G2654">
        <v>6.5237467038036696</v>
      </c>
      <c r="H2654">
        <v>1.1882870891230599</v>
      </c>
      <c r="I2654">
        <v>-26.732287826942201</v>
      </c>
      <c r="J2654">
        <v>3.5396928102375398</v>
      </c>
      <c r="K2654">
        <v>7.4511943428596501</v>
      </c>
      <c r="L2654">
        <v>7.6662912045017304</v>
      </c>
      <c r="M2654">
        <v>64.206047656411499</v>
      </c>
      <c r="N2654">
        <v>2.5242390151528098</v>
      </c>
      <c r="O2654">
        <v>23.049219687875102</v>
      </c>
      <c r="P2654">
        <v>60.192307692307601</v>
      </c>
      <c r="Q2654">
        <v>-0.123674208750975</v>
      </c>
    </row>
    <row r="2655" spans="1:17" hidden="1" x14ac:dyDescent="0.3">
      <c r="A2655" t="s">
        <v>5518</v>
      </c>
      <c r="B2655" t="s">
        <v>5519</v>
      </c>
      <c r="C2655" t="str">
        <f>IFERROR(VLOOKUP(Table1[[#This Row],[Ticker]],[1]!Table2[[Symbol]:[Industry]],2,FALSE),"-")</f>
        <v>-</v>
      </c>
      <c r="D2655" t="s">
        <v>246</v>
      </c>
      <c r="E2655">
        <v>155.59285</v>
      </c>
      <c r="F2655">
        <v>169.75</v>
      </c>
      <c r="G2655">
        <v>62.099929360339203</v>
      </c>
      <c r="H2655">
        <v>-1.52441115079857</v>
      </c>
      <c r="I2655">
        <v>-29.456538393298</v>
      </c>
      <c r="J2655">
        <v>-1.3721459806944301</v>
      </c>
      <c r="K2655">
        <v>148.89534545440901</v>
      </c>
      <c r="L2655">
        <v>138.054309886525</v>
      </c>
      <c r="M2655">
        <v>71.011674641356805</v>
      </c>
      <c r="N2655">
        <v>3.17498114854943E-3</v>
      </c>
      <c r="O2655">
        <v>26.3917525773196</v>
      </c>
      <c r="P2655">
        <v>135.763888888888</v>
      </c>
    </row>
    <row r="2656" spans="1:17" hidden="1" x14ac:dyDescent="0.3">
      <c r="A2656" t="s">
        <v>5520</v>
      </c>
      <c r="B2656" t="s">
        <v>5521</v>
      </c>
      <c r="C2656" t="str">
        <f>IFERROR(VLOOKUP(Table1[[#This Row],[Ticker]],[1]!Table2[[Symbol]:[Industry]],2,FALSE),"-")</f>
        <v>-</v>
      </c>
      <c r="D2656" t="s">
        <v>21</v>
      </c>
      <c r="E2656">
        <v>155.393</v>
      </c>
      <c r="F2656">
        <v>110.6</v>
      </c>
      <c r="G2656">
        <v>83.782159128307498</v>
      </c>
      <c r="H2656">
        <v>-1.5326070763403099</v>
      </c>
      <c r="I2656">
        <v>-0.642195298016774</v>
      </c>
      <c r="J2656">
        <v>0.583409574861119</v>
      </c>
      <c r="K2656">
        <v>109.423712705357</v>
      </c>
      <c r="L2656">
        <v>95.280251422569606</v>
      </c>
      <c r="M2656">
        <v>45.389403606590797</v>
      </c>
      <c r="N2656">
        <v>0.54241197047107204</v>
      </c>
      <c r="O2656">
        <v>17.441229656419502</v>
      </c>
      <c r="P2656">
        <v>138.36206896551701</v>
      </c>
      <c r="Q2656">
        <v>7.8634503963030997E-2</v>
      </c>
    </row>
    <row r="2657" spans="1:17" hidden="1" x14ac:dyDescent="0.3">
      <c r="A2657" t="s">
        <v>5522</v>
      </c>
      <c r="B2657" t="s">
        <v>5523</v>
      </c>
      <c r="C2657" t="str">
        <f>IFERROR(VLOOKUP(Table1[[#This Row],[Ticker]],[1]!Table2[[Symbol]:[Industry]],2,FALSE),"-")</f>
        <v>-</v>
      </c>
      <c r="D2657" t="s">
        <v>532</v>
      </c>
      <c r="E2657">
        <v>155.38999999999999</v>
      </c>
      <c r="F2657">
        <v>151.6</v>
      </c>
      <c r="G2657">
        <v>176.724767064578</v>
      </c>
      <c r="H2657">
        <v>-12.033422450534299</v>
      </c>
      <c r="I2657">
        <v>13.3542559661688</v>
      </c>
      <c r="J2657">
        <v>-10.6683336639788</v>
      </c>
      <c r="K2657">
        <v>155.09266856146601</v>
      </c>
      <c r="L2657">
        <v>118.80761289007999</v>
      </c>
      <c r="M2657">
        <v>23.8007582156201</v>
      </c>
      <c r="N2657">
        <v>0.15962905592378299</v>
      </c>
      <c r="O2657">
        <v>31.2664907651715</v>
      </c>
      <c r="P2657">
        <v>228.85032537960899</v>
      </c>
      <c r="Q2657">
        <v>0.15751372507522499</v>
      </c>
    </row>
    <row r="2658" spans="1:17" hidden="1" x14ac:dyDescent="0.3">
      <c r="A2658" t="s">
        <v>5524</v>
      </c>
      <c r="B2658" t="s">
        <v>5525</v>
      </c>
      <c r="C2658" t="str">
        <f>IFERROR(VLOOKUP(Table1[[#This Row],[Ticker]],[1]!Table2[[Symbol]:[Industry]],2,FALSE),"-")</f>
        <v>-</v>
      </c>
      <c r="D2658" t="s">
        <v>356</v>
      </c>
      <c r="E2658">
        <v>155.27879217999899</v>
      </c>
      <c r="F2658">
        <v>117.1</v>
      </c>
      <c r="G2658">
        <v>1574.47874228926</v>
      </c>
      <c r="H2658">
        <v>5.1192399324860798</v>
      </c>
      <c r="I2658">
        <v>5.8464163021799997</v>
      </c>
      <c r="J2658">
        <v>8.4596780814012806</v>
      </c>
      <c r="K2658">
        <v>120.00099437796401</v>
      </c>
      <c r="L2658">
        <v>92.2591276259529</v>
      </c>
      <c r="M2658">
        <v>49.719433835395598</v>
      </c>
      <c r="N2658">
        <v>1.1264524948735399</v>
      </c>
      <c r="O2658">
        <v>63.108454312553299</v>
      </c>
      <c r="P2658">
        <v>1604.5123726346401</v>
      </c>
    </row>
    <row r="2659" spans="1:17" hidden="1" x14ac:dyDescent="0.3">
      <c r="A2659" t="s">
        <v>5526</v>
      </c>
      <c r="B2659" t="s">
        <v>5527</v>
      </c>
      <c r="C2659" t="str">
        <f>IFERROR(VLOOKUP(Table1[[#This Row],[Ticker]],[1]!Table2[[Symbol]:[Industry]],2,FALSE),"-")</f>
        <v>-</v>
      </c>
      <c r="D2659" t="s">
        <v>2247</v>
      </c>
      <c r="E2659">
        <v>155.0264</v>
      </c>
      <c r="F2659">
        <v>113.99</v>
      </c>
      <c r="G2659">
        <v>3.2880070815239102</v>
      </c>
      <c r="H2659">
        <v>30.275223814843901</v>
      </c>
      <c r="I2659">
        <v>18.905139073642498</v>
      </c>
      <c r="J2659">
        <v>39.515427983802503</v>
      </c>
      <c r="K2659">
        <v>88.867736555334702</v>
      </c>
      <c r="M2659">
        <v>63.427979697443703</v>
      </c>
      <c r="N2659">
        <v>2.1270021385239799</v>
      </c>
      <c r="O2659">
        <v>18.431441354504699</v>
      </c>
      <c r="P2659">
        <v>80.936507936507894</v>
      </c>
    </row>
    <row r="2660" spans="1:17" hidden="1" x14ac:dyDescent="0.3">
      <c r="A2660" t="s">
        <v>5528</v>
      </c>
      <c r="B2660" t="s">
        <v>5529</v>
      </c>
      <c r="C2660" t="str">
        <f>IFERROR(VLOOKUP(Table1[[#This Row],[Ticker]],[1]!Table2[[Symbol]:[Industry]],2,FALSE),"-")</f>
        <v>-</v>
      </c>
      <c r="D2660" t="s">
        <v>54</v>
      </c>
      <c r="E2660">
        <v>154.896230304</v>
      </c>
      <c r="F2660">
        <v>43.92</v>
      </c>
      <c r="G2660">
        <v>-20.2336303453766</v>
      </c>
      <c r="H2660">
        <v>-8.6495152889006999</v>
      </c>
      <c r="I2660">
        <v>-43.964140316684301</v>
      </c>
      <c r="J2660">
        <v>-1.9209410176784401</v>
      </c>
      <c r="K2660">
        <v>46.393974296376797</v>
      </c>
      <c r="L2660">
        <v>48.176653954762102</v>
      </c>
      <c r="M2660">
        <v>52.565976958581402</v>
      </c>
      <c r="N2660">
        <v>1.3371175726072799</v>
      </c>
      <c r="O2660">
        <v>80.396174863387898</v>
      </c>
      <c r="P2660">
        <v>33.090909090909101</v>
      </c>
      <c r="Q2660">
        <v>9.6039691658143994E-2</v>
      </c>
    </row>
    <row r="2661" spans="1:17" hidden="1" x14ac:dyDescent="0.3">
      <c r="A2661" t="s">
        <v>5530</v>
      </c>
      <c r="B2661" t="s">
        <v>5531</v>
      </c>
      <c r="C2661" t="str">
        <f>IFERROR(VLOOKUP(Table1[[#This Row],[Ticker]],[1]!Table2[[Symbol]:[Industry]],2,FALSE),"-")</f>
        <v>-</v>
      </c>
      <c r="D2661" t="s">
        <v>1169</v>
      </c>
      <c r="E2661">
        <v>154.878943405</v>
      </c>
      <c r="F2661">
        <v>84.05</v>
      </c>
      <c r="G2661">
        <v>-81.687354820498896</v>
      </c>
      <c r="H2661">
        <v>-5.5331011474865601</v>
      </c>
      <c r="I2661">
        <v>-54.509156941996402</v>
      </c>
      <c r="J2661">
        <v>-3.2929841646292499</v>
      </c>
      <c r="K2661">
        <v>87.886393870222406</v>
      </c>
      <c r="M2661">
        <v>37.305290069241998</v>
      </c>
      <c r="N2661">
        <v>0.58686446865052699</v>
      </c>
      <c r="O2661">
        <v>117.727543129089</v>
      </c>
      <c r="P2661">
        <v>14.9794801641586</v>
      </c>
    </row>
    <row r="2662" spans="1:17" hidden="1" x14ac:dyDescent="0.3">
      <c r="A2662" t="s">
        <v>5532</v>
      </c>
      <c r="B2662" t="s">
        <v>5533</v>
      </c>
      <c r="C2662" t="str">
        <f>IFERROR(VLOOKUP(Table1[[#This Row],[Ticker]],[1]!Table2[[Symbol]:[Industry]],2,FALSE),"-")</f>
        <v>-</v>
      </c>
      <c r="D2662" t="s">
        <v>40</v>
      </c>
      <c r="E2662">
        <v>154.71300625000001</v>
      </c>
      <c r="F2662">
        <v>584.65</v>
      </c>
      <c r="G2662">
        <v>60.375097874782902</v>
      </c>
      <c r="H2662">
        <v>34.723264760571702</v>
      </c>
      <c r="I2662">
        <v>27.575001343159698</v>
      </c>
      <c r="J2662">
        <v>0.45639628839894397</v>
      </c>
      <c r="K2662">
        <v>487.218991295308</v>
      </c>
      <c r="L2662">
        <v>414.64809388604903</v>
      </c>
      <c r="M2662">
        <v>65.230923261593006</v>
      </c>
      <c r="N2662">
        <v>2.45164295576935</v>
      </c>
      <c r="O2662">
        <v>5.8753100145386199</v>
      </c>
      <c r="P2662">
        <v>93.496607645209295</v>
      </c>
      <c r="Q2662">
        <v>0.115498306176605</v>
      </c>
    </row>
    <row r="2663" spans="1:17" hidden="1" x14ac:dyDescent="0.3">
      <c r="A2663" t="s">
        <v>5534</v>
      </c>
      <c r="B2663" t="s">
        <v>5535</v>
      </c>
      <c r="C2663" t="str">
        <f>IFERROR(VLOOKUP(Table1[[#This Row],[Ticker]],[1]!Table2[[Symbol]:[Industry]],2,FALSE),"-")</f>
        <v>-</v>
      </c>
      <c r="D2663" t="s">
        <v>936</v>
      </c>
      <c r="E2663">
        <v>153.90683214000001</v>
      </c>
      <c r="F2663">
        <v>12.7</v>
      </c>
      <c r="G2663">
        <v>121.451518169474</v>
      </c>
      <c r="H2663">
        <v>23.2138591966959</v>
      </c>
      <c r="I2663">
        <v>44.333501646741901</v>
      </c>
      <c r="J2663">
        <v>-1.7836686144392999</v>
      </c>
      <c r="K2663">
        <v>9.6549832278678203</v>
      </c>
      <c r="L2663">
        <v>8.71642458885621</v>
      </c>
      <c r="M2663">
        <v>72.262402885325102</v>
      </c>
      <c r="N2663">
        <v>1.09968026260547</v>
      </c>
      <c r="O2663">
        <v>1.49606299212599</v>
      </c>
      <c r="P2663">
        <v>151.48514851485101</v>
      </c>
      <c r="Q2663">
        <v>-7.9490773838016004E-2</v>
      </c>
    </row>
    <row r="2664" spans="1:17" hidden="1" x14ac:dyDescent="0.3">
      <c r="A2664" t="s">
        <v>5536</v>
      </c>
      <c r="B2664" t="s">
        <v>5537</v>
      </c>
      <c r="C2664" t="str">
        <f>IFERROR(VLOOKUP(Table1[[#This Row],[Ticker]],[1]!Table2[[Symbol]:[Industry]],2,FALSE),"-")</f>
        <v>-</v>
      </c>
      <c r="D2664" t="s">
        <v>967</v>
      </c>
      <c r="E2664">
        <v>153.57549758799999</v>
      </c>
      <c r="F2664">
        <v>45.14</v>
      </c>
      <c r="G2664">
        <v>169.10487197404001</v>
      </c>
      <c r="H2664">
        <v>27.567423328037901</v>
      </c>
      <c r="I2664">
        <v>80.488510282320505</v>
      </c>
      <c r="J2664">
        <v>-9.2521459806944293</v>
      </c>
      <c r="K2664">
        <v>38.996775192402701</v>
      </c>
      <c r="L2664">
        <v>28.730235202845201</v>
      </c>
      <c r="M2664">
        <v>42.501610009465402</v>
      </c>
      <c r="N2664">
        <v>0.57756412083056197</v>
      </c>
      <c r="O2664">
        <v>16.637128932210899</v>
      </c>
      <c r="P2664">
        <v>221.96861626248199</v>
      </c>
      <c r="Q2664">
        <v>0.17365963772601201</v>
      </c>
    </row>
    <row r="2665" spans="1:17" hidden="1" x14ac:dyDescent="0.3">
      <c r="A2665" t="s">
        <v>5538</v>
      </c>
      <c r="B2665" t="s">
        <v>5539</v>
      </c>
      <c r="C2665" t="str">
        <f>IFERROR(VLOOKUP(Table1[[#This Row],[Ticker]],[1]!Table2[[Symbol]:[Industry]],2,FALSE),"-")</f>
        <v>-</v>
      </c>
      <c r="D2665" t="s">
        <v>296</v>
      </c>
      <c r="E2665">
        <v>153.36235295999899</v>
      </c>
      <c r="F2665">
        <v>232.95</v>
      </c>
      <c r="G2665">
        <v>23.932000850922002</v>
      </c>
      <c r="H2665">
        <v>17.635094787013699</v>
      </c>
      <c r="I2665">
        <v>11.6045998344617</v>
      </c>
      <c r="J2665">
        <v>9.9301796007009102</v>
      </c>
      <c r="K2665">
        <v>193.87083338386699</v>
      </c>
      <c r="L2665">
        <v>175.15280689629799</v>
      </c>
      <c r="M2665">
        <v>67.090932131576594</v>
      </c>
      <c r="N2665">
        <v>3.0842083711229198</v>
      </c>
      <c r="O2665">
        <v>5.0869285254346401</v>
      </c>
      <c r="P2665">
        <v>83.136792452830093</v>
      </c>
      <c r="Q2665">
        <v>8.6824831428669993E-2</v>
      </c>
    </row>
    <row r="2666" spans="1:17" hidden="1" x14ac:dyDescent="0.3">
      <c r="A2666" t="s">
        <v>5540</v>
      </c>
      <c r="B2666" t="s">
        <v>5541</v>
      </c>
      <c r="C2666" t="str">
        <f>IFERROR(VLOOKUP(Table1[[#This Row],[Ticker]],[1]!Table2[[Symbol]:[Industry]],2,FALSE),"-")</f>
        <v>-</v>
      </c>
      <c r="D2666" t="s">
        <v>2600</v>
      </c>
      <c r="E2666">
        <v>153.29381219999999</v>
      </c>
      <c r="F2666">
        <v>140.13</v>
      </c>
      <c r="G2666">
        <v>85.983018336602598</v>
      </c>
      <c r="H2666">
        <v>57.760345142493101</v>
      </c>
      <c r="I2666">
        <v>76.756762219729694</v>
      </c>
      <c r="J2666">
        <v>5.9447481922102998</v>
      </c>
      <c r="K2666">
        <v>113.48552835990201</v>
      </c>
      <c r="L2666">
        <v>91.157828171576099</v>
      </c>
      <c r="M2666">
        <v>58.628670825439798</v>
      </c>
      <c r="N2666">
        <v>2.7881976039287202</v>
      </c>
      <c r="O2666">
        <v>10.2547634339541</v>
      </c>
      <c r="P2666">
        <v>185.106815869786</v>
      </c>
      <c r="Q2666">
        <v>8.1023217410065004E-2</v>
      </c>
    </row>
    <row r="2667" spans="1:17" hidden="1" x14ac:dyDescent="0.3">
      <c r="A2667" t="s">
        <v>5542</v>
      </c>
      <c r="B2667" t="s">
        <v>5543</v>
      </c>
      <c r="C2667" t="str">
        <f>IFERROR(VLOOKUP(Table1[[#This Row],[Ticker]],[1]!Table2[[Symbol]:[Industry]],2,FALSE),"-")</f>
        <v>-</v>
      </c>
      <c r="D2667" t="s">
        <v>127</v>
      </c>
      <c r="E2667">
        <v>152.97</v>
      </c>
      <c r="F2667">
        <v>50.99</v>
      </c>
      <c r="G2667">
        <v>81.105086010731</v>
      </c>
      <c r="H2667">
        <v>-8.4248906642760808</v>
      </c>
      <c r="I2667">
        <v>-25.661058840638301</v>
      </c>
      <c r="J2667">
        <v>1.68785401930556</v>
      </c>
      <c r="K2667">
        <v>45.789131205371298</v>
      </c>
      <c r="L2667">
        <v>37.094891017838101</v>
      </c>
      <c r="M2667">
        <v>52.110325435736101</v>
      </c>
      <c r="N2667">
        <v>0.80538588397584499</v>
      </c>
      <c r="O2667">
        <v>22.671111982741699</v>
      </c>
      <c r="P2667">
        <v>126.119733924611</v>
      </c>
      <c r="Q2667">
        <v>0.122319160971952</v>
      </c>
    </row>
    <row r="2668" spans="1:17" hidden="1" x14ac:dyDescent="0.3">
      <c r="A2668" t="s">
        <v>5544</v>
      </c>
      <c r="B2668" t="s">
        <v>5545</v>
      </c>
      <c r="C2668" t="str">
        <f>IFERROR(VLOOKUP(Table1[[#This Row],[Ticker]],[1]!Table2[[Symbol]:[Industry]],2,FALSE),"-")</f>
        <v>-</v>
      </c>
      <c r="D2668" t="s">
        <v>1379</v>
      </c>
      <c r="E2668">
        <v>152.80406249999999</v>
      </c>
      <c r="F2668">
        <v>97.25</v>
      </c>
      <c r="G2668">
        <v>-13.914227360302</v>
      </c>
      <c r="H2668">
        <v>25.545305095393299</v>
      </c>
      <c r="I2668">
        <v>1.7029046318166099</v>
      </c>
      <c r="J2668">
        <v>-16.330129173971699</v>
      </c>
      <c r="M2668">
        <v>33.282721136830503</v>
      </c>
      <c r="O2668">
        <v>44.987146529562899</v>
      </c>
      <c r="P2668">
        <v>21.867167919799499</v>
      </c>
    </row>
    <row r="2669" spans="1:17" hidden="1" x14ac:dyDescent="0.3">
      <c r="A2669" t="s">
        <v>5546</v>
      </c>
      <c r="B2669" t="s">
        <v>5547</v>
      </c>
      <c r="C2669" t="str">
        <f>IFERROR(VLOOKUP(Table1[[#This Row],[Ticker]],[1]!Table2[[Symbol]:[Industry]],2,FALSE),"-")</f>
        <v>-</v>
      </c>
      <c r="D2669" t="s">
        <v>356</v>
      </c>
      <c r="E2669">
        <v>152.47520288999999</v>
      </c>
      <c r="F2669">
        <v>41.13</v>
      </c>
      <c r="G2669">
        <v>-14.9846792964256</v>
      </c>
      <c r="H2669">
        <v>-9.4574293702841903</v>
      </c>
      <c r="I2669">
        <v>-12.2301629495312</v>
      </c>
      <c r="J2669">
        <v>-5.8295555489558204</v>
      </c>
      <c r="K2669">
        <v>41.9173975956232</v>
      </c>
      <c r="L2669">
        <v>42.016607348446698</v>
      </c>
      <c r="M2669">
        <v>44.477860702140802</v>
      </c>
      <c r="N2669">
        <v>0.50072480779933104</v>
      </c>
      <c r="O2669">
        <v>50.133722343787902</v>
      </c>
      <c r="P2669">
        <v>29.747634069400601</v>
      </c>
      <c r="Q2669">
        <v>0.137644991484489</v>
      </c>
    </row>
    <row r="2670" spans="1:17" hidden="1" x14ac:dyDescent="0.3">
      <c r="A2670" t="s">
        <v>5548</v>
      </c>
      <c r="B2670" t="s">
        <v>5549</v>
      </c>
      <c r="C2670" t="str">
        <f>IFERROR(VLOOKUP(Table1[[#This Row],[Ticker]],[1]!Table2[[Symbol]:[Industry]],2,FALSE),"-")</f>
        <v>-</v>
      </c>
      <c r="D2670" t="s">
        <v>54</v>
      </c>
      <c r="E2670">
        <v>152.43558422999999</v>
      </c>
      <c r="F2670">
        <v>8.85</v>
      </c>
      <c r="G2670">
        <v>117.809884164804</v>
      </c>
      <c r="H2670">
        <v>12.187212690761299</v>
      </c>
      <c r="I2670">
        <v>51.624777444115303</v>
      </c>
      <c r="J2670">
        <v>16.695080910061801</v>
      </c>
      <c r="K2670">
        <v>6.9230540580473301</v>
      </c>
      <c r="L2670">
        <v>5.9584909791522698</v>
      </c>
      <c r="M2670">
        <v>85.298524558089696</v>
      </c>
      <c r="N2670">
        <v>0.67311317993712805</v>
      </c>
      <c r="O2670">
        <v>0</v>
      </c>
      <c r="P2670">
        <v>154.11803386486901</v>
      </c>
      <c r="Q2670">
        <v>1.4933470134797001E-2</v>
      </c>
    </row>
    <row r="2671" spans="1:17" hidden="1" x14ac:dyDescent="0.3">
      <c r="A2671" t="s">
        <v>5550</v>
      </c>
      <c r="B2671" t="s">
        <v>5551</v>
      </c>
      <c r="C2671" t="str">
        <f>IFERROR(VLOOKUP(Table1[[#This Row],[Ticker]],[1]!Table2[[Symbol]:[Industry]],2,FALSE),"-")</f>
        <v>-</v>
      </c>
      <c r="D2671" t="s">
        <v>141</v>
      </c>
      <c r="E2671">
        <v>152.363191664</v>
      </c>
      <c r="F2671">
        <v>21.88</v>
      </c>
      <c r="G2671">
        <v>284.36030904856199</v>
      </c>
      <c r="H2671">
        <v>3.2015669621815399</v>
      </c>
      <c r="I2671">
        <v>40.8709395459612</v>
      </c>
      <c r="J2671">
        <v>-12.172967335930499</v>
      </c>
      <c r="K2671">
        <v>20.541060130635898</v>
      </c>
      <c r="L2671">
        <v>15.2184571951517</v>
      </c>
      <c r="M2671">
        <v>37.693617824191499</v>
      </c>
      <c r="N2671">
        <v>0.65262079122165495</v>
      </c>
      <c r="O2671">
        <v>20.840950639853698</v>
      </c>
      <c r="P2671">
        <v>402.988505747126</v>
      </c>
      <c r="Q2671">
        <v>0.100161791706015</v>
      </c>
    </row>
    <row r="2672" spans="1:17" hidden="1" x14ac:dyDescent="0.3">
      <c r="A2672" t="s">
        <v>5552</v>
      </c>
      <c r="B2672" t="s">
        <v>5553</v>
      </c>
      <c r="C2672" t="str">
        <f>IFERROR(VLOOKUP(Table1[[#This Row],[Ticker]],[1]!Table2[[Symbol]:[Industry]],2,FALSE),"-")</f>
        <v>-</v>
      </c>
      <c r="D2672" t="s">
        <v>356</v>
      </c>
      <c r="E2672">
        <v>152.34554037500001</v>
      </c>
      <c r="F2672">
        <v>132.65</v>
      </c>
      <c r="G2672">
        <v>-9.9883814765983701</v>
      </c>
      <c r="H2672">
        <v>-6.5217375111229199</v>
      </c>
      <c r="I2672">
        <v>-31.510248353258</v>
      </c>
      <c r="J2672">
        <v>-9.1900750981371004</v>
      </c>
      <c r="K2672">
        <v>147.47571837186899</v>
      </c>
      <c r="L2672">
        <v>151.95705571399401</v>
      </c>
      <c r="M2672">
        <v>39.175226730282603</v>
      </c>
      <c r="N2672">
        <v>1.13825275657336</v>
      </c>
      <c r="O2672">
        <v>69.619298906897797</v>
      </c>
      <c r="P2672">
        <v>59.396779620283603</v>
      </c>
      <c r="Q2672">
        <v>8.9763958732236998E-2</v>
      </c>
    </row>
    <row r="2673" spans="1:17" hidden="1" x14ac:dyDescent="0.3">
      <c r="A2673" t="s">
        <v>5554</v>
      </c>
      <c r="B2673" t="s">
        <v>5555</v>
      </c>
      <c r="C2673" t="str">
        <f>IFERROR(VLOOKUP(Table1[[#This Row],[Ticker]],[1]!Table2[[Symbol]:[Industry]],2,FALSE),"-")</f>
        <v>-</v>
      </c>
      <c r="D2673" t="s">
        <v>83</v>
      </c>
      <c r="E2673">
        <v>152.32640498999999</v>
      </c>
      <c r="F2673">
        <v>189.9</v>
      </c>
      <c r="G2673">
        <v>1468.45121813947</v>
      </c>
      <c r="H2673">
        <v>-7.4460716515587597</v>
      </c>
      <c r="I2673">
        <v>-8.7697667816307394</v>
      </c>
      <c r="J2673">
        <v>-9.0882688670959499</v>
      </c>
      <c r="K2673">
        <v>212.940189758153</v>
      </c>
      <c r="L2673">
        <v>152.092555249431</v>
      </c>
      <c r="M2673">
        <v>16.373891234383802</v>
      </c>
      <c r="N2673">
        <v>1.1180379530040401</v>
      </c>
      <c r="O2673">
        <v>38.625592417061597</v>
      </c>
      <c r="P2673">
        <v>1577.5618374558301</v>
      </c>
    </row>
    <row r="2674" spans="1:17" hidden="1" x14ac:dyDescent="0.3">
      <c r="A2674" t="s">
        <v>5556</v>
      </c>
      <c r="B2674" t="s">
        <v>5557</v>
      </c>
      <c r="C2674" t="str">
        <f>IFERROR(VLOOKUP(Table1[[#This Row],[Ticker]],[1]!Table2[[Symbol]:[Industry]],2,FALSE),"-")</f>
        <v>-</v>
      </c>
      <c r="D2674" t="s">
        <v>630</v>
      </c>
      <c r="E2674">
        <v>152.31375</v>
      </c>
      <c r="F2674">
        <v>225.65</v>
      </c>
      <c r="G2674">
        <v>-0.64716245546840401</v>
      </c>
      <c r="H2674">
        <v>0.62546081228319395</v>
      </c>
      <c r="I2674">
        <v>16.8135103702081</v>
      </c>
      <c r="J2674">
        <v>0.68264853985349605</v>
      </c>
      <c r="K2674">
        <v>218.065642316664</v>
      </c>
      <c r="L2674">
        <v>193.74861243456101</v>
      </c>
      <c r="M2674">
        <v>45.854487140089503</v>
      </c>
      <c r="N2674">
        <v>0.56988120981071799</v>
      </c>
      <c r="O2674">
        <v>17.349878129847099</v>
      </c>
      <c r="P2674">
        <v>52.414724755150203</v>
      </c>
      <c r="Q2674">
        <v>1.1614062584453E-2</v>
      </c>
    </row>
    <row r="2675" spans="1:17" hidden="1" x14ac:dyDescent="0.3">
      <c r="A2675" t="s">
        <v>5558</v>
      </c>
      <c r="B2675" t="s">
        <v>5559</v>
      </c>
      <c r="C2675" t="str">
        <f>IFERROR(VLOOKUP(Table1[[#This Row],[Ticker]],[1]!Table2[[Symbol]:[Industry]],2,FALSE),"-")</f>
        <v>-</v>
      </c>
      <c r="E2675">
        <v>151.85727276</v>
      </c>
      <c r="F2675">
        <v>145.30000000000001</v>
      </c>
      <c r="G2675">
        <v>-35.035264866461901</v>
      </c>
      <c r="H2675">
        <v>-6.2717375111229297</v>
      </c>
      <c r="I2675">
        <v>-19.4181328743433</v>
      </c>
      <c r="J2675">
        <v>-6.37214598069444</v>
      </c>
      <c r="O2675">
        <v>11.4934618031658</v>
      </c>
      <c r="P2675">
        <v>0</v>
      </c>
    </row>
    <row r="2676" spans="1:17" hidden="1" x14ac:dyDescent="0.3">
      <c r="A2676" t="s">
        <v>5560</v>
      </c>
      <c r="B2676" t="s">
        <v>5561</v>
      </c>
      <c r="C2676" t="str">
        <f>IFERROR(VLOOKUP(Table1[[#This Row],[Ticker]],[1]!Table2[[Symbol]:[Industry]],2,FALSE),"-")</f>
        <v>-</v>
      </c>
      <c r="D2676" t="s">
        <v>265</v>
      </c>
      <c r="E2676">
        <v>151.81973400000001</v>
      </c>
      <c r="F2676">
        <v>473.8</v>
      </c>
      <c r="G2676">
        <v>48.422113534095999</v>
      </c>
      <c r="H2676">
        <v>6.1504847110992804</v>
      </c>
      <c r="I2676">
        <v>33.715438492138198</v>
      </c>
      <c r="J2676">
        <v>-10.164598810883099</v>
      </c>
      <c r="K2676">
        <v>456.16796183642901</v>
      </c>
      <c r="L2676">
        <v>390.03388451493601</v>
      </c>
      <c r="M2676">
        <v>46.529180846472002</v>
      </c>
      <c r="N2676">
        <v>1.0846668686321399</v>
      </c>
      <c r="O2676">
        <v>11.8615449556775</v>
      </c>
      <c r="P2676">
        <v>101.188959660297</v>
      </c>
      <c r="Q2676">
        <v>0.113182740547905</v>
      </c>
    </row>
    <row r="2677" spans="1:17" hidden="1" x14ac:dyDescent="0.3">
      <c r="A2677" t="s">
        <v>5562</v>
      </c>
      <c r="B2677" t="s">
        <v>5563</v>
      </c>
      <c r="C2677" t="str">
        <f>IFERROR(VLOOKUP(Table1[[#This Row],[Ticker]],[1]!Table2[[Symbol]:[Industry]],2,FALSE),"-")</f>
        <v>-</v>
      </c>
      <c r="D2677" t="s">
        <v>2247</v>
      </c>
      <c r="E2677">
        <v>151.69</v>
      </c>
      <c r="F2677">
        <v>110</v>
      </c>
      <c r="G2677">
        <v>14.2759793627243</v>
      </c>
      <c r="H2677">
        <v>-7.5858006517543304</v>
      </c>
      <c r="I2677">
        <v>-34.259098367832003</v>
      </c>
      <c r="J2677">
        <v>1.3244832327886999</v>
      </c>
      <c r="K2677">
        <v>115.174619072892</v>
      </c>
      <c r="L2677">
        <v>114.204691708556</v>
      </c>
      <c r="M2677">
        <v>39.414880500585802</v>
      </c>
      <c r="N2677">
        <v>1.0849813230910901</v>
      </c>
      <c r="O2677">
        <v>55.045454545454497</v>
      </c>
      <c r="P2677">
        <v>53.899965022735202</v>
      </c>
      <c r="Q2677">
        <v>0.121920378601931</v>
      </c>
    </row>
    <row r="2678" spans="1:17" hidden="1" x14ac:dyDescent="0.3">
      <c r="A2678" t="s">
        <v>5564</v>
      </c>
      <c r="B2678" t="s">
        <v>5565</v>
      </c>
      <c r="C2678" t="str">
        <f>IFERROR(VLOOKUP(Table1[[#This Row],[Ticker]],[1]!Table2[[Symbol]:[Industry]],2,FALSE),"-")</f>
        <v>-</v>
      </c>
      <c r="D2678" t="s">
        <v>2889</v>
      </c>
      <c r="E2678">
        <v>151.6776624</v>
      </c>
      <c r="F2678">
        <v>217.8</v>
      </c>
      <c r="G2678">
        <v>78.2877469860437</v>
      </c>
      <c r="H2678">
        <v>0.21411154548084499</v>
      </c>
      <c r="I2678">
        <v>10.7199566883966</v>
      </c>
      <c r="J2678">
        <v>1.1046342050640801</v>
      </c>
      <c r="K2678">
        <v>199.427780325269</v>
      </c>
      <c r="L2678">
        <v>171.83619657472099</v>
      </c>
      <c r="M2678">
        <v>70.758142851684696</v>
      </c>
      <c r="N2678">
        <v>0.62553944389628502</v>
      </c>
      <c r="O2678">
        <v>26.262626262626199</v>
      </c>
      <c r="P2678">
        <v>122.24489795918301</v>
      </c>
      <c r="Q2678">
        <v>0.107150155847457</v>
      </c>
    </row>
    <row r="2679" spans="1:17" hidden="1" x14ac:dyDescent="0.3">
      <c r="A2679" t="s">
        <v>5566</v>
      </c>
      <c r="B2679" t="s">
        <v>5567</v>
      </c>
      <c r="C2679" t="str">
        <f>IFERROR(VLOOKUP(Table1[[#This Row],[Ticker]],[1]!Table2[[Symbol]:[Industry]],2,FALSE),"-")</f>
        <v>-</v>
      </c>
      <c r="D2679" t="s">
        <v>630</v>
      </c>
      <c r="E2679">
        <v>151.42196175000001</v>
      </c>
      <c r="F2679">
        <v>167.25</v>
      </c>
      <c r="G2679">
        <v>181.534924051046</v>
      </c>
      <c r="H2679">
        <v>29.6323934319791</v>
      </c>
      <c r="I2679">
        <v>1.93132773369851</v>
      </c>
      <c r="J2679">
        <v>-1.16331543176842</v>
      </c>
      <c r="K2679">
        <v>148.59384456823699</v>
      </c>
      <c r="L2679">
        <v>117.93596260078399</v>
      </c>
      <c r="M2679">
        <v>51.800576133699998</v>
      </c>
      <c r="N2679">
        <v>0.52452960710422802</v>
      </c>
      <c r="O2679">
        <v>12.286995515695001</v>
      </c>
      <c r="P2679">
        <v>217.18186990327999</v>
      </c>
      <c r="Q2679">
        <v>0.17727944782378999</v>
      </c>
    </row>
    <row r="2680" spans="1:17" hidden="1" x14ac:dyDescent="0.3">
      <c r="A2680" t="s">
        <v>5568</v>
      </c>
      <c r="B2680" t="s">
        <v>5569</v>
      </c>
      <c r="C2680" t="str">
        <f>IFERROR(VLOOKUP(Table1[[#This Row],[Ticker]],[1]!Table2[[Symbol]:[Industry]],2,FALSE),"-")</f>
        <v>-</v>
      </c>
      <c r="D2680" t="s">
        <v>301</v>
      </c>
      <c r="E2680">
        <v>151.32792499999999</v>
      </c>
      <c r="F2680">
        <v>66.010000000000005</v>
      </c>
      <c r="G2680">
        <v>4.9285450788719798</v>
      </c>
      <c r="H2680">
        <v>18.0854053460199</v>
      </c>
      <c r="I2680">
        <v>2.2089433428550702</v>
      </c>
      <c r="J2680">
        <v>-0.57286985341348395</v>
      </c>
      <c r="K2680">
        <v>59.835865614680799</v>
      </c>
      <c r="L2680">
        <v>54.9892592617744</v>
      </c>
      <c r="M2680">
        <v>52.135398080891797</v>
      </c>
      <c r="N2680">
        <v>1.0868656167883199</v>
      </c>
      <c r="O2680">
        <v>11.9527344341766</v>
      </c>
      <c r="P2680">
        <v>49.614687216681801</v>
      </c>
      <c r="Q2680">
        <v>1.1907597587579E-2</v>
      </c>
    </row>
    <row r="2681" spans="1:17" hidden="1" x14ac:dyDescent="0.3">
      <c r="A2681" t="s">
        <v>5570</v>
      </c>
      <c r="B2681" t="s">
        <v>5571</v>
      </c>
      <c r="C2681" t="str">
        <f>IFERROR(VLOOKUP(Table1[[#This Row],[Ticker]],[1]!Table2[[Symbol]:[Industry]],2,FALSE),"-")</f>
        <v>-</v>
      </c>
      <c r="D2681" t="s">
        <v>514</v>
      </c>
      <c r="E2681">
        <v>151.11709013999999</v>
      </c>
      <c r="F2681">
        <v>149.69999999999999</v>
      </c>
      <c r="G2681">
        <v>31.602674494550001</v>
      </c>
      <c r="H2681">
        <v>12.4491927214352</v>
      </c>
      <c r="I2681">
        <v>49.1900590237911</v>
      </c>
      <c r="J2681">
        <v>1.61135700280854</v>
      </c>
      <c r="K2681">
        <v>126.841752100858</v>
      </c>
      <c r="L2681">
        <v>104.85172305084799</v>
      </c>
      <c r="M2681">
        <v>86.387396060608594</v>
      </c>
      <c r="N2681">
        <v>1.7830578263520001</v>
      </c>
      <c r="O2681">
        <v>0.20040080160321699</v>
      </c>
      <c r="P2681">
        <v>68.202247191011196</v>
      </c>
    </row>
    <row r="2682" spans="1:17" hidden="1" x14ac:dyDescent="0.3">
      <c r="A2682" t="s">
        <v>5572</v>
      </c>
      <c r="B2682" t="s">
        <v>5573</v>
      </c>
      <c r="C2682" t="str">
        <f>IFERROR(VLOOKUP(Table1[[#This Row],[Ticker]],[1]!Table2[[Symbol]:[Industry]],2,FALSE),"-")</f>
        <v>-</v>
      </c>
      <c r="D2682" t="s">
        <v>630</v>
      </c>
      <c r="E2682">
        <v>151.10925</v>
      </c>
      <c r="F2682">
        <v>55.87</v>
      </c>
      <c r="G2682">
        <v>34.806128277610703</v>
      </c>
      <c r="H2682">
        <v>11.7859547965693</v>
      </c>
      <c r="I2682">
        <v>71.816834980075299</v>
      </c>
      <c r="J2682">
        <v>1.76820489649854</v>
      </c>
      <c r="K2682">
        <v>49.101406105819898</v>
      </c>
      <c r="L2682">
        <v>36.658912714707597</v>
      </c>
      <c r="M2682">
        <v>51.822830647881503</v>
      </c>
      <c r="N2682">
        <v>4.0162550599529201</v>
      </c>
      <c r="O2682">
        <v>9.1820297118310403</v>
      </c>
      <c r="P2682">
        <v>178.43481846327501</v>
      </c>
      <c r="Q2682">
        <v>0.226438611684805</v>
      </c>
    </row>
    <row r="2683" spans="1:17" hidden="1" x14ac:dyDescent="0.3">
      <c r="A2683" t="s">
        <v>5574</v>
      </c>
      <c r="B2683" t="s">
        <v>5575</v>
      </c>
      <c r="C2683" t="str">
        <f>IFERROR(VLOOKUP(Table1[[#This Row],[Ticker]],[1]!Table2[[Symbol]:[Industry]],2,FALSE),"-")</f>
        <v>-</v>
      </c>
      <c r="D2683" t="s">
        <v>415</v>
      </c>
      <c r="E2683">
        <v>151.03683709800001</v>
      </c>
      <c r="F2683">
        <v>150.99</v>
      </c>
      <c r="G2683">
        <v>14.0407971355393</v>
      </c>
      <c r="H2683">
        <v>10.1058540513996</v>
      </c>
      <c r="I2683">
        <v>14.140334341505699</v>
      </c>
      <c r="J2683">
        <v>-13.1230474745986</v>
      </c>
      <c r="K2683">
        <v>139.70869025973801</v>
      </c>
      <c r="L2683">
        <v>129.73360069780199</v>
      </c>
      <c r="M2683">
        <v>56.432340524294801</v>
      </c>
      <c r="N2683">
        <v>4.0912013073693201</v>
      </c>
      <c r="O2683">
        <v>21.067620372210001</v>
      </c>
      <c r="P2683">
        <v>49.569093610698303</v>
      </c>
      <c r="Q2683">
        <v>6.5718629880433005E-2</v>
      </c>
    </row>
    <row r="2684" spans="1:17" hidden="1" x14ac:dyDescent="0.3">
      <c r="A2684" t="s">
        <v>5576</v>
      </c>
      <c r="B2684" t="s">
        <v>5577</v>
      </c>
      <c r="C2684" t="str">
        <f>IFERROR(VLOOKUP(Table1[[#This Row],[Ticker]],[1]!Table2[[Symbol]:[Industry]],2,FALSE),"-")</f>
        <v>-</v>
      </c>
      <c r="D2684" t="s">
        <v>199</v>
      </c>
      <c r="E2684">
        <v>150.97199904499999</v>
      </c>
      <c r="F2684">
        <v>629.65</v>
      </c>
      <c r="G2684">
        <v>18.972992171179602</v>
      </c>
      <c r="H2684">
        <v>22.994671755286301</v>
      </c>
      <c r="I2684">
        <v>-2.3591927828718098</v>
      </c>
      <c r="J2684">
        <v>1.2913308933087499</v>
      </c>
      <c r="K2684">
        <v>568.49648728811303</v>
      </c>
      <c r="L2684">
        <v>517.51050994745799</v>
      </c>
      <c r="M2684">
        <v>56.2108095346073</v>
      </c>
      <c r="N2684">
        <v>1.2966702558580701</v>
      </c>
      <c r="O2684">
        <v>10.680536806162101</v>
      </c>
      <c r="P2684">
        <v>63.185175586367698</v>
      </c>
      <c r="Q2684">
        <v>8.9024640932341997E-2</v>
      </c>
    </row>
    <row r="2685" spans="1:17" hidden="1" x14ac:dyDescent="0.3">
      <c r="A2685" t="s">
        <v>5578</v>
      </c>
      <c r="B2685" t="s">
        <v>5579</v>
      </c>
      <c r="C2685" t="str">
        <f>IFERROR(VLOOKUP(Table1[[#This Row],[Ticker]],[1]!Table2[[Symbol]:[Industry]],2,FALSE),"-")</f>
        <v>-</v>
      </c>
      <c r="D2685" t="s">
        <v>566</v>
      </c>
      <c r="E2685">
        <v>150.63905027000001</v>
      </c>
      <c r="F2685">
        <v>140.9</v>
      </c>
      <c r="G2685">
        <v>-48.846652529185299</v>
      </c>
      <c r="H2685">
        <v>-34.284778005288999</v>
      </c>
      <c r="I2685">
        <v>-33.229520537066698</v>
      </c>
      <c r="J2685">
        <v>-9.8721459806944303</v>
      </c>
      <c r="M2685">
        <v>25.3957432554901</v>
      </c>
      <c r="O2685">
        <v>62.845990063875</v>
      </c>
      <c r="P2685">
        <v>1.1849192100538499</v>
      </c>
    </row>
    <row r="2686" spans="1:17" hidden="1" x14ac:dyDescent="0.3">
      <c r="A2686" t="s">
        <v>5580</v>
      </c>
      <c r="B2686" t="s">
        <v>5581</v>
      </c>
      <c r="C2686" t="str">
        <f>IFERROR(VLOOKUP(Table1[[#This Row],[Ticker]],[1]!Table2[[Symbol]:[Industry]],2,FALSE),"-")</f>
        <v>-</v>
      </c>
      <c r="D2686" t="s">
        <v>777</v>
      </c>
      <c r="E2686">
        <v>150.245</v>
      </c>
      <c r="F2686">
        <v>151</v>
      </c>
      <c r="G2686">
        <v>-14.7664547728575</v>
      </c>
      <c r="H2686">
        <v>-1.2717375111229301</v>
      </c>
      <c r="I2686">
        <v>-8.2653559982492197</v>
      </c>
      <c r="J2686">
        <v>-1.3721459806944301</v>
      </c>
      <c r="K2686">
        <v>147.89907333033801</v>
      </c>
      <c r="L2686">
        <v>140.796453834375</v>
      </c>
      <c r="M2686">
        <v>70.029383963446705</v>
      </c>
      <c r="N2686">
        <v>0.402181322426721</v>
      </c>
      <c r="O2686">
        <v>5.1324503311258303</v>
      </c>
      <c r="P2686">
        <v>18.850846123573302</v>
      </c>
    </row>
    <row r="2687" spans="1:17" hidden="1" x14ac:dyDescent="0.3">
      <c r="A2687" t="s">
        <v>5582</v>
      </c>
      <c r="B2687" t="s">
        <v>5583</v>
      </c>
      <c r="C2687" t="str">
        <f>IFERROR(VLOOKUP(Table1[[#This Row],[Ticker]],[1]!Table2[[Symbol]:[Industry]],2,FALSE),"-")</f>
        <v>-</v>
      </c>
      <c r="D2687" t="s">
        <v>54</v>
      </c>
      <c r="E2687">
        <v>149.85280584899999</v>
      </c>
      <c r="F2687">
        <v>29.91</v>
      </c>
      <c r="G2687">
        <v>-29.664502828598099</v>
      </c>
      <c r="H2687">
        <v>27.808262488876998</v>
      </c>
      <c r="I2687">
        <v>-13.7094276461872</v>
      </c>
      <c r="J2687">
        <v>17.749301047729301</v>
      </c>
      <c r="K2687">
        <v>25.610519743582401</v>
      </c>
      <c r="L2687">
        <v>25.894356420190999</v>
      </c>
      <c r="M2687">
        <v>62.319432200337502</v>
      </c>
      <c r="N2687">
        <v>2.3378819646632398</v>
      </c>
      <c r="O2687">
        <v>37.746573052490803</v>
      </c>
      <c r="P2687">
        <v>57.421052631578902</v>
      </c>
      <c r="Q2687">
        <v>-8.4259752249371003E-2</v>
      </c>
    </row>
    <row r="2688" spans="1:17" hidden="1" x14ac:dyDescent="0.3">
      <c r="A2688" t="s">
        <v>5584</v>
      </c>
      <c r="B2688" t="s">
        <v>5585</v>
      </c>
      <c r="C2688" t="str">
        <f>IFERROR(VLOOKUP(Table1[[#This Row],[Ticker]],[1]!Table2[[Symbol]:[Industry]],2,FALSE),"-")</f>
        <v>-</v>
      </c>
      <c r="D2688" t="s">
        <v>630</v>
      </c>
      <c r="E2688">
        <v>149.84015375000001</v>
      </c>
      <c r="F2688">
        <v>47.95</v>
      </c>
      <c r="G2688">
        <v>80.332285136619902</v>
      </c>
      <c r="H2688">
        <v>29.1338424423774</v>
      </c>
      <c r="I2688">
        <v>22.3880665540173</v>
      </c>
      <c r="J2688">
        <v>12.4240668236337</v>
      </c>
      <c r="K2688">
        <v>40.214267639040301</v>
      </c>
      <c r="L2688">
        <v>34.809587278332501</v>
      </c>
      <c r="M2688">
        <v>54.412371896830003</v>
      </c>
      <c r="N2688">
        <v>3.2098725752298498</v>
      </c>
      <c r="O2688">
        <v>22.523461939520299</v>
      </c>
      <c r="P2688">
        <v>117.99167991821901</v>
      </c>
      <c r="Q2688">
        <v>8.7855029885854002E-2</v>
      </c>
    </row>
    <row r="2689" spans="1:17" hidden="1" x14ac:dyDescent="0.3">
      <c r="A2689" t="s">
        <v>5586</v>
      </c>
      <c r="B2689" t="s">
        <v>5587</v>
      </c>
      <c r="C2689" t="str">
        <f>IFERROR(VLOOKUP(Table1[[#This Row],[Ticker]],[1]!Table2[[Symbol]:[Industry]],2,FALSE),"-")</f>
        <v>-</v>
      </c>
      <c r="D2689" t="s">
        <v>5041</v>
      </c>
      <c r="E2689">
        <v>149.21803847499999</v>
      </c>
      <c r="F2689">
        <v>104.21</v>
      </c>
      <c r="G2689">
        <v>150.100778256773</v>
      </c>
      <c r="H2689">
        <v>-11.7265565292641</v>
      </c>
      <c r="I2689">
        <v>1.9542442486403599</v>
      </c>
      <c r="J2689">
        <v>-10.806928589389999</v>
      </c>
      <c r="K2689">
        <v>108.62677649504199</v>
      </c>
      <c r="L2689">
        <v>90.801669446478499</v>
      </c>
      <c r="M2689">
        <v>25.789742881630101</v>
      </c>
      <c r="N2689">
        <v>2.46381574167409</v>
      </c>
      <c r="O2689">
        <v>22.397082813549499</v>
      </c>
      <c r="P2689">
        <v>191.90476190476099</v>
      </c>
      <c r="Q2689">
        <v>0.12777951319338399</v>
      </c>
    </row>
    <row r="2690" spans="1:17" hidden="1" x14ac:dyDescent="0.3">
      <c r="A2690" t="s">
        <v>5588</v>
      </c>
      <c r="B2690" t="s">
        <v>5589</v>
      </c>
      <c r="C2690" t="str">
        <f>IFERROR(VLOOKUP(Table1[[#This Row],[Ticker]],[1]!Table2[[Symbol]:[Industry]],2,FALSE),"-")</f>
        <v>-</v>
      </c>
      <c r="D2690" t="s">
        <v>1834</v>
      </c>
      <c r="E2690">
        <v>149.198385</v>
      </c>
      <c r="F2690">
        <v>100.45</v>
      </c>
      <c r="G2690">
        <v>1209.29970298795</v>
      </c>
      <c r="H2690">
        <v>50.111600945686099</v>
      </c>
      <c r="I2690">
        <v>56.126795364908297</v>
      </c>
      <c r="J2690">
        <v>6.8586232500747801</v>
      </c>
      <c r="K2690">
        <v>71.789314463313801</v>
      </c>
      <c r="L2690">
        <v>51.992985229836897</v>
      </c>
      <c r="M2690">
        <v>99.302681959679205</v>
      </c>
      <c r="N2690">
        <v>0.71516878582846</v>
      </c>
      <c r="O2690">
        <v>0</v>
      </c>
      <c r="P2690">
        <v>1377.2058823529401</v>
      </c>
      <c r="Q2690">
        <v>0.22824859986387999</v>
      </c>
    </row>
    <row r="2691" spans="1:17" hidden="1" x14ac:dyDescent="0.3">
      <c r="A2691" t="s">
        <v>5590</v>
      </c>
      <c r="B2691" t="s">
        <v>5591</v>
      </c>
      <c r="C2691" t="str">
        <f>IFERROR(VLOOKUP(Table1[[#This Row],[Ticker]],[1]!Table2[[Symbol]:[Industry]],2,FALSE),"-")</f>
        <v>-</v>
      </c>
      <c r="D2691" t="s">
        <v>967</v>
      </c>
      <c r="E2691">
        <v>148.92998499999999</v>
      </c>
      <c r="F2691">
        <v>72.92</v>
      </c>
      <c r="G2691">
        <v>49.086978841555201</v>
      </c>
      <c r="H2691">
        <v>-15.244242844140199</v>
      </c>
      <c r="I2691">
        <v>8.4064762130212607</v>
      </c>
      <c r="J2691">
        <v>1.3737846633253701</v>
      </c>
      <c r="K2691">
        <v>71.004790113233398</v>
      </c>
      <c r="L2691">
        <v>61.199501897462</v>
      </c>
      <c r="M2691">
        <v>61.572302118240998</v>
      </c>
      <c r="N2691">
        <v>0.64879275244123202</v>
      </c>
      <c r="O2691">
        <v>19.308831596269801</v>
      </c>
      <c r="P2691">
        <v>91.894736842105203</v>
      </c>
      <c r="Q2691">
        <v>9.1289970655311997E-2</v>
      </c>
    </row>
    <row r="2692" spans="1:17" hidden="1" x14ac:dyDescent="0.3">
      <c r="A2692" t="s">
        <v>5592</v>
      </c>
      <c r="B2692" t="s">
        <v>5593</v>
      </c>
      <c r="C2692" t="str">
        <f>IFERROR(VLOOKUP(Table1[[#This Row],[Ticker]],[1]!Table2[[Symbol]:[Industry]],2,FALSE),"-")</f>
        <v>-</v>
      </c>
      <c r="D2692" t="s">
        <v>265</v>
      </c>
      <c r="E2692">
        <v>148.75040000000001</v>
      </c>
      <c r="F2692">
        <v>149.94999999999999</v>
      </c>
      <c r="G2692">
        <v>-29.530949380229199</v>
      </c>
      <c r="H2692">
        <v>9.5370860182888197</v>
      </c>
      <c r="I2692">
        <v>-21.911871579661401</v>
      </c>
      <c r="J2692">
        <v>-1.5708214773831799</v>
      </c>
      <c r="K2692">
        <v>137.49866331901501</v>
      </c>
      <c r="L2692">
        <v>139.739625923452</v>
      </c>
      <c r="M2692">
        <v>64.099148266215593</v>
      </c>
      <c r="N2692">
        <v>2.0631908571027799</v>
      </c>
      <c r="O2692">
        <v>29.376458819606501</v>
      </c>
      <c r="P2692">
        <v>36.318181818181799</v>
      </c>
      <c r="Q2692">
        <v>9.7563869668117004E-2</v>
      </c>
    </row>
    <row r="2693" spans="1:17" hidden="1" x14ac:dyDescent="0.3">
      <c r="A2693" t="s">
        <v>5594</v>
      </c>
      <c r="B2693" t="s">
        <v>5595</v>
      </c>
      <c r="C2693" t="str">
        <f>IFERROR(VLOOKUP(Table1[[#This Row],[Ticker]],[1]!Table2[[Symbol]:[Industry]],2,FALSE),"-")</f>
        <v>-</v>
      </c>
      <c r="D2693" t="s">
        <v>415</v>
      </c>
      <c r="E2693">
        <v>148.42945291999999</v>
      </c>
      <c r="F2693">
        <v>214.9</v>
      </c>
      <c r="G2693">
        <v>132.359532047785</v>
      </c>
      <c r="H2693">
        <v>19.059029526230901</v>
      </c>
      <c r="I2693">
        <v>61.803263844363897</v>
      </c>
      <c r="J2693">
        <v>-1.8203649002509299</v>
      </c>
      <c r="K2693">
        <v>203.87815077835799</v>
      </c>
      <c r="L2693">
        <v>174.55283929214499</v>
      </c>
      <c r="M2693">
        <v>72.173278598512894</v>
      </c>
      <c r="N2693">
        <v>1.69809348819176</v>
      </c>
      <c r="O2693">
        <v>29.4788273615635</v>
      </c>
      <c r="P2693">
        <v>223.01217495866501</v>
      </c>
      <c r="Q2693">
        <v>6.3494031930898004E-2</v>
      </c>
    </row>
    <row r="2694" spans="1:17" hidden="1" x14ac:dyDescent="0.3">
      <c r="A2694" t="s">
        <v>5596</v>
      </c>
      <c r="B2694" t="s">
        <v>5597</v>
      </c>
      <c r="C2694" t="str">
        <f>IFERROR(VLOOKUP(Table1[[#This Row],[Ticker]],[1]!Table2[[Symbol]:[Industry]],2,FALSE),"-")</f>
        <v>-</v>
      </c>
      <c r="D2694" t="s">
        <v>446</v>
      </c>
      <c r="E2694">
        <v>147.93229439999999</v>
      </c>
      <c r="F2694">
        <v>74.239999999999995</v>
      </c>
      <c r="G2694">
        <v>2.5141289833146301</v>
      </c>
      <c r="H2694">
        <v>-29.577801033740801</v>
      </c>
      <c r="I2694">
        <v>-9.8383887603575904</v>
      </c>
      <c r="J2694">
        <v>-13.7471606848469</v>
      </c>
      <c r="K2694">
        <v>91.440024259725007</v>
      </c>
      <c r="L2694">
        <v>78.045983888413105</v>
      </c>
      <c r="M2694">
        <v>7.1535777929781599</v>
      </c>
      <c r="N2694">
        <v>0.733368929919477</v>
      </c>
      <c r="O2694">
        <v>80.428340517241296</v>
      </c>
      <c r="P2694">
        <v>54.505723204994801</v>
      </c>
      <c r="Q2694">
        <v>0.13503373191901399</v>
      </c>
    </row>
    <row r="2695" spans="1:17" hidden="1" x14ac:dyDescent="0.3">
      <c r="A2695" t="s">
        <v>5598</v>
      </c>
      <c r="B2695" t="s">
        <v>5599</v>
      </c>
      <c r="C2695" t="str">
        <f>IFERROR(VLOOKUP(Table1[[#This Row],[Ticker]],[1]!Table2[[Symbol]:[Industry]],2,FALSE),"-")</f>
        <v>-</v>
      </c>
      <c r="D2695" t="s">
        <v>1419</v>
      </c>
      <c r="E2695">
        <v>147.698967794</v>
      </c>
      <c r="F2695">
        <v>77.06</v>
      </c>
      <c r="G2695">
        <v>9.6943841605163605</v>
      </c>
      <c r="H2695">
        <v>7.7434034806814998</v>
      </c>
      <c r="I2695">
        <v>13.3778631724468</v>
      </c>
      <c r="J2695">
        <v>-3.6264740414741099</v>
      </c>
      <c r="K2695">
        <v>73.834215632003193</v>
      </c>
      <c r="L2695">
        <v>69.600215364977799</v>
      </c>
      <c r="M2695">
        <v>46.598689529218802</v>
      </c>
      <c r="N2695">
        <v>1.40306631672414</v>
      </c>
      <c r="O2695">
        <v>27.173630936932199</v>
      </c>
      <c r="P2695">
        <v>50.5078125</v>
      </c>
      <c r="Q2695">
        <v>9.0487402897658997E-2</v>
      </c>
    </row>
    <row r="2696" spans="1:17" hidden="1" x14ac:dyDescent="0.3">
      <c r="A2696" t="s">
        <v>5600</v>
      </c>
      <c r="B2696" t="s">
        <v>5601</v>
      </c>
      <c r="C2696" t="str">
        <f>IFERROR(VLOOKUP(Table1[[#This Row],[Ticker]],[1]!Table2[[Symbol]:[Industry]],2,FALSE),"-")</f>
        <v>-</v>
      </c>
      <c r="D2696" t="s">
        <v>21</v>
      </c>
      <c r="E2696">
        <v>147.57233400000001</v>
      </c>
      <c r="F2696">
        <v>115.05</v>
      </c>
      <c r="G2696">
        <v>81.455340242858597</v>
      </c>
      <c r="H2696">
        <v>14.2872626826379</v>
      </c>
      <c r="I2696">
        <v>-2.8258097014636299</v>
      </c>
      <c r="J2696">
        <v>-7.4508861381747504</v>
      </c>
      <c r="K2696">
        <v>114.938847829793</v>
      </c>
      <c r="L2696">
        <v>100.861561627821</v>
      </c>
      <c r="M2696">
        <v>34.813365984896897</v>
      </c>
      <c r="N2696">
        <v>1.18877147178551</v>
      </c>
      <c r="O2696">
        <v>27.770534550195499</v>
      </c>
      <c r="P2696">
        <v>114.84593837535</v>
      </c>
      <c r="Q2696">
        <v>0.118974642069861</v>
      </c>
    </row>
    <row r="2697" spans="1:17" hidden="1" x14ac:dyDescent="0.3">
      <c r="A2697" t="s">
        <v>5602</v>
      </c>
      <c r="B2697" t="s">
        <v>5603</v>
      </c>
      <c r="C2697" t="str">
        <f>IFERROR(VLOOKUP(Table1[[#This Row],[Ticker]],[1]!Table2[[Symbol]:[Industry]],2,FALSE),"-")</f>
        <v>-</v>
      </c>
      <c r="D2697" t="s">
        <v>630</v>
      </c>
      <c r="E2697">
        <v>147.49160975999999</v>
      </c>
      <c r="F2697">
        <v>13.66</v>
      </c>
      <c r="G2697">
        <v>56.323804852440503</v>
      </c>
      <c r="H2697">
        <v>45.500854345877997</v>
      </c>
      <c r="I2697">
        <v>13.9669602933585</v>
      </c>
      <c r="J2697">
        <v>40.470464383988798</v>
      </c>
      <c r="K2697">
        <v>10.5553187529692</v>
      </c>
      <c r="L2697">
        <v>9.7989052328841506</v>
      </c>
      <c r="M2697">
        <v>73.8082276681168</v>
      </c>
      <c r="N2697">
        <v>2.7018052201210701</v>
      </c>
      <c r="O2697">
        <v>11.5666178623718</v>
      </c>
      <c r="P2697">
        <v>93.484419263456104</v>
      </c>
      <c r="Q2697">
        <v>9.3598644686816002E-2</v>
      </c>
    </row>
    <row r="2698" spans="1:17" hidden="1" x14ac:dyDescent="0.3">
      <c r="A2698" t="s">
        <v>5604</v>
      </c>
      <c r="B2698" t="s">
        <v>5605</v>
      </c>
      <c r="C2698" t="str">
        <f>IFERROR(VLOOKUP(Table1[[#This Row],[Ticker]],[1]!Table2[[Symbol]:[Industry]],2,FALSE),"-")</f>
        <v>-</v>
      </c>
      <c r="D2698" t="s">
        <v>72</v>
      </c>
      <c r="E2698">
        <v>147.28419919999999</v>
      </c>
      <c r="F2698">
        <v>569.95000000000005</v>
      </c>
      <c r="G2698">
        <v>13.2779110174596</v>
      </c>
      <c r="H2698">
        <v>16.367437746608999</v>
      </c>
      <c r="I2698">
        <v>15.14703881428</v>
      </c>
      <c r="J2698">
        <v>11.4405084928596</v>
      </c>
      <c r="K2698">
        <v>490.78755740246498</v>
      </c>
      <c r="L2698">
        <v>455.83536832494798</v>
      </c>
      <c r="M2698">
        <v>68.1031846337481</v>
      </c>
      <c r="N2698">
        <v>2.2014022721307702</v>
      </c>
      <c r="O2698">
        <v>20.449162207211099</v>
      </c>
      <c r="P2698">
        <v>62.378917378917301</v>
      </c>
      <c r="Q2698">
        <v>4.6911669190552001E-2</v>
      </c>
    </row>
    <row r="2699" spans="1:17" hidden="1" x14ac:dyDescent="0.3">
      <c r="A2699" t="s">
        <v>5606</v>
      </c>
      <c r="B2699" t="s">
        <v>5607</v>
      </c>
      <c r="C2699" t="str">
        <f>IFERROR(VLOOKUP(Table1[[#This Row],[Ticker]],[1]!Table2[[Symbol]:[Industry]],2,FALSE),"-")</f>
        <v>-</v>
      </c>
      <c r="D2699" t="s">
        <v>473</v>
      </c>
      <c r="E2699">
        <v>146.958842898</v>
      </c>
      <c r="F2699">
        <v>47.69</v>
      </c>
      <c r="G2699">
        <v>-37.789916612301198</v>
      </c>
      <c r="H2699">
        <v>-0.33423751112292399</v>
      </c>
      <c r="I2699">
        <v>-18.460763946819299</v>
      </c>
      <c r="J2699">
        <v>1.27615910405132</v>
      </c>
      <c r="K2699">
        <v>47.493876559390003</v>
      </c>
      <c r="L2699">
        <v>47.116783404142602</v>
      </c>
      <c r="M2699">
        <v>52.7345065335493</v>
      </c>
      <c r="N2699">
        <v>0.99068114527008</v>
      </c>
      <c r="O2699">
        <v>40.490668903333997</v>
      </c>
      <c r="P2699">
        <v>28.717948717948701</v>
      </c>
      <c r="Q2699">
        <v>-5.9307752101170001E-2</v>
      </c>
    </row>
    <row r="2700" spans="1:17" hidden="1" x14ac:dyDescent="0.3">
      <c r="A2700" t="s">
        <v>5608</v>
      </c>
      <c r="B2700" t="s">
        <v>5609</v>
      </c>
      <c r="C2700" t="str">
        <f>IFERROR(VLOOKUP(Table1[[#This Row],[Ticker]],[1]!Table2[[Symbol]:[Industry]],2,FALSE),"-")</f>
        <v>-</v>
      </c>
      <c r="D2700" t="s">
        <v>54</v>
      </c>
      <c r="E2700">
        <v>146.72984214499999</v>
      </c>
      <c r="F2700">
        <v>227.95</v>
      </c>
      <c r="G2700">
        <v>128.12039003967399</v>
      </c>
      <c r="H2700">
        <v>26.442548203162701</v>
      </c>
      <c r="I2700">
        <v>122.488511000306</v>
      </c>
      <c r="J2700">
        <v>6.8079121025582197</v>
      </c>
      <c r="K2700">
        <v>169.31283065814199</v>
      </c>
      <c r="L2700">
        <v>124.32061053650899</v>
      </c>
      <c r="M2700">
        <v>90.914220291398095</v>
      </c>
      <c r="N2700">
        <v>0.55395328217752104</v>
      </c>
      <c r="O2700">
        <v>0</v>
      </c>
      <c r="P2700">
        <v>205.97315436241601</v>
      </c>
      <c r="Q2700">
        <v>4.3734176808367997E-2</v>
      </c>
    </row>
    <row r="2701" spans="1:17" hidden="1" x14ac:dyDescent="0.3">
      <c r="A2701" t="s">
        <v>5610</v>
      </c>
      <c r="B2701" t="s">
        <v>5611</v>
      </c>
      <c r="C2701" t="str">
        <f>IFERROR(VLOOKUP(Table1[[#This Row],[Ticker]],[1]!Table2[[Symbol]:[Industry]],2,FALSE),"-")</f>
        <v>-</v>
      </c>
      <c r="D2701" t="s">
        <v>141</v>
      </c>
      <c r="E2701">
        <v>146.50495977</v>
      </c>
      <c r="F2701">
        <v>37.83</v>
      </c>
      <c r="G2701">
        <v>-34.382555756248898</v>
      </c>
      <c r="H2701">
        <v>-3.5714791131901098</v>
      </c>
      <c r="I2701">
        <v>-14.7327038868548</v>
      </c>
      <c r="J2701">
        <v>5.8902653668232903</v>
      </c>
      <c r="K2701">
        <v>36.865635390782799</v>
      </c>
      <c r="L2701">
        <v>35.894020336114899</v>
      </c>
      <c r="M2701">
        <v>61.720373949290902</v>
      </c>
      <c r="N2701">
        <v>0.69436945720406495</v>
      </c>
      <c r="O2701">
        <v>34.549299497753097</v>
      </c>
      <c r="Q2701">
        <v>4.0313087202343001E-2</v>
      </c>
    </row>
    <row r="2702" spans="1:17" hidden="1" x14ac:dyDescent="0.3">
      <c r="A2702" t="s">
        <v>5612</v>
      </c>
      <c r="B2702" t="s">
        <v>5613</v>
      </c>
      <c r="C2702" t="str">
        <f>IFERROR(VLOOKUP(Table1[[#This Row],[Ticker]],[1]!Table2[[Symbol]:[Industry]],2,FALSE),"-")</f>
        <v>-</v>
      </c>
      <c r="D2702" t="s">
        <v>569</v>
      </c>
      <c r="E2702">
        <v>146.34826394999999</v>
      </c>
      <c r="F2702">
        <v>103.25</v>
      </c>
      <c r="G2702">
        <v>-59.314452263184798</v>
      </c>
      <c r="H2702">
        <v>-5.0680338074192202</v>
      </c>
      <c r="I2702">
        <v>-37.679225963811703</v>
      </c>
      <c r="J2702">
        <v>-6.2923221578479096E-3</v>
      </c>
      <c r="K2702">
        <v>107.50384582976599</v>
      </c>
      <c r="L2702">
        <v>113.225326771209</v>
      </c>
      <c r="M2702">
        <v>47.401059442685899</v>
      </c>
      <c r="N2702">
        <v>0.831168831168831</v>
      </c>
      <c r="O2702">
        <v>75.302663438256602</v>
      </c>
      <c r="P2702">
        <v>10.427807486631</v>
      </c>
    </row>
    <row r="2703" spans="1:17" hidden="1" x14ac:dyDescent="0.3">
      <c r="A2703" t="s">
        <v>5614</v>
      </c>
      <c r="B2703" t="s">
        <v>5615</v>
      </c>
      <c r="C2703" t="str">
        <f>IFERROR(VLOOKUP(Table1[[#This Row],[Ticker]],[1]!Table2[[Symbol]:[Industry]],2,FALSE),"-")</f>
        <v>-</v>
      </c>
      <c r="D2703" t="s">
        <v>630</v>
      </c>
      <c r="E2703">
        <v>146.15743125</v>
      </c>
      <c r="F2703">
        <v>270.85000000000002</v>
      </c>
      <c r="G2703">
        <v>144.522882579103</v>
      </c>
      <c r="H2703">
        <v>-8.5218228062440495</v>
      </c>
      <c r="I2703">
        <v>26.541086866622301</v>
      </c>
      <c r="J2703">
        <v>-0.63099348856918402</v>
      </c>
      <c r="K2703">
        <v>278.096646054502</v>
      </c>
      <c r="L2703">
        <v>220.30575170720701</v>
      </c>
      <c r="M2703">
        <v>56.840505613935001</v>
      </c>
      <c r="N2703">
        <v>0.141771731311396</v>
      </c>
      <c r="O2703">
        <v>67.273398560088594</v>
      </c>
      <c r="P2703">
        <v>176.37755102040799</v>
      </c>
      <c r="Q2703">
        <v>9.0918471454650998E-2</v>
      </c>
    </row>
    <row r="2704" spans="1:17" hidden="1" x14ac:dyDescent="0.3">
      <c r="A2704" t="s">
        <v>5616</v>
      </c>
      <c r="B2704" t="s">
        <v>5617</v>
      </c>
      <c r="C2704" t="str">
        <f>IFERROR(VLOOKUP(Table1[[#This Row],[Ticker]],[1]!Table2[[Symbol]:[Industry]],2,FALSE),"-")</f>
        <v>-</v>
      </c>
      <c r="D2704" t="s">
        <v>265</v>
      </c>
      <c r="E2704">
        <v>146.14096610000001</v>
      </c>
      <c r="F2704">
        <v>404.65</v>
      </c>
      <c r="G2704">
        <v>-14.518357721911</v>
      </c>
      <c r="H2704">
        <v>12.293722098904899</v>
      </c>
      <c r="I2704">
        <v>3.60887717539882</v>
      </c>
      <c r="J2704">
        <v>1.15520218980726</v>
      </c>
      <c r="K2704">
        <v>378.92527560569101</v>
      </c>
      <c r="L2704">
        <v>360.97649737587102</v>
      </c>
      <c r="M2704">
        <v>67.205618922037601</v>
      </c>
      <c r="N2704">
        <v>1.31005731163425</v>
      </c>
      <c r="O2704">
        <v>9.9468676634128101</v>
      </c>
      <c r="P2704">
        <v>43.747779751332097</v>
      </c>
      <c r="Q2704">
        <v>4.2952235853457997E-2</v>
      </c>
    </row>
    <row r="2705" spans="1:17" hidden="1" x14ac:dyDescent="0.3">
      <c r="A2705" t="s">
        <v>5618</v>
      </c>
      <c r="B2705" t="s">
        <v>5619</v>
      </c>
      <c r="C2705" t="str">
        <f>IFERROR(VLOOKUP(Table1[[#This Row],[Ticker]],[1]!Table2[[Symbol]:[Industry]],2,FALSE),"-")</f>
        <v>-</v>
      </c>
      <c r="D2705" t="s">
        <v>46</v>
      </c>
      <c r="E2705">
        <v>145.92500000000001</v>
      </c>
      <c r="F2705">
        <v>58.37</v>
      </c>
      <c r="G2705">
        <v>45.3833493691237</v>
      </c>
      <c r="H2705">
        <v>21.608262488876999</v>
      </c>
      <c r="I2705">
        <v>-41.261967710320299</v>
      </c>
      <c r="J2705">
        <v>39.869233329650299</v>
      </c>
      <c r="K2705">
        <v>49.8189008090756</v>
      </c>
      <c r="L2705">
        <v>48.025041945648198</v>
      </c>
      <c r="M2705">
        <v>73.119354237721794</v>
      </c>
      <c r="N2705">
        <v>2.0088195386702798</v>
      </c>
      <c r="O2705">
        <v>59.020044543429798</v>
      </c>
      <c r="P2705">
        <v>176.242309512541</v>
      </c>
      <c r="Q2705">
        <v>0.19413378592571301</v>
      </c>
    </row>
    <row r="2706" spans="1:17" hidden="1" x14ac:dyDescent="0.3">
      <c r="A2706" t="s">
        <v>5620</v>
      </c>
      <c r="B2706" t="s">
        <v>5621</v>
      </c>
      <c r="C2706" t="str">
        <f>IFERROR(VLOOKUP(Table1[[#This Row],[Ticker]],[1]!Table2[[Symbol]:[Industry]],2,FALSE),"-")</f>
        <v>-</v>
      </c>
      <c r="D2706" t="s">
        <v>992</v>
      </c>
      <c r="E2706">
        <v>145.80068625000001</v>
      </c>
      <c r="F2706">
        <v>22.5</v>
      </c>
      <c r="G2706">
        <v>19.468030784191399</v>
      </c>
      <c r="H2706">
        <v>-1.3152157719924999</v>
      </c>
      <c r="I2706">
        <v>-4.0682884464409401</v>
      </c>
      <c r="J2706">
        <v>-7.8788560254280702</v>
      </c>
      <c r="K2706">
        <v>22.739414210160302</v>
      </c>
      <c r="L2706">
        <v>20.6992201209674</v>
      </c>
      <c r="M2706">
        <v>39.485877744059799</v>
      </c>
      <c r="N2706">
        <v>0.98948348139241205</v>
      </c>
      <c r="O2706">
        <v>30.711111111111101</v>
      </c>
      <c r="P2706">
        <v>49.501661129568099</v>
      </c>
      <c r="Q2706">
        <v>0.165131301983206</v>
      </c>
    </row>
    <row r="2707" spans="1:17" hidden="1" x14ac:dyDescent="0.3">
      <c r="A2707" t="s">
        <v>5622</v>
      </c>
      <c r="B2707" t="s">
        <v>5623</v>
      </c>
      <c r="C2707" t="str">
        <f>IFERROR(VLOOKUP(Table1[[#This Row],[Ticker]],[1]!Table2[[Symbol]:[Industry]],2,FALSE),"-")</f>
        <v>-</v>
      </c>
      <c r="D2707" t="s">
        <v>306</v>
      </c>
      <c r="E2707">
        <v>145.50342499999999</v>
      </c>
      <c r="F2707">
        <v>64.599999999999994</v>
      </c>
      <c r="G2707">
        <v>-30.033630345376601</v>
      </c>
      <c r="M2707">
        <v>99.999992872253003</v>
      </c>
      <c r="N2707">
        <v>1</v>
      </c>
      <c r="O2707">
        <v>0</v>
      </c>
      <c r="P2707">
        <v>0</v>
      </c>
    </row>
    <row r="2708" spans="1:17" hidden="1" x14ac:dyDescent="0.3">
      <c r="A2708" t="s">
        <v>5624</v>
      </c>
      <c r="B2708" t="s">
        <v>5625</v>
      </c>
      <c r="C2708" t="str">
        <f>IFERROR(VLOOKUP(Table1[[#This Row],[Ticker]],[1]!Table2[[Symbol]:[Industry]],2,FALSE),"-")</f>
        <v>-</v>
      </c>
      <c r="D2708" t="s">
        <v>532</v>
      </c>
      <c r="E2708">
        <v>145.45330799999999</v>
      </c>
      <c r="F2708">
        <v>150.15</v>
      </c>
      <c r="G2708">
        <v>79.322197875482203</v>
      </c>
      <c r="H2708">
        <v>30.7213450656172</v>
      </c>
      <c r="I2708">
        <v>-1.13849005450282</v>
      </c>
      <c r="J2708">
        <v>1.7697459111974501</v>
      </c>
      <c r="K2708">
        <v>127.16466255652099</v>
      </c>
      <c r="L2708">
        <v>112.84379328782801</v>
      </c>
      <c r="M2708">
        <v>65.156343768797399</v>
      </c>
      <c r="N2708">
        <v>3.9890103335768599</v>
      </c>
      <c r="O2708">
        <v>6.72660672660672</v>
      </c>
      <c r="P2708">
        <v>114.469361519782</v>
      </c>
      <c r="Q2708">
        <v>8.9219709374221995E-2</v>
      </c>
    </row>
    <row r="2709" spans="1:17" hidden="1" x14ac:dyDescent="0.3">
      <c r="A2709" t="s">
        <v>5626</v>
      </c>
      <c r="B2709" t="s">
        <v>5627</v>
      </c>
      <c r="C2709" t="str">
        <f>IFERROR(VLOOKUP(Table1[[#This Row],[Ticker]],[1]!Table2[[Symbol]:[Industry]],2,FALSE),"-")</f>
        <v>-</v>
      </c>
      <c r="D2709" t="s">
        <v>931</v>
      </c>
      <c r="E2709">
        <v>145.45198607399999</v>
      </c>
      <c r="F2709">
        <v>8.94</v>
      </c>
      <c r="G2709">
        <v>-47.637316981321298</v>
      </c>
      <c r="H2709">
        <v>-2.4752386052148401</v>
      </c>
      <c r="I2709">
        <v>-30.472836381427001</v>
      </c>
      <c r="J2709">
        <v>-1.7032718085090199</v>
      </c>
      <c r="K2709">
        <v>8.9121345349455208</v>
      </c>
      <c r="L2709">
        <v>9.5317261552474992</v>
      </c>
      <c r="M2709">
        <v>47.481016050225897</v>
      </c>
      <c r="N2709">
        <v>1.1095494525201499</v>
      </c>
      <c r="O2709">
        <v>77.293064876957501</v>
      </c>
      <c r="P2709">
        <v>13.1645569620252</v>
      </c>
      <c r="Q2709">
        <v>7.2596257567099998E-3</v>
      </c>
    </row>
    <row r="2710" spans="1:17" hidden="1" x14ac:dyDescent="0.3">
      <c r="A2710" t="s">
        <v>5628</v>
      </c>
      <c r="B2710" t="s">
        <v>5629</v>
      </c>
      <c r="C2710" t="str">
        <f>IFERROR(VLOOKUP(Table1[[#This Row],[Ticker]],[1]!Table2[[Symbol]:[Industry]],2,FALSE),"-")</f>
        <v>-</v>
      </c>
      <c r="E2710">
        <v>145.21375</v>
      </c>
      <c r="F2710">
        <v>44.75</v>
      </c>
      <c r="G2710">
        <v>1528.6023963410501</v>
      </c>
      <c r="H2710">
        <v>51.1588180444326</v>
      </c>
      <c r="I2710">
        <v>241.33515122142899</v>
      </c>
      <c r="J2710">
        <v>6.62293397010506</v>
      </c>
      <c r="K2710">
        <v>33.092042118250603</v>
      </c>
      <c r="L2710">
        <v>21.353272433604101</v>
      </c>
      <c r="M2710">
        <v>99.031331800377004</v>
      </c>
      <c r="N2710">
        <v>0.90782171016584201</v>
      </c>
      <c r="O2710">
        <v>0</v>
      </c>
      <c r="P2710">
        <v>1682.8685258964099</v>
      </c>
      <c r="Q2710">
        <v>0.22209638235913201</v>
      </c>
    </row>
    <row r="2711" spans="1:17" hidden="1" x14ac:dyDescent="0.3">
      <c r="A2711" t="s">
        <v>5630</v>
      </c>
      <c r="B2711" t="s">
        <v>5631</v>
      </c>
      <c r="C2711" t="str">
        <f>IFERROR(VLOOKUP(Table1[[#This Row],[Ticker]],[1]!Table2[[Symbol]:[Industry]],2,FALSE),"-")</f>
        <v>-</v>
      </c>
      <c r="D2711" t="s">
        <v>51</v>
      </c>
      <c r="E2711">
        <v>145.08010691499999</v>
      </c>
      <c r="F2711">
        <v>123.85</v>
      </c>
      <c r="G2711">
        <v>-80.493630345376602</v>
      </c>
      <c r="H2711">
        <v>-25.103225826006</v>
      </c>
      <c r="I2711">
        <v>-61.937684793935901</v>
      </c>
      <c r="J2711">
        <v>-1.3721459806944301</v>
      </c>
      <c r="K2711">
        <v>172.946293051152</v>
      </c>
      <c r="L2711">
        <v>157.13223461918301</v>
      </c>
      <c r="M2711">
        <v>9.4064914156939192</v>
      </c>
      <c r="N2711">
        <v>1.1666666666666601</v>
      </c>
      <c r="O2711">
        <v>124.182478805006</v>
      </c>
      <c r="P2711">
        <v>11.980108499095801</v>
      </c>
    </row>
    <row r="2712" spans="1:17" hidden="1" x14ac:dyDescent="0.3">
      <c r="A2712" t="s">
        <v>5632</v>
      </c>
      <c r="B2712" t="s">
        <v>5633</v>
      </c>
      <c r="C2712" t="str">
        <f>IFERROR(VLOOKUP(Table1[[#This Row],[Ticker]],[1]!Table2[[Symbol]:[Industry]],2,FALSE),"-")</f>
        <v>-</v>
      </c>
      <c r="D2712" t="s">
        <v>1100</v>
      </c>
      <c r="E2712">
        <v>144.95894865</v>
      </c>
      <c r="F2712">
        <v>201.15</v>
      </c>
      <c r="G2712">
        <v>44.803397034023597</v>
      </c>
      <c r="H2712">
        <v>10.8594100298606</v>
      </c>
      <c r="I2712">
        <v>-6.9071450662457003</v>
      </c>
      <c r="K2712">
        <v>169.39382505813899</v>
      </c>
      <c r="L2712">
        <v>135.28234067743099</v>
      </c>
      <c r="M2712">
        <v>91.097497163337707</v>
      </c>
      <c r="N2712">
        <v>1.53609831029185</v>
      </c>
      <c r="O2712">
        <v>10.241113596818201</v>
      </c>
      <c r="P2712">
        <v>74.837027379400197</v>
      </c>
    </row>
    <row r="2713" spans="1:17" hidden="1" x14ac:dyDescent="0.3">
      <c r="A2713" t="s">
        <v>5634</v>
      </c>
      <c r="B2713" t="s">
        <v>5635</v>
      </c>
      <c r="C2713" t="str">
        <f>IFERROR(VLOOKUP(Table1[[#This Row],[Ticker]],[1]!Table2[[Symbol]:[Industry]],2,FALSE),"-")</f>
        <v>-</v>
      </c>
      <c r="D2713" t="s">
        <v>1194</v>
      </c>
      <c r="E2713">
        <v>144.77980500000001</v>
      </c>
      <c r="F2713">
        <v>112.05</v>
      </c>
      <c r="G2713">
        <v>-23.013573038786401</v>
      </c>
      <c r="H2713">
        <v>-7.5036849947115503</v>
      </c>
      <c r="I2713">
        <v>-18.606323064673099</v>
      </c>
      <c r="J2713">
        <v>0.62728275395279898</v>
      </c>
      <c r="K2713">
        <v>111.890971472122</v>
      </c>
      <c r="L2713">
        <v>116.623219362483</v>
      </c>
      <c r="M2713">
        <v>69.780835428270194</v>
      </c>
      <c r="N2713">
        <v>0.80593798451594101</v>
      </c>
      <c r="O2713">
        <v>49.352967425256502</v>
      </c>
      <c r="P2713">
        <v>23.6072807501378</v>
      </c>
      <c r="Q2713">
        <v>-3.2021528300828002E-2</v>
      </c>
    </row>
    <row r="2714" spans="1:17" hidden="1" x14ac:dyDescent="0.3">
      <c r="A2714" t="s">
        <v>5636</v>
      </c>
      <c r="B2714" t="s">
        <v>5637</v>
      </c>
      <c r="C2714" t="str">
        <f>IFERROR(VLOOKUP(Table1[[#This Row],[Ticker]],[1]!Table2[[Symbol]:[Industry]],2,FALSE),"-")</f>
        <v>-</v>
      </c>
      <c r="D2714" t="s">
        <v>566</v>
      </c>
      <c r="E2714">
        <v>144.67171071600001</v>
      </c>
      <c r="F2714">
        <v>133.38</v>
      </c>
      <c r="G2714">
        <v>62.4339021221558</v>
      </c>
      <c r="H2714">
        <v>-2.50025784391199</v>
      </c>
      <c r="I2714">
        <v>-1.7644713262309799</v>
      </c>
      <c r="J2714">
        <v>5.0181387764244798</v>
      </c>
      <c r="K2714">
        <v>116.74715354340699</v>
      </c>
      <c r="L2714">
        <v>104.81122081338999</v>
      </c>
      <c r="M2714">
        <v>76.509748428544</v>
      </c>
      <c r="N2714">
        <v>0.98830387877792103</v>
      </c>
      <c r="O2714">
        <v>25.056230319388199</v>
      </c>
      <c r="P2714">
        <v>100.420736288504</v>
      </c>
      <c r="Q2714">
        <v>3.9155005874536998E-2</v>
      </c>
    </row>
    <row r="2715" spans="1:17" hidden="1" x14ac:dyDescent="0.3">
      <c r="A2715" t="s">
        <v>5638</v>
      </c>
      <c r="B2715" t="s">
        <v>5639</v>
      </c>
      <c r="C2715" t="str">
        <f>IFERROR(VLOOKUP(Table1[[#This Row],[Ticker]],[1]!Table2[[Symbol]:[Industry]],2,FALSE),"-")</f>
        <v>-</v>
      </c>
      <c r="D2715" t="s">
        <v>133</v>
      </c>
      <c r="E2715">
        <v>144.36895999999999</v>
      </c>
      <c r="F2715">
        <v>132.4</v>
      </c>
      <c r="G2715">
        <v>49.127398071402702</v>
      </c>
      <c r="H2715">
        <v>10.872390602755999</v>
      </c>
      <c r="I2715">
        <v>-18.613314561651599</v>
      </c>
      <c r="J2715">
        <v>11.172496876448401</v>
      </c>
      <c r="K2715">
        <v>114.542010614482</v>
      </c>
      <c r="L2715">
        <v>114.75287229911901</v>
      </c>
      <c r="M2715">
        <v>78.087248121635199</v>
      </c>
      <c r="N2715">
        <v>1.25436055469953</v>
      </c>
      <c r="O2715">
        <v>54.569486404833803</v>
      </c>
      <c r="P2715">
        <v>80.997949419001998</v>
      </c>
      <c r="Q2715">
        <v>0.26988764432974099</v>
      </c>
    </row>
    <row r="2716" spans="1:17" hidden="1" x14ac:dyDescent="0.3">
      <c r="A2716" t="s">
        <v>5640</v>
      </c>
      <c r="B2716" t="s">
        <v>5641</v>
      </c>
      <c r="C2716" t="str">
        <f>IFERROR(VLOOKUP(Table1[[#This Row],[Ticker]],[1]!Table2[[Symbol]:[Industry]],2,FALSE),"-")</f>
        <v>-</v>
      </c>
      <c r="D2716" t="s">
        <v>630</v>
      </c>
      <c r="E2716">
        <v>144.13401216</v>
      </c>
      <c r="F2716">
        <v>4.8</v>
      </c>
      <c r="G2716">
        <v>79.242807502489697</v>
      </c>
      <c r="H2716">
        <v>-20.6578441347093</v>
      </c>
      <c r="I2716">
        <v>-2.7885913765138102</v>
      </c>
      <c r="J2716">
        <v>11.015241406692899</v>
      </c>
      <c r="K2716">
        <v>4.6276689726969797</v>
      </c>
      <c r="L2716">
        <v>3.9013793764389302</v>
      </c>
      <c r="M2716">
        <v>44.872908967432302</v>
      </c>
      <c r="N2716">
        <v>0.29677124230035901</v>
      </c>
      <c r="O2716">
        <v>28.9583333333333</v>
      </c>
      <c r="P2716">
        <v>117.02741702741601</v>
      </c>
      <c r="Q2716">
        <v>-4.1750667265812003E-2</v>
      </c>
    </row>
    <row r="2717" spans="1:17" hidden="1" x14ac:dyDescent="0.3">
      <c r="A2717" t="s">
        <v>5642</v>
      </c>
      <c r="B2717" t="s">
        <v>5643</v>
      </c>
      <c r="C2717" t="str">
        <f>IFERROR(VLOOKUP(Table1[[#This Row],[Ticker]],[1]!Table2[[Symbol]:[Industry]],2,FALSE),"-")</f>
        <v>-</v>
      </c>
      <c r="D2717" t="s">
        <v>740</v>
      </c>
      <c r="E2717">
        <v>144.09760080000001</v>
      </c>
      <c r="F2717">
        <v>75.2</v>
      </c>
      <c r="G2717">
        <v>1249.78288341609</v>
      </c>
      <c r="H2717">
        <v>-6.7332759726613904</v>
      </c>
      <c r="I2717">
        <v>95.522083444620193</v>
      </c>
      <c r="J2717">
        <v>3.0310821093522802</v>
      </c>
      <c r="K2717">
        <v>71.834375051176394</v>
      </c>
      <c r="L2717">
        <v>52.1078998090372</v>
      </c>
      <c r="M2717">
        <v>67.487390157719702</v>
      </c>
      <c r="N2717">
        <v>0.31117745207905601</v>
      </c>
      <c r="O2717">
        <v>18.271276595744599</v>
      </c>
      <c r="P2717">
        <v>1300.37243947858</v>
      </c>
      <c r="Q2717">
        <v>0.35378951180971402</v>
      </c>
    </row>
    <row r="2718" spans="1:17" hidden="1" x14ac:dyDescent="0.3">
      <c r="A2718" t="s">
        <v>5644</v>
      </c>
      <c r="B2718" t="s">
        <v>5645</v>
      </c>
      <c r="C2718" t="str">
        <f>IFERROR(VLOOKUP(Table1[[#This Row],[Ticker]],[1]!Table2[[Symbol]:[Industry]],2,FALSE),"-")</f>
        <v>-</v>
      </c>
      <c r="D2718" t="s">
        <v>777</v>
      </c>
      <c r="E2718">
        <v>143.74564896999999</v>
      </c>
      <c r="F2718">
        <v>130.9</v>
      </c>
      <c r="G2718">
        <v>203.80977694868099</v>
      </c>
      <c r="H2718">
        <v>-10.915494258154199</v>
      </c>
      <c r="I2718">
        <v>63.969982976804701</v>
      </c>
      <c r="J2718">
        <v>-11.339876350002401</v>
      </c>
      <c r="K2718">
        <v>127.766613575883</v>
      </c>
      <c r="L2718">
        <v>90.992694487543503</v>
      </c>
      <c r="M2718">
        <v>43.974831833246398</v>
      </c>
      <c r="N2718">
        <v>1.0883825391578601</v>
      </c>
      <c r="O2718">
        <v>14.514896867838001</v>
      </c>
      <c r="P2718">
        <v>266.666666666666</v>
      </c>
      <c r="Q2718">
        <v>0.12396898218478999</v>
      </c>
    </row>
    <row r="2719" spans="1:17" hidden="1" x14ac:dyDescent="0.3">
      <c r="A2719" t="s">
        <v>5646</v>
      </c>
      <c r="B2719" t="s">
        <v>5647</v>
      </c>
      <c r="C2719" t="str">
        <f>IFERROR(VLOOKUP(Table1[[#This Row],[Ticker]],[1]!Table2[[Symbol]:[Industry]],2,FALSE),"-")</f>
        <v>-</v>
      </c>
      <c r="D2719" t="s">
        <v>1510</v>
      </c>
      <c r="E2719">
        <v>143.5376498</v>
      </c>
      <c r="F2719">
        <v>151.07</v>
      </c>
      <c r="G2719">
        <v>17.064714347904701</v>
      </c>
      <c r="H2719">
        <v>22.391467363995002</v>
      </c>
      <c r="I2719">
        <v>23.546971966376599</v>
      </c>
      <c r="J2719">
        <v>15.861377208890501</v>
      </c>
      <c r="K2719">
        <v>117.590468364751</v>
      </c>
      <c r="L2719">
        <v>111.648471502647</v>
      </c>
      <c r="M2719">
        <v>90.381212430301701</v>
      </c>
      <c r="N2719">
        <v>3.6961545373298099</v>
      </c>
      <c r="O2719">
        <v>9.8828357714966604</v>
      </c>
      <c r="P2719">
        <v>62.703284868066703</v>
      </c>
      <c r="Q2719">
        <v>3.1952247821278E-2</v>
      </c>
    </row>
    <row r="2720" spans="1:17" hidden="1" x14ac:dyDescent="0.3">
      <c r="A2720" t="s">
        <v>5648</v>
      </c>
      <c r="B2720" t="s">
        <v>5649</v>
      </c>
      <c r="C2720" t="str">
        <f>IFERROR(VLOOKUP(Table1[[#This Row],[Ticker]],[1]!Table2[[Symbol]:[Industry]],2,FALSE),"-")</f>
        <v>-</v>
      </c>
      <c r="D2720" t="s">
        <v>265</v>
      </c>
      <c r="E2720">
        <v>143.0154</v>
      </c>
      <c r="F2720">
        <v>128.15</v>
      </c>
      <c r="G2720">
        <v>-30.9660312777775</v>
      </c>
      <c r="H2720">
        <v>-10.375527805136301</v>
      </c>
      <c r="I2720">
        <v>-1.85611187982804</v>
      </c>
      <c r="J2720">
        <v>-4.1383452986178701</v>
      </c>
      <c r="K2720">
        <v>133.77876840987801</v>
      </c>
      <c r="L2720">
        <v>131.56941374905099</v>
      </c>
      <c r="M2720">
        <v>42.015788932141703</v>
      </c>
      <c r="N2720">
        <v>0.45087064269974397</v>
      </c>
      <c r="O2720">
        <v>28.7163480296527</v>
      </c>
      <c r="P2720">
        <v>37.647690655209402</v>
      </c>
      <c r="Q2720">
        <v>7.6931285260455007E-2</v>
      </c>
    </row>
    <row r="2721" spans="1:17" hidden="1" x14ac:dyDescent="0.3">
      <c r="A2721" t="s">
        <v>5650</v>
      </c>
      <c r="B2721" t="s">
        <v>5651</v>
      </c>
      <c r="C2721" t="str">
        <f>IFERROR(VLOOKUP(Table1[[#This Row],[Ticker]],[1]!Table2[[Symbol]:[Industry]],2,FALSE),"-")</f>
        <v>-</v>
      </c>
      <c r="D2721" t="s">
        <v>127</v>
      </c>
      <c r="E2721">
        <v>142.91105207499999</v>
      </c>
      <c r="F2721">
        <v>3.59</v>
      </c>
      <c r="G2721">
        <v>22.085013722419902</v>
      </c>
      <c r="H2721">
        <v>-9.2717375111229199</v>
      </c>
      <c r="I2721">
        <v>-7.2523192487803998</v>
      </c>
      <c r="J2721">
        <v>-1.64314869072153</v>
      </c>
      <c r="K2721">
        <v>3.7673018498025699</v>
      </c>
      <c r="L2721">
        <v>3.4487420432993101</v>
      </c>
      <c r="M2721">
        <v>33.881207534486499</v>
      </c>
      <c r="N2721">
        <v>0.63223322027170004</v>
      </c>
      <c r="O2721">
        <v>47.353760445682397</v>
      </c>
      <c r="P2721">
        <v>86.010362694300497</v>
      </c>
      <c r="Q2721">
        <v>8.8194519390943998E-2</v>
      </c>
    </row>
    <row r="2722" spans="1:17" hidden="1" x14ac:dyDescent="0.3">
      <c r="A2722" t="s">
        <v>5652</v>
      </c>
      <c r="B2722" t="s">
        <v>5653</v>
      </c>
      <c r="C2722" t="str">
        <f>IFERROR(VLOOKUP(Table1[[#This Row],[Ticker]],[1]!Table2[[Symbol]:[Industry]],2,FALSE),"-")</f>
        <v>-</v>
      </c>
      <c r="D2722" t="s">
        <v>743</v>
      </c>
      <c r="E2722">
        <v>142.89995898000001</v>
      </c>
      <c r="F2722">
        <v>87.99</v>
      </c>
      <c r="G2722">
        <v>-3.7563628367658799</v>
      </c>
      <c r="H2722">
        <v>0.20991545797071501</v>
      </c>
      <c r="I2722">
        <v>-0.91030640279360997</v>
      </c>
      <c r="J2722">
        <v>-0.56727073635730796</v>
      </c>
      <c r="K2722">
        <v>85.701894011352096</v>
      </c>
      <c r="L2722">
        <v>80.150911206496502</v>
      </c>
      <c r="M2722">
        <v>66.033807332126898</v>
      </c>
      <c r="N2722">
        <v>1.1002976041660799</v>
      </c>
      <c r="O2722">
        <v>1.1478577111035499</v>
      </c>
      <c r="P2722">
        <v>51.445783132530003</v>
      </c>
      <c r="Q2722">
        <v>1.9804733760708002E-2</v>
      </c>
    </row>
    <row r="2723" spans="1:17" hidden="1" x14ac:dyDescent="0.3">
      <c r="A2723" t="s">
        <v>5654</v>
      </c>
      <c r="B2723" t="s">
        <v>5655</v>
      </c>
      <c r="C2723" t="str">
        <f>IFERROR(VLOOKUP(Table1[[#This Row],[Ticker]],[1]!Table2[[Symbol]:[Industry]],2,FALSE),"-")</f>
        <v>-</v>
      </c>
      <c r="D2723" t="s">
        <v>681</v>
      </c>
      <c r="E2723">
        <v>142.637209673</v>
      </c>
      <c r="F2723">
        <v>3.01</v>
      </c>
      <c r="G2723">
        <v>-16.448724684999299</v>
      </c>
      <c r="H2723">
        <v>-9.1985667794156001</v>
      </c>
      <c r="I2723">
        <v>-18.8609427977024</v>
      </c>
      <c r="J2723">
        <v>-3.9527911419847599</v>
      </c>
      <c r="K2723">
        <v>3.12428522939206</v>
      </c>
      <c r="L2723">
        <v>3.03416947990342</v>
      </c>
      <c r="M2723">
        <v>33.263497207417601</v>
      </c>
      <c r="N2723">
        <v>0.176659078644058</v>
      </c>
      <c r="O2723">
        <v>39.534883720930203</v>
      </c>
      <c r="P2723">
        <v>25.4166666666666</v>
      </c>
      <c r="Q2723">
        <v>3.8749799231617997E-2</v>
      </c>
    </row>
    <row r="2724" spans="1:17" hidden="1" x14ac:dyDescent="0.3">
      <c r="A2724" t="s">
        <v>5656</v>
      </c>
      <c r="B2724" t="s">
        <v>5657</v>
      </c>
      <c r="C2724" t="str">
        <f>IFERROR(VLOOKUP(Table1[[#This Row],[Ticker]],[1]!Table2[[Symbol]:[Industry]],2,FALSE),"-")</f>
        <v>-</v>
      </c>
      <c r="D2724" t="s">
        <v>83</v>
      </c>
      <c r="E2724">
        <v>142.4888</v>
      </c>
      <c r="F2724">
        <v>64.3</v>
      </c>
      <c r="G2724">
        <v>40.749902191143903</v>
      </c>
      <c r="H2724">
        <v>-14.9495898601162</v>
      </c>
      <c r="I2724">
        <v>-7.6945066520131897</v>
      </c>
      <c r="J2724">
        <v>-3.5176115923803701</v>
      </c>
      <c r="K2724">
        <v>63.725993060805202</v>
      </c>
      <c r="L2724">
        <v>56.288132292142201</v>
      </c>
      <c r="M2724">
        <v>45.539381987414501</v>
      </c>
      <c r="N2724">
        <v>0.72830695109122701</v>
      </c>
      <c r="O2724">
        <v>19.751166407465</v>
      </c>
      <c r="P2724">
        <v>84.505021520803396</v>
      </c>
      <c r="Q2724">
        <v>9.3011229649197003E-2</v>
      </c>
    </row>
    <row r="2725" spans="1:17" hidden="1" x14ac:dyDescent="0.3">
      <c r="A2725" t="s">
        <v>5658</v>
      </c>
      <c r="B2725" t="s">
        <v>5659</v>
      </c>
      <c r="C2725" t="str">
        <f>IFERROR(VLOOKUP(Table1[[#This Row],[Ticker]],[1]!Table2[[Symbol]:[Industry]],2,FALSE),"-")</f>
        <v>-</v>
      </c>
      <c r="E2725">
        <v>142.040605</v>
      </c>
      <c r="F2725">
        <v>143.5</v>
      </c>
      <c r="G2725">
        <v>124.760403745532</v>
      </c>
      <c r="H2725">
        <v>-10.0881626318958</v>
      </c>
      <c r="I2725">
        <v>-46.342494558191497</v>
      </c>
      <c r="J2725">
        <v>13.895029591824599</v>
      </c>
      <c r="K2725">
        <v>154.645413547022</v>
      </c>
      <c r="L2725">
        <v>137.489668098675</v>
      </c>
      <c r="M2725">
        <v>43.5673162895649</v>
      </c>
      <c r="N2725">
        <v>1.0310663054714999</v>
      </c>
      <c r="O2725">
        <v>62.439024390243802</v>
      </c>
      <c r="P2725">
        <v>154.79403409090901</v>
      </c>
      <c r="Q2725">
        <v>0.190799185565036</v>
      </c>
    </row>
    <row r="2726" spans="1:17" hidden="1" x14ac:dyDescent="0.3">
      <c r="A2726" t="s">
        <v>5660</v>
      </c>
      <c r="B2726" t="s">
        <v>5661</v>
      </c>
      <c r="C2726" t="str">
        <f>IFERROR(VLOOKUP(Table1[[#This Row],[Ticker]],[1]!Table2[[Symbol]:[Industry]],2,FALSE),"-")</f>
        <v>-</v>
      </c>
      <c r="D2726" t="s">
        <v>2247</v>
      </c>
      <c r="E2726">
        <v>141.97970699999999</v>
      </c>
      <c r="F2726">
        <v>154.44999999999999</v>
      </c>
      <c r="G2726">
        <v>155.984888173141</v>
      </c>
      <c r="H2726">
        <v>-11.6010788284882</v>
      </c>
      <c r="I2726">
        <v>66.269042124046607</v>
      </c>
      <c r="J2726">
        <v>-0.73370512047939196</v>
      </c>
      <c r="K2726">
        <v>148.217287159753</v>
      </c>
      <c r="L2726">
        <v>111.23872353111</v>
      </c>
      <c r="M2726">
        <v>54.654792453199697</v>
      </c>
      <c r="N2726">
        <v>0.293501590416266</v>
      </c>
      <c r="O2726">
        <v>15.0534153447717</v>
      </c>
      <c r="P2726">
        <v>196.962122668717</v>
      </c>
      <c r="Q2726">
        <v>0.19667013390304999</v>
      </c>
    </row>
    <row r="2727" spans="1:17" hidden="1" x14ac:dyDescent="0.3">
      <c r="A2727" t="s">
        <v>5662</v>
      </c>
      <c r="B2727" t="s">
        <v>5663</v>
      </c>
      <c r="C2727" t="str">
        <f>IFERROR(VLOOKUP(Table1[[#This Row],[Ticker]],[1]!Table2[[Symbol]:[Industry]],2,FALSE),"-")</f>
        <v>-</v>
      </c>
      <c r="D2727" t="s">
        <v>141</v>
      </c>
      <c r="E2727">
        <v>141.912325815</v>
      </c>
      <c r="F2727">
        <v>551.54999999999995</v>
      </c>
      <c r="G2727">
        <v>-21.9289655080579</v>
      </c>
      <c r="H2727">
        <v>-9.10928939522808</v>
      </c>
      <c r="I2727">
        <v>-18.959592849623501</v>
      </c>
      <c r="J2727">
        <v>-0.46321709101345099</v>
      </c>
      <c r="K2727">
        <v>580.96051372759098</v>
      </c>
      <c r="L2727">
        <v>558.80405515657696</v>
      </c>
      <c r="M2727">
        <v>37.738481417266698</v>
      </c>
      <c r="N2727">
        <v>0.229029260642067</v>
      </c>
      <c r="O2727">
        <v>45.045780074335902</v>
      </c>
      <c r="P2727">
        <v>30.6990521327014</v>
      </c>
      <c r="Q2727">
        <v>6.8326413781172005E-2</v>
      </c>
    </row>
    <row r="2728" spans="1:17" hidden="1" x14ac:dyDescent="0.3">
      <c r="A2728" t="s">
        <v>5664</v>
      </c>
      <c r="B2728" t="s">
        <v>5665</v>
      </c>
      <c r="C2728" t="str">
        <f>IFERROR(VLOOKUP(Table1[[#This Row],[Ticker]],[1]!Table2[[Symbol]:[Industry]],2,FALSE),"-")</f>
        <v>-</v>
      </c>
      <c r="D2728" t="s">
        <v>412</v>
      </c>
      <c r="E2728">
        <v>141.75004226999999</v>
      </c>
      <c r="F2728">
        <v>5.38</v>
      </c>
      <c r="G2728">
        <v>-3.4453950512590099</v>
      </c>
      <c r="H2728">
        <v>6.54389375140211</v>
      </c>
      <c r="I2728">
        <v>-57.182455800066499</v>
      </c>
      <c r="J2728">
        <v>-0.99901165233623801</v>
      </c>
      <c r="K2728">
        <v>5.0320292238489799</v>
      </c>
      <c r="L2728">
        <v>5.99326360667472</v>
      </c>
      <c r="M2728">
        <v>80.629083433834396</v>
      </c>
      <c r="N2728">
        <v>0.64714409080995705</v>
      </c>
      <c r="O2728">
        <v>81.226765799256498</v>
      </c>
      <c r="P2728">
        <v>55.9420289855072</v>
      </c>
      <c r="Q2728">
        <v>-5.5371218910752001E-2</v>
      </c>
    </row>
    <row r="2729" spans="1:17" hidden="1" x14ac:dyDescent="0.3">
      <c r="A2729" t="s">
        <v>5666</v>
      </c>
      <c r="B2729" t="s">
        <v>5667</v>
      </c>
      <c r="C2729" t="str">
        <f>IFERROR(VLOOKUP(Table1[[#This Row],[Ticker]],[1]!Table2[[Symbol]:[Industry]],2,FALSE),"-")</f>
        <v>-</v>
      </c>
      <c r="D2729" t="s">
        <v>681</v>
      </c>
      <c r="E2729">
        <v>141.37899999999999</v>
      </c>
      <c r="F2729">
        <v>74.41</v>
      </c>
      <c r="G2729">
        <v>5.2572787455324201</v>
      </c>
      <c r="H2729">
        <v>5.2568339174484802</v>
      </c>
      <c r="I2729">
        <v>-15.017620447834499</v>
      </c>
      <c r="J2729">
        <v>0.93269693328551995</v>
      </c>
      <c r="K2729">
        <v>71.705122749241696</v>
      </c>
      <c r="L2729">
        <v>70.082366260991904</v>
      </c>
      <c r="M2729">
        <v>63.6362019290872</v>
      </c>
      <c r="N2729">
        <v>0.89367640386207603</v>
      </c>
      <c r="O2729">
        <v>19.271603279129099</v>
      </c>
      <c r="P2729">
        <v>40.1318267419962</v>
      </c>
      <c r="Q2729">
        <v>-7.8007658936657995E-2</v>
      </c>
    </row>
    <row r="2730" spans="1:17" hidden="1" x14ac:dyDescent="0.3">
      <c r="A2730" t="s">
        <v>5668</v>
      </c>
      <c r="B2730" t="s">
        <v>5669</v>
      </c>
      <c r="C2730" t="str">
        <f>IFERROR(VLOOKUP(Table1[[#This Row],[Ticker]],[1]!Table2[[Symbol]:[Industry]],2,FALSE),"-")</f>
        <v>-</v>
      </c>
      <c r="D2730" t="s">
        <v>743</v>
      </c>
      <c r="E2730">
        <v>141.05316456</v>
      </c>
      <c r="F2730">
        <v>77.98</v>
      </c>
      <c r="G2730">
        <v>40.563613146200602</v>
      </c>
      <c r="H2730">
        <v>1.0438040901329499</v>
      </c>
      <c r="I2730">
        <v>12.6902661129196</v>
      </c>
      <c r="J2730">
        <v>-0.58606350646763505</v>
      </c>
      <c r="K2730">
        <v>75.222928825865196</v>
      </c>
      <c r="L2730">
        <v>65.796946829700005</v>
      </c>
      <c r="M2730">
        <v>44.340069516080298</v>
      </c>
      <c r="N2730">
        <v>1.1937104834235099</v>
      </c>
      <c r="O2730">
        <v>2.91100282123621</v>
      </c>
      <c r="P2730">
        <v>78.239999999999995</v>
      </c>
      <c r="Q2730">
        <v>1.5864695888099999E-4</v>
      </c>
    </row>
    <row r="2731" spans="1:17" hidden="1" x14ac:dyDescent="0.3">
      <c r="A2731" t="s">
        <v>5670</v>
      </c>
      <c r="B2731" t="s">
        <v>5671</v>
      </c>
      <c r="C2731" t="str">
        <f>IFERROR(VLOOKUP(Table1[[#This Row],[Ticker]],[1]!Table2[[Symbol]:[Industry]],2,FALSE),"-")</f>
        <v>-</v>
      </c>
      <c r="D2731" t="s">
        <v>569</v>
      </c>
      <c r="E2731">
        <v>140.64265675499999</v>
      </c>
      <c r="F2731">
        <v>57.93</v>
      </c>
      <c r="G2731">
        <v>98.127062840917105</v>
      </c>
      <c r="H2731">
        <v>107.743414004028</v>
      </c>
      <c r="I2731">
        <v>81.557791227256203</v>
      </c>
      <c r="J2731">
        <v>58.2922058711573</v>
      </c>
      <c r="K2731">
        <v>31.079785814278701</v>
      </c>
      <c r="L2731">
        <v>27.6152952935748</v>
      </c>
      <c r="M2731">
        <v>95.306201841495593</v>
      </c>
      <c r="N2731">
        <v>2.5109426830910699</v>
      </c>
      <c r="O2731">
        <v>0</v>
      </c>
      <c r="P2731">
        <v>197.07692307692301</v>
      </c>
      <c r="Q2731">
        <v>8.9895575186356005E-2</v>
      </c>
    </row>
    <row r="2732" spans="1:17" hidden="1" x14ac:dyDescent="0.3">
      <c r="A2732" t="s">
        <v>5672</v>
      </c>
      <c r="B2732" t="s">
        <v>5673</v>
      </c>
      <c r="C2732" t="str">
        <f>IFERROR(VLOOKUP(Table1[[#This Row],[Ticker]],[1]!Table2[[Symbol]:[Industry]],2,FALSE),"-")</f>
        <v>-</v>
      </c>
      <c r="D2732" t="s">
        <v>5674</v>
      </c>
      <c r="E2732">
        <v>140.47009199999999</v>
      </c>
      <c r="F2732">
        <v>56.8</v>
      </c>
      <c r="G2732">
        <v>-33.434990889594303</v>
      </c>
      <c r="H2732">
        <v>5.6441503393443604</v>
      </c>
      <c r="I2732">
        <v>-15.375521892926701</v>
      </c>
      <c r="J2732">
        <v>-1.0212687877119699</v>
      </c>
      <c r="K2732">
        <v>54.612801095806702</v>
      </c>
      <c r="M2732">
        <v>61.203296150590504</v>
      </c>
      <c r="N2732">
        <v>0.99334811529933398</v>
      </c>
      <c r="O2732">
        <v>31.778169014084501</v>
      </c>
      <c r="P2732">
        <v>25.524861878452999</v>
      </c>
    </row>
    <row r="2733" spans="1:17" hidden="1" x14ac:dyDescent="0.3">
      <c r="A2733" t="s">
        <v>5675</v>
      </c>
      <c r="B2733" t="s">
        <v>5676</v>
      </c>
      <c r="C2733" t="str">
        <f>IFERROR(VLOOKUP(Table1[[#This Row],[Ticker]],[1]!Table2[[Symbol]:[Industry]],2,FALSE),"-")</f>
        <v>-</v>
      </c>
      <c r="D2733" t="s">
        <v>2600</v>
      </c>
      <c r="E2733">
        <v>140.22444150000001</v>
      </c>
      <c r="F2733">
        <v>12.87</v>
      </c>
      <c r="G2733">
        <v>-20.408417398187499</v>
      </c>
      <c r="H2733">
        <v>-23.005841557365699</v>
      </c>
      <c r="I2733">
        <v>-45.334372749393197</v>
      </c>
      <c r="J2733">
        <v>-11.999208686965</v>
      </c>
      <c r="K2733">
        <v>16.490892819407001</v>
      </c>
      <c r="L2733">
        <v>17.423382091233002</v>
      </c>
      <c r="M2733">
        <v>9.9538652778545291</v>
      </c>
      <c r="N2733">
        <v>1.19557291552711</v>
      </c>
      <c r="O2733">
        <v>146.503496503496</v>
      </c>
      <c r="P2733">
        <v>21.0724365004703</v>
      </c>
      <c r="Q2733">
        <v>9.7665576173676993E-2</v>
      </c>
    </row>
    <row r="2734" spans="1:17" hidden="1" x14ac:dyDescent="0.3">
      <c r="A2734" t="s">
        <v>5677</v>
      </c>
      <c r="B2734" t="s">
        <v>5678</v>
      </c>
      <c r="C2734" t="str">
        <f>IFERROR(VLOOKUP(Table1[[#This Row],[Ticker]],[1]!Table2[[Symbol]:[Industry]],2,FALSE),"-")</f>
        <v>-</v>
      </c>
      <c r="E2734">
        <v>140.14878306</v>
      </c>
      <c r="F2734">
        <v>254.35</v>
      </c>
      <c r="G2734">
        <v>211.37576562777701</v>
      </c>
      <c r="H2734">
        <v>-1.2717375111229301</v>
      </c>
      <c r="I2734">
        <v>24.8770394342556</v>
      </c>
      <c r="J2734">
        <v>-1.3721459806944301</v>
      </c>
      <c r="K2734">
        <v>244.379853961734</v>
      </c>
      <c r="L2734">
        <v>185.03272243649701</v>
      </c>
      <c r="M2734">
        <v>100</v>
      </c>
      <c r="N2734">
        <v>0</v>
      </c>
      <c r="O2734">
        <v>0</v>
      </c>
      <c r="P2734">
        <v>241.40939597315401</v>
      </c>
    </row>
    <row r="2735" spans="1:17" hidden="1" x14ac:dyDescent="0.3">
      <c r="A2735" t="s">
        <v>5679</v>
      </c>
      <c r="B2735" t="s">
        <v>5680</v>
      </c>
      <c r="C2735" t="str">
        <f>IFERROR(VLOOKUP(Table1[[#This Row],[Ticker]],[1]!Table2[[Symbol]:[Industry]],2,FALSE),"-")</f>
        <v>-</v>
      </c>
      <c r="E2735">
        <v>139.56285575999999</v>
      </c>
      <c r="F2735">
        <v>135.6</v>
      </c>
      <c r="G2735">
        <v>-33.863417579419199</v>
      </c>
      <c r="H2735">
        <v>-8.6366023759877901</v>
      </c>
      <c r="I2735">
        <v>-24.016498353258001</v>
      </c>
      <c r="J2735">
        <v>-0.116606837415274</v>
      </c>
      <c r="K2735">
        <v>133.72806949422801</v>
      </c>
      <c r="L2735">
        <v>135.47301805935601</v>
      </c>
      <c r="M2735">
        <v>45.801046904146503</v>
      </c>
      <c r="N2735">
        <v>0.68998860889950597</v>
      </c>
      <c r="O2735">
        <v>24.373156342182899</v>
      </c>
      <c r="P2735">
        <v>24.3466299862448</v>
      </c>
      <c r="Q2735">
        <v>0.108645208796965</v>
      </c>
    </row>
    <row r="2736" spans="1:17" hidden="1" x14ac:dyDescent="0.3">
      <c r="A2736" t="s">
        <v>5681</v>
      </c>
      <c r="B2736" t="s">
        <v>5682</v>
      </c>
      <c r="C2736" t="str">
        <f>IFERROR(VLOOKUP(Table1[[#This Row],[Ticker]],[1]!Table2[[Symbol]:[Industry]],2,FALSE),"-")</f>
        <v>-</v>
      </c>
      <c r="D2736" t="s">
        <v>532</v>
      </c>
      <c r="E2736">
        <v>139.55934360999899</v>
      </c>
      <c r="F2736">
        <v>92.38</v>
      </c>
      <c r="G2736">
        <v>19.4485703018725</v>
      </c>
      <c r="H2736">
        <v>1.58794870229644</v>
      </c>
      <c r="I2736">
        <v>0.69876644424977497</v>
      </c>
      <c r="J2736">
        <v>-0.89388511112922397</v>
      </c>
      <c r="K2736">
        <v>91.918218062916495</v>
      </c>
      <c r="L2736">
        <v>84.501278469020605</v>
      </c>
      <c r="M2736">
        <v>49.9824537041738</v>
      </c>
      <c r="N2736">
        <v>0.41285373819846699</v>
      </c>
      <c r="O2736">
        <v>18.748646893266901</v>
      </c>
      <c r="P2736">
        <v>49.967532467532401</v>
      </c>
      <c r="Q2736">
        <v>2.8067803155935999E-2</v>
      </c>
    </row>
    <row r="2737" spans="1:17" hidden="1" x14ac:dyDescent="0.3">
      <c r="A2737" t="s">
        <v>5683</v>
      </c>
      <c r="B2737" t="s">
        <v>5684</v>
      </c>
      <c r="C2737" t="str">
        <f>IFERROR(VLOOKUP(Table1[[#This Row],[Ticker]],[1]!Table2[[Symbol]:[Industry]],2,FALSE),"-")</f>
        <v>-</v>
      </c>
      <c r="D2737" t="s">
        <v>141</v>
      </c>
      <c r="E2737">
        <v>139.50888639999999</v>
      </c>
      <c r="F2737">
        <v>10.4</v>
      </c>
      <c r="G2737">
        <v>40.458172933311801</v>
      </c>
      <c r="H2737">
        <v>-8.9293951687805801</v>
      </c>
      <c r="I2737">
        <v>-4.9428141427316801</v>
      </c>
      <c r="J2737">
        <v>-3.7530983616468099</v>
      </c>
      <c r="K2737">
        <v>10.986063050326999</v>
      </c>
      <c r="L2737">
        <v>9.6569209983114792</v>
      </c>
      <c r="M2737">
        <v>43.225133466957899</v>
      </c>
      <c r="N2737">
        <v>0.12575144636002999</v>
      </c>
      <c r="O2737">
        <v>61.153846153846096</v>
      </c>
      <c r="P2737">
        <v>73.3333333333333</v>
      </c>
      <c r="Q2737">
        <v>8.2335898633012994E-2</v>
      </c>
    </row>
    <row r="2738" spans="1:17" hidden="1" x14ac:dyDescent="0.3">
      <c r="A2738" t="s">
        <v>5685</v>
      </c>
      <c r="B2738" t="s">
        <v>5686</v>
      </c>
      <c r="C2738" t="str">
        <f>IFERROR(VLOOKUP(Table1[[#This Row],[Ticker]],[1]!Table2[[Symbol]:[Industry]],2,FALSE),"-")</f>
        <v>-</v>
      </c>
      <c r="D2738" t="s">
        <v>1049</v>
      </c>
      <c r="E2738">
        <v>139.41899875999999</v>
      </c>
      <c r="F2738">
        <v>7.6</v>
      </c>
      <c r="G2738">
        <v>-65.898609248330203</v>
      </c>
      <c r="H2738">
        <v>7.4550149924535898</v>
      </c>
      <c r="I2738">
        <v>-64.085372525443404</v>
      </c>
      <c r="J2738">
        <v>-10.895955504503901</v>
      </c>
      <c r="K2738">
        <v>7.89282666097938</v>
      </c>
      <c r="L2738">
        <v>10.5986859396419</v>
      </c>
      <c r="M2738">
        <v>23.897741811353601</v>
      </c>
      <c r="N2738">
        <v>2.1859743844387198</v>
      </c>
      <c r="O2738">
        <v>192.763157894736</v>
      </c>
      <c r="P2738">
        <v>21.405750798722</v>
      </c>
      <c r="Q2738">
        <v>-4.3143478397198003E-2</v>
      </c>
    </row>
    <row r="2739" spans="1:17" hidden="1" x14ac:dyDescent="0.3">
      <c r="A2739" t="s">
        <v>5687</v>
      </c>
      <c r="B2739" t="s">
        <v>5688</v>
      </c>
      <c r="C2739" t="str">
        <f>IFERROR(VLOOKUP(Table1[[#This Row],[Ticker]],[1]!Table2[[Symbol]:[Industry]],2,FALSE),"-")</f>
        <v>-</v>
      </c>
      <c r="D2739" t="s">
        <v>1461</v>
      </c>
      <c r="E2739">
        <v>138.81095999999999</v>
      </c>
      <c r="F2739">
        <v>333.6</v>
      </c>
      <c r="G2739">
        <v>26.6872998871814</v>
      </c>
      <c r="H2739">
        <v>3.5654717912026501</v>
      </c>
      <c r="I2739">
        <v>12.9117459215511</v>
      </c>
      <c r="J2739">
        <v>-5.5931091534989603</v>
      </c>
      <c r="K2739">
        <v>326.08025961382702</v>
      </c>
      <c r="L2739">
        <v>290.569927883655</v>
      </c>
      <c r="M2739">
        <v>49.168533162411997</v>
      </c>
      <c r="N2739">
        <v>1.2338382478893899</v>
      </c>
      <c r="O2739">
        <v>16.366906474820102</v>
      </c>
      <c r="P2739">
        <v>70.901639344262307</v>
      </c>
      <c r="Q2739">
        <v>6.9211282568478999E-2</v>
      </c>
    </row>
    <row r="2740" spans="1:17" hidden="1" x14ac:dyDescent="0.3">
      <c r="A2740" t="s">
        <v>5689</v>
      </c>
      <c r="B2740" t="s">
        <v>5690</v>
      </c>
      <c r="C2740" t="str">
        <f>IFERROR(VLOOKUP(Table1[[#This Row],[Ticker]],[1]!Table2[[Symbol]:[Industry]],2,FALSE),"-")</f>
        <v>-</v>
      </c>
      <c r="D2740" t="s">
        <v>630</v>
      </c>
      <c r="E2740">
        <v>138.737198925</v>
      </c>
      <c r="F2740">
        <v>154.05000000000001</v>
      </c>
      <c r="G2740">
        <v>53.840802693534698</v>
      </c>
      <c r="H2740">
        <v>-8.8183489346209996</v>
      </c>
      <c r="I2740">
        <v>7.8454064086467596</v>
      </c>
      <c r="J2740">
        <v>-0.69538155916689504</v>
      </c>
      <c r="K2740">
        <v>155.467562860969</v>
      </c>
      <c r="L2740">
        <v>130.88318499026099</v>
      </c>
      <c r="M2740">
        <v>41.967017772273103</v>
      </c>
      <c r="N2740">
        <v>0.73747689162080698</v>
      </c>
      <c r="O2740">
        <v>19.4417396949042</v>
      </c>
      <c r="P2740">
        <v>104.445919044459</v>
      </c>
      <c r="Q2740">
        <v>9.4221833331528004E-2</v>
      </c>
    </row>
    <row r="2741" spans="1:17" hidden="1" x14ac:dyDescent="0.3">
      <c r="A2741" t="s">
        <v>5691</v>
      </c>
      <c r="B2741" t="s">
        <v>5692</v>
      </c>
      <c r="C2741" t="str">
        <f>IFERROR(VLOOKUP(Table1[[#This Row],[Ticker]],[1]!Table2[[Symbol]:[Industry]],2,FALSE),"-")</f>
        <v>-</v>
      </c>
      <c r="D2741" t="s">
        <v>366</v>
      </c>
      <c r="E2741">
        <v>138.68</v>
      </c>
      <c r="F2741">
        <v>346.7</v>
      </c>
      <c r="G2741">
        <v>117.255955959901</v>
      </c>
      <c r="H2741">
        <v>-9.7941649517561693</v>
      </c>
      <c r="I2741">
        <v>127.18628910318699</v>
      </c>
      <c r="J2741">
        <v>-6.3858446108314197</v>
      </c>
      <c r="K2741">
        <v>307.96826864563201</v>
      </c>
      <c r="M2741">
        <v>29.205234030908699</v>
      </c>
      <c r="N2741">
        <v>0.27789473684210497</v>
      </c>
      <c r="O2741">
        <v>9.6048456879146205</v>
      </c>
      <c r="P2741">
        <v>166.692307692307</v>
      </c>
    </row>
    <row r="2742" spans="1:17" hidden="1" x14ac:dyDescent="0.3">
      <c r="A2742" t="s">
        <v>5693</v>
      </c>
      <c r="B2742" t="s">
        <v>5694</v>
      </c>
      <c r="C2742" t="str">
        <f>IFERROR(VLOOKUP(Table1[[#This Row],[Ticker]],[1]!Table2[[Symbol]:[Industry]],2,FALSE),"-")</f>
        <v>-</v>
      </c>
      <c r="D2742" t="s">
        <v>3326</v>
      </c>
      <c r="E2742">
        <v>138.63250274999999</v>
      </c>
      <c r="F2742">
        <v>90.55</v>
      </c>
      <c r="G2742">
        <v>31.952058384498098</v>
      </c>
      <c r="H2742">
        <v>-10.0528516952398</v>
      </c>
      <c r="I2742">
        <v>65.926062889522299</v>
      </c>
      <c r="J2742">
        <v>2.3918989631257701</v>
      </c>
      <c r="K2742">
        <v>81.896040070064601</v>
      </c>
      <c r="L2742">
        <v>67.008147524715596</v>
      </c>
      <c r="M2742">
        <v>50.0205328496329</v>
      </c>
      <c r="N2742">
        <v>0.45411306013358999</v>
      </c>
      <c r="O2742">
        <v>23.257868580894499</v>
      </c>
      <c r="P2742">
        <v>90.511256048811205</v>
      </c>
      <c r="Q2742">
        <v>0.14346688980880101</v>
      </c>
    </row>
    <row r="2743" spans="1:17" hidden="1" x14ac:dyDescent="0.3">
      <c r="A2743" t="s">
        <v>5695</v>
      </c>
      <c r="B2743" t="s">
        <v>5696</v>
      </c>
      <c r="C2743" t="str">
        <f>IFERROR(VLOOKUP(Table1[[#This Row],[Ticker]],[1]!Table2[[Symbol]:[Industry]],2,FALSE),"-")</f>
        <v>-</v>
      </c>
      <c r="D2743" t="s">
        <v>2510</v>
      </c>
      <c r="E2743">
        <v>138.50274400000001</v>
      </c>
      <c r="F2743">
        <v>35.119999999999997</v>
      </c>
      <c r="G2743">
        <v>-14.8860893617701</v>
      </c>
      <c r="H2743">
        <v>-9.7795909142642898</v>
      </c>
      <c r="I2743">
        <v>-32.742079748606798</v>
      </c>
      <c r="J2743">
        <v>-10.7106673814726</v>
      </c>
      <c r="K2743">
        <v>37.5268647912958</v>
      </c>
      <c r="L2743">
        <v>38.822748371287403</v>
      </c>
      <c r="M2743">
        <v>30.102155851499401</v>
      </c>
      <c r="N2743">
        <v>0.99766034061955</v>
      </c>
      <c r="O2743">
        <v>67.710706150341693</v>
      </c>
      <c r="P2743">
        <v>23.0122591943957</v>
      </c>
      <c r="Q2743">
        <v>9.2196450319104006E-2</v>
      </c>
    </row>
    <row r="2744" spans="1:17" hidden="1" x14ac:dyDescent="0.3">
      <c r="A2744" t="s">
        <v>5697</v>
      </c>
      <c r="B2744" t="s">
        <v>5698</v>
      </c>
      <c r="C2744" t="str">
        <f>IFERROR(VLOOKUP(Table1[[#This Row],[Ticker]],[1]!Table2[[Symbol]:[Industry]],2,FALSE),"-")</f>
        <v>-</v>
      </c>
      <c r="D2744" t="s">
        <v>967</v>
      </c>
      <c r="E2744">
        <v>138.2816</v>
      </c>
      <c r="F2744">
        <v>218.8</v>
      </c>
      <c r="G2744">
        <v>-8.8483631063846904</v>
      </c>
      <c r="H2744">
        <v>26.091999974972701</v>
      </c>
      <c r="I2744">
        <v>-2.2113701481297898</v>
      </c>
      <c r="J2744">
        <v>13.042043377286999</v>
      </c>
      <c r="K2744">
        <v>188.78180674337199</v>
      </c>
      <c r="L2744">
        <v>183.311482065782</v>
      </c>
      <c r="M2744">
        <v>64.896769475717505</v>
      </c>
      <c r="N2744">
        <v>1.8254505547756299</v>
      </c>
      <c r="O2744">
        <v>11.9515539305301</v>
      </c>
      <c r="P2744">
        <v>51.891704269350903</v>
      </c>
      <c r="Q2744">
        <v>-3.8860728499643997E-2</v>
      </c>
    </row>
    <row r="2745" spans="1:17" hidden="1" x14ac:dyDescent="0.3">
      <c r="A2745" t="s">
        <v>5699</v>
      </c>
      <c r="B2745" t="s">
        <v>5700</v>
      </c>
      <c r="C2745" t="str">
        <f>IFERROR(VLOOKUP(Table1[[#This Row],[Ticker]],[1]!Table2[[Symbol]:[Industry]],2,FALSE),"-")</f>
        <v>-</v>
      </c>
      <c r="D2745" t="s">
        <v>630</v>
      </c>
      <c r="E2745">
        <v>138.05624945</v>
      </c>
      <c r="F2745">
        <v>47.95</v>
      </c>
      <c r="G2745">
        <v>15.269399957653601</v>
      </c>
      <c r="H2745">
        <v>8.97545350011303</v>
      </c>
      <c r="I2745">
        <v>11.767712173057699</v>
      </c>
      <c r="J2745">
        <v>-7.0078451536123003</v>
      </c>
      <c r="K2745">
        <v>47.717207890867698</v>
      </c>
      <c r="L2745">
        <v>40.564155414903603</v>
      </c>
      <c r="M2745">
        <v>33.494384682529898</v>
      </c>
      <c r="N2745">
        <v>0.13042634487247801</v>
      </c>
      <c r="O2745">
        <v>38.894681960375301</v>
      </c>
      <c r="P2745">
        <v>65.344827586206904</v>
      </c>
      <c r="Q2745">
        <v>-1.0494329491049E-2</v>
      </c>
    </row>
    <row r="2746" spans="1:17" hidden="1" x14ac:dyDescent="0.3">
      <c r="A2746" t="s">
        <v>5701</v>
      </c>
      <c r="B2746" t="s">
        <v>5702</v>
      </c>
      <c r="C2746" t="str">
        <f>IFERROR(VLOOKUP(Table1[[#This Row],[Ticker]],[1]!Table2[[Symbol]:[Industry]],2,FALSE),"-")</f>
        <v>-</v>
      </c>
      <c r="D2746" t="s">
        <v>296</v>
      </c>
      <c r="E2746">
        <v>137.27581524999999</v>
      </c>
      <c r="F2746">
        <v>384.65</v>
      </c>
      <c r="G2746">
        <v>514.16332158897205</v>
      </c>
      <c r="H2746">
        <v>5.4874084157096599</v>
      </c>
      <c r="I2746">
        <v>338.11291341144698</v>
      </c>
      <c r="J2746">
        <v>-8.1528133598655597</v>
      </c>
      <c r="K2746">
        <v>332.54260356331798</v>
      </c>
      <c r="L2746">
        <v>190.41163774263501</v>
      </c>
      <c r="M2746">
        <v>36.4649551655395</v>
      </c>
      <c r="N2746">
        <v>0.69729591840223903</v>
      </c>
      <c r="O2746">
        <v>11.685948264656099</v>
      </c>
      <c r="P2746">
        <v>748.74227714033498</v>
      </c>
      <c r="Q2746">
        <v>0.22156967272729</v>
      </c>
    </row>
    <row r="2747" spans="1:17" hidden="1" x14ac:dyDescent="0.3">
      <c r="A2747" t="s">
        <v>5703</v>
      </c>
      <c r="B2747" t="s">
        <v>5704</v>
      </c>
      <c r="C2747" t="str">
        <f>IFERROR(VLOOKUP(Table1[[#This Row],[Ticker]],[1]!Table2[[Symbol]:[Industry]],2,FALSE),"-")</f>
        <v>-</v>
      </c>
      <c r="D2747" t="s">
        <v>566</v>
      </c>
      <c r="E2747">
        <v>136.8102978</v>
      </c>
      <c r="F2747">
        <v>67.8</v>
      </c>
      <c r="G2747">
        <v>-57.364820055987501</v>
      </c>
      <c r="H2747">
        <v>-4.4429848684167998</v>
      </c>
      <c r="I2747">
        <v>-25.731083049137599</v>
      </c>
      <c r="J2747">
        <v>-0.34273421598855203</v>
      </c>
      <c r="K2747">
        <v>69.019016178754498</v>
      </c>
      <c r="L2747">
        <v>77.507609735935802</v>
      </c>
      <c r="M2747">
        <v>49.374118809925903</v>
      </c>
      <c r="N2747">
        <v>0.91178181818181803</v>
      </c>
      <c r="O2747">
        <v>68.510324483775804</v>
      </c>
      <c r="P2747">
        <v>14.915254237288099</v>
      </c>
    </row>
    <row r="2748" spans="1:17" hidden="1" x14ac:dyDescent="0.3">
      <c r="A2748" t="s">
        <v>5705</v>
      </c>
      <c r="B2748" t="s">
        <v>5706</v>
      </c>
      <c r="C2748" t="str">
        <f>IFERROR(VLOOKUP(Table1[[#This Row],[Ticker]],[1]!Table2[[Symbol]:[Industry]],2,FALSE),"-")</f>
        <v>-</v>
      </c>
      <c r="D2748" t="s">
        <v>2642</v>
      </c>
      <c r="E2748">
        <v>136.7308702</v>
      </c>
      <c r="F2748">
        <v>16.55</v>
      </c>
      <c r="G2748">
        <v>3.97446682061525</v>
      </c>
      <c r="H2748">
        <v>35.700967203517202</v>
      </c>
      <c r="I2748">
        <v>19.266861905223401</v>
      </c>
      <c r="J2748">
        <v>-4.3598436959844298</v>
      </c>
      <c r="K2748">
        <v>13.6088296645163</v>
      </c>
      <c r="L2748">
        <v>12.387141226767399</v>
      </c>
      <c r="M2748">
        <v>61.434042385479003</v>
      </c>
      <c r="N2748">
        <v>2.95888028591872</v>
      </c>
      <c r="O2748">
        <v>19.274924471298998</v>
      </c>
      <c r="P2748">
        <v>74.947145877378404</v>
      </c>
      <c r="Q2748">
        <v>0.17658843802680799</v>
      </c>
    </row>
    <row r="2749" spans="1:17" hidden="1" x14ac:dyDescent="0.3">
      <c r="A2749" t="s">
        <v>5707</v>
      </c>
      <c r="B2749" t="s">
        <v>5708</v>
      </c>
      <c r="C2749" t="str">
        <f>IFERROR(VLOOKUP(Table1[[#This Row],[Ticker]],[1]!Table2[[Symbol]:[Industry]],2,FALSE),"-")</f>
        <v>-</v>
      </c>
      <c r="D2749" t="s">
        <v>319</v>
      </c>
      <c r="E2749">
        <v>135.63153292199999</v>
      </c>
      <c r="F2749">
        <v>55.42</v>
      </c>
      <c r="G2749">
        <v>157.691376204471</v>
      </c>
      <c r="H2749">
        <v>1.8737170343316001</v>
      </c>
      <c r="I2749">
        <v>4.0276136364833901</v>
      </c>
      <c r="J2749">
        <v>-5.2196036078130801</v>
      </c>
      <c r="K2749">
        <v>52.7094002912634</v>
      </c>
      <c r="L2749">
        <v>42.736434865937703</v>
      </c>
      <c r="M2749">
        <v>40.594442416087603</v>
      </c>
      <c r="N2749">
        <v>0.225175533803566</v>
      </c>
      <c r="O2749">
        <v>35.239985564778003</v>
      </c>
      <c r="P2749">
        <v>194.72179330962101</v>
      </c>
      <c r="Q2749">
        <v>0.126055619752033</v>
      </c>
    </row>
    <row r="2750" spans="1:17" hidden="1" x14ac:dyDescent="0.3">
      <c r="A2750" t="s">
        <v>5709</v>
      </c>
      <c r="B2750" t="s">
        <v>5710</v>
      </c>
      <c r="C2750" t="str">
        <f>IFERROR(VLOOKUP(Table1[[#This Row],[Ticker]],[1]!Table2[[Symbol]:[Industry]],2,FALSE),"-")</f>
        <v>-</v>
      </c>
      <c r="D2750" t="s">
        <v>121</v>
      </c>
      <c r="E2750">
        <v>135.5795798</v>
      </c>
      <c r="F2750">
        <v>0.68</v>
      </c>
      <c r="G2750">
        <v>-25.418245729992002</v>
      </c>
      <c r="H2750">
        <v>-11.7980533005966</v>
      </c>
      <c r="I2750">
        <v>-38.8609427977024</v>
      </c>
      <c r="J2750">
        <v>1.65815704960859</v>
      </c>
      <c r="K2750">
        <v>0.95563082474439198</v>
      </c>
      <c r="L2750">
        <v>0.98621885001151899</v>
      </c>
      <c r="M2750">
        <v>33.3264984298035</v>
      </c>
      <c r="N2750">
        <v>1.74650427255576</v>
      </c>
      <c r="O2750">
        <v>83.823529411764696</v>
      </c>
      <c r="P2750">
        <v>7.9365079365079501</v>
      </c>
      <c r="Q2750">
        <v>-9.8047416218610003E-2</v>
      </c>
    </row>
    <row r="2751" spans="1:17" hidden="1" x14ac:dyDescent="0.3">
      <c r="A2751" t="s">
        <v>5711</v>
      </c>
      <c r="B2751" t="s">
        <v>5712</v>
      </c>
      <c r="C2751" t="str">
        <f>IFERROR(VLOOKUP(Table1[[#This Row],[Ticker]],[1]!Table2[[Symbol]:[Industry]],2,FALSE),"-")</f>
        <v>-</v>
      </c>
      <c r="D2751" t="s">
        <v>265</v>
      </c>
      <c r="E2751">
        <v>135.57337920000001</v>
      </c>
      <c r="F2751">
        <v>126</v>
      </c>
      <c r="G2751">
        <v>63.6635256884434</v>
      </c>
      <c r="H2751">
        <v>1.50604026665484</v>
      </c>
      <c r="I2751">
        <v>70.741473726095407</v>
      </c>
      <c r="J2751">
        <v>5.6084405537954396</v>
      </c>
      <c r="K2751">
        <v>119.088545736367</v>
      </c>
      <c r="L2751">
        <v>93.465904810424405</v>
      </c>
      <c r="M2751">
        <v>59.719402541015398</v>
      </c>
      <c r="N2751">
        <v>0.422077922077922</v>
      </c>
      <c r="O2751">
        <v>8.2539682539682602</v>
      </c>
      <c r="P2751">
        <v>129.09090909090901</v>
      </c>
    </row>
    <row r="2752" spans="1:17" hidden="1" x14ac:dyDescent="0.3">
      <c r="A2752" t="s">
        <v>5713</v>
      </c>
      <c r="B2752" t="s">
        <v>5714</v>
      </c>
      <c r="C2752" t="str">
        <f>IFERROR(VLOOKUP(Table1[[#This Row],[Ticker]],[1]!Table2[[Symbol]:[Industry]],2,FALSE),"-")</f>
        <v>-</v>
      </c>
      <c r="D2752" t="s">
        <v>473</v>
      </c>
      <c r="E2752">
        <v>135.53058999999999</v>
      </c>
      <c r="F2752">
        <v>82.09</v>
      </c>
      <c r="G2752">
        <v>273.75387580317198</v>
      </c>
      <c r="H2752">
        <v>87.137901043093905</v>
      </c>
      <c r="I2752">
        <v>113.67463807352701</v>
      </c>
      <c r="J2752">
        <v>20.135235526687001</v>
      </c>
      <c r="K2752">
        <v>51.379765404806399</v>
      </c>
      <c r="L2752">
        <v>39.7996755138712</v>
      </c>
      <c r="M2752">
        <v>94.931788187765505</v>
      </c>
      <c r="N2752">
        <v>1.7767467949103599</v>
      </c>
      <c r="O2752">
        <v>0</v>
      </c>
      <c r="P2752">
        <v>322.92632663575398</v>
      </c>
      <c r="Q2752">
        <v>0.27756606580043203</v>
      </c>
    </row>
    <row r="2753" spans="1:17" hidden="1" x14ac:dyDescent="0.3">
      <c r="A2753" t="s">
        <v>5715</v>
      </c>
      <c r="B2753" t="s">
        <v>5716</v>
      </c>
      <c r="C2753" t="str">
        <f>IFERROR(VLOOKUP(Table1[[#This Row],[Ticker]],[1]!Table2[[Symbol]:[Industry]],2,FALSE),"-")</f>
        <v>-</v>
      </c>
      <c r="D2753" t="s">
        <v>54</v>
      </c>
      <c r="E2753">
        <v>135.35798455999901</v>
      </c>
      <c r="F2753">
        <v>117.85</v>
      </c>
      <c r="G2753">
        <v>11.766393719116101</v>
      </c>
      <c r="H2753">
        <v>20.3598414362454</v>
      </c>
      <c r="I2753">
        <v>21.386682103068299</v>
      </c>
      <c r="J2753">
        <v>6.7701095176677502</v>
      </c>
      <c r="K2753">
        <v>104.01363951363101</v>
      </c>
      <c r="L2753">
        <v>101.084967892493</v>
      </c>
      <c r="M2753">
        <v>89.170008940831494</v>
      </c>
      <c r="N2753">
        <v>0.45967935471833998</v>
      </c>
      <c r="O2753">
        <v>42.469240560033903</v>
      </c>
      <c r="P2753">
        <v>55.886243386243301</v>
      </c>
      <c r="Q2753">
        <v>0.122858742527144</v>
      </c>
    </row>
    <row r="2754" spans="1:17" hidden="1" x14ac:dyDescent="0.3">
      <c r="A2754" t="s">
        <v>5717</v>
      </c>
      <c r="B2754" t="s">
        <v>5718</v>
      </c>
      <c r="C2754" t="str">
        <f>IFERROR(VLOOKUP(Table1[[#This Row],[Ticker]],[1]!Table2[[Symbol]:[Industry]],2,FALSE),"-")</f>
        <v>-</v>
      </c>
      <c r="D2754" t="s">
        <v>21</v>
      </c>
      <c r="E2754">
        <v>135.19583370000001</v>
      </c>
      <c r="F2754">
        <v>211.5</v>
      </c>
      <c r="G2754">
        <v>20.607395295648899</v>
      </c>
      <c r="H2754">
        <v>-1.4109809550774299</v>
      </c>
      <c r="I2754">
        <v>-6.4532517988935298</v>
      </c>
      <c r="J2754">
        <v>-1.5577177737818899</v>
      </c>
      <c r="K2754">
        <v>215.00035761044001</v>
      </c>
      <c r="L2754">
        <v>196.82283238229701</v>
      </c>
      <c r="M2754">
        <v>31.294073759417302</v>
      </c>
      <c r="N2754">
        <v>0.78423959694622103</v>
      </c>
      <c r="O2754">
        <v>22.931442080378201</v>
      </c>
      <c r="P2754">
        <v>67.061611374407505</v>
      </c>
      <c r="Q2754">
        <v>-8.2131305763609996E-3</v>
      </c>
    </row>
    <row r="2755" spans="1:17" hidden="1" x14ac:dyDescent="0.3">
      <c r="A2755" t="s">
        <v>5719</v>
      </c>
      <c r="B2755" t="s">
        <v>5720</v>
      </c>
      <c r="C2755" t="str">
        <f>IFERROR(VLOOKUP(Table1[[#This Row],[Ticker]],[1]!Table2[[Symbol]:[Industry]],2,FALSE),"-")</f>
        <v>-</v>
      </c>
      <c r="D2755" t="s">
        <v>967</v>
      </c>
      <c r="E2755">
        <v>135.13499999999999</v>
      </c>
      <c r="F2755">
        <v>90.09</v>
      </c>
      <c r="G2755">
        <v>35.847422867659603</v>
      </c>
      <c r="H2755">
        <v>15.4974932581078</v>
      </c>
      <c r="I2755">
        <v>1.5891673691215999</v>
      </c>
      <c r="J2755">
        <v>7.2892713421402098</v>
      </c>
      <c r="K2755">
        <v>79.5870928331545</v>
      </c>
      <c r="L2755">
        <v>74.901417201417004</v>
      </c>
      <c r="M2755">
        <v>58.1668045433751</v>
      </c>
      <c r="N2755">
        <v>1.82184377654075</v>
      </c>
      <c r="O2755">
        <v>16.550116550116499</v>
      </c>
      <c r="P2755">
        <v>71.1111111111111</v>
      </c>
      <c r="Q2755">
        <v>2.7384384681637002E-2</v>
      </c>
    </row>
    <row r="2756" spans="1:17" hidden="1" x14ac:dyDescent="0.3">
      <c r="A2756" t="s">
        <v>5721</v>
      </c>
      <c r="B2756" t="s">
        <v>5722</v>
      </c>
      <c r="C2756" t="str">
        <f>IFERROR(VLOOKUP(Table1[[#This Row],[Ticker]],[1]!Table2[[Symbol]:[Industry]],2,FALSE),"-")</f>
        <v>-</v>
      </c>
      <c r="D2756" t="s">
        <v>46</v>
      </c>
      <c r="E2756">
        <v>135.06129768</v>
      </c>
      <c r="F2756">
        <v>432.35</v>
      </c>
      <c r="G2756">
        <v>-7.1370982248536299</v>
      </c>
      <c r="H2756">
        <v>-3.98241007548723</v>
      </c>
      <c r="I2756">
        <v>-29.890594149934401</v>
      </c>
      <c r="J2756">
        <v>-0.46637018961104498</v>
      </c>
      <c r="K2756">
        <v>459.51783068537799</v>
      </c>
      <c r="L2756">
        <v>457.702348499761</v>
      </c>
      <c r="M2756">
        <v>45.0254672426125</v>
      </c>
      <c r="N2756">
        <v>0.46279875975586598</v>
      </c>
      <c r="O2756">
        <v>48.005088469989502</v>
      </c>
      <c r="P2756">
        <v>49.086206896551701</v>
      </c>
      <c r="Q2756">
        <v>0.19941060315767301</v>
      </c>
    </row>
    <row r="2757" spans="1:17" hidden="1" x14ac:dyDescent="0.3">
      <c r="A2757" t="s">
        <v>5723</v>
      </c>
      <c r="B2757" t="s">
        <v>5724</v>
      </c>
      <c r="C2757" t="str">
        <f>IFERROR(VLOOKUP(Table1[[#This Row],[Ticker]],[1]!Table2[[Symbol]:[Industry]],2,FALSE),"-")</f>
        <v>-</v>
      </c>
      <c r="D2757" t="s">
        <v>51</v>
      </c>
      <c r="E2757">
        <v>134.897863075</v>
      </c>
      <c r="F2757">
        <v>112.25</v>
      </c>
      <c r="G2757">
        <v>76.878812050936702</v>
      </c>
      <c r="H2757">
        <v>10.978262488877</v>
      </c>
      <c r="I2757">
        <v>22.057665780480502</v>
      </c>
      <c r="J2757">
        <v>-3.7634503285205199</v>
      </c>
      <c r="K2757">
        <v>108.801779210147</v>
      </c>
      <c r="L2757">
        <v>88.535900843211394</v>
      </c>
      <c r="M2757">
        <v>51.746646485093599</v>
      </c>
      <c r="N2757">
        <v>0.55946314536808595</v>
      </c>
      <c r="O2757">
        <v>30.467706013362999</v>
      </c>
      <c r="P2757">
        <v>155.113636363636</v>
      </c>
      <c r="Q2757">
        <v>0.147432210183292</v>
      </c>
    </row>
    <row r="2758" spans="1:17" hidden="1" x14ac:dyDescent="0.3">
      <c r="A2758" t="s">
        <v>5725</v>
      </c>
      <c r="B2758" t="s">
        <v>5726</v>
      </c>
      <c r="C2758" t="str">
        <f>IFERROR(VLOOKUP(Table1[[#This Row],[Ticker]],[1]!Table2[[Symbol]:[Industry]],2,FALSE),"-")</f>
        <v>-</v>
      </c>
      <c r="D2758" t="s">
        <v>141</v>
      </c>
      <c r="E2758">
        <v>134.858925</v>
      </c>
      <c r="F2758">
        <v>42.15</v>
      </c>
      <c r="K2758">
        <v>41.094271927697299</v>
      </c>
      <c r="L2758">
        <v>39.061986140059297</v>
      </c>
      <c r="M2758">
        <v>77.450142708280893</v>
      </c>
      <c r="N2758">
        <v>1</v>
      </c>
      <c r="Q2758">
        <v>5.6226245136147997E-2</v>
      </c>
    </row>
    <row r="2759" spans="1:17" hidden="1" x14ac:dyDescent="0.3">
      <c r="A2759" t="s">
        <v>5727</v>
      </c>
      <c r="B2759" t="s">
        <v>5728</v>
      </c>
      <c r="C2759" t="str">
        <f>IFERROR(VLOOKUP(Table1[[#This Row],[Ticker]],[1]!Table2[[Symbol]:[Industry]],2,FALSE),"-")</f>
        <v>-</v>
      </c>
      <c r="D2759" t="s">
        <v>770</v>
      </c>
      <c r="E2759">
        <v>134.825647014</v>
      </c>
      <c r="F2759">
        <v>50.99</v>
      </c>
      <c r="G2759">
        <v>35.787507866005399</v>
      </c>
      <c r="H2759">
        <v>11.3054065620841</v>
      </c>
      <c r="I2759">
        <v>33.380603096017303</v>
      </c>
      <c r="J2759">
        <v>8.8361873526388894</v>
      </c>
      <c r="K2759">
        <v>48.862330842271803</v>
      </c>
      <c r="L2759">
        <v>41.013704960630903</v>
      </c>
      <c r="M2759">
        <v>51.532479736802102</v>
      </c>
      <c r="N2759">
        <v>0.77123567279007599</v>
      </c>
      <c r="O2759">
        <v>17.689743086879702</v>
      </c>
      <c r="Q2759">
        <v>0.244833759106377</v>
      </c>
    </row>
    <row r="2760" spans="1:17" hidden="1" x14ac:dyDescent="0.3">
      <c r="A2760" t="s">
        <v>5729</v>
      </c>
      <c r="B2760" t="s">
        <v>5730</v>
      </c>
      <c r="C2760" t="str">
        <f>IFERROR(VLOOKUP(Table1[[#This Row],[Ticker]],[1]!Table2[[Symbol]:[Industry]],2,FALSE),"-")</f>
        <v>-</v>
      </c>
      <c r="D2760" t="s">
        <v>265</v>
      </c>
      <c r="E2760">
        <v>134.69150339999999</v>
      </c>
      <c r="F2760">
        <v>1746</v>
      </c>
      <c r="G2760">
        <v>94.676794365047996</v>
      </c>
      <c r="H2760">
        <v>9.4378551301385603</v>
      </c>
      <c r="I2760">
        <v>-15.8086424811206</v>
      </c>
      <c r="J2760">
        <v>6.2955856486985304</v>
      </c>
      <c r="K2760">
        <v>1521.73036286719</v>
      </c>
      <c r="L2760">
        <v>1367.4561710644</v>
      </c>
      <c r="M2760">
        <v>71.6678297461836</v>
      </c>
      <c r="N2760">
        <v>1.43234784853145</v>
      </c>
      <c r="O2760">
        <v>8.0040091638029693</v>
      </c>
      <c r="P2760">
        <v>140.16506189821101</v>
      </c>
      <c r="Q2760">
        <v>0.106619177151658</v>
      </c>
    </row>
    <row r="2761" spans="1:17" hidden="1" x14ac:dyDescent="0.3">
      <c r="A2761" t="s">
        <v>5731</v>
      </c>
      <c r="B2761" t="s">
        <v>5732</v>
      </c>
      <c r="C2761" t="str">
        <f>IFERROR(VLOOKUP(Table1[[#This Row],[Ticker]],[1]!Table2[[Symbol]:[Industry]],2,FALSE),"-")</f>
        <v>-</v>
      </c>
      <c r="D2761" t="s">
        <v>330</v>
      </c>
      <c r="E2761">
        <v>134.62886</v>
      </c>
      <c r="F2761">
        <v>88.7</v>
      </c>
      <c r="G2761">
        <v>19.544784494420899</v>
      </c>
      <c r="H2761">
        <v>-21.2717375111229</v>
      </c>
      <c r="I2761">
        <v>35.161916486539603</v>
      </c>
      <c r="J2761">
        <v>0.90058129203283399</v>
      </c>
      <c r="K2761">
        <v>96.278166025230107</v>
      </c>
      <c r="M2761">
        <v>40.943717441882498</v>
      </c>
      <c r="N2761">
        <v>0.27319217277376201</v>
      </c>
      <c r="O2761">
        <v>48.816234498308802</v>
      </c>
      <c r="P2761">
        <v>57.688888888888897</v>
      </c>
    </row>
    <row r="2762" spans="1:17" hidden="1" x14ac:dyDescent="0.3">
      <c r="A2762" t="s">
        <v>5733</v>
      </c>
      <c r="B2762" t="s">
        <v>5734</v>
      </c>
      <c r="C2762" t="str">
        <f>IFERROR(VLOOKUP(Table1[[#This Row],[Ticker]],[1]!Table2[[Symbol]:[Industry]],2,FALSE),"-")</f>
        <v>-</v>
      </c>
      <c r="D2762" t="s">
        <v>27</v>
      </c>
      <c r="E2762">
        <v>134.084998692</v>
      </c>
      <c r="F2762">
        <v>2.19</v>
      </c>
      <c r="G2762">
        <v>109.526809215062</v>
      </c>
      <c r="H2762">
        <v>-21.766437157765999</v>
      </c>
      <c r="I2762">
        <v>-20.01994662912</v>
      </c>
      <c r="J2762">
        <v>-2.2532032494169001</v>
      </c>
      <c r="K2762">
        <v>2.3130721772418199</v>
      </c>
      <c r="L2762">
        <v>1.9418101375273</v>
      </c>
      <c r="M2762">
        <v>36.323894429237498</v>
      </c>
      <c r="N2762">
        <v>0.58861170568965804</v>
      </c>
      <c r="O2762">
        <v>39.726027397260196</v>
      </c>
      <c r="P2762">
        <v>148.863636363636</v>
      </c>
      <c r="Q2762">
        <v>0.13844019042333999</v>
      </c>
    </row>
    <row r="2763" spans="1:17" hidden="1" x14ac:dyDescent="0.3">
      <c r="A2763" t="s">
        <v>5735</v>
      </c>
      <c r="B2763" t="s">
        <v>5736</v>
      </c>
      <c r="C2763" t="str">
        <f>IFERROR(VLOOKUP(Table1[[#This Row],[Ticker]],[1]!Table2[[Symbol]:[Industry]],2,FALSE),"-")</f>
        <v>-</v>
      </c>
      <c r="D2763" t="s">
        <v>356</v>
      </c>
      <c r="E2763">
        <v>134.04006523199999</v>
      </c>
      <c r="F2763">
        <v>77.67</v>
      </c>
      <c r="G2763">
        <v>-62.369391107170202</v>
      </c>
      <c r="H2763">
        <v>-8.2787797646440495</v>
      </c>
      <c r="I2763">
        <v>-26.069118038892501</v>
      </c>
      <c r="J2763">
        <v>-3.5573311658796101</v>
      </c>
      <c r="K2763">
        <v>81.021487762867807</v>
      </c>
      <c r="L2763">
        <v>84.959262165868296</v>
      </c>
      <c r="M2763">
        <v>32.749773458140801</v>
      </c>
      <c r="N2763">
        <v>0.44564788469258299</v>
      </c>
      <c r="O2763">
        <v>75.268885484622501</v>
      </c>
      <c r="P2763">
        <v>23.8290374597089</v>
      </c>
      <c r="Q2763">
        <v>0.20252893600646299</v>
      </c>
    </row>
    <row r="2764" spans="1:17" hidden="1" x14ac:dyDescent="0.3">
      <c r="A2764" t="s">
        <v>5737</v>
      </c>
      <c r="B2764" t="s">
        <v>5738</v>
      </c>
      <c r="C2764" t="str">
        <f>IFERROR(VLOOKUP(Table1[[#This Row],[Ticker]],[1]!Table2[[Symbol]:[Industry]],2,FALSE),"-")</f>
        <v>-</v>
      </c>
      <c r="D2764" t="s">
        <v>127</v>
      </c>
      <c r="E2764">
        <v>134.02608042</v>
      </c>
      <c r="F2764">
        <v>9.39</v>
      </c>
      <c r="G2764">
        <v>-18.909369990346999</v>
      </c>
      <c r="H2764">
        <v>0.43583986347685699</v>
      </c>
      <c r="I2764">
        <v>-21.446201323555002</v>
      </c>
      <c r="J2764">
        <v>-0.52558513413359098</v>
      </c>
      <c r="K2764">
        <v>9.3098856012175499</v>
      </c>
      <c r="L2764">
        <v>10.4380586333768</v>
      </c>
      <c r="M2764">
        <v>53.179148927502901</v>
      </c>
      <c r="N2764">
        <v>1.1194077287820601</v>
      </c>
      <c r="O2764">
        <v>32.055378061767797</v>
      </c>
      <c r="P2764">
        <v>24.3708609271523</v>
      </c>
    </row>
    <row r="2765" spans="1:17" hidden="1" x14ac:dyDescent="0.3">
      <c r="A2765" t="s">
        <v>5739</v>
      </c>
      <c r="B2765" t="s">
        <v>5740</v>
      </c>
      <c r="C2765" t="str">
        <f>IFERROR(VLOOKUP(Table1[[#This Row],[Ticker]],[1]!Table2[[Symbol]:[Industry]],2,FALSE),"-")</f>
        <v>-</v>
      </c>
      <c r="D2765" t="s">
        <v>265</v>
      </c>
      <c r="E2765">
        <v>133.75098</v>
      </c>
      <c r="F2765">
        <v>163.35</v>
      </c>
      <c r="G2765">
        <v>129.29324693673101</v>
      </c>
      <c r="H2765">
        <v>5.74210956894931</v>
      </c>
      <c r="I2765">
        <v>56.505339043414502</v>
      </c>
      <c r="J2765">
        <v>27.432201845392498</v>
      </c>
      <c r="K2765">
        <v>140.38108544753101</v>
      </c>
      <c r="L2765">
        <v>111.735030824554</v>
      </c>
      <c r="M2765">
        <v>59.9217868177575</v>
      </c>
      <c r="N2765">
        <v>1.62731129570921</v>
      </c>
      <c r="O2765">
        <v>19.987756351392701</v>
      </c>
      <c r="P2765">
        <v>167.786885245901</v>
      </c>
      <c r="Q2765">
        <v>0.16790612965878801</v>
      </c>
    </row>
    <row r="2766" spans="1:17" hidden="1" x14ac:dyDescent="0.3">
      <c r="A2766" t="s">
        <v>5741</v>
      </c>
      <c r="B2766" t="s">
        <v>5742</v>
      </c>
      <c r="C2766" t="str">
        <f>IFERROR(VLOOKUP(Table1[[#This Row],[Ticker]],[1]!Table2[[Symbol]:[Industry]],2,FALSE),"-")</f>
        <v>-</v>
      </c>
      <c r="D2766" t="s">
        <v>296</v>
      </c>
      <c r="E2766">
        <v>133.69290527199999</v>
      </c>
      <c r="F2766">
        <v>63.76</v>
      </c>
      <c r="G2766">
        <v>-29.9551497300886</v>
      </c>
      <c r="H2766">
        <v>11.748279895317401</v>
      </c>
      <c r="I2766">
        <v>-8.1852421053406506</v>
      </c>
      <c r="J2766">
        <v>10.191427902467</v>
      </c>
      <c r="K2766">
        <v>58.534800864869702</v>
      </c>
      <c r="L2766">
        <v>56.873202715530397</v>
      </c>
      <c r="M2766">
        <v>60.646867013185897</v>
      </c>
      <c r="N2766">
        <v>1.73518213165002</v>
      </c>
      <c r="O2766">
        <v>12.609786700125399</v>
      </c>
      <c r="P2766">
        <v>42.863544700873803</v>
      </c>
      <c r="Q2766">
        <v>-1.8098556880154999E-2</v>
      </c>
    </row>
    <row r="2767" spans="1:17" hidden="1" x14ac:dyDescent="0.3">
      <c r="A2767" t="s">
        <v>5743</v>
      </c>
      <c r="B2767" t="s">
        <v>5744</v>
      </c>
      <c r="C2767" t="str">
        <f>IFERROR(VLOOKUP(Table1[[#This Row],[Ticker]],[1]!Table2[[Symbol]:[Industry]],2,FALSE),"-")</f>
        <v>-</v>
      </c>
      <c r="D2767" t="s">
        <v>514</v>
      </c>
      <c r="E2767">
        <v>133.604355</v>
      </c>
      <c r="F2767">
        <v>71.45</v>
      </c>
      <c r="G2767">
        <v>45.951591329500097</v>
      </c>
      <c r="H2767">
        <v>24.4622866684971</v>
      </c>
      <c r="I2767">
        <v>24.052493894804002</v>
      </c>
      <c r="J2767">
        <v>19.157655343808798</v>
      </c>
      <c r="K2767">
        <v>57.009188975270703</v>
      </c>
      <c r="L2767">
        <v>53.2564222637941</v>
      </c>
      <c r="M2767">
        <v>69.580682532578294</v>
      </c>
      <c r="N2767">
        <v>1.9691833590138601</v>
      </c>
      <c r="O2767">
        <v>11.8964310706787</v>
      </c>
      <c r="P2767">
        <v>92.847503373819194</v>
      </c>
    </row>
    <row r="2768" spans="1:17" hidden="1" x14ac:dyDescent="0.3">
      <c r="A2768" t="s">
        <v>5745</v>
      </c>
      <c r="B2768" t="s">
        <v>5746</v>
      </c>
      <c r="C2768" t="str">
        <f>IFERROR(VLOOKUP(Table1[[#This Row],[Ticker]],[1]!Table2[[Symbol]:[Industry]],2,FALSE),"-")</f>
        <v>-</v>
      </c>
      <c r="D2768" t="s">
        <v>731</v>
      </c>
      <c r="E2768">
        <v>133.57950732</v>
      </c>
      <c r="F2768">
        <v>101.1</v>
      </c>
      <c r="G2768">
        <v>167.231879798698</v>
      </c>
      <c r="H2768">
        <v>-1.4717375111229301</v>
      </c>
      <c r="I2768">
        <v>64.489889896609199</v>
      </c>
      <c r="J2768">
        <v>-2.5602647925756301</v>
      </c>
      <c r="K2768">
        <v>95.350618879446699</v>
      </c>
      <c r="L2768">
        <v>70.359215862925893</v>
      </c>
      <c r="M2768">
        <v>49.463774412134697</v>
      </c>
      <c r="N2768">
        <v>1.24</v>
      </c>
      <c r="O2768">
        <v>7.62611275964393</v>
      </c>
      <c r="P2768">
        <v>197.26551014407499</v>
      </c>
      <c r="Q2768">
        <v>9.2875628204212995E-2</v>
      </c>
    </row>
    <row r="2769" spans="1:17" hidden="1" x14ac:dyDescent="0.3">
      <c r="A2769" t="s">
        <v>5747</v>
      </c>
      <c r="B2769" t="s">
        <v>5748</v>
      </c>
      <c r="C2769" t="str">
        <f>IFERROR(VLOOKUP(Table1[[#This Row],[Ticker]],[1]!Table2[[Symbol]:[Industry]],2,FALSE),"-")</f>
        <v>-</v>
      </c>
      <c r="D2769" t="s">
        <v>296</v>
      </c>
      <c r="E2769">
        <v>133.56629000000001</v>
      </c>
      <c r="F2769">
        <v>32.89</v>
      </c>
      <c r="G2769">
        <v>72.366369654623298</v>
      </c>
      <c r="H2769">
        <v>-6.3288803682657901</v>
      </c>
      <c r="I2769">
        <v>38.205311391521498</v>
      </c>
      <c r="J2769">
        <v>-2.1781161299481702</v>
      </c>
      <c r="K2769">
        <v>32.873384531450903</v>
      </c>
      <c r="L2769">
        <v>26.797920906331001</v>
      </c>
      <c r="M2769">
        <v>47.873499300084298</v>
      </c>
      <c r="N2769">
        <v>0.34206533001865802</v>
      </c>
      <c r="O2769">
        <v>28.519306780176301</v>
      </c>
      <c r="P2769">
        <v>123.741496598639</v>
      </c>
      <c r="Q2769">
        <v>0.11108122351215</v>
      </c>
    </row>
    <row r="2770" spans="1:17" hidden="1" x14ac:dyDescent="0.3">
      <c r="A2770" t="s">
        <v>5749</v>
      </c>
      <c r="B2770" t="s">
        <v>5750</v>
      </c>
      <c r="C2770" t="str">
        <f>IFERROR(VLOOKUP(Table1[[#This Row],[Ticker]],[1]!Table2[[Symbol]:[Industry]],2,FALSE),"-")</f>
        <v>-</v>
      </c>
      <c r="E2770">
        <v>133.3115095</v>
      </c>
      <c r="F2770">
        <v>37.57</v>
      </c>
      <c r="G2770">
        <v>-27.941239041028801</v>
      </c>
      <c r="H2770">
        <v>14.485838246452801</v>
      </c>
      <c r="I2770">
        <v>-10.603290284730701</v>
      </c>
      <c r="J2770">
        <v>-0.76640460592487303</v>
      </c>
      <c r="K2770">
        <v>35.179717676992297</v>
      </c>
      <c r="L2770">
        <v>34.265249876028399</v>
      </c>
      <c r="M2770">
        <v>53.426319187468401</v>
      </c>
      <c r="N2770">
        <v>1.3024045462978699</v>
      </c>
      <c r="O2770">
        <v>39.126963002395499</v>
      </c>
      <c r="P2770">
        <v>50.159872102318097</v>
      </c>
      <c r="Q2770">
        <v>2.4900027338106E-2</v>
      </c>
    </row>
    <row r="2771" spans="1:17" hidden="1" x14ac:dyDescent="0.3">
      <c r="A2771" t="s">
        <v>5751</v>
      </c>
      <c r="B2771" t="s">
        <v>5752</v>
      </c>
      <c r="C2771" t="str">
        <f>IFERROR(VLOOKUP(Table1[[#This Row],[Ticker]],[1]!Table2[[Symbol]:[Industry]],2,FALSE),"-")</f>
        <v>-</v>
      </c>
      <c r="D2771" t="s">
        <v>5753</v>
      </c>
      <c r="E2771">
        <v>133.25881680000001</v>
      </c>
      <c r="F2771">
        <v>82.8</v>
      </c>
      <c r="G2771">
        <v>-5.52235214988794</v>
      </c>
      <c r="H2771">
        <v>16.626151821449699</v>
      </c>
      <c r="I2771">
        <v>57.832305474493097</v>
      </c>
      <c r="J2771">
        <v>1.9653540193055601</v>
      </c>
      <c r="K2771">
        <v>71.617108328879894</v>
      </c>
      <c r="M2771">
        <v>75.348726508360201</v>
      </c>
      <c r="N2771">
        <v>0.827063167348568</v>
      </c>
      <c r="O2771">
        <v>3.8647342995169001</v>
      </c>
      <c r="P2771">
        <v>112.30769230769199</v>
      </c>
    </row>
    <row r="2772" spans="1:17" hidden="1" x14ac:dyDescent="0.3">
      <c r="A2772" t="s">
        <v>5754</v>
      </c>
      <c r="B2772" t="s">
        <v>5755</v>
      </c>
      <c r="C2772" t="str">
        <f>IFERROR(VLOOKUP(Table1[[#This Row],[Ticker]],[1]!Table2[[Symbol]:[Industry]],2,FALSE),"-")</f>
        <v>-</v>
      </c>
      <c r="D2772" t="s">
        <v>296</v>
      </c>
      <c r="E2772">
        <v>133.2433125</v>
      </c>
      <c r="F2772">
        <v>431.25</v>
      </c>
      <c r="G2772">
        <v>-23.552148863895098</v>
      </c>
      <c r="H2772">
        <v>28.5148745906017</v>
      </c>
      <c r="I2772">
        <v>2.6278767315567602</v>
      </c>
      <c r="J2772">
        <v>9.6278540193055608</v>
      </c>
      <c r="K2772">
        <v>379.20773588791002</v>
      </c>
      <c r="L2772">
        <v>380.34066570116698</v>
      </c>
      <c r="M2772">
        <v>60.929574368110103</v>
      </c>
      <c r="N2772">
        <v>2.7091271750509498</v>
      </c>
      <c r="O2772">
        <v>10.840579710144899</v>
      </c>
      <c r="P2772">
        <v>34.765625</v>
      </c>
      <c r="Q2772">
        <v>6.7543727302967996E-2</v>
      </c>
    </row>
    <row r="2773" spans="1:17" hidden="1" x14ac:dyDescent="0.3">
      <c r="A2773" t="s">
        <v>5756</v>
      </c>
      <c r="B2773" t="s">
        <v>5757</v>
      </c>
      <c r="C2773" t="str">
        <f>IFERROR(VLOOKUP(Table1[[#This Row],[Ticker]],[1]!Table2[[Symbol]:[Industry]],2,FALSE),"-")</f>
        <v>-</v>
      </c>
      <c r="D2773" t="s">
        <v>141</v>
      </c>
      <c r="E2773">
        <v>132.90917400000001</v>
      </c>
      <c r="F2773">
        <v>180</v>
      </c>
      <c r="G2773">
        <v>100.17483621044801</v>
      </c>
      <c r="H2773">
        <v>24.4111287535099</v>
      </c>
      <c r="I2773">
        <v>-12.865017394160599</v>
      </c>
      <c r="J2773">
        <v>-11.448288112674099</v>
      </c>
      <c r="K2773">
        <v>158.442341786312</v>
      </c>
      <c r="L2773">
        <v>134.84952109995299</v>
      </c>
      <c r="M2773">
        <v>51.808045925249097</v>
      </c>
      <c r="N2773">
        <v>1.6934191460002599</v>
      </c>
      <c r="O2773">
        <v>13.9444444444444</v>
      </c>
      <c r="P2773">
        <v>140</v>
      </c>
      <c r="Q2773">
        <v>9.9564242210208001E-2</v>
      </c>
    </row>
    <row r="2774" spans="1:17" hidden="1" x14ac:dyDescent="0.3">
      <c r="A2774" t="s">
        <v>5758</v>
      </c>
      <c r="B2774" t="s">
        <v>5759</v>
      </c>
      <c r="C2774" t="str">
        <f>IFERROR(VLOOKUP(Table1[[#This Row],[Ticker]],[1]!Table2[[Symbol]:[Industry]],2,FALSE),"-")</f>
        <v>-</v>
      </c>
      <c r="D2774" t="s">
        <v>401</v>
      </c>
      <c r="E2774">
        <v>132.614238</v>
      </c>
      <c r="F2774">
        <v>264.89999999999998</v>
      </c>
      <c r="G2774">
        <v>39.6652806091396</v>
      </c>
      <c r="H2774">
        <v>-12.3306400115424</v>
      </c>
      <c r="I2774">
        <v>46.763909313307202</v>
      </c>
      <c r="J2774">
        <v>0.55093094238248397</v>
      </c>
      <c r="K2774">
        <v>251.29570635408899</v>
      </c>
      <c r="L2774">
        <v>183.24795436142401</v>
      </c>
      <c r="M2774">
        <v>42.890379437337003</v>
      </c>
      <c r="N2774">
        <v>0.101501094386289</v>
      </c>
      <c r="O2774">
        <v>21.460928652321599</v>
      </c>
      <c r="P2774">
        <v>177.67295597484201</v>
      </c>
      <c r="Q2774">
        <v>0.18363392760067901</v>
      </c>
    </row>
    <row r="2775" spans="1:17" hidden="1" x14ac:dyDescent="0.3">
      <c r="A2775" t="s">
        <v>5760</v>
      </c>
      <c r="B2775" t="s">
        <v>5761</v>
      </c>
      <c r="C2775" t="str">
        <f>IFERROR(VLOOKUP(Table1[[#This Row],[Ticker]],[1]!Table2[[Symbol]:[Industry]],2,FALSE),"-")</f>
        <v>-</v>
      </c>
      <c r="D2775" t="s">
        <v>127</v>
      </c>
      <c r="E2775">
        <v>132.58110669000001</v>
      </c>
      <c r="F2775">
        <v>6.78</v>
      </c>
      <c r="G2775">
        <v>-30.910823327832698</v>
      </c>
      <c r="H2775">
        <v>-6.0604699054891196</v>
      </c>
      <c r="I2775">
        <v>-38.662308409123902</v>
      </c>
      <c r="J2775">
        <v>-2.5417366239692898</v>
      </c>
      <c r="K2775">
        <v>7.06241198711239</v>
      </c>
      <c r="L2775">
        <v>7.6505228797906</v>
      </c>
      <c r="M2775">
        <v>43.171822304549302</v>
      </c>
      <c r="N2775">
        <v>1.0489835649899499</v>
      </c>
      <c r="O2775">
        <v>80.678466076696097</v>
      </c>
      <c r="P2775">
        <v>11.881188118811799</v>
      </c>
      <c r="Q2775">
        <v>3.8440651663063E-2</v>
      </c>
    </row>
    <row r="2776" spans="1:17" hidden="1" x14ac:dyDescent="0.3">
      <c r="A2776" t="s">
        <v>5762</v>
      </c>
      <c r="B2776" t="s">
        <v>5763</v>
      </c>
      <c r="C2776" t="str">
        <f>IFERROR(VLOOKUP(Table1[[#This Row],[Ticker]],[1]!Table2[[Symbol]:[Industry]],2,FALSE),"-")</f>
        <v>-</v>
      </c>
      <c r="D2776" t="s">
        <v>1386</v>
      </c>
      <c r="E2776">
        <v>132.435</v>
      </c>
      <c r="F2776">
        <v>441.45</v>
      </c>
      <c r="G2776">
        <v>213.08000248533901</v>
      </c>
      <c r="H2776">
        <v>61.081839709997901</v>
      </c>
      <c r="I2776">
        <v>60.345971955530501</v>
      </c>
      <c r="J2776">
        <v>5.1423964643280202</v>
      </c>
      <c r="K2776">
        <v>338.37364959327198</v>
      </c>
      <c r="L2776">
        <v>252.980102955137</v>
      </c>
      <c r="M2776">
        <v>61.033596962037798</v>
      </c>
      <c r="N2776">
        <v>0.84999091871489996</v>
      </c>
      <c r="O2776">
        <v>6.2294710612753299</v>
      </c>
      <c r="P2776">
        <v>243.113632830716</v>
      </c>
      <c r="Q2776">
        <v>0.206114006329399</v>
      </c>
    </row>
    <row r="2777" spans="1:17" hidden="1" x14ac:dyDescent="0.3">
      <c r="A2777" t="s">
        <v>5764</v>
      </c>
      <c r="B2777" t="s">
        <v>5765</v>
      </c>
      <c r="C2777" t="str">
        <f>IFERROR(VLOOKUP(Table1[[#This Row],[Ticker]],[1]!Table2[[Symbol]:[Industry]],2,FALSE),"-")</f>
        <v>-</v>
      </c>
      <c r="D2777" t="s">
        <v>2247</v>
      </c>
      <c r="E2777">
        <v>132.42428760000001</v>
      </c>
      <c r="F2777">
        <v>58.09</v>
      </c>
      <c r="G2777">
        <v>404.37299338967398</v>
      </c>
      <c r="H2777">
        <v>78.604696734243305</v>
      </c>
      <c r="I2777">
        <v>163.26036589148299</v>
      </c>
      <c r="J2777">
        <v>20.299495810350301</v>
      </c>
      <c r="K2777">
        <v>40.426029634853897</v>
      </c>
      <c r="L2777">
        <v>28.960182146508998</v>
      </c>
      <c r="M2777">
        <v>77.196646909999401</v>
      </c>
      <c r="N2777">
        <v>1.38926853936742</v>
      </c>
      <c r="O2777">
        <v>9.3131347908417901</v>
      </c>
      <c r="P2777">
        <v>480.9</v>
      </c>
      <c r="Q2777">
        <v>0.17416687836730799</v>
      </c>
    </row>
    <row r="2778" spans="1:17" hidden="1" x14ac:dyDescent="0.3">
      <c r="A2778" t="s">
        <v>5766</v>
      </c>
      <c r="B2778" t="s">
        <v>5767</v>
      </c>
      <c r="C2778" t="str">
        <f>IFERROR(VLOOKUP(Table1[[#This Row],[Ticker]],[1]!Table2[[Symbol]:[Industry]],2,FALSE),"-")</f>
        <v>-</v>
      </c>
      <c r="D2778" t="s">
        <v>184</v>
      </c>
      <c r="E2778">
        <v>132.41357819999999</v>
      </c>
      <c r="F2778">
        <v>127</v>
      </c>
      <c r="G2778">
        <v>81.421581109834705</v>
      </c>
      <c r="H2778">
        <v>48.803764870105901</v>
      </c>
      <c r="I2778">
        <v>43.996873232123001</v>
      </c>
      <c r="J2778">
        <v>-12.4159355703391</v>
      </c>
      <c r="K2778">
        <v>104.446655118755</v>
      </c>
      <c r="L2778">
        <v>83.130299981026795</v>
      </c>
      <c r="M2778">
        <v>55.086063310727504</v>
      </c>
      <c r="N2778">
        <v>1.5778224032917101</v>
      </c>
      <c r="O2778">
        <v>20.078740157480301</v>
      </c>
      <c r="P2778">
        <v>149.85244934094001</v>
      </c>
      <c r="Q2778">
        <v>0.167917157737805</v>
      </c>
    </row>
    <row r="2779" spans="1:17" hidden="1" x14ac:dyDescent="0.3">
      <c r="A2779" t="s">
        <v>5768</v>
      </c>
      <c r="B2779" t="s">
        <v>5769</v>
      </c>
      <c r="C2779" t="str">
        <f>IFERROR(VLOOKUP(Table1[[#This Row],[Ticker]],[1]!Table2[[Symbol]:[Industry]],2,FALSE),"-")</f>
        <v>-</v>
      </c>
      <c r="D2779" t="s">
        <v>630</v>
      </c>
      <c r="E2779">
        <v>132.351516</v>
      </c>
      <c r="F2779">
        <v>3.96</v>
      </c>
      <c r="G2779">
        <v>214.314195741579</v>
      </c>
      <c r="H2779">
        <v>-11.066726121601199</v>
      </c>
      <c r="I2779">
        <v>11.2977873610277</v>
      </c>
      <c r="J2779">
        <v>9.5522237672047208</v>
      </c>
      <c r="K2779">
        <v>3.7542425428435902</v>
      </c>
      <c r="L2779">
        <v>3.1388079687700299</v>
      </c>
      <c r="M2779">
        <v>74.431866861815806</v>
      </c>
      <c r="N2779">
        <v>0.48398919407120899</v>
      </c>
      <c r="O2779">
        <v>16.919191919191899</v>
      </c>
      <c r="P2779">
        <v>244.34782608695599</v>
      </c>
    </row>
    <row r="2780" spans="1:17" hidden="1" x14ac:dyDescent="0.3">
      <c r="A2780" t="s">
        <v>5770</v>
      </c>
      <c r="B2780" t="s">
        <v>5771</v>
      </c>
      <c r="C2780" t="str">
        <f>IFERROR(VLOOKUP(Table1[[#This Row],[Ticker]],[1]!Table2[[Symbol]:[Industry]],2,FALSE),"-")</f>
        <v>-</v>
      </c>
      <c r="D2780" t="s">
        <v>46</v>
      </c>
      <c r="E2780">
        <v>132.35041887</v>
      </c>
      <c r="F2780">
        <v>6.33</v>
      </c>
      <c r="G2780">
        <v>32.274061962315599</v>
      </c>
      <c r="H2780">
        <v>-14.440461790958301</v>
      </c>
      <c r="I2780">
        <v>-34.793856843824003</v>
      </c>
      <c r="J2780">
        <v>-1.3721459806944301</v>
      </c>
      <c r="K2780">
        <v>6.0953140443907401</v>
      </c>
      <c r="L2780">
        <v>4.6395566911189601</v>
      </c>
      <c r="M2780">
        <v>8.9537849917945795</v>
      </c>
      <c r="N2780">
        <v>0.18676796993112199</v>
      </c>
      <c r="O2780">
        <v>52.448657187993597</v>
      </c>
      <c r="P2780">
        <v>71.081081081080995</v>
      </c>
      <c r="Q2780">
        <v>3.7251960158010002E-2</v>
      </c>
    </row>
    <row r="2781" spans="1:17" hidden="1" x14ac:dyDescent="0.3">
      <c r="A2781" t="s">
        <v>5772</v>
      </c>
      <c r="B2781" t="s">
        <v>5773</v>
      </c>
      <c r="C2781" t="str">
        <f>IFERROR(VLOOKUP(Table1[[#This Row],[Ticker]],[1]!Table2[[Symbol]:[Industry]],2,FALSE),"-")</f>
        <v>-</v>
      </c>
      <c r="D2781" t="s">
        <v>46</v>
      </c>
      <c r="E2781">
        <v>132.15652989</v>
      </c>
      <c r="F2781">
        <v>136.15</v>
      </c>
      <c r="G2781">
        <v>5.43900647054374</v>
      </c>
      <c r="H2781">
        <v>-19.492561309749899</v>
      </c>
      <c r="I2781">
        <v>-66.844870121252399</v>
      </c>
      <c r="J2781">
        <v>3.58380115586943</v>
      </c>
      <c r="K2781">
        <v>154.72134057745501</v>
      </c>
      <c r="L2781">
        <v>172.63178754242401</v>
      </c>
      <c r="M2781">
        <v>39.590791786855903</v>
      </c>
      <c r="N2781">
        <v>1.1178574399068399</v>
      </c>
      <c r="O2781">
        <v>152.662504590525</v>
      </c>
      <c r="P2781">
        <v>72.779187817258901</v>
      </c>
      <c r="Q2781">
        <v>0.13900710601308799</v>
      </c>
    </row>
    <row r="2782" spans="1:17" hidden="1" x14ac:dyDescent="0.3">
      <c r="A2782" t="s">
        <v>5774</v>
      </c>
      <c r="B2782" t="s">
        <v>5775</v>
      </c>
      <c r="C2782" t="str">
        <f>IFERROR(VLOOKUP(Table1[[#This Row],[Ticker]],[1]!Table2[[Symbol]:[Industry]],2,FALSE),"-")</f>
        <v>-</v>
      </c>
      <c r="D2782" t="s">
        <v>72</v>
      </c>
      <c r="E2782">
        <v>132.14845439999999</v>
      </c>
      <c r="F2782">
        <v>97</v>
      </c>
      <c r="G2782">
        <v>2.2992482357966</v>
      </c>
      <c r="H2782">
        <v>-1.73351278049184</v>
      </c>
      <c r="I2782">
        <v>-5.9760288172043401</v>
      </c>
      <c r="J2782">
        <v>-3.3428382495170701</v>
      </c>
      <c r="K2782">
        <v>96.601415079824406</v>
      </c>
      <c r="L2782">
        <v>89.543532647314393</v>
      </c>
      <c r="M2782">
        <v>41.455724854648402</v>
      </c>
      <c r="N2782">
        <v>0.61195529892565803</v>
      </c>
      <c r="O2782">
        <v>38.041237113401998</v>
      </c>
      <c r="P2782">
        <v>51.5625</v>
      </c>
      <c r="Q2782">
        <v>2.6106491678894998E-2</v>
      </c>
    </row>
    <row r="2783" spans="1:17" hidden="1" x14ac:dyDescent="0.3">
      <c r="A2783" t="s">
        <v>5776</v>
      </c>
      <c r="B2783" t="s">
        <v>5777</v>
      </c>
      <c r="C2783" t="str">
        <f>IFERROR(VLOOKUP(Table1[[#This Row],[Ticker]],[1]!Table2[[Symbol]:[Industry]],2,FALSE),"-")</f>
        <v>-</v>
      </c>
      <c r="D2783" t="s">
        <v>54</v>
      </c>
      <c r="E2783">
        <v>131.945094708</v>
      </c>
      <c r="F2783">
        <v>24.36</v>
      </c>
      <c r="G2783">
        <v>-6.3788080103512703</v>
      </c>
      <c r="H2783">
        <v>7.4978374329486401</v>
      </c>
      <c r="I2783">
        <v>2.6988862621265999</v>
      </c>
      <c r="J2783">
        <v>3.8204113537927902</v>
      </c>
      <c r="K2783">
        <v>22.914807302490701</v>
      </c>
      <c r="L2783">
        <v>20.281624315383599</v>
      </c>
      <c r="M2783">
        <v>57.908849895253198</v>
      </c>
      <c r="N2783">
        <v>1.02022118264649</v>
      </c>
      <c r="O2783">
        <v>28.0788177339901</v>
      </c>
      <c r="P2783">
        <v>74</v>
      </c>
      <c r="Q2783">
        <v>8.0777398979667001E-2</v>
      </c>
    </row>
    <row r="2784" spans="1:17" hidden="1" x14ac:dyDescent="0.3">
      <c r="A2784" t="s">
        <v>5778</v>
      </c>
      <c r="B2784" t="s">
        <v>5779</v>
      </c>
      <c r="C2784" t="str">
        <f>IFERROR(VLOOKUP(Table1[[#This Row],[Ticker]],[1]!Table2[[Symbol]:[Industry]],2,FALSE),"-")</f>
        <v>-</v>
      </c>
      <c r="D2784" t="s">
        <v>2600</v>
      </c>
      <c r="E2784">
        <v>131.88736</v>
      </c>
      <c r="F2784">
        <v>92.8</v>
      </c>
      <c r="G2784">
        <v>-40.397776003639898</v>
      </c>
      <c r="H2784">
        <v>-9.2814462489870007</v>
      </c>
      <c r="I2784">
        <v>-24.363126203815899</v>
      </c>
      <c r="J2784">
        <v>-1.84483505632469</v>
      </c>
      <c r="K2784">
        <v>94.959720844913605</v>
      </c>
      <c r="L2784">
        <v>96.739605936365294</v>
      </c>
      <c r="M2784">
        <v>44.456748135648297</v>
      </c>
      <c r="N2784">
        <v>0.48708439485310701</v>
      </c>
      <c r="O2784">
        <v>49.461206896551701</v>
      </c>
      <c r="P2784">
        <v>12.3486682808716</v>
      </c>
    </row>
    <row r="2785" spans="1:17" hidden="1" x14ac:dyDescent="0.3">
      <c r="A2785" t="s">
        <v>5780</v>
      </c>
      <c r="B2785" t="s">
        <v>5781</v>
      </c>
      <c r="C2785" t="str">
        <f>IFERROR(VLOOKUP(Table1[[#This Row],[Ticker]],[1]!Table2[[Symbol]:[Industry]],2,FALSE),"-")</f>
        <v>-</v>
      </c>
      <c r="D2785" t="s">
        <v>569</v>
      </c>
      <c r="E2785">
        <v>131.85412199999999</v>
      </c>
      <c r="F2785">
        <v>147.30000000000001</v>
      </c>
      <c r="G2785">
        <v>-26.665209292745001</v>
      </c>
      <c r="H2785">
        <v>-24.459423707746499</v>
      </c>
      <c r="I2785">
        <v>-11.048077300626399</v>
      </c>
      <c r="J2785">
        <v>-7.6997269676759803</v>
      </c>
      <c r="M2785">
        <v>45.427495921309003</v>
      </c>
      <c r="O2785">
        <v>15.410726408689699</v>
      </c>
      <c r="P2785">
        <v>13.7451737451737</v>
      </c>
    </row>
    <row r="2786" spans="1:17" hidden="1" x14ac:dyDescent="0.3">
      <c r="A2786" t="s">
        <v>5782</v>
      </c>
      <c r="B2786" t="s">
        <v>5783</v>
      </c>
      <c r="C2786" t="str">
        <f>IFERROR(VLOOKUP(Table1[[#This Row],[Ticker]],[1]!Table2[[Symbol]:[Industry]],2,FALSE),"-")</f>
        <v>-</v>
      </c>
      <c r="D2786" t="s">
        <v>21</v>
      </c>
      <c r="E2786">
        <v>131.71600047000001</v>
      </c>
      <c r="F2786">
        <v>159.44999999999999</v>
      </c>
      <c r="G2786">
        <v>-66.759820821567104</v>
      </c>
      <c r="H2786">
        <v>-20.211131450516799</v>
      </c>
      <c r="I2786">
        <v>-51.142688829448403</v>
      </c>
      <c r="J2786">
        <v>-4.15833616845942</v>
      </c>
      <c r="M2786">
        <v>33.431207733434597</v>
      </c>
      <c r="O2786">
        <v>65.945437441204106</v>
      </c>
      <c r="P2786">
        <v>0.94966761633428198</v>
      </c>
    </row>
    <row r="2787" spans="1:17" hidden="1" x14ac:dyDescent="0.3">
      <c r="A2787" t="s">
        <v>5784</v>
      </c>
      <c r="B2787" t="s">
        <v>5785</v>
      </c>
      <c r="C2787" t="str">
        <f>IFERROR(VLOOKUP(Table1[[#This Row],[Ticker]],[1]!Table2[[Symbol]:[Industry]],2,FALSE),"-")</f>
        <v>-</v>
      </c>
      <c r="D2787" t="s">
        <v>1169</v>
      </c>
      <c r="E2787">
        <v>131.66808108699999</v>
      </c>
      <c r="F2787">
        <v>22.87</v>
      </c>
      <c r="G2787">
        <v>-26.5026208388126</v>
      </c>
      <c r="H2787">
        <v>-6.0278350720985401</v>
      </c>
      <c r="I2787">
        <v>-21.1837221608405</v>
      </c>
      <c r="J2787">
        <v>-0.59795243230734296</v>
      </c>
      <c r="K2787">
        <v>23.245870007044399</v>
      </c>
      <c r="L2787">
        <v>23.092658873470199</v>
      </c>
      <c r="M2787">
        <v>41.887440131253697</v>
      </c>
      <c r="N2787">
        <v>0.81134870155069905</v>
      </c>
      <c r="O2787">
        <v>55.137735024048901</v>
      </c>
      <c r="P2787">
        <v>22.9569892473118</v>
      </c>
      <c r="Q2787">
        <v>6.0256287819135002E-2</v>
      </c>
    </row>
    <row r="2788" spans="1:17" hidden="1" x14ac:dyDescent="0.3">
      <c r="A2788" t="s">
        <v>5786</v>
      </c>
      <c r="B2788" t="s">
        <v>5787</v>
      </c>
      <c r="C2788" t="str">
        <f>IFERROR(VLOOKUP(Table1[[#This Row],[Ticker]],[1]!Table2[[Symbol]:[Industry]],2,FALSE),"-")</f>
        <v>-</v>
      </c>
      <c r="D2788" t="s">
        <v>401</v>
      </c>
      <c r="E2788">
        <v>131.40260799999999</v>
      </c>
      <c r="F2788">
        <v>134.15</v>
      </c>
      <c r="G2788">
        <v>3.0516871149407998</v>
      </c>
      <c r="H2788">
        <v>30.973564170380499</v>
      </c>
      <c r="I2788">
        <v>18.668819107059399</v>
      </c>
      <c r="J2788">
        <v>-11.125774060343399</v>
      </c>
      <c r="M2788">
        <v>51.552684277234</v>
      </c>
      <c r="O2788">
        <v>18.524040253447598</v>
      </c>
      <c r="P2788">
        <v>42.334217506631298</v>
      </c>
    </row>
    <row r="2789" spans="1:17" hidden="1" x14ac:dyDescent="0.3">
      <c r="A2789" t="s">
        <v>5788</v>
      </c>
      <c r="B2789" t="s">
        <v>5789</v>
      </c>
      <c r="C2789" t="str">
        <f>IFERROR(VLOOKUP(Table1[[#This Row],[Ticker]],[1]!Table2[[Symbol]:[Industry]],2,FALSE),"-")</f>
        <v>-</v>
      </c>
      <c r="D2789" t="s">
        <v>412</v>
      </c>
      <c r="E2789">
        <v>131.4</v>
      </c>
      <c r="F2789">
        <v>730</v>
      </c>
      <c r="G2789">
        <v>-27.512739958465598</v>
      </c>
      <c r="H2789">
        <v>-6.2524076142157101</v>
      </c>
      <c r="I2789">
        <v>1.17213279233617</v>
      </c>
      <c r="J2789">
        <v>1.0375762415277801</v>
      </c>
      <c r="K2789">
        <v>738.68257575629605</v>
      </c>
      <c r="L2789">
        <v>705.42478664777502</v>
      </c>
      <c r="M2789">
        <v>39.7094977032366</v>
      </c>
      <c r="N2789">
        <v>1.0163007184867501</v>
      </c>
      <c r="O2789">
        <v>15.4657534246575</v>
      </c>
      <c r="P2789">
        <v>26.956521739130402</v>
      </c>
      <c r="Q2789">
        <v>3.4387288246356999E-2</v>
      </c>
    </row>
    <row r="2790" spans="1:17" hidden="1" x14ac:dyDescent="0.3">
      <c r="A2790" t="s">
        <v>5790</v>
      </c>
      <c r="B2790" t="s">
        <v>5791</v>
      </c>
      <c r="C2790" t="str">
        <f>IFERROR(VLOOKUP(Table1[[#This Row],[Ticker]],[1]!Table2[[Symbol]:[Industry]],2,FALSE),"-")</f>
        <v>-</v>
      </c>
      <c r="D2790" t="s">
        <v>630</v>
      </c>
      <c r="E2790">
        <v>131.0092065</v>
      </c>
      <c r="F2790">
        <v>44.91</v>
      </c>
      <c r="G2790">
        <v>29.6747622577527</v>
      </c>
      <c r="H2790">
        <v>-7.0866433260287502</v>
      </c>
      <c r="I2790">
        <v>-21.913923687964498</v>
      </c>
      <c r="J2790">
        <v>-8.4428530514015101</v>
      </c>
      <c r="K2790">
        <v>46.067516303617303</v>
      </c>
      <c r="L2790">
        <v>44.9191317645735</v>
      </c>
      <c r="M2790">
        <v>42.9587558299108</v>
      </c>
      <c r="N2790">
        <v>0.36057533668844399</v>
      </c>
      <c r="O2790">
        <v>28.590514362057402</v>
      </c>
      <c r="P2790">
        <v>60.967741935483801</v>
      </c>
      <c r="Q2790">
        <v>6.1262222327676003E-2</v>
      </c>
    </row>
    <row r="2791" spans="1:17" hidden="1" x14ac:dyDescent="0.3">
      <c r="A2791" t="s">
        <v>5792</v>
      </c>
      <c r="B2791" t="s">
        <v>5793</v>
      </c>
      <c r="C2791" t="str">
        <f>IFERROR(VLOOKUP(Table1[[#This Row],[Ticker]],[1]!Table2[[Symbol]:[Industry]],2,FALSE),"-")</f>
        <v>-</v>
      </c>
      <c r="D2791" t="s">
        <v>415</v>
      </c>
      <c r="E2791">
        <v>130.99888845000001</v>
      </c>
      <c r="F2791">
        <v>13.05</v>
      </c>
      <c r="G2791">
        <v>114.811730479365</v>
      </c>
      <c r="H2791">
        <v>-22.026454492254999</v>
      </c>
      <c r="I2791">
        <v>-21.8370431886723</v>
      </c>
      <c r="J2791">
        <v>-17.629814692350799</v>
      </c>
      <c r="K2791">
        <v>16.2768525518986</v>
      </c>
      <c r="L2791">
        <v>13.152287909654699</v>
      </c>
      <c r="M2791">
        <v>17.8376509379715</v>
      </c>
      <c r="N2791">
        <v>0.42365704653703701</v>
      </c>
      <c r="O2791">
        <v>49.348659003831401</v>
      </c>
      <c r="P2791">
        <v>194.84862178038799</v>
      </c>
    </row>
    <row r="2792" spans="1:17" hidden="1" x14ac:dyDescent="0.3">
      <c r="A2792" t="s">
        <v>5794</v>
      </c>
      <c r="B2792" t="s">
        <v>5795</v>
      </c>
      <c r="C2792" t="str">
        <f>IFERROR(VLOOKUP(Table1[[#This Row],[Ticker]],[1]!Table2[[Symbol]:[Industry]],2,FALSE),"-")</f>
        <v>-</v>
      </c>
      <c r="D2792" t="s">
        <v>446</v>
      </c>
      <c r="E2792">
        <v>130.89801215999901</v>
      </c>
      <c r="F2792">
        <v>9.1999999999999993</v>
      </c>
      <c r="G2792">
        <v>99.966369654623307</v>
      </c>
      <c r="H2792">
        <v>-17.245883402166299</v>
      </c>
      <c r="I2792">
        <v>-16.544157927726101</v>
      </c>
      <c r="J2792">
        <v>0.30383167293684998</v>
      </c>
      <c r="K2792">
        <v>9.7754620607571301</v>
      </c>
      <c r="L2792">
        <v>8.3555581218961397</v>
      </c>
      <c r="M2792">
        <v>45.914978506443902</v>
      </c>
      <c r="N2792">
        <v>0.187835280124166</v>
      </c>
      <c r="O2792">
        <v>67.934782608695599</v>
      </c>
      <c r="P2792">
        <v>142.105263157894</v>
      </c>
      <c r="Q2792">
        <v>0.151081109670578</v>
      </c>
    </row>
    <row r="2793" spans="1:17" hidden="1" x14ac:dyDescent="0.3">
      <c r="A2793" t="s">
        <v>5796</v>
      </c>
      <c r="B2793" t="s">
        <v>5797</v>
      </c>
      <c r="C2793" t="str">
        <f>IFERROR(VLOOKUP(Table1[[#This Row],[Ticker]],[1]!Table2[[Symbol]:[Industry]],2,FALSE),"-")</f>
        <v>-</v>
      </c>
      <c r="D2793" t="s">
        <v>356</v>
      </c>
      <c r="E2793">
        <v>130.88900000000001</v>
      </c>
      <c r="F2793">
        <v>73</v>
      </c>
      <c r="G2793">
        <v>-67.587094844948894</v>
      </c>
      <c r="H2793">
        <v>-11.9937591717727</v>
      </c>
      <c r="I2793">
        <v>-30.8446609176541</v>
      </c>
      <c r="J2793">
        <v>0.27191484955628398</v>
      </c>
      <c r="K2793">
        <v>72.783916007793806</v>
      </c>
      <c r="L2793">
        <v>86.325427780983304</v>
      </c>
      <c r="M2793">
        <v>56.166320678780899</v>
      </c>
      <c r="N2793">
        <v>1.0319368104645701</v>
      </c>
      <c r="O2793">
        <v>130.82191780821901</v>
      </c>
      <c r="P2793">
        <v>24.128549566400199</v>
      </c>
      <c r="Q2793">
        <v>0.224883932111444</v>
      </c>
    </row>
    <row r="2794" spans="1:17" hidden="1" x14ac:dyDescent="0.3">
      <c r="A2794" t="s">
        <v>5798</v>
      </c>
      <c r="B2794" t="s">
        <v>5799</v>
      </c>
      <c r="C2794" t="str">
        <f>IFERROR(VLOOKUP(Table1[[#This Row],[Ticker]],[1]!Table2[[Symbol]:[Industry]],2,FALSE),"-")</f>
        <v>-</v>
      </c>
      <c r="D2794" t="s">
        <v>57</v>
      </c>
      <c r="E2794">
        <v>130.72992970499999</v>
      </c>
      <c r="F2794">
        <v>16.29</v>
      </c>
      <c r="G2794">
        <v>-10.3422269655089</v>
      </c>
      <c r="H2794">
        <v>21.855063641614802</v>
      </c>
      <c r="I2794">
        <v>-47.654203271290797</v>
      </c>
      <c r="J2794">
        <v>-6.9522564779320097</v>
      </c>
      <c r="K2794">
        <v>15.599363027886399</v>
      </c>
      <c r="L2794">
        <v>16.869272189979</v>
      </c>
      <c r="M2794">
        <v>47.912592791694898</v>
      </c>
      <c r="N2794">
        <v>0.68682847836731797</v>
      </c>
      <c r="O2794">
        <v>90.914671577655</v>
      </c>
      <c r="P2794">
        <v>32.762836185818998</v>
      </c>
      <c r="Q2794">
        <v>4.1330054831465998E-2</v>
      </c>
    </row>
    <row r="2795" spans="1:17" hidden="1" x14ac:dyDescent="0.3">
      <c r="A2795" t="s">
        <v>5800</v>
      </c>
      <c r="B2795" t="s">
        <v>5801</v>
      </c>
      <c r="C2795" t="str">
        <f>IFERROR(VLOOKUP(Table1[[#This Row],[Ticker]],[1]!Table2[[Symbol]:[Industry]],2,FALSE),"-")</f>
        <v>-</v>
      </c>
      <c r="D2795" t="s">
        <v>1834</v>
      </c>
      <c r="E2795">
        <v>130.51124999999999</v>
      </c>
      <c r="F2795">
        <v>12.89</v>
      </c>
      <c r="G2795">
        <v>62.354429356115801</v>
      </c>
      <c r="H2795">
        <v>-9.7988692940686608</v>
      </c>
      <c r="I2795">
        <v>16.446445809178499</v>
      </c>
      <c r="J2795">
        <v>-3.4098818297510398</v>
      </c>
      <c r="K2795">
        <v>13.041144878276301</v>
      </c>
      <c r="L2795">
        <v>11.270803479867901</v>
      </c>
      <c r="M2795">
        <v>41.760046255460701</v>
      </c>
      <c r="N2795">
        <v>0.321250495001703</v>
      </c>
      <c r="O2795">
        <v>33.048875096974299</v>
      </c>
      <c r="P2795">
        <v>126.140350877193</v>
      </c>
      <c r="Q2795">
        <v>-2.3255119636793001E-2</v>
      </c>
    </row>
    <row r="2796" spans="1:17" hidden="1" x14ac:dyDescent="0.3">
      <c r="A2796" t="s">
        <v>5802</v>
      </c>
      <c r="B2796" t="s">
        <v>5803</v>
      </c>
      <c r="C2796" t="str">
        <f>IFERROR(VLOOKUP(Table1[[#This Row],[Ticker]],[1]!Table2[[Symbol]:[Industry]],2,FALSE),"-")</f>
        <v>-</v>
      </c>
      <c r="D2796" t="s">
        <v>532</v>
      </c>
      <c r="E2796">
        <v>130.4</v>
      </c>
      <c r="F2796">
        <v>163</v>
      </c>
      <c r="G2796">
        <v>397.13325193146602</v>
      </c>
      <c r="H2796">
        <v>9.3180748213167508</v>
      </c>
      <c r="I2796">
        <v>89.333501646741993</v>
      </c>
      <c r="J2796">
        <v>-5.3581803129609398</v>
      </c>
      <c r="K2796">
        <v>154.229232372506</v>
      </c>
      <c r="L2796">
        <v>113.81203120133701</v>
      </c>
      <c r="M2796">
        <v>40.185791225684</v>
      </c>
      <c r="N2796">
        <v>0.62936792292400801</v>
      </c>
      <c r="O2796">
        <v>12.2085889570552</v>
      </c>
      <c r="P2796">
        <v>434.86464315012302</v>
      </c>
      <c r="Q2796">
        <v>0.18033990591087301</v>
      </c>
    </row>
    <row r="2797" spans="1:17" hidden="1" x14ac:dyDescent="0.3">
      <c r="A2797" t="s">
        <v>5804</v>
      </c>
      <c r="B2797" t="s">
        <v>5805</v>
      </c>
      <c r="C2797" t="str">
        <f>IFERROR(VLOOKUP(Table1[[#This Row],[Ticker]],[1]!Table2[[Symbol]:[Industry]],2,FALSE),"-")</f>
        <v>-</v>
      </c>
      <c r="D2797" t="s">
        <v>104</v>
      </c>
      <c r="E2797">
        <v>130.38749999999999</v>
      </c>
      <c r="F2797">
        <v>27.45</v>
      </c>
      <c r="G2797">
        <v>27.724990344278499</v>
      </c>
      <c r="H2797">
        <v>-0.26163650102191599</v>
      </c>
      <c r="I2797">
        <v>15.0646337222136</v>
      </c>
      <c r="J2797">
        <v>5.0917323463017503</v>
      </c>
      <c r="K2797">
        <v>26.438874715608101</v>
      </c>
      <c r="L2797">
        <v>23.929839953282901</v>
      </c>
      <c r="M2797">
        <v>45.618054659385102</v>
      </c>
      <c r="N2797">
        <v>0.52928686154306603</v>
      </c>
      <c r="O2797">
        <v>34.061930783242197</v>
      </c>
      <c r="P2797">
        <v>71.5625</v>
      </c>
      <c r="Q2797">
        <v>9.3069047557172005E-2</v>
      </c>
    </row>
    <row r="2798" spans="1:17" hidden="1" x14ac:dyDescent="0.3">
      <c r="A2798" t="s">
        <v>5806</v>
      </c>
      <c r="B2798" t="s">
        <v>5807</v>
      </c>
      <c r="C2798" t="str">
        <f>IFERROR(VLOOKUP(Table1[[#This Row],[Ticker]],[1]!Table2[[Symbol]:[Industry]],2,FALSE),"-")</f>
        <v>-</v>
      </c>
      <c r="D2798" t="s">
        <v>4330</v>
      </c>
      <c r="E2798">
        <v>130.1999643</v>
      </c>
      <c r="F2798">
        <v>1197</v>
      </c>
      <c r="G2798">
        <v>175.284568863907</v>
      </c>
      <c r="H2798">
        <v>2.1396764582126702</v>
      </c>
      <c r="I2798">
        <v>46.168422494608897</v>
      </c>
      <c r="J2798">
        <v>-0.20131264736110899</v>
      </c>
      <c r="K2798">
        <v>1075.6218528227901</v>
      </c>
      <c r="L2798">
        <v>804.38423809857795</v>
      </c>
      <c r="M2798">
        <v>53.204959196690702</v>
      </c>
      <c r="N2798">
        <v>1.0131162369968301</v>
      </c>
      <c r="O2798">
        <v>7.5187969924812101</v>
      </c>
      <c r="P2798">
        <v>207.31707317073099</v>
      </c>
      <c r="Q2798">
        <v>9.8894605465348007E-2</v>
      </c>
    </row>
    <row r="2799" spans="1:17" hidden="1" x14ac:dyDescent="0.3">
      <c r="A2799" t="s">
        <v>5808</v>
      </c>
      <c r="B2799" t="s">
        <v>5809</v>
      </c>
      <c r="C2799" t="str">
        <f>IFERROR(VLOOKUP(Table1[[#This Row],[Ticker]],[1]!Table2[[Symbol]:[Industry]],2,FALSE),"-")</f>
        <v>-</v>
      </c>
      <c r="D2799" t="s">
        <v>731</v>
      </c>
      <c r="E2799">
        <v>130.13839999999999</v>
      </c>
      <c r="F2799">
        <v>68.349999999999994</v>
      </c>
      <c r="G2799">
        <v>-39.623577435323703</v>
      </c>
      <c r="H2799">
        <v>-19.876388673913599</v>
      </c>
      <c r="I2799">
        <v>-24.006445443204999</v>
      </c>
      <c r="J2799">
        <v>-8.0388126473610999</v>
      </c>
      <c r="M2799">
        <v>23.035315442963501</v>
      </c>
      <c r="O2799">
        <v>21.433796634966999</v>
      </c>
      <c r="P2799">
        <v>4.35114503816793</v>
      </c>
    </row>
    <row r="2800" spans="1:17" hidden="1" x14ac:dyDescent="0.3">
      <c r="A2800" t="s">
        <v>5810</v>
      </c>
      <c r="B2800" t="s">
        <v>5811</v>
      </c>
      <c r="C2800" t="str">
        <f>IFERROR(VLOOKUP(Table1[[#This Row],[Ticker]],[1]!Table2[[Symbol]:[Industry]],2,FALSE),"-")</f>
        <v>-</v>
      </c>
      <c r="D2800" t="s">
        <v>1668</v>
      </c>
      <c r="E2800">
        <v>130.02585719999999</v>
      </c>
      <c r="F2800">
        <v>60.28</v>
      </c>
      <c r="G2800">
        <v>-9.1108620404619103</v>
      </c>
      <c r="H2800">
        <v>-0.858104155729151</v>
      </c>
      <c r="I2800">
        <v>0.40254926578961397</v>
      </c>
      <c r="J2800">
        <v>-0.54144320614717101</v>
      </c>
      <c r="K2800">
        <v>59.900965173157402</v>
      </c>
      <c r="L2800">
        <v>57.266077963382898</v>
      </c>
      <c r="M2800">
        <v>57.650387217952897</v>
      </c>
      <c r="N2800">
        <v>0.88458934379100196</v>
      </c>
      <c r="O2800">
        <v>5.6569343065693198</v>
      </c>
      <c r="P2800">
        <v>25.871789517644501</v>
      </c>
      <c r="Q2800">
        <v>-2.9836431339762999E-2</v>
      </c>
    </row>
    <row r="2801" spans="1:17" hidden="1" x14ac:dyDescent="0.3">
      <c r="A2801" t="s">
        <v>5812</v>
      </c>
      <c r="B2801" t="s">
        <v>5813</v>
      </c>
      <c r="C2801" t="str">
        <f>IFERROR(VLOOKUP(Table1[[#This Row],[Ticker]],[1]!Table2[[Symbol]:[Industry]],2,FALSE),"-")</f>
        <v>-</v>
      </c>
      <c r="D2801" t="s">
        <v>415</v>
      </c>
      <c r="E2801">
        <v>129.958734752</v>
      </c>
      <c r="F2801">
        <v>11.32</v>
      </c>
      <c r="G2801">
        <v>435.96636965462301</v>
      </c>
      <c r="H2801">
        <v>10.1072403095135</v>
      </c>
      <c r="I2801">
        <v>246.093055786869</v>
      </c>
      <c r="J2801">
        <v>6.6727557966675901</v>
      </c>
      <c r="K2801">
        <v>9.5590598301772793</v>
      </c>
      <c r="L2801">
        <v>6.4095516554692598</v>
      </c>
      <c r="M2801">
        <v>73.162896954062703</v>
      </c>
      <c r="N2801">
        <v>0.62788995772140899</v>
      </c>
      <c r="O2801">
        <v>2.0318021201413501</v>
      </c>
      <c r="P2801">
        <v>477.55102040816303</v>
      </c>
      <c r="Q2801">
        <v>0.13660257461238901</v>
      </c>
    </row>
    <row r="2802" spans="1:17" hidden="1" x14ac:dyDescent="0.3">
      <c r="A2802" t="s">
        <v>5814</v>
      </c>
      <c r="B2802" t="s">
        <v>5815</v>
      </c>
      <c r="C2802" t="str">
        <f>IFERROR(VLOOKUP(Table1[[#This Row],[Ticker]],[1]!Table2[[Symbol]:[Industry]],2,FALSE),"-")</f>
        <v>-</v>
      </c>
      <c r="D2802" t="s">
        <v>127</v>
      </c>
      <c r="E2802">
        <v>129.84408669000001</v>
      </c>
      <c r="F2802">
        <v>142.94999999999999</v>
      </c>
      <c r="G2802">
        <v>-8.20816588313021</v>
      </c>
      <c r="H2802">
        <v>-4.6288077044087803</v>
      </c>
      <c r="I2802">
        <v>19.3066073530095</v>
      </c>
      <c r="J2802">
        <v>4.18340957486111</v>
      </c>
      <c r="K2802">
        <v>134.82249313576401</v>
      </c>
      <c r="L2802">
        <v>125.838501772133</v>
      </c>
      <c r="M2802">
        <v>71.228889757375995</v>
      </c>
      <c r="N2802">
        <v>0.55925736786160496</v>
      </c>
      <c r="O2802">
        <v>36.236446309898497</v>
      </c>
      <c r="P2802">
        <v>58.393351800554001</v>
      </c>
      <c r="Q2802">
        <v>8.4957620576883996E-2</v>
      </c>
    </row>
    <row r="2803" spans="1:17" hidden="1" x14ac:dyDescent="0.3">
      <c r="A2803" t="s">
        <v>5816</v>
      </c>
      <c r="B2803" t="s">
        <v>5817</v>
      </c>
      <c r="C2803" t="str">
        <f>IFERROR(VLOOKUP(Table1[[#This Row],[Ticker]],[1]!Table2[[Symbol]:[Industry]],2,FALSE),"-")</f>
        <v>-</v>
      </c>
      <c r="D2803" t="s">
        <v>265</v>
      </c>
      <c r="E2803">
        <v>129.52358100000001</v>
      </c>
      <c r="F2803">
        <v>8.69</v>
      </c>
      <c r="G2803">
        <v>191.818221506475</v>
      </c>
      <c r="H2803">
        <v>16.1135197906851</v>
      </c>
      <c r="I2803">
        <v>102.833501646741</v>
      </c>
      <c r="J2803">
        <v>11.3114321234444</v>
      </c>
      <c r="K2803">
        <v>7.0651633353764502</v>
      </c>
      <c r="L2803">
        <v>5.3171871606214296</v>
      </c>
      <c r="M2803">
        <v>67.618716422894394</v>
      </c>
      <c r="N2803">
        <v>1.4429739385754901</v>
      </c>
      <c r="O2803">
        <v>8.0552359033371808</v>
      </c>
      <c r="P2803">
        <v>254.69387755101999</v>
      </c>
      <c r="Q2803">
        <v>0.110721834985139</v>
      </c>
    </row>
    <row r="2804" spans="1:17" hidden="1" x14ac:dyDescent="0.3">
      <c r="A2804" t="s">
        <v>5818</v>
      </c>
      <c r="B2804" t="s">
        <v>5819</v>
      </c>
      <c r="C2804" t="str">
        <f>IFERROR(VLOOKUP(Table1[[#This Row],[Ticker]],[1]!Table2[[Symbol]:[Industry]],2,FALSE),"-")</f>
        <v>-</v>
      </c>
      <c r="D2804" t="s">
        <v>127</v>
      </c>
      <c r="E2804">
        <v>129.11225687999999</v>
      </c>
      <c r="F2804">
        <v>448.2</v>
      </c>
      <c r="G2804">
        <v>-23.913114185793301</v>
      </c>
      <c r="H2804">
        <v>-5.04386140492824</v>
      </c>
      <c r="I2804">
        <v>-19.699676713359398</v>
      </c>
      <c r="J2804">
        <v>-5.9883740508698802</v>
      </c>
      <c r="K2804">
        <v>455.04909209669597</v>
      </c>
      <c r="L2804">
        <v>466.15997799207702</v>
      </c>
      <c r="M2804">
        <v>50.199393207836202</v>
      </c>
      <c r="N2804">
        <v>0.404213398280313</v>
      </c>
      <c r="O2804">
        <v>50.736278447121798</v>
      </c>
      <c r="P2804">
        <v>25.916561314791402</v>
      </c>
      <c r="Q2804">
        <v>9.5224822907831005E-2</v>
      </c>
    </row>
    <row r="2805" spans="1:17" hidden="1" x14ac:dyDescent="0.3">
      <c r="A2805" t="s">
        <v>5820</v>
      </c>
      <c r="B2805" t="s">
        <v>5821</v>
      </c>
      <c r="C2805" t="str">
        <f>IFERROR(VLOOKUP(Table1[[#This Row],[Ticker]],[1]!Table2[[Symbol]:[Industry]],2,FALSE),"-")</f>
        <v>-</v>
      </c>
      <c r="D2805" t="s">
        <v>743</v>
      </c>
      <c r="E2805">
        <v>128.966509</v>
      </c>
      <c r="F2805">
        <v>91.24</v>
      </c>
      <c r="G2805">
        <v>-2.6128698311076</v>
      </c>
      <c r="H2805">
        <v>-0.328864521660929</v>
      </c>
      <c r="I2805">
        <v>0.23542424035847401</v>
      </c>
      <c r="J2805">
        <v>-1.1298018520317299</v>
      </c>
      <c r="K2805">
        <v>88.5317161583461</v>
      </c>
      <c r="L2805">
        <v>82.526826640060804</v>
      </c>
      <c r="M2805">
        <v>61.719228691607398</v>
      </c>
      <c r="N2805">
        <v>0.50104005157574005</v>
      </c>
      <c r="O2805">
        <v>1.87417799210873</v>
      </c>
      <c r="P2805">
        <v>31.3651077190157</v>
      </c>
      <c r="Q2805">
        <v>1.0011050249949E-2</v>
      </c>
    </row>
    <row r="2806" spans="1:17" hidden="1" x14ac:dyDescent="0.3">
      <c r="A2806" t="s">
        <v>5822</v>
      </c>
      <c r="B2806" t="s">
        <v>5823</v>
      </c>
      <c r="C2806" t="str">
        <f>IFERROR(VLOOKUP(Table1[[#This Row],[Ticker]],[1]!Table2[[Symbol]:[Industry]],2,FALSE),"-")</f>
        <v>-</v>
      </c>
      <c r="D2806" t="s">
        <v>231</v>
      </c>
      <c r="E2806">
        <v>128.47897850000001</v>
      </c>
      <c r="F2806">
        <v>415</v>
      </c>
      <c r="G2806">
        <v>12.578053503420501</v>
      </c>
      <c r="H2806">
        <v>2.6537037924198299</v>
      </c>
      <c r="I2806">
        <v>7.6423251761537498</v>
      </c>
      <c r="J2806">
        <v>-3.23716521370527</v>
      </c>
      <c r="K2806">
        <v>407.18002474461298</v>
      </c>
      <c r="L2806">
        <v>355.02984420020601</v>
      </c>
      <c r="M2806">
        <v>44.037060473868202</v>
      </c>
      <c r="N2806">
        <v>0.26722250991074797</v>
      </c>
      <c r="O2806">
        <v>26.506024096385499</v>
      </c>
      <c r="P2806">
        <v>58.336512781381103</v>
      </c>
      <c r="Q2806">
        <v>1.1694865605159E-2</v>
      </c>
    </row>
    <row r="2807" spans="1:17" hidden="1" x14ac:dyDescent="0.3">
      <c r="A2807" t="s">
        <v>5824</v>
      </c>
      <c r="B2807" t="s">
        <v>5825</v>
      </c>
      <c r="C2807" t="str">
        <f>IFERROR(VLOOKUP(Table1[[#This Row],[Ticker]],[1]!Table2[[Symbol]:[Industry]],2,FALSE),"-")</f>
        <v>-</v>
      </c>
      <c r="D2807" t="s">
        <v>5339</v>
      </c>
      <c r="E2807">
        <v>128.2171635</v>
      </c>
      <c r="F2807">
        <v>73</v>
      </c>
      <c r="G2807">
        <v>-72.143067300174394</v>
      </c>
      <c r="H2807">
        <v>-7.6353738747593001</v>
      </c>
      <c r="I2807">
        <v>-32.440080610416899</v>
      </c>
      <c r="J2807">
        <v>4.6572657840114298</v>
      </c>
      <c r="K2807">
        <v>72.442759970703406</v>
      </c>
      <c r="M2807">
        <v>60.736226864164998</v>
      </c>
      <c r="N2807">
        <v>0.435317200784826</v>
      </c>
      <c r="O2807">
        <v>83.493150684931393</v>
      </c>
      <c r="P2807">
        <v>20.6212822207534</v>
      </c>
    </row>
    <row r="2808" spans="1:17" hidden="1" x14ac:dyDescent="0.3">
      <c r="A2808" t="s">
        <v>5826</v>
      </c>
      <c r="B2808" t="s">
        <v>5827</v>
      </c>
      <c r="C2808" t="str">
        <f>IFERROR(VLOOKUP(Table1[[#This Row],[Ticker]],[1]!Table2[[Symbol]:[Industry]],2,FALSE),"-")</f>
        <v>-</v>
      </c>
      <c r="D2808" t="s">
        <v>54</v>
      </c>
      <c r="E2808">
        <v>127.794</v>
      </c>
      <c r="F2808">
        <v>1064.95</v>
      </c>
      <c r="G2808">
        <v>1.37678426469245</v>
      </c>
      <c r="H2808">
        <v>8.86743774660901</v>
      </c>
      <c r="I2808">
        <v>7.2990282482620703</v>
      </c>
      <c r="J2808">
        <v>12.2639759147477</v>
      </c>
      <c r="K2808">
        <v>972.76919977407101</v>
      </c>
      <c r="L2808">
        <v>916.96554116496804</v>
      </c>
      <c r="M2808">
        <v>78.085324955306803</v>
      </c>
      <c r="N2808">
        <v>0.93835348193661094</v>
      </c>
      <c r="O2808">
        <v>22.353162120287301</v>
      </c>
      <c r="P2808">
        <v>50.204513399153697</v>
      </c>
      <c r="Q2808">
        <v>4.2774354159558999E-2</v>
      </c>
    </row>
    <row r="2809" spans="1:17" hidden="1" x14ac:dyDescent="0.3">
      <c r="A2809" t="s">
        <v>5828</v>
      </c>
      <c r="B2809" t="s">
        <v>5829</v>
      </c>
      <c r="C2809" t="str">
        <f>IFERROR(VLOOKUP(Table1[[#This Row],[Ticker]],[1]!Table2[[Symbol]:[Industry]],2,FALSE),"-")</f>
        <v>-</v>
      </c>
      <c r="D2809" t="s">
        <v>566</v>
      </c>
      <c r="E2809">
        <v>127.603496076</v>
      </c>
      <c r="F2809">
        <v>12.93</v>
      </c>
      <c r="G2809">
        <v>-15.100297012043301</v>
      </c>
      <c r="H2809">
        <v>34.112877873492401</v>
      </c>
      <c r="I2809">
        <v>16.852537179736899</v>
      </c>
      <c r="J2809">
        <v>17.661670444426299</v>
      </c>
      <c r="K2809">
        <v>10.429936049466001</v>
      </c>
      <c r="L2809">
        <v>11.249358971485901</v>
      </c>
      <c r="M2809">
        <v>92.107180668503602</v>
      </c>
      <c r="N2809">
        <v>0.71972173054602895</v>
      </c>
      <c r="O2809">
        <v>21.036349574632599</v>
      </c>
      <c r="P2809">
        <v>92.985074626865597</v>
      </c>
      <c r="Q2809">
        <v>-9.1660721731110006E-2</v>
      </c>
    </row>
    <row r="2810" spans="1:17" hidden="1" x14ac:dyDescent="0.3">
      <c r="A2810" t="s">
        <v>5830</v>
      </c>
      <c r="B2810" t="s">
        <v>5831</v>
      </c>
      <c r="C2810" t="str">
        <f>IFERROR(VLOOKUP(Table1[[#This Row],[Ticker]],[1]!Table2[[Symbol]:[Industry]],2,FALSE),"-")</f>
        <v>-</v>
      </c>
      <c r="D2810" t="s">
        <v>569</v>
      </c>
      <c r="E2810">
        <v>127.18660136</v>
      </c>
      <c r="F2810">
        <v>13.52</v>
      </c>
      <c r="G2810">
        <v>-16.037003026658201</v>
      </c>
      <c r="H2810">
        <v>-11.640561449884199</v>
      </c>
      <c r="I2810">
        <v>21.736573147245501</v>
      </c>
      <c r="J2810">
        <v>8.9018266220452897</v>
      </c>
      <c r="K2810">
        <v>12.592247792063301</v>
      </c>
      <c r="L2810">
        <v>11.6433281683956</v>
      </c>
      <c r="M2810">
        <v>69.413523103625707</v>
      </c>
      <c r="N2810">
        <v>2.2755545836850399</v>
      </c>
      <c r="O2810">
        <v>19.4526627218934</v>
      </c>
      <c r="P2810">
        <v>58.313817330210703</v>
      </c>
      <c r="Q2810">
        <v>-7.7176234692030998E-2</v>
      </c>
    </row>
    <row r="2811" spans="1:17" hidden="1" x14ac:dyDescent="0.3">
      <c r="A2811" t="s">
        <v>5832</v>
      </c>
      <c r="B2811" t="s">
        <v>5833</v>
      </c>
      <c r="C2811" t="str">
        <f>IFERROR(VLOOKUP(Table1[[#This Row],[Ticker]],[1]!Table2[[Symbol]:[Industry]],2,FALSE),"-")</f>
        <v>-</v>
      </c>
      <c r="D2811" t="s">
        <v>21</v>
      </c>
      <c r="E2811">
        <v>127.07000346</v>
      </c>
      <c r="F2811">
        <v>26.1</v>
      </c>
      <c r="G2811">
        <v>-112.54615301473601</v>
      </c>
      <c r="H2811">
        <v>-8.0133105448307909</v>
      </c>
      <c r="I2811">
        <v>-77.157397710859698</v>
      </c>
      <c r="J2811">
        <v>8.0784034698549991</v>
      </c>
      <c r="K2811">
        <v>26.6316823216955</v>
      </c>
      <c r="L2811">
        <v>71.234027777497701</v>
      </c>
      <c r="M2811">
        <v>71.189710773407796</v>
      </c>
      <c r="N2811">
        <v>0.41006316653984998</v>
      </c>
      <c r="O2811">
        <v>819.34865900383102</v>
      </c>
      <c r="P2811">
        <v>89.130434782608603</v>
      </c>
    </row>
    <row r="2812" spans="1:17" hidden="1" x14ac:dyDescent="0.3">
      <c r="A2812" t="s">
        <v>5834</v>
      </c>
      <c r="B2812" t="s">
        <v>5835</v>
      </c>
      <c r="C2812" t="str">
        <f>IFERROR(VLOOKUP(Table1[[#This Row],[Ticker]],[1]!Table2[[Symbol]:[Industry]],2,FALSE),"-")</f>
        <v>-</v>
      </c>
      <c r="D2812" t="s">
        <v>356</v>
      </c>
      <c r="E2812">
        <v>127.03098037999899</v>
      </c>
      <c r="F2812">
        <v>21.95</v>
      </c>
      <c r="G2812">
        <v>-32.086285410079903</v>
      </c>
      <c r="H2812">
        <v>-5.9903522297376401</v>
      </c>
      <c r="I2812">
        <v>-36.302619349699299</v>
      </c>
      <c r="J2812">
        <v>0.999947042561382</v>
      </c>
      <c r="K2812">
        <v>22.872962626672599</v>
      </c>
      <c r="L2812">
        <v>23.478264348059199</v>
      </c>
      <c r="M2812">
        <v>50.391888413732097</v>
      </c>
      <c r="N2812">
        <v>0.70707653781351998</v>
      </c>
      <c r="O2812">
        <v>36.400911161731202</v>
      </c>
      <c r="P2812">
        <v>25</v>
      </c>
      <c r="Q2812">
        <v>2.9678790530302999E-2</v>
      </c>
    </row>
    <row r="2813" spans="1:17" hidden="1" x14ac:dyDescent="0.3">
      <c r="A2813" t="s">
        <v>5836</v>
      </c>
      <c r="B2813" t="s">
        <v>5837</v>
      </c>
      <c r="C2813" t="str">
        <f>IFERROR(VLOOKUP(Table1[[#This Row],[Ticker]],[1]!Table2[[Symbol]:[Industry]],2,FALSE),"-")</f>
        <v>-</v>
      </c>
      <c r="D2813" t="s">
        <v>72</v>
      </c>
      <c r="E2813">
        <v>126.8959265</v>
      </c>
      <c r="F2813">
        <v>1415</v>
      </c>
      <c r="G2813">
        <v>-6.46363645837988</v>
      </c>
      <c r="H2813">
        <v>-5.8175002229873298</v>
      </c>
      <c r="I2813">
        <v>-5.8251165950752704</v>
      </c>
      <c r="J2813">
        <v>-9.3492701637009699</v>
      </c>
      <c r="K2813">
        <v>1443.0340505397401</v>
      </c>
      <c r="L2813">
        <v>1384.9633505034601</v>
      </c>
      <c r="M2813">
        <v>42.320888928515998</v>
      </c>
      <c r="N2813">
        <v>2.8734015345268502</v>
      </c>
      <c r="O2813">
        <v>14.837455830388601</v>
      </c>
      <c r="P2813">
        <v>25.7777777777777</v>
      </c>
      <c r="Q2813">
        <v>2.5763615565518001E-2</v>
      </c>
    </row>
    <row r="2814" spans="1:17" hidden="1" x14ac:dyDescent="0.3">
      <c r="A2814" t="s">
        <v>5838</v>
      </c>
      <c r="B2814" t="s">
        <v>5839</v>
      </c>
      <c r="C2814" t="str">
        <f>IFERROR(VLOOKUP(Table1[[#This Row],[Ticker]],[1]!Table2[[Symbol]:[Industry]],2,FALSE),"-")</f>
        <v>-</v>
      </c>
      <c r="D2814" t="s">
        <v>265</v>
      </c>
      <c r="E2814">
        <v>126.57843</v>
      </c>
      <c r="F2814">
        <v>117.3</v>
      </c>
      <c r="G2814">
        <v>-76.848411574122906</v>
      </c>
      <c r="H2814">
        <v>-12.9933492327346</v>
      </c>
      <c r="I2814">
        <v>-37.092833224714802</v>
      </c>
      <c r="J2814">
        <v>1.1374244148819099</v>
      </c>
      <c r="K2814">
        <v>129.11800258626101</v>
      </c>
      <c r="L2814">
        <v>144.78319599698301</v>
      </c>
      <c r="M2814">
        <v>33.252568765550599</v>
      </c>
      <c r="N2814">
        <v>1.2395083313395701</v>
      </c>
      <c r="O2814">
        <v>105.92497868712699</v>
      </c>
      <c r="P2814">
        <v>2</v>
      </c>
      <c r="Q2814">
        <v>0.10503137951057</v>
      </c>
    </row>
    <row r="2815" spans="1:17" hidden="1" x14ac:dyDescent="0.3">
      <c r="A2815" t="s">
        <v>5840</v>
      </c>
      <c r="B2815" t="s">
        <v>5841</v>
      </c>
      <c r="C2815" t="str">
        <f>IFERROR(VLOOKUP(Table1[[#This Row],[Ticker]],[1]!Table2[[Symbol]:[Industry]],2,FALSE),"-")</f>
        <v>-</v>
      </c>
      <c r="D2815" t="s">
        <v>54</v>
      </c>
      <c r="E2815">
        <v>126.51739999999999</v>
      </c>
      <c r="F2815">
        <v>29.3</v>
      </c>
      <c r="G2815">
        <v>0.36245332173505601</v>
      </c>
      <c r="H2815">
        <v>-12.439402181781601</v>
      </c>
      <c r="I2815">
        <v>-26.613082111124299</v>
      </c>
      <c r="J2815">
        <v>-4.4113616669689399</v>
      </c>
      <c r="K2815">
        <v>30.0946901091658</v>
      </c>
      <c r="L2815">
        <v>29.673953866843799</v>
      </c>
      <c r="M2815">
        <v>34.837719119250998</v>
      </c>
      <c r="N2815">
        <v>0.79096140198471998</v>
      </c>
      <c r="O2815">
        <v>49.795221843003397</v>
      </c>
      <c r="P2815">
        <v>32.8798185941043</v>
      </c>
      <c r="Q2815">
        <v>-3.0261231223095E-2</v>
      </c>
    </row>
    <row r="2816" spans="1:17" hidden="1" x14ac:dyDescent="0.3">
      <c r="A2816" t="s">
        <v>5842</v>
      </c>
      <c r="B2816" t="s">
        <v>5843</v>
      </c>
      <c r="C2816" t="str">
        <f>IFERROR(VLOOKUP(Table1[[#This Row],[Ticker]],[1]!Table2[[Symbol]:[Industry]],2,FALSE),"-")</f>
        <v>-</v>
      </c>
      <c r="D2816" t="s">
        <v>141</v>
      </c>
      <c r="E2816">
        <v>126.26571735</v>
      </c>
      <c r="F2816">
        <v>34.950000000000003</v>
      </c>
      <c r="G2816">
        <v>14.4017215367837</v>
      </c>
      <c r="H2816">
        <v>-9.3952776097473798</v>
      </c>
      <c r="I2816">
        <v>-11.2582929223253</v>
      </c>
      <c r="J2816">
        <v>0.67455335629028501</v>
      </c>
      <c r="K2816">
        <v>36.115367011463597</v>
      </c>
      <c r="L2816">
        <v>32.680443858137799</v>
      </c>
      <c r="M2816">
        <v>40.279995980168998</v>
      </c>
      <c r="N2816">
        <v>0.29167875296150297</v>
      </c>
      <c r="O2816">
        <v>45.894134477825403</v>
      </c>
      <c r="P2816">
        <v>45.625</v>
      </c>
      <c r="Q2816">
        <v>8.1043980369887997E-2</v>
      </c>
    </row>
    <row r="2817" spans="1:17" hidden="1" x14ac:dyDescent="0.3">
      <c r="A2817" t="s">
        <v>5844</v>
      </c>
      <c r="B2817" t="s">
        <v>5845</v>
      </c>
      <c r="C2817" t="str">
        <f>IFERROR(VLOOKUP(Table1[[#This Row],[Ticker]],[1]!Table2[[Symbol]:[Industry]],2,FALSE),"-")</f>
        <v>-</v>
      </c>
      <c r="D2817" t="s">
        <v>967</v>
      </c>
      <c r="E2817">
        <v>126.14778</v>
      </c>
      <c r="F2817">
        <v>212.37</v>
      </c>
      <c r="G2817">
        <v>-18.259946134850299</v>
      </c>
      <c r="H2817">
        <v>-17.435878731029</v>
      </c>
      <c r="I2817">
        <v>-1.3635305598057701</v>
      </c>
      <c r="J2817">
        <v>-4.91639376830505</v>
      </c>
      <c r="K2817">
        <v>216.27298862739599</v>
      </c>
      <c r="L2817">
        <v>198.17345614275101</v>
      </c>
      <c r="M2817">
        <v>36.982600273794397</v>
      </c>
      <c r="N2817">
        <v>0.36724826615804002</v>
      </c>
      <c r="O2817">
        <v>45.571408391015602</v>
      </c>
      <c r="P2817">
        <v>39.076620825147302</v>
      </c>
      <c r="Q2817">
        <v>0.12226490711624501</v>
      </c>
    </row>
    <row r="2818" spans="1:17" hidden="1" x14ac:dyDescent="0.3">
      <c r="A2818" t="s">
        <v>5846</v>
      </c>
      <c r="B2818" t="s">
        <v>5847</v>
      </c>
      <c r="C2818" t="str">
        <f>IFERROR(VLOOKUP(Table1[[#This Row],[Ticker]],[1]!Table2[[Symbol]:[Industry]],2,FALSE),"-")</f>
        <v>-</v>
      </c>
      <c r="D2818" t="s">
        <v>306</v>
      </c>
      <c r="E2818">
        <v>125.862352</v>
      </c>
      <c r="F2818">
        <v>112</v>
      </c>
      <c r="G2818">
        <v>52.674363129337799</v>
      </c>
      <c r="H2818">
        <v>-5.8023497560208801</v>
      </c>
      <c r="I2818">
        <v>-23.6915084788149</v>
      </c>
      <c r="J2818">
        <v>-2.26197648916901</v>
      </c>
      <c r="K2818">
        <v>118.19036475252599</v>
      </c>
      <c r="L2818">
        <v>111.03089441614</v>
      </c>
      <c r="M2818">
        <v>36.472586921280602</v>
      </c>
      <c r="N2818">
        <v>1.0542689249913499</v>
      </c>
      <c r="O2818">
        <v>33.482142857142797</v>
      </c>
      <c r="P2818">
        <v>96.491228070175396</v>
      </c>
      <c r="Q2818">
        <v>0.183415374207652</v>
      </c>
    </row>
    <row r="2819" spans="1:17" hidden="1" x14ac:dyDescent="0.3">
      <c r="A2819" t="s">
        <v>5848</v>
      </c>
      <c r="B2819" t="s">
        <v>5849</v>
      </c>
      <c r="C2819" t="str">
        <f>IFERROR(VLOOKUP(Table1[[#This Row],[Ticker]],[1]!Table2[[Symbol]:[Industry]],2,FALSE),"-")</f>
        <v>-</v>
      </c>
      <c r="D2819" t="s">
        <v>46</v>
      </c>
      <c r="E2819">
        <v>125.19507</v>
      </c>
      <c r="F2819">
        <v>150.15</v>
      </c>
      <c r="G2819">
        <v>-10.563547595535701</v>
      </c>
      <c r="H2819">
        <v>-1.8145216745967401</v>
      </c>
      <c r="I2819">
        <v>-44.380582498973702</v>
      </c>
      <c r="J2819">
        <v>-0.888275012952503</v>
      </c>
      <c r="K2819">
        <v>160.88171946476999</v>
      </c>
      <c r="M2819">
        <v>37.505354908589602</v>
      </c>
      <c r="N2819">
        <v>0.60273795268455199</v>
      </c>
      <c r="O2819">
        <v>73.093573093572999</v>
      </c>
      <c r="P2819">
        <v>25.438596491228001</v>
      </c>
    </row>
    <row r="2820" spans="1:17" hidden="1" x14ac:dyDescent="0.3">
      <c r="A2820" t="s">
        <v>5850</v>
      </c>
      <c r="B2820" t="s">
        <v>5851</v>
      </c>
      <c r="C2820" t="str">
        <f>IFERROR(VLOOKUP(Table1[[#This Row],[Ticker]],[1]!Table2[[Symbol]:[Industry]],2,FALSE),"-")</f>
        <v>-</v>
      </c>
      <c r="E2820">
        <v>124.90817847999899</v>
      </c>
      <c r="F2820">
        <v>64.930000000000007</v>
      </c>
      <c r="G2820">
        <v>-48.667715558409199</v>
      </c>
      <c r="H2820">
        <v>-9.0929665614022497</v>
      </c>
      <c r="I2820">
        <v>-33.050583566290499</v>
      </c>
      <c r="J2820">
        <v>-2.86468329412727</v>
      </c>
      <c r="M2820">
        <v>31.778803093388898</v>
      </c>
      <c r="O2820">
        <v>27.367934698906499</v>
      </c>
      <c r="P2820">
        <v>3.0634920634920699</v>
      </c>
    </row>
    <row r="2821" spans="1:17" hidden="1" x14ac:dyDescent="0.3">
      <c r="A2821" t="s">
        <v>5852</v>
      </c>
      <c r="B2821" t="s">
        <v>5853</v>
      </c>
      <c r="C2821" t="str">
        <f>IFERROR(VLOOKUP(Table1[[#This Row],[Ticker]],[1]!Table2[[Symbol]:[Industry]],2,FALSE),"-")</f>
        <v>-</v>
      </c>
      <c r="D2821" t="s">
        <v>141</v>
      </c>
      <c r="E2821">
        <v>124.54092900000001</v>
      </c>
      <c r="F2821">
        <v>25.1</v>
      </c>
      <c r="G2821">
        <v>112.478446949309</v>
      </c>
      <c r="H2821">
        <v>-7.4965635821591796</v>
      </c>
      <c r="I2821">
        <v>32.367127377736097</v>
      </c>
      <c r="J2821">
        <v>-9.0838576924061503</v>
      </c>
      <c r="K2821">
        <v>23.4018339023769</v>
      </c>
      <c r="L2821">
        <v>17.905919070227199</v>
      </c>
      <c r="M2821">
        <v>38.371076000135503</v>
      </c>
      <c r="N2821">
        <v>0.36964471705135898</v>
      </c>
      <c r="O2821">
        <v>16.613545816733001</v>
      </c>
      <c r="P2821">
        <v>169.31330472102999</v>
      </c>
      <c r="Q2821">
        <v>0.116609266236887</v>
      </c>
    </row>
    <row r="2822" spans="1:17" hidden="1" x14ac:dyDescent="0.3">
      <c r="A2822" t="s">
        <v>5854</v>
      </c>
      <c r="B2822" t="s">
        <v>5855</v>
      </c>
      <c r="C2822" t="str">
        <f>IFERROR(VLOOKUP(Table1[[#This Row],[Ticker]],[1]!Table2[[Symbol]:[Industry]],2,FALSE),"-")</f>
        <v>-</v>
      </c>
      <c r="D2822" t="s">
        <v>265</v>
      </c>
      <c r="E2822">
        <v>124.32</v>
      </c>
      <c r="F2822">
        <v>111</v>
      </c>
      <c r="G2822">
        <v>91.966369654623307</v>
      </c>
      <c r="H2822">
        <v>20.890424651039201</v>
      </c>
      <c r="I2822">
        <v>37.202132981259098</v>
      </c>
      <c r="J2822">
        <v>1.7488615024229099</v>
      </c>
      <c r="K2822">
        <v>95.764616460092896</v>
      </c>
      <c r="L2822">
        <v>83.720442958966203</v>
      </c>
      <c r="M2822">
        <v>74.021299900146502</v>
      </c>
      <c r="N2822">
        <v>0.89256053840512894</v>
      </c>
      <c r="O2822">
        <v>14.4144144144144</v>
      </c>
      <c r="P2822">
        <v>125.15212981744401</v>
      </c>
      <c r="Q2822">
        <v>8.8745209539056E-2</v>
      </c>
    </row>
    <row r="2823" spans="1:17" hidden="1" x14ac:dyDescent="0.3">
      <c r="A2823" t="s">
        <v>5856</v>
      </c>
      <c r="B2823" t="s">
        <v>5857</v>
      </c>
      <c r="C2823" t="str">
        <f>IFERROR(VLOOKUP(Table1[[#This Row],[Ticker]],[1]!Table2[[Symbol]:[Industry]],2,FALSE),"-")</f>
        <v>-</v>
      </c>
      <c r="D2823" t="s">
        <v>532</v>
      </c>
      <c r="E2823">
        <v>124.2675</v>
      </c>
      <c r="F2823">
        <v>118.35</v>
      </c>
      <c r="G2823">
        <v>511.42978428876899</v>
      </c>
      <c r="H2823">
        <v>41.298795404237502</v>
      </c>
      <c r="I2823">
        <v>120.40493021816999</v>
      </c>
      <c r="J2823">
        <v>4.6813938010423399</v>
      </c>
      <c r="K2823">
        <v>86.632190018513199</v>
      </c>
      <c r="L2823">
        <v>57.529848878008799</v>
      </c>
      <c r="M2823">
        <v>96.024054297410899</v>
      </c>
      <c r="N2823">
        <v>1.1464503594068001</v>
      </c>
      <c r="O2823">
        <v>0</v>
      </c>
      <c r="P2823">
        <v>568.64406779660999</v>
      </c>
      <c r="Q2823">
        <v>0.116923280590469</v>
      </c>
    </row>
    <row r="2824" spans="1:17" hidden="1" x14ac:dyDescent="0.3">
      <c r="A2824" t="s">
        <v>5858</v>
      </c>
      <c r="B2824" t="s">
        <v>5859</v>
      </c>
      <c r="C2824" t="str">
        <f>IFERROR(VLOOKUP(Table1[[#This Row],[Ticker]],[1]!Table2[[Symbol]:[Industry]],2,FALSE),"-")</f>
        <v>-</v>
      </c>
      <c r="D2824" t="s">
        <v>4026</v>
      </c>
      <c r="E2824">
        <v>124.254416952</v>
      </c>
      <c r="F2824">
        <v>33.96</v>
      </c>
      <c r="G2824">
        <v>69.731075536976206</v>
      </c>
      <c r="H2824">
        <v>-12.7251340356094</v>
      </c>
      <c r="I2824">
        <v>3.5821117926766699</v>
      </c>
      <c r="J2824">
        <v>-7.9554793140277598</v>
      </c>
      <c r="K2824">
        <v>35.1520130551135</v>
      </c>
      <c r="L2824">
        <v>32.441598179158198</v>
      </c>
      <c r="M2824">
        <v>53.5130889629948</v>
      </c>
      <c r="N2824">
        <v>0.78989638125787998</v>
      </c>
      <c r="O2824">
        <v>68.669022379269705</v>
      </c>
      <c r="P2824">
        <v>171.02952913008701</v>
      </c>
      <c r="Q2824">
        <v>0.13204143634964899</v>
      </c>
    </row>
    <row r="2825" spans="1:17" hidden="1" x14ac:dyDescent="0.3">
      <c r="A2825" t="s">
        <v>5860</v>
      </c>
      <c r="B2825" t="s">
        <v>5861</v>
      </c>
      <c r="C2825" t="str">
        <f>IFERROR(VLOOKUP(Table1[[#This Row],[Ticker]],[1]!Table2[[Symbol]:[Industry]],2,FALSE),"-")</f>
        <v>-</v>
      </c>
      <c r="D2825" t="s">
        <v>569</v>
      </c>
      <c r="E2825">
        <v>124.066</v>
      </c>
      <c r="F2825">
        <v>89</v>
      </c>
      <c r="G2825">
        <v>30.297841461504898</v>
      </c>
      <c r="H2825">
        <v>13.399315120456</v>
      </c>
      <c r="I2825">
        <v>14.5690088931188</v>
      </c>
      <c r="J2825">
        <v>6.2204466118981596</v>
      </c>
      <c r="K2825">
        <v>78.980979123794498</v>
      </c>
      <c r="L2825">
        <v>69.971968914475397</v>
      </c>
      <c r="M2825">
        <v>83.615118936695197</v>
      </c>
      <c r="N2825">
        <v>0.65151515151515105</v>
      </c>
      <c r="O2825">
        <v>9.5505617977527901</v>
      </c>
      <c r="P2825">
        <v>78</v>
      </c>
    </row>
    <row r="2826" spans="1:17" hidden="1" x14ac:dyDescent="0.3">
      <c r="A2826" t="s">
        <v>5862</v>
      </c>
      <c r="B2826" t="s">
        <v>5863</v>
      </c>
      <c r="C2826" t="str">
        <f>IFERROR(VLOOKUP(Table1[[#This Row],[Ticker]],[1]!Table2[[Symbol]:[Industry]],2,FALSE),"-")</f>
        <v>-</v>
      </c>
      <c r="E2826">
        <v>124.012447818</v>
      </c>
      <c r="F2826">
        <v>98.98</v>
      </c>
      <c r="G2826">
        <v>694.79970298795604</v>
      </c>
      <c r="H2826">
        <v>23.090687197322499</v>
      </c>
      <c r="I2826">
        <v>202.72544333209899</v>
      </c>
      <c r="J2826">
        <v>6.8468793343496097</v>
      </c>
      <c r="K2826">
        <v>79.2404542913429</v>
      </c>
      <c r="L2826">
        <v>52.084953950717498</v>
      </c>
      <c r="M2826">
        <v>87.492088532971707</v>
      </c>
      <c r="N2826">
        <v>1.2769316369865</v>
      </c>
      <c r="O2826">
        <v>0</v>
      </c>
      <c r="P2826">
        <v>805.58096980786797</v>
      </c>
      <c r="Q2826">
        <v>0.227517633842726</v>
      </c>
    </row>
    <row r="2827" spans="1:17" hidden="1" x14ac:dyDescent="0.3">
      <c r="A2827" t="s">
        <v>5864</v>
      </c>
      <c r="B2827" t="s">
        <v>5865</v>
      </c>
      <c r="C2827" t="str">
        <f>IFERROR(VLOOKUP(Table1[[#This Row],[Ticker]],[1]!Table2[[Symbol]:[Industry]],2,FALSE),"-")</f>
        <v>-</v>
      </c>
      <c r="D2827" t="s">
        <v>2247</v>
      </c>
      <c r="E2827">
        <v>123.8059985</v>
      </c>
      <c r="F2827">
        <v>39.770000000000003</v>
      </c>
      <c r="G2827">
        <v>112.023582070934</v>
      </c>
      <c r="H2827">
        <v>24.880661359996498</v>
      </c>
      <c r="I2827">
        <v>45.817184160843503</v>
      </c>
      <c r="J2827">
        <v>20.7590015602891</v>
      </c>
      <c r="K2827">
        <v>32.129495273414797</v>
      </c>
      <c r="L2827">
        <v>26.911033132095501</v>
      </c>
      <c r="M2827">
        <v>66.130903044128502</v>
      </c>
      <c r="N2827">
        <v>2.56513439508318</v>
      </c>
      <c r="O2827">
        <v>13.754085994468101</v>
      </c>
      <c r="P2827">
        <v>150.12578616352201</v>
      </c>
      <c r="Q2827">
        <v>0.151683477606046</v>
      </c>
    </row>
    <row r="2828" spans="1:17" hidden="1" x14ac:dyDescent="0.3">
      <c r="A2828" t="s">
        <v>5866</v>
      </c>
      <c r="B2828" t="s">
        <v>5867</v>
      </c>
      <c r="C2828" t="str">
        <f>IFERROR(VLOOKUP(Table1[[#This Row],[Ticker]],[1]!Table2[[Symbol]:[Industry]],2,FALSE),"-")</f>
        <v>-</v>
      </c>
      <c r="D2828" t="s">
        <v>630</v>
      </c>
      <c r="E2828">
        <v>123.6169792</v>
      </c>
      <c r="F2828">
        <v>57.2</v>
      </c>
      <c r="G2828">
        <v>-12.119798145830099</v>
      </c>
      <c r="H2828">
        <v>-4.9231897932806099</v>
      </c>
      <c r="I2828">
        <v>-30.1377301198706</v>
      </c>
      <c r="J2828">
        <v>-3.8091207706104102</v>
      </c>
      <c r="K2828">
        <v>58.802826551728202</v>
      </c>
      <c r="L2828">
        <v>58.856926257668</v>
      </c>
      <c r="M2828">
        <v>37.841712011117998</v>
      </c>
      <c r="N2828">
        <v>0.87556212073473605</v>
      </c>
      <c r="O2828">
        <v>60.8041958041958</v>
      </c>
      <c r="P2828">
        <v>20.981387478849399</v>
      </c>
      <c r="Q2828">
        <v>5.1313805192181997E-2</v>
      </c>
    </row>
    <row r="2829" spans="1:17" hidden="1" x14ac:dyDescent="0.3">
      <c r="A2829" t="s">
        <v>5868</v>
      </c>
      <c r="B2829" t="s">
        <v>5869</v>
      </c>
      <c r="C2829" t="str">
        <f>IFERROR(VLOOKUP(Table1[[#This Row],[Ticker]],[1]!Table2[[Symbol]:[Industry]],2,FALSE),"-")</f>
        <v>-</v>
      </c>
      <c r="D2829" t="s">
        <v>630</v>
      </c>
      <c r="E2829">
        <v>123.6132705</v>
      </c>
      <c r="F2829">
        <v>1737.85</v>
      </c>
      <c r="G2829">
        <v>63.060814099067699</v>
      </c>
      <c r="H2829">
        <v>0.13070151326731</v>
      </c>
      <c r="I2829">
        <v>81.441723217800202</v>
      </c>
      <c r="J2829">
        <v>-7.56188957043803</v>
      </c>
      <c r="K2829">
        <v>1811.7635380233901</v>
      </c>
      <c r="L2829">
        <v>1311.7807865714699</v>
      </c>
      <c r="M2829">
        <v>18.971651109731699</v>
      </c>
      <c r="N2829">
        <v>0.68632144601856304</v>
      </c>
      <c r="O2829">
        <v>32.784762781597898</v>
      </c>
      <c r="P2829">
        <v>135.1942076059</v>
      </c>
      <c r="Q2829">
        <v>7.5965605742793998E-2</v>
      </c>
    </row>
    <row r="2830" spans="1:17" hidden="1" x14ac:dyDescent="0.3">
      <c r="A2830" t="s">
        <v>5870</v>
      </c>
      <c r="B2830" t="s">
        <v>5871</v>
      </c>
      <c r="C2830" t="str">
        <f>IFERROR(VLOOKUP(Table1[[#This Row],[Ticker]],[1]!Table2[[Symbol]:[Industry]],2,FALSE),"-")</f>
        <v>-</v>
      </c>
      <c r="D2830" t="s">
        <v>5872</v>
      </c>
      <c r="E2830">
        <v>123.538948</v>
      </c>
      <c r="F2830">
        <v>49.79</v>
      </c>
      <c r="G2830">
        <v>929.328071782282</v>
      </c>
      <c r="H2830">
        <v>28.539376641628198</v>
      </c>
      <c r="I2830">
        <v>901.70595062633299</v>
      </c>
      <c r="J2830">
        <v>17.0298515224266</v>
      </c>
      <c r="K2830">
        <v>36.630453118121402</v>
      </c>
      <c r="L2830">
        <v>20.395139163121101</v>
      </c>
      <c r="M2830">
        <v>83.241908513522901</v>
      </c>
      <c r="N2830">
        <v>0.417224880382775</v>
      </c>
      <c r="O2830">
        <v>0</v>
      </c>
      <c r="P2830">
        <v>1334.87031700288</v>
      </c>
      <c r="Q2830">
        <v>0.142946912653233</v>
      </c>
    </row>
    <row r="2831" spans="1:17" hidden="1" x14ac:dyDescent="0.3">
      <c r="A2831" t="s">
        <v>5873</v>
      </c>
      <c r="B2831" t="s">
        <v>5874</v>
      </c>
      <c r="C2831" t="str">
        <f>IFERROR(VLOOKUP(Table1[[#This Row],[Ticker]],[1]!Table2[[Symbol]:[Industry]],2,FALSE),"-")</f>
        <v>-</v>
      </c>
      <c r="D2831" t="s">
        <v>630</v>
      </c>
      <c r="E2831">
        <v>123.450138</v>
      </c>
      <c r="F2831">
        <v>123.13</v>
      </c>
      <c r="G2831">
        <v>1573.0092465564201</v>
      </c>
      <c r="H2831">
        <v>47.1970855118754</v>
      </c>
      <c r="I2831">
        <v>217.55977557502399</v>
      </c>
      <c r="J2831">
        <v>6.8580853264599302</v>
      </c>
      <c r="K2831">
        <v>88.193746381227797</v>
      </c>
      <c r="L2831">
        <v>48.713585331147897</v>
      </c>
      <c r="M2831">
        <v>100</v>
      </c>
      <c r="N2831">
        <v>1.8715083798882599</v>
      </c>
      <c r="O2831">
        <v>0</v>
      </c>
      <c r="P2831">
        <v>1603.0428769017899</v>
      </c>
    </row>
    <row r="2832" spans="1:17" hidden="1" x14ac:dyDescent="0.3">
      <c r="A2832" t="s">
        <v>5875</v>
      </c>
      <c r="B2832" t="s">
        <v>5876</v>
      </c>
      <c r="C2832" t="str">
        <f>IFERROR(VLOOKUP(Table1[[#This Row],[Ticker]],[1]!Table2[[Symbol]:[Industry]],2,FALSE),"-")</f>
        <v>-</v>
      </c>
      <c r="D2832" t="s">
        <v>46</v>
      </c>
      <c r="E2832">
        <v>123.1769</v>
      </c>
      <c r="F2832">
        <v>70</v>
      </c>
      <c r="G2832">
        <v>-67.365770005179698</v>
      </c>
      <c r="H2832">
        <v>-29.514218714130401</v>
      </c>
      <c r="I2832">
        <v>-51.748638013060997</v>
      </c>
      <c r="J2832">
        <v>-9.3841941734655308</v>
      </c>
      <c r="M2832">
        <v>18.9750790038314</v>
      </c>
      <c r="O2832">
        <v>75.857142857142804</v>
      </c>
      <c r="P2832">
        <v>3.70370370370369</v>
      </c>
    </row>
    <row r="2833" spans="1:17" hidden="1" x14ac:dyDescent="0.3">
      <c r="A2833" t="s">
        <v>5877</v>
      </c>
      <c r="B2833" t="s">
        <v>5878</v>
      </c>
      <c r="C2833" t="str">
        <f>IFERROR(VLOOKUP(Table1[[#This Row],[Ticker]],[1]!Table2[[Symbol]:[Industry]],2,FALSE),"-")</f>
        <v>-</v>
      </c>
      <c r="D2833" t="s">
        <v>51</v>
      </c>
      <c r="E2833">
        <v>123.094652016</v>
      </c>
      <c r="F2833">
        <v>38.64</v>
      </c>
      <c r="G2833">
        <v>1.08275920331693</v>
      </c>
      <c r="H2833">
        <v>-17.2374027471744</v>
      </c>
      <c r="I2833">
        <v>-11.0180504003546</v>
      </c>
      <c r="J2833">
        <v>-5.6264247093008004</v>
      </c>
      <c r="K2833">
        <v>37.316125355012097</v>
      </c>
      <c r="L2833">
        <v>36.243209665933598</v>
      </c>
      <c r="M2833">
        <v>54.259082297207797</v>
      </c>
      <c r="N2833">
        <v>0.91185161273939797</v>
      </c>
      <c r="O2833">
        <v>25.5175983436853</v>
      </c>
      <c r="P2833">
        <v>44.7191011235955</v>
      </c>
      <c r="Q2833">
        <v>7.2038302006159002E-2</v>
      </c>
    </row>
    <row r="2834" spans="1:17" hidden="1" x14ac:dyDescent="0.3">
      <c r="A2834" t="s">
        <v>5879</v>
      </c>
      <c r="B2834" t="s">
        <v>5880</v>
      </c>
      <c r="C2834" t="str">
        <f>IFERROR(VLOOKUP(Table1[[#This Row],[Ticker]],[1]!Table2[[Symbol]:[Industry]],2,FALSE),"-")</f>
        <v>-</v>
      </c>
      <c r="D2834" t="s">
        <v>4638</v>
      </c>
      <c r="E2834">
        <v>122.983125</v>
      </c>
      <c r="F2834">
        <v>62.5</v>
      </c>
      <c r="G2834">
        <v>-82.667203668605097</v>
      </c>
      <c r="H2834">
        <v>-5.0885314042527003</v>
      </c>
      <c r="I2834">
        <v>-40.6353627140182</v>
      </c>
      <c r="J2834">
        <v>-3.3329302944199299</v>
      </c>
      <c r="K2834">
        <v>65.020560026918602</v>
      </c>
      <c r="L2834">
        <v>80.176688549556204</v>
      </c>
      <c r="M2834">
        <v>43.967752911526297</v>
      </c>
      <c r="N2834">
        <v>0.93318955412818205</v>
      </c>
      <c r="O2834">
        <v>126.399999999999</v>
      </c>
      <c r="P2834">
        <v>12.612612612612599</v>
      </c>
    </row>
    <row r="2835" spans="1:17" hidden="1" x14ac:dyDescent="0.3">
      <c r="A2835" t="s">
        <v>5881</v>
      </c>
      <c r="B2835" t="s">
        <v>5882</v>
      </c>
      <c r="C2835" t="str">
        <f>IFERROR(VLOOKUP(Table1[[#This Row],[Ticker]],[1]!Table2[[Symbol]:[Industry]],2,FALSE),"-")</f>
        <v>-</v>
      </c>
      <c r="D2835" t="s">
        <v>415</v>
      </c>
      <c r="E2835">
        <v>122.88</v>
      </c>
      <c r="F2835">
        <v>320</v>
      </c>
      <c r="G2835">
        <v>84.299926252078095</v>
      </c>
      <c r="H2835">
        <v>6.0952925516454899</v>
      </c>
      <c r="I2835">
        <v>3.6646824585501099</v>
      </c>
      <c r="J2835">
        <v>-2.8275735125319099</v>
      </c>
      <c r="K2835">
        <v>305.70025951216701</v>
      </c>
      <c r="L2835">
        <v>268.60403141577001</v>
      </c>
      <c r="M2835">
        <v>56.052970728127598</v>
      </c>
      <c r="N2835">
        <v>0.85343475160446802</v>
      </c>
      <c r="O2835">
        <v>18.437499999999901</v>
      </c>
      <c r="P2835">
        <v>122.06800832755</v>
      </c>
      <c r="Q2835">
        <v>0.106113770486556</v>
      </c>
    </row>
    <row r="2836" spans="1:17" hidden="1" x14ac:dyDescent="0.3">
      <c r="A2836" t="s">
        <v>5883</v>
      </c>
      <c r="B2836" t="s">
        <v>5884</v>
      </c>
      <c r="C2836" t="str">
        <f>IFERROR(VLOOKUP(Table1[[#This Row],[Ticker]],[1]!Table2[[Symbol]:[Industry]],2,FALSE),"-")</f>
        <v>-</v>
      </c>
      <c r="D2836" t="s">
        <v>569</v>
      </c>
      <c r="E2836">
        <v>122.71272</v>
      </c>
      <c r="F2836">
        <v>106.3</v>
      </c>
      <c r="G2836">
        <v>-4.8275054926087098</v>
      </c>
      <c r="H2836">
        <v>5.9559852611542903</v>
      </c>
      <c r="I2836">
        <v>-14.744674630801301</v>
      </c>
      <c r="J2836">
        <v>6.3354621744522497</v>
      </c>
      <c r="K2836">
        <v>102.677626138561</v>
      </c>
      <c r="L2836">
        <v>102.723792216432</v>
      </c>
      <c r="M2836">
        <v>63.403348485587799</v>
      </c>
      <c r="N2836">
        <v>1.1628628175197699</v>
      </c>
      <c r="O2836">
        <v>25.5409219190968</v>
      </c>
      <c r="P2836">
        <v>27.001194743130199</v>
      </c>
      <c r="Q2836">
        <v>-5.7300275402580002E-2</v>
      </c>
    </row>
    <row r="2837" spans="1:17" hidden="1" x14ac:dyDescent="0.3">
      <c r="A2837" t="s">
        <v>5885</v>
      </c>
      <c r="B2837" t="s">
        <v>5886</v>
      </c>
      <c r="C2837" t="str">
        <f>IFERROR(VLOOKUP(Table1[[#This Row],[Ticker]],[1]!Table2[[Symbol]:[Industry]],2,FALSE),"-")</f>
        <v>-</v>
      </c>
      <c r="D2837" t="s">
        <v>199</v>
      </c>
      <c r="E2837">
        <v>122.4681549</v>
      </c>
      <c r="F2837">
        <v>147</v>
      </c>
      <c r="G2837">
        <v>106.567045656554</v>
      </c>
      <c r="H2837">
        <v>-6.93211486961349</v>
      </c>
      <c r="I2837">
        <v>32.951922699373497</v>
      </c>
      <c r="J2837">
        <v>-8.0305156135506799</v>
      </c>
      <c r="K2837">
        <v>148.46222446244701</v>
      </c>
      <c r="L2837">
        <v>122.070855046708</v>
      </c>
      <c r="M2837">
        <v>41.395661093422099</v>
      </c>
      <c r="N2837">
        <v>0.69681166325242705</v>
      </c>
      <c r="O2837">
        <v>22.108843537414899</v>
      </c>
      <c r="P2837">
        <v>145</v>
      </c>
      <c r="Q2837">
        <v>0.20713560081191101</v>
      </c>
    </row>
    <row r="2838" spans="1:17" hidden="1" x14ac:dyDescent="0.3">
      <c r="A2838" t="s">
        <v>5887</v>
      </c>
      <c r="B2838" t="s">
        <v>5888</v>
      </c>
      <c r="C2838" t="str">
        <f>IFERROR(VLOOKUP(Table1[[#This Row],[Ticker]],[1]!Table2[[Symbol]:[Industry]],2,FALSE),"-")</f>
        <v>-</v>
      </c>
      <c r="D2838" t="s">
        <v>5872</v>
      </c>
      <c r="E2838">
        <v>122.430294</v>
      </c>
      <c r="F2838">
        <v>122</v>
      </c>
      <c r="G2838">
        <v>138.88628148416001</v>
      </c>
      <c r="H2838">
        <v>-9.1962658130097203</v>
      </c>
      <c r="I2838">
        <v>134.563093483476</v>
      </c>
      <c r="J2838">
        <v>-0.54569969970270304</v>
      </c>
      <c r="K2838">
        <v>113.74465271323599</v>
      </c>
      <c r="L2838">
        <v>81.441184703674494</v>
      </c>
      <c r="M2838">
        <v>55.0215577452228</v>
      </c>
      <c r="N2838">
        <v>0.93346653346653297</v>
      </c>
      <c r="O2838">
        <v>15.9016393442622</v>
      </c>
      <c r="P2838">
        <v>732.76450511945302</v>
      </c>
    </row>
    <row r="2839" spans="1:17" hidden="1" x14ac:dyDescent="0.3">
      <c r="A2839" t="s">
        <v>5889</v>
      </c>
      <c r="B2839" t="s">
        <v>5890</v>
      </c>
      <c r="C2839" t="str">
        <f>IFERROR(VLOOKUP(Table1[[#This Row],[Ticker]],[1]!Table2[[Symbol]:[Industry]],2,FALSE),"-")</f>
        <v>-</v>
      </c>
      <c r="D2839" t="s">
        <v>630</v>
      </c>
      <c r="E2839">
        <v>122.414466179999</v>
      </c>
      <c r="F2839">
        <v>188.35</v>
      </c>
      <c r="G2839">
        <v>311.68775802235302</v>
      </c>
      <c r="H2839">
        <v>3.1664647360680802</v>
      </c>
      <c r="I2839">
        <v>43.3305703234589</v>
      </c>
      <c r="J2839">
        <v>13.2394446481588</v>
      </c>
      <c r="K2839">
        <v>169.43966962045101</v>
      </c>
      <c r="L2839">
        <v>141.24356928347399</v>
      </c>
      <c r="M2839">
        <v>73.321637750370598</v>
      </c>
      <c r="N2839">
        <v>0.74861002375233798</v>
      </c>
      <c r="O2839">
        <v>32.758162994425199</v>
      </c>
      <c r="P2839">
        <v>382.330345710627</v>
      </c>
      <c r="Q2839">
        <v>0.163907687067161</v>
      </c>
    </row>
    <row r="2840" spans="1:17" hidden="1" x14ac:dyDescent="0.3">
      <c r="A2840" t="s">
        <v>5891</v>
      </c>
      <c r="B2840" t="s">
        <v>5892</v>
      </c>
      <c r="C2840" t="str">
        <f>IFERROR(VLOOKUP(Table1[[#This Row],[Ticker]],[1]!Table2[[Symbol]:[Industry]],2,FALSE),"-")</f>
        <v>-</v>
      </c>
      <c r="D2840" t="s">
        <v>265</v>
      </c>
      <c r="E2840">
        <v>122.3511156</v>
      </c>
      <c r="F2840">
        <v>21.28</v>
      </c>
      <c r="G2840">
        <v>-78.694667739827807</v>
      </c>
      <c r="H2840">
        <v>-2.30036005137337</v>
      </c>
      <c r="I2840">
        <v>-1.5252516689078699</v>
      </c>
      <c r="J2840">
        <v>16.591606684550701</v>
      </c>
      <c r="K2840">
        <v>19.276745601078201</v>
      </c>
      <c r="L2840">
        <v>21.141301489265899</v>
      </c>
      <c r="M2840">
        <v>61.737810785877997</v>
      </c>
      <c r="N2840">
        <v>1.0368086449484</v>
      </c>
      <c r="O2840">
        <v>113.81578947368401</v>
      </c>
      <c r="P2840">
        <v>63.692307692307601</v>
      </c>
      <c r="Q2840">
        <v>0.15000706388125201</v>
      </c>
    </row>
    <row r="2841" spans="1:17" hidden="1" x14ac:dyDescent="0.3">
      <c r="A2841" t="s">
        <v>5893</v>
      </c>
      <c r="B2841" t="s">
        <v>5894</v>
      </c>
      <c r="C2841" t="str">
        <f>IFERROR(VLOOKUP(Table1[[#This Row],[Ticker]],[1]!Table2[[Symbol]:[Industry]],2,FALSE),"-")</f>
        <v>-</v>
      </c>
      <c r="D2841" t="s">
        <v>630</v>
      </c>
      <c r="E2841">
        <v>121.76248</v>
      </c>
      <c r="F2841">
        <v>72.099999999999994</v>
      </c>
      <c r="G2841">
        <v>-39.682753152394199</v>
      </c>
      <c r="H2841">
        <v>-8.6435323829177992</v>
      </c>
      <c r="I2841">
        <v>-11.5634313061824</v>
      </c>
      <c r="J2841">
        <v>-1.02492375847221</v>
      </c>
      <c r="K2841">
        <v>70.8802939139876</v>
      </c>
      <c r="M2841">
        <v>48.567645504739097</v>
      </c>
      <c r="N2841">
        <v>0.84916966272898398</v>
      </c>
      <c r="O2841">
        <v>34.424410540915403</v>
      </c>
      <c r="P2841">
        <v>55.891891891891802</v>
      </c>
    </row>
    <row r="2842" spans="1:17" hidden="1" x14ac:dyDescent="0.3">
      <c r="A2842" t="s">
        <v>5895</v>
      </c>
      <c r="B2842" t="s">
        <v>5896</v>
      </c>
      <c r="C2842" t="str">
        <f>IFERROR(VLOOKUP(Table1[[#This Row],[Ticker]],[1]!Table2[[Symbol]:[Industry]],2,FALSE),"-")</f>
        <v>-</v>
      </c>
      <c r="D2842" t="s">
        <v>127</v>
      </c>
      <c r="E2842">
        <v>121.5604206</v>
      </c>
      <c r="F2842">
        <v>213</v>
      </c>
      <c r="G2842">
        <v>145.08907696539501</v>
      </c>
      <c r="H2842">
        <v>37.898612709890301</v>
      </c>
      <c r="I2842">
        <v>17.8816382927047</v>
      </c>
      <c r="J2842">
        <v>8.8324851447767596</v>
      </c>
      <c r="K2842">
        <v>170.99452688998099</v>
      </c>
      <c r="L2842">
        <v>143.207278761411</v>
      </c>
      <c r="M2842">
        <v>95.908643737681999</v>
      </c>
      <c r="N2842">
        <v>0.64434050514499497</v>
      </c>
      <c r="O2842">
        <v>0.915492957746466</v>
      </c>
      <c r="P2842">
        <v>196.946884148891</v>
      </c>
      <c r="Q2842">
        <v>9.1643210788354995E-2</v>
      </c>
    </row>
    <row r="2843" spans="1:17" hidden="1" x14ac:dyDescent="0.3">
      <c r="A2843" t="s">
        <v>5897</v>
      </c>
      <c r="B2843" t="s">
        <v>5898</v>
      </c>
      <c r="C2843" t="str">
        <f>IFERROR(VLOOKUP(Table1[[#This Row],[Ticker]],[1]!Table2[[Symbol]:[Industry]],2,FALSE),"-")</f>
        <v>-</v>
      </c>
      <c r="D2843" t="s">
        <v>127</v>
      </c>
      <c r="E2843">
        <v>121.18720476999999</v>
      </c>
      <c r="F2843">
        <v>8.99</v>
      </c>
      <c r="G2843">
        <v>-8.5471438588901698</v>
      </c>
      <c r="H2843">
        <v>21.073090075083901</v>
      </c>
      <c r="I2843">
        <v>-41.916498353258</v>
      </c>
      <c r="J2843">
        <v>4.0975329729321803</v>
      </c>
      <c r="K2843">
        <v>7.8860992478954399</v>
      </c>
      <c r="L2843">
        <v>8.2736095038263908</v>
      </c>
      <c r="M2843">
        <v>73.623448522763894</v>
      </c>
      <c r="N2843">
        <v>2.0381104352145498</v>
      </c>
      <c r="O2843">
        <v>94.660734149054406</v>
      </c>
      <c r="P2843">
        <v>55</v>
      </c>
      <c r="Q2843">
        <v>-6.813989041067E-3</v>
      </c>
    </row>
    <row r="2844" spans="1:17" hidden="1" x14ac:dyDescent="0.3">
      <c r="A2844" t="s">
        <v>5899</v>
      </c>
      <c r="B2844" t="s">
        <v>5900</v>
      </c>
      <c r="C2844" t="str">
        <f>IFERROR(VLOOKUP(Table1[[#This Row],[Ticker]],[1]!Table2[[Symbol]:[Industry]],2,FALSE),"-")</f>
        <v>-</v>
      </c>
      <c r="D2844" t="s">
        <v>630</v>
      </c>
      <c r="E2844">
        <v>121.07238</v>
      </c>
      <c r="F2844">
        <v>178.1</v>
      </c>
      <c r="G2844">
        <v>-56.163866761801302</v>
      </c>
      <c r="H2844">
        <v>3.23693300910828</v>
      </c>
      <c r="I2844">
        <v>-27.048335488406401</v>
      </c>
      <c r="J2844">
        <v>-5.9631750044411298</v>
      </c>
      <c r="K2844">
        <v>176.64578325583801</v>
      </c>
      <c r="L2844">
        <v>189.63875638943199</v>
      </c>
      <c r="M2844">
        <v>51.223748933789103</v>
      </c>
      <c r="N2844">
        <v>2.4814748239497399</v>
      </c>
      <c r="O2844">
        <v>111.678832116788</v>
      </c>
      <c r="P2844">
        <v>15.6493506493506</v>
      </c>
      <c r="Q2844">
        <v>3.6136278527254997E-2</v>
      </c>
    </row>
    <row r="2845" spans="1:17" hidden="1" x14ac:dyDescent="0.3">
      <c r="A2845" t="s">
        <v>5901</v>
      </c>
      <c r="B2845" t="s">
        <v>5902</v>
      </c>
      <c r="C2845" t="str">
        <f>IFERROR(VLOOKUP(Table1[[#This Row],[Ticker]],[1]!Table2[[Symbol]:[Industry]],2,FALSE),"-")</f>
        <v>-</v>
      </c>
      <c r="D2845" t="s">
        <v>412</v>
      </c>
      <c r="E2845">
        <v>120.994131809999</v>
      </c>
      <c r="F2845">
        <v>57.39</v>
      </c>
      <c r="G2845">
        <v>-16.8383640731873</v>
      </c>
      <c r="H2845">
        <v>-3.10323934262476</v>
      </c>
      <c r="I2845">
        <v>-20.488511446547601</v>
      </c>
      <c r="J2845">
        <v>-8.9583528772461491</v>
      </c>
      <c r="K2845">
        <v>58.011234346696398</v>
      </c>
      <c r="L2845">
        <v>58.5516315455789</v>
      </c>
      <c r="M2845">
        <v>39.422522748436599</v>
      </c>
      <c r="N2845">
        <v>1.0180470182764001</v>
      </c>
      <c r="O2845">
        <v>38.351629203694003</v>
      </c>
      <c r="P2845">
        <v>23.419354838709602</v>
      </c>
      <c r="Q2845">
        <v>-8.2408933039541998E-2</v>
      </c>
    </row>
    <row r="2846" spans="1:17" hidden="1" x14ac:dyDescent="0.3">
      <c r="A2846" t="s">
        <v>5903</v>
      </c>
      <c r="B2846" t="s">
        <v>5904</v>
      </c>
      <c r="C2846" t="str">
        <f>IFERROR(VLOOKUP(Table1[[#This Row],[Ticker]],[1]!Table2[[Symbol]:[Industry]],2,FALSE),"-")</f>
        <v>-</v>
      </c>
      <c r="D2846" t="s">
        <v>415</v>
      </c>
      <c r="E2846">
        <v>120.115289217</v>
      </c>
      <c r="F2846">
        <v>5.39</v>
      </c>
      <c r="G2846">
        <v>-20.703001542131201</v>
      </c>
      <c r="H2846">
        <v>-3.5767020501300202</v>
      </c>
      <c r="I2846">
        <v>-32.625906547491603</v>
      </c>
      <c r="J2846">
        <v>2.3943323620550898</v>
      </c>
      <c r="K2846">
        <v>5.3941549309099797</v>
      </c>
      <c r="L2846">
        <v>5.3105451808859003</v>
      </c>
      <c r="M2846">
        <v>51.906972956348</v>
      </c>
      <c r="N2846">
        <v>0.59501088207117603</v>
      </c>
      <c r="O2846">
        <v>75.881261595547301</v>
      </c>
      <c r="P2846">
        <v>36.455696202531598</v>
      </c>
      <c r="Q2846">
        <v>5.7975749356582E-2</v>
      </c>
    </row>
    <row r="2847" spans="1:17" hidden="1" x14ac:dyDescent="0.3">
      <c r="A2847" t="s">
        <v>5905</v>
      </c>
      <c r="B2847" t="s">
        <v>5906</v>
      </c>
      <c r="C2847" t="str">
        <f>IFERROR(VLOOKUP(Table1[[#This Row],[Ticker]],[1]!Table2[[Symbol]:[Industry]],2,FALSE),"-")</f>
        <v>-</v>
      </c>
      <c r="D2847" t="s">
        <v>415</v>
      </c>
      <c r="E2847">
        <v>119.93982</v>
      </c>
      <c r="F2847">
        <v>92.4</v>
      </c>
      <c r="G2847">
        <v>609.16636965462305</v>
      </c>
      <c r="H2847">
        <v>-1.5953621065921799</v>
      </c>
      <c r="I2847">
        <v>624.78350164674202</v>
      </c>
      <c r="J2847">
        <v>-6.7678662632786404</v>
      </c>
      <c r="K2847">
        <v>91.000379343369701</v>
      </c>
      <c r="M2847">
        <v>43.7021235060473</v>
      </c>
      <c r="N2847">
        <v>1.70701624317584</v>
      </c>
      <c r="O2847">
        <v>16.341991341991299</v>
      </c>
      <c r="P2847">
        <v>639.20000000000005</v>
      </c>
    </row>
    <row r="2848" spans="1:17" hidden="1" x14ac:dyDescent="0.3">
      <c r="A2848" t="s">
        <v>5907</v>
      </c>
      <c r="B2848" t="s">
        <v>5908</v>
      </c>
      <c r="C2848" t="str">
        <f>IFERROR(VLOOKUP(Table1[[#This Row],[Ticker]],[1]!Table2[[Symbol]:[Industry]],2,FALSE),"-")</f>
        <v>-</v>
      </c>
      <c r="D2848" t="s">
        <v>4824</v>
      </c>
      <c r="E2848">
        <v>119.928</v>
      </c>
      <c r="F2848">
        <v>285</v>
      </c>
      <c r="G2848">
        <v>101.956601644855</v>
      </c>
      <c r="H2848">
        <v>-10.779674019059399</v>
      </c>
      <c r="I2848">
        <v>112.675135112877</v>
      </c>
      <c r="J2848">
        <v>-6.3237965308778197</v>
      </c>
      <c r="K2848">
        <v>248.75964180709701</v>
      </c>
      <c r="M2848">
        <v>39.5962849201279</v>
      </c>
      <c r="N2848">
        <v>0.318822957198443</v>
      </c>
      <c r="O2848">
        <v>15.754385964912199</v>
      </c>
      <c r="P2848">
        <v>187.87878787878699</v>
      </c>
    </row>
    <row r="2849" spans="1:17" hidden="1" x14ac:dyDescent="0.3">
      <c r="A2849" t="s">
        <v>5909</v>
      </c>
      <c r="B2849" t="s">
        <v>5910</v>
      </c>
      <c r="C2849" t="str">
        <f>IFERROR(VLOOKUP(Table1[[#This Row],[Ticker]],[1]!Table2[[Symbol]:[Industry]],2,FALSE),"-")</f>
        <v>-</v>
      </c>
      <c r="D2849" t="s">
        <v>356</v>
      </c>
      <c r="E2849">
        <v>119.677526652</v>
      </c>
      <c r="F2849">
        <v>51.32</v>
      </c>
      <c r="G2849">
        <v>127.46762404498899</v>
      </c>
      <c r="H2849">
        <v>-6.0380926513098396</v>
      </c>
      <c r="I2849">
        <v>38.139982027241302</v>
      </c>
      <c r="J2849">
        <v>0.52785401930556597</v>
      </c>
      <c r="K2849">
        <v>49.855203204773801</v>
      </c>
      <c r="L2849">
        <v>40.1760808482097</v>
      </c>
      <c r="M2849">
        <v>61.333895313966302</v>
      </c>
      <c r="N2849">
        <v>0.545231387599033</v>
      </c>
      <c r="O2849">
        <v>19.251753702260299</v>
      </c>
      <c r="P2849">
        <v>213.69193154034201</v>
      </c>
      <c r="Q2849">
        <v>0.141886864247109</v>
      </c>
    </row>
    <row r="2850" spans="1:17" hidden="1" x14ac:dyDescent="0.3">
      <c r="A2850" t="s">
        <v>5911</v>
      </c>
      <c r="B2850" t="s">
        <v>5912</v>
      </c>
      <c r="C2850" t="str">
        <f>IFERROR(VLOOKUP(Table1[[#This Row],[Ticker]],[1]!Table2[[Symbol]:[Industry]],2,FALSE),"-")</f>
        <v>-</v>
      </c>
      <c r="D2850" t="s">
        <v>356</v>
      </c>
      <c r="E2850">
        <v>119.500522</v>
      </c>
      <c r="F2850">
        <v>200.74</v>
      </c>
      <c r="G2850">
        <v>259.14822308618602</v>
      </c>
      <c r="H2850">
        <v>88.872469351134598</v>
      </c>
      <c r="I2850">
        <v>48.6541758953204</v>
      </c>
      <c r="J2850">
        <v>31.9542138519415</v>
      </c>
      <c r="K2850">
        <v>121.254513261385</v>
      </c>
      <c r="L2850">
        <v>99.653896315906394</v>
      </c>
      <c r="M2850">
        <v>90.576185401574605</v>
      </c>
      <c r="N2850">
        <v>2.77561122054371</v>
      </c>
      <c r="O2850">
        <v>2.7448440769153901</v>
      </c>
      <c r="P2850">
        <v>329.85010706638099</v>
      </c>
      <c r="Q2850">
        <v>0.18259299554851199</v>
      </c>
    </row>
    <row r="2851" spans="1:17" hidden="1" x14ac:dyDescent="0.3">
      <c r="A2851" t="s">
        <v>5913</v>
      </c>
      <c r="B2851" t="s">
        <v>5914</v>
      </c>
      <c r="C2851" t="str">
        <f>IFERROR(VLOOKUP(Table1[[#This Row],[Ticker]],[1]!Table2[[Symbol]:[Industry]],2,FALSE),"-")</f>
        <v>-</v>
      </c>
      <c r="D2851" t="s">
        <v>199</v>
      </c>
      <c r="E2851">
        <v>119.4232707</v>
      </c>
      <c r="F2851">
        <v>110.7</v>
      </c>
      <c r="G2851">
        <v>-7.0336303453766504</v>
      </c>
      <c r="H2851">
        <v>2.6732166173174301</v>
      </c>
      <c r="I2851">
        <v>-30.457453984657299</v>
      </c>
      <c r="J2851">
        <v>-0.21143169498015499</v>
      </c>
      <c r="K2851">
        <v>109.366089257726</v>
      </c>
      <c r="L2851">
        <v>110.767007302184</v>
      </c>
      <c r="M2851">
        <v>49.0022929060679</v>
      </c>
      <c r="N2851">
        <v>1.00422159180571</v>
      </c>
      <c r="O2851">
        <v>53.297199638663002</v>
      </c>
      <c r="P2851">
        <v>37.926738101171097</v>
      </c>
      <c r="Q2851">
        <v>0.13864663710854899</v>
      </c>
    </row>
    <row r="2852" spans="1:17" hidden="1" x14ac:dyDescent="0.3">
      <c r="A2852" t="s">
        <v>5915</v>
      </c>
      <c r="B2852" t="s">
        <v>5916</v>
      </c>
      <c r="C2852" t="str">
        <f>IFERROR(VLOOKUP(Table1[[#This Row],[Ticker]],[1]!Table2[[Symbol]:[Industry]],2,FALSE),"-")</f>
        <v>-</v>
      </c>
      <c r="D2852" t="s">
        <v>2276</v>
      </c>
      <c r="E2852">
        <v>119.14998799999999</v>
      </c>
      <c r="F2852">
        <v>196.4</v>
      </c>
      <c r="G2852">
        <v>1611.10112142767</v>
      </c>
      <c r="H2852">
        <v>49.925749728767101</v>
      </c>
      <c r="I2852">
        <v>32.106927489773902</v>
      </c>
      <c r="J2852">
        <v>6.83240585971018</v>
      </c>
      <c r="K2852">
        <v>144.21128728526699</v>
      </c>
      <c r="L2852">
        <v>103.753282090325</v>
      </c>
      <c r="M2852">
        <v>99.438549245194395</v>
      </c>
      <c r="N2852">
        <v>0.219813777626052</v>
      </c>
      <c r="O2852">
        <v>0</v>
      </c>
      <c r="P2852">
        <v>1641.1347517730401</v>
      </c>
      <c r="Q2852">
        <v>0.303456178169075</v>
      </c>
    </row>
    <row r="2853" spans="1:17" hidden="1" x14ac:dyDescent="0.3">
      <c r="A2853" t="s">
        <v>5917</v>
      </c>
      <c r="B2853" t="s">
        <v>5918</v>
      </c>
      <c r="C2853" t="str">
        <f>IFERROR(VLOOKUP(Table1[[#This Row],[Ticker]],[1]!Table2[[Symbol]:[Industry]],2,FALSE),"-")</f>
        <v>-</v>
      </c>
      <c r="D2853" t="s">
        <v>1308</v>
      </c>
      <c r="E2853">
        <v>119</v>
      </c>
      <c r="F2853">
        <v>175</v>
      </c>
      <c r="G2853">
        <v>-18.922519234265501</v>
      </c>
      <c r="H2853">
        <v>3.6687386793532601</v>
      </c>
      <c r="I2853">
        <v>-3.3053872421468902</v>
      </c>
      <c r="J2853">
        <v>4.1651183114336598</v>
      </c>
      <c r="K2853">
        <v>175.40125684262699</v>
      </c>
      <c r="M2853">
        <v>56.601290376769903</v>
      </c>
      <c r="O2853">
        <v>45.142857142857103</v>
      </c>
      <c r="P2853">
        <v>23.282846072560702</v>
      </c>
    </row>
    <row r="2854" spans="1:17" hidden="1" x14ac:dyDescent="0.3">
      <c r="A2854" t="s">
        <v>5919</v>
      </c>
      <c r="B2854" t="s">
        <v>5920</v>
      </c>
      <c r="C2854" t="str">
        <f>IFERROR(VLOOKUP(Table1[[#This Row],[Ticker]],[1]!Table2[[Symbol]:[Industry]],2,FALSE),"-")</f>
        <v>-</v>
      </c>
      <c r="D2854" t="s">
        <v>130</v>
      </c>
      <c r="E2854">
        <v>118.96039322999999</v>
      </c>
      <c r="F2854">
        <v>5.67</v>
      </c>
      <c r="G2854">
        <v>-2.61790000829801</v>
      </c>
      <c r="H2854">
        <v>-17.592212288571002</v>
      </c>
      <c r="I2854">
        <v>-29.1533404585211</v>
      </c>
      <c r="J2854">
        <v>-0.11541348518278</v>
      </c>
      <c r="K2854">
        <v>5.7494462039094296</v>
      </c>
      <c r="L2854">
        <v>5.8653912787817504</v>
      </c>
      <c r="M2854">
        <v>42.746333062275397</v>
      </c>
      <c r="N2854">
        <v>1.0683074265638499</v>
      </c>
      <c r="O2854">
        <v>85.185185185185105</v>
      </c>
      <c r="P2854">
        <v>34.999999999999901</v>
      </c>
      <c r="Q2854">
        <v>-8.3219731365165001E-2</v>
      </c>
    </row>
    <row r="2855" spans="1:17" hidden="1" x14ac:dyDescent="0.3">
      <c r="A2855" t="s">
        <v>5921</v>
      </c>
      <c r="B2855" t="s">
        <v>5922</v>
      </c>
      <c r="C2855" t="str">
        <f>IFERROR(VLOOKUP(Table1[[#This Row],[Ticker]],[1]!Table2[[Symbol]:[Industry]],2,FALSE),"-")</f>
        <v>-</v>
      </c>
      <c r="D2855" t="s">
        <v>1570</v>
      </c>
      <c r="E2855">
        <v>118.822</v>
      </c>
      <c r="F2855">
        <v>1100</v>
      </c>
      <c r="G2855">
        <v>-17.0914875249033</v>
      </c>
      <c r="H2855">
        <v>12.7590012097496</v>
      </c>
      <c r="I2855">
        <v>-8.6320102059290509</v>
      </c>
      <c r="J2855">
        <v>-1.8050464135948701</v>
      </c>
      <c r="K2855">
        <v>1038.43631371078</v>
      </c>
      <c r="L2855">
        <v>978.088607498736</v>
      </c>
      <c r="M2855">
        <v>51.033245101165001</v>
      </c>
      <c r="N2855">
        <v>1.4927048260381499</v>
      </c>
      <c r="O2855">
        <v>6.3590909090908996</v>
      </c>
      <c r="P2855">
        <v>30.470881271498001</v>
      </c>
      <c r="Q2855">
        <v>3.5849493075051003E-2</v>
      </c>
    </row>
    <row r="2856" spans="1:17" hidden="1" x14ac:dyDescent="0.3">
      <c r="A2856" t="s">
        <v>5923</v>
      </c>
      <c r="B2856" t="s">
        <v>5924</v>
      </c>
      <c r="C2856" t="str">
        <f>IFERROR(VLOOKUP(Table1[[#This Row],[Ticker]],[1]!Table2[[Symbol]:[Industry]],2,FALSE),"-")</f>
        <v>-</v>
      </c>
      <c r="E2856">
        <v>118.49771250000001</v>
      </c>
      <c r="F2856">
        <v>235.5</v>
      </c>
      <c r="G2856">
        <v>61.897909996921598</v>
      </c>
      <c r="H2856">
        <v>0.236883178532241</v>
      </c>
      <c r="I2856">
        <v>41.492141170078597</v>
      </c>
      <c r="J2856">
        <v>4.7089351003866398</v>
      </c>
      <c r="K2856">
        <v>215.39565892018001</v>
      </c>
      <c r="L2856">
        <v>172.48059744559001</v>
      </c>
      <c r="M2856">
        <v>69.524464528083399</v>
      </c>
      <c r="N2856">
        <v>0.17580293662298199</v>
      </c>
      <c r="O2856">
        <v>12.377919320594399</v>
      </c>
      <c r="P2856">
        <v>121.75141242937799</v>
      </c>
      <c r="Q2856">
        <v>0.16918794138893301</v>
      </c>
    </row>
    <row r="2857" spans="1:17" hidden="1" x14ac:dyDescent="0.3">
      <c r="A2857" t="s">
        <v>5925</v>
      </c>
      <c r="B2857" t="s">
        <v>5926</v>
      </c>
      <c r="C2857" t="str">
        <f>IFERROR(VLOOKUP(Table1[[#This Row],[Ticker]],[1]!Table2[[Symbol]:[Industry]],2,FALSE),"-")</f>
        <v>-</v>
      </c>
      <c r="D2857" t="s">
        <v>51</v>
      </c>
      <c r="E2857">
        <v>118.34123232</v>
      </c>
      <c r="F2857">
        <v>227.2</v>
      </c>
      <c r="G2857">
        <v>218.012346666117</v>
      </c>
      <c r="H2857">
        <v>4.4826145198248302</v>
      </c>
      <c r="I2857">
        <v>4.13294072840125</v>
      </c>
      <c r="J2857">
        <v>6.3618441670888002</v>
      </c>
      <c r="K2857">
        <v>205.60718487715801</v>
      </c>
      <c r="L2857">
        <v>172.70055089764</v>
      </c>
      <c r="M2857">
        <v>71.069702501452099</v>
      </c>
      <c r="N2857">
        <v>1.1760336007955501</v>
      </c>
      <c r="O2857">
        <v>7.8345070422535201</v>
      </c>
      <c r="P2857">
        <v>249.53846153846101</v>
      </c>
      <c r="Q2857">
        <v>0.15295263880357099</v>
      </c>
    </row>
    <row r="2858" spans="1:17" hidden="1" x14ac:dyDescent="0.3">
      <c r="A2858" t="s">
        <v>5927</v>
      </c>
      <c r="B2858" t="s">
        <v>5928</v>
      </c>
      <c r="C2858" t="str">
        <f>IFERROR(VLOOKUP(Table1[[#This Row],[Ticker]],[1]!Table2[[Symbol]:[Industry]],2,FALSE),"-")</f>
        <v>-</v>
      </c>
      <c r="D2858" t="s">
        <v>415</v>
      </c>
      <c r="E2858">
        <v>117.5936475</v>
      </c>
      <c r="F2858">
        <v>117.5</v>
      </c>
      <c r="G2858">
        <v>-28.958361528172301</v>
      </c>
      <c r="H2858">
        <v>-3.7543159083354598</v>
      </c>
      <c r="I2858">
        <v>-10.709525714246499</v>
      </c>
      <c r="J2858">
        <v>5.9624657163333703</v>
      </c>
      <c r="K2858">
        <v>115.170841678419</v>
      </c>
      <c r="L2858">
        <v>122.70134191426</v>
      </c>
      <c r="M2858">
        <v>70.333645129999994</v>
      </c>
      <c r="N2858">
        <v>1.3236248101847199</v>
      </c>
      <c r="O2858">
        <v>51.0468085106383</v>
      </c>
      <c r="P2858">
        <v>27.995642701525</v>
      </c>
      <c r="Q2858">
        <v>7.7445931436341001E-2</v>
      </c>
    </row>
    <row r="2859" spans="1:17" hidden="1" x14ac:dyDescent="0.3">
      <c r="A2859" t="s">
        <v>5929</v>
      </c>
      <c r="B2859" t="s">
        <v>5930</v>
      </c>
      <c r="C2859" t="str">
        <f>IFERROR(VLOOKUP(Table1[[#This Row],[Ticker]],[1]!Table2[[Symbol]:[Industry]],2,FALSE),"-")</f>
        <v>-</v>
      </c>
      <c r="D2859" t="s">
        <v>21</v>
      </c>
      <c r="E2859">
        <v>117.48156386399999</v>
      </c>
      <c r="F2859">
        <v>96.04</v>
      </c>
      <c r="G2859">
        <v>-68.783630345376594</v>
      </c>
      <c r="H2859">
        <v>-15.5140805774681</v>
      </c>
      <c r="I2859">
        <v>-57.722283477224899</v>
      </c>
      <c r="J2859">
        <v>11.536389170963201</v>
      </c>
      <c r="K2859">
        <v>100.732809540386</v>
      </c>
      <c r="L2859">
        <v>127.95351954978101</v>
      </c>
      <c r="M2859">
        <v>64.517301282988797</v>
      </c>
      <c r="N2859">
        <v>0.69292576446674004</v>
      </c>
      <c r="O2859">
        <v>139.48354852144899</v>
      </c>
      <c r="P2859">
        <v>14.115969581749001</v>
      </c>
      <c r="Q2859">
        <v>-5.90012346963E-4</v>
      </c>
    </row>
    <row r="2860" spans="1:17" hidden="1" x14ac:dyDescent="0.3">
      <c r="A2860" t="s">
        <v>5931</v>
      </c>
      <c r="B2860" t="s">
        <v>5932</v>
      </c>
      <c r="C2860" t="str">
        <f>IFERROR(VLOOKUP(Table1[[#This Row],[Ticker]],[1]!Table2[[Symbol]:[Industry]],2,FALSE),"-")</f>
        <v>-</v>
      </c>
      <c r="D2860" t="s">
        <v>296</v>
      </c>
      <c r="E2860">
        <v>117.333016638</v>
      </c>
      <c r="F2860">
        <v>115.23</v>
      </c>
      <c r="G2860">
        <v>-24.752680139803299</v>
      </c>
      <c r="H2860">
        <v>-17.9629139817111</v>
      </c>
      <c r="I2860">
        <v>-14.8657424137331</v>
      </c>
      <c r="J2860">
        <v>-6.7188460642366303</v>
      </c>
      <c r="K2860">
        <v>124.78270223745101</v>
      </c>
      <c r="L2860">
        <v>122.987318805417</v>
      </c>
      <c r="M2860">
        <v>34.676169160547502</v>
      </c>
      <c r="N2860">
        <v>0.72541085120931204</v>
      </c>
      <c r="O2860">
        <v>43.191877115334499</v>
      </c>
      <c r="P2860">
        <v>20.596546310832</v>
      </c>
      <c r="Q2860">
        <v>4.9401946881785001E-2</v>
      </c>
    </row>
    <row r="2861" spans="1:17" hidden="1" x14ac:dyDescent="0.3">
      <c r="A2861" t="s">
        <v>5933</v>
      </c>
      <c r="B2861" t="s">
        <v>5934</v>
      </c>
      <c r="C2861" t="str">
        <f>IFERROR(VLOOKUP(Table1[[#This Row],[Ticker]],[1]!Table2[[Symbol]:[Industry]],2,FALSE),"-")</f>
        <v>-</v>
      </c>
      <c r="D2861" t="s">
        <v>415</v>
      </c>
      <c r="E2861">
        <v>117.302724</v>
      </c>
      <c r="F2861">
        <v>169.4</v>
      </c>
      <c r="G2861">
        <v>-18.586261924323999</v>
      </c>
      <c r="H2861">
        <v>-6.26498987279634</v>
      </c>
      <c r="I2861">
        <v>-25.258603616415801</v>
      </c>
      <c r="J2861">
        <v>-0.42577374094680098</v>
      </c>
      <c r="K2861">
        <v>185.76162166495499</v>
      </c>
      <c r="L2861">
        <v>172.45192168347299</v>
      </c>
      <c r="M2861">
        <v>38.695029362429402</v>
      </c>
      <c r="N2861">
        <v>0.71153221647022802</v>
      </c>
      <c r="O2861">
        <v>41.086186540731902</v>
      </c>
      <c r="P2861">
        <v>49.251101321585899</v>
      </c>
      <c r="Q2861">
        <v>0.121777487742056</v>
      </c>
    </row>
    <row r="2862" spans="1:17" hidden="1" x14ac:dyDescent="0.3">
      <c r="A2862" t="s">
        <v>5935</v>
      </c>
      <c r="B2862" t="s">
        <v>5936</v>
      </c>
      <c r="C2862" t="str">
        <f>IFERROR(VLOOKUP(Table1[[#This Row],[Ticker]],[1]!Table2[[Symbol]:[Industry]],2,FALSE),"-")</f>
        <v>-</v>
      </c>
      <c r="D2862" t="s">
        <v>532</v>
      </c>
      <c r="E2862">
        <v>116.928923298</v>
      </c>
      <c r="F2862">
        <v>130.02000000000001</v>
      </c>
      <c r="G2862">
        <v>97.871715842178105</v>
      </c>
      <c r="H2862">
        <v>-1.6855306145711999</v>
      </c>
      <c r="I2862">
        <v>2.66589696416658</v>
      </c>
      <c r="J2862">
        <v>0.66129988567912101</v>
      </c>
      <c r="K2862">
        <v>126.401807528783</v>
      </c>
      <c r="L2862">
        <v>108.25407714654401</v>
      </c>
      <c r="M2862">
        <v>50.8242993809667</v>
      </c>
      <c r="N2862">
        <v>0.51991789680314804</v>
      </c>
      <c r="O2862">
        <v>26.9420089217043</v>
      </c>
      <c r="P2862">
        <v>132.38605898123299</v>
      </c>
      <c r="Q2862">
        <v>9.0153026985744997E-2</v>
      </c>
    </row>
    <row r="2863" spans="1:17" hidden="1" x14ac:dyDescent="0.3">
      <c r="A2863" t="s">
        <v>5937</v>
      </c>
      <c r="B2863" t="s">
        <v>5938</v>
      </c>
      <c r="C2863" t="str">
        <f>IFERROR(VLOOKUP(Table1[[#This Row],[Ticker]],[1]!Table2[[Symbol]:[Industry]],2,FALSE),"-")</f>
        <v>-</v>
      </c>
      <c r="D2863" t="s">
        <v>5482</v>
      </c>
      <c r="E2863">
        <v>116.77696874999999</v>
      </c>
      <c r="F2863">
        <v>185.25</v>
      </c>
      <c r="G2863">
        <v>-11.283630345376601</v>
      </c>
      <c r="H2863">
        <v>5.8912630528928496</v>
      </c>
      <c r="I2863">
        <v>5.0996306790000503</v>
      </c>
      <c r="J2863">
        <v>2.8516609309895902</v>
      </c>
      <c r="K2863">
        <v>181.94853985262301</v>
      </c>
      <c r="L2863">
        <v>153.697933872573</v>
      </c>
      <c r="M2863">
        <v>45.630718651290699</v>
      </c>
      <c r="N2863">
        <v>0.58461780434098698</v>
      </c>
      <c r="O2863">
        <v>31.902834008097098</v>
      </c>
      <c r="P2863">
        <v>75.842429995253895</v>
      </c>
    </row>
    <row r="2864" spans="1:17" hidden="1" x14ac:dyDescent="0.3">
      <c r="A2864" t="s">
        <v>5939</v>
      </c>
      <c r="B2864" t="s">
        <v>5940</v>
      </c>
      <c r="C2864" t="str">
        <f>IFERROR(VLOOKUP(Table1[[#This Row],[Ticker]],[1]!Table2[[Symbol]:[Industry]],2,FALSE),"-")</f>
        <v>-</v>
      </c>
      <c r="D2864" t="s">
        <v>4288</v>
      </c>
      <c r="E2864">
        <v>116.69387999999999</v>
      </c>
      <c r="F2864">
        <v>61.9</v>
      </c>
      <c r="G2864">
        <v>23.184191436801498</v>
      </c>
      <c r="H2864">
        <v>84.871119631734203</v>
      </c>
      <c r="I2864">
        <v>66.4718710213767</v>
      </c>
      <c r="J2864">
        <v>-1.3721459806944301</v>
      </c>
      <c r="K2864">
        <v>50.771900414957599</v>
      </c>
      <c r="L2864">
        <v>37.728783690623402</v>
      </c>
      <c r="M2864">
        <v>39.914726905281597</v>
      </c>
      <c r="N2864">
        <v>8.0758877067042597E-3</v>
      </c>
      <c r="O2864">
        <v>26.0096930533118</v>
      </c>
      <c r="P2864">
        <v>146.61354581673299</v>
      </c>
      <c r="Q2864">
        <v>0.120455029166952</v>
      </c>
    </row>
    <row r="2865" spans="1:17" hidden="1" x14ac:dyDescent="0.3">
      <c r="A2865" t="s">
        <v>5941</v>
      </c>
      <c r="B2865" t="s">
        <v>5942</v>
      </c>
      <c r="C2865" t="str">
        <f>IFERROR(VLOOKUP(Table1[[#This Row],[Ticker]],[1]!Table2[[Symbol]:[Industry]],2,FALSE),"-")</f>
        <v>-</v>
      </c>
      <c r="D2865" t="s">
        <v>301</v>
      </c>
      <c r="E2865">
        <v>116.40254782</v>
      </c>
      <c r="F2865">
        <v>34.840000000000003</v>
      </c>
      <c r="G2865">
        <v>-44.008938987351897</v>
      </c>
      <c r="H2865">
        <v>-11.4639479309509</v>
      </c>
      <c r="I2865">
        <v>-53.825194005431896</v>
      </c>
      <c r="J2865">
        <v>-3.3864947665664098</v>
      </c>
      <c r="K2865">
        <v>37.532294191017101</v>
      </c>
      <c r="L2865">
        <v>42.348331221592197</v>
      </c>
      <c r="M2865">
        <v>40.491040817921601</v>
      </c>
      <c r="N2865">
        <v>2.233962487596</v>
      </c>
      <c r="O2865">
        <v>109.242250287026</v>
      </c>
      <c r="P2865">
        <v>3.7213456385828998</v>
      </c>
      <c r="Q2865">
        <v>-9.9961285656694002E-2</v>
      </c>
    </row>
    <row r="2866" spans="1:17" hidden="1" x14ac:dyDescent="0.3">
      <c r="A2866" t="s">
        <v>5943</v>
      </c>
      <c r="B2866" t="s">
        <v>5944</v>
      </c>
      <c r="C2866" t="str">
        <f>IFERROR(VLOOKUP(Table1[[#This Row],[Ticker]],[1]!Table2[[Symbol]:[Industry]],2,FALSE),"-")</f>
        <v>-</v>
      </c>
      <c r="D2866" t="s">
        <v>231</v>
      </c>
      <c r="E2866">
        <v>116.1516369</v>
      </c>
      <c r="F2866">
        <v>999.3</v>
      </c>
      <c r="G2866">
        <v>-19.9239945126401</v>
      </c>
      <c r="H2866">
        <v>6.1619549878410096</v>
      </c>
      <c r="I2866">
        <v>-9.5086195017541399</v>
      </c>
      <c r="J2866">
        <v>3.92869179539086</v>
      </c>
      <c r="K2866">
        <v>965.92937828925801</v>
      </c>
      <c r="L2866">
        <v>933.83391109375498</v>
      </c>
      <c r="M2866">
        <v>51.621535420637798</v>
      </c>
      <c r="N2866">
        <v>0.769326857957771</v>
      </c>
      <c r="O2866">
        <v>12.1785249674772</v>
      </c>
      <c r="P2866">
        <v>34.035275970759798</v>
      </c>
      <c r="Q2866">
        <v>-2.2830901185607998E-2</v>
      </c>
    </row>
    <row r="2867" spans="1:17" hidden="1" x14ac:dyDescent="0.3">
      <c r="A2867" t="s">
        <v>5945</v>
      </c>
      <c r="B2867" t="s">
        <v>5946</v>
      </c>
      <c r="C2867" t="str">
        <f>IFERROR(VLOOKUP(Table1[[#This Row],[Ticker]],[1]!Table2[[Symbol]:[Industry]],2,FALSE),"-")</f>
        <v>-</v>
      </c>
      <c r="E2867">
        <v>116.0296256</v>
      </c>
      <c r="F2867">
        <v>2.71</v>
      </c>
      <c r="G2867">
        <v>-4.9347118542133597</v>
      </c>
      <c r="H2867">
        <v>-10.938404177789501</v>
      </c>
      <c r="I2867">
        <v>-27.557523994283599</v>
      </c>
      <c r="J2867">
        <v>-3.1837401835929802</v>
      </c>
      <c r="K2867">
        <v>2.6909922219099598</v>
      </c>
      <c r="L2867">
        <v>2.73407687980571</v>
      </c>
      <c r="M2867">
        <v>43.302968904943903</v>
      </c>
      <c r="N2867">
        <v>0.87875149467845504</v>
      </c>
      <c r="O2867">
        <v>60.516605166051598</v>
      </c>
      <c r="P2867">
        <v>32.2135489266796</v>
      </c>
      <c r="Q2867">
        <v>4.9518362187791001E-2</v>
      </c>
    </row>
    <row r="2868" spans="1:17" hidden="1" x14ac:dyDescent="0.3">
      <c r="A2868" t="s">
        <v>5947</v>
      </c>
      <c r="B2868" t="s">
        <v>5948</v>
      </c>
      <c r="C2868" t="str">
        <f>IFERROR(VLOOKUP(Table1[[#This Row],[Ticker]],[1]!Table2[[Symbol]:[Industry]],2,FALSE),"-")</f>
        <v>-</v>
      </c>
      <c r="D2868" t="s">
        <v>54</v>
      </c>
      <c r="E2868">
        <v>115.6752</v>
      </c>
      <c r="F2868">
        <v>185.6</v>
      </c>
      <c r="G2868">
        <v>26.855634236195598</v>
      </c>
      <c r="H2868">
        <v>14.287129851023099</v>
      </c>
      <c r="I2868">
        <v>-9.5586742540421099E-2</v>
      </c>
      <c r="J2868">
        <v>-2.2161357505154098</v>
      </c>
      <c r="K2868">
        <v>187.42658164341</v>
      </c>
      <c r="L2868">
        <v>170.57362628246801</v>
      </c>
      <c r="M2868">
        <v>44.396190636512998</v>
      </c>
      <c r="N2868">
        <v>1.99002519800124</v>
      </c>
      <c r="O2868">
        <v>65.517241379310306</v>
      </c>
      <c r="P2868">
        <v>76.425855513307894</v>
      </c>
      <c r="Q2868">
        <v>3.6082155049197998E-2</v>
      </c>
    </row>
    <row r="2869" spans="1:17" hidden="1" x14ac:dyDescent="0.3">
      <c r="A2869" t="s">
        <v>5949</v>
      </c>
      <c r="B2869" t="s">
        <v>5950</v>
      </c>
      <c r="C2869" t="str">
        <f>IFERROR(VLOOKUP(Table1[[#This Row],[Ticker]],[1]!Table2[[Symbol]:[Industry]],2,FALSE),"-")</f>
        <v>-</v>
      </c>
      <c r="D2869" t="s">
        <v>630</v>
      </c>
      <c r="E2869">
        <v>115.58246699999999</v>
      </c>
      <c r="F2869">
        <v>34.99</v>
      </c>
      <c r="G2869">
        <v>34.625193184035098</v>
      </c>
      <c r="H2869">
        <v>-2.487113429721</v>
      </c>
      <c r="I2869">
        <v>18.625326741799</v>
      </c>
      <c r="J2869">
        <v>0.79096422100097696</v>
      </c>
      <c r="K2869">
        <v>34.152322258704601</v>
      </c>
      <c r="L2869">
        <v>30.283737398074301</v>
      </c>
      <c r="M2869">
        <v>61.797649441750998</v>
      </c>
      <c r="N2869">
        <v>2.3505175271101502</v>
      </c>
      <c r="O2869">
        <v>20.605887396398899</v>
      </c>
      <c r="P2869">
        <v>92.252747252747199</v>
      </c>
      <c r="Q2869">
        <v>0.112497674609353</v>
      </c>
    </row>
    <row r="2870" spans="1:17" hidden="1" x14ac:dyDescent="0.3">
      <c r="A2870" t="s">
        <v>5951</v>
      </c>
      <c r="B2870" t="s">
        <v>5952</v>
      </c>
      <c r="C2870" t="str">
        <f>IFERROR(VLOOKUP(Table1[[#This Row],[Ticker]],[1]!Table2[[Symbol]:[Industry]],2,FALSE),"-")</f>
        <v>-</v>
      </c>
      <c r="D2870" t="s">
        <v>967</v>
      </c>
      <c r="E2870">
        <v>115.12523439</v>
      </c>
      <c r="F2870">
        <v>144.44999999999999</v>
      </c>
      <c r="G2870">
        <v>-52.057921843352297</v>
      </c>
      <c r="H2870">
        <v>3.50654995065076</v>
      </c>
      <c r="I2870">
        <v>-24.696001458847999</v>
      </c>
      <c r="J2870">
        <v>-0.82188919419407203</v>
      </c>
      <c r="K2870">
        <v>135.522249076409</v>
      </c>
      <c r="L2870">
        <v>144.164855262717</v>
      </c>
      <c r="M2870">
        <v>73.299765043348103</v>
      </c>
      <c r="N2870">
        <v>1.8022293662104001</v>
      </c>
      <c r="O2870">
        <v>97.1270335756317</v>
      </c>
      <c r="P2870">
        <v>19.380165289256102</v>
      </c>
      <c r="Q2870">
        <v>2.3954041475011002E-2</v>
      </c>
    </row>
    <row r="2871" spans="1:17" hidden="1" x14ac:dyDescent="0.3">
      <c r="A2871" t="s">
        <v>5953</v>
      </c>
      <c r="B2871" t="s">
        <v>5954</v>
      </c>
      <c r="C2871" t="str">
        <f>IFERROR(VLOOKUP(Table1[[#This Row],[Ticker]],[1]!Table2[[Symbol]:[Industry]],2,FALSE),"-")</f>
        <v>-</v>
      </c>
      <c r="D2871" t="s">
        <v>283</v>
      </c>
      <c r="E2871">
        <v>115.01817498299999</v>
      </c>
      <c r="F2871">
        <v>61.37</v>
      </c>
      <c r="G2871">
        <v>-21.759106703880501</v>
      </c>
      <c r="H2871">
        <v>-4.39722586867879</v>
      </c>
      <c r="I2871">
        <v>2.0572158240052301</v>
      </c>
      <c r="J2871">
        <v>-2.8188868391999899</v>
      </c>
      <c r="K2871">
        <v>63.340275552993603</v>
      </c>
      <c r="L2871">
        <v>63.088788411765499</v>
      </c>
      <c r="M2871">
        <v>45.847718219804399</v>
      </c>
      <c r="N2871">
        <v>0.53938454513594603</v>
      </c>
      <c r="O2871">
        <v>75.883982401824994</v>
      </c>
      <c r="P2871">
        <v>39.477272727272698</v>
      </c>
      <c r="Q2871">
        <v>-6.3081057412189999E-3</v>
      </c>
    </row>
    <row r="2872" spans="1:17" hidden="1" x14ac:dyDescent="0.3">
      <c r="A2872" t="s">
        <v>5955</v>
      </c>
      <c r="B2872" t="s">
        <v>5956</v>
      </c>
      <c r="C2872" t="str">
        <f>IFERROR(VLOOKUP(Table1[[#This Row],[Ticker]],[1]!Table2[[Symbol]:[Industry]],2,FALSE),"-")</f>
        <v>-</v>
      </c>
      <c r="D2872" t="s">
        <v>141</v>
      </c>
      <c r="E2872">
        <v>114.8</v>
      </c>
      <c r="F2872">
        <v>41</v>
      </c>
      <c r="G2872">
        <v>-3.8797841915304998</v>
      </c>
      <c r="H2872">
        <v>-1.2717375111229301</v>
      </c>
      <c r="I2872">
        <v>-3.6056875424471899</v>
      </c>
      <c r="J2872">
        <v>-3.9849725840198502</v>
      </c>
      <c r="K2872">
        <v>41.102320440599897</v>
      </c>
      <c r="L2872">
        <v>39.1304400102741</v>
      </c>
      <c r="M2872">
        <v>50.714897072445197</v>
      </c>
      <c r="N2872">
        <v>0.13662958711480599</v>
      </c>
      <c r="O2872">
        <v>66.097560975609696</v>
      </c>
      <c r="P2872">
        <v>46.115466856735502</v>
      </c>
      <c r="Q2872">
        <v>8.3404752959403E-2</v>
      </c>
    </row>
    <row r="2873" spans="1:17" hidden="1" x14ac:dyDescent="0.3">
      <c r="A2873" t="s">
        <v>5957</v>
      </c>
      <c r="B2873" t="s">
        <v>5958</v>
      </c>
      <c r="C2873" t="str">
        <f>IFERROR(VLOOKUP(Table1[[#This Row],[Ticker]],[1]!Table2[[Symbol]:[Industry]],2,FALSE),"-")</f>
        <v>-</v>
      </c>
      <c r="D2873" t="s">
        <v>46</v>
      </c>
      <c r="E2873">
        <v>114.60680000000001</v>
      </c>
      <c r="F2873">
        <v>61.6</v>
      </c>
      <c r="G2873">
        <v>-61.245243969050499</v>
      </c>
      <c r="H2873">
        <v>-18.537417567500601</v>
      </c>
      <c r="I2873">
        <v>-26.916498353258</v>
      </c>
      <c r="J2873">
        <v>-10.223077657713</v>
      </c>
      <c r="K2873">
        <v>60.2682789855482</v>
      </c>
      <c r="L2873">
        <v>89.069179462525099</v>
      </c>
      <c r="M2873">
        <v>54.212131100294002</v>
      </c>
      <c r="N2873">
        <v>0.257444801024932</v>
      </c>
      <c r="O2873">
        <v>93.181818181818102</v>
      </c>
      <c r="P2873">
        <v>128.14814814814801</v>
      </c>
    </row>
    <row r="2874" spans="1:17" hidden="1" x14ac:dyDescent="0.3">
      <c r="A2874" t="s">
        <v>5959</v>
      </c>
      <c r="B2874" t="s">
        <v>5960</v>
      </c>
      <c r="C2874" t="str">
        <f>IFERROR(VLOOKUP(Table1[[#This Row],[Ticker]],[1]!Table2[[Symbol]:[Industry]],2,FALSE),"-")</f>
        <v>-</v>
      </c>
      <c r="D2874" t="s">
        <v>630</v>
      </c>
      <c r="E2874">
        <v>113.9304047</v>
      </c>
      <c r="F2874">
        <v>193.9</v>
      </c>
      <c r="G2874">
        <v>104.996672684926</v>
      </c>
      <c r="H2874">
        <v>-8.1497862916107309</v>
      </c>
      <c r="I2874">
        <v>-24.230451841630099</v>
      </c>
      <c r="J2874">
        <v>-5.87439710625722</v>
      </c>
      <c r="K2874">
        <v>206.95710702571</v>
      </c>
      <c r="L2874">
        <v>177.94161850604701</v>
      </c>
      <c r="M2874">
        <v>52.802497857903397</v>
      </c>
      <c r="N2874">
        <v>0.68963199462275204</v>
      </c>
      <c r="O2874">
        <v>44.920061887570903</v>
      </c>
      <c r="P2874">
        <v>198.30769230769201</v>
      </c>
    </row>
    <row r="2875" spans="1:17" hidden="1" x14ac:dyDescent="0.3">
      <c r="A2875" t="s">
        <v>5961</v>
      </c>
      <c r="B2875" t="s">
        <v>5962</v>
      </c>
      <c r="C2875" t="str">
        <f>IFERROR(VLOOKUP(Table1[[#This Row],[Ticker]],[1]!Table2[[Symbol]:[Industry]],2,FALSE),"-")</f>
        <v>-</v>
      </c>
      <c r="D2875" t="s">
        <v>3598</v>
      </c>
      <c r="E2875">
        <v>113.87218409099999</v>
      </c>
      <c r="F2875">
        <v>51.99</v>
      </c>
      <c r="G2875">
        <v>40.481292580172699</v>
      </c>
      <c r="H2875">
        <v>13.986883178532199</v>
      </c>
      <c r="I2875">
        <v>-4.3148465108183496</v>
      </c>
      <c r="J2875">
        <v>1.4740078654594</v>
      </c>
      <c r="K2875">
        <v>49.178133501055001</v>
      </c>
      <c r="L2875">
        <v>43.3687385141005</v>
      </c>
      <c r="M2875">
        <v>57.232253522835201</v>
      </c>
      <c r="N2875">
        <v>2.2856523649848501</v>
      </c>
      <c r="O2875">
        <v>14.7336026158876</v>
      </c>
      <c r="P2875">
        <v>123.13304721030001</v>
      </c>
      <c r="Q2875">
        <v>0.17130983892955701</v>
      </c>
    </row>
    <row r="2876" spans="1:17" hidden="1" x14ac:dyDescent="0.3">
      <c r="A2876" t="s">
        <v>5963</v>
      </c>
      <c r="B2876" t="s">
        <v>5964</v>
      </c>
      <c r="C2876" t="str">
        <f>IFERROR(VLOOKUP(Table1[[#This Row],[Ticker]],[1]!Table2[[Symbol]:[Industry]],2,FALSE),"-")</f>
        <v>-</v>
      </c>
      <c r="D2876" t="s">
        <v>5965</v>
      </c>
      <c r="E2876">
        <v>113.82889584</v>
      </c>
      <c r="F2876">
        <v>369.3</v>
      </c>
      <c r="G2876">
        <v>-33.6861218663784</v>
      </c>
      <c r="H2876">
        <v>-29.832533864272001</v>
      </c>
      <c r="I2876">
        <v>-47.538555578900798</v>
      </c>
      <c r="J2876">
        <v>1.01452068597222</v>
      </c>
      <c r="K2876">
        <v>391.56653150130802</v>
      </c>
      <c r="L2876">
        <v>376.02312815648401</v>
      </c>
      <c r="M2876">
        <v>39.4015591135934</v>
      </c>
      <c r="N2876">
        <v>0.744969977878436</v>
      </c>
      <c r="O2876">
        <v>78.107229894394806</v>
      </c>
      <c r="P2876">
        <v>78.405797101449195</v>
      </c>
    </row>
    <row r="2877" spans="1:17" hidden="1" x14ac:dyDescent="0.3">
      <c r="A2877" t="s">
        <v>5966</v>
      </c>
      <c r="B2877" t="s">
        <v>5967</v>
      </c>
      <c r="C2877" t="str">
        <f>IFERROR(VLOOKUP(Table1[[#This Row],[Ticker]],[1]!Table2[[Symbol]:[Industry]],2,FALSE),"-")</f>
        <v>-</v>
      </c>
      <c r="D2877" t="s">
        <v>412</v>
      </c>
      <c r="E2877">
        <v>113.79644710999899</v>
      </c>
      <c r="M2877">
        <v>50</v>
      </c>
    </row>
    <row r="2878" spans="1:17" hidden="1" x14ac:dyDescent="0.3">
      <c r="A2878" t="s">
        <v>5968</v>
      </c>
      <c r="B2878" t="s">
        <v>5969</v>
      </c>
      <c r="C2878" t="str">
        <f>IFERROR(VLOOKUP(Table1[[#This Row],[Ticker]],[1]!Table2[[Symbol]:[Industry]],2,FALSE),"-")</f>
        <v>-</v>
      </c>
      <c r="D2878" t="s">
        <v>777</v>
      </c>
      <c r="E2878">
        <v>113.79557201999999</v>
      </c>
      <c r="F2878">
        <v>90.35</v>
      </c>
      <c r="G2878">
        <v>57.999668301865697</v>
      </c>
      <c r="H2878">
        <v>15.753479756294</v>
      </c>
      <c r="I2878">
        <v>29.110110066122399</v>
      </c>
      <c r="J2878">
        <v>-6.9583528772461598</v>
      </c>
      <c r="K2878">
        <v>72.658309343763904</v>
      </c>
      <c r="L2878">
        <v>65.630257357898401</v>
      </c>
      <c r="M2878">
        <v>73.798578165679103</v>
      </c>
      <c r="N2878">
        <v>3.4299174254818601</v>
      </c>
      <c r="O2878">
        <v>7.8029883785279504</v>
      </c>
      <c r="P2878">
        <v>96.413043478260803</v>
      </c>
      <c r="Q2878">
        <v>4.4410526723468E-2</v>
      </c>
    </row>
    <row r="2879" spans="1:17" hidden="1" x14ac:dyDescent="0.3">
      <c r="A2879" t="s">
        <v>5970</v>
      </c>
      <c r="B2879" t="s">
        <v>5971</v>
      </c>
      <c r="C2879" t="str">
        <f>IFERROR(VLOOKUP(Table1[[#This Row],[Ticker]],[1]!Table2[[Symbol]:[Industry]],2,FALSE),"-")</f>
        <v>-</v>
      </c>
      <c r="D2879" t="s">
        <v>141</v>
      </c>
      <c r="E2879">
        <v>113.395528125</v>
      </c>
      <c r="F2879">
        <v>526.35</v>
      </c>
      <c r="G2879">
        <v>170.73779822605101</v>
      </c>
      <c r="H2879">
        <v>-33.167742584046202</v>
      </c>
      <c r="I2879">
        <v>36.681535233651701</v>
      </c>
      <c r="J2879">
        <v>-5.42789012934551</v>
      </c>
      <c r="K2879">
        <v>726.11832632604205</v>
      </c>
      <c r="L2879">
        <v>599.13682458399103</v>
      </c>
      <c r="M2879">
        <v>6.7757207462607303</v>
      </c>
      <c r="N2879">
        <v>2.08766956873861</v>
      </c>
      <c r="O2879">
        <v>115.294005889617</v>
      </c>
      <c r="P2879">
        <v>206.90962099125301</v>
      </c>
    </row>
    <row r="2880" spans="1:17" hidden="1" x14ac:dyDescent="0.3">
      <c r="A2880" t="s">
        <v>5972</v>
      </c>
      <c r="B2880" t="s">
        <v>5973</v>
      </c>
      <c r="C2880" t="str">
        <f>IFERROR(VLOOKUP(Table1[[#This Row],[Ticker]],[1]!Table2[[Symbol]:[Industry]],2,FALSE),"-")</f>
        <v>-</v>
      </c>
      <c r="D2880" t="s">
        <v>265</v>
      </c>
      <c r="E2880">
        <v>113.387121679999</v>
      </c>
      <c r="F2880">
        <v>115.85</v>
      </c>
      <c r="G2880">
        <v>5.4634456780151401</v>
      </c>
      <c r="H2880">
        <v>23.4731604480607</v>
      </c>
      <c r="I2880">
        <v>-10.0471289838886</v>
      </c>
      <c r="J2880">
        <v>11.82229846375</v>
      </c>
      <c r="K2880">
        <v>102.508904525524</v>
      </c>
      <c r="L2880">
        <v>95.742507780188902</v>
      </c>
      <c r="M2880">
        <v>60.376739542473999</v>
      </c>
      <c r="N2880">
        <v>2.8586047037539499</v>
      </c>
      <c r="O2880">
        <v>13.897280966767299</v>
      </c>
      <c r="P2880">
        <v>65.5</v>
      </c>
    </row>
    <row r="2881" spans="1:17" hidden="1" x14ac:dyDescent="0.3">
      <c r="A2881" t="s">
        <v>5974</v>
      </c>
      <c r="B2881" t="s">
        <v>3012</v>
      </c>
      <c r="C2881" t="str">
        <f>IFERROR(VLOOKUP(Table1[[#This Row],[Ticker]],[1]!Table2[[Symbol]:[Industry]],2,FALSE),"-")</f>
        <v>-</v>
      </c>
      <c r="D2881" t="s">
        <v>4191</v>
      </c>
      <c r="E2881">
        <v>113.34699999999999</v>
      </c>
      <c r="F2881">
        <v>871.9</v>
      </c>
      <c r="G2881">
        <v>18.198263568258099</v>
      </c>
      <c r="H2881">
        <v>-2.8524935248686298</v>
      </c>
      <c r="I2881">
        <v>0.307185857268306</v>
      </c>
      <c r="J2881">
        <v>-1.5812052141439099</v>
      </c>
      <c r="K2881">
        <v>847.18487903232995</v>
      </c>
      <c r="L2881">
        <v>779.88898095101001</v>
      </c>
      <c r="M2881">
        <v>53.584429021136998</v>
      </c>
      <c r="N2881">
        <v>1.2235866261398101</v>
      </c>
      <c r="O2881">
        <v>37.143020988645397</v>
      </c>
      <c r="P2881">
        <v>51.621598121902402</v>
      </c>
      <c r="Q2881">
        <v>6.3365197472322998E-2</v>
      </c>
    </row>
    <row r="2882" spans="1:17" hidden="1" x14ac:dyDescent="0.3">
      <c r="A2882" t="s">
        <v>5975</v>
      </c>
      <c r="B2882" t="s">
        <v>5976</v>
      </c>
      <c r="C2882" t="str">
        <f>IFERROR(VLOOKUP(Table1[[#This Row],[Ticker]],[1]!Table2[[Symbol]:[Industry]],2,FALSE),"-")</f>
        <v>-</v>
      </c>
      <c r="D2882" t="s">
        <v>172</v>
      </c>
      <c r="E2882">
        <v>113.30299070999899</v>
      </c>
      <c r="F2882">
        <v>49.35</v>
      </c>
      <c r="G2882">
        <v>-0.67583218023903702</v>
      </c>
      <c r="H2882">
        <v>-0.56751215901026597</v>
      </c>
      <c r="I2882">
        <v>-20.861995983589701</v>
      </c>
      <c r="J2882">
        <v>-4.6571701352838097</v>
      </c>
      <c r="K2882">
        <v>50.213409290632299</v>
      </c>
      <c r="L2882">
        <v>47.343111616628498</v>
      </c>
      <c r="M2882">
        <v>38.190365807775699</v>
      </c>
      <c r="N2882">
        <v>0.78657822863831395</v>
      </c>
      <c r="O2882">
        <v>40.425531914893597</v>
      </c>
      <c r="P2882">
        <v>47.093889716840501</v>
      </c>
      <c r="Q2882">
        <v>-1.5689064451143001E-2</v>
      </c>
    </row>
    <row r="2883" spans="1:17" hidden="1" x14ac:dyDescent="0.3">
      <c r="A2883" t="s">
        <v>5977</v>
      </c>
      <c r="B2883" t="s">
        <v>5978</v>
      </c>
      <c r="C2883" t="str">
        <f>IFERROR(VLOOKUP(Table1[[#This Row],[Ticker]],[1]!Table2[[Symbol]:[Industry]],2,FALSE),"-")</f>
        <v>-</v>
      </c>
      <c r="D2883" t="s">
        <v>5753</v>
      </c>
      <c r="E2883">
        <v>113.2651</v>
      </c>
      <c r="F2883">
        <v>75.010000000000005</v>
      </c>
      <c r="G2883">
        <v>-37.968579716349304</v>
      </c>
      <c r="H2883">
        <v>-4.2797178671695804</v>
      </c>
      <c r="I2883">
        <v>-49.752705249809701</v>
      </c>
      <c r="J2883">
        <v>-9.0094698643156695E-2</v>
      </c>
      <c r="K2883">
        <v>80.6644322415723</v>
      </c>
      <c r="L2883">
        <v>91.357375832084998</v>
      </c>
      <c r="M2883">
        <v>35.538166041342599</v>
      </c>
      <c r="N2883">
        <v>0.52729145211122497</v>
      </c>
      <c r="O2883">
        <v>95.973870150646505</v>
      </c>
      <c r="P2883">
        <v>4.1805555555555598</v>
      </c>
      <c r="Q2883">
        <v>6.4513615915941E-2</v>
      </c>
    </row>
    <row r="2884" spans="1:17" hidden="1" x14ac:dyDescent="0.3">
      <c r="A2884" t="s">
        <v>5979</v>
      </c>
      <c r="B2884" t="s">
        <v>5980</v>
      </c>
      <c r="C2884" t="str">
        <f>IFERROR(VLOOKUP(Table1[[#This Row],[Ticker]],[1]!Table2[[Symbol]:[Industry]],2,FALSE),"-")</f>
        <v>-</v>
      </c>
      <c r="D2884" t="s">
        <v>559</v>
      </c>
      <c r="E2884">
        <v>113.2455822</v>
      </c>
      <c r="F2884">
        <v>67.45</v>
      </c>
      <c r="G2884">
        <v>129.3894465777</v>
      </c>
      <c r="H2884">
        <v>35.601358935577501</v>
      </c>
      <c r="I2884">
        <v>73.100877237512094</v>
      </c>
      <c r="J2884">
        <v>2.1762411160797499</v>
      </c>
      <c r="K2884">
        <v>51.189841530126003</v>
      </c>
      <c r="L2884">
        <v>42.0446771296685</v>
      </c>
      <c r="M2884">
        <v>77.826738728674499</v>
      </c>
      <c r="N2884">
        <v>3.58817480139794</v>
      </c>
      <c r="O2884">
        <v>3.7657524091919901</v>
      </c>
      <c r="P2884">
        <v>178.02967848309899</v>
      </c>
      <c r="Q2884">
        <v>0.121219356920723</v>
      </c>
    </row>
    <row r="2885" spans="1:17" hidden="1" x14ac:dyDescent="0.3">
      <c r="A2885" t="s">
        <v>5981</v>
      </c>
      <c r="B2885" t="s">
        <v>5982</v>
      </c>
      <c r="C2885" t="str">
        <f>IFERROR(VLOOKUP(Table1[[#This Row],[Ticker]],[1]!Table2[[Symbol]:[Industry]],2,FALSE),"-")</f>
        <v>-</v>
      </c>
      <c r="D2885" t="s">
        <v>681</v>
      </c>
      <c r="E2885">
        <v>112.995</v>
      </c>
      <c r="F2885">
        <v>24.3</v>
      </c>
      <c r="G2885">
        <v>-48.4900061843028</v>
      </c>
      <c r="H2885">
        <v>-7.1178913572767701</v>
      </c>
      <c r="I2885">
        <v>-28.0932301472189</v>
      </c>
      <c r="J2885">
        <v>2.7980667852629999</v>
      </c>
      <c r="K2885">
        <v>23.895330328335</v>
      </c>
      <c r="L2885">
        <v>25.631878118107402</v>
      </c>
      <c r="M2885">
        <v>60.719590041812701</v>
      </c>
      <c r="N2885">
        <v>1.4154231621715501</v>
      </c>
      <c r="O2885">
        <v>68.312757201646093</v>
      </c>
      <c r="P2885">
        <v>27.8947368421052</v>
      </c>
      <c r="Q2885">
        <v>-0.100245368657973</v>
      </c>
    </row>
    <row r="2886" spans="1:17" hidden="1" x14ac:dyDescent="0.3">
      <c r="A2886" t="s">
        <v>5983</v>
      </c>
      <c r="B2886" t="s">
        <v>5984</v>
      </c>
      <c r="C2886" t="str">
        <f>IFERROR(VLOOKUP(Table1[[#This Row],[Ticker]],[1]!Table2[[Symbol]:[Industry]],2,FALSE),"-")</f>
        <v>-</v>
      </c>
      <c r="D2886" t="s">
        <v>569</v>
      </c>
      <c r="E2886">
        <v>112.83</v>
      </c>
      <c r="F2886">
        <v>188.05</v>
      </c>
      <c r="G2886">
        <v>380.97180443723198</v>
      </c>
      <c r="H2886">
        <v>18.760313770928299</v>
      </c>
      <c r="I2886">
        <v>63.576875996008397</v>
      </c>
      <c r="J2886">
        <v>16.062786600051801</v>
      </c>
      <c r="K2886">
        <v>146.04393494742899</v>
      </c>
      <c r="L2886">
        <v>107.19753801948001</v>
      </c>
      <c r="M2886">
        <v>86.182564809948104</v>
      </c>
      <c r="N2886">
        <v>0.641720929454767</v>
      </c>
      <c r="O2886">
        <v>4.5466631215102096</v>
      </c>
      <c r="P2886">
        <v>483.10077519379797</v>
      </c>
      <c r="Q2886">
        <v>0.14869157834476401</v>
      </c>
    </row>
    <row r="2887" spans="1:17" hidden="1" x14ac:dyDescent="0.3">
      <c r="A2887" t="s">
        <v>5985</v>
      </c>
      <c r="B2887" t="s">
        <v>5986</v>
      </c>
      <c r="C2887" t="str">
        <f>IFERROR(VLOOKUP(Table1[[#This Row],[Ticker]],[1]!Table2[[Symbol]:[Industry]],2,FALSE),"-")</f>
        <v>-</v>
      </c>
      <c r="D2887" t="s">
        <v>566</v>
      </c>
      <c r="E2887">
        <v>112.8159</v>
      </c>
      <c r="F2887">
        <v>182.55</v>
      </c>
      <c r="G2887">
        <v>27.472840750395498</v>
      </c>
      <c r="H2887">
        <v>6.1255227628496698</v>
      </c>
      <c r="I2887">
        <v>115.350650797151</v>
      </c>
      <c r="J2887">
        <v>13.0804087638311</v>
      </c>
      <c r="K2887">
        <v>145.35252778038901</v>
      </c>
      <c r="L2887">
        <v>103.902314629378</v>
      </c>
      <c r="M2887">
        <v>64.885956248365602</v>
      </c>
      <c r="N2887">
        <v>0.69634931997136695</v>
      </c>
      <c r="O2887">
        <v>9.5864146809093498</v>
      </c>
      <c r="P2887">
        <v>206.03520536462699</v>
      </c>
    </row>
    <row r="2888" spans="1:17" hidden="1" x14ac:dyDescent="0.3">
      <c r="A2888" t="s">
        <v>5987</v>
      </c>
      <c r="B2888" t="s">
        <v>5988</v>
      </c>
      <c r="C2888" t="str">
        <f>IFERROR(VLOOKUP(Table1[[#This Row],[Ticker]],[1]!Table2[[Symbol]:[Industry]],2,FALSE),"-")</f>
        <v>-</v>
      </c>
      <c r="D2888" t="s">
        <v>630</v>
      </c>
      <c r="E2888">
        <v>112.72539999999999</v>
      </c>
      <c r="F2888">
        <v>48.38</v>
      </c>
      <c r="G2888">
        <v>-28.820241224037701</v>
      </c>
      <c r="H2888">
        <v>-6.1113876568955199</v>
      </c>
      <c r="I2888">
        <v>-24.323388483611801</v>
      </c>
      <c r="J2888">
        <v>-0.94137674992520604</v>
      </c>
      <c r="K2888">
        <v>49.7423205989652</v>
      </c>
      <c r="L2888">
        <v>50.4018226334979</v>
      </c>
      <c r="M2888">
        <v>43.615178362004798</v>
      </c>
      <c r="N2888">
        <v>0.73445490919022804</v>
      </c>
      <c r="O2888">
        <v>41.794129805704799</v>
      </c>
      <c r="P2888">
        <v>17.712895377128898</v>
      </c>
      <c r="Q2888">
        <v>4.3109053903459997E-3</v>
      </c>
    </row>
    <row r="2889" spans="1:17" hidden="1" x14ac:dyDescent="0.3">
      <c r="A2889" t="s">
        <v>5989</v>
      </c>
      <c r="B2889" t="s">
        <v>5990</v>
      </c>
      <c r="C2889" t="str">
        <f>IFERROR(VLOOKUP(Table1[[#This Row],[Ticker]],[1]!Table2[[Symbol]:[Industry]],2,FALSE),"-")</f>
        <v>-</v>
      </c>
      <c r="D2889" t="s">
        <v>1570</v>
      </c>
      <c r="E2889">
        <v>112.66629601299999</v>
      </c>
      <c r="F2889">
        <v>76.989999999999995</v>
      </c>
      <c r="G2889">
        <v>-11.569251210125</v>
      </c>
      <c r="H2889">
        <v>-16.656352895738301</v>
      </c>
      <c r="I2889">
        <v>-53.598108275052702</v>
      </c>
      <c r="J2889">
        <v>-3.3079585125334501</v>
      </c>
      <c r="K2889">
        <v>81.570707162902195</v>
      </c>
      <c r="L2889">
        <v>83.477870697486395</v>
      </c>
      <c r="M2889">
        <v>46.142511771815002</v>
      </c>
      <c r="N2889">
        <v>0.28262524744936801</v>
      </c>
      <c r="O2889">
        <v>93.206909988310102</v>
      </c>
      <c r="P2889">
        <v>28.316666666666599</v>
      </c>
      <c r="Q2889">
        <v>4.4911589014088003E-2</v>
      </c>
    </row>
    <row r="2890" spans="1:17" hidden="1" x14ac:dyDescent="0.3">
      <c r="A2890" t="s">
        <v>5991</v>
      </c>
      <c r="B2890" t="s">
        <v>5992</v>
      </c>
      <c r="C2890" t="str">
        <f>IFERROR(VLOOKUP(Table1[[#This Row],[Ticker]],[1]!Table2[[Symbol]:[Industry]],2,FALSE),"-")</f>
        <v>-</v>
      </c>
      <c r="D2890" t="s">
        <v>1419</v>
      </c>
      <c r="E2890">
        <v>112.58626649999999</v>
      </c>
      <c r="F2890">
        <v>125.05</v>
      </c>
      <c r="G2890">
        <v>7.7928878955579703</v>
      </c>
      <c r="H2890">
        <v>-8.8859507090924694</v>
      </c>
      <c r="I2890">
        <v>-8.9780497866475493</v>
      </c>
      <c r="J2890">
        <v>-11.6854159560552</v>
      </c>
      <c r="K2890">
        <v>127.27084084172</v>
      </c>
      <c r="L2890">
        <v>116.60964363005</v>
      </c>
      <c r="M2890">
        <v>41.638514924393803</v>
      </c>
      <c r="N2890">
        <v>2.0114330934239</v>
      </c>
      <c r="O2890">
        <v>22.9108356657337</v>
      </c>
      <c r="P2890">
        <v>51.3006654567453</v>
      </c>
      <c r="Q2890">
        <v>0.12085595211043899</v>
      </c>
    </row>
    <row r="2891" spans="1:17" hidden="1" x14ac:dyDescent="0.3">
      <c r="A2891" t="s">
        <v>5993</v>
      </c>
      <c r="B2891" t="s">
        <v>5994</v>
      </c>
      <c r="C2891" t="str">
        <f>IFERROR(VLOOKUP(Table1[[#This Row],[Ticker]],[1]!Table2[[Symbol]:[Industry]],2,FALSE),"-")</f>
        <v>-</v>
      </c>
      <c r="D2891" t="s">
        <v>265</v>
      </c>
      <c r="E2891">
        <v>112.56</v>
      </c>
      <c r="F2891">
        <v>112</v>
      </c>
      <c r="G2891">
        <v>33.470019289659803</v>
      </c>
      <c r="H2891">
        <v>-0.81924882334012505</v>
      </c>
      <c r="I2891">
        <v>-8.5063328686244297</v>
      </c>
      <c r="J2891">
        <v>-4.0037249280628604</v>
      </c>
      <c r="K2891">
        <v>111.042770181138</v>
      </c>
      <c r="L2891">
        <v>108.085795413065</v>
      </c>
      <c r="M2891">
        <v>45.385088898967098</v>
      </c>
      <c r="N2891">
        <v>0.74790457769181096</v>
      </c>
      <c r="O2891">
        <v>36.651785714285701</v>
      </c>
      <c r="P2891">
        <v>72.307692307692307</v>
      </c>
    </row>
    <row r="2892" spans="1:17" hidden="1" x14ac:dyDescent="0.3">
      <c r="A2892" t="s">
        <v>5995</v>
      </c>
      <c r="B2892" t="s">
        <v>5996</v>
      </c>
      <c r="C2892" t="str">
        <f>IFERROR(VLOOKUP(Table1[[#This Row],[Ticker]],[1]!Table2[[Symbol]:[Industry]],2,FALSE),"-")</f>
        <v>-</v>
      </c>
      <c r="D2892" t="s">
        <v>427</v>
      </c>
      <c r="E2892">
        <v>112.488060125</v>
      </c>
      <c r="F2892">
        <v>102.95</v>
      </c>
      <c r="G2892">
        <v>86.977330868788599</v>
      </c>
      <c r="H2892">
        <v>-0.78368970235799496</v>
      </c>
      <c r="I2892">
        <v>-0.20527137300506401</v>
      </c>
      <c r="J2892">
        <v>0.53694492839647001</v>
      </c>
      <c r="K2892">
        <v>99.538228200000802</v>
      </c>
      <c r="L2892">
        <v>86.412218406943495</v>
      </c>
      <c r="M2892">
        <v>56.8830945793258</v>
      </c>
      <c r="N2892">
        <v>0.33250125601992703</v>
      </c>
      <c r="O2892">
        <v>30.014570179698801</v>
      </c>
      <c r="P2892">
        <v>139.41860465116201</v>
      </c>
      <c r="Q2892">
        <v>7.9644127594536998E-2</v>
      </c>
    </row>
    <row r="2893" spans="1:17" hidden="1" x14ac:dyDescent="0.3">
      <c r="A2893" t="s">
        <v>5997</v>
      </c>
      <c r="B2893" t="s">
        <v>5998</v>
      </c>
      <c r="C2893" t="str">
        <f>IFERROR(VLOOKUP(Table1[[#This Row],[Ticker]],[1]!Table2[[Symbol]:[Industry]],2,FALSE),"-")</f>
        <v>-</v>
      </c>
      <c r="D2893" t="s">
        <v>532</v>
      </c>
      <c r="E2893">
        <v>112.19364</v>
      </c>
      <c r="F2893">
        <v>23.79</v>
      </c>
      <c r="G2893">
        <v>-5.0204931935112</v>
      </c>
      <c r="H2893">
        <v>-2.8529340923194999</v>
      </c>
      <c r="I2893">
        <v>-32.211937192235197</v>
      </c>
      <c r="J2893">
        <v>-3.3304260998940798</v>
      </c>
      <c r="K2893">
        <v>26.767305047058599</v>
      </c>
      <c r="L2893">
        <v>29.559133914851301</v>
      </c>
      <c r="M2893">
        <v>55.397061068534498</v>
      </c>
      <c r="N2893">
        <v>0.36107302176115202</v>
      </c>
      <c r="O2893">
        <v>76.544766708701104</v>
      </c>
      <c r="P2893">
        <v>32.1666666666666</v>
      </c>
      <c r="Q2893">
        <v>3.1627905518852001E-2</v>
      </c>
    </row>
    <row r="2894" spans="1:17" hidden="1" x14ac:dyDescent="0.3">
      <c r="A2894" t="s">
        <v>5999</v>
      </c>
      <c r="B2894" t="s">
        <v>6000</v>
      </c>
      <c r="C2894" t="str">
        <f>IFERROR(VLOOKUP(Table1[[#This Row],[Ticker]],[1]!Table2[[Symbol]:[Industry]],2,FALSE),"-")</f>
        <v>-</v>
      </c>
      <c r="D2894" t="s">
        <v>630</v>
      </c>
      <c r="E2894">
        <v>112.17570000000001</v>
      </c>
      <c r="F2894">
        <v>191.1</v>
      </c>
      <c r="G2894">
        <v>-1.4766172273141001</v>
      </c>
      <c r="H2894">
        <v>25.032610314964</v>
      </c>
      <c r="I2894">
        <v>-4.5889121463614497</v>
      </c>
      <c r="J2894">
        <v>11.600076241527701</v>
      </c>
      <c r="K2894">
        <v>172.046082113268</v>
      </c>
      <c r="L2894">
        <v>165.448648583368</v>
      </c>
      <c r="M2894">
        <v>56.017268728060301</v>
      </c>
      <c r="N2894">
        <v>2.25509016524627</v>
      </c>
      <c r="O2894">
        <v>17.7394034536891</v>
      </c>
      <c r="P2894">
        <v>43.1460674157303</v>
      </c>
      <c r="Q2894">
        <v>7.7328347153141005E-2</v>
      </c>
    </row>
    <row r="2895" spans="1:17" hidden="1" x14ac:dyDescent="0.3">
      <c r="A2895" t="s">
        <v>6001</v>
      </c>
      <c r="B2895" t="s">
        <v>6002</v>
      </c>
      <c r="C2895" t="str">
        <f>IFERROR(VLOOKUP(Table1[[#This Row],[Ticker]],[1]!Table2[[Symbol]:[Industry]],2,FALSE),"-")</f>
        <v>-</v>
      </c>
      <c r="D2895" t="s">
        <v>415</v>
      </c>
      <c r="E2895">
        <v>112.1457632</v>
      </c>
      <c r="F2895">
        <v>136</v>
      </c>
      <c r="G2895">
        <v>-11.957381179797901</v>
      </c>
      <c r="H2895">
        <v>-13.779554896989</v>
      </c>
      <c r="I2895">
        <v>-35.461491096363901</v>
      </c>
      <c r="J2895">
        <v>-4.1856228823963999</v>
      </c>
      <c r="K2895">
        <v>149.999538266446</v>
      </c>
      <c r="L2895">
        <v>152.03620063357599</v>
      </c>
      <c r="M2895">
        <v>37.619601375724102</v>
      </c>
      <c r="N2895">
        <v>1.09354136657858</v>
      </c>
      <c r="O2895">
        <v>58.676470588235297</v>
      </c>
      <c r="P2895">
        <v>37.584499027717698</v>
      </c>
      <c r="Q2895">
        <v>6.6243063978706995E-2</v>
      </c>
    </row>
    <row r="2896" spans="1:17" hidden="1" x14ac:dyDescent="0.3">
      <c r="A2896" t="s">
        <v>6003</v>
      </c>
      <c r="B2896" t="s">
        <v>6004</v>
      </c>
      <c r="C2896" t="str">
        <f>IFERROR(VLOOKUP(Table1[[#This Row],[Ticker]],[1]!Table2[[Symbol]:[Industry]],2,FALSE),"-")</f>
        <v>-</v>
      </c>
      <c r="D2896" t="s">
        <v>1169</v>
      </c>
      <c r="E2896">
        <v>112.1159992</v>
      </c>
      <c r="F2896">
        <v>19.52</v>
      </c>
      <c r="G2896">
        <v>9.8946850668097106</v>
      </c>
      <c r="H2896">
        <v>-1.5526363875274201</v>
      </c>
      <c r="I2896">
        <v>-20.5703445071041</v>
      </c>
      <c r="J2896">
        <v>-2.1547060701298801</v>
      </c>
      <c r="K2896">
        <v>17.890684090487198</v>
      </c>
      <c r="L2896">
        <v>17.9552828347286</v>
      </c>
      <c r="M2896">
        <v>80.356207903856898</v>
      </c>
      <c r="N2896">
        <v>1.50006424679726</v>
      </c>
      <c r="O2896">
        <v>29.354508196721302</v>
      </c>
      <c r="P2896">
        <v>52.499999999999901</v>
      </c>
      <c r="Q2896">
        <v>4.4607458575320003E-2</v>
      </c>
    </row>
    <row r="2897" spans="1:17" hidden="1" x14ac:dyDescent="0.3">
      <c r="A2897" t="s">
        <v>6005</v>
      </c>
      <c r="B2897" t="s">
        <v>6006</v>
      </c>
      <c r="C2897" t="str">
        <f>IFERROR(VLOOKUP(Table1[[#This Row],[Ticker]],[1]!Table2[[Symbol]:[Industry]],2,FALSE),"-")</f>
        <v>-</v>
      </c>
      <c r="D2897" t="s">
        <v>1547</v>
      </c>
      <c r="E2897">
        <v>112.08175199999999</v>
      </c>
      <c r="F2897">
        <v>185.1</v>
      </c>
      <c r="G2897">
        <v>0.686708637674186</v>
      </c>
      <c r="H2897">
        <v>23.6447621548757</v>
      </c>
      <c r="I2897">
        <v>-0.29812597347995101</v>
      </c>
      <c r="J2897">
        <v>4.87785401930556</v>
      </c>
      <c r="K2897">
        <v>155.632163748164</v>
      </c>
      <c r="L2897">
        <v>143.71440889001701</v>
      </c>
      <c r="M2897">
        <v>64.476222195962904</v>
      </c>
      <c r="N2897">
        <v>1.3500309214594901</v>
      </c>
      <c r="O2897">
        <v>8.0497028633171208</v>
      </c>
      <c r="P2897">
        <v>76.285714285714207</v>
      </c>
    </row>
    <row r="2898" spans="1:17" hidden="1" x14ac:dyDescent="0.3">
      <c r="A2898" t="s">
        <v>6007</v>
      </c>
      <c r="B2898" t="s">
        <v>6008</v>
      </c>
      <c r="C2898" t="str">
        <f>IFERROR(VLOOKUP(Table1[[#This Row],[Ticker]],[1]!Table2[[Symbol]:[Industry]],2,FALSE),"-")</f>
        <v>-</v>
      </c>
      <c r="D2898" t="s">
        <v>121</v>
      </c>
      <c r="E2898">
        <v>111.78585</v>
      </c>
      <c r="F2898">
        <v>7.26</v>
      </c>
      <c r="G2898">
        <v>-70.280543925623505</v>
      </c>
      <c r="H2898">
        <v>-3.6277584535313001</v>
      </c>
      <c r="I2898">
        <v>-52.365216301975899</v>
      </c>
      <c r="J2898">
        <v>-1.23791779277497</v>
      </c>
      <c r="K2898">
        <v>7.4902546516111599</v>
      </c>
      <c r="L2898">
        <v>9.3375415800778505</v>
      </c>
      <c r="M2898">
        <v>48.964235684837</v>
      </c>
      <c r="N2898">
        <v>0.85277229244402997</v>
      </c>
      <c r="O2898">
        <v>90.771349862258901</v>
      </c>
      <c r="P2898">
        <v>6.7647058823529296</v>
      </c>
      <c r="Q2898">
        <v>-6.6642071190369995E-2</v>
      </c>
    </row>
    <row r="2899" spans="1:17" hidden="1" x14ac:dyDescent="0.3">
      <c r="A2899" t="s">
        <v>6009</v>
      </c>
      <c r="B2899" t="s">
        <v>6010</v>
      </c>
      <c r="C2899" t="str">
        <f>IFERROR(VLOOKUP(Table1[[#This Row],[Ticker]],[1]!Table2[[Symbol]:[Industry]],2,FALSE),"-")</f>
        <v>-</v>
      </c>
      <c r="D2899" t="s">
        <v>992</v>
      </c>
      <c r="E2899">
        <v>111.453354</v>
      </c>
      <c r="F2899">
        <v>27</v>
      </c>
      <c r="G2899">
        <v>-26.1874764992228</v>
      </c>
      <c r="H2899">
        <v>-5.48030361913038</v>
      </c>
      <c r="I2899">
        <v>-26.896239033971099</v>
      </c>
      <c r="J2899">
        <v>3.4790566283556901</v>
      </c>
      <c r="K2899">
        <v>26.8731744574578</v>
      </c>
      <c r="L2899">
        <v>28.222690505643602</v>
      </c>
      <c r="M2899">
        <v>74.770710232510098</v>
      </c>
      <c r="N2899">
        <v>0.37806546968573701</v>
      </c>
      <c r="O2899">
        <v>42.592592592592503</v>
      </c>
      <c r="P2899">
        <v>18.1619256017505</v>
      </c>
      <c r="Q2899">
        <v>6.1066424650920003E-3</v>
      </c>
    </row>
    <row r="2900" spans="1:17" hidden="1" x14ac:dyDescent="0.3">
      <c r="A2900" t="s">
        <v>6011</v>
      </c>
      <c r="B2900" t="s">
        <v>6012</v>
      </c>
      <c r="C2900" t="str">
        <f>IFERROR(VLOOKUP(Table1[[#This Row],[Ticker]],[1]!Table2[[Symbol]:[Industry]],2,FALSE),"-")</f>
        <v>-</v>
      </c>
      <c r="D2900" t="s">
        <v>54</v>
      </c>
      <c r="E2900">
        <v>111.36</v>
      </c>
      <c r="F2900">
        <v>139.19999999999999</v>
      </c>
      <c r="G2900">
        <v>-7.4459110471310401</v>
      </c>
      <c r="H2900">
        <v>-17.9586307150064</v>
      </c>
      <c r="I2900">
        <v>-9.39952362673972</v>
      </c>
      <c r="J2900">
        <v>-1.15316787850464</v>
      </c>
      <c r="K2900">
        <v>144.04551816802899</v>
      </c>
      <c r="L2900">
        <v>135.75735782540099</v>
      </c>
      <c r="M2900">
        <v>45.707288450223302</v>
      </c>
      <c r="N2900">
        <v>0.59258198672421702</v>
      </c>
      <c r="O2900">
        <v>32.183908045976999</v>
      </c>
      <c r="P2900">
        <v>31.073446327683602</v>
      </c>
      <c r="Q2900">
        <v>-0.102138803267128</v>
      </c>
    </row>
    <row r="2901" spans="1:17" hidden="1" x14ac:dyDescent="0.3">
      <c r="A2901" t="s">
        <v>6013</v>
      </c>
      <c r="B2901" t="s">
        <v>6014</v>
      </c>
      <c r="C2901" t="str">
        <f>IFERROR(VLOOKUP(Table1[[#This Row],[Ticker]],[1]!Table2[[Symbol]:[Industry]],2,FALSE),"-")</f>
        <v>-</v>
      </c>
      <c r="D2901" t="s">
        <v>492</v>
      </c>
      <c r="E2901">
        <v>111.3484176</v>
      </c>
      <c r="F2901">
        <v>39.840000000000003</v>
      </c>
      <c r="G2901">
        <v>15.050127848359599</v>
      </c>
      <c r="H2901">
        <v>-6.1551730939450202</v>
      </c>
      <c r="I2901">
        <v>15.7370462400121</v>
      </c>
      <c r="J2901">
        <v>-5.6448058967230903</v>
      </c>
      <c r="K2901">
        <v>39.885967384917102</v>
      </c>
      <c r="L2901">
        <v>36.030085404873098</v>
      </c>
      <c r="M2901">
        <v>52.455579422924401</v>
      </c>
      <c r="N2901">
        <v>0.223824626340349</v>
      </c>
      <c r="O2901">
        <v>31.551204819277</v>
      </c>
      <c r="P2901">
        <v>52.293577981651303</v>
      </c>
      <c r="Q2901">
        <v>5.3482924238909997E-3</v>
      </c>
    </row>
    <row r="2902" spans="1:17" hidden="1" x14ac:dyDescent="0.3">
      <c r="A2902" t="s">
        <v>6015</v>
      </c>
      <c r="B2902" t="s">
        <v>6016</v>
      </c>
      <c r="C2902" t="str">
        <f>IFERROR(VLOOKUP(Table1[[#This Row],[Ticker]],[1]!Table2[[Symbol]:[Industry]],2,FALSE),"-")</f>
        <v>-</v>
      </c>
      <c r="D2902" t="s">
        <v>2368</v>
      </c>
      <c r="E2902">
        <v>111.303566676</v>
      </c>
      <c r="F2902">
        <v>47.26</v>
      </c>
      <c r="G2902">
        <v>45.899361743967198</v>
      </c>
      <c r="H2902">
        <v>23.40286786135</v>
      </c>
      <c r="I2902">
        <v>-41.133818868066498</v>
      </c>
      <c r="J2902">
        <v>23.026859269374601</v>
      </c>
      <c r="K2902">
        <v>41.275012230043302</v>
      </c>
      <c r="L2902">
        <v>45.795628436792398</v>
      </c>
      <c r="M2902">
        <v>89.560777417244296</v>
      </c>
      <c r="N2902">
        <v>1.3621096398952599</v>
      </c>
      <c r="O2902">
        <v>58.696572154041398</v>
      </c>
      <c r="P2902">
        <v>79.4399620313241</v>
      </c>
      <c r="Q2902">
        <v>0.20200493352865501</v>
      </c>
    </row>
    <row r="2903" spans="1:17" hidden="1" x14ac:dyDescent="0.3">
      <c r="A2903" t="s">
        <v>6017</v>
      </c>
      <c r="B2903" t="s">
        <v>6018</v>
      </c>
      <c r="C2903" t="str">
        <f>IFERROR(VLOOKUP(Table1[[#This Row],[Ticker]],[1]!Table2[[Symbol]:[Industry]],2,FALSE),"-")</f>
        <v>-</v>
      </c>
      <c r="D2903" t="s">
        <v>54</v>
      </c>
      <c r="E2903">
        <v>111.2631375</v>
      </c>
      <c r="F2903">
        <v>147.75</v>
      </c>
      <c r="G2903">
        <v>15.940015335443199</v>
      </c>
      <c r="H2903">
        <v>35.038657803664698</v>
      </c>
      <c r="I2903">
        <v>31.697030127754601</v>
      </c>
      <c r="J2903">
        <v>35.472537997747501</v>
      </c>
      <c r="K2903">
        <v>105.63560937482499</v>
      </c>
      <c r="L2903">
        <v>99.510530517628794</v>
      </c>
      <c r="M2903">
        <v>94.046825190295095</v>
      </c>
      <c r="N2903">
        <v>2.9652269206436799</v>
      </c>
      <c r="O2903">
        <v>2.87648054145515</v>
      </c>
      <c r="P2903">
        <v>79.963459196102306</v>
      </c>
      <c r="Q2903">
        <v>6.4299420316337993E-2</v>
      </c>
    </row>
    <row r="2904" spans="1:17" hidden="1" x14ac:dyDescent="0.3">
      <c r="A2904" t="s">
        <v>6019</v>
      </c>
      <c r="B2904" t="s">
        <v>6020</v>
      </c>
      <c r="C2904" t="str">
        <f>IFERROR(VLOOKUP(Table1[[#This Row],[Ticker]],[1]!Table2[[Symbol]:[Industry]],2,FALSE),"-")</f>
        <v>-</v>
      </c>
      <c r="D2904" t="s">
        <v>630</v>
      </c>
      <c r="E2904">
        <v>111.2073</v>
      </c>
      <c r="F2904">
        <v>213</v>
      </c>
      <c r="G2904">
        <v>-26.1311913209864</v>
      </c>
      <c r="H2904">
        <v>0.59985689778490503</v>
      </c>
      <c r="I2904">
        <v>-10.766863316761601</v>
      </c>
      <c r="J2904">
        <v>-0.195675392459144</v>
      </c>
      <c r="K2904">
        <v>213.56111186731499</v>
      </c>
      <c r="L2904">
        <v>212.15052593132501</v>
      </c>
      <c r="M2904">
        <v>51.8379572631329</v>
      </c>
      <c r="N2904">
        <v>1.0654579433729501</v>
      </c>
      <c r="O2904">
        <v>14.999999999999901</v>
      </c>
      <c r="P2904">
        <v>15.0107991360691</v>
      </c>
      <c r="Q2904">
        <v>-9.9554063717524996E-2</v>
      </c>
    </row>
    <row r="2905" spans="1:17" hidden="1" x14ac:dyDescent="0.3">
      <c r="A2905" t="s">
        <v>6021</v>
      </c>
      <c r="B2905" t="s">
        <v>6022</v>
      </c>
      <c r="C2905" t="str">
        <f>IFERROR(VLOOKUP(Table1[[#This Row],[Ticker]],[1]!Table2[[Symbol]:[Industry]],2,FALSE),"-")</f>
        <v>-</v>
      </c>
      <c r="D2905" t="s">
        <v>46</v>
      </c>
      <c r="E2905">
        <v>111.138068316</v>
      </c>
      <c r="F2905">
        <v>16.059999999999999</v>
      </c>
      <c r="G2905">
        <v>-6.3048167860546398</v>
      </c>
      <c r="H2905">
        <v>31.0423120756539</v>
      </c>
      <c r="I2905">
        <v>19.752256868128701</v>
      </c>
      <c r="J2905">
        <v>9.8084095748611198</v>
      </c>
      <c r="K2905">
        <v>12.4768829424851</v>
      </c>
      <c r="L2905">
        <v>11.5916184637163</v>
      </c>
      <c r="M2905">
        <v>78.893681359046397</v>
      </c>
      <c r="N2905">
        <v>1.96006386338226</v>
      </c>
      <c r="O2905">
        <v>5.4794520547945398</v>
      </c>
      <c r="P2905">
        <v>108.03108808290099</v>
      </c>
      <c r="Q2905">
        <v>9.3121996453640003E-3</v>
      </c>
    </row>
    <row r="2906" spans="1:17" hidden="1" x14ac:dyDescent="0.3">
      <c r="A2906" t="s">
        <v>6023</v>
      </c>
      <c r="B2906" t="s">
        <v>6024</v>
      </c>
      <c r="C2906" t="str">
        <f>IFERROR(VLOOKUP(Table1[[#This Row],[Ticker]],[1]!Table2[[Symbol]:[Industry]],2,FALSE),"-")</f>
        <v>-</v>
      </c>
      <c r="D2906" t="s">
        <v>743</v>
      </c>
      <c r="E2906">
        <v>110.88097019999999</v>
      </c>
      <c r="F2906">
        <v>77.680000000000007</v>
      </c>
      <c r="G2906">
        <v>38.725874325490103</v>
      </c>
      <c r="H2906">
        <v>1.34674900367151</v>
      </c>
      <c r="I2906">
        <v>12.844314228655501</v>
      </c>
      <c r="J2906">
        <v>-0.22361068581767901</v>
      </c>
      <c r="K2906">
        <v>74.980197035849798</v>
      </c>
      <c r="L2906">
        <v>65.590268268976203</v>
      </c>
      <c r="M2906">
        <v>46.511713315869002</v>
      </c>
      <c r="N2906">
        <v>0.70519895690799195</v>
      </c>
      <c r="O2906">
        <v>2.98661174047372</v>
      </c>
      <c r="P2906">
        <v>76.947608200455605</v>
      </c>
      <c r="Q2906">
        <v>1.7417697266181999E-2</v>
      </c>
    </row>
    <row r="2907" spans="1:17" hidden="1" x14ac:dyDescent="0.3">
      <c r="A2907" t="s">
        <v>6025</v>
      </c>
      <c r="B2907" t="s">
        <v>6026</v>
      </c>
      <c r="C2907" t="str">
        <f>IFERROR(VLOOKUP(Table1[[#This Row],[Ticker]],[1]!Table2[[Symbol]:[Industry]],2,FALSE),"-")</f>
        <v>-</v>
      </c>
      <c r="D2907" t="s">
        <v>124</v>
      </c>
      <c r="E2907">
        <v>110.73573854999999</v>
      </c>
      <c r="F2907">
        <v>112.65</v>
      </c>
      <c r="G2907">
        <v>238.947699494125</v>
      </c>
      <c r="H2907">
        <v>46.329491942304799</v>
      </c>
      <c r="I2907">
        <v>174.87471890405999</v>
      </c>
      <c r="J2907">
        <v>7.0184330183241999</v>
      </c>
      <c r="K2907">
        <v>80.162615277239794</v>
      </c>
      <c r="L2907">
        <v>44.940748316025001</v>
      </c>
      <c r="M2907">
        <v>94.896815796513906</v>
      </c>
      <c r="N2907">
        <v>1.15671752035194</v>
      </c>
      <c r="O2907">
        <v>0</v>
      </c>
      <c r="P2907">
        <v>268.981329839502</v>
      </c>
      <c r="Q2907">
        <v>0.28225287248422498</v>
      </c>
    </row>
    <row r="2908" spans="1:17" hidden="1" x14ac:dyDescent="0.3">
      <c r="A2908" t="s">
        <v>6027</v>
      </c>
      <c r="B2908" t="s">
        <v>6028</v>
      </c>
      <c r="C2908" t="str">
        <f>IFERROR(VLOOKUP(Table1[[#This Row],[Ticker]],[1]!Table2[[Symbol]:[Industry]],2,FALSE),"-")</f>
        <v>-</v>
      </c>
      <c r="D2908" t="s">
        <v>569</v>
      </c>
      <c r="E2908">
        <v>110.70833</v>
      </c>
      <c r="F2908">
        <v>2740</v>
      </c>
      <c r="G2908">
        <v>32.7708854003155</v>
      </c>
      <c r="H2908">
        <v>-6.1445897447999096</v>
      </c>
      <c r="I2908">
        <v>-13.038272472210901</v>
      </c>
      <c r="J2908">
        <v>-2.5007980272691999</v>
      </c>
      <c r="K2908">
        <v>2819.7855009847799</v>
      </c>
      <c r="L2908">
        <v>2632.0938552809098</v>
      </c>
      <c r="M2908">
        <v>41.8627527639985</v>
      </c>
      <c r="N2908">
        <v>0.54893955371593195</v>
      </c>
      <c r="O2908">
        <v>21.897810218978002</v>
      </c>
      <c r="P2908">
        <v>66.060606060606005</v>
      </c>
      <c r="Q2908">
        <v>0.14723075897184701</v>
      </c>
    </row>
    <row r="2909" spans="1:17" hidden="1" x14ac:dyDescent="0.3">
      <c r="A2909" t="s">
        <v>6029</v>
      </c>
      <c r="B2909" t="s">
        <v>6030</v>
      </c>
      <c r="C2909" t="str">
        <f>IFERROR(VLOOKUP(Table1[[#This Row],[Ticker]],[1]!Table2[[Symbol]:[Industry]],2,FALSE),"-")</f>
        <v>-</v>
      </c>
      <c r="D2909" t="s">
        <v>1611</v>
      </c>
      <c r="E2909">
        <v>110.65317635999899</v>
      </c>
      <c r="F2909">
        <v>5.79</v>
      </c>
      <c r="G2909">
        <v>53.775893464147103</v>
      </c>
      <c r="H2909">
        <v>9.3343230949376608</v>
      </c>
      <c r="I2909">
        <v>-20.2701568898433</v>
      </c>
      <c r="J2909">
        <v>8.4022901095311102</v>
      </c>
      <c r="K2909">
        <v>5.2816909585740897</v>
      </c>
      <c r="L2909">
        <v>4.8320811661620997</v>
      </c>
      <c r="M2909">
        <v>58.177198068964799</v>
      </c>
      <c r="N2909">
        <v>2.1316738812598102</v>
      </c>
      <c r="O2909">
        <v>18.307426597582001</v>
      </c>
      <c r="P2909">
        <v>99.655172413793096</v>
      </c>
      <c r="Q2909">
        <v>6.7350970646920999E-2</v>
      </c>
    </row>
    <row r="2910" spans="1:17" hidden="1" x14ac:dyDescent="0.3">
      <c r="A2910" t="s">
        <v>6031</v>
      </c>
      <c r="B2910" t="s">
        <v>6032</v>
      </c>
      <c r="C2910" t="str">
        <f>IFERROR(VLOOKUP(Table1[[#This Row],[Ticker]],[1]!Table2[[Symbol]:[Industry]],2,FALSE),"-")</f>
        <v>-</v>
      </c>
      <c r="D2910" t="s">
        <v>46</v>
      </c>
      <c r="E2910">
        <v>110.58839999999999</v>
      </c>
      <c r="F2910">
        <v>271.05</v>
      </c>
      <c r="G2910">
        <v>-0.31360163037305999</v>
      </c>
      <c r="H2910">
        <v>-16.614898075396098</v>
      </c>
      <c r="I2910">
        <v>15.3035303617455</v>
      </c>
      <c r="J2910">
        <v>-4.61489960388284</v>
      </c>
      <c r="K2910">
        <v>276.733462098313</v>
      </c>
      <c r="M2910">
        <v>42.409301616406204</v>
      </c>
      <c r="N2910">
        <v>0.39028389873936598</v>
      </c>
      <c r="O2910">
        <v>40.712045748016898</v>
      </c>
      <c r="P2910">
        <v>45.725806451612897</v>
      </c>
    </row>
    <row r="2911" spans="1:17" hidden="1" x14ac:dyDescent="0.3">
      <c r="A2911" t="s">
        <v>6033</v>
      </c>
      <c r="B2911" t="s">
        <v>6034</v>
      </c>
      <c r="C2911" t="str">
        <f>IFERROR(VLOOKUP(Table1[[#This Row],[Ticker]],[1]!Table2[[Symbol]:[Industry]],2,FALSE),"-")</f>
        <v>-</v>
      </c>
      <c r="D2911" t="s">
        <v>46</v>
      </c>
      <c r="E2911">
        <v>110.03421428999999</v>
      </c>
      <c r="F2911">
        <v>0.78</v>
      </c>
      <c r="G2911">
        <v>92.823512511766197</v>
      </c>
      <c r="H2911">
        <v>-13.4939597333451</v>
      </c>
      <c r="I2911">
        <v>41.583501646742</v>
      </c>
      <c r="J2911">
        <v>-8.4309695101061894</v>
      </c>
      <c r="K2911">
        <v>0.75916058984368695</v>
      </c>
      <c r="L2911">
        <v>0.63696898337886199</v>
      </c>
      <c r="M2911">
        <v>41.641861569587398</v>
      </c>
      <c r="N2911">
        <v>0.61918559941475504</v>
      </c>
      <c r="O2911">
        <v>21.7948717948717</v>
      </c>
      <c r="P2911">
        <v>160</v>
      </c>
      <c r="Q2911">
        <v>0.102966910231584</v>
      </c>
    </row>
    <row r="2912" spans="1:17" hidden="1" x14ac:dyDescent="0.3">
      <c r="A2912" t="s">
        <v>6035</v>
      </c>
      <c r="B2912" t="s">
        <v>6036</v>
      </c>
      <c r="C2912" t="str">
        <f>IFERROR(VLOOKUP(Table1[[#This Row],[Ticker]],[1]!Table2[[Symbol]:[Industry]],2,FALSE),"-")</f>
        <v>-</v>
      </c>
      <c r="D2912" t="s">
        <v>473</v>
      </c>
      <c r="E2912">
        <v>109.88570319999999</v>
      </c>
      <c r="F2912">
        <v>46.84</v>
      </c>
      <c r="G2912">
        <v>69.710506115177694</v>
      </c>
      <c r="H2912">
        <v>33.3646522560515</v>
      </c>
      <c r="I2912">
        <v>30.823811724261301</v>
      </c>
      <c r="J2912">
        <v>9.2299791668852595</v>
      </c>
      <c r="K2912">
        <v>36.775870084879898</v>
      </c>
      <c r="L2912">
        <v>30.298085867194501</v>
      </c>
      <c r="M2912">
        <v>73.592441685916398</v>
      </c>
      <c r="N2912">
        <v>0.97505419569948804</v>
      </c>
      <c r="O2912">
        <v>4.1631084543125301</v>
      </c>
      <c r="P2912">
        <v>131.881188118811</v>
      </c>
      <c r="Q2912">
        <v>8.8019079521482996E-2</v>
      </c>
    </row>
    <row r="2913" spans="1:17" hidden="1" x14ac:dyDescent="0.3">
      <c r="A2913" t="s">
        <v>6037</v>
      </c>
      <c r="B2913" t="s">
        <v>6038</v>
      </c>
      <c r="C2913" t="str">
        <f>IFERROR(VLOOKUP(Table1[[#This Row],[Ticker]],[1]!Table2[[Symbol]:[Industry]],2,FALSE),"-")</f>
        <v>-</v>
      </c>
      <c r="D2913" t="s">
        <v>532</v>
      </c>
      <c r="E2913">
        <v>109.771650225</v>
      </c>
      <c r="F2913">
        <v>122.55</v>
      </c>
      <c r="G2913">
        <v>305.62225305313001</v>
      </c>
      <c r="H2913">
        <v>28.177935156634799</v>
      </c>
      <c r="I2913">
        <v>103.21802482202099</v>
      </c>
      <c r="J2913">
        <v>3.0097609049150899E-2</v>
      </c>
      <c r="K2913">
        <v>111.620538282846</v>
      </c>
      <c r="L2913">
        <v>74.860727348435205</v>
      </c>
      <c r="M2913">
        <v>39.3136386775858</v>
      </c>
      <c r="N2913">
        <v>1.8945155375092699</v>
      </c>
      <c r="O2913">
        <v>32.517339861281101</v>
      </c>
      <c r="P2913">
        <v>353.21745562130099</v>
      </c>
      <c r="Q2913">
        <v>0.16949208988124101</v>
      </c>
    </row>
    <row r="2914" spans="1:17" hidden="1" x14ac:dyDescent="0.3">
      <c r="A2914" t="s">
        <v>6039</v>
      </c>
      <c r="B2914" t="s">
        <v>6040</v>
      </c>
      <c r="C2914" t="str">
        <f>IFERROR(VLOOKUP(Table1[[#This Row],[Ticker]],[1]!Table2[[Symbol]:[Industry]],2,FALSE),"-")</f>
        <v>-</v>
      </c>
      <c r="D2914" t="s">
        <v>228</v>
      </c>
      <c r="E2914">
        <v>109.752400741</v>
      </c>
      <c r="F2914">
        <v>25.67</v>
      </c>
      <c r="G2914">
        <v>0.86897036854481802</v>
      </c>
      <c r="H2914">
        <v>10.7040515074676</v>
      </c>
      <c r="I2914">
        <v>-5.5068674665375896</v>
      </c>
      <c r="J2914">
        <v>2.14504027030475</v>
      </c>
      <c r="K2914">
        <v>24.333657194845401</v>
      </c>
      <c r="L2914">
        <v>23.073078006080198</v>
      </c>
      <c r="M2914">
        <v>57.572900268696699</v>
      </c>
      <c r="N2914">
        <v>1.1403551017176301</v>
      </c>
      <c r="O2914">
        <v>18.036618620958301</v>
      </c>
      <c r="P2914">
        <v>49.41792782305</v>
      </c>
      <c r="Q2914">
        <v>0.108439626439525</v>
      </c>
    </row>
    <row r="2915" spans="1:17" hidden="1" x14ac:dyDescent="0.3">
      <c r="A2915" t="s">
        <v>6041</v>
      </c>
      <c r="B2915" t="s">
        <v>6042</v>
      </c>
      <c r="C2915" t="str">
        <f>IFERROR(VLOOKUP(Table1[[#This Row],[Ticker]],[1]!Table2[[Symbol]:[Industry]],2,FALSE),"-")</f>
        <v>-</v>
      </c>
      <c r="E2915">
        <v>109.54693125</v>
      </c>
      <c r="F2915">
        <v>91.95</v>
      </c>
      <c r="G2915">
        <v>10.455292496487299</v>
      </c>
      <c r="H2915">
        <v>-37.396836901528403</v>
      </c>
      <c r="I2915">
        <v>26.072424488606</v>
      </c>
      <c r="J2915">
        <v>-11.655998935557101</v>
      </c>
      <c r="K2915">
        <v>125.7248</v>
      </c>
      <c r="M2915">
        <v>6.3095984447371798</v>
      </c>
      <c r="O2915">
        <v>96.791734638390395</v>
      </c>
      <c r="P2915">
        <v>47.497593840230898</v>
      </c>
    </row>
    <row r="2916" spans="1:17" hidden="1" x14ac:dyDescent="0.3">
      <c r="A2916" t="s">
        <v>6043</v>
      </c>
      <c r="B2916" t="s">
        <v>6044</v>
      </c>
      <c r="C2916" t="str">
        <f>IFERROR(VLOOKUP(Table1[[#This Row],[Ticker]],[1]!Table2[[Symbol]:[Industry]],2,FALSE),"-")</f>
        <v>-</v>
      </c>
      <c r="D2916" t="s">
        <v>356</v>
      </c>
      <c r="E2916">
        <v>109.485</v>
      </c>
      <c r="F2916">
        <v>202.75</v>
      </c>
      <c r="G2916">
        <v>38.995131638783398</v>
      </c>
      <c r="H2916">
        <v>-3.05222531600098</v>
      </c>
      <c r="I2916">
        <v>63.590525351746301</v>
      </c>
      <c r="J2916">
        <v>1.0960474035294701</v>
      </c>
      <c r="K2916">
        <v>190.67978093884901</v>
      </c>
      <c r="M2916">
        <v>62.778948576604201</v>
      </c>
      <c r="N2916">
        <v>0.44286439817166001</v>
      </c>
      <c r="O2916">
        <v>15.9309494451294</v>
      </c>
      <c r="P2916">
        <v>79.742907801418397</v>
      </c>
    </row>
    <row r="2917" spans="1:17" hidden="1" x14ac:dyDescent="0.3">
      <c r="A2917" t="s">
        <v>6045</v>
      </c>
      <c r="B2917" t="s">
        <v>6046</v>
      </c>
      <c r="C2917" t="str">
        <f>IFERROR(VLOOKUP(Table1[[#This Row],[Ticker]],[1]!Table2[[Symbol]:[Industry]],2,FALSE),"-")</f>
        <v>-</v>
      </c>
      <c r="D2917" t="s">
        <v>4610</v>
      </c>
      <c r="E2917">
        <v>109.4617725</v>
      </c>
      <c r="F2917">
        <v>730.5</v>
      </c>
      <c r="G2917">
        <v>43.065784859301701</v>
      </c>
      <c r="H2917">
        <v>20.416787079040901</v>
      </c>
      <c r="I2917">
        <v>48.988042525838203</v>
      </c>
      <c r="J2917">
        <v>37.6353446560096</v>
      </c>
      <c r="K2917">
        <v>575.93438898520606</v>
      </c>
      <c r="L2917">
        <v>510.842134203809</v>
      </c>
      <c r="M2917">
        <v>83.596535240157394</v>
      </c>
      <c r="N2917">
        <v>2.00115350973463</v>
      </c>
      <c r="O2917">
        <v>4.0246406570841797</v>
      </c>
      <c r="P2917">
        <v>92.236842105263094</v>
      </c>
      <c r="Q2917">
        <v>8.3529083945060006E-2</v>
      </c>
    </row>
    <row r="2918" spans="1:17" hidden="1" x14ac:dyDescent="0.3">
      <c r="A2918" t="s">
        <v>6047</v>
      </c>
      <c r="B2918" t="s">
        <v>6048</v>
      </c>
      <c r="C2918" t="str">
        <f>IFERROR(VLOOKUP(Table1[[#This Row],[Ticker]],[1]!Table2[[Symbol]:[Industry]],2,FALSE),"-")</f>
        <v>-</v>
      </c>
      <c r="D2918" t="s">
        <v>415</v>
      </c>
      <c r="E2918">
        <v>109.1748</v>
      </c>
      <c r="F2918">
        <v>45.92</v>
      </c>
      <c r="G2918">
        <v>130.27128213344801</v>
      </c>
      <c r="H2918">
        <v>-6.8490795590531999</v>
      </c>
      <c r="I2918">
        <v>-3.4986239571227302</v>
      </c>
      <c r="J2918">
        <v>-6.0984594561835497</v>
      </c>
      <c r="K2918">
        <v>45.685548225665499</v>
      </c>
      <c r="L2918">
        <v>39.252307104781202</v>
      </c>
      <c r="M2918">
        <v>53.2797925808039</v>
      </c>
      <c r="N2918">
        <v>1.1555677942229601</v>
      </c>
      <c r="O2918">
        <v>18.140243902439</v>
      </c>
      <c r="P2918">
        <v>171.71597633136</v>
      </c>
      <c r="Q2918">
        <v>9.4662144758913006E-2</v>
      </c>
    </row>
    <row r="2919" spans="1:17" hidden="1" x14ac:dyDescent="0.3">
      <c r="A2919" t="s">
        <v>6049</v>
      </c>
      <c r="B2919" t="s">
        <v>6050</v>
      </c>
      <c r="C2919" t="str">
        <f>IFERROR(VLOOKUP(Table1[[#This Row],[Ticker]],[1]!Table2[[Symbol]:[Industry]],2,FALSE),"-")</f>
        <v>-</v>
      </c>
      <c r="D2919" t="s">
        <v>412</v>
      </c>
      <c r="E2919">
        <v>109.17466</v>
      </c>
      <c r="F2919">
        <v>10.99</v>
      </c>
      <c r="G2919">
        <v>96.0980568974216</v>
      </c>
      <c r="H2919">
        <v>-0.99650815332477105</v>
      </c>
      <c r="I2919">
        <v>52.351331692265497</v>
      </c>
      <c r="J2919">
        <v>1.7410615664753699</v>
      </c>
      <c r="K2919">
        <v>10.648531625453399</v>
      </c>
      <c r="L2919">
        <v>9.0798352062550691</v>
      </c>
      <c r="M2919">
        <v>62.420945711401998</v>
      </c>
      <c r="N2919">
        <v>1.3001085332009701</v>
      </c>
      <c r="O2919">
        <v>14.6496815286624</v>
      </c>
      <c r="P2919">
        <v>136.34408602150501</v>
      </c>
      <c r="Q2919">
        <v>7.4441212151823005E-2</v>
      </c>
    </row>
    <row r="2920" spans="1:17" hidden="1" x14ac:dyDescent="0.3">
      <c r="A2920" t="s">
        <v>6051</v>
      </c>
      <c r="B2920" t="s">
        <v>6052</v>
      </c>
      <c r="C2920" t="str">
        <f>IFERROR(VLOOKUP(Table1[[#This Row],[Ticker]],[1]!Table2[[Symbol]:[Industry]],2,FALSE),"-")</f>
        <v>-</v>
      </c>
      <c r="D2920" t="s">
        <v>46</v>
      </c>
      <c r="E2920">
        <v>109.06892132</v>
      </c>
      <c r="F2920">
        <v>14.78</v>
      </c>
      <c r="G2920">
        <v>129.26461526865799</v>
      </c>
      <c r="H2920">
        <v>-11.343679957166</v>
      </c>
      <c r="I2920">
        <v>51.650917377078997</v>
      </c>
      <c r="J2920">
        <v>16.459747185055701</v>
      </c>
      <c r="K2920">
        <v>13.857199000984799</v>
      </c>
      <c r="L2920">
        <v>10.787008431723001</v>
      </c>
      <c r="M2920">
        <v>66.568378522559399</v>
      </c>
      <c r="N2920">
        <v>0.67226822696639399</v>
      </c>
      <c r="O2920">
        <v>32.949932341001301</v>
      </c>
      <c r="Q2920">
        <v>9.4740827714720005E-2</v>
      </c>
    </row>
    <row r="2921" spans="1:17" hidden="1" x14ac:dyDescent="0.3">
      <c r="A2921" t="s">
        <v>6053</v>
      </c>
      <c r="B2921" t="s">
        <v>6054</v>
      </c>
      <c r="C2921" t="str">
        <f>IFERROR(VLOOKUP(Table1[[#This Row],[Ticker]],[1]!Table2[[Symbol]:[Industry]],2,FALSE),"-")</f>
        <v>-</v>
      </c>
      <c r="D2921" t="s">
        <v>532</v>
      </c>
      <c r="E2921">
        <v>108.9408</v>
      </c>
      <c r="F2921">
        <v>160</v>
      </c>
      <c r="G2921">
        <v>111.002826418708</v>
      </c>
      <c r="H2921">
        <v>16.267529504583798</v>
      </c>
      <c r="I2921">
        <v>47.118080142451198</v>
      </c>
      <c r="J2921">
        <v>6.7090094525930404</v>
      </c>
      <c r="K2921">
        <v>142.965241457628</v>
      </c>
      <c r="L2921">
        <v>115.580628371755</v>
      </c>
      <c r="M2921">
        <v>72.329131146403498</v>
      </c>
      <c r="N2921">
        <v>0.38940054997504397</v>
      </c>
      <c r="O2921">
        <v>6.3124999999999796</v>
      </c>
      <c r="P2921">
        <v>174.442538593482</v>
      </c>
      <c r="Q2921">
        <v>0.13548214627586999</v>
      </c>
    </row>
    <row r="2922" spans="1:17" hidden="1" x14ac:dyDescent="0.3">
      <c r="A2922" t="s">
        <v>6055</v>
      </c>
      <c r="B2922" t="s">
        <v>6056</v>
      </c>
      <c r="C2922" t="str">
        <f>IFERROR(VLOOKUP(Table1[[#This Row],[Ticker]],[1]!Table2[[Symbol]:[Industry]],2,FALSE),"-")</f>
        <v>-</v>
      </c>
      <c r="D2922" t="s">
        <v>21</v>
      </c>
      <c r="E2922">
        <v>108.87028100000001</v>
      </c>
      <c r="F2922">
        <v>8.6</v>
      </c>
      <c r="G2922">
        <v>375.84872259579902</v>
      </c>
      <c r="H2922">
        <v>50.671725386403502</v>
      </c>
      <c r="I2922">
        <v>229.58350164674101</v>
      </c>
      <c r="J2922">
        <v>8.6022785717352193</v>
      </c>
      <c r="K2922">
        <v>5.9233148604651698</v>
      </c>
      <c r="L2922">
        <v>3.70118131160921</v>
      </c>
      <c r="M2922">
        <v>99.999738222401106</v>
      </c>
      <c r="N2922">
        <v>1.8947027594487</v>
      </c>
      <c r="O2922">
        <v>0</v>
      </c>
      <c r="P2922">
        <v>437.49999999999898</v>
      </c>
      <c r="Q2922">
        <v>0.104012915954833</v>
      </c>
    </row>
    <row r="2923" spans="1:17" hidden="1" x14ac:dyDescent="0.3">
      <c r="A2923" t="s">
        <v>6057</v>
      </c>
      <c r="B2923" t="s">
        <v>6058</v>
      </c>
      <c r="C2923" t="str">
        <f>IFERROR(VLOOKUP(Table1[[#This Row],[Ticker]],[1]!Table2[[Symbol]:[Industry]],2,FALSE),"-")</f>
        <v>-</v>
      </c>
      <c r="D2923" t="s">
        <v>532</v>
      </c>
      <c r="E2923">
        <v>108.816</v>
      </c>
      <c r="F2923">
        <v>453.4</v>
      </c>
      <c r="G2923">
        <v>482.669072357326</v>
      </c>
      <c r="H2923">
        <v>51.582992218606798</v>
      </c>
      <c r="I2923">
        <v>41.444622306762597</v>
      </c>
      <c r="J2923">
        <v>0.93424180901725995</v>
      </c>
      <c r="K2923">
        <v>350.14269737711197</v>
      </c>
      <c r="L2923">
        <v>247.71005233158999</v>
      </c>
      <c r="M2923">
        <v>67.4196228830276</v>
      </c>
      <c r="N2923">
        <v>2.65198917225689</v>
      </c>
      <c r="O2923">
        <v>5.9439788266431401</v>
      </c>
      <c r="P2923">
        <v>544.95021337126605</v>
      </c>
      <c r="Q2923">
        <v>0.181132888110941</v>
      </c>
    </row>
    <row r="2924" spans="1:17" hidden="1" x14ac:dyDescent="0.3">
      <c r="A2924" t="s">
        <v>6059</v>
      </c>
      <c r="B2924" t="s">
        <v>6060</v>
      </c>
      <c r="C2924" t="str">
        <f>IFERROR(VLOOKUP(Table1[[#This Row],[Ticker]],[1]!Table2[[Symbol]:[Industry]],2,FALSE),"-")</f>
        <v>-</v>
      </c>
      <c r="D2924" t="s">
        <v>770</v>
      </c>
      <c r="E2924">
        <v>108.74516454</v>
      </c>
      <c r="F2924">
        <v>65.400000000000006</v>
      </c>
      <c r="G2924">
        <v>-66.875735608534498</v>
      </c>
      <c r="H2924">
        <v>-13.594318156284199</v>
      </c>
      <c r="I2924">
        <v>-51.258603616415897</v>
      </c>
      <c r="J2924">
        <v>-6.8658872880657897</v>
      </c>
      <c r="M2924">
        <v>27.6707469119264</v>
      </c>
      <c r="O2924">
        <v>66.6666666666666</v>
      </c>
      <c r="P2924">
        <v>3.8095238095238102</v>
      </c>
    </row>
    <row r="2925" spans="1:17" hidden="1" x14ac:dyDescent="0.3">
      <c r="A2925" t="s">
        <v>6061</v>
      </c>
      <c r="B2925" t="s">
        <v>6062</v>
      </c>
      <c r="C2925" t="str">
        <f>IFERROR(VLOOKUP(Table1[[#This Row],[Ticker]],[1]!Table2[[Symbol]:[Industry]],2,FALSE),"-")</f>
        <v>-</v>
      </c>
      <c r="D2925" t="s">
        <v>228</v>
      </c>
      <c r="E2925">
        <v>108.19875</v>
      </c>
      <c r="F2925">
        <v>76.25</v>
      </c>
      <c r="G2925">
        <v>76.549951339803499</v>
      </c>
      <c r="H2925">
        <v>16.773375270831899</v>
      </c>
      <c r="I2925">
        <v>16.3725239451982</v>
      </c>
      <c r="J2925">
        <v>7.73139814717213</v>
      </c>
      <c r="K2925">
        <v>71.044593707323301</v>
      </c>
      <c r="L2925">
        <v>61.923949035141803</v>
      </c>
      <c r="M2925">
        <v>48.2213534280245</v>
      </c>
      <c r="N2925">
        <v>0.61521717836814205</v>
      </c>
      <c r="O2925">
        <v>37.573770491803202</v>
      </c>
      <c r="P2925">
        <v>117.29837560558499</v>
      </c>
      <c r="Q2925">
        <v>0.15852028512571001</v>
      </c>
    </row>
    <row r="2926" spans="1:17" hidden="1" x14ac:dyDescent="0.3">
      <c r="A2926" t="s">
        <v>6063</v>
      </c>
      <c r="B2926" t="s">
        <v>6064</v>
      </c>
      <c r="C2926" t="str">
        <f>IFERROR(VLOOKUP(Table1[[#This Row],[Ticker]],[1]!Table2[[Symbol]:[Industry]],2,FALSE),"-")</f>
        <v>-</v>
      </c>
      <c r="D2926" t="s">
        <v>21</v>
      </c>
      <c r="E2926">
        <v>108.1485375</v>
      </c>
      <c r="F2926">
        <v>144.15</v>
      </c>
      <c r="G2926">
        <v>-23.255852567598801</v>
      </c>
      <c r="H2926">
        <v>-39.317955998517803</v>
      </c>
      <c r="I2926">
        <v>-48.893771080530698</v>
      </c>
      <c r="J2926">
        <v>3.94928259073412</v>
      </c>
      <c r="K2926">
        <v>200.22863433085899</v>
      </c>
      <c r="L2926">
        <v>229.11449744384899</v>
      </c>
      <c r="M2926">
        <v>31.641018374281899</v>
      </c>
      <c r="N2926">
        <v>1.45480843510132</v>
      </c>
      <c r="O2926">
        <v>254.491848768643</v>
      </c>
      <c r="P2926">
        <v>16.437802907916002</v>
      </c>
      <c r="Q2926">
        <v>0.15728185606114201</v>
      </c>
    </row>
    <row r="2927" spans="1:17" hidden="1" x14ac:dyDescent="0.3">
      <c r="A2927" t="s">
        <v>6065</v>
      </c>
      <c r="B2927" t="s">
        <v>6066</v>
      </c>
      <c r="C2927" t="str">
        <f>IFERROR(VLOOKUP(Table1[[#This Row],[Ticker]],[1]!Table2[[Symbol]:[Industry]],2,FALSE),"-")</f>
        <v>-</v>
      </c>
      <c r="D2927" t="s">
        <v>46</v>
      </c>
      <c r="E2927">
        <v>108.112656827</v>
      </c>
      <c r="F2927">
        <v>5.1100000000000003</v>
      </c>
      <c r="G2927">
        <v>0.992010680264375</v>
      </c>
      <c r="H2927">
        <v>7.9685088954479104</v>
      </c>
      <c r="I2927">
        <v>-36.401231177685403</v>
      </c>
      <c r="J2927">
        <v>-1.5597632414824201</v>
      </c>
      <c r="K2927">
        <v>5.05393554308404</v>
      </c>
      <c r="L2927">
        <v>4.8722970619263197</v>
      </c>
      <c r="M2927">
        <v>43.436743658771597</v>
      </c>
      <c r="N2927">
        <v>1.1519501730517601</v>
      </c>
      <c r="O2927">
        <v>38.943248532289601</v>
      </c>
      <c r="P2927">
        <v>76.2068965517241</v>
      </c>
      <c r="Q2927">
        <v>2.6849511394241E-2</v>
      </c>
    </row>
    <row r="2928" spans="1:17" hidden="1" x14ac:dyDescent="0.3">
      <c r="A2928" t="s">
        <v>6067</v>
      </c>
      <c r="B2928" t="s">
        <v>6068</v>
      </c>
      <c r="C2928" t="str">
        <f>IFERROR(VLOOKUP(Table1[[#This Row],[Ticker]],[1]!Table2[[Symbol]:[Industry]],2,FALSE),"-")</f>
        <v>-</v>
      </c>
      <c r="D2928" t="s">
        <v>1789</v>
      </c>
      <c r="E2928">
        <v>107.67749999999999</v>
      </c>
      <c r="F2928">
        <v>36.75</v>
      </c>
      <c r="G2928">
        <v>-13.366963678709901</v>
      </c>
      <c r="H2928">
        <v>-22.324369090070299</v>
      </c>
      <c r="I2928">
        <v>2.2501683134086599</v>
      </c>
      <c r="J2928">
        <v>-11.2595051796931</v>
      </c>
      <c r="O2928">
        <v>20.272108843537399</v>
      </c>
      <c r="P2928">
        <v>28.947368421052602</v>
      </c>
    </row>
    <row r="2929" spans="1:17" hidden="1" x14ac:dyDescent="0.3">
      <c r="A2929" t="s">
        <v>6069</v>
      </c>
      <c r="B2929" t="s">
        <v>6070</v>
      </c>
      <c r="C2929" t="str">
        <f>IFERROR(VLOOKUP(Table1[[#This Row],[Ticker]],[1]!Table2[[Symbol]:[Industry]],2,FALSE),"-")</f>
        <v>-</v>
      </c>
      <c r="D2929" t="s">
        <v>5041</v>
      </c>
      <c r="E2929">
        <v>107.621202</v>
      </c>
      <c r="F2929">
        <v>39.65</v>
      </c>
      <c r="G2929">
        <v>4.6013441877302901</v>
      </c>
      <c r="H2929">
        <v>9.68416498134488</v>
      </c>
      <c r="I2929">
        <v>-1.4535353902950501</v>
      </c>
      <c r="J2929">
        <v>-5.3996276201163802</v>
      </c>
      <c r="K2929">
        <v>38.283075440589897</v>
      </c>
      <c r="L2929">
        <v>36.545014948652501</v>
      </c>
      <c r="M2929">
        <v>49.778383869949799</v>
      </c>
      <c r="N2929">
        <v>2.51551043162562</v>
      </c>
      <c r="O2929">
        <v>28.373266078184098</v>
      </c>
      <c r="P2929">
        <v>51.047619047619001</v>
      </c>
      <c r="Q2929">
        <v>5.7381239337470002E-3</v>
      </c>
    </row>
    <row r="2930" spans="1:17" hidden="1" x14ac:dyDescent="0.3">
      <c r="A2930" t="s">
        <v>6071</v>
      </c>
      <c r="B2930" t="s">
        <v>6072</v>
      </c>
      <c r="C2930" t="str">
        <f>IFERROR(VLOOKUP(Table1[[#This Row],[Ticker]],[1]!Table2[[Symbol]:[Industry]],2,FALSE),"-")</f>
        <v>-</v>
      </c>
      <c r="D2930" t="s">
        <v>630</v>
      </c>
      <c r="E2930">
        <v>107.533395</v>
      </c>
      <c r="F2930">
        <v>53.5</v>
      </c>
      <c r="G2930">
        <v>92.050221875461801</v>
      </c>
      <c r="H2930">
        <v>-1.6971871340198501</v>
      </c>
      <c r="I2930">
        <v>21.163836162707501</v>
      </c>
      <c r="J2930">
        <v>1.6078540193055599</v>
      </c>
      <c r="K2930">
        <v>50.561067581701401</v>
      </c>
      <c r="L2930">
        <v>43.430944587412803</v>
      </c>
      <c r="M2930">
        <v>70.908176527501297</v>
      </c>
      <c r="N2930">
        <v>0.33192629579074501</v>
      </c>
      <c r="O2930">
        <v>28.971962616822399</v>
      </c>
      <c r="P2930">
        <v>132.70987385819899</v>
      </c>
      <c r="Q2930">
        <v>9.8402137021549999E-2</v>
      </c>
    </row>
    <row r="2931" spans="1:17" hidden="1" x14ac:dyDescent="0.3">
      <c r="A2931" t="s">
        <v>6073</v>
      </c>
      <c r="B2931" t="s">
        <v>6074</v>
      </c>
      <c r="C2931" t="str">
        <f>IFERROR(VLOOKUP(Table1[[#This Row],[Ticker]],[1]!Table2[[Symbol]:[Industry]],2,FALSE),"-")</f>
        <v>-</v>
      </c>
      <c r="D2931" t="s">
        <v>89</v>
      </c>
      <c r="E2931">
        <v>107.481090165</v>
      </c>
      <c r="F2931">
        <v>20.03</v>
      </c>
      <c r="G2931">
        <v>27.682905087694198</v>
      </c>
      <c r="H2931">
        <v>15.5803203309237</v>
      </c>
      <c r="I2931">
        <v>-29.723052264463</v>
      </c>
      <c r="J2931">
        <v>-3.5146704334191501</v>
      </c>
      <c r="K2931">
        <v>18.186560253664101</v>
      </c>
      <c r="L2931">
        <v>16.813653687346999</v>
      </c>
      <c r="M2931">
        <v>49.072421766735701</v>
      </c>
      <c r="N2931">
        <v>2.2159973381493501</v>
      </c>
      <c r="O2931">
        <v>47.029455816275501</v>
      </c>
      <c r="P2931">
        <v>72.672413793103402</v>
      </c>
      <c r="Q2931">
        <v>-2.9640992178532E-2</v>
      </c>
    </row>
    <row r="2932" spans="1:17" hidden="1" x14ac:dyDescent="0.3">
      <c r="A2932" t="s">
        <v>6075</v>
      </c>
      <c r="B2932" t="s">
        <v>6076</v>
      </c>
      <c r="C2932" t="str">
        <f>IFERROR(VLOOKUP(Table1[[#This Row],[Ticker]],[1]!Table2[[Symbol]:[Industry]],2,FALSE),"-")</f>
        <v>-</v>
      </c>
      <c r="E2932">
        <v>107.43470189999999</v>
      </c>
      <c r="F2932">
        <v>101.16</v>
      </c>
      <c r="G2932">
        <v>-39.792773967142899</v>
      </c>
      <c r="H2932">
        <v>-15.542923951800899</v>
      </c>
      <c r="I2932">
        <v>-24.175641975024199</v>
      </c>
      <c r="J2932">
        <v>-15.643332421372399</v>
      </c>
      <c r="O2932">
        <v>16.844602609727101</v>
      </c>
      <c r="P2932">
        <v>0</v>
      </c>
    </row>
    <row r="2933" spans="1:17" hidden="1" x14ac:dyDescent="0.3">
      <c r="A2933" t="s">
        <v>6077</v>
      </c>
      <c r="B2933" t="s">
        <v>6078</v>
      </c>
      <c r="C2933" t="str">
        <f>IFERROR(VLOOKUP(Table1[[#This Row],[Ticker]],[1]!Table2[[Symbol]:[Industry]],2,FALSE),"-")</f>
        <v>-</v>
      </c>
      <c r="D2933" t="s">
        <v>1419</v>
      </c>
      <c r="E2933">
        <v>107.19385765</v>
      </c>
      <c r="F2933">
        <v>24.95</v>
      </c>
      <c r="G2933">
        <v>478.50295502047697</v>
      </c>
      <c r="H2933">
        <v>9.4329904103757194</v>
      </c>
      <c r="I2933">
        <v>161.27410938154799</v>
      </c>
      <c r="J2933">
        <v>2.0445206859722198</v>
      </c>
      <c r="K2933">
        <v>21.704086773277599</v>
      </c>
      <c r="M2933">
        <v>84.698361020609497</v>
      </c>
      <c r="N2933">
        <v>1.2226194661801599</v>
      </c>
      <c r="O2933">
        <v>1.4028056112224501</v>
      </c>
      <c r="P2933">
        <v>508.536585365853</v>
      </c>
    </row>
    <row r="2934" spans="1:17" hidden="1" x14ac:dyDescent="0.3">
      <c r="A2934" t="s">
        <v>6079</v>
      </c>
      <c r="B2934" t="s">
        <v>6080</v>
      </c>
      <c r="C2934" t="str">
        <f>IFERROR(VLOOKUP(Table1[[#This Row],[Ticker]],[1]!Table2[[Symbol]:[Industry]],2,FALSE),"-")</f>
        <v>-</v>
      </c>
      <c r="E2934">
        <v>106.7443</v>
      </c>
      <c r="F2934">
        <v>339.95</v>
      </c>
      <c r="G2934">
        <v>700.12509981335302</v>
      </c>
      <c r="H2934">
        <v>53.0695451932067</v>
      </c>
      <c r="I2934">
        <v>665.46420823081996</v>
      </c>
      <c r="J2934">
        <v>6.8421397335912699</v>
      </c>
      <c r="K2934">
        <v>230.45893425078401</v>
      </c>
      <c r="L2934">
        <v>135.58197894620201</v>
      </c>
      <c r="M2934">
        <v>99.999882310656801</v>
      </c>
      <c r="N2934">
        <v>0.14614967168581999</v>
      </c>
      <c r="O2934">
        <v>0</v>
      </c>
      <c r="P2934">
        <v>881.09668109668098</v>
      </c>
    </row>
    <row r="2935" spans="1:17" hidden="1" x14ac:dyDescent="0.3">
      <c r="A2935" t="s">
        <v>6081</v>
      </c>
      <c r="B2935" t="s">
        <v>6082</v>
      </c>
      <c r="C2935" t="str">
        <f>IFERROR(VLOOKUP(Table1[[#This Row],[Ticker]],[1]!Table2[[Symbol]:[Industry]],2,FALSE),"-")</f>
        <v>-</v>
      </c>
      <c r="D2935" t="s">
        <v>681</v>
      </c>
      <c r="E2935">
        <v>106.507882592</v>
      </c>
      <c r="F2935">
        <v>98.72</v>
      </c>
      <c r="G2935">
        <v>4.8297576327654097</v>
      </c>
      <c r="H2935">
        <v>13.0686880207919</v>
      </c>
      <c r="I2935">
        <v>-31.493356816088699</v>
      </c>
      <c r="J2935">
        <v>7.7446052883410896</v>
      </c>
      <c r="K2935">
        <v>98.675108505306497</v>
      </c>
      <c r="L2935">
        <v>98.474099977251797</v>
      </c>
      <c r="M2935">
        <v>51.139201094127998</v>
      </c>
      <c r="N2935">
        <v>0.8065802506352</v>
      </c>
      <c r="O2935">
        <v>93.739870340356504</v>
      </c>
      <c r="P2935">
        <v>40.706955530216597</v>
      </c>
      <c r="Q2935">
        <v>3.1748422451275002E-2</v>
      </c>
    </row>
    <row r="2936" spans="1:17" hidden="1" x14ac:dyDescent="0.3">
      <c r="A2936" t="s">
        <v>6083</v>
      </c>
      <c r="B2936" t="s">
        <v>6084</v>
      </c>
      <c r="C2936" t="str">
        <f>IFERROR(VLOOKUP(Table1[[#This Row],[Ticker]],[1]!Table2[[Symbol]:[Industry]],2,FALSE),"-")</f>
        <v>-</v>
      </c>
      <c r="D2936" t="s">
        <v>630</v>
      </c>
      <c r="E2936">
        <v>106.4061</v>
      </c>
      <c r="F2936">
        <v>61.9</v>
      </c>
      <c r="G2936">
        <v>-51.430455742202</v>
      </c>
      <c r="H2936">
        <v>-11.100308939694299</v>
      </c>
      <c r="I2936">
        <v>-35.813323750083399</v>
      </c>
      <c r="J2936">
        <v>-7.8610348695833299</v>
      </c>
      <c r="M2936">
        <v>28.841160594536799</v>
      </c>
      <c r="O2936">
        <v>34.7334410339257</v>
      </c>
      <c r="P2936">
        <v>1.4754098360655701</v>
      </c>
    </row>
    <row r="2937" spans="1:17" hidden="1" x14ac:dyDescent="0.3">
      <c r="A2937" t="s">
        <v>6085</v>
      </c>
      <c r="B2937" t="s">
        <v>6086</v>
      </c>
      <c r="C2937" t="str">
        <f>IFERROR(VLOOKUP(Table1[[#This Row],[Ticker]],[1]!Table2[[Symbol]:[Industry]],2,FALSE),"-")</f>
        <v>-</v>
      </c>
      <c r="E2937">
        <v>106.18384450000001</v>
      </c>
      <c r="F2937">
        <v>113.9</v>
      </c>
      <c r="G2937">
        <v>7.1952853172739397</v>
      </c>
      <c r="H2937">
        <v>5.1933787679468297</v>
      </c>
      <c r="I2937">
        <v>6.11260217584252</v>
      </c>
      <c r="J2937">
        <v>17.290373459429901</v>
      </c>
      <c r="K2937">
        <v>104.937725869811</v>
      </c>
      <c r="L2937">
        <v>97.14396169426</v>
      </c>
      <c r="M2937">
        <v>70.756097483540103</v>
      </c>
      <c r="N2937">
        <v>2.0512522621148799</v>
      </c>
      <c r="O2937">
        <v>13.388937664618</v>
      </c>
      <c r="P2937">
        <v>108.914159941305</v>
      </c>
      <c r="Q2937">
        <v>5.1164012629198001E-2</v>
      </c>
    </row>
    <row r="2938" spans="1:17" hidden="1" x14ac:dyDescent="0.3">
      <c r="A2938" t="s">
        <v>6087</v>
      </c>
      <c r="B2938" t="s">
        <v>6088</v>
      </c>
      <c r="C2938" t="str">
        <f>IFERROR(VLOOKUP(Table1[[#This Row],[Ticker]],[1]!Table2[[Symbol]:[Industry]],2,FALSE),"-")</f>
        <v>-</v>
      </c>
      <c r="D2938" t="s">
        <v>532</v>
      </c>
      <c r="E2938">
        <v>106.129940885</v>
      </c>
      <c r="F2938">
        <v>148.69</v>
      </c>
      <c r="G2938">
        <v>131.97518022731001</v>
      </c>
      <c r="H2938">
        <v>-2.3044172496850299</v>
      </c>
      <c r="I2938">
        <v>44.186168313408601</v>
      </c>
      <c r="J2938">
        <v>-5.53670294271976</v>
      </c>
      <c r="K2938">
        <v>138.24113937428001</v>
      </c>
      <c r="L2938">
        <v>103.729270116661</v>
      </c>
      <c r="M2938">
        <v>47.131545221044597</v>
      </c>
      <c r="N2938">
        <v>0.31366793414342298</v>
      </c>
      <c r="O2938">
        <v>25.1059250790234</v>
      </c>
      <c r="P2938">
        <v>214.02323125659899</v>
      </c>
      <c r="Q2938">
        <v>0.105767687794105</v>
      </c>
    </row>
    <row r="2939" spans="1:17" hidden="1" x14ac:dyDescent="0.3">
      <c r="A2939" t="s">
        <v>6089</v>
      </c>
      <c r="B2939" t="s">
        <v>6090</v>
      </c>
      <c r="C2939" t="str">
        <f>IFERROR(VLOOKUP(Table1[[#This Row],[Ticker]],[1]!Table2[[Symbol]:[Industry]],2,FALSE),"-")</f>
        <v>-</v>
      </c>
      <c r="D2939" t="s">
        <v>743</v>
      </c>
      <c r="E2939">
        <v>105.953940543</v>
      </c>
      <c r="F2939">
        <v>86.39</v>
      </c>
      <c r="G2939">
        <v>-15.030967938560901</v>
      </c>
      <c r="H2939">
        <v>2.6868715611908698</v>
      </c>
      <c r="I2939">
        <v>7.2766978715623898</v>
      </c>
      <c r="J2939">
        <v>-0.74321516308436797</v>
      </c>
      <c r="K2939">
        <v>86.353775318936698</v>
      </c>
      <c r="L2939">
        <v>82.139216576301095</v>
      </c>
      <c r="M2939">
        <v>58.050219930369003</v>
      </c>
      <c r="N2939">
        <v>1.1518698888652801</v>
      </c>
      <c r="O2939">
        <v>12.003704132422699</v>
      </c>
      <c r="P2939">
        <v>27.025437435671201</v>
      </c>
    </row>
    <row r="2940" spans="1:17" hidden="1" x14ac:dyDescent="0.3">
      <c r="A2940" t="s">
        <v>6091</v>
      </c>
      <c r="B2940" t="s">
        <v>6092</v>
      </c>
      <c r="C2940" t="str">
        <f>IFERROR(VLOOKUP(Table1[[#This Row],[Ticker]],[1]!Table2[[Symbol]:[Industry]],2,FALSE),"-")</f>
        <v>-</v>
      </c>
      <c r="D2940" t="s">
        <v>1419</v>
      </c>
      <c r="E2940">
        <v>105.90925</v>
      </c>
      <c r="F2940">
        <v>187.45</v>
      </c>
      <c r="G2940">
        <v>-29.792988634146699</v>
      </c>
      <c r="H2940">
        <v>-1.52313415916761</v>
      </c>
      <c r="I2940">
        <v>0.86640447577028101</v>
      </c>
      <c r="J2940">
        <v>3.6572657840114502</v>
      </c>
      <c r="K2940">
        <v>171.47642509582101</v>
      </c>
      <c r="L2940">
        <v>166.905920671633</v>
      </c>
      <c r="M2940">
        <v>62.673326071561299</v>
      </c>
      <c r="N2940">
        <v>0.97583429228998797</v>
      </c>
      <c r="O2940">
        <v>3.4942651373699598</v>
      </c>
      <c r="P2940">
        <v>31.821378340365602</v>
      </c>
      <c r="Q2940">
        <v>0.108595307716657</v>
      </c>
    </row>
    <row r="2941" spans="1:17" hidden="1" x14ac:dyDescent="0.3">
      <c r="A2941" t="s">
        <v>6093</v>
      </c>
      <c r="B2941" t="s">
        <v>6094</v>
      </c>
      <c r="C2941" t="str">
        <f>IFERROR(VLOOKUP(Table1[[#This Row],[Ticker]],[1]!Table2[[Symbol]:[Industry]],2,FALSE),"-")</f>
        <v>-</v>
      </c>
      <c r="D2941" t="s">
        <v>296</v>
      </c>
      <c r="E2941">
        <v>105.851055903999</v>
      </c>
      <c r="F2941">
        <v>98.38</v>
      </c>
      <c r="G2941">
        <v>131.05978791364601</v>
      </c>
      <c r="H2941">
        <v>137.786502885407</v>
      </c>
      <c r="I2941">
        <v>113.209600674969</v>
      </c>
      <c r="J2941">
        <v>4.7327929699160496</v>
      </c>
      <c r="K2941">
        <v>63.439656419187003</v>
      </c>
      <c r="L2941">
        <v>48.190361084252103</v>
      </c>
      <c r="M2941">
        <v>90.836085711348204</v>
      </c>
      <c r="N2941">
        <v>0.847294655901355</v>
      </c>
      <c r="O2941">
        <v>0</v>
      </c>
      <c r="P2941">
        <v>170.944643348939</v>
      </c>
      <c r="Q2941">
        <v>6.9661324890746001E-2</v>
      </c>
    </row>
    <row r="2942" spans="1:17" hidden="1" x14ac:dyDescent="0.3">
      <c r="A2942" t="s">
        <v>6095</v>
      </c>
      <c r="B2942" t="s">
        <v>6096</v>
      </c>
      <c r="C2942" t="str">
        <f>IFERROR(VLOOKUP(Table1[[#This Row],[Ticker]],[1]!Table2[[Symbol]:[Industry]],2,FALSE),"-")</f>
        <v>-</v>
      </c>
      <c r="D2942" t="s">
        <v>630</v>
      </c>
      <c r="E2942">
        <v>105.80840000000001</v>
      </c>
      <c r="F2942">
        <v>0.83</v>
      </c>
      <c r="G2942">
        <v>-7.9748068159649099</v>
      </c>
      <c r="H2942">
        <v>-8.1261320646739105E-2</v>
      </c>
      <c r="I2942">
        <v>-15.606974543734101</v>
      </c>
      <c r="J2942">
        <v>-6.9277015362499998</v>
      </c>
      <c r="K2942">
        <v>0.800116778229776</v>
      </c>
      <c r="L2942">
        <v>0.81984967288327204</v>
      </c>
      <c r="M2942">
        <v>51.6245605910743</v>
      </c>
      <c r="N2942">
        <v>0.82116063366328595</v>
      </c>
      <c r="O2942">
        <v>90.361445783132496</v>
      </c>
      <c r="P2942">
        <v>53.703703703703603</v>
      </c>
    </row>
    <row r="2943" spans="1:17" hidden="1" x14ac:dyDescent="0.3">
      <c r="A2943" t="s">
        <v>6097</v>
      </c>
      <c r="B2943" t="s">
        <v>6098</v>
      </c>
      <c r="C2943" t="str">
        <f>IFERROR(VLOOKUP(Table1[[#This Row],[Ticker]],[1]!Table2[[Symbol]:[Industry]],2,FALSE),"-")</f>
        <v>-</v>
      </c>
      <c r="D2943" t="s">
        <v>1419</v>
      </c>
      <c r="E2943">
        <v>105.742125</v>
      </c>
      <c r="F2943">
        <v>213.75</v>
      </c>
      <c r="G2943">
        <v>-47.616047927794199</v>
      </c>
      <c r="H2943">
        <v>-13.023782280817199</v>
      </c>
      <c r="I2943">
        <v>-31.998915935675502</v>
      </c>
      <c r="J2943">
        <v>-1.85758287389832</v>
      </c>
      <c r="M2943">
        <v>56.125497616892702</v>
      </c>
      <c r="O2943">
        <v>21.3333333333333</v>
      </c>
      <c r="P2943">
        <v>20.7627118644067</v>
      </c>
    </row>
    <row r="2944" spans="1:17" hidden="1" x14ac:dyDescent="0.3">
      <c r="A2944" t="s">
        <v>6099</v>
      </c>
      <c r="B2944" t="s">
        <v>6100</v>
      </c>
      <c r="C2944" t="str">
        <f>IFERROR(VLOOKUP(Table1[[#This Row],[Ticker]],[1]!Table2[[Symbol]:[Industry]],2,FALSE),"-")</f>
        <v>-</v>
      </c>
      <c r="D2944" t="s">
        <v>124</v>
      </c>
      <c r="E2944">
        <v>105.64812993</v>
      </c>
      <c r="F2944">
        <v>2</v>
      </c>
      <c r="K2944">
        <v>2.1140989605141698</v>
      </c>
      <c r="L2944">
        <v>3.1857726977597598</v>
      </c>
      <c r="M2944">
        <v>71.039956020089093</v>
      </c>
      <c r="Q2944">
        <v>-6.9211309357390005E-2</v>
      </c>
    </row>
    <row r="2945" spans="1:17" hidden="1" x14ac:dyDescent="0.3">
      <c r="A2945" t="s">
        <v>6101</v>
      </c>
      <c r="B2945" t="s">
        <v>6102</v>
      </c>
      <c r="C2945" t="str">
        <f>IFERROR(VLOOKUP(Table1[[#This Row],[Ticker]],[1]!Table2[[Symbol]:[Industry]],2,FALSE),"-")</f>
        <v>-</v>
      </c>
      <c r="D2945" t="s">
        <v>54</v>
      </c>
      <c r="E2945">
        <v>105.38912879999999</v>
      </c>
      <c r="F2945">
        <v>64.760000000000005</v>
      </c>
      <c r="G2945">
        <v>1.9949119583950099</v>
      </c>
      <c r="H2945">
        <v>-3.61795498743514</v>
      </c>
      <c r="I2945">
        <v>-13.4656020165471</v>
      </c>
      <c r="J2945">
        <v>-2.5290952880471398</v>
      </c>
      <c r="K2945">
        <v>64.878584175257203</v>
      </c>
      <c r="L2945">
        <v>62.058681454835899</v>
      </c>
      <c r="M2945">
        <v>47.483858408859803</v>
      </c>
      <c r="N2945">
        <v>0.79917274374045499</v>
      </c>
      <c r="O2945">
        <v>21.988882025941901</v>
      </c>
      <c r="P2945">
        <v>42.800441014332897</v>
      </c>
      <c r="Q2945">
        <v>-1.0636404059171E-2</v>
      </c>
    </row>
    <row r="2946" spans="1:17" hidden="1" x14ac:dyDescent="0.3">
      <c r="A2946" t="s">
        <v>6103</v>
      </c>
      <c r="B2946" t="s">
        <v>6104</v>
      </c>
      <c r="C2946" t="str">
        <f>IFERROR(VLOOKUP(Table1[[#This Row],[Ticker]],[1]!Table2[[Symbol]:[Industry]],2,FALSE),"-")</f>
        <v>-</v>
      </c>
      <c r="D2946" t="s">
        <v>2276</v>
      </c>
      <c r="E2946">
        <v>105.31672</v>
      </c>
      <c r="F2946">
        <v>376.4</v>
      </c>
      <c r="G2946">
        <v>542.10922679748001</v>
      </c>
      <c r="H2946">
        <v>-1.25821120245256</v>
      </c>
      <c r="I2946">
        <v>54.221494478283198</v>
      </c>
      <c r="J2946">
        <v>20.1597409358078</v>
      </c>
      <c r="K2946">
        <v>300.29053802943298</v>
      </c>
      <c r="L2946">
        <v>207.060840664506</v>
      </c>
      <c r="M2946">
        <v>69.782070396564094</v>
      </c>
      <c r="N2946">
        <v>0.74847965070949596</v>
      </c>
      <c r="O2946">
        <v>13.668969181721501</v>
      </c>
      <c r="P2946">
        <v>727.25274725274699</v>
      </c>
    </row>
    <row r="2947" spans="1:17" hidden="1" x14ac:dyDescent="0.3">
      <c r="A2947" t="s">
        <v>6105</v>
      </c>
      <c r="B2947" t="s">
        <v>6106</v>
      </c>
      <c r="C2947" t="str">
        <f>IFERROR(VLOOKUP(Table1[[#This Row],[Ticker]],[1]!Table2[[Symbol]:[Industry]],2,FALSE),"-")</f>
        <v>-</v>
      </c>
      <c r="D2947" t="s">
        <v>1547</v>
      </c>
      <c r="E2947">
        <v>105.27437500000001</v>
      </c>
      <c r="F2947">
        <v>9.41</v>
      </c>
      <c r="G2947">
        <v>2810.5913696546199</v>
      </c>
      <c r="H2947">
        <v>48.323076103139599</v>
      </c>
      <c r="I2947">
        <v>143.39172082482401</v>
      </c>
      <c r="J2947">
        <v>6.7074793120456198</v>
      </c>
      <c r="K2947">
        <v>6.4298787082737299</v>
      </c>
      <c r="L2947">
        <v>3.7255655310133302</v>
      </c>
      <c r="M2947">
        <v>99.977598130302795</v>
      </c>
      <c r="N2947">
        <v>0.49644028850174798</v>
      </c>
      <c r="O2947">
        <v>0</v>
      </c>
      <c r="P2947">
        <v>2840.625</v>
      </c>
    </row>
    <row r="2948" spans="1:17" hidden="1" x14ac:dyDescent="0.3">
      <c r="A2948" t="s">
        <v>6107</v>
      </c>
      <c r="B2948" t="s">
        <v>6108</v>
      </c>
      <c r="C2948" t="str">
        <f>IFERROR(VLOOKUP(Table1[[#This Row],[Ticker]],[1]!Table2[[Symbol]:[Industry]],2,FALSE),"-")</f>
        <v>-</v>
      </c>
      <c r="D2948" t="s">
        <v>141</v>
      </c>
      <c r="E2948">
        <v>105.10557</v>
      </c>
      <c r="F2948">
        <v>14.5</v>
      </c>
      <c r="G2948">
        <v>-34.7016119364351</v>
      </c>
      <c r="H2948">
        <v>7.9613840228415597E-2</v>
      </c>
      <c r="I2948">
        <v>-31.8424664625974</v>
      </c>
      <c r="J2948">
        <v>2.6500454201377299</v>
      </c>
      <c r="K2948">
        <v>15.058073798022001</v>
      </c>
      <c r="L2948">
        <v>15.9443599377308</v>
      </c>
      <c r="M2948">
        <v>47.9218292807358</v>
      </c>
      <c r="N2948">
        <v>1.14396052343541</v>
      </c>
      <c r="O2948">
        <v>59.655172413793103</v>
      </c>
      <c r="P2948">
        <v>14.624505928853701</v>
      </c>
      <c r="Q2948">
        <v>-5.2707902798492003E-2</v>
      </c>
    </row>
    <row r="2949" spans="1:17" hidden="1" x14ac:dyDescent="0.3">
      <c r="A2949" t="s">
        <v>6109</v>
      </c>
      <c r="B2949" t="s">
        <v>6110</v>
      </c>
      <c r="C2949" t="str">
        <f>IFERROR(VLOOKUP(Table1[[#This Row],[Ticker]],[1]!Table2[[Symbol]:[Industry]],2,FALSE),"-")</f>
        <v>-</v>
      </c>
      <c r="D2949" t="s">
        <v>446</v>
      </c>
      <c r="E2949">
        <v>105</v>
      </c>
      <c r="F2949">
        <v>175</v>
      </c>
      <c r="G2949">
        <v>-3.6798397316582401</v>
      </c>
      <c r="H2949">
        <v>-11.6623625111229</v>
      </c>
      <c r="I2949">
        <v>-7.0215919402478697</v>
      </c>
      <c r="J2949">
        <v>-0.196021311479502</v>
      </c>
      <c r="K2949">
        <v>171.66182796442499</v>
      </c>
      <c r="L2949">
        <v>160.93996055509999</v>
      </c>
      <c r="M2949">
        <v>56.136436727707498</v>
      </c>
      <c r="N2949">
        <v>0.10009767207180501</v>
      </c>
      <c r="O2949">
        <v>33.1142857142857</v>
      </c>
      <c r="P2949">
        <v>33.130467858501298</v>
      </c>
      <c r="Q2949">
        <v>-4.3485824354734998E-2</v>
      </c>
    </row>
    <row r="2950" spans="1:17" hidden="1" x14ac:dyDescent="0.3">
      <c r="A2950" t="s">
        <v>6111</v>
      </c>
      <c r="B2950" t="s">
        <v>6112</v>
      </c>
      <c r="C2950" t="str">
        <f>IFERROR(VLOOKUP(Table1[[#This Row],[Ticker]],[1]!Table2[[Symbol]:[Industry]],2,FALSE),"-")</f>
        <v>-</v>
      </c>
      <c r="D2950" t="s">
        <v>731</v>
      </c>
      <c r="E2950">
        <v>104.91911</v>
      </c>
      <c r="F2950">
        <v>59</v>
      </c>
      <c r="G2950">
        <v>-61.309110834602002</v>
      </c>
      <c r="H2950">
        <v>-4.866508752953</v>
      </c>
      <c r="I2950">
        <v>-13.5617974985571</v>
      </c>
      <c r="J2950">
        <v>-4.6508345052845996</v>
      </c>
      <c r="K2950">
        <v>59.330011647956297</v>
      </c>
      <c r="L2950">
        <v>59.859176312463802</v>
      </c>
      <c r="M2950">
        <v>47.574659958045103</v>
      </c>
      <c r="N2950">
        <v>0.62856233083903801</v>
      </c>
      <c r="O2950">
        <v>64.322033898304994</v>
      </c>
      <c r="P2950">
        <v>26.881720430107499</v>
      </c>
      <c r="Q2950">
        <v>9.2149349876260001E-2</v>
      </c>
    </row>
    <row r="2951" spans="1:17" hidden="1" x14ac:dyDescent="0.3">
      <c r="A2951" t="s">
        <v>6113</v>
      </c>
      <c r="B2951" t="s">
        <v>6114</v>
      </c>
      <c r="C2951" t="str">
        <f>IFERROR(VLOOKUP(Table1[[#This Row],[Ticker]],[1]!Table2[[Symbol]:[Industry]],2,FALSE),"-")</f>
        <v>-</v>
      </c>
      <c r="D2951" t="s">
        <v>967</v>
      </c>
      <c r="E2951">
        <v>104.554</v>
      </c>
      <c r="F2951">
        <v>61</v>
      </c>
      <c r="G2951">
        <v>-15.264110119600501</v>
      </c>
      <c r="H2951">
        <v>26.5060402666548</v>
      </c>
      <c r="I2951">
        <v>19.355431471303302</v>
      </c>
      <c r="J2951">
        <v>28.504650733884599</v>
      </c>
      <c r="K2951">
        <v>49.328557650069698</v>
      </c>
      <c r="L2951">
        <v>45.4456839792159</v>
      </c>
      <c r="M2951">
        <v>64.797770229502206</v>
      </c>
      <c r="N2951">
        <v>3.1121810303321999</v>
      </c>
      <c r="O2951">
        <v>13.442622950819599</v>
      </c>
      <c r="P2951">
        <v>67.123287671232802</v>
      </c>
    </row>
    <row r="2952" spans="1:17" hidden="1" x14ac:dyDescent="0.3">
      <c r="A2952" t="s">
        <v>6115</v>
      </c>
      <c r="B2952" t="s">
        <v>6116</v>
      </c>
      <c r="C2952" t="str">
        <f>IFERROR(VLOOKUP(Table1[[#This Row],[Ticker]],[1]!Table2[[Symbol]:[Industry]],2,FALSE),"-")</f>
        <v>-</v>
      </c>
      <c r="D2952" t="s">
        <v>967</v>
      </c>
      <c r="E2952">
        <v>104.377</v>
      </c>
      <c r="F2952">
        <v>282.10000000000002</v>
      </c>
      <c r="G2952">
        <v>-15.2421756149595</v>
      </c>
      <c r="H2952">
        <v>31.912919045522901</v>
      </c>
      <c r="I2952">
        <v>10.4065104962995</v>
      </c>
      <c r="J2952">
        <v>-8.0596459806944303</v>
      </c>
      <c r="K2952">
        <v>251.911068200686</v>
      </c>
      <c r="L2952">
        <v>239.53063454041001</v>
      </c>
      <c r="M2952">
        <v>47.866142601081002</v>
      </c>
      <c r="N2952">
        <v>2.7322731247184699</v>
      </c>
      <c r="O2952">
        <v>18.752215526409</v>
      </c>
      <c r="P2952">
        <v>34.911525585844103</v>
      </c>
      <c r="Q2952">
        <v>-1.5716040488797E-2</v>
      </c>
    </row>
    <row r="2953" spans="1:17" hidden="1" x14ac:dyDescent="0.3">
      <c r="A2953" t="s">
        <v>6117</v>
      </c>
      <c r="B2953" t="s">
        <v>6118</v>
      </c>
      <c r="C2953" t="str">
        <f>IFERROR(VLOOKUP(Table1[[#This Row],[Ticker]],[1]!Table2[[Symbol]:[Industry]],2,FALSE),"-")</f>
        <v>-</v>
      </c>
      <c r="D2953" t="s">
        <v>532</v>
      </c>
      <c r="E2953">
        <v>103.774501454</v>
      </c>
      <c r="F2953">
        <v>19.63</v>
      </c>
      <c r="G2953">
        <v>-44.499861282195802</v>
      </c>
      <c r="H2953">
        <v>3.80847639262038</v>
      </c>
      <c r="I2953">
        <v>-76.666498353258007</v>
      </c>
      <c r="J2953">
        <v>-10.777401858979299</v>
      </c>
      <c r="K2953">
        <v>19.306797389249599</v>
      </c>
      <c r="L2953">
        <v>22.8112602723903</v>
      </c>
      <c r="M2953">
        <v>48.089434531542501</v>
      </c>
      <c r="N2953">
        <v>1.03614797663297</v>
      </c>
      <c r="O2953">
        <v>167.702496179317</v>
      </c>
      <c r="P2953">
        <v>19.331306990881401</v>
      </c>
      <c r="Q2953">
        <v>7.3914605671195996E-2</v>
      </c>
    </row>
    <row r="2954" spans="1:17" hidden="1" x14ac:dyDescent="0.3">
      <c r="A2954" t="s">
        <v>6119</v>
      </c>
      <c r="B2954" t="s">
        <v>6120</v>
      </c>
      <c r="C2954" t="str">
        <f>IFERROR(VLOOKUP(Table1[[#This Row],[Ticker]],[1]!Table2[[Symbol]:[Industry]],2,FALSE),"-")</f>
        <v>-</v>
      </c>
      <c r="D2954" t="s">
        <v>228</v>
      </c>
      <c r="E2954">
        <v>103.16591615999999</v>
      </c>
      <c r="F2954">
        <v>101.76</v>
      </c>
      <c r="G2954">
        <v>109.40166377227</v>
      </c>
      <c r="H2954">
        <v>-8.4152332643638701</v>
      </c>
      <c r="I2954">
        <v>8.5563113144157104</v>
      </c>
      <c r="J2954">
        <v>-1.5163628829153799</v>
      </c>
      <c r="K2954">
        <v>107.51958291128101</v>
      </c>
      <c r="L2954">
        <v>89.473517213913496</v>
      </c>
      <c r="M2954">
        <v>38.812651441832799</v>
      </c>
      <c r="N2954">
        <v>0.37329038258118402</v>
      </c>
      <c r="O2954">
        <v>36.025943396226403</v>
      </c>
      <c r="P2954">
        <v>156</v>
      </c>
      <c r="Q2954">
        <v>0.12376448575369101</v>
      </c>
    </row>
    <row r="2955" spans="1:17" hidden="1" x14ac:dyDescent="0.3">
      <c r="A2955" t="s">
        <v>6121</v>
      </c>
      <c r="B2955" t="s">
        <v>6122</v>
      </c>
      <c r="C2955" t="str">
        <f>IFERROR(VLOOKUP(Table1[[#This Row],[Ticker]],[1]!Table2[[Symbol]:[Industry]],2,FALSE),"-")</f>
        <v>-</v>
      </c>
      <c r="D2955" t="s">
        <v>265</v>
      </c>
      <c r="E2955">
        <v>103.07064800000001</v>
      </c>
      <c r="F2955">
        <v>167.6</v>
      </c>
      <c r="G2955">
        <v>6.9504317715011403</v>
      </c>
      <c r="H2955">
        <v>3.3131447689266298</v>
      </c>
      <c r="I2955">
        <v>-7.7668006122462403</v>
      </c>
      <c r="J2955">
        <v>-3.6020909560781602</v>
      </c>
      <c r="K2955">
        <v>163.62208256926201</v>
      </c>
      <c r="L2955">
        <v>157.48252309874999</v>
      </c>
      <c r="M2955">
        <v>52.248602688707003</v>
      </c>
      <c r="N2955">
        <v>0.89579249743488898</v>
      </c>
      <c r="O2955">
        <v>24.1050119331742</v>
      </c>
      <c r="P2955">
        <v>47.665198237885399</v>
      </c>
      <c r="Q2955">
        <v>1.7813504477159001E-2</v>
      </c>
    </row>
    <row r="2956" spans="1:17" hidden="1" x14ac:dyDescent="0.3">
      <c r="A2956" t="s">
        <v>6123</v>
      </c>
      <c r="B2956" t="s">
        <v>6124</v>
      </c>
      <c r="C2956" t="str">
        <f>IFERROR(VLOOKUP(Table1[[#This Row],[Ticker]],[1]!Table2[[Symbol]:[Industry]],2,FALSE),"-")</f>
        <v>-</v>
      </c>
      <c r="D2956" t="s">
        <v>89</v>
      </c>
      <c r="E2956">
        <v>103.05064905</v>
      </c>
      <c r="F2956">
        <v>5.37</v>
      </c>
      <c r="G2956">
        <v>39.3670005694498</v>
      </c>
      <c r="H2956">
        <v>-11.6458871709868</v>
      </c>
      <c r="I2956">
        <v>-22.6216265583862</v>
      </c>
      <c r="J2956">
        <v>6.3988151644998297</v>
      </c>
      <c r="K2956">
        <v>5.0119846258773304</v>
      </c>
      <c r="L2956">
        <v>4.65108977793082</v>
      </c>
      <c r="M2956">
        <v>68.175459525404506</v>
      </c>
      <c r="N2956">
        <v>0.42484495609391298</v>
      </c>
      <c r="O2956">
        <v>21.601489757914301</v>
      </c>
      <c r="P2956">
        <v>75.490196078431296</v>
      </c>
    </row>
    <row r="2957" spans="1:17" hidden="1" x14ac:dyDescent="0.3">
      <c r="A2957" t="s">
        <v>6125</v>
      </c>
      <c r="B2957" t="s">
        <v>6126</v>
      </c>
      <c r="C2957" t="str">
        <f>IFERROR(VLOOKUP(Table1[[#This Row],[Ticker]],[1]!Table2[[Symbol]:[Industry]],2,FALSE),"-")</f>
        <v>-</v>
      </c>
      <c r="D2957" t="s">
        <v>967</v>
      </c>
      <c r="E2957">
        <v>102.97425</v>
      </c>
      <c r="F2957">
        <v>66.650000000000006</v>
      </c>
      <c r="G2957">
        <v>525.57853106351695</v>
      </c>
      <c r="H2957">
        <v>6.6076701039278696</v>
      </c>
      <c r="I2957">
        <v>158.50667165999801</v>
      </c>
      <c r="J2957">
        <v>1.2323534665346401</v>
      </c>
      <c r="K2957">
        <v>63.848575312344103</v>
      </c>
      <c r="L2957">
        <v>45.803977711287096</v>
      </c>
      <c r="M2957">
        <v>57.0139650311311</v>
      </c>
      <c r="N2957">
        <v>1.88226980264699</v>
      </c>
      <c r="O2957">
        <v>31.025085257207301</v>
      </c>
      <c r="P2957">
        <v>555.61216140889405</v>
      </c>
    </row>
    <row r="2958" spans="1:17" hidden="1" x14ac:dyDescent="0.3">
      <c r="A2958" t="s">
        <v>6127</v>
      </c>
      <c r="B2958" t="s">
        <v>6128</v>
      </c>
      <c r="C2958" t="str">
        <f>IFERROR(VLOOKUP(Table1[[#This Row],[Ticker]],[1]!Table2[[Symbol]:[Industry]],2,FALSE),"-")</f>
        <v>-</v>
      </c>
      <c r="D2958" t="s">
        <v>296</v>
      </c>
      <c r="E2958">
        <v>102.706218615</v>
      </c>
      <c r="F2958">
        <v>50.05</v>
      </c>
      <c r="G2958">
        <v>-51.388124374289298</v>
      </c>
      <c r="H2958">
        <v>-13.433424681597399</v>
      </c>
      <c r="I2958">
        <v>-8.7365997046093593</v>
      </c>
      <c r="J2958">
        <v>-5.2567613653098197</v>
      </c>
      <c r="K2958">
        <v>49.916899805218101</v>
      </c>
      <c r="L2958">
        <v>50.516400371377898</v>
      </c>
      <c r="M2958">
        <v>48.6962632253599</v>
      </c>
      <c r="N2958">
        <v>0.53484605458527901</v>
      </c>
      <c r="O2958">
        <v>31.868131868131801</v>
      </c>
      <c r="P2958">
        <v>42.592592592592503</v>
      </c>
      <c r="Q2958">
        <v>1.9288348597786002E-2</v>
      </c>
    </row>
    <row r="2959" spans="1:17" hidden="1" x14ac:dyDescent="0.3">
      <c r="A2959" t="s">
        <v>6129</v>
      </c>
      <c r="B2959" t="s">
        <v>6130</v>
      </c>
      <c r="C2959" t="str">
        <f>IFERROR(VLOOKUP(Table1[[#This Row],[Ticker]],[1]!Table2[[Symbol]:[Industry]],2,FALSE),"-")</f>
        <v>-</v>
      </c>
      <c r="D2959" t="s">
        <v>356</v>
      </c>
      <c r="E2959">
        <v>102.5951472</v>
      </c>
      <c r="F2959">
        <v>109.2</v>
      </c>
      <c r="G2959">
        <v>232.75706732904101</v>
      </c>
      <c r="H2959">
        <v>36.148981304944698</v>
      </c>
      <c r="I2959">
        <v>279.09701516025501</v>
      </c>
      <c r="J2959">
        <v>22.422640354265599</v>
      </c>
      <c r="K2959">
        <v>81.448211920731893</v>
      </c>
      <c r="L2959">
        <v>56.301571963091497</v>
      </c>
      <c r="M2959">
        <v>93.321401642266594</v>
      </c>
      <c r="N2959">
        <v>0.64646464646464596</v>
      </c>
      <c r="O2959">
        <v>0</v>
      </c>
      <c r="P2959">
        <v>377.27272727272702</v>
      </c>
    </row>
    <row r="2960" spans="1:17" hidden="1" x14ac:dyDescent="0.3">
      <c r="A2960" t="s">
        <v>6131</v>
      </c>
      <c r="B2960" t="s">
        <v>6132</v>
      </c>
      <c r="C2960" t="str">
        <f>IFERROR(VLOOKUP(Table1[[#This Row],[Ticker]],[1]!Table2[[Symbol]:[Industry]],2,FALSE),"-")</f>
        <v>-</v>
      </c>
      <c r="D2960" t="s">
        <v>2782</v>
      </c>
      <c r="E2960">
        <v>102.27262500000001</v>
      </c>
      <c r="F2960">
        <v>236.25</v>
      </c>
      <c r="G2960">
        <v>104.00251423293599</v>
      </c>
      <c r="H2960">
        <v>46.845145605760102</v>
      </c>
      <c r="I2960">
        <v>29.462916993879599</v>
      </c>
      <c r="J2960">
        <v>36.870278261729702</v>
      </c>
      <c r="K2960">
        <v>170.28337832709099</v>
      </c>
      <c r="L2960">
        <v>145.89867756481499</v>
      </c>
      <c r="M2960">
        <v>92.191027062410896</v>
      </c>
      <c r="N2960">
        <v>1.50618612157073</v>
      </c>
      <c r="O2960">
        <v>1.37566137566138</v>
      </c>
      <c r="P2960">
        <v>204.46708463949801</v>
      </c>
    </row>
    <row r="2961" spans="1:17" hidden="1" x14ac:dyDescent="0.3">
      <c r="A2961" t="s">
        <v>6133</v>
      </c>
      <c r="B2961" t="s">
        <v>6134</v>
      </c>
      <c r="C2961" t="str">
        <f>IFERROR(VLOOKUP(Table1[[#This Row],[Ticker]],[1]!Table2[[Symbol]:[Industry]],2,FALSE),"-")</f>
        <v>-</v>
      </c>
      <c r="D2961" t="s">
        <v>630</v>
      </c>
      <c r="E2961">
        <v>102.120650359</v>
      </c>
      <c r="F2961">
        <v>1.37</v>
      </c>
      <c r="G2961">
        <v>-114.896056302715</v>
      </c>
      <c r="H2961">
        <v>10.825036682425401</v>
      </c>
      <c r="I2961">
        <v>-23.6880215320659</v>
      </c>
      <c r="J2961">
        <v>-6.8143228514427401</v>
      </c>
      <c r="K2961">
        <v>1.3565477214863999</v>
      </c>
      <c r="L2961">
        <v>2.2723801726177499</v>
      </c>
      <c r="M2961">
        <v>55.853224947799603</v>
      </c>
      <c r="N2961">
        <v>0.76891554301522902</v>
      </c>
      <c r="O2961">
        <v>679.08390748247598</v>
      </c>
      <c r="P2961">
        <v>32.349869451697103</v>
      </c>
      <c r="Q2961">
        <v>6.7992231696546002E-2</v>
      </c>
    </row>
    <row r="2962" spans="1:17" hidden="1" x14ac:dyDescent="0.3">
      <c r="A2962" t="s">
        <v>6135</v>
      </c>
      <c r="B2962" t="s">
        <v>6136</v>
      </c>
      <c r="C2962" t="str">
        <f>IFERROR(VLOOKUP(Table1[[#This Row],[Ticker]],[1]!Table2[[Symbol]:[Industry]],2,FALSE),"-")</f>
        <v>-</v>
      </c>
      <c r="D2962" t="s">
        <v>4026</v>
      </c>
      <c r="E2962">
        <v>101.97205200000001</v>
      </c>
      <c r="F2962">
        <v>77.349999999999994</v>
      </c>
      <c r="G2962">
        <v>-57.178774924824701</v>
      </c>
      <c r="H2962">
        <v>-10.1686200051277</v>
      </c>
      <c r="I2962">
        <v>-27.241923801246202</v>
      </c>
      <c r="J2962">
        <v>-2.1815454585012102</v>
      </c>
      <c r="K2962">
        <v>80.339191791136301</v>
      </c>
      <c r="L2962">
        <v>84.615168891362501</v>
      </c>
      <c r="M2962">
        <v>50.560509021708597</v>
      </c>
      <c r="N2962">
        <v>0.77133451576270695</v>
      </c>
      <c r="O2962">
        <v>50.795087265675498</v>
      </c>
      <c r="P2962">
        <v>14.1360483989966</v>
      </c>
      <c r="Q2962">
        <v>7.8888646290867004E-2</v>
      </c>
    </row>
    <row r="2963" spans="1:17" hidden="1" x14ac:dyDescent="0.3">
      <c r="A2963" t="s">
        <v>6137</v>
      </c>
      <c r="B2963" t="s">
        <v>6138</v>
      </c>
      <c r="C2963" t="str">
        <f>IFERROR(VLOOKUP(Table1[[#This Row],[Ticker]],[1]!Table2[[Symbol]:[Industry]],2,FALSE),"-")</f>
        <v>-</v>
      </c>
      <c r="D2963" t="s">
        <v>104</v>
      </c>
      <c r="E2963">
        <v>101.75742880999999</v>
      </c>
      <c r="F2963">
        <v>87.95</v>
      </c>
      <c r="G2963">
        <v>78.378691929504797</v>
      </c>
      <c r="H2963">
        <v>-14.7008956220059</v>
      </c>
      <c r="I2963">
        <v>-5.6348038572777801</v>
      </c>
      <c r="J2963">
        <v>-4.0723536889796899</v>
      </c>
      <c r="K2963">
        <v>81.548485804945102</v>
      </c>
      <c r="L2963">
        <v>72.262200965012099</v>
      </c>
      <c r="M2963">
        <v>57.0532537311271</v>
      </c>
      <c r="N2963">
        <v>0.39725358731163102</v>
      </c>
      <c r="O2963">
        <v>19.499715747583799</v>
      </c>
      <c r="Q2963">
        <v>0.123385233373174</v>
      </c>
    </row>
    <row r="2964" spans="1:17" hidden="1" x14ac:dyDescent="0.3">
      <c r="A2964" t="s">
        <v>6139</v>
      </c>
      <c r="B2964" t="s">
        <v>6140</v>
      </c>
      <c r="C2964" t="str">
        <f>IFERROR(VLOOKUP(Table1[[#This Row],[Ticker]],[1]!Table2[[Symbol]:[Industry]],2,FALSE),"-")</f>
        <v>-</v>
      </c>
      <c r="D2964" t="s">
        <v>118</v>
      </c>
      <c r="E2964">
        <v>101.72925322499999</v>
      </c>
      <c r="F2964">
        <v>5.66</v>
      </c>
      <c r="G2964">
        <v>-12.116963678709901</v>
      </c>
      <c r="H2964">
        <v>8.6906685039146492</v>
      </c>
      <c r="I2964">
        <v>-12.434516371276001</v>
      </c>
      <c r="J2964">
        <v>4.9914903829419099</v>
      </c>
      <c r="K2964">
        <v>5.4845016995625198</v>
      </c>
      <c r="L2964">
        <v>5.5848758408572401</v>
      </c>
      <c r="M2964">
        <v>47.887425104037902</v>
      </c>
      <c r="N2964">
        <v>1.0513126849418499</v>
      </c>
      <c r="O2964">
        <v>21.024734982332099</v>
      </c>
      <c r="P2964">
        <v>38.048780487804798</v>
      </c>
      <c r="Q2964">
        <v>-2.9348977013354999E-2</v>
      </c>
    </row>
    <row r="2965" spans="1:17" hidden="1" x14ac:dyDescent="0.3">
      <c r="A2965" t="s">
        <v>6141</v>
      </c>
      <c r="B2965" t="s">
        <v>6142</v>
      </c>
      <c r="C2965" t="str">
        <f>IFERROR(VLOOKUP(Table1[[#This Row],[Ticker]],[1]!Table2[[Symbol]:[Industry]],2,FALSE),"-")</f>
        <v>-</v>
      </c>
      <c r="D2965" t="s">
        <v>83</v>
      </c>
      <c r="E2965">
        <v>101.3592981</v>
      </c>
      <c r="F2965">
        <v>49.78</v>
      </c>
      <c r="G2965">
        <v>-11.4533540233185</v>
      </c>
      <c r="H2965">
        <v>-5.9785427670554601</v>
      </c>
      <c r="I2965">
        <v>-42.417655425864297</v>
      </c>
      <c r="J2965">
        <v>-1.28975669130204</v>
      </c>
      <c r="K2965">
        <v>50.732842264497599</v>
      </c>
      <c r="L2965">
        <v>50.625899868868302</v>
      </c>
      <c r="M2965">
        <v>52.457065867640097</v>
      </c>
      <c r="N2965">
        <v>0.66756171593162805</v>
      </c>
      <c r="O2965">
        <v>124.989955805544</v>
      </c>
      <c r="P2965">
        <v>37.097218397135698</v>
      </c>
      <c r="Q2965">
        <v>4.2676583446753999E-2</v>
      </c>
    </row>
    <row r="2966" spans="1:17" hidden="1" x14ac:dyDescent="0.3">
      <c r="A2966" t="s">
        <v>6143</v>
      </c>
      <c r="B2966" t="s">
        <v>6144</v>
      </c>
      <c r="C2966" t="str">
        <f>IFERROR(VLOOKUP(Table1[[#This Row],[Ticker]],[1]!Table2[[Symbol]:[Industry]],2,FALSE),"-")</f>
        <v>-</v>
      </c>
      <c r="D2966" t="s">
        <v>46</v>
      </c>
      <c r="E2966">
        <v>101.2787</v>
      </c>
      <c r="F2966">
        <v>23.39</v>
      </c>
      <c r="G2966">
        <v>247.22443417075201</v>
      </c>
      <c r="H2966">
        <v>-22.386764745983498</v>
      </c>
      <c r="I2966">
        <v>96.494232034478699</v>
      </c>
      <c r="J2966">
        <v>15.8659492574008</v>
      </c>
      <c r="K2966">
        <v>23.968758569121501</v>
      </c>
      <c r="L2966">
        <v>16.239990069362602</v>
      </c>
      <c r="M2966">
        <v>43.6879534585361</v>
      </c>
      <c r="N2966">
        <v>1.6487200570165601</v>
      </c>
      <c r="O2966">
        <v>38.862761864044401</v>
      </c>
      <c r="P2966">
        <v>327.605118829981</v>
      </c>
      <c r="Q2966">
        <v>9.0945940161208993E-2</v>
      </c>
    </row>
    <row r="2967" spans="1:17" hidden="1" x14ac:dyDescent="0.3">
      <c r="A2967" t="s">
        <v>6145</v>
      </c>
      <c r="B2967" t="s">
        <v>6146</v>
      </c>
      <c r="C2967" t="str">
        <f>IFERROR(VLOOKUP(Table1[[#This Row],[Ticker]],[1]!Table2[[Symbol]:[Industry]],2,FALSE),"-")</f>
        <v>-</v>
      </c>
      <c r="D2967" t="s">
        <v>4288</v>
      </c>
      <c r="E2967">
        <v>101.18447500000001</v>
      </c>
      <c r="F2967">
        <v>76.510000000000005</v>
      </c>
      <c r="G2967">
        <v>-23.813999635950001</v>
      </c>
      <c r="H2967">
        <v>10.0372562555734</v>
      </c>
      <c r="I2967">
        <v>-1.43658104670158</v>
      </c>
      <c r="J2967">
        <v>2.7945206859722198</v>
      </c>
      <c r="K2967">
        <v>70.312760026490395</v>
      </c>
      <c r="L2967">
        <v>67.521761939687195</v>
      </c>
      <c r="M2967">
        <v>61.633267932669398</v>
      </c>
      <c r="N2967">
        <v>1.8410920663416299</v>
      </c>
      <c r="O2967">
        <v>51.588027708796197</v>
      </c>
      <c r="P2967">
        <v>38.329416018803101</v>
      </c>
      <c r="Q2967">
        <v>0.180301028079868</v>
      </c>
    </row>
    <row r="2968" spans="1:17" hidden="1" x14ac:dyDescent="0.3">
      <c r="A2968" t="s">
        <v>6147</v>
      </c>
      <c r="B2968" t="s">
        <v>6148</v>
      </c>
      <c r="C2968" t="str">
        <f>IFERROR(VLOOKUP(Table1[[#This Row],[Ticker]],[1]!Table2[[Symbol]:[Industry]],2,FALSE),"-")</f>
        <v>-</v>
      </c>
      <c r="D2968" t="s">
        <v>446</v>
      </c>
      <c r="E2968">
        <v>100.6452</v>
      </c>
      <c r="F2968">
        <v>186.38</v>
      </c>
      <c r="G2968">
        <v>-35.568349047860103</v>
      </c>
      <c r="H2968">
        <v>-8.4276464448974409</v>
      </c>
      <c r="I2968">
        <v>-18.615932945907701</v>
      </c>
      <c r="J2968">
        <v>-0.93406498913551494</v>
      </c>
      <c r="K2968">
        <v>193.185327207879</v>
      </c>
      <c r="L2968">
        <v>189.88926744213401</v>
      </c>
      <c r="M2968">
        <v>40.713051172259497</v>
      </c>
      <c r="N2968">
        <v>0.54917788357904795</v>
      </c>
      <c r="O2968">
        <v>25.764567013628</v>
      </c>
      <c r="P2968">
        <v>21.025974025974001</v>
      </c>
      <c r="Q2968">
        <v>3.5959246994937001E-2</v>
      </c>
    </row>
    <row r="2969" spans="1:17" hidden="1" x14ac:dyDescent="0.3">
      <c r="A2969" t="s">
        <v>6149</v>
      </c>
      <c r="B2969" t="s">
        <v>6150</v>
      </c>
      <c r="C2969" t="str">
        <f>IFERROR(VLOOKUP(Table1[[#This Row],[Ticker]],[1]!Table2[[Symbol]:[Industry]],2,FALSE),"-")</f>
        <v>-</v>
      </c>
      <c r="E2969">
        <v>100.575</v>
      </c>
      <c r="F2969">
        <v>74.5</v>
      </c>
      <c r="G2969">
        <v>-45.036482598656697</v>
      </c>
      <c r="H2969">
        <v>-1.7393393815303999</v>
      </c>
      <c r="I2969">
        <v>-28.666037948101401</v>
      </c>
      <c r="J2969">
        <v>-4.9320165308562496</v>
      </c>
      <c r="K2969">
        <v>74.608831791200501</v>
      </c>
      <c r="L2969">
        <v>80.862082240614797</v>
      </c>
      <c r="M2969">
        <v>53.296190501047597</v>
      </c>
      <c r="N2969">
        <v>0.78564086049357995</v>
      </c>
      <c r="O2969">
        <v>56.845637583892596</v>
      </c>
      <c r="P2969">
        <v>18.2539682539682</v>
      </c>
      <c r="Q2969">
        <v>-0.12855043742436201</v>
      </c>
    </row>
    <row r="2970" spans="1:17" hidden="1" x14ac:dyDescent="0.3">
      <c r="A2970" t="s">
        <v>6151</v>
      </c>
      <c r="B2970" t="s">
        <v>6152</v>
      </c>
      <c r="C2970" t="str">
        <f>IFERROR(VLOOKUP(Table1[[#This Row],[Ticker]],[1]!Table2[[Symbol]:[Industry]],2,FALSE),"-")</f>
        <v>-</v>
      </c>
      <c r="D2970" t="s">
        <v>412</v>
      </c>
      <c r="E2970">
        <v>100.57433725</v>
      </c>
      <c r="F2970">
        <v>27.7</v>
      </c>
      <c r="G2970">
        <v>62.4611577018783</v>
      </c>
      <c r="H2970">
        <v>-15.7504452937954</v>
      </c>
      <c r="I2970">
        <v>24.989641556153099</v>
      </c>
      <c r="J2970">
        <v>2.8885056483782399</v>
      </c>
      <c r="K2970">
        <v>29.4822892181787</v>
      </c>
      <c r="L2970">
        <v>24.663719264352</v>
      </c>
      <c r="M2970">
        <v>31.409043222759301</v>
      </c>
      <c r="N2970">
        <v>0.44818982584113898</v>
      </c>
      <c r="O2970">
        <v>31.8050541516245</v>
      </c>
      <c r="P2970">
        <v>105.18518518518501</v>
      </c>
      <c r="Q2970">
        <v>9.0896720023132996E-2</v>
      </c>
    </row>
    <row r="2971" spans="1:17" hidden="1" x14ac:dyDescent="0.3">
      <c r="A2971" t="s">
        <v>6153</v>
      </c>
      <c r="B2971" t="s">
        <v>6154</v>
      </c>
      <c r="C2971" t="str">
        <f>IFERROR(VLOOKUP(Table1[[#This Row],[Ticker]],[1]!Table2[[Symbol]:[Industry]],2,FALSE),"-")</f>
        <v>-</v>
      </c>
      <c r="D2971" t="s">
        <v>21</v>
      </c>
      <c r="E2971">
        <v>100.44705937499999</v>
      </c>
      <c r="F2971">
        <v>96.75</v>
      </c>
      <c r="G2971">
        <v>-18.826733793652501</v>
      </c>
      <c r="H2971">
        <v>-6.4719707926159202</v>
      </c>
      <c r="I2971">
        <v>-17.666498353258</v>
      </c>
      <c r="J2971">
        <v>-3.84214598069443</v>
      </c>
      <c r="K2971">
        <v>100.029171804893</v>
      </c>
      <c r="L2971">
        <v>99.009414729526796</v>
      </c>
      <c r="M2971">
        <v>43.198733754808799</v>
      </c>
      <c r="N2971">
        <v>1.3221079169821299</v>
      </c>
      <c r="O2971">
        <v>50.232558139534802</v>
      </c>
      <c r="P2971">
        <v>35.599159074982502</v>
      </c>
    </row>
    <row r="2972" spans="1:17" hidden="1" x14ac:dyDescent="0.3">
      <c r="A2972" t="s">
        <v>6155</v>
      </c>
      <c r="B2972" t="s">
        <v>6156</v>
      </c>
      <c r="C2972" t="str">
        <f>IFERROR(VLOOKUP(Table1[[#This Row],[Ticker]],[1]!Table2[[Symbol]:[Industry]],2,FALSE),"-")</f>
        <v>-</v>
      </c>
      <c r="D2972" t="s">
        <v>54</v>
      </c>
      <c r="E2972">
        <v>100.384072703999</v>
      </c>
      <c r="F2972">
        <v>1.44</v>
      </c>
      <c r="G2972">
        <v>11.1428402428586</v>
      </c>
      <c r="H2972">
        <v>-5.3813265522188196</v>
      </c>
      <c r="I2972">
        <v>-53.399549200715597</v>
      </c>
      <c r="J2972">
        <v>-5.48173502179033</v>
      </c>
      <c r="K2972">
        <v>1.4628897025205401</v>
      </c>
      <c r="L2972">
        <v>1.6136265396420399</v>
      </c>
      <c r="M2972">
        <v>58.786082638891301</v>
      </c>
      <c r="N2972">
        <v>1.64656699618703</v>
      </c>
      <c r="O2972">
        <v>115.277777777777</v>
      </c>
      <c r="P2972">
        <v>59.999999999999901</v>
      </c>
      <c r="Q2972">
        <v>-0.14579942032394999</v>
      </c>
    </row>
    <row r="2973" spans="1:17" hidden="1" x14ac:dyDescent="0.3">
      <c r="A2973" t="s">
        <v>6157</v>
      </c>
      <c r="B2973" t="s">
        <v>6158</v>
      </c>
      <c r="C2973" t="str">
        <f>IFERROR(VLOOKUP(Table1[[#This Row],[Ticker]],[1]!Table2[[Symbol]:[Industry]],2,FALSE),"-")</f>
        <v>-</v>
      </c>
      <c r="D2973" t="s">
        <v>415</v>
      </c>
      <c r="E2973">
        <v>100.22574553</v>
      </c>
      <c r="F2973">
        <v>93.11</v>
      </c>
      <c r="G2973">
        <v>15.9296867889704</v>
      </c>
      <c r="H2973">
        <v>26.2555399964359</v>
      </c>
      <c r="I2973">
        <v>3.6235624986689698</v>
      </c>
      <c r="J2973">
        <v>4.7657095991742597</v>
      </c>
      <c r="K2973">
        <v>81.852274397622807</v>
      </c>
      <c r="L2973">
        <v>71.587850143883102</v>
      </c>
      <c r="M2973">
        <v>59.390756491038999</v>
      </c>
      <c r="N2973">
        <v>1.1763788871149199</v>
      </c>
      <c r="O2973">
        <v>7.3998496402104896</v>
      </c>
      <c r="P2973">
        <v>90.020408163265301</v>
      </c>
      <c r="Q2973">
        <v>0.11735848321803</v>
      </c>
    </row>
    <row r="2974" spans="1:17" hidden="1" x14ac:dyDescent="0.3">
      <c r="A2974" t="s">
        <v>6159</v>
      </c>
      <c r="B2974" t="s">
        <v>6160</v>
      </c>
      <c r="C2974" t="str">
        <f>IFERROR(VLOOKUP(Table1[[#This Row],[Ticker]],[1]!Table2[[Symbol]:[Industry]],2,FALSE),"-")</f>
        <v>-</v>
      </c>
      <c r="D2974" t="s">
        <v>1419</v>
      </c>
      <c r="E2974">
        <v>100.04</v>
      </c>
      <c r="F2974">
        <v>100.04</v>
      </c>
      <c r="G2974">
        <v>-24.0590540741902</v>
      </c>
      <c r="H2974">
        <v>-0.52697100548686504</v>
      </c>
      <c r="I2974">
        <v>-2.76471263897227</v>
      </c>
      <c r="J2974">
        <v>-5.1128902830312004</v>
      </c>
      <c r="K2974">
        <v>99.506253853915496</v>
      </c>
      <c r="L2974">
        <v>92.068128099620495</v>
      </c>
      <c r="M2974">
        <v>51.349024196558297</v>
      </c>
      <c r="N2974">
        <v>0.62459740919481799</v>
      </c>
      <c r="O2974">
        <v>31.1475409836065</v>
      </c>
      <c r="P2974">
        <v>48.647845468053497</v>
      </c>
      <c r="Q2974">
        <v>3.5677251938315002E-2</v>
      </c>
    </row>
    <row r="2975" spans="1:17" hidden="1" x14ac:dyDescent="0.3">
      <c r="A2975" t="s">
        <v>6161</v>
      </c>
      <c r="B2975" t="s">
        <v>6162</v>
      </c>
      <c r="C2975" t="str">
        <f>IFERROR(VLOOKUP(Table1[[#This Row],[Ticker]],[1]!Table2[[Symbol]:[Industry]],2,FALSE),"-")</f>
        <v>-</v>
      </c>
      <c r="D2975" t="s">
        <v>127</v>
      </c>
      <c r="E2975">
        <v>99.484285810000003</v>
      </c>
      <c r="F2975">
        <v>40.299999999999997</v>
      </c>
      <c r="G2975">
        <v>-77.007314555902894</v>
      </c>
      <c r="H2975">
        <v>-6.5908864472931397</v>
      </c>
      <c r="I2975">
        <v>-33.248321112573201</v>
      </c>
      <c r="J2975">
        <v>-3.6892191514261499</v>
      </c>
      <c r="K2975">
        <v>41.320602970065302</v>
      </c>
      <c r="L2975">
        <v>46.361679622574997</v>
      </c>
      <c r="M2975">
        <v>40.300471821829802</v>
      </c>
      <c r="N2975">
        <v>1.3364329703495199</v>
      </c>
      <c r="O2975">
        <v>98.511166253101706</v>
      </c>
      <c r="P2975">
        <v>23.8095238095238</v>
      </c>
    </row>
    <row r="2976" spans="1:17" hidden="1" x14ac:dyDescent="0.3">
      <c r="A2976" t="s">
        <v>6163</v>
      </c>
      <c r="B2976" t="s">
        <v>6164</v>
      </c>
      <c r="C2976" t="str">
        <f>IFERROR(VLOOKUP(Table1[[#This Row],[Ticker]],[1]!Table2[[Symbol]:[Industry]],2,FALSE),"-")</f>
        <v>-</v>
      </c>
      <c r="D2976" t="s">
        <v>1169</v>
      </c>
      <c r="E2976">
        <v>99.446157999999997</v>
      </c>
      <c r="F2976">
        <v>68.739999999999995</v>
      </c>
      <c r="G2976">
        <v>57.013988702242301</v>
      </c>
      <c r="H2976">
        <v>-2.2896586580763199</v>
      </c>
      <c r="I2976">
        <v>-4.3444407071411204</v>
      </c>
      <c r="J2976">
        <v>-3.2203120313057498</v>
      </c>
      <c r="K2976">
        <v>67.683078021279997</v>
      </c>
      <c r="L2976">
        <v>59.560865470188197</v>
      </c>
      <c r="M2976">
        <v>48.036502435560301</v>
      </c>
      <c r="N2976">
        <v>0.54145385902593202</v>
      </c>
      <c r="O2976">
        <v>11.943555426243799</v>
      </c>
      <c r="P2976">
        <v>89.105914718019207</v>
      </c>
      <c r="Q2976">
        <v>6.0917867422562999E-2</v>
      </c>
    </row>
    <row r="2977" spans="1:17" hidden="1" x14ac:dyDescent="0.3">
      <c r="A2977" t="s">
        <v>6165</v>
      </c>
      <c r="B2977" t="s">
        <v>6166</v>
      </c>
      <c r="C2977" t="str">
        <f>IFERROR(VLOOKUP(Table1[[#This Row],[Ticker]],[1]!Table2[[Symbol]:[Industry]],2,FALSE),"-")</f>
        <v>-</v>
      </c>
      <c r="D2977" t="s">
        <v>630</v>
      </c>
      <c r="E2977">
        <v>99.341911190000005</v>
      </c>
      <c r="F2977">
        <v>125.9</v>
      </c>
      <c r="G2977">
        <v>81.990620244047307</v>
      </c>
      <c r="H2977">
        <v>20.756564375669502</v>
      </c>
      <c r="I2977">
        <v>32.422783195610599</v>
      </c>
      <c r="J2977">
        <v>-13.6772307264571</v>
      </c>
      <c r="K2977">
        <v>112.028083353752</v>
      </c>
      <c r="L2977">
        <v>92.527513856570806</v>
      </c>
      <c r="M2977">
        <v>50.787701103558597</v>
      </c>
      <c r="N2977">
        <v>2.0603987994452901</v>
      </c>
      <c r="O2977">
        <v>18.9038919777601</v>
      </c>
      <c r="P2977">
        <v>126.84684684684601</v>
      </c>
      <c r="Q2977">
        <v>5.0480879575248001E-2</v>
      </c>
    </row>
    <row r="2978" spans="1:17" hidden="1" x14ac:dyDescent="0.3">
      <c r="A2978" t="s">
        <v>6167</v>
      </c>
      <c r="B2978" t="s">
        <v>6168</v>
      </c>
      <c r="C2978" t="str">
        <f>IFERROR(VLOOKUP(Table1[[#This Row],[Ticker]],[1]!Table2[[Symbol]:[Industry]],2,FALSE),"-")</f>
        <v>-</v>
      </c>
      <c r="D2978" t="s">
        <v>301</v>
      </c>
      <c r="E2978">
        <v>99.125502299999994</v>
      </c>
      <c r="F2978">
        <v>156.75</v>
      </c>
      <c r="G2978">
        <v>-34.773830892322799</v>
      </c>
      <c r="H2978">
        <v>10.0662906578911</v>
      </c>
      <c r="I2978">
        <v>-37.728631425665</v>
      </c>
      <c r="J2978">
        <v>-3.4774091385891701</v>
      </c>
      <c r="K2978">
        <v>152.37613867674699</v>
      </c>
      <c r="L2978">
        <v>163.467465765398</v>
      </c>
      <c r="M2978">
        <v>43.212385112277403</v>
      </c>
      <c r="N2978">
        <v>0.79076751469389495</v>
      </c>
      <c r="O2978">
        <v>74.800637958532604</v>
      </c>
      <c r="P2978">
        <v>49.285714285714199</v>
      </c>
    </row>
    <row r="2979" spans="1:17" hidden="1" x14ac:dyDescent="0.3">
      <c r="A2979" t="s">
        <v>6169</v>
      </c>
      <c r="B2979" t="s">
        <v>6170</v>
      </c>
      <c r="C2979" t="str">
        <f>IFERROR(VLOOKUP(Table1[[#This Row],[Ticker]],[1]!Table2[[Symbol]:[Industry]],2,FALSE),"-")</f>
        <v>-</v>
      </c>
      <c r="D2979" t="s">
        <v>569</v>
      </c>
      <c r="E2979">
        <v>98.862399999999994</v>
      </c>
      <c r="F2979">
        <v>91</v>
      </c>
      <c r="G2979">
        <v>-73.016086485727499</v>
      </c>
      <c r="H2979">
        <v>-5.0634041777895904</v>
      </c>
      <c r="I2979">
        <v>-16.5144004511601</v>
      </c>
      <c r="J2979">
        <v>-1.9534161636869101</v>
      </c>
      <c r="K2979">
        <v>92.475251084357694</v>
      </c>
      <c r="M2979">
        <v>39.237393514131497</v>
      </c>
      <c r="N2979">
        <v>0.61569785198004601</v>
      </c>
      <c r="O2979">
        <v>75.384615384615302</v>
      </c>
      <c r="P2979">
        <v>39.999999999999901</v>
      </c>
    </row>
    <row r="2980" spans="1:17" hidden="1" x14ac:dyDescent="0.3">
      <c r="A2980" t="s">
        <v>6171</v>
      </c>
      <c r="B2980" t="s">
        <v>6172</v>
      </c>
      <c r="C2980" t="str">
        <f>IFERROR(VLOOKUP(Table1[[#This Row],[Ticker]],[1]!Table2[[Symbol]:[Industry]],2,FALSE),"-")</f>
        <v>-</v>
      </c>
      <c r="D2980" t="s">
        <v>1711</v>
      </c>
      <c r="E2980">
        <v>98.780821805000002</v>
      </c>
      <c r="F2980">
        <v>6.07</v>
      </c>
      <c r="G2980">
        <v>-73.829926641672898</v>
      </c>
      <c r="H2980">
        <v>-23.705197587168499</v>
      </c>
      <c r="I2980">
        <v>-41.283968232775997</v>
      </c>
      <c r="J2980">
        <v>-15.7777403862888</v>
      </c>
      <c r="K2980">
        <v>7.2380641273180899</v>
      </c>
      <c r="L2980">
        <v>8.8294282426135098</v>
      </c>
      <c r="M2980">
        <v>8.7265304874088194</v>
      </c>
      <c r="N2980">
        <v>1.6541549926872501</v>
      </c>
      <c r="O2980">
        <v>95.222405271828606</v>
      </c>
      <c r="P2980">
        <v>4.2955326460481098</v>
      </c>
      <c r="Q2980">
        <v>-6.7618294443800003E-3</v>
      </c>
    </row>
    <row r="2981" spans="1:17" hidden="1" x14ac:dyDescent="0.3">
      <c r="A2981" t="s">
        <v>6173</v>
      </c>
      <c r="B2981" t="s">
        <v>6174</v>
      </c>
      <c r="C2981" t="str">
        <f>IFERROR(VLOOKUP(Table1[[#This Row],[Ticker]],[1]!Table2[[Symbol]:[Industry]],2,FALSE),"-")</f>
        <v>-</v>
      </c>
      <c r="D2981" t="s">
        <v>543</v>
      </c>
      <c r="E2981">
        <v>98.683246529999906</v>
      </c>
      <c r="F2981">
        <v>1.45</v>
      </c>
      <c r="G2981">
        <v>-113.78713174593599</v>
      </c>
      <c r="H2981">
        <v>7.3220124888770499</v>
      </c>
      <c r="I2981">
        <v>-15.503992174315799</v>
      </c>
      <c r="J2981">
        <v>-1.3721459806944301</v>
      </c>
      <c r="K2981">
        <v>1.2567189306778299</v>
      </c>
      <c r="L2981">
        <v>2.0868632199456498</v>
      </c>
      <c r="M2981">
        <v>72.000199733536206</v>
      </c>
      <c r="N2981">
        <v>3.2181217085320202</v>
      </c>
      <c r="O2981">
        <v>637.43128435782103</v>
      </c>
      <c r="P2981">
        <v>68.151260504201602</v>
      </c>
      <c r="Q2981">
        <v>7.1088196874801002E-2</v>
      </c>
    </row>
    <row r="2982" spans="1:17" hidden="1" x14ac:dyDescent="0.3">
      <c r="A2982" t="s">
        <v>6175</v>
      </c>
      <c r="B2982" t="s">
        <v>6176</v>
      </c>
      <c r="C2982" t="str">
        <f>IFERROR(VLOOKUP(Table1[[#This Row],[Ticker]],[1]!Table2[[Symbol]:[Industry]],2,FALSE),"-")</f>
        <v>-</v>
      </c>
      <c r="D2982" t="s">
        <v>265</v>
      </c>
      <c r="E2982">
        <v>98.658383040000004</v>
      </c>
      <c r="F2982">
        <v>90.92</v>
      </c>
      <c r="G2982">
        <v>-31.314846414866299</v>
      </c>
      <c r="H2982">
        <v>-0.47825925025336102</v>
      </c>
      <c r="I2982">
        <v>-10.9219052969119</v>
      </c>
      <c r="J2982">
        <v>0.75340468009852002</v>
      </c>
      <c r="K2982">
        <v>92.752817768710003</v>
      </c>
      <c r="L2982">
        <v>93.845905150413202</v>
      </c>
      <c r="M2982">
        <v>50.209691147917702</v>
      </c>
      <c r="N2982">
        <v>0.91057515732199201</v>
      </c>
      <c r="O2982">
        <v>46.007479102507602</v>
      </c>
      <c r="P2982">
        <v>16.043395022335599</v>
      </c>
      <c r="Q2982">
        <v>4.7093861493909997E-2</v>
      </c>
    </row>
    <row r="2983" spans="1:17" hidden="1" x14ac:dyDescent="0.3">
      <c r="A2983" t="s">
        <v>6177</v>
      </c>
      <c r="B2983" t="s">
        <v>6178</v>
      </c>
      <c r="C2983" t="str">
        <f>IFERROR(VLOOKUP(Table1[[#This Row],[Ticker]],[1]!Table2[[Symbol]:[Industry]],2,FALSE),"-")</f>
        <v>-</v>
      </c>
      <c r="D2983" t="s">
        <v>54</v>
      </c>
      <c r="E2983">
        <v>98.565781079999994</v>
      </c>
      <c r="F2983">
        <v>167.05</v>
      </c>
      <c r="G2983">
        <v>26.9682493538714</v>
      </c>
      <c r="H2983">
        <v>20.554543112485</v>
      </c>
      <c r="I2983">
        <v>19.7063438787773</v>
      </c>
      <c r="J2983">
        <v>-2.2779430821437101</v>
      </c>
      <c r="K2983">
        <v>149.75921189777</v>
      </c>
      <c r="L2983">
        <v>134.762281347948</v>
      </c>
      <c r="M2983">
        <v>55.121963988722896</v>
      </c>
      <c r="N2983">
        <v>0.67687312972269298</v>
      </c>
      <c r="O2983">
        <v>5.6569889254714099</v>
      </c>
      <c r="P2983">
        <v>70.372259051504301</v>
      </c>
      <c r="Q2983">
        <v>-3.9269107543327998E-2</v>
      </c>
    </row>
    <row r="2984" spans="1:17" hidden="1" x14ac:dyDescent="0.3">
      <c r="A2984" t="s">
        <v>6179</v>
      </c>
      <c r="B2984" t="s">
        <v>6180</v>
      </c>
      <c r="C2984" t="str">
        <f>IFERROR(VLOOKUP(Table1[[#This Row],[Ticker]],[1]!Table2[[Symbol]:[Industry]],2,FALSE),"-")</f>
        <v>-</v>
      </c>
      <c r="D2984" t="s">
        <v>356</v>
      </c>
      <c r="E2984">
        <v>98.545622100000003</v>
      </c>
      <c r="F2984">
        <v>23.42</v>
      </c>
      <c r="G2984">
        <v>-16.889672714177799</v>
      </c>
      <c r="H2984">
        <v>9.0601932976662205</v>
      </c>
      <c r="I2984">
        <v>6.9306519058093503</v>
      </c>
      <c r="J2984">
        <v>-8.4592332625766403E-2</v>
      </c>
      <c r="K2984">
        <v>21.269634469663</v>
      </c>
      <c r="L2984">
        <v>19.748629756769599</v>
      </c>
      <c r="M2984">
        <v>53.9375251594454</v>
      </c>
      <c r="N2984">
        <v>1.4544173120217101</v>
      </c>
      <c r="O2984">
        <v>9.9487617421007499</v>
      </c>
      <c r="P2984">
        <v>51.389786683904298</v>
      </c>
      <c r="Q2984">
        <v>4.2468000210789003E-2</v>
      </c>
    </row>
    <row r="2985" spans="1:17" hidden="1" x14ac:dyDescent="0.3">
      <c r="A2985" t="s">
        <v>6181</v>
      </c>
      <c r="B2985" t="s">
        <v>6182</v>
      </c>
      <c r="C2985" t="str">
        <f>IFERROR(VLOOKUP(Table1[[#This Row],[Ticker]],[1]!Table2[[Symbol]:[Industry]],2,FALSE),"-")</f>
        <v>-</v>
      </c>
      <c r="D2985" t="s">
        <v>388</v>
      </c>
      <c r="E2985">
        <v>98.364495945000002</v>
      </c>
      <c r="F2985">
        <v>102.65</v>
      </c>
      <c r="G2985">
        <v>-40.461204516406298</v>
      </c>
      <c r="H2985">
        <v>4.71479796272481</v>
      </c>
      <c r="I2985">
        <v>-23.495329176995799</v>
      </c>
      <c r="J2985">
        <v>-1.5185160041136401</v>
      </c>
      <c r="K2985">
        <v>100.07497250009099</v>
      </c>
      <c r="L2985">
        <v>108.028743928637</v>
      </c>
      <c r="M2985">
        <v>64.120491927358998</v>
      </c>
      <c r="N2985">
        <v>0.64206209123936797</v>
      </c>
      <c r="O2985">
        <v>41.256697515830403</v>
      </c>
      <c r="P2985">
        <v>15.337078651685401</v>
      </c>
      <c r="Q2985">
        <v>-7.0740237272610001E-3</v>
      </c>
    </row>
    <row r="2986" spans="1:17" hidden="1" x14ac:dyDescent="0.3">
      <c r="A2986" t="s">
        <v>6183</v>
      </c>
      <c r="B2986" t="s">
        <v>6184</v>
      </c>
      <c r="C2986" t="str">
        <f>IFERROR(VLOOKUP(Table1[[#This Row],[Ticker]],[1]!Table2[[Symbol]:[Industry]],2,FALSE),"-")</f>
        <v>-</v>
      </c>
      <c r="D2986" t="s">
        <v>415</v>
      </c>
      <c r="E2986">
        <v>97.926729449999996</v>
      </c>
      <c r="F2986">
        <v>93.5</v>
      </c>
      <c r="G2986">
        <v>68.902539867389294</v>
      </c>
      <c r="H2986">
        <v>-9.2217375111229298</v>
      </c>
      <c r="I2986">
        <v>-39.5086310243043</v>
      </c>
      <c r="J2986">
        <v>-1.31779815460748</v>
      </c>
      <c r="K2986">
        <v>94.990027472245302</v>
      </c>
      <c r="L2986">
        <v>91.047708015673805</v>
      </c>
      <c r="M2986">
        <v>55.406633545976703</v>
      </c>
      <c r="N2986">
        <v>0.66832538574800404</v>
      </c>
      <c r="O2986">
        <v>41.176470588235297</v>
      </c>
      <c r="P2986">
        <v>109.923664122137</v>
      </c>
      <c r="Q2986">
        <v>0.16528722598279699</v>
      </c>
    </row>
    <row r="2987" spans="1:17" hidden="1" x14ac:dyDescent="0.3">
      <c r="A2987" t="s">
        <v>6185</v>
      </c>
      <c r="B2987" t="s">
        <v>6186</v>
      </c>
      <c r="C2987" t="str">
        <f>IFERROR(VLOOKUP(Table1[[#This Row],[Ticker]],[1]!Table2[[Symbol]:[Industry]],2,FALSE),"-")</f>
        <v>-</v>
      </c>
      <c r="D2987" t="s">
        <v>967</v>
      </c>
      <c r="E2987">
        <v>97.882625500000003</v>
      </c>
      <c r="F2987">
        <v>193.15</v>
      </c>
      <c r="G2987">
        <v>-30.880652932645599</v>
      </c>
      <c r="H2987">
        <v>-18.060530614571199</v>
      </c>
      <c r="I2987">
        <v>-38.208173239823303</v>
      </c>
      <c r="J2987">
        <v>-3.8721459806944298</v>
      </c>
      <c r="K2987">
        <v>220.93453365284699</v>
      </c>
      <c r="L2987">
        <v>240.19404597717499</v>
      </c>
      <c r="M2987">
        <v>36.002268922459898</v>
      </c>
      <c r="N2987">
        <v>2.5844838902862599</v>
      </c>
      <c r="O2987">
        <v>82.448873932176994</v>
      </c>
      <c r="P2987">
        <v>9.6508657394266102</v>
      </c>
      <c r="Q2987">
        <v>3.9542950580745001E-2</v>
      </c>
    </row>
    <row r="2988" spans="1:17" hidden="1" x14ac:dyDescent="0.3">
      <c r="A2988" t="s">
        <v>6187</v>
      </c>
      <c r="B2988" t="s">
        <v>6188</v>
      </c>
      <c r="C2988" t="str">
        <f>IFERROR(VLOOKUP(Table1[[#This Row],[Ticker]],[1]!Table2[[Symbol]:[Industry]],2,FALSE),"-")</f>
        <v>-</v>
      </c>
      <c r="D2988" t="s">
        <v>133</v>
      </c>
      <c r="E2988">
        <v>97.680719999999994</v>
      </c>
      <c r="F2988">
        <v>88.08</v>
      </c>
      <c r="G2988">
        <v>16.254361682525602</v>
      </c>
      <c r="H2988">
        <v>-7.8827906915191797</v>
      </c>
      <c r="I2988">
        <v>-11.3145435364489</v>
      </c>
      <c r="J2988">
        <v>3.31517137757558</v>
      </c>
      <c r="K2988">
        <v>92.389832862666395</v>
      </c>
      <c r="L2988">
        <v>85.276222690769103</v>
      </c>
      <c r="M2988">
        <v>37.099280444138998</v>
      </c>
      <c r="N2988">
        <v>1.0934361237513599</v>
      </c>
      <c r="O2988">
        <v>44.187102633969097</v>
      </c>
      <c r="P2988">
        <v>54.390885188431199</v>
      </c>
      <c r="Q2988">
        <v>0.118270562081997</v>
      </c>
    </row>
    <row r="2989" spans="1:17" hidden="1" x14ac:dyDescent="0.3">
      <c r="A2989" t="s">
        <v>6189</v>
      </c>
      <c r="B2989" t="s">
        <v>6190</v>
      </c>
      <c r="C2989" t="str">
        <f>IFERROR(VLOOKUP(Table1[[#This Row],[Ticker]],[1]!Table2[[Symbol]:[Industry]],2,FALSE),"-")</f>
        <v>-</v>
      </c>
      <c r="D2989" t="s">
        <v>415</v>
      </c>
      <c r="E2989">
        <v>97.592600000000004</v>
      </c>
      <c r="F2989">
        <v>140</v>
      </c>
      <c r="G2989">
        <v>-15.3735156852619</v>
      </c>
      <c r="H2989">
        <v>1.4772806966599901</v>
      </c>
      <c r="I2989">
        <v>-14.6303258657312</v>
      </c>
      <c r="J2989">
        <v>-3.4476818772578799</v>
      </c>
      <c r="K2989">
        <v>141.335248426558</v>
      </c>
      <c r="L2989">
        <v>134.06427377880101</v>
      </c>
      <c r="M2989">
        <v>43.143280872976902</v>
      </c>
      <c r="N2989">
        <v>0.18578045712828301</v>
      </c>
      <c r="O2989">
        <v>29.214285714285701</v>
      </c>
      <c r="P2989">
        <v>39.999999999999901</v>
      </c>
      <c r="Q2989">
        <v>3.5005963542920002E-3</v>
      </c>
    </row>
    <row r="2990" spans="1:17" hidden="1" x14ac:dyDescent="0.3">
      <c r="A2990" t="s">
        <v>6191</v>
      </c>
      <c r="B2990" t="s">
        <v>6192</v>
      </c>
      <c r="C2990" t="str">
        <f>IFERROR(VLOOKUP(Table1[[#This Row],[Ticker]],[1]!Table2[[Symbol]:[Industry]],2,FALSE),"-")</f>
        <v>-</v>
      </c>
      <c r="D2990" t="s">
        <v>54</v>
      </c>
      <c r="E2990">
        <v>97.411829999999995</v>
      </c>
      <c r="F2990">
        <v>306.5</v>
      </c>
      <c r="G2990">
        <v>13.2873344041595</v>
      </c>
      <c r="H2990">
        <v>0.72826248887706502</v>
      </c>
      <c r="I2990">
        <v>26.827741278078399</v>
      </c>
      <c r="J2990">
        <v>-9.7199720676509607</v>
      </c>
      <c r="K2990">
        <v>299.803133399334</v>
      </c>
      <c r="L2990">
        <v>241.24939061348701</v>
      </c>
      <c r="M2990">
        <v>37.294272768127001</v>
      </c>
      <c r="N2990">
        <v>0.72446614887113303</v>
      </c>
      <c r="O2990">
        <v>29.853181076672001</v>
      </c>
      <c r="P2990">
        <v>76.8609347951529</v>
      </c>
      <c r="Q2990">
        <v>7.6108678761531004E-2</v>
      </c>
    </row>
    <row r="2991" spans="1:17" hidden="1" x14ac:dyDescent="0.3">
      <c r="A2991" t="s">
        <v>6193</v>
      </c>
      <c r="B2991" t="s">
        <v>6194</v>
      </c>
      <c r="C2991" t="str">
        <f>IFERROR(VLOOKUP(Table1[[#This Row],[Ticker]],[1]!Table2[[Symbol]:[Industry]],2,FALSE),"-")</f>
        <v>-</v>
      </c>
      <c r="D2991" t="s">
        <v>2782</v>
      </c>
      <c r="E2991">
        <v>97.404581225000001</v>
      </c>
      <c r="F2991">
        <v>6.41</v>
      </c>
      <c r="G2991">
        <v>67.805875827462799</v>
      </c>
      <c r="H2991">
        <v>7.7403942046483003</v>
      </c>
      <c r="I2991">
        <v>37.479236243898399</v>
      </c>
      <c r="J2991">
        <v>-4.6029152114636602</v>
      </c>
      <c r="K2991">
        <v>6.4104011917910899</v>
      </c>
      <c r="L2991">
        <v>5.2947850727629397</v>
      </c>
      <c r="M2991">
        <v>43.813646896533001</v>
      </c>
      <c r="N2991">
        <v>0.45423599334642401</v>
      </c>
      <c r="O2991">
        <v>30.265210608424301</v>
      </c>
      <c r="P2991">
        <v>113.666666666666</v>
      </c>
      <c r="Q2991">
        <v>8.0210773316056999E-2</v>
      </c>
    </row>
    <row r="2992" spans="1:17" hidden="1" x14ac:dyDescent="0.3">
      <c r="A2992" t="s">
        <v>6195</v>
      </c>
      <c r="B2992" t="s">
        <v>6196</v>
      </c>
      <c r="C2992" t="str">
        <f>IFERROR(VLOOKUP(Table1[[#This Row],[Ticker]],[1]!Table2[[Symbol]:[Industry]],2,FALSE),"-")</f>
        <v>-</v>
      </c>
      <c r="D2992" t="s">
        <v>301</v>
      </c>
      <c r="E2992">
        <v>97.297798499999999</v>
      </c>
      <c r="F2992">
        <v>129</v>
      </c>
      <c r="G2992">
        <v>-1.6754213901527799</v>
      </c>
      <c r="H2992">
        <v>3.6501374888770699</v>
      </c>
      <c r="I2992">
        <v>-21.877043546945199</v>
      </c>
      <c r="J2992">
        <v>10.5911720684927</v>
      </c>
      <c r="K2992">
        <v>126.475549933632</v>
      </c>
      <c r="L2992">
        <v>128.81202403320199</v>
      </c>
      <c r="M2992">
        <v>60.325253870169597</v>
      </c>
      <c r="N2992">
        <v>1.6523239735763999</v>
      </c>
      <c r="O2992">
        <v>31.085271317829399</v>
      </c>
      <c r="P2992">
        <v>41.369863013698598</v>
      </c>
      <c r="Q2992">
        <v>6.8811049466883004E-2</v>
      </c>
    </row>
    <row r="2993" spans="1:17" hidden="1" x14ac:dyDescent="0.3">
      <c r="A2993" t="s">
        <v>6197</v>
      </c>
      <c r="B2993" t="s">
        <v>6198</v>
      </c>
      <c r="C2993" t="str">
        <f>IFERROR(VLOOKUP(Table1[[#This Row],[Ticker]],[1]!Table2[[Symbol]:[Industry]],2,FALSE),"-")</f>
        <v>-</v>
      </c>
      <c r="D2993" t="s">
        <v>1547</v>
      </c>
      <c r="E2993">
        <v>97.272354476000004</v>
      </c>
      <c r="F2993">
        <v>22.99</v>
      </c>
      <c r="G2993">
        <v>16.867328121076898</v>
      </c>
      <c r="H2993">
        <v>-4.2407564439972703</v>
      </c>
      <c r="I2993">
        <v>-35.277083551192597</v>
      </c>
      <c r="J2993">
        <v>-5.7402545472762698</v>
      </c>
      <c r="K2993">
        <v>23.562449634153701</v>
      </c>
      <c r="L2993">
        <v>22.726441273997501</v>
      </c>
      <c r="M2993">
        <v>50.103370677526101</v>
      </c>
      <c r="N2993">
        <v>0.60784046504808498</v>
      </c>
      <c r="O2993">
        <v>50.717703349282203</v>
      </c>
      <c r="P2993">
        <v>52.251655629139002</v>
      </c>
      <c r="Q2993">
        <v>8.2522178550931996E-2</v>
      </c>
    </row>
    <row r="2994" spans="1:17" hidden="1" x14ac:dyDescent="0.3">
      <c r="A2994" t="s">
        <v>6199</v>
      </c>
      <c r="B2994" t="s">
        <v>6200</v>
      </c>
      <c r="C2994" t="str">
        <f>IFERROR(VLOOKUP(Table1[[#This Row],[Ticker]],[1]!Table2[[Symbol]:[Industry]],2,FALSE),"-")</f>
        <v>-</v>
      </c>
      <c r="D2994" t="s">
        <v>199</v>
      </c>
      <c r="E2994">
        <v>96.941999999999993</v>
      </c>
      <c r="F2994">
        <v>64.2</v>
      </c>
      <c r="G2994">
        <v>61.322554453431103</v>
      </c>
      <c r="H2994">
        <v>-9.7370493541502494</v>
      </c>
      <c r="I2994">
        <v>-15.7080112683871</v>
      </c>
      <c r="J2994">
        <v>-3.9090807665473002</v>
      </c>
      <c r="K2994">
        <v>67.647225822381898</v>
      </c>
      <c r="L2994">
        <v>58.052303963056097</v>
      </c>
      <c r="M2994">
        <v>35.056165619404098</v>
      </c>
      <c r="N2994">
        <v>0.34310593594613298</v>
      </c>
      <c r="O2994">
        <v>30.6853582554517</v>
      </c>
      <c r="P2994">
        <v>102.779532533164</v>
      </c>
      <c r="Q2994">
        <v>8.5161064629875993E-2</v>
      </c>
    </row>
    <row r="2995" spans="1:17" hidden="1" x14ac:dyDescent="0.3">
      <c r="A2995" t="s">
        <v>6201</v>
      </c>
      <c r="B2995" t="s">
        <v>6202</v>
      </c>
      <c r="C2995" t="str">
        <f>IFERROR(VLOOKUP(Table1[[#This Row],[Ticker]],[1]!Table2[[Symbol]:[Industry]],2,FALSE),"-")</f>
        <v>-</v>
      </c>
      <c r="D2995" t="s">
        <v>124</v>
      </c>
      <c r="E2995">
        <v>96.784892064000005</v>
      </c>
      <c r="F2995">
        <v>85.32</v>
      </c>
      <c r="G2995">
        <v>691.93168757369801</v>
      </c>
      <c r="H2995">
        <v>14.2350285755934</v>
      </c>
      <c r="I2995">
        <v>434.97178239368299</v>
      </c>
      <c r="J2995">
        <v>9.0423207563699695</v>
      </c>
      <c r="K2995">
        <v>66.451938356155296</v>
      </c>
      <c r="L2995">
        <v>38.943903250913799</v>
      </c>
      <c r="M2995">
        <v>81.953883849913794</v>
      </c>
      <c r="N2995">
        <v>0.35286121797706599</v>
      </c>
      <c r="O2995">
        <v>0</v>
      </c>
      <c r="P2995">
        <v>766.192893401015</v>
      </c>
      <c r="Q2995">
        <v>0.14327356226486701</v>
      </c>
    </row>
    <row r="2996" spans="1:17" hidden="1" x14ac:dyDescent="0.3">
      <c r="A2996" t="s">
        <v>6203</v>
      </c>
      <c r="B2996" t="s">
        <v>6204</v>
      </c>
      <c r="C2996" t="str">
        <f>IFERROR(VLOOKUP(Table1[[#This Row],[Ticker]],[1]!Table2[[Symbol]:[Industry]],2,FALSE),"-")</f>
        <v>-</v>
      </c>
      <c r="D2996" t="s">
        <v>21</v>
      </c>
      <c r="E2996">
        <v>96.671999999999997</v>
      </c>
      <c r="F2996">
        <v>114</v>
      </c>
      <c r="G2996">
        <v>-35.896553549340297</v>
      </c>
      <c r="H2996">
        <v>4.9077843652866404</v>
      </c>
      <c r="I2996">
        <v>-27.9546098435879</v>
      </c>
      <c r="J2996">
        <v>14.9896928724938</v>
      </c>
      <c r="K2996">
        <v>108.062786225135</v>
      </c>
      <c r="L2996">
        <v>119.881418058316</v>
      </c>
      <c r="M2996">
        <v>56.671426933369197</v>
      </c>
      <c r="N2996">
        <v>1.4230617866981501</v>
      </c>
      <c r="O2996">
        <v>48.991228070175403</v>
      </c>
      <c r="P2996">
        <v>39.449541284403601</v>
      </c>
    </row>
    <row r="2997" spans="1:17" hidden="1" x14ac:dyDescent="0.3">
      <c r="A2997" t="s">
        <v>6205</v>
      </c>
      <c r="B2997" t="s">
        <v>6206</v>
      </c>
      <c r="C2997" t="str">
        <f>IFERROR(VLOOKUP(Table1[[#This Row],[Ticker]],[1]!Table2[[Symbol]:[Industry]],2,FALSE),"-")</f>
        <v>-</v>
      </c>
      <c r="D2997" t="s">
        <v>992</v>
      </c>
      <c r="E2997">
        <v>96.594740000000002</v>
      </c>
      <c r="F2997">
        <v>29.95</v>
      </c>
      <c r="G2997">
        <v>-34.499340074244202</v>
      </c>
      <c r="H2997">
        <v>31.0011993261292</v>
      </c>
      <c r="I2997">
        <v>-3.4905724273320802</v>
      </c>
      <c r="J2997">
        <v>31.4519280933796</v>
      </c>
      <c r="K2997">
        <v>23.119779026347501</v>
      </c>
      <c r="M2997">
        <v>90.306764023717506</v>
      </c>
      <c r="N2997">
        <v>3.99922326689763</v>
      </c>
      <c r="O2997">
        <v>33.222036727879797</v>
      </c>
      <c r="P2997">
        <v>57.548658600736402</v>
      </c>
    </row>
    <row r="2998" spans="1:17" hidden="1" x14ac:dyDescent="0.3">
      <c r="A2998" t="s">
        <v>6207</v>
      </c>
      <c r="B2998" t="s">
        <v>6208</v>
      </c>
      <c r="C2998" t="str">
        <f>IFERROR(VLOOKUP(Table1[[#This Row],[Ticker]],[1]!Table2[[Symbol]:[Industry]],2,FALSE),"-")</f>
        <v>-</v>
      </c>
      <c r="D2998" t="s">
        <v>127</v>
      </c>
      <c r="E2998">
        <v>96.504093674999993</v>
      </c>
      <c r="F2998">
        <v>94.05</v>
      </c>
      <c r="G2998">
        <v>-0.57733302947853404</v>
      </c>
      <c r="H2998">
        <v>-3.7243690900702902</v>
      </c>
      <c r="I2998">
        <v>-15.416498353258</v>
      </c>
      <c r="J2998">
        <v>0.26198431103619702</v>
      </c>
      <c r="K2998">
        <v>94.526512465920206</v>
      </c>
      <c r="L2998">
        <v>93.515731578785804</v>
      </c>
      <c r="M2998">
        <v>60.021015284828103</v>
      </c>
      <c r="N2998">
        <v>0.80246643951341101</v>
      </c>
      <c r="O2998">
        <v>25.986177565124901</v>
      </c>
      <c r="P2998">
        <v>36.2648507678933</v>
      </c>
      <c r="Q2998">
        <v>5.0500483882651999E-2</v>
      </c>
    </row>
    <row r="2999" spans="1:17" hidden="1" x14ac:dyDescent="0.3">
      <c r="A2999" t="s">
        <v>6209</v>
      </c>
      <c r="B2999" t="s">
        <v>6210</v>
      </c>
      <c r="C2999" t="str">
        <f>IFERROR(VLOOKUP(Table1[[#This Row],[Ticker]],[1]!Table2[[Symbol]:[Industry]],2,FALSE),"-")</f>
        <v>-</v>
      </c>
      <c r="D2999" t="s">
        <v>473</v>
      </c>
      <c r="E2999">
        <v>96.477838243999997</v>
      </c>
      <c r="F2999">
        <v>17.059999999999999</v>
      </c>
      <c r="G2999">
        <v>-35.779486698967801</v>
      </c>
      <c r="H2999">
        <v>0.90089901265861605</v>
      </c>
      <c r="I2999">
        <v>-12.868879305638901</v>
      </c>
      <c r="J2999">
        <v>-2.5085096170580901</v>
      </c>
      <c r="K2999">
        <v>17.682080508484599</v>
      </c>
      <c r="L2999">
        <v>17.908381744313299</v>
      </c>
      <c r="M2999">
        <v>46.326851560394701</v>
      </c>
      <c r="N2999">
        <v>0.36174635026446</v>
      </c>
      <c r="O2999">
        <v>40.386869871043302</v>
      </c>
      <c r="P2999">
        <v>18.4722222222222</v>
      </c>
      <c r="Q2999">
        <v>6.3487748786009005E-2</v>
      </c>
    </row>
    <row r="3000" spans="1:17" hidden="1" x14ac:dyDescent="0.3">
      <c r="A3000" t="s">
        <v>6211</v>
      </c>
      <c r="B3000" t="s">
        <v>6212</v>
      </c>
      <c r="C3000" t="str">
        <f>IFERROR(VLOOKUP(Table1[[#This Row],[Ticker]],[1]!Table2[[Symbol]:[Industry]],2,FALSE),"-")</f>
        <v>-</v>
      </c>
      <c r="E3000">
        <v>96.395707799999997</v>
      </c>
      <c r="F3000">
        <v>282.60000000000002</v>
      </c>
      <c r="G3000">
        <v>712.04026715164298</v>
      </c>
      <c r="H3000">
        <v>-11.139947090036401</v>
      </c>
      <c r="I3000">
        <v>42.452777250405603</v>
      </c>
      <c r="J3000">
        <v>-10.3331849417334</v>
      </c>
      <c r="K3000">
        <v>287.49957413854901</v>
      </c>
      <c r="L3000">
        <v>199.642711969689</v>
      </c>
      <c r="M3000">
        <v>35.3505665084828</v>
      </c>
      <c r="N3000">
        <v>1.1666964570699001</v>
      </c>
      <c r="O3000">
        <v>23.354564755838599</v>
      </c>
      <c r="P3000">
        <v>742.07389749701997</v>
      </c>
      <c r="Q3000">
        <v>0.339150974909178</v>
      </c>
    </row>
    <row r="3001" spans="1:17" hidden="1" x14ac:dyDescent="0.3">
      <c r="A3001" t="s">
        <v>6213</v>
      </c>
      <c r="B3001" t="s">
        <v>6214</v>
      </c>
      <c r="C3001" t="str">
        <f>IFERROR(VLOOKUP(Table1[[#This Row],[Ticker]],[1]!Table2[[Symbol]:[Industry]],2,FALSE),"-")</f>
        <v>-</v>
      </c>
      <c r="D3001" t="s">
        <v>777</v>
      </c>
      <c r="E3001">
        <v>96.388800000000003</v>
      </c>
      <c r="F3001">
        <v>93.4</v>
      </c>
      <c r="G3001">
        <v>31.139795021318701</v>
      </c>
      <c r="H3001">
        <v>-0.89559565190744606</v>
      </c>
      <c r="I3001">
        <v>27.098653161893498</v>
      </c>
      <c r="J3001">
        <v>6.14483341380308</v>
      </c>
      <c r="K3001">
        <v>82.504182790403902</v>
      </c>
      <c r="L3001">
        <v>64.569732662707807</v>
      </c>
      <c r="M3001">
        <v>55.912050683424702</v>
      </c>
      <c r="N3001">
        <v>0.271310446689077</v>
      </c>
      <c r="O3001">
        <v>21.038543897216201</v>
      </c>
      <c r="P3001">
        <v>102.60303687635501</v>
      </c>
    </row>
    <row r="3002" spans="1:17" hidden="1" x14ac:dyDescent="0.3">
      <c r="A3002" t="s">
        <v>6215</v>
      </c>
      <c r="B3002" t="s">
        <v>6216</v>
      </c>
      <c r="C3002" t="str">
        <f>IFERROR(VLOOKUP(Table1[[#This Row],[Ticker]],[1]!Table2[[Symbol]:[Industry]],2,FALSE),"-")</f>
        <v>-</v>
      </c>
      <c r="D3002" t="s">
        <v>141</v>
      </c>
      <c r="E3002">
        <v>96.344160000000002</v>
      </c>
      <c r="F3002">
        <v>5.14</v>
      </c>
      <c r="G3002">
        <v>58.684454291075298</v>
      </c>
      <c r="H3002">
        <v>11.893127926469701</v>
      </c>
      <c r="I3002">
        <v>11.0463819229817</v>
      </c>
      <c r="J3002">
        <v>8.5434658336515401</v>
      </c>
      <c r="K3002">
        <v>4.6195455670978003</v>
      </c>
      <c r="L3002">
        <v>4.0391281876621798</v>
      </c>
      <c r="M3002">
        <v>57.851282889458801</v>
      </c>
      <c r="N3002">
        <v>0.64349993415901197</v>
      </c>
      <c r="O3002">
        <v>19.322387776406899</v>
      </c>
      <c r="P3002">
        <v>97.100635989524804</v>
      </c>
      <c r="Q3002">
        <v>0.130578517453075</v>
      </c>
    </row>
    <row r="3003" spans="1:17" hidden="1" x14ac:dyDescent="0.3">
      <c r="A3003" t="s">
        <v>6217</v>
      </c>
      <c r="B3003" t="s">
        <v>6218</v>
      </c>
      <c r="C3003" t="str">
        <f>IFERROR(VLOOKUP(Table1[[#This Row],[Ticker]],[1]!Table2[[Symbol]:[Industry]],2,FALSE),"-")</f>
        <v>-</v>
      </c>
      <c r="D3003" t="s">
        <v>532</v>
      </c>
      <c r="E3003">
        <v>96.200361319999999</v>
      </c>
      <c r="F3003">
        <v>8.89</v>
      </c>
      <c r="G3003">
        <v>-39.596193926251502</v>
      </c>
      <c r="H3003">
        <v>2.1412317721535201</v>
      </c>
      <c r="I3003">
        <v>-25.516498353258001</v>
      </c>
      <c r="J3003">
        <v>-1.0410201528798699</v>
      </c>
      <c r="K3003">
        <v>8.80868708106307</v>
      </c>
      <c r="L3003">
        <v>9.2284608582003305</v>
      </c>
      <c r="M3003">
        <v>51.202172680714803</v>
      </c>
      <c r="N3003">
        <v>1.36163183376604</v>
      </c>
      <c r="O3003">
        <v>61.642294713160801</v>
      </c>
      <c r="P3003">
        <v>16.819973718791001</v>
      </c>
      <c r="Q3003">
        <v>0.186979166729284</v>
      </c>
    </row>
    <row r="3004" spans="1:17" hidden="1" x14ac:dyDescent="0.3">
      <c r="A3004" t="s">
        <v>6219</v>
      </c>
      <c r="B3004" t="s">
        <v>6220</v>
      </c>
      <c r="C3004" t="str">
        <f>IFERROR(VLOOKUP(Table1[[#This Row],[Ticker]],[1]!Table2[[Symbol]:[Industry]],2,FALSE),"-")</f>
        <v>-</v>
      </c>
      <c r="D3004" t="s">
        <v>1351</v>
      </c>
      <c r="E3004">
        <v>96.080539380000005</v>
      </c>
      <c r="F3004">
        <v>26.14</v>
      </c>
      <c r="G3004">
        <v>-21.568900054920199</v>
      </c>
      <c r="H3004">
        <v>1.40787413936251</v>
      </c>
      <c r="I3004">
        <v>-9.8146576169634798</v>
      </c>
      <c r="J3004">
        <v>0.47685247847351298</v>
      </c>
      <c r="K3004">
        <v>25.829511614806801</v>
      </c>
      <c r="L3004">
        <v>25.131247645634801</v>
      </c>
      <c r="M3004">
        <v>53.842876406836702</v>
      </c>
      <c r="N3004">
        <v>1.0735382817031001</v>
      </c>
      <c r="O3004">
        <v>7.00076511094107</v>
      </c>
      <c r="P3004">
        <v>13.1601731601731</v>
      </c>
      <c r="Q3004">
        <v>-6.9436672557021004E-2</v>
      </c>
    </row>
    <row r="3005" spans="1:17" hidden="1" x14ac:dyDescent="0.3">
      <c r="A3005" t="s">
        <v>6221</v>
      </c>
      <c r="B3005" t="s">
        <v>6222</v>
      </c>
      <c r="C3005" t="str">
        <f>IFERROR(VLOOKUP(Table1[[#This Row],[Ticker]],[1]!Table2[[Symbol]:[Industry]],2,FALSE),"-")</f>
        <v>-</v>
      </c>
      <c r="D3005" t="s">
        <v>569</v>
      </c>
      <c r="E3005">
        <v>95.957999999999998</v>
      </c>
      <c r="F3005">
        <v>180</v>
      </c>
      <c r="G3005">
        <v>72.213560665859205</v>
      </c>
      <c r="H3005">
        <v>-10.9499938681545</v>
      </c>
      <c r="I3005">
        <v>-8.8446508459266209</v>
      </c>
      <c r="K3005">
        <v>153.94249456967199</v>
      </c>
      <c r="M3005">
        <v>76.749800213330602</v>
      </c>
      <c r="N3005">
        <v>0.67741935483870896</v>
      </c>
      <c r="O3005">
        <v>12.6944444444444</v>
      </c>
      <c r="P3005">
        <v>102.247191011235</v>
      </c>
    </row>
    <row r="3006" spans="1:17" hidden="1" x14ac:dyDescent="0.3">
      <c r="A3006" t="s">
        <v>6223</v>
      </c>
      <c r="B3006" t="s">
        <v>6224</v>
      </c>
      <c r="C3006" t="str">
        <f>IFERROR(VLOOKUP(Table1[[#This Row],[Ticker]],[1]!Table2[[Symbol]:[Industry]],2,FALSE),"-")</f>
        <v>-</v>
      </c>
      <c r="D3006" t="s">
        <v>1904</v>
      </c>
      <c r="E3006">
        <v>95.925923279999907</v>
      </c>
      <c r="F3006">
        <v>1.1000000000000001</v>
      </c>
      <c r="G3006">
        <v>-7.8114081231544299</v>
      </c>
      <c r="H3006">
        <v>27.299691060305602</v>
      </c>
      <c r="I3006">
        <v>23.083501646741901</v>
      </c>
      <c r="J3006">
        <v>6.62785401930556</v>
      </c>
      <c r="K3006">
        <v>0.86745878298462697</v>
      </c>
      <c r="L3006">
        <v>0.85094672004249305</v>
      </c>
      <c r="M3006">
        <v>99.974696062277104</v>
      </c>
      <c r="N3006">
        <v>0.35247633817714003</v>
      </c>
      <c r="O3006">
        <v>4.5454545454545103</v>
      </c>
      <c r="P3006">
        <v>120</v>
      </c>
      <c r="Q3006">
        <v>2.1233336414184002E-2</v>
      </c>
    </row>
    <row r="3007" spans="1:17" hidden="1" x14ac:dyDescent="0.3">
      <c r="A3007" t="s">
        <v>6225</v>
      </c>
      <c r="B3007" t="s">
        <v>6226</v>
      </c>
      <c r="C3007" t="str">
        <f>IFERROR(VLOOKUP(Table1[[#This Row],[Ticker]],[1]!Table2[[Symbol]:[Industry]],2,FALSE),"-")</f>
        <v>-</v>
      </c>
      <c r="D3007" t="s">
        <v>569</v>
      </c>
      <c r="E3007">
        <v>95.815785000000005</v>
      </c>
      <c r="F3007">
        <v>82.55</v>
      </c>
      <c r="G3007">
        <v>10.5966933343507</v>
      </c>
      <c r="H3007">
        <v>-5.1770629549099096</v>
      </c>
      <c r="I3007">
        <v>26.213825326469401</v>
      </c>
      <c r="J3007">
        <v>-2.3477557367919899</v>
      </c>
      <c r="K3007">
        <v>74.379422550026206</v>
      </c>
      <c r="M3007">
        <v>51.4384227676736</v>
      </c>
      <c r="N3007">
        <v>0.31571529245947799</v>
      </c>
      <c r="O3007">
        <v>18.715929739551701</v>
      </c>
      <c r="P3007">
        <v>79.067245119305795</v>
      </c>
    </row>
    <row r="3008" spans="1:17" hidden="1" x14ac:dyDescent="0.3">
      <c r="A3008" t="s">
        <v>6227</v>
      </c>
      <c r="B3008" t="s">
        <v>6228</v>
      </c>
      <c r="C3008" t="str">
        <f>IFERROR(VLOOKUP(Table1[[#This Row],[Ticker]],[1]!Table2[[Symbol]:[Industry]],2,FALSE),"-")</f>
        <v>-</v>
      </c>
      <c r="D3008" t="s">
        <v>3598</v>
      </c>
      <c r="E3008">
        <v>95.637150000000005</v>
      </c>
      <c r="F3008">
        <v>46.95</v>
      </c>
      <c r="G3008">
        <v>50.473866771116903</v>
      </c>
      <c r="H3008">
        <v>2.6543594865675999</v>
      </c>
      <c r="I3008">
        <v>-14.522881331981401</v>
      </c>
      <c r="J3008">
        <v>1.9573603338865</v>
      </c>
      <c r="K3008">
        <v>44.4704736846153</v>
      </c>
      <c r="L3008">
        <v>40.9549864684138</v>
      </c>
      <c r="M3008">
        <v>93.8726022340485</v>
      </c>
      <c r="N3008">
        <v>0.61458333333333304</v>
      </c>
      <c r="O3008">
        <v>11.395101171458901</v>
      </c>
      <c r="P3008">
        <v>95.625</v>
      </c>
    </row>
    <row r="3009" spans="1:17" hidden="1" x14ac:dyDescent="0.3">
      <c r="A3009" t="s">
        <v>6229</v>
      </c>
      <c r="B3009" t="s">
        <v>6230</v>
      </c>
      <c r="C3009" t="str">
        <f>IFERROR(VLOOKUP(Table1[[#This Row],[Ticker]],[1]!Table2[[Symbol]:[Industry]],2,FALSE),"-")</f>
        <v>-</v>
      </c>
      <c r="D3009" t="s">
        <v>936</v>
      </c>
      <c r="E3009">
        <v>95.448170494999999</v>
      </c>
      <c r="F3009">
        <v>181.15</v>
      </c>
      <c r="G3009">
        <v>30.845588127092199</v>
      </c>
      <c r="H3009">
        <v>10.7010074596752</v>
      </c>
      <c r="I3009">
        <v>46.4627201192109</v>
      </c>
      <c r="J3009">
        <v>10.6733085647601</v>
      </c>
      <c r="K3009">
        <v>144.09904879014601</v>
      </c>
      <c r="M3009">
        <v>76.987255483240801</v>
      </c>
      <c r="N3009">
        <v>0.46110590440487298</v>
      </c>
      <c r="O3009">
        <v>0</v>
      </c>
      <c r="P3009">
        <v>125.732087227414</v>
      </c>
    </row>
    <row r="3010" spans="1:17" hidden="1" x14ac:dyDescent="0.3">
      <c r="A3010" t="s">
        <v>6231</v>
      </c>
      <c r="B3010" t="s">
        <v>6232</v>
      </c>
      <c r="C3010" t="str">
        <f>IFERROR(VLOOKUP(Table1[[#This Row],[Ticker]],[1]!Table2[[Symbol]:[Industry]],2,FALSE),"-")</f>
        <v>-</v>
      </c>
      <c r="D3010" t="s">
        <v>532</v>
      </c>
      <c r="E3010">
        <v>95.436802999999998</v>
      </c>
      <c r="F3010">
        <v>38.15</v>
      </c>
      <c r="G3010">
        <v>42.982242670496298</v>
      </c>
      <c r="H3010">
        <v>-10.458340381936299</v>
      </c>
      <c r="I3010">
        <v>0.182480319015947</v>
      </c>
      <c r="J3010">
        <v>-18.634569694730999</v>
      </c>
      <c r="K3010">
        <v>39.109489403231997</v>
      </c>
      <c r="L3010">
        <v>34.410379372472697</v>
      </c>
      <c r="M3010">
        <v>44.9513882929337</v>
      </c>
      <c r="N3010">
        <v>1.4796921320765699</v>
      </c>
      <c r="O3010">
        <v>22.909567496723401</v>
      </c>
      <c r="P3010">
        <v>111.357340720221</v>
      </c>
      <c r="Q3010">
        <v>7.3752152590037007E-2</v>
      </c>
    </row>
    <row r="3011" spans="1:17" hidden="1" x14ac:dyDescent="0.3">
      <c r="A3011" t="s">
        <v>6233</v>
      </c>
      <c r="B3011" t="s">
        <v>6234</v>
      </c>
      <c r="C3011" t="str">
        <f>IFERROR(VLOOKUP(Table1[[#This Row],[Ticker]],[1]!Table2[[Symbol]:[Industry]],2,FALSE),"-")</f>
        <v>-</v>
      </c>
      <c r="D3011" t="s">
        <v>54</v>
      </c>
      <c r="E3011">
        <v>95.369174999999998</v>
      </c>
      <c r="F3011">
        <v>93</v>
      </c>
      <c r="G3011">
        <v>45.1076125924764</v>
      </c>
      <c r="H3011">
        <v>11.904020064634601</v>
      </c>
      <c r="I3011">
        <v>24.182607458962501</v>
      </c>
      <c r="J3011">
        <v>2.3722984637500102</v>
      </c>
      <c r="K3011">
        <v>85.189561888921304</v>
      </c>
      <c r="L3011">
        <v>75.8524815260796</v>
      </c>
      <c r="M3011">
        <v>67.491555745602895</v>
      </c>
      <c r="N3011">
        <v>3.14137017795922</v>
      </c>
      <c r="O3011">
        <v>9.4086021505376198</v>
      </c>
      <c r="P3011">
        <v>90.769230769230703</v>
      </c>
      <c r="Q3011">
        <v>8.5159472653467003E-2</v>
      </c>
    </row>
    <row r="3012" spans="1:17" hidden="1" x14ac:dyDescent="0.3">
      <c r="A3012" t="s">
        <v>6235</v>
      </c>
      <c r="B3012" t="s">
        <v>6236</v>
      </c>
      <c r="C3012" t="str">
        <f>IFERROR(VLOOKUP(Table1[[#This Row],[Ticker]],[1]!Table2[[Symbol]:[Industry]],2,FALSE),"-")</f>
        <v>-</v>
      </c>
      <c r="D3012" t="s">
        <v>4026</v>
      </c>
      <c r="E3012">
        <v>95.349554999999995</v>
      </c>
      <c r="F3012">
        <v>149.85</v>
      </c>
      <c r="G3012">
        <v>12.680655368908999</v>
      </c>
      <c r="H3012">
        <v>-0.908581353975349</v>
      </c>
      <c r="I3012">
        <v>23.4399873873123</v>
      </c>
      <c r="J3012">
        <v>-6.3721459806944303</v>
      </c>
      <c r="K3012">
        <v>145.781342227484</v>
      </c>
      <c r="M3012">
        <v>38.519714744522602</v>
      </c>
      <c r="N3012">
        <v>0.69557341786482496</v>
      </c>
      <c r="O3012">
        <v>13.4467801134467</v>
      </c>
      <c r="P3012">
        <v>55.284974093264204</v>
      </c>
    </row>
    <row r="3013" spans="1:17" hidden="1" x14ac:dyDescent="0.3">
      <c r="A3013" t="s">
        <v>6237</v>
      </c>
      <c r="B3013" t="s">
        <v>6238</v>
      </c>
      <c r="C3013" t="str">
        <f>IFERROR(VLOOKUP(Table1[[#This Row],[Ticker]],[1]!Table2[[Symbol]:[Industry]],2,FALSE),"-")</f>
        <v>-</v>
      </c>
      <c r="D3013" t="s">
        <v>412</v>
      </c>
      <c r="E3013">
        <v>95.220564767999903</v>
      </c>
      <c r="F3013">
        <v>20.52</v>
      </c>
      <c r="G3013">
        <v>78.291242751070001</v>
      </c>
      <c r="H3013">
        <v>53.749783292320402</v>
      </c>
      <c r="I3013">
        <v>25.1753383814358</v>
      </c>
      <c r="J3013">
        <v>45.1363285955767</v>
      </c>
      <c r="K3013">
        <v>15.205771472288699</v>
      </c>
      <c r="L3013">
        <v>13.9509481874711</v>
      </c>
      <c r="M3013">
        <v>69.016642854040001</v>
      </c>
      <c r="N3013">
        <v>4.0758695461817096</v>
      </c>
      <c r="O3013">
        <v>20.857699805068201</v>
      </c>
      <c r="P3013">
        <v>123.04347826086899</v>
      </c>
      <c r="Q3013">
        <v>4.2940449077376999E-2</v>
      </c>
    </row>
    <row r="3014" spans="1:17" hidden="1" x14ac:dyDescent="0.3">
      <c r="A3014" t="s">
        <v>6239</v>
      </c>
      <c r="B3014" t="s">
        <v>6240</v>
      </c>
      <c r="C3014" t="str">
        <f>IFERROR(VLOOKUP(Table1[[#This Row],[Ticker]],[1]!Table2[[Symbol]:[Industry]],2,FALSE),"-")</f>
        <v>-</v>
      </c>
      <c r="D3014" t="s">
        <v>1668</v>
      </c>
      <c r="E3014">
        <v>95.118487040000005</v>
      </c>
      <c r="F3014">
        <v>6549.6</v>
      </c>
      <c r="G3014">
        <v>-8.3040352371607895</v>
      </c>
      <c r="H3014">
        <v>-0.43224429342567799</v>
      </c>
      <c r="I3014">
        <v>0.81424110380493797</v>
      </c>
      <c r="J3014">
        <v>-1.4249148149620501</v>
      </c>
      <c r="K3014">
        <v>6513.8245664455499</v>
      </c>
      <c r="L3014">
        <v>6215.1432717852704</v>
      </c>
      <c r="M3014">
        <v>55.282251015972101</v>
      </c>
      <c r="N3014">
        <v>1.10808216308164</v>
      </c>
      <c r="O3014">
        <v>6.6469708073775502</v>
      </c>
      <c r="P3014">
        <v>28.147133633339799</v>
      </c>
      <c r="Q3014">
        <v>-2.1659899071474999E-2</v>
      </c>
    </row>
    <row r="3015" spans="1:17" hidden="1" x14ac:dyDescent="0.3">
      <c r="A3015" t="s">
        <v>6241</v>
      </c>
      <c r="B3015" t="s">
        <v>6242</v>
      </c>
      <c r="C3015" t="str">
        <f>IFERROR(VLOOKUP(Table1[[#This Row],[Ticker]],[1]!Table2[[Symbol]:[Industry]],2,FALSE),"-")</f>
        <v>-</v>
      </c>
      <c r="D3015" t="s">
        <v>1419</v>
      </c>
      <c r="E3015">
        <v>94.827487679999905</v>
      </c>
      <c r="F3015">
        <v>126.2</v>
      </c>
      <c r="G3015">
        <v>-37.579417891164198</v>
      </c>
      <c r="H3015">
        <v>-5.8871221265075402</v>
      </c>
      <c r="I3015">
        <v>-21.962285899045501</v>
      </c>
      <c r="J3015">
        <v>-5.4340415319516904</v>
      </c>
      <c r="M3015">
        <v>45.467090478633303</v>
      </c>
      <c r="O3015">
        <v>14.6196513470681</v>
      </c>
      <c r="P3015">
        <v>8.14053127677807</v>
      </c>
    </row>
    <row r="3016" spans="1:17" hidden="1" x14ac:dyDescent="0.3">
      <c r="A3016" t="s">
        <v>6243</v>
      </c>
      <c r="B3016" t="s">
        <v>6244</v>
      </c>
      <c r="C3016" t="str">
        <f>IFERROR(VLOOKUP(Table1[[#This Row],[Ticker]],[1]!Table2[[Symbol]:[Industry]],2,FALSE),"-")</f>
        <v>-</v>
      </c>
      <c r="D3016" t="s">
        <v>228</v>
      </c>
      <c r="E3016">
        <v>94.803318000000004</v>
      </c>
      <c r="F3016">
        <v>6.39</v>
      </c>
      <c r="G3016">
        <v>-42.4993837700342</v>
      </c>
      <c r="H3016">
        <v>-10.7083572294327</v>
      </c>
      <c r="I3016">
        <v>-59.940795028449799</v>
      </c>
      <c r="J3016">
        <v>-3.0541031672387802</v>
      </c>
      <c r="K3016">
        <v>7.1660502425720498</v>
      </c>
      <c r="L3016">
        <v>7.94981498051947</v>
      </c>
      <c r="M3016">
        <v>37.186509587901497</v>
      </c>
      <c r="N3016">
        <v>1.16527236529373</v>
      </c>
      <c r="O3016">
        <v>103.442879499217</v>
      </c>
      <c r="P3016">
        <v>8.3050847457627004</v>
      </c>
      <c r="Q3016">
        <v>0.13120729468338699</v>
      </c>
    </row>
    <row r="3017" spans="1:17" hidden="1" x14ac:dyDescent="0.3">
      <c r="A3017" t="s">
        <v>6245</v>
      </c>
      <c r="B3017" t="s">
        <v>6246</v>
      </c>
      <c r="C3017" t="str">
        <f>IFERROR(VLOOKUP(Table1[[#This Row],[Ticker]],[1]!Table2[[Symbol]:[Industry]],2,FALSE),"-")</f>
        <v>-</v>
      </c>
      <c r="D3017" t="s">
        <v>158</v>
      </c>
      <c r="E3017">
        <v>94.607368249999993</v>
      </c>
      <c r="F3017">
        <v>1482.5</v>
      </c>
      <c r="G3017">
        <v>51.868210145420797</v>
      </c>
      <c r="H3017">
        <v>-14.0305610405347</v>
      </c>
      <c r="I3017">
        <v>-16.318897029850199</v>
      </c>
      <c r="J3017">
        <v>-0.20570669010781401</v>
      </c>
      <c r="K3017">
        <v>1491.94551024215</v>
      </c>
      <c r="L3017">
        <v>1395.1051179849701</v>
      </c>
      <c r="M3017">
        <v>47.7727999829265</v>
      </c>
      <c r="N3017">
        <v>0.48371602445337197</v>
      </c>
      <c r="O3017">
        <v>25.588532883642401</v>
      </c>
      <c r="P3017">
        <v>97.798532354903202</v>
      </c>
      <c r="Q3017">
        <v>0.119895155784687</v>
      </c>
    </row>
    <row r="3018" spans="1:17" hidden="1" x14ac:dyDescent="0.3">
      <c r="A3018" t="s">
        <v>6247</v>
      </c>
      <c r="B3018" t="s">
        <v>6248</v>
      </c>
      <c r="C3018" t="str">
        <f>IFERROR(VLOOKUP(Table1[[#This Row],[Ticker]],[1]!Table2[[Symbol]:[Industry]],2,FALSE),"-")</f>
        <v>-</v>
      </c>
      <c r="D3018" t="s">
        <v>51</v>
      </c>
      <c r="E3018">
        <v>94.5</v>
      </c>
      <c r="F3018">
        <v>68.569999999999993</v>
      </c>
      <c r="G3018">
        <v>76.627008593743199</v>
      </c>
      <c r="H3018">
        <v>12.31530702329</v>
      </c>
      <c r="I3018">
        <v>-27.586056413280801</v>
      </c>
      <c r="J3018">
        <v>11.75688627737</v>
      </c>
      <c r="K3018">
        <v>61.313133584652697</v>
      </c>
      <c r="L3018">
        <v>56.0723613002612</v>
      </c>
      <c r="M3018">
        <v>84.278181043154405</v>
      </c>
      <c r="N3018">
        <v>2.2186794145059698</v>
      </c>
      <c r="O3018">
        <v>51.305235525740102</v>
      </c>
      <c r="P3018">
        <v>120.48231511253999</v>
      </c>
      <c r="Q3018">
        <v>4.6517478921412003E-2</v>
      </c>
    </row>
    <row r="3019" spans="1:17" hidden="1" x14ac:dyDescent="0.3">
      <c r="A3019" t="s">
        <v>6249</v>
      </c>
      <c r="B3019" t="s">
        <v>6250</v>
      </c>
      <c r="C3019" t="str">
        <f>IFERROR(VLOOKUP(Table1[[#This Row],[Ticker]],[1]!Table2[[Symbol]:[Industry]],2,FALSE),"-")</f>
        <v>-</v>
      </c>
      <c r="D3019" t="s">
        <v>681</v>
      </c>
      <c r="E3019">
        <v>94.258030000000005</v>
      </c>
      <c r="F3019">
        <v>42.67</v>
      </c>
      <c r="G3019">
        <v>612.05332617636202</v>
      </c>
      <c r="H3019">
        <v>2.2313738048484799</v>
      </c>
      <c r="I3019">
        <v>-11.4980227140877</v>
      </c>
      <c r="J3019">
        <v>-0.677078716120458</v>
      </c>
      <c r="K3019">
        <v>42.598914342554899</v>
      </c>
      <c r="L3019">
        <v>34.524984959374301</v>
      </c>
      <c r="M3019">
        <v>43.826424480258098</v>
      </c>
      <c r="N3019">
        <v>0.778779472048025</v>
      </c>
      <c r="O3019">
        <v>17.600187485352699</v>
      </c>
      <c r="P3019">
        <v>661.96428571428498</v>
      </c>
      <c r="Q3019">
        <v>0.177841893775778</v>
      </c>
    </row>
    <row r="3020" spans="1:17" hidden="1" x14ac:dyDescent="0.3">
      <c r="A3020" t="s">
        <v>6251</v>
      </c>
      <c r="B3020" t="s">
        <v>6252</v>
      </c>
      <c r="C3020" t="str">
        <f>IFERROR(VLOOKUP(Table1[[#This Row],[Ticker]],[1]!Table2[[Symbol]:[Industry]],2,FALSE),"-")</f>
        <v>-</v>
      </c>
      <c r="D3020" t="s">
        <v>1645</v>
      </c>
      <c r="E3020">
        <v>93.851839999999996</v>
      </c>
      <c r="F3020">
        <v>85.6</v>
      </c>
      <c r="G3020">
        <v>148.40826605211799</v>
      </c>
      <c r="H3020">
        <v>-7.1041871399670402</v>
      </c>
      <c r="I3020">
        <v>36.753479571686697</v>
      </c>
      <c r="J3020">
        <v>6.9073321317308602</v>
      </c>
      <c r="K3020">
        <v>86.398281017263599</v>
      </c>
      <c r="L3020">
        <v>68.052931610030598</v>
      </c>
      <c r="M3020">
        <v>48.486131237856398</v>
      </c>
      <c r="N3020">
        <v>0.76341948310139096</v>
      </c>
      <c r="O3020">
        <v>35.1635514018691</v>
      </c>
      <c r="P3020">
        <v>208.46846846846799</v>
      </c>
      <c r="Q3020">
        <v>0.14876526497894901</v>
      </c>
    </row>
    <row r="3021" spans="1:17" hidden="1" x14ac:dyDescent="0.3">
      <c r="A3021" t="s">
        <v>6253</v>
      </c>
      <c r="B3021" t="s">
        <v>6254</v>
      </c>
      <c r="C3021" t="str">
        <f>IFERROR(VLOOKUP(Table1[[#This Row],[Ticker]],[1]!Table2[[Symbol]:[Industry]],2,FALSE),"-")</f>
        <v>-</v>
      </c>
      <c r="D3021" t="s">
        <v>1483</v>
      </c>
      <c r="E3021">
        <v>93.850200000000001</v>
      </c>
      <c r="F3021">
        <v>61.34</v>
      </c>
      <c r="G3021">
        <v>-7.8423952856156998</v>
      </c>
      <c r="H3021">
        <v>-2.0384585551685999</v>
      </c>
      <c r="I3021">
        <v>-1.0338735843116</v>
      </c>
      <c r="J3021">
        <v>-3.1007404879642202</v>
      </c>
      <c r="K3021">
        <v>58.129573288778197</v>
      </c>
      <c r="L3021">
        <v>54.662092968247102</v>
      </c>
      <c r="M3021">
        <v>62.616403828183998</v>
      </c>
      <c r="N3021">
        <v>1.6925435809652001</v>
      </c>
      <c r="O3021">
        <v>12.976850342354</v>
      </c>
      <c r="P3021">
        <v>49.245742092457398</v>
      </c>
      <c r="Q3021">
        <v>-2.9968533704362001E-2</v>
      </c>
    </row>
    <row r="3022" spans="1:17" hidden="1" x14ac:dyDescent="0.3">
      <c r="A3022" t="s">
        <v>6255</v>
      </c>
      <c r="B3022" t="s">
        <v>6256</v>
      </c>
      <c r="C3022" t="str">
        <f>IFERROR(VLOOKUP(Table1[[#This Row],[Ticker]],[1]!Table2[[Symbol]:[Industry]],2,FALSE),"-")</f>
        <v>-</v>
      </c>
      <c r="D3022" t="s">
        <v>246</v>
      </c>
      <c r="E3022">
        <v>93.845399999999998</v>
      </c>
      <c r="F3022">
        <v>14.46</v>
      </c>
      <c r="G3022">
        <v>60.404931487890799</v>
      </c>
      <c r="H3022">
        <v>-5.2717375111229199</v>
      </c>
      <c r="I3022">
        <v>63.6623193807321</v>
      </c>
      <c r="J3022">
        <v>1.48499687644842</v>
      </c>
      <c r="K3022">
        <v>13.399098991604101</v>
      </c>
      <c r="L3022">
        <v>10.719619714098201</v>
      </c>
      <c r="M3022">
        <v>64.938476603723302</v>
      </c>
      <c r="N3022">
        <v>2.0516181298675602</v>
      </c>
      <c r="O3022">
        <v>3.7344398340248799</v>
      </c>
      <c r="P3022">
        <v>137.86807040631601</v>
      </c>
    </row>
    <row r="3023" spans="1:17" hidden="1" x14ac:dyDescent="0.3">
      <c r="A3023" t="s">
        <v>6257</v>
      </c>
      <c r="B3023" t="s">
        <v>6258</v>
      </c>
      <c r="C3023" t="str">
        <f>IFERROR(VLOOKUP(Table1[[#This Row],[Ticker]],[1]!Table2[[Symbol]:[Industry]],2,FALSE),"-")</f>
        <v>-</v>
      </c>
      <c r="D3023" t="s">
        <v>172</v>
      </c>
      <c r="E3023">
        <v>93.845328925000004</v>
      </c>
      <c r="F3023">
        <v>73.25</v>
      </c>
      <c r="G3023">
        <v>87.972322035575701</v>
      </c>
      <c r="H3023">
        <v>67.302776527753906</v>
      </c>
      <c r="I3023">
        <v>103.589454027694</v>
      </c>
      <c r="J3023">
        <v>4.81833020978174</v>
      </c>
      <c r="K3023">
        <v>55.256988736939199</v>
      </c>
      <c r="M3023">
        <v>67.305124484960203</v>
      </c>
      <c r="O3023">
        <v>7.8498293515358402</v>
      </c>
      <c r="P3023">
        <v>140.16393442622899</v>
      </c>
    </row>
    <row r="3024" spans="1:17" hidden="1" x14ac:dyDescent="0.3">
      <c r="A3024" t="s">
        <v>6259</v>
      </c>
      <c r="B3024" t="s">
        <v>6260</v>
      </c>
      <c r="C3024" t="str">
        <f>IFERROR(VLOOKUP(Table1[[#This Row],[Ticker]],[1]!Table2[[Symbol]:[Industry]],2,FALSE),"-")</f>
        <v>-</v>
      </c>
      <c r="D3024" t="s">
        <v>21</v>
      </c>
      <c r="E3024">
        <v>93.844235999999995</v>
      </c>
      <c r="F3024">
        <v>79.08</v>
      </c>
      <c r="G3024">
        <v>-89.017032835003207</v>
      </c>
      <c r="H3024">
        <v>-0.74734726722048295</v>
      </c>
      <c r="I3024">
        <v>-50.332219585024603</v>
      </c>
      <c r="J3024">
        <v>3.5006275562012501</v>
      </c>
      <c r="K3024">
        <v>81.835578735651296</v>
      </c>
      <c r="L3024">
        <v>112.19664823412801</v>
      </c>
      <c r="M3024">
        <v>46.652068129407603</v>
      </c>
      <c r="N3024">
        <v>1.8583728799449699</v>
      </c>
      <c r="O3024">
        <v>152.27617602427901</v>
      </c>
      <c r="P3024">
        <v>12.987569652807499</v>
      </c>
      <c r="Q3024">
        <v>-5.3998935794409002E-2</v>
      </c>
    </row>
    <row r="3025" spans="1:17" hidden="1" x14ac:dyDescent="0.3">
      <c r="A3025" t="s">
        <v>6261</v>
      </c>
      <c r="B3025" t="s">
        <v>6262</v>
      </c>
      <c r="C3025" t="str">
        <f>IFERROR(VLOOKUP(Table1[[#This Row],[Ticker]],[1]!Table2[[Symbol]:[Industry]],2,FALSE),"-")</f>
        <v>-</v>
      </c>
      <c r="D3025" t="s">
        <v>532</v>
      </c>
      <c r="E3025">
        <v>93.820800000000006</v>
      </c>
      <c r="F3025">
        <v>174</v>
      </c>
      <c r="G3025">
        <v>150.611530944945</v>
      </c>
      <c r="H3025">
        <v>28.7670221787995</v>
      </c>
      <c r="I3025">
        <v>55.505376646741901</v>
      </c>
      <c r="J3025">
        <v>3.1124382609748098</v>
      </c>
      <c r="K3025">
        <v>138.72038596631</v>
      </c>
      <c r="L3025">
        <v>110.89940622372001</v>
      </c>
      <c r="M3025">
        <v>77.731059344742505</v>
      </c>
      <c r="N3025">
        <v>1.9707202810853</v>
      </c>
      <c r="O3025">
        <v>0.57471264367816499</v>
      </c>
      <c r="P3025">
        <v>250.52377115229601</v>
      </c>
      <c r="Q3025">
        <v>0.13306670762878101</v>
      </c>
    </row>
    <row r="3026" spans="1:17" hidden="1" x14ac:dyDescent="0.3">
      <c r="A3026" t="s">
        <v>6263</v>
      </c>
      <c r="B3026" t="s">
        <v>6264</v>
      </c>
      <c r="C3026" t="str">
        <f>IFERROR(VLOOKUP(Table1[[#This Row],[Ticker]],[1]!Table2[[Symbol]:[Industry]],2,FALSE),"-")</f>
        <v>-</v>
      </c>
      <c r="D3026" t="s">
        <v>46</v>
      </c>
      <c r="E3026">
        <v>93.626511047999998</v>
      </c>
      <c r="F3026">
        <v>18.21</v>
      </c>
      <c r="G3026">
        <v>32.846512767324597</v>
      </c>
      <c r="H3026">
        <v>-11.660087025686</v>
      </c>
      <c r="I3026">
        <v>-13.3060041833524</v>
      </c>
      <c r="J3026">
        <v>-9.8500835116810492</v>
      </c>
      <c r="K3026">
        <v>19.779835144025402</v>
      </c>
      <c r="L3026">
        <v>17.463196265754199</v>
      </c>
      <c r="M3026">
        <v>37.996797543154997</v>
      </c>
      <c r="N3026">
        <v>0.64757420529995302</v>
      </c>
      <c r="O3026">
        <v>35.584843492586401</v>
      </c>
      <c r="P3026">
        <v>78.880157170923297</v>
      </c>
      <c r="Q3026">
        <v>0.123541140182405</v>
      </c>
    </row>
    <row r="3027" spans="1:17" hidden="1" x14ac:dyDescent="0.3">
      <c r="A3027" t="s">
        <v>6265</v>
      </c>
      <c r="B3027" t="s">
        <v>6266</v>
      </c>
      <c r="C3027" t="str">
        <f>IFERROR(VLOOKUP(Table1[[#This Row],[Ticker]],[1]!Table2[[Symbol]:[Industry]],2,FALSE),"-")</f>
        <v>-</v>
      </c>
      <c r="D3027" t="s">
        <v>630</v>
      </c>
      <c r="E3027">
        <v>93.483500000000006</v>
      </c>
      <c r="F3027">
        <v>7.39</v>
      </c>
      <c r="G3027">
        <v>-47.463797943141998</v>
      </c>
      <c r="H3027">
        <v>-5.68732192670734</v>
      </c>
      <c r="I3027">
        <v>-27.983749815246298</v>
      </c>
      <c r="J3027">
        <v>-8.7935296284931699</v>
      </c>
      <c r="K3027">
        <v>7.28295410672842</v>
      </c>
      <c r="L3027">
        <v>8.5048886714205398</v>
      </c>
      <c r="M3027">
        <v>52.531223120028898</v>
      </c>
      <c r="N3027">
        <v>0.69751157961853105</v>
      </c>
      <c r="O3027">
        <v>47.496617050067599</v>
      </c>
      <c r="P3027">
        <v>27.413793103448199</v>
      </c>
      <c r="Q3027">
        <v>-0.197397863558848</v>
      </c>
    </row>
    <row r="3028" spans="1:17" hidden="1" x14ac:dyDescent="0.3">
      <c r="A3028" t="s">
        <v>6267</v>
      </c>
      <c r="B3028" t="s">
        <v>6268</v>
      </c>
      <c r="C3028" t="str">
        <f>IFERROR(VLOOKUP(Table1[[#This Row],[Ticker]],[1]!Table2[[Symbol]:[Industry]],2,FALSE),"-")</f>
        <v>-</v>
      </c>
      <c r="D3028" t="s">
        <v>740</v>
      </c>
      <c r="E3028">
        <v>92.936002500000001</v>
      </c>
      <c r="F3028">
        <v>50.85</v>
      </c>
      <c r="G3028">
        <v>-82.039293393984494</v>
      </c>
      <c r="H3028">
        <v>-2.2178113048788402</v>
      </c>
      <c r="I3028">
        <v>-31.598908776710701</v>
      </c>
      <c r="J3028">
        <v>4.3854297768813204</v>
      </c>
      <c r="K3028">
        <v>49.728297371021903</v>
      </c>
      <c r="M3028">
        <v>52.991084936305697</v>
      </c>
      <c r="N3028">
        <v>0.581360417709748</v>
      </c>
      <c r="O3028">
        <v>120.255653883972</v>
      </c>
      <c r="P3028">
        <v>35.239361702127603</v>
      </c>
    </row>
    <row r="3029" spans="1:17" hidden="1" x14ac:dyDescent="0.3">
      <c r="A3029" t="s">
        <v>6269</v>
      </c>
      <c r="B3029" t="s">
        <v>6270</v>
      </c>
      <c r="C3029" t="str">
        <f>IFERROR(VLOOKUP(Table1[[#This Row],[Ticker]],[1]!Table2[[Symbol]:[Industry]],2,FALSE),"-")</f>
        <v>-</v>
      </c>
      <c r="D3029" t="s">
        <v>184</v>
      </c>
      <c r="E3029">
        <v>92.923243379999903</v>
      </c>
      <c r="F3029">
        <v>47.96</v>
      </c>
      <c r="G3029">
        <v>-61.155273315360802</v>
      </c>
      <c r="H3029">
        <v>-1.3766693054565999</v>
      </c>
      <c r="I3029">
        <v>-32.475613337026999</v>
      </c>
      <c r="J3029">
        <v>-9.4802540888025302</v>
      </c>
      <c r="K3029">
        <v>47.770335909119297</v>
      </c>
      <c r="L3029">
        <v>52.642435062578201</v>
      </c>
      <c r="M3029">
        <v>56.217602453158698</v>
      </c>
      <c r="N3029">
        <v>1.0436458668628601</v>
      </c>
      <c r="O3029">
        <v>72.268557130942398</v>
      </c>
      <c r="P3029">
        <v>21.4177215189873</v>
      </c>
      <c r="Q3029">
        <v>5.5085339816915997E-2</v>
      </c>
    </row>
    <row r="3030" spans="1:17" hidden="1" x14ac:dyDescent="0.3">
      <c r="A3030" t="s">
        <v>6271</v>
      </c>
      <c r="B3030" t="s">
        <v>6272</v>
      </c>
      <c r="C3030" t="str">
        <f>IFERROR(VLOOKUP(Table1[[#This Row],[Ticker]],[1]!Table2[[Symbol]:[Industry]],2,FALSE),"-")</f>
        <v>-</v>
      </c>
      <c r="D3030" t="s">
        <v>158</v>
      </c>
      <c r="E3030">
        <v>92.787083999999993</v>
      </c>
      <c r="F3030">
        <v>76.05</v>
      </c>
      <c r="G3030">
        <v>-25.425652353629701</v>
      </c>
      <c r="H3030">
        <v>4.7207333001762601E-2</v>
      </c>
      <c r="I3030">
        <v>-37.481748732620602</v>
      </c>
      <c r="J3030">
        <v>11.2945206859722</v>
      </c>
      <c r="K3030">
        <v>76.704366920128393</v>
      </c>
      <c r="L3030">
        <v>76.613340152423305</v>
      </c>
      <c r="M3030">
        <v>51.234347496593102</v>
      </c>
      <c r="N3030">
        <v>0.48453788364102202</v>
      </c>
      <c r="O3030">
        <v>55.161078238001302</v>
      </c>
      <c r="P3030">
        <v>28.354430379746798</v>
      </c>
    </row>
    <row r="3031" spans="1:17" hidden="1" x14ac:dyDescent="0.3">
      <c r="A3031" t="s">
        <v>6273</v>
      </c>
      <c r="B3031" t="s">
        <v>6274</v>
      </c>
      <c r="C3031" t="str">
        <f>IFERROR(VLOOKUP(Table1[[#This Row],[Ticker]],[1]!Table2[[Symbol]:[Industry]],2,FALSE),"-")</f>
        <v>-</v>
      </c>
      <c r="D3031" t="s">
        <v>1100</v>
      </c>
      <c r="E3031">
        <v>92.735402500000006</v>
      </c>
      <c r="F3031">
        <v>80.650000000000006</v>
      </c>
      <c r="G3031">
        <v>2.9424619876818801</v>
      </c>
      <c r="H3031">
        <v>31.980689673343001</v>
      </c>
      <c r="I3031">
        <v>20.337052189766201</v>
      </c>
      <c r="J3031">
        <v>15.4363646576034</v>
      </c>
      <c r="K3031">
        <v>65.935594132961995</v>
      </c>
      <c r="L3031">
        <v>61.4759510314449</v>
      </c>
      <c r="M3031">
        <v>69.235256582147898</v>
      </c>
      <c r="N3031">
        <v>1.9531880548829701</v>
      </c>
      <c r="O3031">
        <v>7.7495350278983199</v>
      </c>
      <c r="P3031">
        <v>63.756345177664997</v>
      </c>
    </row>
    <row r="3032" spans="1:17" hidden="1" x14ac:dyDescent="0.3">
      <c r="A3032" t="s">
        <v>6275</v>
      </c>
      <c r="B3032" t="s">
        <v>6276</v>
      </c>
      <c r="C3032" t="str">
        <f>IFERROR(VLOOKUP(Table1[[#This Row],[Ticker]],[1]!Table2[[Symbol]:[Industry]],2,FALSE),"-")</f>
        <v>-</v>
      </c>
      <c r="D3032" t="s">
        <v>265</v>
      </c>
      <c r="E3032">
        <v>92.536852350000004</v>
      </c>
      <c r="F3032">
        <v>38.19</v>
      </c>
      <c r="G3032">
        <v>22.421459474982601</v>
      </c>
      <c r="H3032">
        <v>7.4227069333215097</v>
      </c>
      <c r="I3032">
        <v>7.2077054683980402</v>
      </c>
      <c r="J3032">
        <v>-4.51571033713007</v>
      </c>
      <c r="K3032">
        <v>38.396456355214099</v>
      </c>
      <c r="L3032">
        <v>35.330218081206901</v>
      </c>
      <c r="M3032">
        <v>43.268540638754999</v>
      </c>
      <c r="N3032">
        <v>0.69395535541488296</v>
      </c>
      <c r="O3032">
        <v>33.542812254516797</v>
      </c>
      <c r="P3032">
        <v>54.615384615384599</v>
      </c>
      <c r="Q3032">
        <v>6.5160734865388995E-2</v>
      </c>
    </row>
    <row r="3033" spans="1:17" hidden="1" x14ac:dyDescent="0.3">
      <c r="A3033" t="s">
        <v>6277</v>
      </c>
      <c r="B3033" t="s">
        <v>6278</v>
      </c>
      <c r="C3033" t="str">
        <f>IFERROR(VLOOKUP(Table1[[#This Row],[Ticker]],[1]!Table2[[Symbol]:[Industry]],2,FALSE),"-")</f>
        <v>-</v>
      </c>
      <c r="D3033" t="s">
        <v>127</v>
      </c>
      <c r="E3033">
        <v>92.161315834000007</v>
      </c>
      <c r="F3033">
        <v>32.409999999999997</v>
      </c>
      <c r="G3033">
        <v>-9.5055529932011495</v>
      </c>
      <c r="H3033">
        <v>8.86776572126902</v>
      </c>
      <c r="I3033">
        <v>-13.135248353258</v>
      </c>
      <c r="J3033">
        <v>-1.4647385732870299</v>
      </c>
      <c r="K3033">
        <v>29.892843207907799</v>
      </c>
      <c r="L3033">
        <v>30.035998018787399</v>
      </c>
      <c r="M3033">
        <v>70.054237606446506</v>
      </c>
      <c r="N3033">
        <v>1.3665723388940501</v>
      </c>
      <c r="O3033">
        <v>34.804072817031702</v>
      </c>
      <c r="P3033">
        <v>29.381237524949999</v>
      </c>
      <c r="Q3033">
        <v>4.6291796719390002E-2</v>
      </c>
    </row>
    <row r="3034" spans="1:17" hidden="1" x14ac:dyDescent="0.3">
      <c r="A3034" t="s">
        <v>6279</v>
      </c>
      <c r="B3034" t="s">
        <v>6280</v>
      </c>
      <c r="C3034" t="str">
        <f>IFERROR(VLOOKUP(Table1[[#This Row],[Ticker]],[1]!Table2[[Symbol]:[Industry]],2,FALSE),"-")</f>
        <v>-</v>
      </c>
      <c r="D3034" t="s">
        <v>127</v>
      </c>
      <c r="E3034">
        <v>91.999564800000002</v>
      </c>
      <c r="F3034">
        <v>83.77</v>
      </c>
      <c r="G3034">
        <v>66.471178474702995</v>
      </c>
      <c r="H3034">
        <v>-5.1964686939186304</v>
      </c>
      <c r="I3034">
        <v>-5.9763689034198197</v>
      </c>
      <c r="J3034">
        <v>-0.75277661132507201</v>
      </c>
      <c r="K3034">
        <v>90.617315529651805</v>
      </c>
      <c r="L3034">
        <v>80.949663212939299</v>
      </c>
      <c r="M3034">
        <v>36.526440863385801</v>
      </c>
      <c r="N3034">
        <v>0.77786461071867397</v>
      </c>
      <c r="O3034">
        <v>37.161274919422198</v>
      </c>
      <c r="P3034">
        <v>117.02072538860099</v>
      </c>
      <c r="Q3034">
        <v>9.2081984620622004E-2</v>
      </c>
    </row>
    <row r="3035" spans="1:17" hidden="1" x14ac:dyDescent="0.3">
      <c r="A3035" t="s">
        <v>6281</v>
      </c>
      <c r="B3035" t="s">
        <v>6282</v>
      </c>
      <c r="C3035" t="str">
        <f>IFERROR(VLOOKUP(Table1[[#This Row],[Ticker]],[1]!Table2[[Symbol]:[Industry]],2,FALSE),"-")</f>
        <v>-</v>
      </c>
      <c r="D3035" t="s">
        <v>6283</v>
      </c>
      <c r="E3035">
        <v>91.603399800000005</v>
      </c>
      <c r="F3035">
        <v>118.85</v>
      </c>
      <c r="G3035">
        <v>-49.183290209322202</v>
      </c>
      <c r="H3035">
        <v>-7.5674320683934404</v>
      </c>
      <c r="I3035">
        <v>-35.077379528157799</v>
      </c>
      <c r="J3035">
        <v>-5.24714598069444</v>
      </c>
      <c r="K3035">
        <v>114.53104622173799</v>
      </c>
      <c r="M3035">
        <v>63.846670050716902</v>
      </c>
      <c r="N3035">
        <v>1.18382563808431</v>
      </c>
      <c r="O3035">
        <v>76.693310896087496</v>
      </c>
      <c r="P3035">
        <v>31.8358291735995</v>
      </c>
    </row>
    <row r="3036" spans="1:17" hidden="1" x14ac:dyDescent="0.3">
      <c r="A3036" t="s">
        <v>6284</v>
      </c>
      <c r="B3036" t="s">
        <v>6285</v>
      </c>
      <c r="C3036" t="str">
        <f>IFERROR(VLOOKUP(Table1[[#This Row],[Ticker]],[1]!Table2[[Symbol]:[Industry]],2,FALSE),"-")</f>
        <v>-</v>
      </c>
      <c r="D3036" t="s">
        <v>231</v>
      </c>
      <c r="E3036">
        <v>91.597879500000005</v>
      </c>
      <c r="F3036">
        <v>133.15</v>
      </c>
      <c r="G3036">
        <v>56.086022995411597</v>
      </c>
      <c r="H3036">
        <v>18.799627341687</v>
      </c>
      <c r="I3036">
        <v>21.700860060154302</v>
      </c>
      <c r="J3036">
        <v>7.2638507908955399</v>
      </c>
      <c r="K3036">
        <v>111.791160832274</v>
      </c>
      <c r="L3036">
        <v>95.1553418737019</v>
      </c>
      <c r="M3036">
        <v>75.538840804642405</v>
      </c>
      <c r="N3036">
        <v>1.1802421294418901</v>
      </c>
      <c r="O3036">
        <v>7.1348103642508498</v>
      </c>
      <c r="P3036">
        <v>105.47839506172799</v>
      </c>
      <c r="Q3036">
        <v>8.6811827359307994E-2</v>
      </c>
    </row>
    <row r="3037" spans="1:17" hidden="1" x14ac:dyDescent="0.3">
      <c r="A3037" t="s">
        <v>6286</v>
      </c>
      <c r="B3037" t="s">
        <v>6287</v>
      </c>
      <c r="C3037" t="str">
        <f>IFERROR(VLOOKUP(Table1[[#This Row],[Ticker]],[1]!Table2[[Symbol]:[Industry]],2,FALSE),"-")</f>
        <v>-</v>
      </c>
      <c r="D3037" t="s">
        <v>473</v>
      </c>
      <c r="E3037">
        <v>91.564800000000005</v>
      </c>
      <c r="F3037">
        <v>301.2</v>
      </c>
      <c r="G3037">
        <v>9.6695236434916101</v>
      </c>
      <c r="H3037">
        <v>-8.6353738747592903</v>
      </c>
      <c r="I3037">
        <v>0.108216475639327</v>
      </c>
      <c r="J3037">
        <v>-4.0154580826052699</v>
      </c>
      <c r="K3037">
        <v>306.38261217791398</v>
      </c>
      <c r="L3037">
        <v>278.23740836109999</v>
      </c>
      <c r="M3037">
        <v>42.942898996452598</v>
      </c>
      <c r="N3037">
        <v>0.41359143149322303</v>
      </c>
      <c r="O3037">
        <v>22.659362549800701</v>
      </c>
      <c r="P3037">
        <v>52.121212121212103</v>
      </c>
      <c r="Q3037">
        <v>9.9998257601219998E-2</v>
      </c>
    </row>
    <row r="3038" spans="1:17" hidden="1" x14ac:dyDescent="0.3">
      <c r="A3038" t="s">
        <v>6288</v>
      </c>
      <c r="B3038" t="s">
        <v>6289</v>
      </c>
      <c r="C3038" t="str">
        <f>IFERROR(VLOOKUP(Table1[[#This Row],[Ticker]],[1]!Table2[[Symbol]:[Industry]],2,FALSE),"-")</f>
        <v>-</v>
      </c>
      <c r="D3038" t="s">
        <v>415</v>
      </c>
      <c r="E3038">
        <v>91.519919999999999</v>
      </c>
      <c r="F3038">
        <v>35.549999999999997</v>
      </c>
      <c r="G3038">
        <v>4.3201111512219601</v>
      </c>
      <c r="H3038">
        <v>-24.509832749218099</v>
      </c>
      <c r="I3038">
        <v>-42.0721760089356</v>
      </c>
      <c r="J3038">
        <v>-9.1055471508801293</v>
      </c>
      <c r="K3038">
        <v>40.757856638557399</v>
      </c>
      <c r="L3038">
        <v>38.695888525711901</v>
      </c>
      <c r="M3038">
        <v>23.812801065031302</v>
      </c>
      <c r="N3038">
        <v>0.21421688257309801</v>
      </c>
      <c r="O3038">
        <v>115.133614627285</v>
      </c>
      <c r="P3038">
        <v>61.517492049068501</v>
      </c>
      <c r="Q3038">
        <v>8.6547047785690001E-2</v>
      </c>
    </row>
    <row r="3039" spans="1:17" hidden="1" x14ac:dyDescent="0.3">
      <c r="A3039" t="s">
        <v>6290</v>
      </c>
      <c r="B3039" t="s">
        <v>6291</v>
      </c>
      <c r="C3039" t="str">
        <f>IFERROR(VLOOKUP(Table1[[#This Row],[Ticker]],[1]!Table2[[Symbol]:[Industry]],2,FALSE),"-")</f>
        <v>-</v>
      </c>
      <c r="D3039" t="s">
        <v>127</v>
      </c>
      <c r="E3039">
        <v>91.5015602</v>
      </c>
      <c r="F3039">
        <v>109.75</v>
      </c>
      <c r="G3039">
        <v>-77.696958909992702</v>
      </c>
      <c r="H3039">
        <v>13.528262488876999</v>
      </c>
      <c r="I3039">
        <v>-56.439741882048203</v>
      </c>
      <c r="J3039">
        <v>-3.2524878610363199</v>
      </c>
      <c r="K3039">
        <v>109.56611472343</v>
      </c>
      <c r="M3039">
        <v>38.763944082797899</v>
      </c>
      <c r="N3039">
        <v>0.39223697650663902</v>
      </c>
      <c r="O3039">
        <v>91.343963553530699</v>
      </c>
      <c r="P3039">
        <v>33.030303030303003</v>
      </c>
    </row>
    <row r="3040" spans="1:17" hidden="1" x14ac:dyDescent="0.3">
      <c r="A3040" t="s">
        <v>6292</v>
      </c>
      <c r="B3040" t="s">
        <v>6293</v>
      </c>
      <c r="C3040" t="str">
        <f>IFERROR(VLOOKUP(Table1[[#This Row],[Ticker]],[1]!Table2[[Symbol]:[Industry]],2,FALSE),"-")</f>
        <v>-</v>
      </c>
      <c r="D3040" t="s">
        <v>83</v>
      </c>
      <c r="E3040">
        <v>91.43089689</v>
      </c>
      <c r="F3040">
        <v>114.05</v>
      </c>
      <c r="G3040">
        <v>-45.552148863895098</v>
      </c>
      <c r="H3040">
        <v>-6.5265145811866203</v>
      </c>
      <c r="I3040">
        <v>-31.077075627646</v>
      </c>
      <c r="J3040">
        <v>-6.1721459806944301</v>
      </c>
      <c r="K3040">
        <v>118.842429793772</v>
      </c>
      <c r="L3040">
        <v>124.29800255209599</v>
      </c>
      <c r="M3040">
        <v>41.612817782721599</v>
      </c>
      <c r="N3040">
        <v>0.800160304920423</v>
      </c>
      <c r="O3040">
        <v>33.274879438842603</v>
      </c>
      <c r="P3040">
        <v>11.594911937377599</v>
      </c>
      <c r="Q3040">
        <v>-5.8520654430241001E-2</v>
      </c>
    </row>
    <row r="3041" spans="1:17" hidden="1" x14ac:dyDescent="0.3">
      <c r="A3041" t="s">
        <v>6294</v>
      </c>
      <c r="B3041" t="s">
        <v>6295</v>
      </c>
      <c r="C3041" t="str">
        <f>IFERROR(VLOOKUP(Table1[[#This Row],[Ticker]],[1]!Table2[[Symbol]:[Industry]],2,FALSE),"-")</f>
        <v>-</v>
      </c>
      <c r="D3041" t="s">
        <v>196</v>
      </c>
      <c r="E3041">
        <v>91.410669575</v>
      </c>
      <c r="F3041">
        <v>59.05</v>
      </c>
      <c r="G3041">
        <v>-34.6069981540385</v>
      </c>
      <c r="H3041">
        <v>13.5100461700914</v>
      </c>
      <c r="I3041">
        <v>-2.8118867486463999</v>
      </c>
      <c r="J3041">
        <v>-5.3257820556388502</v>
      </c>
      <c r="K3041">
        <v>56.385333631169999</v>
      </c>
      <c r="L3041">
        <v>54.947439797103101</v>
      </c>
      <c r="M3041">
        <v>44.400213472759603</v>
      </c>
      <c r="N3041">
        <v>0.86052263305290499</v>
      </c>
      <c r="O3041">
        <v>20.135478408128701</v>
      </c>
      <c r="P3041">
        <v>40.061669829221998</v>
      </c>
      <c r="Q3041">
        <v>-3.8753938969964999E-2</v>
      </c>
    </row>
    <row r="3042" spans="1:17" hidden="1" x14ac:dyDescent="0.3">
      <c r="A3042" t="s">
        <v>6296</v>
      </c>
      <c r="B3042" t="s">
        <v>6297</v>
      </c>
      <c r="C3042" t="str">
        <f>IFERROR(VLOOKUP(Table1[[#This Row],[Ticker]],[1]!Table2[[Symbol]:[Industry]],2,FALSE),"-")</f>
        <v>-</v>
      </c>
      <c r="D3042" t="s">
        <v>415</v>
      </c>
      <c r="E3042">
        <v>90.977879999999999</v>
      </c>
      <c r="F3042">
        <v>0.85</v>
      </c>
      <c r="G3042">
        <v>0.73560042385410096</v>
      </c>
      <c r="H3042">
        <v>-19.718339452870499</v>
      </c>
      <c r="I3042">
        <v>-2.5743930901001102</v>
      </c>
      <c r="J3042">
        <v>3.6278540193055502</v>
      </c>
      <c r="K3042">
        <v>0.89222910105766595</v>
      </c>
      <c r="L3042">
        <v>0.78076331095371598</v>
      </c>
      <c r="M3042">
        <v>51.847647141441499</v>
      </c>
      <c r="N3042">
        <v>0.27393892922494201</v>
      </c>
      <c r="O3042">
        <v>68.235294117647001</v>
      </c>
      <c r="P3042">
        <v>84.782608695652101</v>
      </c>
      <c r="Q3042">
        <v>9.1758148386561003E-2</v>
      </c>
    </row>
    <row r="3043" spans="1:17" hidden="1" x14ac:dyDescent="0.3">
      <c r="A3043" t="s">
        <v>6298</v>
      </c>
      <c r="B3043" t="s">
        <v>6299</v>
      </c>
      <c r="C3043" t="str">
        <f>IFERROR(VLOOKUP(Table1[[#This Row],[Ticker]],[1]!Table2[[Symbol]:[Industry]],2,FALSE),"-")</f>
        <v>-</v>
      </c>
      <c r="D3043" t="s">
        <v>388</v>
      </c>
      <c r="E3043">
        <v>90.888857544999993</v>
      </c>
      <c r="F3043">
        <v>44.83</v>
      </c>
      <c r="G3043">
        <v>-2.6756757999221299</v>
      </c>
      <c r="H3043">
        <v>-3.8960761354615498</v>
      </c>
      <c r="I3043">
        <v>-14.904844635166899</v>
      </c>
      <c r="J3043">
        <v>2.9116255514905101</v>
      </c>
      <c r="K3043">
        <v>45.448373512232898</v>
      </c>
      <c r="L3043">
        <v>43.923510895665999</v>
      </c>
      <c r="M3043">
        <v>47.794510512521299</v>
      </c>
      <c r="N3043">
        <v>0.566038840383701</v>
      </c>
      <c r="O3043">
        <v>46.665179567254</v>
      </c>
      <c r="P3043">
        <v>35.848484848484802</v>
      </c>
      <c r="Q3043">
        <v>8.8098891184429998E-2</v>
      </c>
    </row>
    <row r="3044" spans="1:17" hidden="1" x14ac:dyDescent="0.3">
      <c r="A3044" t="s">
        <v>6300</v>
      </c>
      <c r="B3044" t="s">
        <v>6301</v>
      </c>
      <c r="C3044" t="str">
        <f>IFERROR(VLOOKUP(Table1[[#This Row],[Ticker]],[1]!Table2[[Symbol]:[Industry]],2,FALSE),"-")</f>
        <v>-</v>
      </c>
      <c r="D3044" t="s">
        <v>743</v>
      </c>
      <c r="E3044">
        <v>90.884969691999999</v>
      </c>
      <c r="F3044">
        <v>43.12</v>
      </c>
      <c r="G3044">
        <v>3.3409443530458498</v>
      </c>
      <c r="H3044">
        <v>-4.3897276412261101</v>
      </c>
      <c r="I3044">
        <v>-7.01711191026195E-2</v>
      </c>
      <c r="J3044">
        <v>-2.0162683639472498</v>
      </c>
      <c r="K3044">
        <v>43.350683360581002</v>
      </c>
      <c r="L3044">
        <v>40.211177569366903</v>
      </c>
      <c r="M3044">
        <v>59.271834326705303</v>
      </c>
      <c r="N3044">
        <v>1.5206854892642101</v>
      </c>
      <c r="O3044">
        <v>8.7662337662337695</v>
      </c>
      <c r="P3044">
        <v>40.182054616384903</v>
      </c>
    </row>
    <row r="3045" spans="1:17" hidden="1" x14ac:dyDescent="0.3">
      <c r="A3045" t="s">
        <v>6302</v>
      </c>
      <c r="B3045" t="s">
        <v>6303</v>
      </c>
      <c r="C3045" t="str">
        <f>IFERROR(VLOOKUP(Table1[[#This Row],[Ticker]],[1]!Table2[[Symbol]:[Industry]],2,FALSE),"-")</f>
        <v>-</v>
      </c>
      <c r="D3045" t="s">
        <v>89</v>
      </c>
      <c r="E3045">
        <v>90.829679999999996</v>
      </c>
      <c r="F3045">
        <v>210.4</v>
      </c>
      <c r="G3045">
        <v>-39.3439751729628</v>
      </c>
      <c r="H3045">
        <v>-5.6353738747592903</v>
      </c>
      <c r="I3045">
        <v>-21.708853497562899</v>
      </c>
      <c r="J3045">
        <v>-1.3721459806944301</v>
      </c>
      <c r="K3045">
        <v>219.234963449487</v>
      </c>
      <c r="L3045">
        <v>221.222813604582</v>
      </c>
      <c r="M3045">
        <v>38.068407777074597</v>
      </c>
      <c r="N3045">
        <v>0</v>
      </c>
      <c r="O3045">
        <v>25</v>
      </c>
      <c r="P3045">
        <v>0</v>
      </c>
    </row>
    <row r="3046" spans="1:17" hidden="1" x14ac:dyDescent="0.3">
      <c r="A3046" t="s">
        <v>6304</v>
      </c>
      <c r="B3046" t="s">
        <v>6305</v>
      </c>
      <c r="C3046" t="str">
        <f>IFERROR(VLOOKUP(Table1[[#This Row],[Ticker]],[1]!Table2[[Symbol]:[Industry]],2,FALSE),"-")</f>
        <v>-</v>
      </c>
      <c r="D3046" t="s">
        <v>992</v>
      </c>
      <c r="E3046">
        <v>90.509</v>
      </c>
      <c r="F3046">
        <v>36.25</v>
      </c>
      <c r="G3046">
        <v>-53.556837096431501</v>
      </c>
      <c r="H3046">
        <v>-5.1435666165968996</v>
      </c>
      <c r="I3046">
        <v>-35.953294890054501</v>
      </c>
      <c r="J3046">
        <v>-8.7080533166017702</v>
      </c>
      <c r="K3046">
        <v>38.3086207907144</v>
      </c>
      <c r="L3046">
        <v>41.056738592219098</v>
      </c>
      <c r="M3046">
        <v>40.582674165940603</v>
      </c>
      <c r="N3046">
        <v>0.46511627906976699</v>
      </c>
      <c r="O3046">
        <v>59.724137931034399</v>
      </c>
      <c r="P3046">
        <v>12.752721617418301</v>
      </c>
    </row>
    <row r="3047" spans="1:17" hidden="1" x14ac:dyDescent="0.3">
      <c r="A3047" t="s">
        <v>6306</v>
      </c>
      <c r="B3047" t="s">
        <v>6307</v>
      </c>
      <c r="C3047" t="str">
        <f>IFERROR(VLOOKUP(Table1[[#This Row],[Ticker]],[1]!Table2[[Symbol]:[Industry]],2,FALSE),"-")</f>
        <v>-</v>
      </c>
      <c r="D3047" t="s">
        <v>412</v>
      </c>
      <c r="E3047">
        <v>90.4457424</v>
      </c>
      <c r="F3047">
        <v>146.9</v>
      </c>
      <c r="G3047">
        <v>-43.6472733915395</v>
      </c>
      <c r="H3047">
        <v>15.288262488877001</v>
      </c>
      <c r="I3047">
        <v>28.551871476425699</v>
      </c>
      <c r="J3047">
        <v>-19.884450231253702</v>
      </c>
      <c r="K3047">
        <v>137.49551126328299</v>
      </c>
      <c r="L3047">
        <v>139.49954860868601</v>
      </c>
      <c r="M3047">
        <v>48.204745711403298</v>
      </c>
      <c r="N3047">
        <v>1.3861828699138801</v>
      </c>
      <c r="O3047">
        <v>59.700476514635703</v>
      </c>
      <c r="P3047">
        <v>98.513513513513502</v>
      </c>
      <c r="Q3047">
        <v>0.12595926681064101</v>
      </c>
    </row>
    <row r="3048" spans="1:17" hidden="1" x14ac:dyDescent="0.3">
      <c r="A3048" t="s">
        <v>6308</v>
      </c>
      <c r="B3048" t="s">
        <v>6309</v>
      </c>
      <c r="C3048" t="str">
        <f>IFERROR(VLOOKUP(Table1[[#This Row],[Ticker]],[1]!Table2[[Symbol]:[Industry]],2,FALSE),"-")</f>
        <v>-</v>
      </c>
      <c r="D3048" t="s">
        <v>296</v>
      </c>
      <c r="E3048">
        <v>90.403599999999997</v>
      </c>
      <c r="F3048">
        <v>83</v>
      </c>
      <c r="G3048">
        <v>-21.181171328983201</v>
      </c>
      <c r="H3048">
        <v>-1.6926635484049599</v>
      </c>
      <c r="I3048">
        <v>-26.118626012832401</v>
      </c>
      <c r="J3048">
        <v>-4.6431740180776098</v>
      </c>
      <c r="K3048">
        <v>83.284523223860802</v>
      </c>
      <c r="L3048">
        <v>87.858651054601694</v>
      </c>
      <c r="M3048">
        <v>46.7166830889091</v>
      </c>
      <c r="N3048">
        <v>1.1880570409982101</v>
      </c>
      <c r="O3048">
        <v>50.180722891566198</v>
      </c>
      <c r="P3048">
        <v>18.3178902352102</v>
      </c>
    </row>
    <row r="3049" spans="1:17" hidden="1" x14ac:dyDescent="0.3">
      <c r="A3049" t="s">
        <v>6310</v>
      </c>
      <c r="B3049" t="s">
        <v>6311</v>
      </c>
      <c r="C3049" t="str">
        <f>IFERROR(VLOOKUP(Table1[[#This Row],[Ticker]],[1]!Table2[[Symbol]:[Industry]],2,FALSE),"-")</f>
        <v>-</v>
      </c>
      <c r="D3049" t="s">
        <v>46</v>
      </c>
      <c r="E3049">
        <v>90.190751199999994</v>
      </c>
      <c r="F3049">
        <v>59.62</v>
      </c>
      <c r="G3049">
        <v>-34.611095134109</v>
      </c>
      <c r="H3049">
        <v>18.447471167881499</v>
      </c>
      <c r="I3049">
        <v>-11.6411147986984</v>
      </c>
      <c r="J3049">
        <v>3.8241157015485499</v>
      </c>
      <c r="K3049">
        <v>51.707524845212902</v>
      </c>
      <c r="L3049">
        <v>55.204558069660798</v>
      </c>
      <c r="M3049">
        <v>82.181302081595405</v>
      </c>
      <c r="N3049">
        <v>0.75907393530562906</v>
      </c>
      <c r="O3049">
        <v>22.442133512244201</v>
      </c>
      <c r="P3049">
        <v>43.455245428296401</v>
      </c>
      <c r="Q3049">
        <v>8.0008908556277999E-2</v>
      </c>
    </row>
    <row r="3050" spans="1:17" hidden="1" x14ac:dyDescent="0.3">
      <c r="A3050" t="s">
        <v>6312</v>
      </c>
      <c r="B3050" t="s">
        <v>6313</v>
      </c>
      <c r="C3050" t="str">
        <f>IFERROR(VLOOKUP(Table1[[#This Row],[Ticker]],[1]!Table2[[Symbol]:[Industry]],2,FALSE),"-")</f>
        <v>-</v>
      </c>
      <c r="D3050" t="s">
        <v>1645</v>
      </c>
      <c r="E3050">
        <v>90.116034999999997</v>
      </c>
      <c r="F3050">
        <v>53.05</v>
      </c>
      <c r="G3050">
        <v>-18.113799121747899</v>
      </c>
      <c r="H3050">
        <v>-8.6771764039056398E-2</v>
      </c>
      <c r="I3050">
        <v>-2.4966671296293099</v>
      </c>
      <c r="J3050">
        <v>-2.7615360925674102</v>
      </c>
      <c r="K3050">
        <v>52.959190834253697</v>
      </c>
      <c r="M3050">
        <v>41.873866098743903</v>
      </c>
      <c r="N3050">
        <v>0.35090511239307698</v>
      </c>
      <c r="O3050">
        <v>18.755890669180001</v>
      </c>
      <c r="P3050">
        <v>17.627494456762701</v>
      </c>
    </row>
    <row r="3051" spans="1:17" hidden="1" x14ac:dyDescent="0.3">
      <c r="A3051" t="s">
        <v>6314</v>
      </c>
      <c r="B3051" t="s">
        <v>6315</v>
      </c>
      <c r="C3051" t="str">
        <f>IFERROR(VLOOKUP(Table1[[#This Row],[Ticker]],[1]!Table2[[Symbol]:[Industry]],2,FALSE),"-")</f>
        <v>-</v>
      </c>
      <c r="D3051" t="s">
        <v>46</v>
      </c>
      <c r="E3051">
        <v>90.087599999999995</v>
      </c>
      <c r="F3051">
        <v>40.58</v>
      </c>
      <c r="G3051">
        <v>46.401152263318899</v>
      </c>
      <c r="H3051">
        <v>-23.179796753284801</v>
      </c>
      <c r="I3051">
        <v>-27.147681148956899</v>
      </c>
      <c r="J3051">
        <v>-14.3224032705743</v>
      </c>
      <c r="K3051">
        <v>44.754285036716396</v>
      </c>
      <c r="L3051">
        <v>42.658094825262303</v>
      </c>
      <c r="M3051">
        <v>29.5751065994931</v>
      </c>
      <c r="N3051">
        <v>1.4318455080882899</v>
      </c>
      <c r="O3051">
        <v>55.199605717102003</v>
      </c>
      <c r="P3051">
        <v>92.140151515151402</v>
      </c>
      <c r="Q3051">
        <v>-1.1370681614574E-2</v>
      </c>
    </row>
    <row r="3052" spans="1:17" hidden="1" x14ac:dyDescent="0.3">
      <c r="A3052" t="s">
        <v>6316</v>
      </c>
      <c r="B3052" t="s">
        <v>6317</v>
      </c>
      <c r="C3052" t="str">
        <f>IFERROR(VLOOKUP(Table1[[#This Row],[Ticker]],[1]!Table2[[Symbol]:[Industry]],2,FALSE),"-")</f>
        <v>-</v>
      </c>
      <c r="D3052" t="s">
        <v>1229</v>
      </c>
      <c r="E3052">
        <v>90.074503379999996</v>
      </c>
      <c r="F3052">
        <v>119.64</v>
      </c>
      <c r="G3052">
        <v>-54.312111358034798</v>
      </c>
      <c r="H3052">
        <v>20.261965560549399</v>
      </c>
      <c r="I3052">
        <v>-10.3817157445623</v>
      </c>
      <c r="J3052">
        <v>2.2187631102146499</v>
      </c>
      <c r="K3052">
        <v>101.726159167852</v>
      </c>
      <c r="L3052">
        <v>110.05323892045899</v>
      </c>
      <c r="M3052">
        <v>72.728773232953401</v>
      </c>
      <c r="N3052">
        <v>1.7795835449466699</v>
      </c>
      <c r="O3052">
        <v>41.925777331996002</v>
      </c>
      <c r="P3052">
        <v>77.244444444444397</v>
      </c>
    </row>
    <row r="3053" spans="1:17" hidden="1" x14ac:dyDescent="0.3">
      <c r="A3053" t="s">
        <v>6318</v>
      </c>
      <c r="B3053" t="s">
        <v>6319</v>
      </c>
      <c r="C3053" t="str">
        <f>IFERROR(VLOOKUP(Table1[[#This Row],[Ticker]],[1]!Table2[[Symbol]:[Industry]],2,FALSE),"-")</f>
        <v>-</v>
      </c>
      <c r="D3053" t="s">
        <v>6320</v>
      </c>
      <c r="E3053">
        <v>90.059213999999997</v>
      </c>
      <c r="F3053">
        <v>1.38</v>
      </c>
      <c r="G3053">
        <v>49.187148875402499</v>
      </c>
      <c r="H3053">
        <v>-7.8076852235412302</v>
      </c>
      <c r="I3053">
        <v>-9.8710438078034706</v>
      </c>
      <c r="J3053">
        <v>7.7881593628169998</v>
      </c>
      <c r="K3053">
        <v>1.3340960948789</v>
      </c>
      <c r="L3053">
        <v>1.1911457421793801</v>
      </c>
      <c r="M3053">
        <v>54.561876026537902</v>
      </c>
      <c r="N3053">
        <v>0.43850059542837799</v>
      </c>
      <c r="O3053">
        <v>34.057971014492701</v>
      </c>
      <c r="P3053">
        <v>102.941176470588</v>
      </c>
      <c r="Q3053">
        <v>7.5149456377463994E-2</v>
      </c>
    </row>
    <row r="3054" spans="1:17" hidden="1" x14ac:dyDescent="0.3">
      <c r="A3054" t="s">
        <v>6321</v>
      </c>
      <c r="B3054" t="s">
        <v>6322</v>
      </c>
      <c r="C3054" t="str">
        <f>IFERROR(VLOOKUP(Table1[[#This Row],[Ticker]],[1]!Table2[[Symbol]:[Industry]],2,FALSE),"-")</f>
        <v>-</v>
      </c>
      <c r="D3054" t="s">
        <v>4625</v>
      </c>
      <c r="E3054">
        <v>90.045424999999994</v>
      </c>
      <c r="F3054">
        <v>125.15</v>
      </c>
      <c r="G3054">
        <v>-26.1229694353799</v>
      </c>
      <c r="H3054">
        <v>10.9223371990531</v>
      </c>
      <c r="I3054">
        <v>-47.865049270567198</v>
      </c>
      <c r="J3054">
        <v>-9.55907500388488</v>
      </c>
      <c r="K3054">
        <v>133.919076873861</v>
      </c>
      <c r="L3054">
        <v>148.889429639143</v>
      </c>
      <c r="M3054">
        <v>31.417011831067502</v>
      </c>
      <c r="N3054">
        <v>0.53084828657347705</v>
      </c>
      <c r="O3054">
        <v>108.509788254095</v>
      </c>
      <c r="P3054">
        <v>23.179133858267701</v>
      </c>
      <c r="Q3054">
        <v>0.100202683208863</v>
      </c>
    </row>
    <row r="3055" spans="1:17" hidden="1" x14ac:dyDescent="0.3">
      <c r="A3055" t="s">
        <v>6323</v>
      </c>
      <c r="B3055" t="s">
        <v>6324</v>
      </c>
      <c r="C3055" t="str">
        <f>IFERROR(VLOOKUP(Table1[[#This Row],[Ticker]],[1]!Table2[[Symbol]:[Industry]],2,FALSE),"-")</f>
        <v>-</v>
      </c>
      <c r="D3055" t="s">
        <v>141</v>
      </c>
      <c r="E3055">
        <v>89.963999999999999</v>
      </c>
      <c r="F3055">
        <v>83.3</v>
      </c>
      <c r="G3055">
        <v>-26.9268101943678</v>
      </c>
      <c r="H3055">
        <v>-6.4535556929411104</v>
      </c>
      <c r="I3055">
        <v>-33.290670538688403</v>
      </c>
      <c r="J3055">
        <v>-3.4953131361196599</v>
      </c>
      <c r="K3055">
        <v>87.030782915785295</v>
      </c>
      <c r="L3055">
        <v>84.604226392964705</v>
      </c>
      <c r="M3055">
        <v>37.539467836809102</v>
      </c>
      <c r="N3055">
        <v>0.30280574027667101</v>
      </c>
      <c r="O3055">
        <v>31.032412965186001</v>
      </c>
      <c r="P3055">
        <v>64.429530201342203</v>
      </c>
      <c r="Q3055">
        <v>0.15208535913978</v>
      </c>
    </row>
    <row r="3056" spans="1:17" hidden="1" x14ac:dyDescent="0.3">
      <c r="A3056" t="s">
        <v>6325</v>
      </c>
      <c r="B3056" t="s">
        <v>6326</v>
      </c>
      <c r="C3056" t="str">
        <f>IFERROR(VLOOKUP(Table1[[#This Row],[Ticker]],[1]!Table2[[Symbol]:[Industry]],2,FALSE),"-")</f>
        <v>-</v>
      </c>
      <c r="D3056" t="s">
        <v>1570</v>
      </c>
      <c r="E3056">
        <v>89.685900000000004</v>
      </c>
      <c r="F3056">
        <v>26.55</v>
      </c>
      <c r="G3056">
        <v>-35.381223928264298</v>
      </c>
      <c r="H3056">
        <v>4.0812493003588299</v>
      </c>
      <c r="I3056">
        <v>-41.175119042913103</v>
      </c>
      <c r="J3056">
        <v>-1.8849664935149499</v>
      </c>
      <c r="K3056">
        <v>26.376238074339799</v>
      </c>
      <c r="L3056">
        <v>27.607888765014199</v>
      </c>
      <c r="M3056">
        <v>49.629703527562903</v>
      </c>
      <c r="N3056">
        <v>1.4712377682206199</v>
      </c>
      <c r="O3056">
        <v>60.075329566854997</v>
      </c>
      <c r="P3056">
        <v>20.681818181818102</v>
      </c>
      <c r="Q3056">
        <v>3.7219406683544003E-2</v>
      </c>
    </row>
    <row r="3057" spans="1:17" hidden="1" x14ac:dyDescent="0.3">
      <c r="A3057" t="s">
        <v>6327</v>
      </c>
      <c r="B3057" t="s">
        <v>6328</v>
      </c>
      <c r="C3057" t="str">
        <f>IFERROR(VLOOKUP(Table1[[#This Row],[Ticker]],[1]!Table2[[Symbol]:[Industry]],2,FALSE),"-")</f>
        <v>-</v>
      </c>
      <c r="D3057" t="s">
        <v>124</v>
      </c>
      <c r="E3057">
        <v>89.398517654000003</v>
      </c>
      <c r="F3057">
        <v>9.98</v>
      </c>
      <c r="G3057">
        <v>-45.295709931769402</v>
      </c>
      <c r="H3057">
        <v>-4.0330787340026202</v>
      </c>
      <c r="I3057">
        <v>-38.810437747197398</v>
      </c>
      <c r="J3057">
        <v>-6.3817798920624602</v>
      </c>
      <c r="K3057">
        <v>10.1766304770448</v>
      </c>
      <c r="L3057">
        <v>11.756562814091399</v>
      </c>
      <c r="M3057">
        <v>56.349264518245398</v>
      </c>
      <c r="N3057">
        <v>0.92215511604874101</v>
      </c>
      <c r="O3057">
        <v>88.636382075892598</v>
      </c>
      <c r="P3057">
        <v>13.151927437641699</v>
      </c>
      <c r="Q3057">
        <v>7.8698097371879994E-2</v>
      </c>
    </row>
    <row r="3058" spans="1:17" hidden="1" x14ac:dyDescent="0.3">
      <c r="A3058" t="s">
        <v>6329</v>
      </c>
      <c r="B3058" t="s">
        <v>6330</v>
      </c>
      <c r="C3058" t="str">
        <f>IFERROR(VLOOKUP(Table1[[#This Row],[Ticker]],[1]!Table2[[Symbol]:[Industry]],2,FALSE),"-")</f>
        <v>-</v>
      </c>
      <c r="D3058" t="s">
        <v>4026</v>
      </c>
      <c r="E3058">
        <v>89.382149999999996</v>
      </c>
      <c r="F3058">
        <v>107.25</v>
      </c>
      <c r="G3058">
        <v>7.6428779986541304</v>
      </c>
      <c r="H3058">
        <v>-7.3575518718935102</v>
      </c>
      <c r="I3058">
        <v>-25.138216491941002</v>
      </c>
      <c r="J3058">
        <v>-2.2501496775521099</v>
      </c>
      <c r="K3058">
        <v>116.57229977112701</v>
      </c>
      <c r="M3058">
        <v>36.465775695754303</v>
      </c>
      <c r="N3058">
        <v>0.31922767497988702</v>
      </c>
      <c r="O3058">
        <v>54.7785547785547</v>
      </c>
      <c r="P3058">
        <v>46.716826265389798</v>
      </c>
    </row>
    <row r="3059" spans="1:17" hidden="1" x14ac:dyDescent="0.3">
      <c r="A3059" t="s">
        <v>6331</v>
      </c>
      <c r="B3059" t="s">
        <v>6332</v>
      </c>
      <c r="C3059" t="str">
        <f>IFERROR(VLOOKUP(Table1[[#This Row],[Ticker]],[1]!Table2[[Symbol]:[Industry]],2,FALSE),"-")</f>
        <v>-</v>
      </c>
      <c r="D3059" t="s">
        <v>569</v>
      </c>
      <c r="E3059">
        <v>89.343760000000003</v>
      </c>
      <c r="F3059">
        <v>110</v>
      </c>
      <c r="G3059">
        <v>3.0577187169342701</v>
      </c>
      <c r="H3059">
        <v>0.58011434072892099</v>
      </c>
      <c r="I3059">
        <v>-36.705442189358301</v>
      </c>
      <c r="J3059">
        <v>-3.1578602664087199</v>
      </c>
      <c r="K3059">
        <v>110.27391629461199</v>
      </c>
      <c r="L3059">
        <v>108.632794528895</v>
      </c>
      <c r="M3059">
        <v>55.285663484200199</v>
      </c>
      <c r="N3059">
        <v>0.44731543624161002</v>
      </c>
      <c r="O3059">
        <v>44.863636363636303</v>
      </c>
      <c r="P3059">
        <v>38.8888888888888</v>
      </c>
      <c r="Q3059">
        <v>2.0725915859039001E-2</v>
      </c>
    </row>
    <row r="3060" spans="1:17" hidden="1" x14ac:dyDescent="0.3">
      <c r="A3060" t="s">
        <v>6333</v>
      </c>
      <c r="B3060" t="s">
        <v>6334</v>
      </c>
      <c r="C3060" t="str">
        <f>IFERROR(VLOOKUP(Table1[[#This Row],[Ticker]],[1]!Table2[[Symbol]:[Industry]],2,FALSE),"-")</f>
        <v>-</v>
      </c>
      <c r="D3060" t="s">
        <v>21</v>
      </c>
      <c r="E3060">
        <v>89.334787500000004</v>
      </c>
      <c r="F3060">
        <v>71.400000000000006</v>
      </c>
      <c r="G3060">
        <v>43.477912789495697</v>
      </c>
      <c r="H3060">
        <v>-10.359237511122901</v>
      </c>
      <c r="I3060">
        <v>10.627284483869801</v>
      </c>
      <c r="J3060">
        <v>-1.8783019314468099</v>
      </c>
      <c r="K3060">
        <v>74.580100072290193</v>
      </c>
      <c r="L3060">
        <v>63.512568467083199</v>
      </c>
      <c r="M3060">
        <v>33.900223318182299</v>
      </c>
      <c r="N3060">
        <v>0.119740400184198</v>
      </c>
      <c r="O3060">
        <v>43.557422969187598</v>
      </c>
      <c r="P3060">
        <v>80.075662042875095</v>
      </c>
      <c r="Q3060">
        <v>3.8080382293359999E-2</v>
      </c>
    </row>
    <row r="3061" spans="1:17" hidden="1" x14ac:dyDescent="0.3">
      <c r="A3061" t="s">
        <v>6335</v>
      </c>
      <c r="B3061" t="s">
        <v>6336</v>
      </c>
      <c r="C3061" t="str">
        <f>IFERROR(VLOOKUP(Table1[[#This Row],[Ticker]],[1]!Table2[[Symbol]:[Industry]],2,FALSE),"-")</f>
        <v>-</v>
      </c>
      <c r="E3061">
        <v>89.25</v>
      </c>
      <c r="F3061">
        <v>178.5</v>
      </c>
      <c r="G3061">
        <v>137.863713193569</v>
      </c>
      <c r="H3061">
        <v>-3.0879478662327098</v>
      </c>
      <c r="I3061">
        <v>25.036626646741901</v>
      </c>
      <c r="J3061">
        <v>5.1572657840114404</v>
      </c>
      <c r="K3061">
        <v>175.66630416956099</v>
      </c>
      <c r="L3061">
        <v>142.49270555388301</v>
      </c>
      <c r="M3061">
        <v>50.626517136167699</v>
      </c>
      <c r="N3061">
        <v>1.0597488518340801</v>
      </c>
      <c r="O3061">
        <v>15.266106442577</v>
      </c>
      <c r="P3061">
        <v>175.675675675675</v>
      </c>
      <c r="Q3061">
        <v>0.120320217610957</v>
      </c>
    </row>
    <row r="3062" spans="1:17" hidden="1" x14ac:dyDescent="0.3">
      <c r="A3062" t="s">
        <v>6337</v>
      </c>
      <c r="B3062" t="s">
        <v>6338</v>
      </c>
      <c r="C3062" t="str">
        <f>IFERROR(VLOOKUP(Table1[[#This Row],[Ticker]],[1]!Table2[[Symbol]:[Industry]],2,FALSE),"-")</f>
        <v>-</v>
      </c>
      <c r="D3062" t="s">
        <v>72</v>
      </c>
      <c r="E3062">
        <v>89.145917975999893</v>
      </c>
      <c r="F3062">
        <v>17.34</v>
      </c>
      <c r="G3062">
        <v>20.617976952625</v>
      </c>
      <c r="H3062">
        <v>3.2871730868640401</v>
      </c>
      <c r="I3062">
        <v>-1.6726752063139201</v>
      </c>
      <c r="J3062">
        <v>-3.26103486958332</v>
      </c>
      <c r="K3062">
        <v>16.833153144160001</v>
      </c>
      <c r="L3062">
        <v>15.2937581934791</v>
      </c>
      <c r="M3062">
        <v>46.967916378570699</v>
      </c>
      <c r="N3062">
        <v>0.57592045852171903</v>
      </c>
      <c r="O3062">
        <v>15.2249134948097</v>
      </c>
      <c r="P3062">
        <v>64.360189573459706</v>
      </c>
      <c r="Q3062">
        <v>4.2191971702908997E-2</v>
      </c>
    </row>
    <row r="3063" spans="1:17" hidden="1" x14ac:dyDescent="0.3">
      <c r="A3063" t="s">
        <v>6339</v>
      </c>
      <c r="B3063" t="s">
        <v>6340</v>
      </c>
      <c r="C3063" t="str">
        <f>IFERROR(VLOOKUP(Table1[[#This Row],[Ticker]],[1]!Table2[[Symbol]:[Industry]],2,FALSE),"-")</f>
        <v>-</v>
      </c>
      <c r="D3063" t="s">
        <v>1419</v>
      </c>
      <c r="E3063">
        <v>89.055499999999995</v>
      </c>
      <c r="F3063">
        <v>64.3</v>
      </c>
      <c r="G3063">
        <v>-27.021775170753099</v>
      </c>
      <c r="H3063">
        <v>-17.061211195333399</v>
      </c>
      <c r="I3063">
        <v>-15.462974191977599</v>
      </c>
      <c r="J3063">
        <v>-1.68367246044522</v>
      </c>
      <c r="K3063">
        <v>59.612805942751898</v>
      </c>
      <c r="L3063">
        <v>54.2964101164673</v>
      </c>
      <c r="M3063">
        <v>53.7465315807924</v>
      </c>
      <c r="N3063">
        <v>0.16588650376523201</v>
      </c>
      <c r="O3063">
        <v>50.777604976671803</v>
      </c>
      <c r="P3063">
        <v>52.333570244017899</v>
      </c>
      <c r="Q3063">
        <v>6.8410365419044994E-2</v>
      </c>
    </row>
    <row r="3064" spans="1:17" hidden="1" x14ac:dyDescent="0.3">
      <c r="A3064" t="s">
        <v>6341</v>
      </c>
      <c r="B3064" t="s">
        <v>6342</v>
      </c>
      <c r="C3064" t="str">
        <f>IFERROR(VLOOKUP(Table1[[#This Row],[Ticker]],[1]!Table2[[Symbol]:[Industry]],2,FALSE),"-")</f>
        <v>-</v>
      </c>
      <c r="D3064" t="s">
        <v>72</v>
      </c>
      <c r="E3064">
        <v>89.046671480000001</v>
      </c>
      <c r="F3064">
        <v>144.4</v>
      </c>
      <c r="G3064">
        <v>57.0130017789756</v>
      </c>
      <c r="H3064">
        <v>-14.684200419134701</v>
      </c>
      <c r="I3064">
        <v>19.909083042090799</v>
      </c>
      <c r="J3064">
        <v>-5.4484115954215797</v>
      </c>
      <c r="K3064">
        <v>148.78104545239</v>
      </c>
      <c r="L3064">
        <v>123.39842769511201</v>
      </c>
      <c r="M3064">
        <v>31.808319254917901</v>
      </c>
      <c r="N3064">
        <v>0.203614927035867</v>
      </c>
      <c r="O3064">
        <v>66.170360110803301</v>
      </c>
      <c r="P3064">
        <v>92.533333333333303</v>
      </c>
      <c r="Q3064">
        <v>1.9049238870053001E-2</v>
      </c>
    </row>
    <row r="3065" spans="1:17" hidden="1" x14ac:dyDescent="0.3">
      <c r="A3065" t="s">
        <v>6343</v>
      </c>
      <c r="B3065" t="s">
        <v>6344</v>
      </c>
      <c r="C3065" t="str">
        <f>IFERROR(VLOOKUP(Table1[[#This Row],[Ticker]],[1]!Table2[[Symbol]:[Industry]],2,FALSE),"-")</f>
        <v>-</v>
      </c>
      <c r="E3065">
        <v>89.021978709999999</v>
      </c>
      <c r="F3065">
        <v>125.3</v>
      </c>
      <c r="G3065">
        <v>155.192866353917</v>
      </c>
      <c r="H3065">
        <v>-25.820153264750399</v>
      </c>
      <c r="I3065">
        <v>31.111956931294799</v>
      </c>
      <c r="J3065">
        <v>1.6189615374947299</v>
      </c>
      <c r="K3065">
        <v>130.857559338985</v>
      </c>
      <c r="L3065">
        <v>96.746654143649906</v>
      </c>
      <c r="M3065">
        <v>32.979344415682903</v>
      </c>
      <c r="N3065">
        <v>0.205090510093592</v>
      </c>
      <c r="O3065">
        <v>34.756584197924902</v>
      </c>
      <c r="P3065">
        <v>243.28767123287599</v>
      </c>
      <c r="Q3065">
        <v>0.15199490715833899</v>
      </c>
    </row>
    <row r="3066" spans="1:17" hidden="1" x14ac:dyDescent="0.3">
      <c r="A3066" t="s">
        <v>6345</v>
      </c>
      <c r="B3066" t="s">
        <v>6346</v>
      </c>
      <c r="C3066" t="str">
        <f>IFERROR(VLOOKUP(Table1[[#This Row],[Ticker]],[1]!Table2[[Symbol]:[Industry]],2,FALSE),"-")</f>
        <v>-</v>
      </c>
      <c r="D3066" t="s">
        <v>356</v>
      </c>
      <c r="E3066">
        <v>88.787999999999997</v>
      </c>
      <c r="F3066">
        <v>211.4</v>
      </c>
      <c r="G3066">
        <v>-9.2336303453766497</v>
      </c>
      <c r="H3066">
        <v>-5.7035556929411104</v>
      </c>
      <c r="I3066">
        <v>22.323475773520698</v>
      </c>
      <c r="J3066">
        <v>-2.1039684547265498</v>
      </c>
      <c r="K3066">
        <v>206.97272599984899</v>
      </c>
      <c r="L3066">
        <v>184.00068994775401</v>
      </c>
      <c r="M3066">
        <v>52.5279433205408</v>
      </c>
      <c r="N3066">
        <v>0.28521489766930802</v>
      </c>
      <c r="O3066">
        <v>17.360454115421</v>
      </c>
      <c r="P3066">
        <v>49.504950495049499</v>
      </c>
      <c r="Q3066">
        <v>5.3694549520943997E-2</v>
      </c>
    </row>
    <row r="3067" spans="1:17" hidden="1" x14ac:dyDescent="0.3">
      <c r="A3067" t="s">
        <v>6347</v>
      </c>
      <c r="B3067" t="s">
        <v>6348</v>
      </c>
      <c r="C3067" t="str">
        <f>IFERROR(VLOOKUP(Table1[[#This Row],[Ticker]],[1]!Table2[[Symbol]:[Industry]],2,FALSE),"-")</f>
        <v>-</v>
      </c>
      <c r="D3067" t="s">
        <v>104</v>
      </c>
      <c r="E3067">
        <v>88.785666000000006</v>
      </c>
      <c r="F3067">
        <v>45.45</v>
      </c>
      <c r="G3067">
        <v>38.2997029879566</v>
      </c>
      <c r="H3067">
        <v>-14.7456146880248</v>
      </c>
      <c r="I3067">
        <v>-48.594630141816999</v>
      </c>
      <c r="J3067">
        <v>-2.9362752820500102</v>
      </c>
      <c r="K3067">
        <v>51.009288838170797</v>
      </c>
      <c r="L3067">
        <v>50.8124412019435</v>
      </c>
      <c r="M3067">
        <v>37.704941082536997</v>
      </c>
      <c r="N3067">
        <v>0.45518859002005002</v>
      </c>
      <c r="O3067">
        <v>86.358635863586301</v>
      </c>
      <c r="P3067">
        <v>98.905908096280001</v>
      </c>
      <c r="Q3067">
        <v>6.6102964176942003E-2</v>
      </c>
    </row>
    <row r="3068" spans="1:17" hidden="1" x14ac:dyDescent="0.3">
      <c r="A3068" t="s">
        <v>6349</v>
      </c>
      <c r="B3068" t="s">
        <v>6350</v>
      </c>
      <c r="C3068" t="str">
        <f>IFERROR(VLOOKUP(Table1[[#This Row],[Ticker]],[1]!Table2[[Symbol]:[Industry]],2,FALSE),"-")</f>
        <v>-</v>
      </c>
      <c r="D3068" t="s">
        <v>1645</v>
      </c>
      <c r="E3068">
        <v>88.748999999999995</v>
      </c>
      <c r="F3068">
        <v>256.5</v>
      </c>
      <c r="G3068">
        <v>-7.8907732025195099</v>
      </c>
      <c r="H3068">
        <v>33.0682781098091</v>
      </c>
      <c r="I3068">
        <v>-50.211241782544597</v>
      </c>
      <c r="J3068">
        <v>5.23942426723944</v>
      </c>
      <c r="K3068">
        <v>235.77273795214401</v>
      </c>
      <c r="M3068">
        <v>62.024622652371001</v>
      </c>
      <c r="N3068">
        <v>1.4074219516983999</v>
      </c>
      <c r="O3068">
        <v>77.368421052631504</v>
      </c>
      <c r="P3068">
        <v>40.934065934065899</v>
      </c>
    </row>
    <row r="3069" spans="1:17" hidden="1" x14ac:dyDescent="0.3">
      <c r="A3069" t="s">
        <v>6351</v>
      </c>
      <c r="B3069" t="s">
        <v>6352</v>
      </c>
      <c r="C3069" t="str">
        <f>IFERROR(VLOOKUP(Table1[[#This Row],[Ticker]],[1]!Table2[[Symbol]:[Industry]],2,FALSE),"-")</f>
        <v>-</v>
      </c>
      <c r="D3069" t="s">
        <v>743</v>
      </c>
      <c r="E3069">
        <v>88.390709483999998</v>
      </c>
      <c r="F3069">
        <v>93.98</v>
      </c>
      <c r="G3069">
        <v>20.744486131440201</v>
      </c>
      <c r="H3069">
        <v>-5.3124499793163098</v>
      </c>
      <c r="I3069">
        <v>-1.67657512868986</v>
      </c>
      <c r="J3069">
        <v>-2.7012930241271902</v>
      </c>
      <c r="K3069">
        <v>95.316146911642306</v>
      </c>
      <c r="L3069">
        <v>86.368498064479894</v>
      </c>
      <c r="M3069">
        <v>50.698257281001702</v>
      </c>
      <c r="N3069">
        <v>0.89185369146994997</v>
      </c>
      <c r="O3069">
        <v>9.3317727175994793</v>
      </c>
      <c r="P3069">
        <v>59.288135593220296</v>
      </c>
    </row>
    <row r="3070" spans="1:17" hidden="1" x14ac:dyDescent="0.3">
      <c r="A3070" t="s">
        <v>6353</v>
      </c>
      <c r="B3070" t="s">
        <v>6354</v>
      </c>
      <c r="C3070" t="str">
        <f>IFERROR(VLOOKUP(Table1[[#This Row],[Ticker]],[1]!Table2[[Symbol]:[Industry]],2,FALSE),"-")</f>
        <v>-</v>
      </c>
      <c r="D3070" t="s">
        <v>532</v>
      </c>
      <c r="E3070">
        <v>88.328690163999994</v>
      </c>
      <c r="F3070">
        <v>71.83</v>
      </c>
      <c r="G3070">
        <v>111.818221506475</v>
      </c>
      <c r="H3070">
        <v>48.904794160735797</v>
      </c>
      <c r="I3070">
        <v>55.917862566827303</v>
      </c>
      <c r="J3070">
        <v>19.1445206859722</v>
      </c>
      <c r="K3070">
        <v>53.747176737843503</v>
      </c>
      <c r="L3070">
        <v>46.364999364882301</v>
      </c>
      <c r="M3070">
        <v>84.4424685880184</v>
      </c>
      <c r="N3070">
        <v>2.8223356110477198</v>
      </c>
      <c r="O3070">
        <v>6.1673395517193503</v>
      </c>
      <c r="P3070">
        <v>146.33058984910801</v>
      </c>
      <c r="Q3070">
        <v>7.8284150477550996E-2</v>
      </c>
    </row>
    <row r="3071" spans="1:17" hidden="1" x14ac:dyDescent="0.3">
      <c r="A3071" t="s">
        <v>6355</v>
      </c>
      <c r="B3071" t="s">
        <v>6356</v>
      </c>
      <c r="C3071" t="str">
        <f>IFERROR(VLOOKUP(Table1[[#This Row],[Ticker]],[1]!Table2[[Symbol]:[Industry]],2,FALSE),"-")</f>
        <v>-</v>
      </c>
      <c r="D3071" t="s">
        <v>306</v>
      </c>
      <c r="E3071">
        <v>88.233457799999996</v>
      </c>
      <c r="F3071">
        <v>44.49</v>
      </c>
      <c r="G3071">
        <v>11.6091585753492</v>
      </c>
      <c r="H3071">
        <v>-10.661501290650399</v>
      </c>
      <c r="I3071">
        <v>-10.975438134704101</v>
      </c>
      <c r="J3071">
        <v>-1.2851705512532501</v>
      </c>
      <c r="K3071">
        <v>45.286899500112703</v>
      </c>
      <c r="L3071">
        <v>41.168652281968903</v>
      </c>
      <c r="M3071">
        <v>44.095751147155802</v>
      </c>
      <c r="N3071">
        <v>0.24556788770427099</v>
      </c>
      <c r="O3071">
        <v>46.100247246572202</v>
      </c>
      <c r="P3071">
        <v>58.892857142857103</v>
      </c>
      <c r="Q3071">
        <v>4.6890597788716001E-2</v>
      </c>
    </row>
    <row r="3072" spans="1:17" hidden="1" x14ac:dyDescent="0.3">
      <c r="A3072" t="s">
        <v>6357</v>
      </c>
      <c r="B3072" t="s">
        <v>6358</v>
      </c>
      <c r="C3072" t="str">
        <f>IFERROR(VLOOKUP(Table1[[#This Row],[Ticker]],[1]!Table2[[Symbol]:[Industry]],2,FALSE),"-")</f>
        <v>-</v>
      </c>
      <c r="D3072" t="s">
        <v>72</v>
      </c>
      <c r="E3072">
        <v>88.059839999999994</v>
      </c>
      <c r="F3072">
        <v>215.2</v>
      </c>
      <c r="G3072">
        <v>764.76886445711796</v>
      </c>
      <c r="H3072">
        <v>42.365815645566599</v>
      </c>
      <c r="I3072">
        <v>395.41529506062398</v>
      </c>
      <c r="J3072">
        <v>1.4615776727013501</v>
      </c>
      <c r="K3072">
        <v>158.21373048472299</v>
      </c>
      <c r="L3072">
        <v>86.502575452371403</v>
      </c>
      <c r="M3072">
        <v>71.099373324230797</v>
      </c>
      <c r="N3072">
        <v>1.6654827095984699</v>
      </c>
      <c r="O3072">
        <v>5.2276951672862504</v>
      </c>
      <c r="P3072">
        <v>867.19101123595499</v>
      </c>
      <c r="Q3072">
        <v>0.21568323842459799</v>
      </c>
    </row>
    <row r="3073" spans="1:17" hidden="1" x14ac:dyDescent="0.3">
      <c r="A3073" t="s">
        <v>6359</v>
      </c>
      <c r="B3073" t="s">
        <v>6360</v>
      </c>
      <c r="C3073" t="str">
        <f>IFERROR(VLOOKUP(Table1[[#This Row],[Ticker]],[1]!Table2[[Symbol]:[Industry]],2,FALSE),"-")</f>
        <v>-</v>
      </c>
      <c r="D3073" t="s">
        <v>967</v>
      </c>
      <c r="E3073">
        <v>87.974999999999994</v>
      </c>
      <c r="F3073">
        <v>153</v>
      </c>
      <c r="G3073">
        <v>-53.149208234823902</v>
      </c>
      <c r="H3073">
        <v>0.41745167806625799</v>
      </c>
      <c r="I3073">
        <v>-18.461653574330398</v>
      </c>
      <c r="J3073">
        <v>-12.3188915428246</v>
      </c>
      <c r="K3073">
        <v>149.61620792123199</v>
      </c>
      <c r="L3073">
        <v>166.499392102668</v>
      </c>
      <c r="M3073">
        <v>51.1382849610101</v>
      </c>
      <c r="N3073">
        <v>0.95794190947019198</v>
      </c>
      <c r="O3073">
        <v>37.254901960784302</v>
      </c>
      <c r="P3073">
        <v>16.7048054919908</v>
      </c>
      <c r="Q3073">
        <v>0.18061347925719401</v>
      </c>
    </row>
    <row r="3074" spans="1:17" hidden="1" x14ac:dyDescent="0.3">
      <c r="A3074" t="s">
        <v>6361</v>
      </c>
      <c r="B3074" t="s">
        <v>6362</v>
      </c>
      <c r="C3074" t="str">
        <f>IFERROR(VLOOKUP(Table1[[#This Row],[Ticker]],[1]!Table2[[Symbol]:[Industry]],2,FALSE),"-")</f>
        <v>-</v>
      </c>
      <c r="D3074" t="s">
        <v>418</v>
      </c>
      <c r="E3074">
        <v>87.859443139999996</v>
      </c>
      <c r="F3074">
        <v>59.78</v>
      </c>
      <c r="G3074">
        <v>116.380219613403</v>
      </c>
      <c r="H3074">
        <v>-0.91214847002703803</v>
      </c>
      <c r="I3074">
        <v>47.940916095411197</v>
      </c>
      <c r="J3074">
        <v>6.8242727012328199</v>
      </c>
      <c r="K3074">
        <v>52.845242592509798</v>
      </c>
      <c r="L3074">
        <v>42.3092666220845</v>
      </c>
      <c r="M3074">
        <v>70.815936610100096</v>
      </c>
      <c r="N3074">
        <v>0.531794217096209</v>
      </c>
      <c r="O3074">
        <v>10.8230177316828</v>
      </c>
      <c r="P3074">
        <v>184.666666666666</v>
      </c>
      <c r="Q3074">
        <v>0.13154733608470501</v>
      </c>
    </row>
    <row r="3075" spans="1:17" hidden="1" x14ac:dyDescent="0.3">
      <c r="A3075" t="s">
        <v>6363</v>
      </c>
      <c r="B3075" t="s">
        <v>6364</v>
      </c>
      <c r="C3075" t="str">
        <f>IFERROR(VLOOKUP(Table1[[#This Row],[Ticker]],[1]!Table2[[Symbol]:[Industry]],2,FALSE),"-")</f>
        <v>-</v>
      </c>
      <c r="D3075" t="s">
        <v>967</v>
      </c>
      <c r="E3075">
        <v>87.509520080000001</v>
      </c>
      <c r="F3075">
        <v>53.6</v>
      </c>
      <c r="G3075">
        <v>-55.795403198562198</v>
      </c>
      <c r="H3075">
        <v>-0.893307993620573</v>
      </c>
      <c r="I3075">
        <v>-34.595202746407601</v>
      </c>
      <c r="J3075">
        <v>-0.32452693307539598</v>
      </c>
      <c r="K3075">
        <v>53.5903318935923</v>
      </c>
      <c r="M3075">
        <v>51.965534412222702</v>
      </c>
      <c r="N3075">
        <v>0.97202797202797198</v>
      </c>
      <c r="O3075">
        <v>50.5597014925373</v>
      </c>
      <c r="P3075">
        <v>11.203319502074599</v>
      </c>
    </row>
    <row r="3076" spans="1:17" hidden="1" x14ac:dyDescent="0.3">
      <c r="A3076" t="s">
        <v>6365</v>
      </c>
      <c r="B3076" t="s">
        <v>6366</v>
      </c>
      <c r="C3076" t="str">
        <f>IFERROR(VLOOKUP(Table1[[#This Row],[Ticker]],[1]!Table2[[Symbol]:[Industry]],2,FALSE),"-")</f>
        <v>-</v>
      </c>
      <c r="D3076" t="s">
        <v>743</v>
      </c>
      <c r="E3076">
        <v>86.967899709999998</v>
      </c>
      <c r="F3076">
        <v>51.9</v>
      </c>
      <c r="G3076">
        <v>-14.469168087527599</v>
      </c>
      <c r="H3076">
        <v>-1.540554715424</v>
      </c>
      <c r="I3076">
        <v>-3.11476127412441</v>
      </c>
      <c r="J3076">
        <v>-0.596049744761186</v>
      </c>
      <c r="K3076">
        <v>51.545420652744902</v>
      </c>
      <c r="L3076">
        <v>49.070068214596603</v>
      </c>
      <c r="M3076">
        <v>73.635405148885695</v>
      </c>
      <c r="N3076">
        <v>1.1604681854472501</v>
      </c>
      <c r="O3076">
        <v>6.7437379576107803</v>
      </c>
      <c r="P3076">
        <v>27.143557079862799</v>
      </c>
      <c r="Q3076">
        <v>-4.1911912161719999E-3</v>
      </c>
    </row>
    <row r="3077" spans="1:17" hidden="1" x14ac:dyDescent="0.3">
      <c r="A3077" t="s">
        <v>6367</v>
      </c>
      <c r="B3077" t="s">
        <v>6368</v>
      </c>
      <c r="C3077" t="str">
        <f>IFERROR(VLOOKUP(Table1[[#This Row],[Ticker]],[1]!Table2[[Symbol]:[Industry]],2,FALSE),"-")</f>
        <v>-</v>
      </c>
      <c r="D3077" t="s">
        <v>141</v>
      </c>
      <c r="E3077">
        <v>86.884379999999993</v>
      </c>
      <c r="F3077">
        <v>21.6</v>
      </c>
      <c r="G3077">
        <v>75.094574782828403</v>
      </c>
      <c r="H3077">
        <v>-12.4684920750174</v>
      </c>
      <c r="I3077">
        <v>4.5917661095519202</v>
      </c>
      <c r="J3077">
        <v>-7.9847739670425604</v>
      </c>
      <c r="K3077">
        <v>24.117019267403698</v>
      </c>
      <c r="L3077">
        <v>20.438742585383299</v>
      </c>
      <c r="M3077">
        <v>22.227925459127398</v>
      </c>
      <c r="N3077">
        <v>1.1135857823722299</v>
      </c>
      <c r="O3077">
        <v>46.296296296296298</v>
      </c>
      <c r="P3077">
        <v>170</v>
      </c>
      <c r="Q3077">
        <v>6.4291277425788995E-2</v>
      </c>
    </row>
    <row r="3078" spans="1:17" hidden="1" x14ac:dyDescent="0.3">
      <c r="A3078" t="s">
        <v>6369</v>
      </c>
      <c r="B3078" t="s">
        <v>6370</v>
      </c>
      <c r="C3078" t="str">
        <f>IFERROR(VLOOKUP(Table1[[#This Row],[Ticker]],[1]!Table2[[Symbol]:[Industry]],2,FALSE),"-")</f>
        <v>-</v>
      </c>
      <c r="D3078" t="s">
        <v>3089</v>
      </c>
      <c r="E3078">
        <v>86.693302799999998</v>
      </c>
      <c r="F3078">
        <v>123</v>
      </c>
      <c r="G3078">
        <v>-32.530657693771403</v>
      </c>
      <c r="H3078">
        <v>-4.3032335741150503</v>
      </c>
      <c r="I3078">
        <v>-16.913525701652699</v>
      </c>
      <c r="J3078">
        <v>-5.1236113968726302</v>
      </c>
      <c r="K3078">
        <v>123.485688841491</v>
      </c>
      <c r="M3078">
        <v>46.9807546598689</v>
      </c>
      <c r="N3078">
        <v>0.70698546647913696</v>
      </c>
      <c r="O3078">
        <v>21.951219512195099</v>
      </c>
      <c r="P3078">
        <v>17.1428571428571</v>
      </c>
    </row>
    <row r="3079" spans="1:17" hidden="1" x14ac:dyDescent="0.3">
      <c r="A3079" t="s">
        <v>6371</v>
      </c>
      <c r="B3079" t="s">
        <v>6372</v>
      </c>
      <c r="C3079" t="str">
        <f>IFERROR(VLOOKUP(Table1[[#This Row],[Ticker]],[1]!Table2[[Symbol]:[Industry]],2,FALSE),"-")</f>
        <v>-</v>
      </c>
      <c r="D3079" t="s">
        <v>306</v>
      </c>
      <c r="E3079">
        <v>86.620468049999999</v>
      </c>
      <c r="F3079">
        <v>228.7</v>
      </c>
      <c r="G3079">
        <v>17.944370301663099</v>
      </c>
      <c r="H3079">
        <v>-0.52612347603521603</v>
      </c>
      <c r="I3079">
        <v>9.5065577291044807</v>
      </c>
      <c r="J3079">
        <v>-3.8763904628676098</v>
      </c>
      <c r="K3079">
        <v>224.85784216651601</v>
      </c>
      <c r="L3079">
        <v>197.89701818542801</v>
      </c>
      <c r="M3079">
        <v>43.237835804517303</v>
      </c>
      <c r="N3079">
        <v>0.35212360196828102</v>
      </c>
      <c r="O3079">
        <v>14.123305640577099</v>
      </c>
      <c r="P3079">
        <v>56.536618754277796</v>
      </c>
      <c r="Q3079">
        <v>2.1753711343402E-2</v>
      </c>
    </row>
    <row r="3080" spans="1:17" hidden="1" x14ac:dyDescent="0.3">
      <c r="A3080" t="s">
        <v>6373</v>
      </c>
      <c r="B3080" t="s">
        <v>6374</v>
      </c>
      <c r="C3080" t="str">
        <f>IFERROR(VLOOKUP(Table1[[#This Row],[Ticker]],[1]!Table2[[Symbol]:[Industry]],2,FALSE),"-")</f>
        <v>-</v>
      </c>
      <c r="D3080" t="s">
        <v>630</v>
      </c>
      <c r="E3080">
        <v>86.513139887999998</v>
      </c>
      <c r="F3080">
        <v>100.11</v>
      </c>
      <c r="G3080">
        <v>10.9663696546233</v>
      </c>
      <c r="H3080">
        <v>4.64561083690639</v>
      </c>
      <c r="I3080">
        <v>-1.2978542854613899</v>
      </c>
      <c r="J3080">
        <v>2.3092184119844301</v>
      </c>
      <c r="K3080">
        <v>93.478129975030498</v>
      </c>
      <c r="L3080">
        <v>91.566261050478502</v>
      </c>
      <c r="M3080">
        <v>70.494126178427507</v>
      </c>
      <c r="N3080">
        <v>2.5891421917663702</v>
      </c>
      <c r="O3080">
        <v>19.218859254819598</v>
      </c>
      <c r="P3080">
        <v>44.043165467625897</v>
      </c>
      <c r="Q3080">
        <v>1.8558922272361E-2</v>
      </c>
    </row>
    <row r="3081" spans="1:17" hidden="1" x14ac:dyDescent="0.3">
      <c r="A3081" t="s">
        <v>6375</v>
      </c>
      <c r="B3081" t="s">
        <v>6376</v>
      </c>
      <c r="C3081" t="str">
        <f>IFERROR(VLOOKUP(Table1[[#This Row],[Ticker]],[1]!Table2[[Symbol]:[Industry]],2,FALSE),"-")</f>
        <v>-</v>
      </c>
      <c r="D3081" t="s">
        <v>199</v>
      </c>
      <c r="E3081">
        <v>86.506200000000007</v>
      </c>
      <c r="F3081">
        <v>112.2</v>
      </c>
      <c r="G3081">
        <v>-53.184315276883503</v>
      </c>
      <c r="H3081">
        <v>-2.1413027285142299</v>
      </c>
      <c r="I3081">
        <v>-27.439754167211401</v>
      </c>
      <c r="J3081">
        <v>-2.2417111980857398</v>
      </c>
      <c r="K3081">
        <v>117.817131193441</v>
      </c>
      <c r="L3081">
        <v>121.20545188214901</v>
      </c>
      <c r="M3081">
        <v>35.999671437489297</v>
      </c>
      <c r="N3081">
        <v>0.89271597967250105</v>
      </c>
      <c r="O3081">
        <v>48.573975044563198</v>
      </c>
      <c r="P3081">
        <v>8.9320388349514594</v>
      </c>
    </row>
    <row r="3082" spans="1:17" hidden="1" x14ac:dyDescent="0.3">
      <c r="A3082" t="s">
        <v>6377</v>
      </c>
      <c r="B3082" t="s">
        <v>6378</v>
      </c>
      <c r="C3082" t="str">
        <f>IFERROR(VLOOKUP(Table1[[#This Row],[Ticker]],[1]!Table2[[Symbol]:[Industry]],2,FALSE),"-")</f>
        <v>-</v>
      </c>
      <c r="D3082" t="s">
        <v>46</v>
      </c>
      <c r="E3082">
        <v>86.506</v>
      </c>
      <c r="F3082">
        <v>140</v>
      </c>
      <c r="G3082">
        <v>3.2997029879566702</v>
      </c>
      <c r="H3082">
        <v>3.9123346150979601</v>
      </c>
      <c r="I3082">
        <v>21.505831743829301</v>
      </c>
      <c r="J3082">
        <v>2.17814987729373</v>
      </c>
      <c r="K3082">
        <v>137.867919112252</v>
      </c>
      <c r="L3082">
        <v>115.84917392467401</v>
      </c>
      <c r="M3082">
        <v>56.628054795346699</v>
      </c>
      <c r="N3082">
        <v>0.69732225300092299</v>
      </c>
      <c r="O3082">
        <v>33.25</v>
      </c>
      <c r="P3082">
        <v>63.551401869158802</v>
      </c>
      <c r="Q3082">
        <v>0.143389816514536</v>
      </c>
    </row>
    <row r="3083" spans="1:17" hidden="1" x14ac:dyDescent="0.3">
      <c r="A3083" t="s">
        <v>6379</v>
      </c>
      <c r="B3083" t="s">
        <v>6380</v>
      </c>
      <c r="C3083" t="str">
        <f>IFERROR(VLOOKUP(Table1[[#This Row],[Ticker]],[1]!Table2[[Symbol]:[Industry]],2,FALSE),"-")</f>
        <v>-</v>
      </c>
      <c r="D3083" t="s">
        <v>630</v>
      </c>
      <c r="E3083">
        <v>86.49</v>
      </c>
      <c r="F3083">
        <v>139.5</v>
      </c>
      <c r="G3083">
        <v>91.711720155338597</v>
      </c>
      <c r="H3083">
        <v>-2.3840072365313301</v>
      </c>
      <c r="I3083">
        <v>72.255520916111706</v>
      </c>
      <c r="J3083">
        <v>-9.0918994675578801</v>
      </c>
      <c r="K3083">
        <v>152.85209629001201</v>
      </c>
      <c r="L3083">
        <v>110.365783667432</v>
      </c>
      <c r="M3083">
        <v>20.219040831262198</v>
      </c>
      <c r="N3083">
        <v>0.337041336151439</v>
      </c>
      <c r="O3083">
        <v>51.053763440860202</v>
      </c>
      <c r="P3083">
        <v>159.97018263138199</v>
      </c>
      <c r="Q3083">
        <v>0.162825384546227</v>
      </c>
    </row>
    <row r="3084" spans="1:17" hidden="1" x14ac:dyDescent="0.3">
      <c r="A3084" t="s">
        <v>6381</v>
      </c>
      <c r="B3084" t="s">
        <v>6382</v>
      </c>
      <c r="C3084" t="str">
        <f>IFERROR(VLOOKUP(Table1[[#This Row],[Ticker]],[1]!Table2[[Symbol]:[Industry]],2,FALSE),"-")</f>
        <v>-</v>
      </c>
      <c r="D3084" t="s">
        <v>743</v>
      </c>
      <c r="E3084">
        <v>86.396236028999994</v>
      </c>
      <c r="F3084">
        <v>999.99</v>
      </c>
      <c r="G3084">
        <v>-30.033630345376601</v>
      </c>
      <c r="H3084">
        <v>-1.2717375111229301</v>
      </c>
      <c r="I3084">
        <v>-14.416498353258</v>
      </c>
      <c r="J3084">
        <v>-1.3721459806944301</v>
      </c>
      <c r="K3084">
        <v>999.98635000460501</v>
      </c>
      <c r="L3084">
        <v>999.98529179718003</v>
      </c>
      <c r="M3084">
        <v>51.871899376974604</v>
      </c>
      <c r="N3084">
        <v>0.85271759154343596</v>
      </c>
      <c r="O3084">
        <v>3.0010300103000902</v>
      </c>
      <c r="P3084">
        <v>3.09175257731959</v>
      </c>
      <c r="Q3084">
        <v>-0.10191571481775601</v>
      </c>
    </row>
    <row r="3085" spans="1:17" hidden="1" x14ac:dyDescent="0.3">
      <c r="A3085" t="s">
        <v>6383</v>
      </c>
      <c r="B3085" t="s">
        <v>6384</v>
      </c>
      <c r="C3085" t="str">
        <f>IFERROR(VLOOKUP(Table1[[#This Row],[Ticker]],[1]!Table2[[Symbol]:[Industry]],2,FALSE),"-")</f>
        <v>-</v>
      </c>
      <c r="D3085" t="s">
        <v>967</v>
      </c>
      <c r="E3085">
        <v>86.356750000000005</v>
      </c>
      <c r="F3085">
        <v>55.75</v>
      </c>
      <c r="G3085">
        <v>-62.824468199505603</v>
      </c>
      <c r="H3085">
        <v>-6.10507084445626</v>
      </c>
      <c r="I3085">
        <v>-47.207336207387002</v>
      </c>
      <c r="J3085">
        <v>5.6569074401115502</v>
      </c>
      <c r="K3085">
        <v>53.228380868309799</v>
      </c>
      <c r="M3085">
        <v>53.612417121010601</v>
      </c>
      <c r="N3085">
        <v>0.55625562556255603</v>
      </c>
      <c r="O3085">
        <v>56.053811659192803</v>
      </c>
      <c r="P3085">
        <v>54.8611111111111</v>
      </c>
    </row>
    <row r="3086" spans="1:17" hidden="1" x14ac:dyDescent="0.3">
      <c r="A3086" t="s">
        <v>6385</v>
      </c>
      <c r="B3086" t="s">
        <v>6386</v>
      </c>
      <c r="C3086" t="str">
        <f>IFERROR(VLOOKUP(Table1[[#This Row],[Ticker]],[1]!Table2[[Symbol]:[Industry]],2,FALSE),"-")</f>
        <v>-</v>
      </c>
      <c r="D3086" t="s">
        <v>2247</v>
      </c>
      <c r="E3086">
        <v>86.075170565999997</v>
      </c>
      <c r="F3086">
        <v>50.82</v>
      </c>
      <c r="G3086">
        <v>3.9853569963954798</v>
      </c>
      <c r="H3086">
        <v>11.9328079434225</v>
      </c>
      <c r="I3086">
        <v>-5.9889327462599198</v>
      </c>
      <c r="J3086">
        <v>4.6065774235608803</v>
      </c>
      <c r="K3086">
        <v>44.725009241672602</v>
      </c>
      <c r="L3086">
        <v>42.875263454633597</v>
      </c>
      <c r="M3086">
        <v>76.937537318482697</v>
      </c>
      <c r="N3086">
        <v>1.46864734430592</v>
      </c>
      <c r="O3086">
        <v>20.621802439984201</v>
      </c>
      <c r="P3086">
        <v>63.566140971998699</v>
      </c>
      <c r="Q3086">
        <v>1.6004815248796E-2</v>
      </c>
    </row>
    <row r="3087" spans="1:17" hidden="1" x14ac:dyDescent="0.3">
      <c r="A3087" t="s">
        <v>6387</v>
      </c>
      <c r="B3087" t="s">
        <v>6388</v>
      </c>
      <c r="C3087" t="str">
        <f>IFERROR(VLOOKUP(Table1[[#This Row],[Ticker]],[1]!Table2[[Symbol]:[Industry]],2,FALSE),"-")</f>
        <v>-</v>
      </c>
      <c r="D3087" t="s">
        <v>296</v>
      </c>
      <c r="E3087">
        <v>85.903177499999998</v>
      </c>
      <c r="F3087">
        <v>38.85</v>
      </c>
      <c r="G3087">
        <v>47.606973221152799</v>
      </c>
      <c r="H3087">
        <v>0.47068673130130501</v>
      </c>
      <c r="I3087">
        <v>-8.4426849326360607</v>
      </c>
      <c r="J3087">
        <v>-9.8039641625126208</v>
      </c>
      <c r="K3087">
        <v>37.478690408303102</v>
      </c>
      <c r="L3087">
        <v>31.249115037542701</v>
      </c>
      <c r="M3087">
        <v>28.868210951692301</v>
      </c>
      <c r="N3087">
        <v>1.29633061489968</v>
      </c>
      <c r="O3087">
        <v>20.6949806949807</v>
      </c>
      <c r="P3087">
        <v>98.721227621483294</v>
      </c>
      <c r="Q3087">
        <v>6.0069171277262003E-2</v>
      </c>
    </row>
    <row r="3088" spans="1:17" hidden="1" x14ac:dyDescent="0.3">
      <c r="A3088" t="s">
        <v>6389</v>
      </c>
      <c r="B3088" t="s">
        <v>6390</v>
      </c>
      <c r="C3088" t="str">
        <f>IFERROR(VLOOKUP(Table1[[#This Row],[Ticker]],[1]!Table2[[Symbol]:[Industry]],2,FALSE),"-")</f>
        <v>-</v>
      </c>
      <c r="D3088" t="s">
        <v>569</v>
      </c>
      <c r="E3088">
        <v>85.900080000000003</v>
      </c>
      <c r="F3088">
        <v>67.2</v>
      </c>
      <c r="G3088">
        <v>28.831617881573699</v>
      </c>
      <c r="H3088">
        <v>21.302710135370798</v>
      </c>
      <c r="I3088">
        <v>67.205123268363593</v>
      </c>
      <c r="J3088">
        <v>-4.8517223800892904</v>
      </c>
      <c r="K3088">
        <v>54.258663753862898</v>
      </c>
      <c r="L3088">
        <v>43.435011363889302</v>
      </c>
      <c r="M3088">
        <v>67.212957378390797</v>
      </c>
      <c r="N3088">
        <v>1.12676056338028</v>
      </c>
      <c r="O3088">
        <v>0</v>
      </c>
      <c r="P3088">
        <v>145.25547445255401</v>
      </c>
      <c r="Q3088">
        <v>0.112711242323098</v>
      </c>
    </row>
    <row r="3089" spans="1:17" hidden="1" x14ac:dyDescent="0.3">
      <c r="A3089" t="s">
        <v>6391</v>
      </c>
      <c r="B3089" t="s">
        <v>6392</v>
      </c>
      <c r="C3089" t="str">
        <f>IFERROR(VLOOKUP(Table1[[#This Row],[Ticker]],[1]!Table2[[Symbol]:[Industry]],2,FALSE),"-")</f>
        <v>-</v>
      </c>
      <c r="D3089" t="s">
        <v>124</v>
      </c>
      <c r="E3089">
        <v>85.819365500000004</v>
      </c>
      <c r="F3089">
        <v>114.85</v>
      </c>
      <c r="G3089">
        <v>8.3398636305269402</v>
      </c>
      <c r="H3089">
        <v>-0.45277199388154898</v>
      </c>
      <c r="I3089">
        <v>-17.1024837794569</v>
      </c>
      <c r="J3089">
        <v>2.1234292405445001</v>
      </c>
      <c r="K3089">
        <v>107.900129123502</v>
      </c>
      <c r="L3089">
        <v>97.8112109611383</v>
      </c>
      <c r="M3089">
        <v>57.658785061104702</v>
      </c>
      <c r="N3089">
        <v>0.31296252956337001</v>
      </c>
      <c r="O3089">
        <v>25.380931649978201</v>
      </c>
      <c r="P3089">
        <v>57.544581618655599</v>
      </c>
      <c r="Q3089">
        <v>0.10876759953218799</v>
      </c>
    </row>
    <row r="3090" spans="1:17" hidden="1" x14ac:dyDescent="0.3">
      <c r="A3090" t="s">
        <v>6393</v>
      </c>
      <c r="B3090" t="s">
        <v>6394</v>
      </c>
      <c r="C3090" t="str">
        <f>IFERROR(VLOOKUP(Table1[[#This Row],[Ticker]],[1]!Table2[[Symbol]:[Industry]],2,FALSE),"-")</f>
        <v>-</v>
      </c>
      <c r="D3090" t="s">
        <v>72</v>
      </c>
      <c r="E3090">
        <v>85.637517000000003</v>
      </c>
      <c r="F3090">
        <v>203.7</v>
      </c>
      <c r="G3090">
        <v>240.80197861147701</v>
      </c>
      <c r="H3090">
        <v>43.5038585618083</v>
      </c>
      <c r="I3090">
        <v>8.2943450202359603</v>
      </c>
      <c r="J3090">
        <v>2.2674122522372802</v>
      </c>
      <c r="K3090">
        <v>177.73084908016199</v>
      </c>
      <c r="L3090">
        <v>141.845396025931</v>
      </c>
      <c r="M3090">
        <v>59.518603775838102</v>
      </c>
      <c r="N3090">
        <v>3.30813970213618</v>
      </c>
      <c r="O3090">
        <v>10.4810996563573</v>
      </c>
      <c r="P3090">
        <v>271.783172111699</v>
      </c>
      <c r="Q3090">
        <v>0.28222666876589098</v>
      </c>
    </row>
    <row r="3091" spans="1:17" hidden="1" x14ac:dyDescent="0.3">
      <c r="A3091" t="s">
        <v>6395</v>
      </c>
      <c r="B3091" t="s">
        <v>6396</v>
      </c>
      <c r="C3091" t="str">
        <f>IFERROR(VLOOKUP(Table1[[#This Row],[Ticker]],[1]!Table2[[Symbol]:[Industry]],2,FALSE),"-")</f>
        <v>-</v>
      </c>
      <c r="D3091" t="s">
        <v>2642</v>
      </c>
      <c r="E3091">
        <v>85.488871799999998</v>
      </c>
      <c r="F3091">
        <v>76.47</v>
      </c>
      <c r="G3091">
        <v>-8.4790285332641098</v>
      </c>
      <c r="H3091">
        <v>2.19215803910354</v>
      </c>
      <c r="I3091">
        <v>-33.065434523470699</v>
      </c>
      <c r="J3091">
        <v>4.2877179648837798</v>
      </c>
      <c r="K3091">
        <v>72.602726952987496</v>
      </c>
      <c r="L3091">
        <v>72.319252262111505</v>
      </c>
      <c r="M3091">
        <v>62.0201022372284</v>
      </c>
      <c r="N3091">
        <v>0.94756884253601903</v>
      </c>
      <c r="O3091">
        <v>37.308748528834798</v>
      </c>
      <c r="P3091">
        <v>27.343880099916699</v>
      </c>
      <c r="Q3091">
        <v>0.224214975185276</v>
      </c>
    </row>
    <row r="3092" spans="1:17" hidden="1" x14ac:dyDescent="0.3">
      <c r="A3092" t="s">
        <v>6397</v>
      </c>
      <c r="B3092" t="s">
        <v>6398</v>
      </c>
      <c r="C3092" t="str">
        <f>IFERROR(VLOOKUP(Table1[[#This Row],[Ticker]],[1]!Table2[[Symbol]:[Industry]],2,FALSE),"-")</f>
        <v>-</v>
      </c>
      <c r="D3092" t="s">
        <v>141</v>
      </c>
      <c r="E3092">
        <v>85.366758399999995</v>
      </c>
      <c r="F3092">
        <v>8661.4</v>
      </c>
      <c r="G3092">
        <v>123.223679596143</v>
      </c>
      <c r="H3092">
        <v>38.9966016441644</v>
      </c>
      <c r="I3092">
        <v>88.331628987565907</v>
      </c>
      <c r="J3092">
        <v>20.898288133948299</v>
      </c>
      <c r="K3092">
        <v>6277.18631260854</v>
      </c>
      <c r="L3092">
        <v>4858.5814943035803</v>
      </c>
      <c r="M3092">
        <v>67.449924246895407</v>
      </c>
      <c r="N3092">
        <v>2.15476109408693</v>
      </c>
      <c r="O3092">
        <v>11.264922529845</v>
      </c>
      <c r="P3092">
        <v>158.54925373134299</v>
      </c>
      <c r="Q3092">
        <v>8.6979727327253994E-2</v>
      </c>
    </row>
    <row r="3093" spans="1:17" hidden="1" x14ac:dyDescent="0.3">
      <c r="A3093" t="s">
        <v>6399</v>
      </c>
      <c r="B3093" t="s">
        <v>6400</v>
      </c>
      <c r="C3093" t="str">
        <f>IFERROR(VLOOKUP(Table1[[#This Row],[Ticker]],[1]!Table2[[Symbol]:[Industry]],2,FALSE),"-")</f>
        <v>-</v>
      </c>
      <c r="E3093">
        <v>85.341165099999998</v>
      </c>
      <c r="F3093">
        <v>31.4</v>
      </c>
      <c r="G3093">
        <v>26.9663696546233</v>
      </c>
      <c r="H3093">
        <v>-11.7717375111229</v>
      </c>
      <c r="I3093">
        <v>0.223881347362649</v>
      </c>
      <c r="J3093">
        <v>-3.2108556581137901</v>
      </c>
      <c r="K3093">
        <v>31.080731632910901</v>
      </c>
      <c r="L3093">
        <v>28.816726078999299</v>
      </c>
      <c r="M3093">
        <v>58.599534950298498</v>
      </c>
      <c r="N3093">
        <v>1.02396116348093</v>
      </c>
      <c r="O3093">
        <v>16.242038216560498</v>
      </c>
      <c r="P3093">
        <v>63.5416666666666</v>
      </c>
      <c r="Q3093">
        <v>2.7592326341180001E-2</v>
      </c>
    </row>
    <row r="3094" spans="1:17" hidden="1" x14ac:dyDescent="0.3">
      <c r="A3094" t="s">
        <v>6401</v>
      </c>
      <c r="B3094" t="s">
        <v>6402</v>
      </c>
      <c r="C3094" t="str">
        <f>IFERROR(VLOOKUP(Table1[[#This Row],[Ticker]],[1]!Table2[[Symbol]:[Industry]],2,FALSE),"-")</f>
        <v>-</v>
      </c>
      <c r="D3094" t="s">
        <v>51</v>
      </c>
      <c r="E3094">
        <v>85.3185</v>
      </c>
      <c r="F3094">
        <v>247.3</v>
      </c>
      <c r="G3094">
        <v>29.514756751397499</v>
      </c>
      <c r="H3094">
        <v>8.9627573387565302</v>
      </c>
      <c r="I3094">
        <v>6.7495966981873696</v>
      </c>
      <c r="J3094">
        <v>-0.97294438388805105</v>
      </c>
      <c r="K3094">
        <v>227.15420990812501</v>
      </c>
      <c r="L3094">
        <v>199.96532239646899</v>
      </c>
      <c r="M3094">
        <v>59.059574288256997</v>
      </c>
      <c r="N3094">
        <v>0.69454909506235596</v>
      </c>
      <c r="O3094">
        <v>9.9878689850383999</v>
      </c>
      <c r="P3094">
        <v>82.240235814296199</v>
      </c>
      <c r="Q3094">
        <v>7.1814211868781994E-2</v>
      </c>
    </row>
    <row r="3095" spans="1:17" hidden="1" x14ac:dyDescent="0.3">
      <c r="A3095" t="s">
        <v>6403</v>
      </c>
      <c r="B3095" t="s">
        <v>6404</v>
      </c>
      <c r="C3095" t="str">
        <f>IFERROR(VLOOKUP(Table1[[#This Row],[Ticker]],[1]!Table2[[Symbol]:[Industry]],2,FALSE),"-")</f>
        <v>-</v>
      </c>
      <c r="D3095" t="s">
        <v>296</v>
      </c>
      <c r="E3095">
        <v>85.260012379999907</v>
      </c>
      <c r="F3095">
        <v>35.65</v>
      </c>
      <c r="G3095">
        <v>-71.6866581686172</v>
      </c>
      <c r="H3095">
        <v>6.2318699924845697</v>
      </c>
      <c r="I3095">
        <v>-39.046519494907002</v>
      </c>
      <c r="J3095">
        <v>7.5459826742763099</v>
      </c>
      <c r="K3095">
        <v>35.769276443860797</v>
      </c>
      <c r="L3095">
        <v>42.3092201895263</v>
      </c>
      <c r="M3095">
        <v>54.913015822696401</v>
      </c>
      <c r="N3095">
        <v>0.75998741742686304</v>
      </c>
      <c r="O3095">
        <v>76.718092566619902</v>
      </c>
      <c r="P3095">
        <v>14.6302250803858</v>
      </c>
    </row>
    <row r="3096" spans="1:17" hidden="1" x14ac:dyDescent="0.3">
      <c r="A3096" t="s">
        <v>6405</v>
      </c>
      <c r="B3096" t="s">
        <v>6406</v>
      </c>
      <c r="C3096" t="str">
        <f>IFERROR(VLOOKUP(Table1[[#This Row],[Ticker]],[1]!Table2[[Symbol]:[Industry]],2,FALSE),"-")</f>
        <v>-</v>
      </c>
      <c r="D3096" t="s">
        <v>265</v>
      </c>
      <c r="E3096">
        <v>85.255641038999997</v>
      </c>
      <c r="F3096">
        <v>35.67</v>
      </c>
      <c r="G3096">
        <v>-55.341356680000999</v>
      </c>
      <c r="H3096">
        <v>-4.4901283157206198</v>
      </c>
      <c r="I3096">
        <v>-22.1267182756383</v>
      </c>
      <c r="J3096">
        <v>1.0332594247109601</v>
      </c>
      <c r="K3096">
        <v>34.8003272900648</v>
      </c>
      <c r="L3096">
        <v>36.458132301362397</v>
      </c>
      <c r="M3096">
        <v>48.176926923364697</v>
      </c>
      <c r="N3096">
        <v>2.47999082635965</v>
      </c>
      <c r="O3096">
        <v>71.663241443979501</v>
      </c>
      <c r="P3096">
        <v>59.955156950672603</v>
      </c>
      <c r="Q3096">
        <v>3.5625986095788001E-2</v>
      </c>
    </row>
    <row r="3097" spans="1:17" hidden="1" x14ac:dyDescent="0.3">
      <c r="A3097" t="s">
        <v>6407</v>
      </c>
      <c r="B3097" t="s">
        <v>6408</v>
      </c>
      <c r="C3097" t="str">
        <f>IFERROR(VLOOKUP(Table1[[#This Row],[Ticker]],[1]!Table2[[Symbol]:[Industry]],2,FALSE),"-")</f>
        <v>-</v>
      </c>
      <c r="D3097" t="s">
        <v>356</v>
      </c>
      <c r="E3097">
        <v>85.197231000000002</v>
      </c>
      <c r="F3097">
        <v>18.899999999999999</v>
      </c>
      <c r="G3097">
        <v>220.61572030397301</v>
      </c>
      <c r="H3097">
        <v>26.6095599353919</v>
      </c>
      <c r="I3097">
        <v>63.549603341657203</v>
      </c>
      <c r="J3097">
        <v>2.55382148986082</v>
      </c>
      <c r="K3097">
        <v>16.061006880129899</v>
      </c>
      <c r="L3097">
        <v>12.8074987945259</v>
      </c>
      <c r="M3097">
        <v>80.435503708832002</v>
      </c>
      <c r="N3097">
        <v>1.2357888844862801</v>
      </c>
      <c r="O3097">
        <v>0</v>
      </c>
      <c r="P3097">
        <v>278</v>
      </c>
    </row>
    <row r="3098" spans="1:17" hidden="1" x14ac:dyDescent="0.3">
      <c r="A3098" t="s">
        <v>6409</v>
      </c>
      <c r="B3098" t="s">
        <v>6410</v>
      </c>
      <c r="C3098" t="str">
        <f>IFERROR(VLOOKUP(Table1[[#This Row],[Ticker]],[1]!Table2[[Symbol]:[Industry]],2,FALSE),"-")</f>
        <v>-</v>
      </c>
      <c r="D3098" t="s">
        <v>1642</v>
      </c>
      <c r="E3098">
        <v>85</v>
      </c>
      <c r="F3098">
        <v>85</v>
      </c>
      <c r="G3098">
        <v>-28.358989197051201</v>
      </c>
      <c r="H3098">
        <v>4.9118977168595803</v>
      </c>
      <c r="I3098">
        <v>-12.7418572049326</v>
      </c>
      <c r="J3098">
        <v>4.2179161311067999</v>
      </c>
      <c r="K3098">
        <v>79.857752990590399</v>
      </c>
      <c r="M3098">
        <v>69.489468806423801</v>
      </c>
      <c r="N3098">
        <v>0.72349940605128904</v>
      </c>
      <c r="O3098">
        <v>13.764705882352899</v>
      </c>
      <c r="P3098">
        <v>21.428571428571399</v>
      </c>
    </row>
    <row r="3099" spans="1:17" hidden="1" x14ac:dyDescent="0.3">
      <c r="A3099" t="s">
        <v>6411</v>
      </c>
      <c r="B3099" t="s">
        <v>6412</v>
      </c>
      <c r="C3099" t="str">
        <f>IFERROR(VLOOKUP(Table1[[#This Row],[Ticker]],[1]!Table2[[Symbol]:[Industry]],2,FALSE),"-")</f>
        <v>-</v>
      </c>
      <c r="D3099" t="s">
        <v>141</v>
      </c>
      <c r="E3099">
        <v>84.494141400000004</v>
      </c>
      <c r="F3099">
        <v>76.2</v>
      </c>
      <c r="G3099">
        <v>-15.6192159309622</v>
      </c>
      <c r="H3099">
        <v>-2.4757932779163401</v>
      </c>
      <c r="I3099">
        <v>-23.8316196086075</v>
      </c>
      <c r="J3099">
        <v>-0.33520495671518102</v>
      </c>
      <c r="K3099">
        <v>77.929709500278094</v>
      </c>
      <c r="L3099">
        <v>78.153411702568505</v>
      </c>
      <c r="M3099">
        <v>42.924156653548103</v>
      </c>
      <c r="N3099">
        <v>1.40000157459237</v>
      </c>
      <c r="O3099">
        <v>65.813648293963197</v>
      </c>
      <c r="P3099">
        <v>33.567046450482003</v>
      </c>
      <c r="Q3099">
        <v>0.100548016009119</v>
      </c>
    </row>
    <row r="3100" spans="1:17" hidden="1" x14ac:dyDescent="0.3">
      <c r="A3100" t="s">
        <v>6413</v>
      </c>
      <c r="B3100" t="s">
        <v>6414</v>
      </c>
      <c r="C3100" t="str">
        <f>IFERROR(VLOOKUP(Table1[[#This Row],[Ticker]],[1]!Table2[[Symbol]:[Industry]],2,FALSE),"-")</f>
        <v>-</v>
      </c>
      <c r="D3100" t="s">
        <v>356</v>
      </c>
      <c r="E3100">
        <v>84.431256972</v>
      </c>
      <c r="F3100">
        <v>56.33</v>
      </c>
      <c r="G3100">
        <v>5.0503025083403497</v>
      </c>
      <c r="H3100">
        <v>7.13690688966292</v>
      </c>
      <c r="I3100">
        <v>4.9267219857250302</v>
      </c>
      <c r="J3100">
        <v>2.72142127076755</v>
      </c>
      <c r="K3100">
        <v>54.093216370581999</v>
      </c>
      <c r="L3100">
        <v>51.529060769942198</v>
      </c>
      <c r="M3100">
        <v>57.291513641950097</v>
      </c>
      <c r="N3100">
        <v>1.64637122089404</v>
      </c>
      <c r="O3100">
        <v>47.701047399254399</v>
      </c>
      <c r="P3100">
        <v>37.390243902439003</v>
      </c>
      <c r="Q3100">
        <v>-3.1340457750560001E-3</v>
      </c>
    </row>
    <row r="3101" spans="1:17" hidden="1" x14ac:dyDescent="0.3">
      <c r="A3101" t="s">
        <v>6415</v>
      </c>
      <c r="B3101" t="s">
        <v>6416</v>
      </c>
      <c r="C3101" t="str">
        <f>IFERROR(VLOOKUP(Table1[[#This Row],[Ticker]],[1]!Table2[[Symbol]:[Industry]],2,FALSE),"-")</f>
        <v>-</v>
      </c>
      <c r="D3101" t="s">
        <v>566</v>
      </c>
      <c r="E3101">
        <v>83.952680000000001</v>
      </c>
      <c r="F3101">
        <v>305.95</v>
      </c>
      <c r="G3101">
        <v>92.637403133516997</v>
      </c>
      <c r="H3101">
        <v>10.239053855783499</v>
      </c>
      <c r="I3101">
        <v>32.958260798957703</v>
      </c>
      <c r="J3101">
        <v>1.9611873526388901</v>
      </c>
      <c r="K3101">
        <v>293.55358687549102</v>
      </c>
      <c r="L3101">
        <v>249.68148127100599</v>
      </c>
      <c r="M3101">
        <v>56.329175254184797</v>
      </c>
      <c r="N3101">
        <v>0.64130119082195702</v>
      </c>
      <c r="O3101">
        <v>31.099852917143298</v>
      </c>
      <c r="P3101">
        <v>146.73387096774101</v>
      </c>
      <c r="Q3101">
        <v>0.141587466845954</v>
      </c>
    </row>
    <row r="3102" spans="1:17" hidden="1" x14ac:dyDescent="0.3">
      <c r="A3102" t="s">
        <v>6417</v>
      </c>
      <c r="B3102" t="s">
        <v>6418</v>
      </c>
      <c r="C3102" t="str">
        <f>IFERROR(VLOOKUP(Table1[[#This Row],[Ticker]],[1]!Table2[[Symbol]:[Industry]],2,FALSE),"-")</f>
        <v>-</v>
      </c>
      <c r="D3102" t="s">
        <v>569</v>
      </c>
      <c r="E3102">
        <v>83.830053699999993</v>
      </c>
      <c r="F3102">
        <v>31.55</v>
      </c>
      <c r="G3102">
        <v>7.43913653915493</v>
      </c>
      <c r="H3102">
        <v>-6.2416170291952202</v>
      </c>
      <c r="I3102">
        <v>18.146526856826</v>
      </c>
      <c r="J3102">
        <v>-1.3721459806944301</v>
      </c>
      <c r="K3102">
        <v>28.3544941397777</v>
      </c>
      <c r="L3102">
        <v>25.468637220103499</v>
      </c>
      <c r="M3102">
        <v>19.3762350971339</v>
      </c>
      <c r="N3102">
        <v>0.119993344928729</v>
      </c>
      <c r="O3102">
        <v>22.9160063391442</v>
      </c>
      <c r="Q3102">
        <v>-3.3931886110690999E-2</v>
      </c>
    </row>
    <row r="3103" spans="1:17" hidden="1" x14ac:dyDescent="0.3">
      <c r="A3103" t="s">
        <v>6419</v>
      </c>
      <c r="B3103" t="s">
        <v>6420</v>
      </c>
      <c r="C3103" t="str">
        <f>IFERROR(VLOOKUP(Table1[[#This Row],[Ticker]],[1]!Table2[[Symbol]:[Industry]],2,FALSE),"-")</f>
        <v>-</v>
      </c>
      <c r="D3103" t="s">
        <v>296</v>
      </c>
      <c r="E3103">
        <v>83.805817599999997</v>
      </c>
      <c r="F3103">
        <v>204.7</v>
      </c>
      <c r="G3103">
        <v>-42.927247366653198</v>
      </c>
      <c r="H3103">
        <v>-0.31019904958446898</v>
      </c>
      <c r="I3103">
        <v>-31.659271751277</v>
      </c>
      <c r="J3103">
        <v>1.0668784095494599</v>
      </c>
      <c r="K3103">
        <v>215.948372677717</v>
      </c>
      <c r="L3103">
        <v>220.62924591193001</v>
      </c>
      <c r="M3103">
        <v>33.866049792745898</v>
      </c>
      <c r="N3103">
        <v>0.90948090948090898</v>
      </c>
      <c r="O3103">
        <v>64.899853444064505</v>
      </c>
      <c r="P3103">
        <v>9.46524064171121</v>
      </c>
      <c r="Q3103">
        <v>0.122328296055805</v>
      </c>
    </row>
    <row r="3104" spans="1:17" hidden="1" x14ac:dyDescent="0.3">
      <c r="A3104" t="s">
        <v>6421</v>
      </c>
      <c r="B3104" t="s">
        <v>6422</v>
      </c>
      <c r="C3104" t="str">
        <f>IFERROR(VLOOKUP(Table1[[#This Row],[Ticker]],[1]!Table2[[Symbol]:[Industry]],2,FALSE),"-")</f>
        <v>-</v>
      </c>
      <c r="D3104" t="s">
        <v>265</v>
      </c>
      <c r="E3104">
        <v>83.745424</v>
      </c>
      <c r="F3104">
        <v>240.8</v>
      </c>
      <c r="G3104">
        <v>11.363903418569301</v>
      </c>
      <c r="H3104">
        <v>6.8734800825470703</v>
      </c>
      <c r="I3104">
        <v>-2.1030655174370998</v>
      </c>
      <c r="J3104">
        <v>6.9242884168818701</v>
      </c>
      <c r="K3104">
        <v>215.482359745694</v>
      </c>
      <c r="L3104">
        <v>202.16968353182801</v>
      </c>
      <c r="M3104">
        <v>85.387339927179895</v>
      </c>
      <c r="N3104">
        <v>1.7564649334823099</v>
      </c>
      <c r="O3104">
        <v>11.2126245847176</v>
      </c>
      <c r="P3104">
        <v>64.200477326968894</v>
      </c>
      <c r="Q3104">
        <v>0.123433424327833</v>
      </c>
    </row>
    <row r="3105" spans="1:17" hidden="1" x14ac:dyDescent="0.3">
      <c r="A3105" t="s">
        <v>6423</v>
      </c>
      <c r="B3105" t="s">
        <v>6424</v>
      </c>
      <c r="C3105" t="str">
        <f>IFERROR(VLOOKUP(Table1[[#This Row],[Ticker]],[1]!Table2[[Symbol]:[Industry]],2,FALSE),"-")</f>
        <v>-</v>
      </c>
      <c r="D3105" t="s">
        <v>5401</v>
      </c>
      <c r="E3105">
        <v>83.622735000000006</v>
      </c>
      <c r="F3105">
        <v>49.7</v>
      </c>
      <c r="G3105">
        <v>-25.0705891626945</v>
      </c>
      <c r="H3105">
        <v>0.39492915554372998</v>
      </c>
      <c r="I3105">
        <v>-27.376218143100299</v>
      </c>
      <c r="J3105">
        <v>-3.7526220759134898</v>
      </c>
      <c r="K3105">
        <v>50.305673973030203</v>
      </c>
      <c r="L3105">
        <v>49.768349348078303</v>
      </c>
      <c r="M3105">
        <v>54.498945639698398</v>
      </c>
      <c r="N3105">
        <v>0.106614696778631</v>
      </c>
      <c r="O3105">
        <v>22.3138832997987</v>
      </c>
      <c r="P3105">
        <v>23.5396470295799</v>
      </c>
    </row>
    <row r="3106" spans="1:17" hidden="1" x14ac:dyDescent="0.3">
      <c r="A3106" t="s">
        <v>6425</v>
      </c>
      <c r="B3106" t="s">
        <v>6426</v>
      </c>
      <c r="C3106" t="str">
        <f>IFERROR(VLOOKUP(Table1[[#This Row],[Ticker]],[1]!Table2[[Symbol]:[Industry]],2,FALSE),"-")</f>
        <v>-</v>
      </c>
      <c r="D3106" t="s">
        <v>412</v>
      </c>
      <c r="E3106">
        <v>83.614975920000006</v>
      </c>
      <c r="F3106">
        <v>154.35</v>
      </c>
      <c r="G3106">
        <v>34.782173178381903</v>
      </c>
      <c r="H3106">
        <v>21.0966835415086</v>
      </c>
      <c r="I3106">
        <v>-11.2758368096562</v>
      </c>
      <c r="J3106">
        <v>17.5536852213516</v>
      </c>
      <c r="K3106">
        <v>117.46624338334399</v>
      </c>
      <c r="L3106">
        <v>113.296917177303</v>
      </c>
      <c r="M3106">
        <v>90.179107397951498</v>
      </c>
      <c r="N3106">
        <v>3.5233073538707802</v>
      </c>
      <c r="O3106">
        <v>4.3083900226757299</v>
      </c>
      <c r="P3106">
        <v>90.5555555555555</v>
      </c>
      <c r="Q3106">
        <v>6.3890311726737994E-2</v>
      </c>
    </row>
    <row r="3107" spans="1:17" hidden="1" x14ac:dyDescent="0.3">
      <c r="A3107" t="s">
        <v>6427</v>
      </c>
      <c r="B3107" t="s">
        <v>6428</v>
      </c>
      <c r="C3107" t="str">
        <f>IFERROR(VLOOKUP(Table1[[#This Row],[Ticker]],[1]!Table2[[Symbol]:[Industry]],2,FALSE),"-")</f>
        <v>-</v>
      </c>
      <c r="D3107" t="s">
        <v>770</v>
      </c>
      <c r="E3107">
        <v>83.226164327999996</v>
      </c>
      <c r="F3107">
        <v>41.22</v>
      </c>
      <c r="G3107">
        <v>-20.551558632229199</v>
      </c>
      <c r="H3107">
        <v>-11.252082564627999</v>
      </c>
      <c r="I3107">
        <v>-8.5885137576225805</v>
      </c>
      <c r="J3107">
        <v>-4.47510789888908</v>
      </c>
      <c r="K3107">
        <v>42.485271525803199</v>
      </c>
      <c r="L3107">
        <v>42.9089504687173</v>
      </c>
      <c r="M3107">
        <v>36.237274432015802</v>
      </c>
      <c r="N3107">
        <v>0.21316690670583299</v>
      </c>
      <c r="O3107">
        <v>37.554585152838399</v>
      </c>
      <c r="P3107">
        <v>30.649762282091899</v>
      </c>
      <c r="Q3107">
        <v>0.11029419534365099</v>
      </c>
    </row>
    <row r="3108" spans="1:17" hidden="1" x14ac:dyDescent="0.3">
      <c r="A3108" t="s">
        <v>6429</v>
      </c>
      <c r="B3108" t="s">
        <v>6430</v>
      </c>
      <c r="C3108" t="str">
        <f>IFERROR(VLOOKUP(Table1[[#This Row],[Ticker]],[1]!Table2[[Symbol]:[Industry]],2,FALSE),"-")</f>
        <v>-</v>
      </c>
      <c r="D3108" t="s">
        <v>127</v>
      </c>
      <c r="E3108">
        <v>83.072526058999998</v>
      </c>
      <c r="F3108">
        <v>50.87</v>
      </c>
      <c r="G3108">
        <v>71.120368858761793</v>
      </c>
      <c r="H3108">
        <v>6.6908404514550197</v>
      </c>
      <c r="I3108">
        <v>3.9959783692745701</v>
      </c>
      <c r="J3108">
        <v>-1.29505983692878</v>
      </c>
      <c r="K3108">
        <v>46.082564631188603</v>
      </c>
      <c r="L3108">
        <v>40.280625174191997</v>
      </c>
      <c r="M3108">
        <v>66.665634621892806</v>
      </c>
      <c r="N3108">
        <v>1.21636572794888</v>
      </c>
      <c r="O3108">
        <v>10.9101631609986</v>
      </c>
      <c r="P3108">
        <v>130.18099547511301</v>
      </c>
      <c r="Q3108">
        <v>5.0720785053382997E-2</v>
      </c>
    </row>
    <row r="3109" spans="1:17" hidden="1" x14ac:dyDescent="0.3">
      <c r="A3109" t="s">
        <v>6431</v>
      </c>
      <c r="B3109" t="s">
        <v>6432</v>
      </c>
      <c r="C3109" t="str">
        <f>IFERROR(VLOOKUP(Table1[[#This Row],[Ticker]],[1]!Table2[[Symbol]:[Industry]],2,FALSE),"-")</f>
        <v>-</v>
      </c>
      <c r="D3109" t="s">
        <v>681</v>
      </c>
      <c r="E3109">
        <v>83.044428999999994</v>
      </c>
      <c r="F3109">
        <v>48.68</v>
      </c>
      <c r="G3109">
        <v>12.7229678950925</v>
      </c>
      <c r="H3109">
        <v>14.6330243936389</v>
      </c>
      <c r="I3109">
        <v>-10.9520987783377</v>
      </c>
      <c r="J3109">
        <v>-0.37629535828780603</v>
      </c>
      <c r="K3109">
        <v>43.806787554604497</v>
      </c>
      <c r="L3109">
        <v>41.3143184125896</v>
      </c>
      <c r="M3109">
        <v>55.794177288147502</v>
      </c>
      <c r="N3109">
        <v>1.8824167558442599</v>
      </c>
      <c r="O3109">
        <v>43.590797041906299</v>
      </c>
      <c r="P3109">
        <v>44.023668639053199</v>
      </c>
      <c r="Q3109">
        <v>2.6684576137993E-2</v>
      </c>
    </row>
    <row r="3110" spans="1:17" hidden="1" x14ac:dyDescent="0.3">
      <c r="A3110" t="s">
        <v>6433</v>
      </c>
      <c r="B3110" t="s">
        <v>6434</v>
      </c>
      <c r="C3110" t="str">
        <f>IFERROR(VLOOKUP(Table1[[#This Row],[Ticker]],[1]!Table2[[Symbol]:[Industry]],2,FALSE),"-")</f>
        <v>-</v>
      </c>
      <c r="D3110" t="s">
        <v>3326</v>
      </c>
      <c r="E3110">
        <v>82.935000000000002</v>
      </c>
      <c r="F3110">
        <v>97</v>
      </c>
      <c r="G3110">
        <v>66.124104740568697</v>
      </c>
      <c r="H3110">
        <v>-0.34006049248938403</v>
      </c>
      <c r="I3110">
        <v>26.571873739765199</v>
      </c>
      <c r="J3110">
        <v>-1.6279004563977599</v>
      </c>
      <c r="K3110">
        <v>99.270148184538797</v>
      </c>
      <c r="L3110">
        <v>84.771223742760199</v>
      </c>
      <c r="M3110">
        <v>38.453695902160099</v>
      </c>
      <c r="N3110">
        <v>0.12785659298917601</v>
      </c>
      <c r="O3110">
        <v>30.412371134020599</v>
      </c>
      <c r="P3110">
        <v>101.747088186356</v>
      </c>
      <c r="Q3110">
        <v>0.158229295663046</v>
      </c>
    </row>
    <row r="3111" spans="1:17" hidden="1" x14ac:dyDescent="0.3">
      <c r="A3111" t="s">
        <v>6435</v>
      </c>
      <c r="B3111" t="s">
        <v>6436</v>
      </c>
      <c r="C3111" t="str">
        <f>IFERROR(VLOOKUP(Table1[[#This Row],[Ticker]],[1]!Table2[[Symbol]:[Industry]],2,FALSE),"-")</f>
        <v>-</v>
      </c>
      <c r="D3111" t="s">
        <v>532</v>
      </c>
      <c r="E3111">
        <v>82.923749999999998</v>
      </c>
      <c r="F3111">
        <v>6.5</v>
      </c>
      <c r="G3111">
        <v>6.2347134701369704</v>
      </c>
      <c r="H3111">
        <v>-6.6129838019241198</v>
      </c>
      <c r="I3111">
        <v>-31.508335087951799</v>
      </c>
      <c r="J3111">
        <v>1.2002012861865901</v>
      </c>
      <c r="K3111">
        <v>6.6001917775126397</v>
      </c>
      <c r="L3111">
        <v>6.6105608956044897</v>
      </c>
      <c r="M3111">
        <v>54.4180741133084</v>
      </c>
      <c r="N3111">
        <v>0.23835957299830901</v>
      </c>
      <c r="O3111">
        <v>76.461538461538396</v>
      </c>
      <c r="P3111">
        <v>41.304347826086897</v>
      </c>
      <c r="Q3111">
        <v>6.6582046293679996E-3</v>
      </c>
    </row>
    <row r="3112" spans="1:17" hidden="1" x14ac:dyDescent="0.3">
      <c r="A3112" t="s">
        <v>6437</v>
      </c>
      <c r="B3112" t="s">
        <v>6438</v>
      </c>
      <c r="C3112" t="str">
        <f>IFERROR(VLOOKUP(Table1[[#This Row],[Ticker]],[1]!Table2[[Symbol]:[Industry]],2,FALSE),"-")</f>
        <v>-</v>
      </c>
      <c r="D3112" t="s">
        <v>199</v>
      </c>
      <c r="E3112">
        <v>82.862324799999996</v>
      </c>
      <c r="F3112">
        <v>72.62</v>
      </c>
      <c r="G3112">
        <v>-54.466512759528499</v>
      </c>
      <c r="H3112">
        <v>11.1960703967697</v>
      </c>
      <c r="I3112">
        <v>-25.038036814796399</v>
      </c>
      <c r="J3112">
        <v>-4.8311836920078397</v>
      </c>
      <c r="K3112">
        <v>71.0576800046139</v>
      </c>
      <c r="L3112">
        <v>76.600415494905207</v>
      </c>
      <c r="M3112">
        <v>52.661855923293103</v>
      </c>
      <c r="N3112">
        <v>2.0531165403764602</v>
      </c>
      <c r="O3112">
        <v>41.834205453043197</v>
      </c>
      <c r="P3112">
        <v>15.2881409747579</v>
      </c>
      <c r="Q3112">
        <v>9.1894058656910999E-2</v>
      </c>
    </row>
    <row r="3113" spans="1:17" hidden="1" x14ac:dyDescent="0.3">
      <c r="A3113" t="s">
        <v>6439</v>
      </c>
      <c r="B3113" t="s">
        <v>6440</v>
      </c>
      <c r="C3113" t="str">
        <f>IFERROR(VLOOKUP(Table1[[#This Row],[Ticker]],[1]!Table2[[Symbol]:[Industry]],2,FALSE),"-")</f>
        <v>-</v>
      </c>
      <c r="D3113" t="s">
        <v>356</v>
      </c>
      <c r="E3113">
        <v>82.510800000000003</v>
      </c>
      <c r="F3113">
        <v>6.96</v>
      </c>
      <c r="G3113">
        <v>21.699528582026801</v>
      </c>
      <c r="H3113">
        <v>-2.4000872995573399</v>
      </c>
      <c r="I3113">
        <v>53.253942504366599</v>
      </c>
      <c r="J3113">
        <v>-2.36084654566619</v>
      </c>
      <c r="K3113">
        <v>6.2366433522110496</v>
      </c>
      <c r="L3113">
        <v>5.0243582444614496</v>
      </c>
      <c r="M3113">
        <v>58.645358927687397</v>
      </c>
      <c r="N3113">
        <v>0.28821407711459801</v>
      </c>
      <c r="O3113">
        <v>13.433908045977001</v>
      </c>
      <c r="P3113">
        <v>116.14906832298099</v>
      </c>
      <c r="Q3113">
        <v>0.133946896213574</v>
      </c>
    </row>
    <row r="3114" spans="1:17" hidden="1" x14ac:dyDescent="0.3">
      <c r="A3114" t="s">
        <v>6441</v>
      </c>
      <c r="B3114" t="s">
        <v>6442</v>
      </c>
      <c r="C3114" t="str">
        <f>IFERROR(VLOOKUP(Table1[[#This Row],[Ticker]],[1]!Table2[[Symbol]:[Industry]],2,FALSE),"-")</f>
        <v>-</v>
      </c>
      <c r="D3114" t="s">
        <v>141</v>
      </c>
      <c r="E3114">
        <v>82.5</v>
      </c>
      <c r="F3114">
        <v>75</v>
      </c>
      <c r="G3114">
        <v>30.222779911033602</v>
      </c>
      <c r="H3114">
        <v>-3.8725177451931501</v>
      </c>
      <c r="I3114">
        <v>-8.7826955363565897</v>
      </c>
      <c r="J3114">
        <v>-3.4636492486682799</v>
      </c>
      <c r="K3114">
        <v>79.829148897814207</v>
      </c>
      <c r="L3114">
        <v>72.578617509858901</v>
      </c>
      <c r="M3114">
        <v>42.064259579996602</v>
      </c>
      <c r="N3114">
        <v>2.2110453648915098</v>
      </c>
      <c r="O3114">
        <v>36.706666666666599</v>
      </c>
      <c r="P3114">
        <v>60.256410256410199</v>
      </c>
    </row>
    <row r="3115" spans="1:17" hidden="1" x14ac:dyDescent="0.3">
      <c r="A3115" t="s">
        <v>6443</v>
      </c>
      <c r="B3115" t="s">
        <v>6444</v>
      </c>
      <c r="C3115" t="str">
        <f>IFERROR(VLOOKUP(Table1[[#This Row],[Ticker]],[1]!Table2[[Symbol]:[Industry]],2,FALSE),"-")</f>
        <v>-</v>
      </c>
      <c r="D3115" t="s">
        <v>1645</v>
      </c>
      <c r="E3115">
        <v>82.420320000000004</v>
      </c>
      <c r="F3115">
        <v>23.2</v>
      </c>
      <c r="G3115">
        <v>-3.8094736533200702</v>
      </c>
      <c r="H3115">
        <v>-8.0317375111229303</v>
      </c>
      <c r="I3115">
        <v>-55.111794876775299</v>
      </c>
      <c r="J3115">
        <v>4.1507150423929202</v>
      </c>
      <c r="K3115">
        <v>25.455607753147401</v>
      </c>
      <c r="L3115">
        <v>28.0495179453006</v>
      </c>
      <c r="M3115">
        <v>53.743093879623402</v>
      </c>
      <c r="N3115">
        <v>1.0035875536730601</v>
      </c>
      <c r="O3115">
        <v>93.75</v>
      </c>
      <c r="P3115">
        <v>34.492753623188399</v>
      </c>
      <c r="Q3115">
        <v>0.19263773579994201</v>
      </c>
    </row>
    <row r="3116" spans="1:17" hidden="1" x14ac:dyDescent="0.3">
      <c r="A3116" t="s">
        <v>6445</v>
      </c>
      <c r="B3116" t="s">
        <v>6446</v>
      </c>
      <c r="C3116" t="str">
        <f>IFERROR(VLOOKUP(Table1[[#This Row],[Ticker]],[1]!Table2[[Symbol]:[Industry]],2,FALSE),"-")</f>
        <v>-</v>
      </c>
      <c r="D3116" t="s">
        <v>532</v>
      </c>
      <c r="E3116">
        <v>82.393061744999997</v>
      </c>
      <c r="F3116">
        <v>15.69</v>
      </c>
      <c r="G3116">
        <v>-51.544385723065503</v>
      </c>
      <c r="H3116">
        <v>0.42851437804581999</v>
      </c>
      <c r="I3116">
        <v>-45.600708879573801</v>
      </c>
      <c r="J3116">
        <v>-6.3162307364331003</v>
      </c>
      <c r="K3116">
        <v>16.056969707453501</v>
      </c>
      <c r="L3116">
        <v>17.611226244144799</v>
      </c>
      <c r="M3116">
        <v>50.639436840609797</v>
      </c>
      <c r="N3116">
        <v>0.95961798921816199</v>
      </c>
      <c r="O3116">
        <v>77.820267686424401</v>
      </c>
      <c r="P3116">
        <v>12.0714285714285</v>
      </c>
      <c r="Q3116">
        <v>6.8917613789126003E-2</v>
      </c>
    </row>
    <row r="3117" spans="1:17" hidden="1" x14ac:dyDescent="0.3">
      <c r="A3117" t="s">
        <v>6447</v>
      </c>
      <c r="B3117" t="s">
        <v>6448</v>
      </c>
      <c r="C3117" t="str">
        <f>IFERROR(VLOOKUP(Table1[[#This Row],[Ticker]],[1]!Table2[[Symbol]:[Industry]],2,FALSE),"-")</f>
        <v>-</v>
      </c>
      <c r="D3117" t="s">
        <v>199</v>
      </c>
      <c r="E3117">
        <v>82.365375</v>
      </c>
      <c r="F3117">
        <v>137.85</v>
      </c>
      <c r="G3117">
        <v>47.539472836382899</v>
      </c>
      <c r="H3117">
        <v>20.931286246976399</v>
      </c>
      <c r="I3117">
        <v>33.491226968630301</v>
      </c>
      <c r="J3117">
        <v>-7.4790162097020803</v>
      </c>
      <c r="K3117">
        <v>130.109997144847</v>
      </c>
      <c r="L3117">
        <v>109.813490926119</v>
      </c>
      <c r="M3117">
        <v>39.767543942018598</v>
      </c>
      <c r="N3117">
        <v>0.52009150092540002</v>
      </c>
      <c r="O3117">
        <v>24.773304316285799</v>
      </c>
      <c r="P3117">
        <v>91.192787794729497</v>
      </c>
      <c r="Q3117">
        <v>5.6526374960478E-2</v>
      </c>
    </row>
    <row r="3118" spans="1:17" hidden="1" x14ac:dyDescent="0.3">
      <c r="A3118" t="s">
        <v>6449</v>
      </c>
      <c r="B3118" t="s">
        <v>6450</v>
      </c>
      <c r="C3118" t="str">
        <f>IFERROR(VLOOKUP(Table1[[#This Row],[Ticker]],[1]!Table2[[Symbol]:[Industry]],2,FALSE),"-")</f>
        <v>-</v>
      </c>
      <c r="D3118" t="s">
        <v>532</v>
      </c>
      <c r="E3118">
        <v>82.29926408</v>
      </c>
      <c r="F3118">
        <v>59.48</v>
      </c>
      <c r="G3118">
        <v>48.050201989952598</v>
      </c>
      <c r="H3118">
        <v>9.6356698962844707</v>
      </c>
      <c r="I3118">
        <v>-1.2290578204321201</v>
      </c>
      <c r="J3118">
        <v>2.7843757584359898</v>
      </c>
      <c r="K3118">
        <v>54.134707454345801</v>
      </c>
      <c r="L3118">
        <v>48.900629560820697</v>
      </c>
      <c r="M3118">
        <v>66.748409101786507</v>
      </c>
      <c r="N3118">
        <v>1.07227072668054</v>
      </c>
      <c r="O3118">
        <v>20.040349697377199</v>
      </c>
      <c r="P3118">
        <v>82.4539877300613</v>
      </c>
      <c r="Q3118">
        <v>7.9027258499079003E-2</v>
      </c>
    </row>
    <row r="3119" spans="1:17" hidden="1" x14ac:dyDescent="0.3">
      <c r="A3119" t="s">
        <v>6451</v>
      </c>
      <c r="B3119" t="s">
        <v>6452</v>
      </c>
      <c r="C3119" t="str">
        <f>IFERROR(VLOOKUP(Table1[[#This Row],[Ticker]],[1]!Table2[[Symbol]:[Industry]],2,FALSE),"-")</f>
        <v>-</v>
      </c>
      <c r="D3119" t="s">
        <v>1419</v>
      </c>
      <c r="E3119">
        <v>82.132040000000003</v>
      </c>
      <c r="F3119">
        <v>36.56</v>
      </c>
      <c r="G3119">
        <v>41.448546014848397</v>
      </c>
      <c r="H3119">
        <v>-7.7420295554331</v>
      </c>
      <c r="I3119">
        <v>7.0856618328503398</v>
      </c>
      <c r="J3119">
        <v>-7.4404139958651001</v>
      </c>
      <c r="K3119">
        <v>35.072572032335501</v>
      </c>
      <c r="L3119">
        <v>30.073772147212299</v>
      </c>
      <c r="M3119">
        <v>44.751490195320997</v>
      </c>
      <c r="N3119">
        <v>1.46966814990989</v>
      </c>
      <c r="O3119">
        <v>14.8796498905908</v>
      </c>
      <c r="P3119">
        <v>87.295081967213093</v>
      </c>
      <c r="Q3119">
        <v>6.8198491651542001E-2</v>
      </c>
    </row>
    <row r="3120" spans="1:17" hidden="1" x14ac:dyDescent="0.3">
      <c r="A3120" t="s">
        <v>6453</v>
      </c>
      <c r="B3120" t="s">
        <v>6454</v>
      </c>
      <c r="C3120" t="str">
        <f>IFERROR(VLOOKUP(Table1[[#This Row],[Ticker]],[1]!Table2[[Symbol]:[Industry]],2,FALSE),"-")</f>
        <v>-</v>
      </c>
      <c r="D3120" t="s">
        <v>265</v>
      </c>
      <c r="E3120">
        <v>81.974999999999994</v>
      </c>
      <c r="F3120">
        <v>109.3</v>
      </c>
      <c r="G3120">
        <v>58.414645516692303</v>
      </c>
      <c r="H3120">
        <v>-19.519912693604599</v>
      </c>
      <c r="I3120">
        <v>66.843866489196301</v>
      </c>
      <c r="J3120">
        <v>-1.46799173460225E-2</v>
      </c>
      <c r="K3120">
        <v>111.440318565599</v>
      </c>
      <c r="L3120">
        <v>81.465764259526694</v>
      </c>
      <c r="M3120">
        <v>38.2623550906074</v>
      </c>
      <c r="N3120">
        <v>0.29642395519172698</v>
      </c>
      <c r="O3120">
        <v>31.610247026532399</v>
      </c>
      <c r="P3120">
        <v>150.975889781859</v>
      </c>
    </row>
    <row r="3121" spans="1:17" hidden="1" x14ac:dyDescent="0.3">
      <c r="A3121" t="s">
        <v>6455</v>
      </c>
      <c r="B3121" t="s">
        <v>6456</v>
      </c>
      <c r="C3121" t="str">
        <f>IFERROR(VLOOKUP(Table1[[#This Row],[Ticker]],[1]!Table2[[Symbol]:[Industry]],2,FALSE),"-")</f>
        <v>-</v>
      </c>
      <c r="D3121" t="s">
        <v>473</v>
      </c>
      <c r="E3121">
        <v>81.915959999999998</v>
      </c>
      <c r="F3121">
        <v>60.41</v>
      </c>
      <c r="G3121">
        <v>-2.3169284426282402</v>
      </c>
      <c r="H3121">
        <v>21.4574291555437</v>
      </c>
      <c r="I3121">
        <v>-17.760498353258001</v>
      </c>
      <c r="J3121">
        <v>0.54826924421905399</v>
      </c>
      <c r="K3121">
        <v>52.790996182231197</v>
      </c>
      <c r="L3121">
        <v>50.583204054406998</v>
      </c>
      <c r="M3121">
        <v>73.445472436873004</v>
      </c>
      <c r="N3121">
        <v>1.46755551071922</v>
      </c>
      <c r="O3121">
        <v>25.475914583678101</v>
      </c>
      <c r="P3121">
        <v>44.521531100478398</v>
      </c>
      <c r="Q3121">
        <v>5.7810406185270002E-2</v>
      </c>
    </row>
    <row r="3122" spans="1:17" hidden="1" x14ac:dyDescent="0.3">
      <c r="A3122" t="s">
        <v>6457</v>
      </c>
      <c r="B3122" t="s">
        <v>6458</v>
      </c>
      <c r="C3122" t="str">
        <f>IFERROR(VLOOKUP(Table1[[#This Row],[Ticker]],[1]!Table2[[Symbol]:[Industry]],2,FALSE),"-")</f>
        <v>-</v>
      </c>
      <c r="D3122" t="s">
        <v>296</v>
      </c>
      <c r="E3122">
        <v>81.744</v>
      </c>
      <c r="F3122">
        <v>102.18</v>
      </c>
      <c r="G3122">
        <v>488.11518998130202</v>
      </c>
      <c r="H3122">
        <v>28.870011619660598</v>
      </c>
      <c r="I3122">
        <v>172.28383834707799</v>
      </c>
      <c r="J3122">
        <v>8.8679990125089905</v>
      </c>
      <c r="K3122">
        <v>76.1477044029414</v>
      </c>
      <c r="L3122">
        <v>46.589687271682102</v>
      </c>
      <c r="M3122">
        <v>100</v>
      </c>
      <c r="N3122">
        <v>1.5274279317100401</v>
      </c>
      <c r="O3122">
        <v>0</v>
      </c>
      <c r="P3122">
        <v>518.14882032667799</v>
      </c>
    </row>
    <row r="3123" spans="1:17" hidden="1" x14ac:dyDescent="0.3">
      <c r="A3123" t="s">
        <v>6459</v>
      </c>
      <c r="B3123" t="s">
        <v>6460</v>
      </c>
      <c r="C3123" t="str">
        <f>IFERROR(VLOOKUP(Table1[[#This Row],[Ticker]],[1]!Table2[[Symbol]:[Industry]],2,FALSE),"-")</f>
        <v>-</v>
      </c>
      <c r="D3123" t="s">
        <v>967</v>
      </c>
      <c r="E3123">
        <v>81.738552865000003</v>
      </c>
      <c r="F3123">
        <v>71.349999999999994</v>
      </c>
      <c r="G3123">
        <v>-35.404983130522503</v>
      </c>
      <c r="H3123">
        <v>23.5576140247132</v>
      </c>
      <c r="I3123">
        <v>-13.994260492596499</v>
      </c>
      <c r="J3123">
        <v>22.9269194398663</v>
      </c>
      <c r="K3123">
        <v>61.6583264752513</v>
      </c>
      <c r="M3123">
        <v>67.137201900999301</v>
      </c>
      <c r="N3123">
        <v>1.9661442006269501</v>
      </c>
      <c r="O3123">
        <v>28.801681850034999</v>
      </c>
      <c r="P3123">
        <v>30.917431192660501</v>
      </c>
    </row>
    <row r="3124" spans="1:17" hidden="1" x14ac:dyDescent="0.3">
      <c r="A3124" t="s">
        <v>6461</v>
      </c>
      <c r="B3124" t="s">
        <v>6462</v>
      </c>
      <c r="C3124" t="str">
        <f>IFERROR(VLOOKUP(Table1[[#This Row],[Ticker]],[1]!Table2[[Symbol]:[Industry]],2,FALSE),"-")</f>
        <v>-</v>
      </c>
      <c r="D3124" t="s">
        <v>46</v>
      </c>
      <c r="E3124">
        <v>81.707040000000006</v>
      </c>
      <c r="F3124">
        <v>7.36</v>
      </c>
      <c r="G3124">
        <v>-102.381814902218</v>
      </c>
      <c r="H3124">
        <v>-2.5336359295112798</v>
      </c>
      <c r="I3124">
        <v>-66.817115417456407</v>
      </c>
      <c r="J3124">
        <v>-2.2992982985752199</v>
      </c>
      <c r="K3124">
        <v>7.6795817872996404</v>
      </c>
      <c r="L3124">
        <v>10.833081679849499</v>
      </c>
      <c r="M3124">
        <v>41.937012148207998</v>
      </c>
      <c r="N3124">
        <v>1.11921581550234</v>
      </c>
      <c r="O3124">
        <v>289.91573593936897</v>
      </c>
      <c r="P3124">
        <v>12.7913843039113</v>
      </c>
      <c r="Q3124">
        <v>2.4747498961037999E-2</v>
      </c>
    </row>
    <row r="3125" spans="1:17" hidden="1" x14ac:dyDescent="0.3">
      <c r="A3125" t="s">
        <v>6463</v>
      </c>
      <c r="B3125" t="s">
        <v>6464</v>
      </c>
      <c r="C3125" t="str">
        <f>IFERROR(VLOOKUP(Table1[[#This Row],[Ticker]],[1]!Table2[[Symbol]:[Industry]],2,FALSE),"-")</f>
        <v>-</v>
      </c>
      <c r="D3125" t="s">
        <v>630</v>
      </c>
      <c r="E3125">
        <v>81.557500008999995</v>
      </c>
      <c r="F3125">
        <v>51.19</v>
      </c>
      <c r="G3125">
        <v>14.386702763205999</v>
      </c>
      <c r="H3125">
        <v>20.1933787679468</v>
      </c>
      <c r="I3125">
        <v>2.7230897474284799</v>
      </c>
      <c r="J3125">
        <v>-2.8249761693736901</v>
      </c>
      <c r="K3125">
        <v>46.635789529902603</v>
      </c>
      <c r="L3125">
        <v>44.309789066601901</v>
      </c>
      <c r="M3125">
        <v>53.7792967473112</v>
      </c>
      <c r="N3125">
        <v>2.2074548289687699</v>
      </c>
      <c r="O3125">
        <v>36.491502246532498</v>
      </c>
      <c r="P3125">
        <v>59.125225902017903</v>
      </c>
      <c r="Q3125">
        <v>4.7360993170114003E-2</v>
      </c>
    </row>
    <row r="3126" spans="1:17" hidden="1" x14ac:dyDescent="0.3">
      <c r="A3126" t="s">
        <v>6465</v>
      </c>
      <c r="B3126" t="s">
        <v>6466</v>
      </c>
      <c r="C3126" t="str">
        <f>IFERROR(VLOOKUP(Table1[[#This Row],[Ticker]],[1]!Table2[[Symbol]:[Industry]],2,FALSE),"-")</f>
        <v>-</v>
      </c>
      <c r="D3126" t="s">
        <v>21</v>
      </c>
      <c r="E3126">
        <v>80.971892920000002</v>
      </c>
      <c r="F3126">
        <v>50.8</v>
      </c>
      <c r="G3126">
        <v>-83.410554807427602</v>
      </c>
      <c r="H3126">
        <v>12.187661821468801</v>
      </c>
      <c r="I3126">
        <v>-31.847387476890201</v>
      </c>
      <c r="J3126">
        <v>20.637423397296001</v>
      </c>
      <c r="K3126">
        <v>46.981162608332703</v>
      </c>
      <c r="L3126">
        <v>56.168154833356503</v>
      </c>
      <c r="M3126">
        <v>56.822901392599498</v>
      </c>
      <c r="N3126">
        <v>3.0826269907264101</v>
      </c>
      <c r="O3126">
        <v>125.025466237321</v>
      </c>
      <c r="P3126">
        <v>45.775653973102102</v>
      </c>
      <c r="Q3126">
        <v>4.8836920745277998E-2</v>
      </c>
    </row>
    <row r="3127" spans="1:17" hidden="1" x14ac:dyDescent="0.3">
      <c r="A3127" t="s">
        <v>6467</v>
      </c>
      <c r="B3127" t="s">
        <v>6468</v>
      </c>
      <c r="C3127" t="str">
        <f>IFERROR(VLOOKUP(Table1[[#This Row],[Ticker]],[1]!Table2[[Symbol]:[Industry]],2,FALSE),"-")</f>
        <v>-</v>
      </c>
      <c r="D3127" t="s">
        <v>356</v>
      </c>
      <c r="E3127">
        <v>80.744251500000004</v>
      </c>
      <c r="F3127">
        <v>212.95</v>
      </c>
      <c r="G3127">
        <v>35.492992274133599</v>
      </c>
      <c r="H3127">
        <v>54.564908676083398</v>
      </c>
      <c r="I3127">
        <v>41.934456125449699</v>
      </c>
      <c r="J3127">
        <v>-8.4411114979358199</v>
      </c>
      <c r="K3127">
        <v>167.52639768411601</v>
      </c>
      <c r="L3127">
        <v>147.693094049206</v>
      </c>
      <c r="M3127">
        <v>60.0346651167578</v>
      </c>
      <c r="N3127">
        <v>2.8407543649908602</v>
      </c>
      <c r="O3127">
        <v>26.6259685372153</v>
      </c>
      <c r="P3127">
        <v>101.848341232227</v>
      </c>
      <c r="Q3127">
        <v>6.2218912781577998E-2</v>
      </c>
    </row>
    <row r="3128" spans="1:17" hidden="1" x14ac:dyDescent="0.3">
      <c r="A3128" t="s">
        <v>6469</v>
      </c>
      <c r="B3128" t="s">
        <v>6470</v>
      </c>
      <c r="C3128" t="str">
        <f>IFERROR(VLOOKUP(Table1[[#This Row],[Ticker]],[1]!Table2[[Symbol]:[Industry]],2,FALSE),"-")</f>
        <v>-</v>
      </c>
      <c r="D3128" t="s">
        <v>3598</v>
      </c>
      <c r="E3128">
        <v>80.565079499999996</v>
      </c>
      <c r="F3128">
        <v>178.95</v>
      </c>
      <c r="G3128">
        <v>0.87346548490863896</v>
      </c>
      <c r="H3128">
        <v>6.9511540551421298</v>
      </c>
      <c r="I3128">
        <v>0.40544582383534999</v>
      </c>
      <c r="J3128">
        <v>1.4024535616396501</v>
      </c>
      <c r="K3128">
        <v>164.98061232202599</v>
      </c>
      <c r="L3128">
        <v>150.71689121140599</v>
      </c>
      <c r="M3128">
        <v>68.734971260205796</v>
      </c>
      <c r="N3128">
        <v>1.26661356528767</v>
      </c>
      <c r="O3128">
        <v>5.50433081866443</v>
      </c>
      <c r="P3128">
        <v>44.314516129032199</v>
      </c>
      <c r="Q3128">
        <v>0.10272264538590201</v>
      </c>
    </row>
    <row r="3129" spans="1:17" hidden="1" x14ac:dyDescent="0.3">
      <c r="A3129" t="s">
        <v>6471</v>
      </c>
      <c r="B3129" t="s">
        <v>6472</v>
      </c>
      <c r="C3129" t="str">
        <f>IFERROR(VLOOKUP(Table1[[#This Row],[Ticker]],[1]!Table2[[Symbol]:[Industry]],2,FALSE),"-")</f>
        <v>-</v>
      </c>
      <c r="E3129">
        <v>80.044200000000004</v>
      </c>
      <c r="F3129">
        <v>247.05</v>
      </c>
      <c r="G3129">
        <v>141.80835909124301</v>
      </c>
      <c r="H3129">
        <v>-6.3953419768326603</v>
      </c>
      <c r="I3129">
        <v>148.96303256358601</v>
      </c>
      <c r="J3129">
        <v>10.053749594112301</v>
      </c>
      <c r="K3129">
        <v>234.28792790430001</v>
      </c>
      <c r="L3129">
        <v>178.81795571909899</v>
      </c>
      <c r="M3129">
        <v>69.3618485288887</v>
      </c>
      <c r="N3129">
        <v>1.15070451702488</v>
      </c>
      <c r="O3129">
        <v>15.2398299939283</v>
      </c>
      <c r="P3129">
        <v>213.31642358909301</v>
      </c>
      <c r="Q3129">
        <v>0.107827998264844</v>
      </c>
    </row>
    <row r="3130" spans="1:17" hidden="1" x14ac:dyDescent="0.3">
      <c r="A3130" t="s">
        <v>6473</v>
      </c>
      <c r="B3130" t="s">
        <v>6474</v>
      </c>
      <c r="C3130" t="str">
        <f>IFERROR(VLOOKUP(Table1[[#This Row],[Ticker]],[1]!Table2[[Symbol]:[Industry]],2,FALSE),"-")</f>
        <v>-</v>
      </c>
      <c r="D3130" t="s">
        <v>446</v>
      </c>
      <c r="E3130">
        <v>79.899749999999997</v>
      </c>
      <c r="F3130">
        <v>84.55</v>
      </c>
      <c r="G3130">
        <v>-25.1328859285032</v>
      </c>
      <c r="H3130">
        <v>9.1178728784874501</v>
      </c>
      <c r="I3130">
        <v>-0.92656546735196799</v>
      </c>
      <c r="J3130">
        <v>-1.3721459806944301</v>
      </c>
      <c r="K3130">
        <v>80.418431211929004</v>
      </c>
      <c r="L3130">
        <v>71.9973264021381</v>
      </c>
      <c r="M3130">
        <v>51.611783070664501</v>
      </c>
      <c r="N3130">
        <v>0.808597153645077</v>
      </c>
      <c r="O3130">
        <v>5.3222945002956799</v>
      </c>
      <c r="P3130">
        <v>56.574074074073998</v>
      </c>
      <c r="Q3130">
        <v>9.7375436468386006E-2</v>
      </c>
    </row>
    <row r="3131" spans="1:17" hidden="1" x14ac:dyDescent="0.3">
      <c r="A3131" t="s">
        <v>6475</v>
      </c>
      <c r="B3131" t="s">
        <v>6476</v>
      </c>
      <c r="C3131" t="str">
        <f>IFERROR(VLOOKUP(Table1[[#This Row],[Ticker]],[1]!Table2[[Symbol]:[Industry]],2,FALSE),"-")</f>
        <v>-</v>
      </c>
      <c r="D3131" t="s">
        <v>4591</v>
      </c>
      <c r="E3131">
        <v>79.847459999999998</v>
      </c>
      <c r="F3131">
        <v>5.39</v>
      </c>
      <c r="G3131">
        <v>-101.048902446903</v>
      </c>
      <c r="H3131">
        <v>0.22194307102948899</v>
      </c>
      <c r="I3131">
        <v>-79.316211820306705</v>
      </c>
      <c r="J3131">
        <v>-5.0085096170580696</v>
      </c>
      <c r="K3131">
        <v>5.7362933963660998</v>
      </c>
      <c r="L3131">
        <v>9.4375571397236495</v>
      </c>
      <c r="M3131">
        <v>40.733895327058001</v>
      </c>
      <c r="N3131">
        <v>0.644728976293101</v>
      </c>
      <c r="O3131">
        <v>282.560296846011</v>
      </c>
      <c r="P3131">
        <v>19.671403197158</v>
      </c>
      <c r="Q3131">
        <v>-5.4540936935666001E-2</v>
      </c>
    </row>
    <row r="3132" spans="1:17" hidden="1" x14ac:dyDescent="0.3">
      <c r="A3132" t="s">
        <v>6477</v>
      </c>
      <c r="B3132" t="s">
        <v>6478</v>
      </c>
      <c r="C3132" t="str">
        <f>IFERROR(VLOOKUP(Table1[[#This Row],[Ticker]],[1]!Table2[[Symbol]:[Industry]],2,FALSE),"-")</f>
        <v>-</v>
      </c>
      <c r="D3132" t="s">
        <v>681</v>
      </c>
      <c r="E3132">
        <v>79.834822167999903</v>
      </c>
      <c r="F3132">
        <v>24.74</v>
      </c>
      <c r="G3132">
        <v>0.32341384886510099</v>
      </c>
      <c r="H3132">
        <v>2.1104955777116299</v>
      </c>
      <c r="I3132">
        <v>-16.241895178654801</v>
      </c>
      <c r="J3132">
        <v>2.1788744274688301</v>
      </c>
      <c r="K3132">
        <v>24.423435625447201</v>
      </c>
      <c r="L3132">
        <v>24.489778049246901</v>
      </c>
      <c r="M3132">
        <v>59.347509847292002</v>
      </c>
      <c r="N3132">
        <v>1.94420900600018</v>
      </c>
      <c r="O3132">
        <v>58.175631856904303</v>
      </c>
      <c r="P3132">
        <v>33.518688922833398</v>
      </c>
      <c r="Q3132">
        <v>3.3558773007375003E-2</v>
      </c>
    </row>
    <row r="3133" spans="1:17" hidden="1" x14ac:dyDescent="0.3">
      <c r="A3133" t="s">
        <v>6479</v>
      </c>
      <c r="B3133" t="s">
        <v>6480</v>
      </c>
      <c r="C3133" t="str">
        <f>IFERROR(VLOOKUP(Table1[[#This Row],[Ticker]],[1]!Table2[[Symbol]:[Industry]],2,FALSE),"-")</f>
        <v>-</v>
      </c>
      <c r="D3133" t="s">
        <v>306</v>
      </c>
      <c r="E3133">
        <v>79.795308179999907</v>
      </c>
      <c r="F3133">
        <v>4.97</v>
      </c>
      <c r="G3133">
        <v>-104.28900460075</v>
      </c>
      <c r="H3133">
        <v>-11.0014672408526</v>
      </c>
      <c r="I3133">
        <v>-84.850763671520895</v>
      </c>
      <c r="J3133">
        <v>-2.94385521448618</v>
      </c>
      <c r="K3133">
        <v>5.38710812175096</v>
      </c>
      <c r="L3133">
        <v>9.1340163512778307</v>
      </c>
      <c r="M3133">
        <v>36.100302011795698</v>
      </c>
      <c r="N3133">
        <v>0.75479599889842797</v>
      </c>
      <c r="O3133">
        <v>374.84909456740399</v>
      </c>
      <c r="P3133">
        <v>5.7446808510638103</v>
      </c>
      <c r="Q3133">
        <v>0.15246171351589599</v>
      </c>
    </row>
    <row r="3134" spans="1:17" hidden="1" x14ac:dyDescent="0.3">
      <c r="A3134" t="s">
        <v>6481</v>
      </c>
      <c r="B3134" t="s">
        <v>6482</v>
      </c>
      <c r="C3134" t="str">
        <f>IFERROR(VLOOKUP(Table1[[#This Row],[Ticker]],[1]!Table2[[Symbol]:[Industry]],2,FALSE),"-")</f>
        <v>-</v>
      </c>
      <c r="D3134" t="s">
        <v>2600</v>
      </c>
      <c r="E3134">
        <v>79.586419199999995</v>
      </c>
      <c r="F3134">
        <v>96</v>
      </c>
      <c r="G3134">
        <v>169.96636965462301</v>
      </c>
      <c r="H3134">
        <v>36.1656282726995</v>
      </c>
      <c r="I3134">
        <v>107.446224087231</v>
      </c>
      <c r="J3134">
        <v>2.7832191055592199</v>
      </c>
      <c r="K3134">
        <v>73.552110742358906</v>
      </c>
      <c r="L3134">
        <v>57.187572833759504</v>
      </c>
      <c r="M3134">
        <v>81.784575654011306</v>
      </c>
      <c r="N3134">
        <v>0.53333333333333299</v>
      </c>
      <c r="O3134">
        <v>1.06249999999998</v>
      </c>
      <c r="P3134">
        <v>220</v>
      </c>
    </row>
    <row r="3135" spans="1:17" hidden="1" x14ac:dyDescent="0.3">
      <c r="A3135" t="s">
        <v>6483</v>
      </c>
      <c r="B3135" t="s">
        <v>6484</v>
      </c>
      <c r="C3135" t="str">
        <f>IFERROR(VLOOKUP(Table1[[#This Row],[Ticker]],[1]!Table2[[Symbol]:[Industry]],2,FALSE),"-")</f>
        <v>-</v>
      </c>
      <c r="D3135" t="s">
        <v>306</v>
      </c>
      <c r="E3135">
        <v>79.555000000000007</v>
      </c>
      <c r="F3135">
        <v>113.65</v>
      </c>
      <c r="G3135">
        <v>147.771307322675</v>
      </c>
      <c r="H3135">
        <v>-5.3230812736580297</v>
      </c>
      <c r="I3135">
        <v>58.461505905944897</v>
      </c>
      <c r="J3135">
        <v>-5.6921459806944403</v>
      </c>
      <c r="K3135">
        <v>116.608034656502</v>
      </c>
      <c r="L3135">
        <v>91.379876226145996</v>
      </c>
      <c r="M3135">
        <v>36.513791895534901</v>
      </c>
      <c r="N3135">
        <v>0.78868692909452698</v>
      </c>
      <c r="O3135">
        <v>24.945006599208</v>
      </c>
      <c r="P3135">
        <v>183.06351183063501</v>
      </c>
      <c r="Q3135">
        <v>0.110772658636413</v>
      </c>
    </row>
    <row r="3136" spans="1:17" hidden="1" x14ac:dyDescent="0.3">
      <c r="A3136" t="s">
        <v>6485</v>
      </c>
      <c r="B3136" t="s">
        <v>6486</v>
      </c>
      <c r="C3136" t="str">
        <f>IFERROR(VLOOKUP(Table1[[#This Row],[Ticker]],[1]!Table2[[Symbol]:[Industry]],2,FALSE),"-")</f>
        <v>-</v>
      </c>
      <c r="D3136" t="s">
        <v>1483</v>
      </c>
      <c r="E3136">
        <v>79.470784929999994</v>
      </c>
      <c r="F3136">
        <v>77.39</v>
      </c>
      <c r="G3136">
        <v>-15.939571669274599</v>
      </c>
      <c r="H3136">
        <v>-2.3169892638316698</v>
      </c>
      <c r="I3136">
        <v>-14.5584338371289</v>
      </c>
      <c r="J3136">
        <v>0.55800107812908895</v>
      </c>
      <c r="K3136">
        <v>76.664255698044599</v>
      </c>
      <c r="L3136">
        <v>75.983410134174804</v>
      </c>
      <c r="M3136">
        <v>52.734868126100501</v>
      </c>
      <c r="N3136">
        <v>0.65172018070232995</v>
      </c>
      <c r="O3136">
        <v>27.018994702157801</v>
      </c>
      <c r="P3136">
        <v>28.448132780082901</v>
      </c>
      <c r="Q3136">
        <v>-5.4030524790980002E-3</v>
      </c>
    </row>
    <row r="3137" spans="1:17" hidden="1" x14ac:dyDescent="0.3">
      <c r="A3137" t="s">
        <v>6487</v>
      </c>
      <c r="B3137" t="s">
        <v>6488</v>
      </c>
      <c r="C3137" t="str">
        <f>IFERROR(VLOOKUP(Table1[[#This Row],[Ticker]],[1]!Table2[[Symbol]:[Industry]],2,FALSE),"-")</f>
        <v>-</v>
      </c>
      <c r="D3137" t="s">
        <v>3598</v>
      </c>
      <c r="E3137">
        <v>79.417354743999994</v>
      </c>
      <c r="F3137">
        <v>71.44</v>
      </c>
      <c r="G3137">
        <v>-48.387916059662302</v>
      </c>
      <c r="H3137">
        <v>-1.2717375111229301</v>
      </c>
      <c r="I3137">
        <v>-12.096246276489101</v>
      </c>
      <c r="J3137">
        <v>-1.3721459806944301</v>
      </c>
      <c r="K3137">
        <v>73.190897872045198</v>
      </c>
      <c r="L3137">
        <v>69.594323596174107</v>
      </c>
      <c r="M3137">
        <v>25.223788617929799</v>
      </c>
      <c r="N3137">
        <v>0</v>
      </c>
      <c r="O3137">
        <v>22.4804031354983</v>
      </c>
      <c r="P3137">
        <v>55.948482864003402</v>
      </c>
    </row>
    <row r="3138" spans="1:17" hidden="1" x14ac:dyDescent="0.3">
      <c r="A3138" t="s">
        <v>6489</v>
      </c>
      <c r="B3138" t="s">
        <v>6490</v>
      </c>
      <c r="C3138" t="str">
        <f>IFERROR(VLOOKUP(Table1[[#This Row],[Ticker]],[1]!Table2[[Symbol]:[Industry]],2,FALSE),"-")</f>
        <v>-</v>
      </c>
      <c r="D3138" t="s">
        <v>532</v>
      </c>
      <c r="E3138">
        <v>79.328752272000003</v>
      </c>
      <c r="F3138">
        <v>75.680000000000007</v>
      </c>
      <c r="G3138">
        <v>79.490179178432896</v>
      </c>
      <c r="H3138">
        <v>-14.172322306444499</v>
      </c>
      <c r="I3138">
        <v>3.2634892069970101</v>
      </c>
      <c r="J3138">
        <v>4.2590596930644198</v>
      </c>
      <c r="K3138">
        <v>73.539148388749794</v>
      </c>
      <c r="L3138">
        <v>61.922726302049398</v>
      </c>
      <c r="M3138">
        <v>60.946558530816802</v>
      </c>
      <c r="N3138">
        <v>0.34467900762972298</v>
      </c>
      <c r="O3138">
        <v>28.158033826638398</v>
      </c>
      <c r="P3138">
        <v>124.037892243931</v>
      </c>
      <c r="Q3138">
        <v>5.5517566101755997E-2</v>
      </c>
    </row>
    <row r="3139" spans="1:17" hidden="1" x14ac:dyDescent="0.3">
      <c r="A3139" t="s">
        <v>6491</v>
      </c>
      <c r="B3139" t="s">
        <v>6492</v>
      </c>
      <c r="C3139" t="str">
        <f>IFERROR(VLOOKUP(Table1[[#This Row],[Ticker]],[1]!Table2[[Symbol]:[Industry]],2,FALSE),"-")</f>
        <v>-</v>
      </c>
      <c r="E3139">
        <v>79.213999999999999</v>
      </c>
      <c r="F3139">
        <v>52.43</v>
      </c>
      <c r="G3139">
        <v>37.246368628633697</v>
      </c>
      <c r="H3139">
        <v>-3.46092670031212</v>
      </c>
      <c r="I3139">
        <v>1.24641803765309</v>
      </c>
      <c r="K3139">
        <v>42.806418825086098</v>
      </c>
      <c r="L3139">
        <v>41.577774770268498</v>
      </c>
      <c r="M3139">
        <v>66.495024265794399</v>
      </c>
      <c r="N3139">
        <v>2.5687801904693002</v>
      </c>
      <c r="O3139">
        <v>14.9914171275987</v>
      </c>
      <c r="P3139">
        <v>96.008520536938306</v>
      </c>
      <c r="Q3139">
        <v>0.25424264199007302</v>
      </c>
    </row>
    <row r="3140" spans="1:17" hidden="1" x14ac:dyDescent="0.3">
      <c r="A3140" t="s">
        <v>6493</v>
      </c>
      <c r="B3140" t="s">
        <v>6494</v>
      </c>
      <c r="C3140" t="str">
        <f>IFERROR(VLOOKUP(Table1[[#This Row],[Ticker]],[1]!Table2[[Symbol]:[Industry]],2,FALSE),"-")</f>
        <v>-</v>
      </c>
      <c r="D3140" t="s">
        <v>51</v>
      </c>
      <c r="E3140">
        <v>79.136735200000004</v>
      </c>
      <c r="F3140">
        <v>89</v>
      </c>
      <c r="G3140">
        <v>52.007686897413201</v>
      </c>
      <c r="H3140">
        <v>-3.9956823862305901</v>
      </c>
      <c r="I3140">
        <v>-30.2557418520759</v>
      </c>
      <c r="J3140">
        <v>-8.2278160837872196</v>
      </c>
      <c r="K3140">
        <v>95.298117875175095</v>
      </c>
      <c r="L3140">
        <v>89.954011230462399</v>
      </c>
      <c r="M3140">
        <v>44.163624563716198</v>
      </c>
      <c r="N3140">
        <v>4.0440074395058296</v>
      </c>
      <c r="O3140">
        <v>33.539325842696599</v>
      </c>
      <c r="P3140">
        <v>82.041317242789901</v>
      </c>
    </row>
    <row r="3141" spans="1:17" hidden="1" x14ac:dyDescent="0.3">
      <c r="A3141" t="s">
        <v>6495</v>
      </c>
      <c r="B3141" t="s">
        <v>6496</v>
      </c>
      <c r="C3141" t="str">
        <f>IFERROR(VLOOKUP(Table1[[#This Row],[Ticker]],[1]!Table2[[Symbol]:[Industry]],2,FALSE),"-")</f>
        <v>-</v>
      </c>
      <c r="D3141" t="s">
        <v>141</v>
      </c>
      <c r="E3141">
        <v>79.037999999999997</v>
      </c>
      <c r="F3141">
        <v>43.91</v>
      </c>
      <c r="G3141">
        <v>76.116604396407297</v>
      </c>
      <c r="H3141">
        <v>15.773117370143501</v>
      </c>
      <c r="I3141">
        <v>22.162039749385801</v>
      </c>
      <c r="J3141">
        <v>-0.209090108402539</v>
      </c>
      <c r="K3141">
        <v>39.540132807694903</v>
      </c>
      <c r="L3141">
        <v>33.151876839497596</v>
      </c>
      <c r="M3141">
        <v>51.079987988595803</v>
      </c>
      <c r="N3141">
        <v>0.29875344042916901</v>
      </c>
      <c r="O3141">
        <v>27.8751992712366</v>
      </c>
      <c r="P3141">
        <v>118.45771144278601</v>
      </c>
      <c r="Q3141">
        <v>9.6150415691065999E-2</v>
      </c>
    </row>
    <row r="3142" spans="1:17" hidden="1" x14ac:dyDescent="0.3">
      <c r="A3142" t="s">
        <v>6497</v>
      </c>
      <c r="B3142" t="s">
        <v>6498</v>
      </c>
      <c r="C3142" t="str">
        <f>IFERROR(VLOOKUP(Table1[[#This Row],[Ticker]],[1]!Table2[[Symbol]:[Industry]],2,FALSE),"-")</f>
        <v>-</v>
      </c>
      <c r="D3142" t="s">
        <v>630</v>
      </c>
      <c r="E3142">
        <v>78.85566</v>
      </c>
      <c r="F3142">
        <v>141</v>
      </c>
      <c r="G3142">
        <v>172.866477066008</v>
      </c>
      <c r="H3142">
        <v>2.94000901128818</v>
      </c>
      <c r="I3142">
        <v>55.565418464101803</v>
      </c>
      <c r="J3142">
        <v>6.3785531803123403</v>
      </c>
      <c r="K3142">
        <v>123.536215428147</v>
      </c>
      <c r="L3142">
        <v>95.843294671585596</v>
      </c>
      <c r="M3142">
        <v>72.745210704502796</v>
      </c>
      <c r="N3142">
        <v>0.144804469679747</v>
      </c>
      <c r="O3142">
        <v>16.276595744680801</v>
      </c>
      <c r="P3142">
        <v>234.44022770398399</v>
      </c>
      <c r="Q3142">
        <v>8.2432719454850006E-2</v>
      </c>
    </row>
    <row r="3143" spans="1:17" hidden="1" x14ac:dyDescent="0.3">
      <c r="A3143" t="s">
        <v>6499</v>
      </c>
      <c r="B3143" t="s">
        <v>6500</v>
      </c>
      <c r="C3143" t="str">
        <f>IFERROR(VLOOKUP(Table1[[#This Row],[Ticker]],[1]!Table2[[Symbol]:[Industry]],2,FALSE),"-")</f>
        <v>-</v>
      </c>
      <c r="D3143" t="s">
        <v>415</v>
      </c>
      <c r="E3143">
        <v>78.707370689999905</v>
      </c>
      <c r="F3143">
        <v>62.01</v>
      </c>
      <c r="G3143">
        <v>83.425922150320304</v>
      </c>
      <c r="H3143">
        <v>-18.074792612050299</v>
      </c>
      <c r="I3143">
        <v>24.775420838661098</v>
      </c>
      <c r="J3143">
        <v>-8.1142343463877502</v>
      </c>
      <c r="K3143">
        <v>67.472990881203302</v>
      </c>
      <c r="L3143">
        <v>51.579140475139603</v>
      </c>
      <c r="M3143">
        <v>27.800425006498301</v>
      </c>
      <c r="N3143">
        <v>0.43238856410858201</v>
      </c>
      <c r="O3143">
        <v>48.5244315432994</v>
      </c>
      <c r="P3143">
        <v>175.355239786856</v>
      </c>
      <c r="Q3143">
        <v>0.14157734146571299</v>
      </c>
    </row>
    <row r="3144" spans="1:17" hidden="1" x14ac:dyDescent="0.3">
      <c r="A3144" t="s">
        <v>6501</v>
      </c>
      <c r="B3144" t="s">
        <v>6502</v>
      </c>
      <c r="C3144" t="str">
        <f>IFERROR(VLOOKUP(Table1[[#This Row],[Ticker]],[1]!Table2[[Symbol]:[Industry]],2,FALSE),"-")</f>
        <v>-</v>
      </c>
      <c r="D3144" t="s">
        <v>356</v>
      </c>
      <c r="E3144">
        <v>78.701819</v>
      </c>
      <c r="F3144">
        <v>95</v>
      </c>
      <c r="G3144">
        <v>-3.6366106540514802</v>
      </c>
      <c r="H3144">
        <v>0.76907881540768697</v>
      </c>
      <c r="I3144">
        <v>-20.310505287383801</v>
      </c>
      <c r="J3144">
        <v>-2.4035034137603701</v>
      </c>
      <c r="K3144">
        <v>93.396393595816903</v>
      </c>
      <c r="L3144">
        <v>89.409037815662103</v>
      </c>
      <c r="M3144">
        <v>55.174355604115902</v>
      </c>
      <c r="N3144">
        <v>1.31645309570889</v>
      </c>
      <c r="O3144">
        <v>15.684210526315701</v>
      </c>
      <c r="P3144">
        <v>40.865954922894403</v>
      </c>
      <c r="Q3144">
        <v>1.9602130577448001E-2</v>
      </c>
    </row>
    <row r="3145" spans="1:17" hidden="1" x14ac:dyDescent="0.3">
      <c r="A3145" t="s">
        <v>6503</v>
      </c>
      <c r="B3145" t="s">
        <v>6504</v>
      </c>
      <c r="C3145" t="str">
        <f>IFERROR(VLOOKUP(Table1[[#This Row],[Ticker]],[1]!Table2[[Symbol]:[Industry]],2,FALSE),"-")</f>
        <v>-</v>
      </c>
      <c r="D3145" t="s">
        <v>89</v>
      </c>
      <c r="E3145">
        <v>78.120985599999997</v>
      </c>
      <c r="F3145">
        <v>37.42</v>
      </c>
      <c r="G3145">
        <v>0.25884876325844502</v>
      </c>
      <c r="H3145">
        <v>22.202753986042701</v>
      </c>
      <c r="I3145">
        <v>-11.0177694226141</v>
      </c>
      <c r="J3145">
        <v>2.9377131742351401</v>
      </c>
      <c r="K3145">
        <v>31.176061886240799</v>
      </c>
      <c r="L3145">
        <v>30.387790606737799</v>
      </c>
      <c r="M3145">
        <v>70.670903125445705</v>
      </c>
      <c r="N3145">
        <v>2.7106279224351502</v>
      </c>
      <c r="O3145">
        <v>13.281667557455901</v>
      </c>
      <c r="P3145">
        <v>61.991341991341997</v>
      </c>
      <c r="Q3145">
        <v>8.5763335600544999E-2</v>
      </c>
    </row>
    <row r="3146" spans="1:17" hidden="1" x14ac:dyDescent="0.3">
      <c r="A3146" t="s">
        <v>6505</v>
      </c>
      <c r="B3146" t="s">
        <v>6506</v>
      </c>
      <c r="C3146" t="str">
        <f>IFERROR(VLOOKUP(Table1[[#This Row],[Ticker]],[1]!Table2[[Symbol]:[Industry]],2,FALSE),"-")</f>
        <v>-</v>
      </c>
      <c r="D3146" t="s">
        <v>2642</v>
      </c>
      <c r="E3146">
        <v>78.020173499999999</v>
      </c>
      <c r="F3146">
        <v>5.35</v>
      </c>
      <c r="G3146">
        <v>81.428820247508696</v>
      </c>
      <c r="H3146">
        <v>44.583184768669803</v>
      </c>
      <c r="I3146">
        <v>23.826395703589501</v>
      </c>
      <c r="J3146">
        <v>7.1056960231591102</v>
      </c>
      <c r="K3146">
        <v>4.4126137837261004</v>
      </c>
      <c r="L3146">
        <v>3.78548951018261</v>
      </c>
      <c r="M3146">
        <v>54.517720733423602</v>
      </c>
      <c r="N3146">
        <v>3.2016780654559902</v>
      </c>
      <c r="O3146">
        <v>30.654205607476602</v>
      </c>
      <c r="P3146">
        <v>116.59919028340001</v>
      </c>
      <c r="Q3146">
        <v>8.2794241874228999E-2</v>
      </c>
    </row>
    <row r="3147" spans="1:17" hidden="1" x14ac:dyDescent="0.3">
      <c r="A3147" t="s">
        <v>6507</v>
      </c>
      <c r="B3147" t="s">
        <v>6508</v>
      </c>
      <c r="C3147" t="str">
        <f>IFERROR(VLOOKUP(Table1[[#This Row],[Ticker]],[1]!Table2[[Symbol]:[Industry]],2,FALSE),"-")</f>
        <v>-</v>
      </c>
      <c r="D3147" t="s">
        <v>356</v>
      </c>
      <c r="E3147">
        <v>77.878699999999995</v>
      </c>
      <c r="F3147">
        <v>2290.5500000000002</v>
      </c>
      <c r="G3147">
        <v>142.56002891106101</v>
      </c>
      <c r="H3147">
        <v>5.6521486729105304</v>
      </c>
      <c r="I3147">
        <v>77.590710666399104</v>
      </c>
      <c r="J3147">
        <v>16.702584519400101</v>
      </c>
      <c r="K3147">
        <v>1793.9115869934201</v>
      </c>
      <c r="L3147">
        <v>1277.07444337471</v>
      </c>
      <c r="M3147">
        <v>89.0099678505794</v>
      </c>
      <c r="N3147">
        <v>0.88346121768140096</v>
      </c>
      <c r="O3147">
        <v>7.0026849446639297</v>
      </c>
      <c r="P3147">
        <v>227.12796343901701</v>
      </c>
      <c r="Q3147">
        <v>0.14380947181376</v>
      </c>
    </row>
    <row r="3148" spans="1:17" hidden="1" x14ac:dyDescent="0.3">
      <c r="A3148" t="s">
        <v>6509</v>
      </c>
      <c r="B3148" t="s">
        <v>6510</v>
      </c>
      <c r="C3148" t="str">
        <f>IFERROR(VLOOKUP(Table1[[#This Row],[Ticker]],[1]!Table2[[Symbol]:[Industry]],2,FALSE),"-")</f>
        <v>-</v>
      </c>
      <c r="D3148" t="s">
        <v>265</v>
      </c>
      <c r="E3148">
        <v>77.844704399999998</v>
      </c>
      <c r="F3148">
        <v>3.6</v>
      </c>
      <c r="G3148">
        <v>186.218199815677</v>
      </c>
      <c r="H3148">
        <v>52.0615958222104</v>
      </c>
      <c r="I3148">
        <v>-6.9538117860938202</v>
      </c>
      <c r="J3148">
        <v>26.405631797083299</v>
      </c>
      <c r="K3148">
        <v>2.5458320145082101</v>
      </c>
      <c r="L3148">
        <v>2.4521713213444101</v>
      </c>
      <c r="M3148">
        <v>89.300306365133096</v>
      </c>
      <c r="N3148">
        <v>4.3128042204669299</v>
      </c>
      <c r="O3148">
        <v>69.4444444444444</v>
      </c>
      <c r="P3148">
        <v>247.266881028938</v>
      </c>
    </row>
    <row r="3149" spans="1:17" hidden="1" x14ac:dyDescent="0.3">
      <c r="A3149" t="s">
        <v>6511</v>
      </c>
      <c r="B3149" t="s">
        <v>6512</v>
      </c>
      <c r="C3149" t="str">
        <f>IFERROR(VLOOKUP(Table1[[#This Row],[Ticker]],[1]!Table2[[Symbol]:[Industry]],2,FALSE),"-")</f>
        <v>-</v>
      </c>
      <c r="D3149" t="s">
        <v>1483</v>
      </c>
      <c r="E3149">
        <v>77.749120000000005</v>
      </c>
      <c r="F3149">
        <v>262.39999999999998</v>
      </c>
      <c r="G3149">
        <v>24.002178283915899</v>
      </c>
      <c r="H3149">
        <v>-0.31381113997341398</v>
      </c>
      <c r="I3149">
        <v>-15.973429510639299</v>
      </c>
      <c r="J3149">
        <v>2.3923327837843198</v>
      </c>
      <c r="K3149">
        <v>264.88171778741997</v>
      </c>
      <c r="L3149">
        <v>254.69712679008401</v>
      </c>
      <c r="M3149">
        <v>49.629304619256303</v>
      </c>
      <c r="N3149">
        <v>1.2500137159159399</v>
      </c>
      <c r="O3149">
        <v>38.719512195121901</v>
      </c>
      <c r="P3149">
        <v>63.999999999999901</v>
      </c>
      <c r="Q3149">
        <v>7.2860546294437001E-2</v>
      </c>
    </row>
    <row r="3150" spans="1:17" hidden="1" x14ac:dyDescent="0.3">
      <c r="A3150" t="s">
        <v>6513</v>
      </c>
      <c r="B3150" t="s">
        <v>6514</v>
      </c>
      <c r="C3150" t="str">
        <f>IFERROR(VLOOKUP(Table1[[#This Row],[Ticker]],[1]!Table2[[Symbol]:[Industry]],2,FALSE),"-")</f>
        <v>-</v>
      </c>
      <c r="D3150" t="s">
        <v>72</v>
      </c>
      <c r="E3150">
        <v>77.673016785000002</v>
      </c>
      <c r="F3150">
        <v>2.73</v>
      </c>
      <c r="G3150">
        <v>-36.638893503271298</v>
      </c>
      <c r="H3150">
        <v>-32.2241184635038</v>
      </c>
      <c r="I3150">
        <v>-29.9164983532579</v>
      </c>
      <c r="J3150">
        <v>-38.176020072704098</v>
      </c>
      <c r="K3150">
        <v>3.3571652741427598</v>
      </c>
      <c r="L3150">
        <v>3.3228511448593201</v>
      </c>
      <c r="M3150">
        <v>29.950721379673698</v>
      </c>
      <c r="N3150">
        <v>3.6929020914809598</v>
      </c>
      <c r="O3150">
        <v>72.161172161172104</v>
      </c>
      <c r="P3150">
        <v>14.4838709677419</v>
      </c>
      <c r="Q3150">
        <v>-3.0848517975117999E-2</v>
      </c>
    </row>
    <row r="3151" spans="1:17" hidden="1" x14ac:dyDescent="0.3">
      <c r="A3151" t="s">
        <v>6515</v>
      </c>
      <c r="B3151" t="s">
        <v>6516</v>
      </c>
      <c r="C3151" t="str">
        <f>IFERROR(VLOOKUP(Table1[[#This Row],[Ticker]],[1]!Table2[[Symbol]:[Industry]],2,FALSE),"-")</f>
        <v>-</v>
      </c>
      <c r="D3151" t="s">
        <v>2889</v>
      </c>
      <c r="E3151">
        <v>77.638863604999997</v>
      </c>
      <c r="F3151">
        <v>86.95</v>
      </c>
      <c r="G3151">
        <v>14.281722351718701</v>
      </c>
      <c r="H3151">
        <v>-7.7352162289369097</v>
      </c>
      <c r="I3151">
        <v>-28.327389442366901</v>
      </c>
      <c r="J3151">
        <v>-2.4832570918055499</v>
      </c>
      <c r="K3151">
        <v>95.621646637890905</v>
      </c>
      <c r="L3151">
        <v>94.047802803591793</v>
      </c>
      <c r="M3151">
        <v>38.950869172721198</v>
      </c>
      <c r="N3151">
        <v>0.55799373040752298</v>
      </c>
      <c r="O3151">
        <v>57.435307648073497</v>
      </c>
      <c r="P3151">
        <v>58.090909090909101</v>
      </c>
    </row>
    <row r="3152" spans="1:17" hidden="1" x14ac:dyDescent="0.3">
      <c r="A3152" t="s">
        <v>6517</v>
      </c>
      <c r="B3152" t="s">
        <v>6518</v>
      </c>
      <c r="C3152" t="str">
        <f>IFERROR(VLOOKUP(Table1[[#This Row],[Ticker]],[1]!Table2[[Symbol]:[Industry]],2,FALSE),"-")</f>
        <v>-</v>
      </c>
      <c r="D3152" t="s">
        <v>630</v>
      </c>
      <c r="E3152">
        <v>77.425670269999998</v>
      </c>
      <c r="F3152">
        <v>80.209999999999994</v>
      </c>
      <c r="G3152">
        <v>29.081624564363398</v>
      </c>
      <c r="H3152">
        <v>2.3436471042616702</v>
      </c>
      <c r="I3152">
        <v>-2.6878453375176701</v>
      </c>
      <c r="J3152">
        <v>3.9994315942729499</v>
      </c>
      <c r="K3152">
        <v>79.645673938246304</v>
      </c>
      <c r="L3152">
        <v>74.790252704096204</v>
      </c>
      <c r="M3152">
        <v>51.221768480037902</v>
      </c>
      <c r="N3152">
        <v>0.87252796975148295</v>
      </c>
      <c r="O3152">
        <v>18.314424635332202</v>
      </c>
      <c r="P3152">
        <v>71.3888888888888</v>
      </c>
      <c r="Q3152">
        <v>5.5553758208316997E-2</v>
      </c>
    </row>
    <row r="3153" spans="1:17" hidden="1" x14ac:dyDescent="0.3">
      <c r="A3153" t="s">
        <v>6519</v>
      </c>
      <c r="B3153" t="s">
        <v>6520</v>
      </c>
      <c r="C3153" t="str">
        <f>IFERROR(VLOOKUP(Table1[[#This Row],[Ticker]],[1]!Table2[[Symbol]:[Industry]],2,FALSE),"-")</f>
        <v>-</v>
      </c>
      <c r="D3153" t="s">
        <v>532</v>
      </c>
      <c r="E3153">
        <v>77.257350000000002</v>
      </c>
      <c r="F3153">
        <v>1.53</v>
      </c>
      <c r="G3153">
        <v>82.466369654623307</v>
      </c>
      <c r="H3153">
        <v>20.215865794662101</v>
      </c>
      <c r="I3153">
        <v>44.958501646742</v>
      </c>
      <c r="J3153">
        <v>20.115457325090599</v>
      </c>
      <c r="K3153">
        <v>1.19347204269258</v>
      </c>
      <c r="L3153">
        <v>1.0203387052944299</v>
      </c>
      <c r="M3153">
        <v>88.309133002671004</v>
      </c>
      <c r="N3153">
        <v>1.7975460466140201</v>
      </c>
      <c r="O3153">
        <v>0.65359477124182697</v>
      </c>
      <c r="P3153">
        <v>128.35820895522301</v>
      </c>
      <c r="Q3153">
        <v>8.2618589039611001E-2</v>
      </c>
    </row>
    <row r="3154" spans="1:17" hidden="1" x14ac:dyDescent="0.3">
      <c r="A3154" t="s">
        <v>6521</v>
      </c>
      <c r="B3154" t="s">
        <v>6522</v>
      </c>
      <c r="C3154" t="str">
        <f>IFERROR(VLOOKUP(Table1[[#This Row],[Ticker]],[1]!Table2[[Symbol]:[Industry]],2,FALSE),"-")</f>
        <v>-</v>
      </c>
      <c r="D3154" t="s">
        <v>473</v>
      </c>
      <c r="E3154">
        <v>77.055809183999997</v>
      </c>
      <c r="F3154">
        <v>44.64</v>
      </c>
      <c r="G3154">
        <v>-74.9457031052562</v>
      </c>
      <c r="H3154">
        <v>8.3539309380749298</v>
      </c>
      <c r="I3154">
        <v>-32.3753040917601</v>
      </c>
      <c r="J3154">
        <v>12.0441749045061</v>
      </c>
      <c r="K3154">
        <v>39.311669456526701</v>
      </c>
      <c r="L3154">
        <v>48.854046432987701</v>
      </c>
      <c r="M3154">
        <v>71.790059557272201</v>
      </c>
      <c r="N3154">
        <v>3.75380894843935</v>
      </c>
      <c r="O3154">
        <v>85.497388967367698</v>
      </c>
      <c r="P3154">
        <v>46.649145860709503</v>
      </c>
      <c r="Q3154">
        <v>-1.5911553688602999E-2</v>
      </c>
    </row>
    <row r="3155" spans="1:17" hidden="1" x14ac:dyDescent="0.3">
      <c r="A3155" t="s">
        <v>6523</v>
      </c>
      <c r="B3155" t="s">
        <v>6524</v>
      </c>
      <c r="C3155" t="str">
        <f>IFERROR(VLOOKUP(Table1[[#This Row],[Ticker]],[1]!Table2[[Symbol]:[Industry]],2,FALSE),"-")</f>
        <v>-</v>
      </c>
      <c r="D3155" t="s">
        <v>743</v>
      </c>
      <c r="E3155">
        <v>77.053211959999999</v>
      </c>
      <c r="F3155">
        <v>63.11</v>
      </c>
      <c r="G3155">
        <v>22.553410273578798</v>
      </c>
      <c r="H3155">
        <v>0.82233465382552895</v>
      </c>
      <c r="I3155">
        <v>8.00833190862366</v>
      </c>
      <c r="J3155">
        <v>-0.68906416973335904</v>
      </c>
      <c r="K3155">
        <v>60.747932907382697</v>
      </c>
      <c r="L3155">
        <v>54.071980668951298</v>
      </c>
      <c r="M3155">
        <v>51.880968766981397</v>
      </c>
      <c r="N3155">
        <v>1.4842210526914299</v>
      </c>
      <c r="O3155">
        <v>2.2025035652036098</v>
      </c>
      <c r="P3155">
        <v>57.381546134663303</v>
      </c>
      <c r="Q3155">
        <v>6.5320406444950005E-2</v>
      </c>
    </row>
    <row r="3156" spans="1:17" hidden="1" x14ac:dyDescent="0.3">
      <c r="A3156" t="s">
        <v>6525</v>
      </c>
      <c r="B3156" t="s">
        <v>6526</v>
      </c>
      <c r="C3156" t="str">
        <f>IFERROR(VLOOKUP(Table1[[#This Row],[Ticker]],[1]!Table2[[Symbol]:[Industry]],2,FALSE),"-")</f>
        <v>-</v>
      </c>
      <c r="D3156" t="s">
        <v>1645</v>
      </c>
      <c r="E3156">
        <v>77</v>
      </c>
      <c r="F3156">
        <v>1.4</v>
      </c>
      <c r="G3156">
        <v>149.96636965462301</v>
      </c>
      <c r="H3156">
        <v>32.690526639820398</v>
      </c>
      <c r="I3156">
        <v>44.674410737651002</v>
      </c>
      <c r="J3156">
        <v>11.3262667177182</v>
      </c>
      <c r="K3156">
        <v>1.1393216257162999</v>
      </c>
      <c r="L3156">
        <v>0.94034028861830299</v>
      </c>
      <c r="M3156">
        <v>78.484123919717305</v>
      </c>
      <c r="N3156">
        <v>1.2959868746209</v>
      </c>
      <c r="O3156">
        <v>2.8571428571428599</v>
      </c>
      <c r="P3156">
        <v>191.666666666666</v>
      </c>
      <c r="Q3156">
        <v>0.114659419074866</v>
      </c>
    </row>
    <row r="3157" spans="1:17" hidden="1" x14ac:dyDescent="0.3">
      <c r="A3157" t="s">
        <v>6527</v>
      </c>
      <c r="B3157" t="s">
        <v>6528</v>
      </c>
      <c r="C3157" t="str">
        <f>IFERROR(VLOOKUP(Table1[[#This Row],[Ticker]],[1]!Table2[[Symbol]:[Industry]],2,FALSE),"-")</f>
        <v>-</v>
      </c>
      <c r="D3157" t="s">
        <v>163</v>
      </c>
      <c r="E3157">
        <v>76.975225739999999</v>
      </c>
      <c r="F3157">
        <v>84.12</v>
      </c>
      <c r="G3157">
        <v>50.365254492710399</v>
      </c>
      <c r="H3157">
        <v>-16.4070394969239</v>
      </c>
      <c r="I3157">
        <v>-13.79448878388</v>
      </c>
      <c r="J3157">
        <v>2.6117168533953299</v>
      </c>
      <c r="K3157">
        <v>88.768293606237407</v>
      </c>
      <c r="L3157">
        <v>85.326581925036294</v>
      </c>
      <c r="M3157">
        <v>52.109316625064103</v>
      </c>
      <c r="N3157">
        <v>0.73462176912244703</v>
      </c>
      <c r="O3157">
        <v>50.213980028530599</v>
      </c>
      <c r="P3157">
        <v>91.617312072892901</v>
      </c>
      <c r="Q3157">
        <v>0.17267863119931301</v>
      </c>
    </row>
    <row r="3158" spans="1:17" hidden="1" x14ac:dyDescent="0.3">
      <c r="A3158" t="s">
        <v>6529</v>
      </c>
      <c r="B3158" t="s">
        <v>6530</v>
      </c>
      <c r="C3158" t="str">
        <f>IFERROR(VLOOKUP(Table1[[#This Row],[Ticker]],[1]!Table2[[Symbol]:[Industry]],2,FALSE),"-")</f>
        <v>-</v>
      </c>
      <c r="D3158" t="s">
        <v>1611</v>
      </c>
      <c r="E3158">
        <v>76.863335753999905</v>
      </c>
      <c r="F3158">
        <v>6.53</v>
      </c>
      <c r="G3158">
        <v>91.322301858013105</v>
      </c>
      <c r="H3158">
        <v>16.598298589960098</v>
      </c>
      <c r="I3158">
        <v>11.160424723665001</v>
      </c>
      <c r="J3158">
        <v>-11.303180463453</v>
      </c>
      <c r="K3158">
        <v>6.2986899298835599</v>
      </c>
      <c r="L3158">
        <v>5.1586151712897399</v>
      </c>
      <c r="M3158">
        <v>29.541802866608101</v>
      </c>
      <c r="N3158">
        <v>0.14936200713021999</v>
      </c>
      <c r="O3158">
        <v>35.375191424195997</v>
      </c>
      <c r="P3158">
        <v>137.45454545454501</v>
      </c>
      <c r="Q3158">
        <v>9.1428810461228999E-2</v>
      </c>
    </row>
    <row r="3159" spans="1:17" hidden="1" x14ac:dyDescent="0.3">
      <c r="A3159" t="s">
        <v>6531</v>
      </c>
      <c r="B3159" t="s">
        <v>6532</v>
      </c>
      <c r="C3159" t="str">
        <f>IFERROR(VLOOKUP(Table1[[#This Row],[Ticker]],[1]!Table2[[Symbol]:[Industry]],2,FALSE),"-")</f>
        <v>-</v>
      </c>
      <c r="D3159" t="s">
        <v>118</v>
      </c>
      <c r="E3159">
        <v>76.8</v>
      </c>
      <c r="F3159">
        <v>1920</v>
      </c>
      <c r="G3159">
        <v>87.5054587096879</v>
      </c>
      <c r="H3159">
        <v>-3.9948144341998399</v>
      </c>
      <c r="I3159">
        <v>6.5664884142278099</v>
      </c>
      <c r="J3159">
        <v>-5.0754736452374098</v>
      </c>
      <c r="K3159">
        <v>1906.1595294040301</v>
      </c>
      <c r="L3159">
        <v>1632.5241074647099</v>
      </c>
      <c r="M3159">
        <v>45.487437486007799</v>
      </c>
      <c r="N3159">
        <v>0.59309244690801199</v>
      </c>
      <c r="O3159">
        <v>28.8541666666666</v>
      </c>
      <c r="P3159">
        <v>129.94011976047901</v>
      </c>
      <c r="Q3159">
        <v>9.7694881028715999E-2</v>
      </c>
    </row>
    <row r="3160" spans="1:17" hidden="1" x14ac:dyDescent="0.3">
      <c r="A3160" t="s">
        <v>6533</v>
      </c>
      <c r="B3160" t="s">
        <v>6534</v>
      </c>
      <c r="C3160" t="str">
        <f>IFERROR(VLOOKUP(Table1[[#This Row],[Ticker]],[1]!Table2[[Symbol]:[Industry]],2,FALSE),"-")</f>
        <v>-</v>
      </c>
      <c r="E3160">
        <v>76.689842185000003</v>
      </c>
      <c r="F3160">
        <v>55.33</v>
      </c>
      <c r="G3160">
        <v>-35.4039057002595</v>
      </c>
      <c r="H3160">
        <v>-11.765564671616699</v>
      </c>
      <c r="I3160">
        <v>-18.970578049652602</v>
      </c>
      <c r="J3160">
        <v>-1.38938438786561</v>
      </c>
      <c r="K3160">
        <v>59.048814417841299</v>
      </c>
      <c r="L3160">
        <v>57.9419748200363</v>
      </c>
      <c r="M3160">
        <v>21.870445900835598</v>
      </c>
      <c r="N3160">
        <v>0.57077559907549102</v>
      </c>
      <c r="O3160">
        <v>46.972709199349303</v>
      </c>
      <c r="P3160">
        <v>22.682926829268201</v>
      </c>
      <c r="Q3160">
        <v>-2.1189307116970001E-2</v>
      </c>
    </row>
    <row r="3161" spans="1:17" hidden="1" x14ac:dyDescent="0.3">
      <c r="A3161" t="s">
        <v>6535</v>
      </c>
      <c r="B3161" t="s">
        <v>6536</v>
      </c>
      <c r="C3161" t="str">
        <f>IFERROR(VLOOKUP(Table1[[#This Row],[Ticker]],[1]!Table2[[Symbol]:[Industry]],2,FALSE),"-")</f>
        <v>-</v>
      </c>
      <c r="D3161" t="s">
        <v>265</v>
      </c>
      <c r="E3161">
        <v>76.676368780999994</v>
      </c>
      <c r="F3161">
        <v>25.21</v>
      </c>
      <c r="G3161">
        <v>-15.181694126697799</v>
      </c>
      <c r="H3161">
        <v>18.819586689790299</v>
      </c>
      <c r="I3161">
        <v>-10.242944634249699</v>
      </c>
      <c r="J3161">
        <v>10.8292192070188</v>
      </c>
      <c r="K3161">
        <v>22.767269443232799</v>
      </c>
      <c r="L3161">
        <v>22.448070557712899</v>
      </c>
      <c r="M3161">
        <v>57.280539368890402</v>
      </c>
      <c r="N3161">
        <v>3.21871232520787</v>
      </c>
      <c r="O3161">
        <v>39.627132090440298</v>
      </c>
      <c r="Q3161">
        <v>6.2388632147279001E-2</v>
      </c>
    </row>
    <row r="3162" spans="1:17" hidden="1" x14ac:dyDescent="0.3">
      <c r="A3162" t="s">
        <v>6537</v>
      </c>
      <c r="B3162" t="s">
        <v>6538</v>
      </c>
      <c r="C3162" t="str">
        <f>IFERROR(VLOOKUP(Table1[[#This Row],[Ticker]],[1]!Table2[[Symbol]:[Industry]],2,FALSE),"-")</f>
        <v>-</v>
      </c>
      <c r="D3162" t="s">
        <v>446</v>
      </c>
      <c r="E3162">
        <v>76.251455574999994</v>
      </c>
      <c r="F3162">
        <v>37.85</v>
      </c>
      <c r="G3162">
        <v>94.196227474528499</v>
      </c>
      <c r="H3162">
        <v>5.2300685461151799</v>
      </c>
      <c r="I3162">
        <v>-2.3679489157210001</v>
      </c>
      <c r="J3162">
        <v>-4.82302759278513</v>
      </c>
      <c r="K3162">
        <v>37.204955817143301</v>
      </c>
      <c r="L3162">
        <v>32.124797122746998</v>
      </c>
      <c r="M3162">
        <v>46.548114542869101</v>
      </c>
      <c r="N3162">
        <v>0.735962486669825</v>
      </c>
      <c r="O3162">
        <v>29.194187582562702</v>
      </c>
      <c r="P3162">
        <v>159.24657534246501</v>
      </c>
      <c r="Q3162">
        <v>5.3577680996650001E-2</v>
      </c>
    </row>
    <row r="3163" spans="1:17" hidden="1" x14ac:dyDescent="0.3">
      <c r="A3163" t="s">
        <v>6539</v>
      </c>
      <c r="B3163" t="s">
        <v>6540</v>
      </c>
      <c r="C3163" t="str">
        <f>IFERROR(VLOOKUP(Table1[[#This Row],[Ticker]],[1]!Table2[[Symbol]:[Industry]],2,FALSE),"-")</f>
        <v>-</v>
      </c>
      <c r="D3163" t="s">
        <v>777</v>
      </c>
      <c r="E3163">
        <v>76.177017000000006</v>
      </c>
      <c r="F3163">
        <v>74.97</v>
      </c>
      <c r="G3163">
        <v>-25.6912503871303</v>
      </c>
      <c r="H3163">
        <v>2.80989514193829</v>
      </c>
      <c r="I3163">
        <v>-13.0371880084304</v>
      </c>
      <c r="J3163">
        <v>-11.053373843740401</v>
      </c>
      <c r="K3163">
        <v>75.397361175092399</v>
      </c>
      <c r="L3163">
        <v>73.738684303500506</v>
      </c>
      <c r="M3163">
        <v>43.5982855776831</v>
      </c>
      <c r="N3163">
        <v>1.3405917241554599</v>
      </c>
      <c r="O3163">
        <v>52.994531145791598</v>
      </c>
      <c r="P3163">
        <v>29.593777009507299</v>
      </c>
      <c r="Q3163">
        <v>0.133415446954185</v>
      </c>
    </row>
    <row r="3164" spans="1:17" hidden="1" x14ac:dyDescent="0.3">
      <c r="A3164" t="s">
        <v>6541</v>
      </c>
      <c r="B3164" t="s">
        <v>6542</v>
      </c>
      <c r="C3164" t="str">
        <f>IFERROR(VLOOKUP(Table1[[#This Row],[Ticker]],[1]!Table2[[Symbol]:[Industry]],2,FALSE),"-")</f>
        <v>-</v>
      </c>
      <c r="D3164" t="s">
        <v>127</v>
      </c>
      <c r="E3164">
        <v>75.71222736</v>
      </c>
      <c r="F3164">
        <v>20.95</v>
      </c>
      <c r="G3164">
        <v>3.8321843511089502</v>
      </c>
      <c r="H3164">
        <v>-5.9104529437723601</v>
      </c>
      <c r="I3164">
        <v>-38.012413743484103</v>
      </c>
      <c r="J3164">
        <v>1.6639985976188001</v>
      </c>
      <c r="K3164">
        <v>22.467407254779999</v>
      </c>
      <c r="L3164">
        <v>23.1205074633016</v>
      </c>
      <c r="M3164">
        <v>44.817483983194599</v>
      </c>
      <c r="N3164">
        <v>0.673322237172018</v>
      </c>
      <c r="O3164">
        <v>89.451073985680196</v>
      </c>
      <c r="P3164">
        <v>39.6666666666666</v>
      </c>
      <c r="Q3164">
        <v>1.2956011698544E-2</v>
      </c>
    </row>
    <row r="3165" spans="1:17" hidden="1" x14ac:dyDescent="0.3">
      <c r="A3165" t="s">
        <v>6543</v>
      </c>
      <c r="B3165" t="s">
        <v>6544</v>
      </c>
      <c r="C3165" t="str">
        <f>IFERROR(VLOOKUP(Table1[[#This Row],[Ticker]],[1]!Table2[[Symbol]:[Industry]],2,FALSE),"-")</f>
        <v>-</v>
      </c>
      <c r="D3165" t="s">
        <v>259</v>
      </c>
      <c r="E3165">
        <v>75.647999999999996</v>
      </c>
      <c r="F3165">
        <v>31.52</v>
      </c>
      <c r="G3165">
        <v>12.5908040437635</v>
      </c>
      <c r="H3165">
        <v>-2.0274050174201599</v>
      </c>
      <c r="I3165">
        <v>13.9745403432796</v>
      </c>
      <c r="J3165">
        <v>-4.6553616910350399</v>
      </c>
      <c r="K3165">
        <v>30.879740439446099</v>
      </c>
      <c r="L3165">
        <v>25.748072957256401</v>
      </c>
      <c r="M3165">
        <v>42.168375131343701</v>
      </c>
      <c r="N3165">
        <v>0.54137104337336805</v>
      </c>
      <c r="O3165">
        <v>22.747461928933902</v>
      </c>
      <c r="P3165">
        <v>73.663911845729999</v>
      </c>
      <c r="Q3165">
        <v>8.2826979892507993E-2</v>
      </c>
    </row>
    <row r="3166" spans="1:17" hidden="1" x14ac:dyDescent="0.3">
      <c r="A3166" t="s">
        <v>6545</v>
      </c>
      <c r="B3166" t="s">
        <v>6546</v>
      </c>
      <c r="C3166" t="str">
        <f>IFERROR(VLOOKUP(Table1[[#This Row],[Ticker]],[1]!Table2[[Symbol]:[Industry]],2,FALSE),"-")</f>
        <v>-</v>
      </c>
      <c r="D3166" t="s">
        <v>532</v>
      </c>
      <c r="E3166">
        <v>75.524410000000003</v>
      </c>
      <c r="F3166">
        <v>245.05</v>
      </c>
      <c r="G3166">
        <v>111.991061012648</v>
      </c>
      <c r="H3166">
        <v>28.593127353741899</v>
      </c>
      <c r="I3166">
        <v>83.204469388677495</v>
      </c>
      <c r="J3166">
        <v>21.706747461928501</v>
      </c>
      <c r="K3166">
        <v>189.19965555524001</v>
      </c>
      <c r="L3166">
        <v>151.62556368798201</v>
      </c>
      <c r="M3166">
        <v>89.822871882624099</v>
      </c>
      <c r="N3166">
        <v>1.0559185029343301</v>
      </c>
      <c r="O3166">
        <v>0</v>
      </c>
      <c r="P3166">
        <v>214.569961489088</v>
      </c>
      <c r="Q3166">
        <v>0.17877085148182201</v>
      </c>
    </row>
    <row r="3167" spans="1:17" hidden="1" x14ac:dyDescent="0.3">
      <c r="A3167" t="s">
        <v>6547</v>
      </c>
      <c r="B3167" t="s">
        <v>6548</v>
      </c>
      <c r="C3167" t="str">
        <f>IFERROR(VLOOKUP(Table1[[#This Row],[Ticker]],[1]!Table2[[Symbol]:[Industry]],2,FALSE),"-")</f>
        <v>-</v>
      </c>
      <c r="D3167" t="s">
        <v>2247</v>
      </c>
      <c r="E3167">
        <v>75.492800000000003</v>
      </c>
      <c r="F3167">
        <v>162.69999999999999</v>
      </c>
      <c r="G3167">
        <v>-38.418111453547098</v>
      </c>
      <c r="H3167">
        <v>4.4443233773517603</v>
      </c>
      <c r="I3167">
        <v>-36.382925211771202</v>
      </c>
      <c r="J3167">
        <v>-1.28391068657678</v>
      </c>
      <c r="K3167">
        <v>174.75602303325101</v>
      </c>
      <c r="L3167">
        <v>176.567008707095</v>
      </c>
      <c r="M3167">
        <v>39.124156900083001</v>
      </c>
      <c r="N3167">
        <v>0.381861275978923</v>
      </c>
      <c r="O3167">
        <v>68.592501536570396</v>
      </c>
      <c r="P3167">
        <v>30.945674044265498</v>
      </c>
      <c r="Q3167">
        <v>0.121819137810768</v>
      </c>
    </row>
    <row r="3168" spans="1:17" hidden="1" x14ac:dyDescent="0.3">
      <c r="A3168" t="s">
        <v>6549</v>
      </c>
      <c r="B3168" t="s">
        <v>6550</v>
      </c>
      <c r="C3168" t="str">
        <f>IFERROR(VLOOKUP(Table1[[#This Row],[Ticker]],[1]!Table2[[Symbol]:[Industry]],2,FALSE),"-")</f>
        <v>-</v>
      </c>
      <c r="D3168" t="s">
        <v>175</v>
      </c>
      <c r="E3168">
        <v>75.457064709999997</v>
      </c>
      <c r="F3168">
        <v>106.9</v>
      </c>
      <c r="G3168">
        <v>-64.450808259487005</v>
      </c>
      <c r="H3168">
        <v>11.1362540766793</v>
      </c>
      <c r="I3168">
        <v>-20.644568528696599</v>
      </c>
      <c r="J3168">
        <v>8.7772615412015007</v>
      </c>
      <c r="K3168">
        <v>104.24753602387101</v>
      </c>
      <c r="L3168">
        <v>110.267757870388</v>
      </c>
      <c r="M3168">
        <v>77.406240419066094</v>
      </c>
      <c r="N3168">
        <v>0.571957671957671</v>
      </c>
      <c r="O3168">
        <v>52.478952291861503</v>
      </c>
      <c r="P3168">
        <v>14.5766345123258</v>
      </c>
    </row>
    <row r="3169" spans="1:17" hidden="1" x14ac:dyDescent="0.3">
      <c r="A3169" t="s">
        <v>6551</v>
      </c>
      <c r="B3169" t="s">
        <v>6552</v>
      </c>
      <c r="C3169" t="str">
        <f>IFERROR(VLOOKUP(Table1[[#This Row],[Ticker]],[1]!Table2[[Symbol]:[Industry]],2,FALSE),"-")</f>
        <v>-</v>
      </c>
      <c r="D3169" t="s">
        <v>1419</v>
      </c>
      <c r="E3169">
        <v>75.418837499999995</v>
      </c>
      <c r="F3169">
        <v>113.25</v>
      </c>
      <c r="G3169">
        <v>10.109916245391799</v>
      </c>
      <c r="H3169">
        <v>-6.6288803682657802</v>
      </c>
      <c r="I3169">
        <v>-12.343492494763099</v>
      </c>
      <c r="J3169">
        <v>8.0315237440761997</v>
      </c>
      <c r="K3169">
        <v>118.118019595175</v>
      </c>
      <c r="L3169">
        <v>109.240779090177</v>
      </c>
      <c r="M3169">
        <v>43.540123194289798</v>
      </c>
      <c r="N3169">
        <v>2.4045114431790702</v>
      </c>
      <c r="O3169">
        <v>58.896247240618003</v>
      </c>
      <c r="P3169">
        <v>51</v>
      </c>
      <c r="Q3169">
        <v>0.11529442199691201</v>
      </c>
    </row>
    <row r="3170" spans="1:17" hidden="1" x14ac:dyDescent="0.3">
      <c r="A3170" t="s">
        <v>6553</v>
      </c>
      <c r="B3170" t="s">
        <v>6554</v>
      </c>
      <c r="C3170" t="str">
        <f>IFERROR(VLOOKUP(Table1[[#This Row],[Ticker]],[1]!Table2[[Symbol]:[Industry]],2,FALSE),"-")</f>
        <v>-</v>
      </c>
      <c r="D3170" t="s">
        <v>473</v>
      </c>
      <c r="E3170">
        <v>75.302485300000001</v>
      </c>
      <c r="F3170">
        <v>152.94999999999999</v>
      </c>
      <c r="G3170">
        <v>-59.889168066082902</v>
      </c>
      <c r="H3170">
        <v>-9.5846209467057601</v>
      </c>
      <c r="I3170">
        <v>-11.1416840386057</v>
      </c>
      <c r="J3170">
        <v>-8.8620871753710198</v>
      </c>
      <c r="K3170">
        <v>156.748315477386</v>
      </c>
      <c r="L3170">
        <v>168.31857359052299</v>
      </c>
      <c r="M3170">
        <v>48.413211899580503</v>
      </c>
      <c r="N3170">
        <v>0.57720400768578695</v>
      </c>
      <c r="O3170">
        <v>59.790781301078802</v>
      </c>
      <c r="P3170">
        <v>17.6538461538461</v>
      </c>
      <c r="Q3170">
        <v>0.103965396712242</v>
      </c>
    </row>
    <row r="3171" spans="1:17" hidden="1" x14ac:dyDescent="0.3">
      <c r="A3171" t="s">
        <v>6555</v>
      </c>
      <c r="B3171" t="s">
        <v>6556</v>
      </c>
      <c r="C3171" t="str">
        <f>IFERROR(VLOOKUP(Table1[[#This Row],[Ticker]],[1]!Table2[[Symbol]:[Industry]],2,FALSE),"-")</f>
        <v>-</v>
      </c>
      <c r="D3171" t="s">
        <v>121</v>
      </c>
      <c r="E3171">
        <v>75.281499999999994</v>
      </c>
      <c r="F3171">
        <v>95.9</v>
      </c>
      <c r="G3171">
        <v>-14.491461670677801</v>
      </c>
      <c r="H3171">
        <v>-3.7229631239293299</v>
      </c>
      <c r="I3171">
        <v>-25.661292430074202</v>
      </c>
      <c r="J3171">
        <v>2.3512582746247102</v>
      </c>
      <c r="K3171">
        <v>95.088495230610306</v>
      </c>
      <c r="L3171">
        <v>97.785704677151898</v>
      </c>
      <c r="M3171">
        <v>59.144986045614203</v>
      </c>
      <c r="N3171">
        <v>1.00265957446808</v>
      </c>
      <c r="O3171">
        <v>49.165797705943604</v>
      </c>
      <c r="P3171">
        <v>26.184210526315699</v>
      </c>
    </row>
    <row r="3172" spans="1:17" hidden="1" x14ac:dyDescent="0.3">
      <c r="A3172" t="s">
        <v>6557</v>
      </c>
      <c r="B3172" t="s">
        <v>6558</v>
      </c>
      <c r="C3172" t="str">
        <f>IFERROR(VLOOKUP(Table1[[#This Row],[Ticker]],[1]!Table2[[Symbol]:[Industry]],2,FALSE),"-")</f>
        <v>-</v>
      </c>
      <c r="D3172" t="s">
        <v>5356</v>
      </c>
      <c r="E3172">
        <v>75.208010200000004</v>
      </c>
      <c r="F3172">
        <v>36.380000000000003</v>
      </c>
      <c r="G3172">
        <v>-38.940310355384099</v>
      </c>
      <c r="H3172">
        <v>-24.828319497266101</v>
      </c>
      <c r="I3172">
        <v>-16.092174028933599</v>
      </c>
      <c r="J3172">
        <v>1.7110056854531801</v>
      </c>
      <c r="K3172">
        <v>40.293003471345997</v>
      </c>
      <c r="L3172">
        <v>40.276698020926197</v>
      </c>
      <c r="M3172">
        <v>56.533174866773201</v>
      </c>
      <c r="N3172">
        <v>0.35031274730286099</v>
      </c>
      <c r="O3172">
        <v>84.304562946673897</v>
      </c>
      <c r="P3172">
        <v>28.5058283292122</v>
      </c>
      <c r="Q3172">
        <v>0.13959340288915401</v>
      </c>
    </row>
    <row r="3173" spans="1:17" hidden="1" x14ac:dyDescent="0.3">
      <c r="A3173" t="s">
        <v>6559</v>
      </c>
      <c r="B3173" t="s">
        <v>6560</v>
      </c>
      <c r="C3173" t="str">
        <f>IFERROR(VLOOKUP(Table1[[#This Row],[Ticker]],[1]!Table2[[Symbol]:[Industry]],2,FALSE),"-")</f>
        <v>-</v>
      </c>
      <c r="D3173" t="s">
        <v>630</v>
      </c>
      <c r="E3173">
        <v>75.096539000000007</v>
      </c>
      <c r="F3173">
        <v>189.7</v>
      </c>
      <c r="G3173">
        <v>34.922891393753702</v>
      </c>
      <c r="H3173">
        <v>33.6908026244461</v>
      </c>
      <c r="I3173">
        <v>5.2680442334927697</v>
      </c>
      <c r="J3173">
        <v>-4.6696919929643697</v>
      </c>
      <c r="K3173">
        <v>170.798147928844</v>
      </c>
      <c r="L3173">
        <v>152.01527531031601</v>
      </c>
      <c r="M3173">
        <v>59.947175598628597</v>
      </c>
      <c r="N3173">
        <v>2.1162350668577199</v>
      </c>
      <c r="O3173">
        <v>28.624143384290999</v>
      </c>
      <c r="P3173">
        <v>77.954971857410797</v>
      </c>
      <c r="Q3173">
        <v>6.5249752135770001E-2</v>
      </c>
    </row>
    <row r="3174" spans="1:17" hidden="1" x14ac:dyDescent="0.3">
      <c r="A3174" t="s">
        <v>6561</v>
      </c>
      <c r="B3174" t="s">
        <v>6562</v>
      </c>
      <c r="C3174" t="str">
        <f>IFERROR(VLOOKUP(Table1[[#This Row],[Ticker]],[1]!Table2[[Symbol]:[Industry]],2,FALSE),"-")</f>
        <v>-</v>
      </c>
      <c r="D3174" t="s">
        <v>54</v>
      </c>
      <c r="E3174">
        <v>74.997</v>
      </c>
      <c r="F3174">
        <v>64.099999999999994</v>
      </c>
      <c r="G3174">
        <v>-85.7350816238839</v>
      </c>
      <c r="H3174">
        <v>-29.4515620725264</v>
      </c>
      <c r="I3174">
        <v>-70.1179496317652</v>
      </c>
      <c r="J3174">
        <v>-2.4295477933832599</v>
      </c>
      <c r="M3174">
        <v>28.628722520295302</v>
      </c>
      <c r="O3174">
        <v>148.673946957878</v>
      </c>
      <c r="P3174">
        <v>2.5599999999999801</v>
      </c>
    </row>
    <row r="3175" spans="1:17" hidden="1" x14ac:dyDescent="0.3">
      <c r="A3175" t="s">
        <v>6563</v>
      </c>
      <c r="B3175" t="s">
        <v>6564</v>
      </c>
      <c r="C3175" t="str">
        <f>IFERROR(VLOOKUP(Table1[[#This Row],[Ticker]],[1]!Table2[[Symbol]:[Industry]],2,FALSE),"-")</f>
        <v>-</v>
      </c>
      <c r="D3175" t="s">
        <v>133</v>
      </c>
      <c r="E3175">
        <v>74.994325570000001</v>
      </c>
      <c r="F3175">
        <v>136.1</v>
      </c>
      <c r="G3175">
        <v>-12.8272920746222</v>
      </c>
      <c r="H3175">
        <v>-10.0274978797865</v>
      </c>
      <c r="I3175">
        <v>-4.1247641555270604</v>
      </c>
      <c r="J3175">
        <v>-5.9832953268747602</v>
      </c>
      <c r="K3175">
        <v>148.85354550632101</v>
      </c>
      <c r="L3175">
        <v>132.25814174996199</v>
      </c>
      <c r="M3175">
        <v>32.961626016312501</v>
      </c>
      <c r="N3175">
        <v>1.3923811375789901</v>
      </c>
      <c r="O3175">
        <v>33.688464364437898</v>
      </c>
      <c r="P3175">
        <v>73.375796178343904</v>
      </c>
      <c r="Q3175">
        <v>6.8140217278369997E-2</v>
      </c>
    </row>
    <row r="3176" spans="1:17" hidden="1" x14ac:dyDescent="0.3">
      <c r="A3176" t="s">
        <v>6565</v>
      </c>
      <c r="B3176" t="s">
        <v>6566</v>
      </c>
      <c r="C3176" t="str">
        <f>IFERROR(VLOOKUP(Table1[[#This Row],[Ticker]],[1]!Table2[[Symbol]:[Industry]],2,FALSE),"-")</f>
        <v>-</v>
      </c>
      <c r="D3176" t="s">
        <v>51</v>
      </c>
      <c r="E3176">
        <v>74.942732000000007</v>
      </c>
      <c r="F3176">
        <v>37.06</v>
      </c>
      <c r="G3176">
        <v>-46.527546523835397</v>
      </c>
      <c r="H3176">
        <v>-4.8042050435904597</v>
      </c>
      <c r="I3176">
        <v>-42.5251307489903</v>
      </c>
      <c r="J3176">
        <v>-2.3321459806944298</v>
      </c>
      <c r="K3176">
        <v>39.309451747981797</v>
      </c>
      <c r="L3176">
        <v>43.496141992592797</v>
      </c>
      <c r="M3176">
        <v>51.064577208287702</v>
      </c>
      <c r="N3176">
        <v>0.139927103640509</v>
      </c>
      <c r="O3176">
        <v>84.808418780356106</v>
      </c>
      <c r="P3176">
        <v>6.8319400403574697</v>
      </c>
      <c r="Q3176">
        <v>0.11180584378603201</v>
      </c>
    </row>
    <row r="3177" spans="1:17" hidden="1" x14ac:dyDescent="0.3">
      <c r="A3177" t="s">
        <v>6567</v>
      </c>
      <c r="B3177" t="s">
        <v>6568</v>
      </c>
      <c r="C3177" t="str">
        <f>IFERROR(VLOOKUP(Table1[[#This Row],[Ticker]],[1]!Table2[[Symbol]:[Industry]],2,FALSE),"-")</f>
        <v>-</v>
      </c>
      <c r="D3177" t="s">
        <v>743</v>
      </c>
      <c r="E3177">
        <v>74.910257103000006</v>
      </c>
      <c r="F3177">
        <v>694.76</v>
      </c>
      <c r="G3177">
        <v>23.936628724277298</v>
      </c>
      <c r="H3177">
        <v>-6.7576224188319296</v>
      </c>
      <c r="I3177">
        <v>-13.6623942868968</v>
      </c>
      <c r="J3177">
        <v>-1.9588781253360401</v>
      </c>
      <c r="K3177">
        <v>710.52156440843498</v>
      </c>
      <c r="L3177">
        <v>660.61322596155696</v>
      </c>
      <c r="M3177">
        <v>87.496234820458398</v>
      </c>
      <c r="N3177">
        <v>1.2923099452770499</v>
      </c>
      <c r="O3177">
        <v>29.107893373251098</v>
      </c>
      <c r="P3177">
        <v>57.167741205745898</v>
      </c>
      <c r="Q3177">
        <v>2.3985275242898001E-2</v>
      </c>
    </row>
    <row r="3178" spans="1:17" hidden="1" x14ac:dyDescent="0.3">
      <c r="A3178" t="s">
        <v>6569</v>
      </c>
      <c r="B3178" t="s">
        <v>6570</v>
      </c>
      <c r="C3178" t="str">
        <f>IFERROR(VLOOKUP(Table1[[#This Row],[Ticker]],[1]!Table2[[Symbol]:[Industry]],2,FALSE),"-")</f>
        <v>-</v>
      </c>
      <c r="D3178" t="s">
        <v>141</v>
      </c>
      <c r="E3178">
        <v>74.904205279999999</v>
      </c>
      <c r="F3178">
        <v>250.4</v>
      </c>
      <c r="G3178">
        <v>99.312403726797697</v>
      </c>
      <c r="H3178">
        <v>56.387222026449301</v>
      </c>
      <c r="I3178">
        <v>35.973892037132302</v>
      </c>
      <c r="J3178">
        <v>68.565548723355406</v>
      </c>
      <c r="K3178">
        <v>173.566374727632</v>
      </c>
      <c r="L3178">
        <v>149.17672133909201</v>
      </c>
      <c r="M3178">
        <v>76.865747982884002</v>
      </c>
      <c r="N3178">
        <v>3.32337176953913</v>
      </c>
      <c r="O3178">
        <v>19.8083067092651</v>
      </c>
      <c r="P3178">
        <v>145.49019607843101</v>
      </c>
      <c r="Q3178">
        <v>0.100305472105525</v>
      </c>
    </row>
    <row r="3179" spans="1:17" hidden="1" x14ac:dyDescent="0.3">
      <c r="A3179" t="s">
        <v>6571</v>
      </c>
      <c r="B3179" t="s">
        <v>6572</v>
      </c>
      <c r="C3179" t="str">
        <f>IFERROR(VLOOKUP(Table1[[#This Row],[Ticker]],[1]!Table2[[Symbol]:[Industry]],2,FALSE),"-")</f>
        <v>-</v>
      </c>
      <c r="D3179" t="s">
        <v>265</v>
      </c>
      <c r="E3179">
        <v>74.660305500000007</v>
      </c>
      <c r="F3179">
        <v>139</v>
      </c>
      <c r="G3179">
        <v>81.308927051612798</v>
      </c>
      <c r="H3179">
        <v>-13.6647644524858</v>
      </c>
      <c r="I3179">
        <v>6.5056417076380297</v>
      </c>
      <c r="J3179">
        <v>-9.2388126473611099</v>
      </c>
      <c r="K3179">
        <v>142.746017401183</v>
      </c>
      <c r="L3179">
        <v>114.2664026594</v>
      </c>
      <c r="M3179">
        <v>36.338065570172702</v>
      </c>
      <c r="N3179">
        <v>0.43849103484222202</v>
      </c>
      <c r="O3179">
        <v>32.302158273381202</v>
      </c>
      <c r="P3179">
        <v>135.19458544839199</v>
      </c>
      <c r="Q3179">
        <v>0.12768600768076699</v>
      </c>
    </row>
    <row r="3180" spans="1:17" hidden="1" x14ac:dyDescent="0.3">
      <c r="A3180" t="s">
        <v>6573</v>
      </c>
      <c r="B3180" t="s">
        <v>6574</v>
      </c>
      <c r="C3180" t="str">
        <f>IFERROR(VLOOKUP(Table1[[#This Row],[Ticker]],[1]!Table2[[Symbol]:[Industry]],2,FALSE),"-")</f>
        <v>-</v>
      </c>
      <c r="D3180" t="s">
        <v>412</v>
      </c>
      <c r="E3180">
        <v>74.647469999999998</v>
      </c>
      <c r="F3180">
        <v>61.5</v>
      </c>
      <c r="G3180">
        <v>-53.206647209836298</v>
      </c>
      <c r="H3180">
        <v>-11.3431660825514</v>
      </c>
      <c r="I3180">
        <v>-4.5950697818294302</v>
      </c>
      <c r="J3180">
        <v>1.82457533078097</v>
      </c>
      <c r="K3180">
        <v>60.1551349145291</v>
      </c>
      <c r="L3180">
        <v>57.3264629911627</v>
      </c>
      <c r="M3180">
        <v>46.955262530838603</v>
      </c>
      <c r="N3180">
        <v>0.452734516479536</v>
      </c>
      <c r="O3180">
        <v>53.495934959349597</v>
      </c>
      <c r="P3180">
        <v>61.629434954007898</v>
      </c>
    </row>
    <row r="3181" spans="1:17" hidden="1" x14ac:dyDescent="0.3">
      <c r="A3181" t="s">
        <v>6575</v>
      </c>
      <c r="B3181" t="s">
        <v>6576</v>
      </c>
      <c r="C3181" t="str">
        <f>IFERROR(VLOOKUP(Table1[[#This Row],[Ticker]],[1]!Table2[[Symbol]:[Industry]],2,FALSE),"-")</f>
        <v>-</v>
      </c>
      <c r="E3181">
        <v>74.625434999999996</v>
      </c>
      <c r="F3181">
        <v>260.5</v>
      </c>
      <c r="G3181">
        <v>311.04324063328897</v>
      </c>
      <c r="H3181">
        <v>-31.2691845369079</v>
      </c>
      <c r="I3181">
        <v>-71.269500423651294</v>
      </c>
      <c r="J3181">
        <v>-17.3132863853541</v>
      </c>
      <c r="K3181">
        <v>321.322476788546</v>
      </c>
      <c r="L3181">
        <v>279.53203800214902</v>
      </c>
      <c r="M3181">
        <v>5.4693521639674199</v>
      </c>
      <c r="N3181">
        <v>0.78656654350434196</v>
      </c>
      <c r="O3181">
        <v>160.65259117082499</v>
      </c>
      <c r="P3181">
        <v>341.076870978665</v>
      </c>
    </row>
    <row r="3182" spans="1:17" hidden="1" x14ac:dyDescent="0.3">
      <c r="A3182" t="s">
        <v>6577</v>
      </c>
      <c r="B3182" t="s">
        <v>6578</v>
      </c>
      <c r="C3182" t="str">
        <f>IFERROR(VLOOKUP(Table1[[#This Row],[Ticker]],[1]!Table2[[Symbol]:[Industry]],2,FALSE),"-")</f>
        <v>-</v>
      </c>
      <c r="D3182" t="s">
        <v>356</v>
      </c>
      <c r="E3182">
        <v>74.531729999999996</v>
      </c>
      <c r="F3182">
        <v>83.09</v>
      </c>
      <c r="G3182">
        <v>29.754831193084801</v>
      </c>
      <c r="H3182">
        <v>14.446934809391699</v>
      </c>
      <c r="I3182">
        <v>2.8097996151392901</v>
      </c>
      <c r="J3182">
        <v>8.9392480844023403E-2</v>
      </c>
      <c r="K3182">
        <v>73.065282385397296</v>
      </c>
      <c r="L3182">
        <v>71.923676776155801</v>
      </c>
      <c r="M3182">
        <v>67.469430002335201</v>
      </c>
      <c r="N3182">
        <v>0.88908302129783601</v>
      </c>
      <c r="O3182">
        <v>19.5450716090985</v>
      </c>
      <c r="P3182">
        <v>78.4962406015037</v>
      </c>
      <c r="Q3182">
        <v>0.12411104998830499</v>
      </c>
    </row>
    <row r="3183" spans="1:17" hidden="1" x14ac:dyDescent="0.3">
      <c r="A3183" t="s">
        <v>6579</v>
      </c>
      <c r="B3183" t="s">
        <v>6580</v>
      </c>
      <c r="C3183" t="str">
        <f>IFERROR(VLOOKUP(Table1[[#This Row],[Ticker]],[1]!Table2[[Symbol]:[Industry]],2,FALSE),"-")</f>
        <v>-</v>
      </c>
      <c r="D3183" t="s">
        <v>21</v>
      </c>
      <c r="E3183">
        <v>74.522559999999999</v>
      </c>
      <c r="F3183">
        <v>136</v>
      </c>
      <c r="G3183">
        <v>-73.343342725534995</v>
      </c>
      <c r="H3183">
        <v>-7.25168911845096</v>
      </c>
      <c r="I3183">
        <v>-35.000439959097399</v>
      </c>
      <c r="J3183">
        <v>-1.7384463469947999</v>
      </c>
      <c r="K3183">
        <v>146.88061089435499</v>
      </c>
      <c r="L3183">
        <v>153.10678086636699</v>
      </c>
      <c r="M3183">
        <v>48.648589862730297</v>
      </c>
      <c r="N3183">
        <v>4.2279411764705799</v>
      </c>
      <c r="O3183">
        <v>76.397058823529406</v>
      </c>
      <c r="P3183">
        <v>22.357174988753901</v>
      </c>
    </row>
    <row r="3184" spans="1:17" hidden="1" x14ac:dyDescent="0.3">
      <c r="A3184" t="s">
        <v>6581</v>
      </c>
      <c r="B3184" t="s">
        <v>6582</v>
      </c>
      <c r="C3184" t="str">
        <f>IFERROR(VLOOKUP(Table1[[#This Row],[Ticker]],[1]!Table2[[Symbol]:[Industry]],2,FALSE),"-")</f>
        <v>-</v>
      </c>
      <c r="D3184" t="s">
        <v>1668</v>
      </c>
      <c r="E3184">
        <v>74.215319454999999</v>
      </c>
      <c r="F3184">
        <v>6354.35</v>
      </c>
      <c r="G3184">
        <v>-8.4332399595836396</v>
      </c>
      <c r="H3184">
        <v>-0.14791796033171301</v>
      </c>
      <c r="I3184">
        <v>0.95247502110767002</v>
      </c>
      <c r="J3184">
        <v>-1.1468495380066901</v>
      </c>
      <c r="K3184">
        <v>6290.4685181166396</v>
      </c>
      <c r="L3184">
        <v>6008.9800729815697</v>
      </c>
      <c r="M3184">
        <v>54.002539861815002</v>
      </c>
      <c r="N3184">
        <v>1.04166849461705</v>
      </c>
      <c r="O3184">
        <v>4.5110829589179096</v>
      </c>
      <c r="P3184">
        <v>26.9600399600399</v>
      </c>
      <c r="Q3184">
        <v>-2.6802431944266999E-2</v>
      </c>
    </row>
    <row r="3185" spans="1:17" hidden="1" x14ac:dyDescent="0.3">
      <c r="A3185" t="s">
        <v>6583</v>
      </c>
      <c r="B3185" t="s">
        <v>6584</v>
      </c>
      <c r="C3185" t="str">
        <f>IFERROR(VLOOKUP(Table1[[#This Row],[Ticker]],[1]!Table2[[Symbol]:[Industry]],2,FALSE),"-")</f>
        <v>-</v>
      </c>
      <c r="D3185" t="s">
        <v>645</v>
      </c>
      <c r="E3185">
        <v>74.209443179999994</v>
      </c>
      <c r="F3185">
        <v>61.72</v>
      </c>
      <c r="G3185">
        <v>53.274952963206601</v>
      </c>
      <c r="H3185">
        <v>-13.3534164674473</v>
      </c>
      <c r="I3185">
        <v>14.1936287565565</v>
      </c>
      <c r="J3185">
        <v>-2.29895965918596</v>
      </c>
      <c r="K3185">
        <v>63.600490588987398</v>
      </c>
      <c r="L3185">
        <v>55.300686797255203</v>
      </c>
      <c r="M3185">
        <v>42.653846970320799</v>
      </c>
      <c r="N3185">
        <v>0.27840263608795901</v>
      </c>
      <c r="O3185">
        <v>25.405055087491899</v>
      </c>
      <c r="P3185">
        <v>91.083591331269304</v>
      </c>
      <c r="Q3185">
        <v>4.9513758403078999E-2</v>
      </c>
    </row>
    <row r="3186" spans="1:17" hidden="1" x14ac:dyDescent="0.3">
      <c r="A3186" t="s">
        <v>6585</v>
      </c>
      <c r="B3186" t="s">
        <v>6586</v>
      </c>
      <c r="C3186" t="str">
        <f>IFERROR(VLOOKUP(Table1[[#This Row],[Ticker]],[1]!Table2[[Symbol]:[Industry]],2,FALSE),"-")</f>
        <v>-</v>
      </c>
      <c r="D3186" t="s">
        <v>89</v>
      </c>
      <c r="E3186">
        <v>74.128034959999994</v>
      </c>
      <c r="F3186">
        <v>9.8000000000000007</v>
      </c>
      <c r="G3186">
        <v>-14.057298984429799</v>
      </c>
      <c r="H3186">
        <v>12.0766787784698</v>
      </c>
      <c r="I3186">
        <v>-10.8224180149916</v>
      </c>
      <c r="J3186">
        <v>10.4582111621626</v>
      </c>
      <c r="K3186">
        <v>9.0605171121815999</v>
      </c>
      <c r="L3186">
        <v>9.2870396391276397</v>
      </c>
      <c r="M3186">
        <v>68.584658121399499</v>
      </c>
      <c r="N3186">
        <v>1.9954474870619401</v>
      </c>
      <c r="O3186">
        <v>18.877551020408099</v>
      </c>
      <c r="P3186">
        <v>34.986225895316799</v>
      </c>
      <c r="Q3186">
        <v>6.0134220731770001E-3</v>
      </c>
    </row>
    <row r="3187" spans="1:17" hidden="1" x14ac:dyDescent="0.3">
      <c r="A3187" t="s">
        <v>6587</v>
      </c>
      <c r="B3187" t="s">
        <v>6588</v>
      </c>
      <c r="C3187" t="str">
        <f>IFERROR(VLOOKUP(Table1[[#This Row],[Ticker]],[1]!Table2[[Symbol]:[Industry]],2,FALSE),"-")</f>
        <v>-</v>
      </c>
      <c r="D3187" t="s">
        <v>144</v>
      </c>
      <c r="E3187">
        <v>73.988145000000003</v>
      </c>
      <c r="F3187">
        <v>342.3</v>
      </c>
      <c r="G3187">
        <v>59.030164186520501</v>
      </c>
      <c r="H3187">
        <v>-6.7313475389780901</v>
      </c>
      <c r="I3187">
        <v>-14.372657932389901</v>
      </c>
      <c r="J3187">
        <v>-3.29383359809077</v>
      </c>
      <c r="K3187">
        <v>350.77971814044201</v>
      </c>
      <c r="L3187">
        <v>299.49232326866098</v>
      </c>
      <c r="M3187">
        <v>43.717296936622297</v>
      </c>
      <c r="N3187">
        <v>0.63918957675954202</v>
      </c>
      <c r="O3187">
        <v>27.782646801051602</v>
      </c>
      <c r="P3187">
        <v>113.53711790393</v>
      </c>
      <c r="Q3187">
        <v>0.13096641448954899</v>
      </c>
    </row>
    <row r="3188" spans="1:17" hidden="1" x14ac:dyDescent="0.3">
      <c r="A3188" t="s">
        <v>6589</v>
      </c>
      <c r="B3188" t="s">
        <v>6590</v>
      </c>
      <c r="C3188" t="str">
        <f>IFERROR(VLOOKUP(Table1[[#This Row],[Ticker]],[1]!Table2[[Symbol]:[Industry]],2,FALSE),"-")</f>
        <v>-</v>
      </c>
      <c r="D3188" t="s">
        <v>46</v>
      </c>
      <c r="E3188">
        <v>73.693276499999996</v>
      </c>
      <c r="F3188">
        <v>95</v>
      </c>
      <c r="G3188">
        <v>14.12418452564</v>
      </c>
      <c r="H3188">
        <v>-2.31340417778959</v>
      </c>
      <c r="I3188">
        <v>61.022098137969998</v>
      </c>
      <c r="K3188">
        <v>96.618686569328403</v>
      </c>
      <c r="L3188">
        <v>75.947247396481401</v>
      </c>
      <c r="M3188">
        <v>8.3977394643689394</v>
      </c>
      <c r="N3188">
        <v>0.847938144329896</v>
      </c>
      <c r="O3188">
        <v>19.999999999999901</v>
      </c>
      <c r="P3188">
        <v>111.111111111111</v>
      </c>
    </row>
    <row r="3189" spans="1:17" hidden="1" x14ac:dyDescent="0.3">
      <c r="A3189" t="s">
        <v>6591</v>
      </c>
      <c r="B3189" t="s">
        <v>6592</v>
      </c>
      <c r="C3189" t="str">
        <f>IFERROR(VLOOKUP(Table1[[#This Row],[Ticker]],[1]!Table2[[Symbol]:[Industry]],2,FALSE),"-")</f>
        <v>-</v>
      </c>
      <c r="D3189" t="s">
        <v>141</v>
      </c>
      <c r="E3189">
        <v>73.628714325000004</v>
      </c>
      <c r="F3189">
        <v>47.17</v>
      </c>
      <c r="G3189">
        <v>-27.490152084506999</v>
      </c>
      <c r="H3189">
        <v>-12.543153200933499</v>
      </c>
      <c r="I3189">
        <v>-39.376727433754297</v>
      </c>
      <c r="J3189">
        <v>-12.5634817207666</v>
      </c>
      <c r="K3189">
        <v>57.024831612586503</v>
      </c>
      <c r="L3189">
        <v>60.179253154743598</v>
      </c>
      <c r="M3189">
        <v>30.631955310343798</v>
      </c>
      <c r="N3189">
        <v>0.86373005508613698</v>
      </c>
      <c r="O3189">
        <v>61.479754080983597</v>
      </c>
      <c r="P3189">
        <v>34.196301564722603</v>
      </c>
      <c r="Q3189">
        <v>9.3419562211000007E-2</v>
      </c>
    </row>
    <row r="3190" spans="1:17" hidden="1" x14ac:dyDescent="0.3">
      <c r="A3190" t="s">
        <v>6593</v>
      </c>
      <c r="B3190" t="s">
        <v>6594</v>
      </c>
      <c r="C3190" t="str">
        <f>IFERROR(VLOOKUP(Table1[[#This Row],[Ticker]],[1]!Table2[[Symbol]:[Industry]],2,FALSE),"-")</f>
        <v>-</v>
      </c>
      <c r="D3190" t="s">
        <v>630</v>
      </c>
      <c r="E3190">
        <v>73.564350000000005</v>
      </c>
      <c r="F3190">
        <v>172.5</v>
      </c>
      <c r="G3190">
        <v>-36.207141359790498</v>
      </c>
      <c r="H3190">
        <v>1.75856551918009</v>
      </c>
      <c r="I3190">
        <v>-9.8710438078034599</v>
      </c>
      <c r="J3190">
        <v>-3.4458786995884401</v>
      </c>
      <c r="K3190">
        <v>164.99608021324499</v>
      </c>
      <c r="L3190">
        <v>162.31522481095101</v>
      </c>
      <c r="M3190">
        <v>52.928291540431601</v>
      </c>
      <c r="N3190">
        <v>0.75839598686806697</v>
      </c>
      <c r="O3190">
        <v>15.9420289855072</v>
      </c>
      <c r="P3190">
        <v>24.909485879797199</v>
      </c>
      <c r="Q3190">
        <v>-4.6084071030096999E-2</v>
      </c>
    </row>
    <row r="3191" spans="1:17" hidden="1" x14ac:dyDescent="0.3">
      <c r="A3191" t="s">
        <v>6595</v>
      </c>
      <c r="B3191" t="s">
        <v>6596</v>
      </c>
      <c r="C3191" t="str">
        <f>IFERROR(VLOOKUP(Table1[[#This Row],[Ticker]],[1]!Table2[[Symbol]:[Industry]],2,FALSE),"-")</f>
        <v>-</v>
      </c>
      <c r="D3191" t="s">
        <v>569</v>
      </c>
      <c r="E3191">
        <v>73.512603749999997</v>
      </c>
      <c r="F3191">
        <v>60.09</v>
      </c>
      <c r="G3191">
        <v>-24.259998942454601</v>
      </c>
      <c r="H3191">
        <v>27.790568429676</v>
      </c>
      <c r="I3191">
        <v>0.588286335737215</v>
      </c>
      <c r="J3191">
        <v>6.12785401930556</v>
      </c>
      <c r="K3191">
        <v>53.534939266522898</v>
      </c>
      <c r="L3191">
        <v>51.695777238473198</v>
      </c>
      <c r="M3191">
        <v>51.597759386216801</v>
      </c>
      <c r="N3191">
        <v>4.5648782041076199</v>
      </c>
      <c r="O3191">
        <v>31.469462472957201</v>
      </c>
      <c r="P3191">
        <v>35.033707865168502</v>
      </c>
      <c r="Q3191">
        <v>4.0963152964157E-2</v>
      </c>
    </row>
    <row r="3192" spans="1:17" hidden="1" x14ac:dyDescent="0.3">
      <c r="A3192" t="s">
        <v>6597</v>
      </c>
      <c r="B3192" t="s">
        <v>6598</v>
      </c>
      <c r="C3192" t="str">
        <f>IFERROR(VLOOKUP(Table1[[#This Row],[Ticker]],[1]!Table2[[Symbol]:[Industry]],2,FALSE),"-")</f>
        <v>-</v>
      </c>
      <c r="D3192" t="s">
        <v>1194</v>
      </c>
      <c r="E3192">
        <v>73.472256000000002</v>
      </c>
      <c r="F3192">
        <v>62.4</v>
      </c>
      <c r="G3192">
        <v>-9.8410139729849995</v>
      </c>
      <c r="H3192">
        <v>-11.616565097329801</v>
      </c>
      <c r="I3192">
        <v>-39.685959431102297</v>
      </c>
      <c r="J3192">
        <v>-0.51007701517719695</v>
      </c>
      <c r="K3192">
        <v>64.720891797894396</v>
      </c>
      <c r="L3192">
        <v>65.874047374290399</v>
      </c>
      <c r="M3192">
        <v>55.891107336455697</v>
      </c>
      <c r="N3192">
        <v>1.65862708719851</v>
      </c>
      <c r="O3192">
        <v>58.173076923076898</v>
      </c>
      <c r="P3192">
        <v>24.8</v>
      </c>
    </row>
    <row r="3193" spans="1:17" hidden="1" x14ac:dyDescent="0.3">
      <c r="A3193" t="s">
        <v>6599</v>
      </c>
      <c r="B3193" t="s">
        <v>6600</v>
      </c>
      <c r="C3193" t="str">
        <f>IFERROR(VLOOKUP(Table1[[#This Row],[Ticker]],[1]!Table2[[Symbol]:[Industry]],2,FALSE),"-")</f>
        <v>-</v>
      </c>
      <c r="D3193" t="s">
        <v>72</v>
      </c>
      <c r="E3193">
        <v>73.030299999999997</v>
      </c>
      <c r="F3193">
        <v>50.54</v>
      </c>
      <c r="G3193">
        <v>44.242231723588802</v>
      </c>
      <c r="H3193">
        <v>25.407672647260402</v>
      </c>
      <c r="I3193">
        <v>36.449173288532997</v>
      </c>
      <c r="J3193">
        <v>9.1328564013922708</v>
      </c>
      <c r="K3193">
        <v>38.8394569965266</v>
      </c>
      <c r="L3193">
        <v>38.055384572093203</v>
      </c>
      <c r="M3193">
        <v>83.733370976583799</v>
      </c>
      <c r="N3193">
        <v>1.3023543049736801</v>
      </c>
      <c r="O3193">
        <v>0.94974277799764195</v>
      </c>
      <c r="P3193">
        <v>80.5</v>
      </c>
      <c r="Q3193">
        <v>-1.1301665494479999E-2</v>
      </c>
    </row>
    <row r="3194" spans="1:17" hidden="1" x14ac:dyDescent="0.3">
      <c r="A3194" t="s">
        <v>6601</v>
      </c>
      <c r="B3194" t="s">
        <v>6602</v>
      </c>
      <c r="C3194" t="str">
        <f>IFERROR(VLOOKUP(Table1[[#This Row],[Ticker]],[1]!Table2[[Symbol]:[Industry]],2,FALSE),"-")</f>
        <v>-</v>
      </c>
      <c r="D3194" t="s">
        <v>228</v>
      </c>
      <c r="E3194">
        <v>72.900895640000002</v>
      </c>
      <c r="F3194">
        <v>45.4</v>
      </c>
      <c r="G3194">
        <v>22.7254544460096</v>
      </c>
      <c r="H3194">
        <v>19.471852232466802</v>
      </c>
      <c r="I3194">
        <v>-1.7893586856817301</v>
      </c>
      <c r="J3194">
        <v>12.399296396691399</v>
      </c>
      <c r="K3194">
        <v>40.887560413480799</v>
      </c>
      <c r="L3194">
        <v>39.976365414364501</v>
      </c>
      <c r="M3194">
        <v>68.241126430698799</v>
      </c>
      <c r="N3194">
        <v>1.8305294884827199</v>
      </c>
      <c r="O3194">
        <v>42.334801762114502</v>
      </c>
      <c r="P3194">
        <v>72.623574144486597</v>
      </c>
      <c r="Q3194">
        <v>0.10422881454416</v>
      </c>
    </row>
    <row r="3195" spans="1:17" hidden="1" x14ac:dyDescent="0.3">
      <c r="A3195" t="s">
        <v>6603</v>
      </c>
      <c r="B3195" t="s">
        <v>6604</v>
      </c>
      <c r="C3195" t="str">
        <f>IFERROR(VLOOKUP(Table1[[#This Row],[Ticker]],[1]!Table2[[Symbol]:[Industry]],2,FALSE),"-")</f>
        <v>-</v>
      </c>
      <c r="D3195" t="s">
        <v>4610</v>
      </c>
      <c r="E3195">
        <v>72.887705400000002</v>
      </c>
      <c r="F3195">
        <v>53.25</v>
      </c>
      <c r="G3195">
        <v>-3.84879622215391</v>
      </c>
      <c r="H3195">
        <v>-6.4364748218976304</v>
      </c>
      <c r="I3195">
        <v>-20.995445721679001</v>
      </c>
      <c r="J3195">
        <v>-3.1973672196324898</v>
      </c>
      <c r="K3195">
        <v>53.524127973361701</v>
      </c>
      <c r="L3195">
        <v>50.180041381013197</v>
      </c>
      <c r="M3195">
        <v>47.568369199166497</v>
      </c>
      <c r="N3195">
        <v>0.251616584252567</v>
      </c>
      <c r="O3195">
        <v>23.906103286384901</v>
      </c>
      <c r="P3195">
        <v>39.7271057465232</v>
      </c>
    </row>
    <row r="3196" spans="1:17" hidden="1" x14ac:dyDescent="0.3">
      <c r="A3196" t="s">
        <v>6605</v>
      </c>
      <c r="B3196" t="s">
        <v>6606</v>
      </c>
      <c r="C3196" t="str">
        <f>IFERROR(VLOOKUP(Table1[[#This Row],[Ticker]],[1]!Table2[[Symbol]:[Industry]],2,FALSE),"-")</f>
        <v>-</v>
      </c>
      <c r="E3196">
        <v>72.8</v>
      </c>
      <c r="F3196">
        <v>145.6</v>
      </c>
      <c r="G3196">
        <v>-25.058864664049999</v>
      </c>
      <c r="H3196">
        <v>3.7244774775220302</v>
      </c>
      <c r="I3196">
        <v>-9.4417326719313905</v>
      </c>
      <c r="J3196">
        <v>3.6240690079505198</v>
      </c>
      <c r="O3196">
        <v>0</v>
      </c>
      <c r="P3196">
        <v>10.2195306585919</v>
      </c>
    </row>
    <row r="3197" spans="1:17" hidden="1" x14ac:dyDescent="0.3">
      <c r="A3197" t="s">
        <v>6607</v>
      </c>
      <c r="B3197" t="s">
        <v>6608</v>
      </c>
      <c r="C3197" t="str">
        <f>IFERROR(VLOOKUP(Table1[[#This Row],[Ticker]],[1]!Table2[[Symbol]:[Industry]],2,FALSE),"-")</f>
        <v>-</v>
      </c>
      <c r="D3197" t="s">
        <v>21</v>
      </c>
      <c r="E3197">
        <v>72.660413489999996</v>
      </c>
      <c r="F3197">
        <v>4.38</v>
      </c>
      <c r="G3197">
        <v>78.537798226051805</v>
      </c>
      <c r="H3197">
        <v>0.58872760515613998</v>
      </c>
      <c r="I3197">
        <v>-2.1088060455656898</v>
      </c>
      <c r="J3197">
        <v>3.4125430145208702</v>
      </c>
      <c r="K3197">
        <v>4.20113756276234</v>
      </c>
      <c r="L3197">
        <v>3.6956328986573102</v>
      </c>
      <c r="M3197">
        <v>70.426643900215495</v>
      </c>
      <c r="N3197">
        <v>1.28057753165323</v>
      </c>
      <c r="O3197">
        <v>64.383561643835606</v>
      </c>
      <c r="P3197">
        <v>143.333333333333</v>
      </c>
      <c r="Q3197">
        <v>-1.2137225302620999E-2</v>
      </c>
    </row>
    <row r="3198" spans="1:17" hidden="1" x14ac:dyDescent="0.3">
      <c r="A3198" t="s">
        <v>6609</v>
      </c>
      <c r="B3198" t="s">
        <v>6610</v>
      </c>
      <c r="C3198" t="str">
        <f>IFERROR(VLOOKUP(Table1[[#This Row],[Ticker]],[1]!Table2[[Symbol]:[Industry]],2,FALSE),"-")</f>
        <v>-</v>
      </c>
      <c r="D3198" t="s">
        <v>6611</v>
      </c>
      <c r="E3198">
        <v>72.625092800000004</v>
      </c>
      <c r="F3198">
        <v>52.24</v>
      </c>
      <c r="G3198">
        <v>261.74414743240101</v>
      </c>
      <c r="H3198">
        <v>94.391344926152996</v>
      </c>
      <c r="I3198">
        <v>101.45127024178301</v>
      </c>
      <c r="J3198">
        <v>33.451267207747101</v>
      </c>
      <c r="K3198">
        <v>32.013335654242802</v>
      </c>
      <c r="L3198">
        <v>25.650120549492801</v>
      </c>
      <c r="M3198">
        <v>81.519664998669498</v>
      </c>
      <c r="N3198">
        <v>4.6563221223279196</v>
      </c>
      <c r="O3198">
        <v>9.3989280245022808</v>
      </c>
      <c r="P3198">
        <v>298.17073170731697</v>
      </c>
      <c r="Q3198">
        <v>7.3275513458777003E-2</v>
      </c>
    </row>
    <row r="3199" spans="1:17" hidden="1" x14ac:dyDescent="0.3">
      <c r="A3199" t="s">
        <v>6612</v>
      </c>
      <c r="B3199" t="s">
        <v>6613</v>
      </c>
      <c r="C3199" t="str">
        <f>IFERROR(VLOOKUP(Table1[[#This Row],[Ticker]],[1]!Table2[[Symbol]:[Industry]],2,FALSE),"-")</f>
        <v>-</v>
      </c>
      <c r="E3199">
        <v>72.366224512000002</v>
      </c>
      <c r="F3199">
        <v>16.48</v>
      </c>
      <c r="G3199">
        <v>3.6241149912007899</v>
      </c>
      <c r="H3199">
        <v>-33.2717375111229</v>
      </c>
      <c r="I3199">
        <v>-20.939470559724199</v>
      </c>
      <c r="J3199">
        <v>-14.148805940452901</v>
      </c>
      <c r="K3199">
        <v>23.335637001374899</v>
      </c>
      <c r="L3199">
        <v>21.605244763495602</v>
      </c>
      <c r="M3199">
        <v>22.140972382756502</v>
      </c>
      <c r="N3199">
        <v>0.46005644632572901</v>
      </c>
      <c r="O3199">
        <v>129.975728155339</v>
      </c>
      <c r="P3199">
        <v>88.127853881278497</v>
      </c>
      <c r="Q3199">
        <v>6.6502897565734007E-2</v>
      </c>
    </row>
    <row r="3200" spans="1:17" hidden="1" x14ac:dyDescent="0.3">
      <c r="A3200" t="s">
        <v>6614</v>
      </c>
      <c r="B3200" t="s">
        <v>6615</v>
      </c>
      <c r="C3200" t="str">
        <f>IFERROR(VLOOKUP(Table1[[#This Row],[Ticker]],[1]!Table2[[Symbol]:[Industry]],2,FALSE),"-")</f>
        <v>-</v>
      </c>
      <c r="D3200" t="s">
        <v>43</v>
      </c>
      <c r="E3200">
        <v>72.354567417999903</v>
      </c>
      <c r="F3200">
        <v>41.09</v>
      </c>
      <c r="G3200">
        <v>-48.747774756850397</v>
      </c>
      <c r="H3200">
        <v>0.40754347279381598</v>
      </c>
      <c r="I3200">
        <v>-41.4972436948729</v>
      </c>
      <c r="J3200">
        <v>-0.195398510701499</v>
      </c>
      <c r="K3200">
        <v>42.788120455714903</v>
      </c>
      <c r="L3200">
        <v>47.678801942733401</v>
      </c>
      <c r="M3200">
        <v>43.986812573727804</v>
      </c>
      <c r="N3200">
        <v>1.7564045785603399</v>
      </c>
      <c r="O3200">
        <v>54.538817230469697</v>
      </c>
      <c r="P3200">
        <v>11.355013550135499</v>
      </c>
      <c r="Q3200">
        <v>-8.0112580681843001E-2</v>
      </c>
    </row>
    <row r="3201" spans="1:17" hidden="1" x14ac:dyDescent="0.3">
      <c r="A3201" t="s">
        <v>6616</v>
      </c>
      <c r="B3201" t="s">
        <v>6617</v>
      </c>
      <c r="C3201" t="str">
        <f>IFERROR(VLOOKUP(Table1[[#This Row],[Ticker]],[1]!Table2[[Symbol]:[Industry]],2,FALSE),"-")</f>
        <v>-</v>
      </c>
      <c r="D3201" t="s">
        <v>532</v>
      </c>
      <c r="E3201">
        <v>72.298728879999999</v>
      </c>
      <c r="F3201">
        <v>15.82</v>
      </c>
      <c r="G3201">
        <v>-52.255852567598801</v>
      </c>
      <c r="H3201">
        <v>-0.86495785010597803</v>
      </c>
      <c r="I3201">
        <v>-5.9116972558643104</v>
      </c>
      <c r="J3201">
        <v>-0.62384666096653896</v>
      </c>
      <c r="K3201">
        <v>14.494685073592599</v>
      </c>
      <c r="L3201">
        <v>14.6917861590419</v>
      </c>
      <c r="M3201">
        <v>73.446239448537099</v>
      </c>
      <c r="N3201">
        <v>0.90471105619511105</v>
      </c>
      <c r="O3201">
        <v>64.032869785082099</v>
      </c>
      <c r="P3201">
        <v>52.850241545893702</v>
      </c>
      <c r="Q3201">
        <v>0.14677038622171401</v>
      </c>
    </row>
    <row r="3202" spans="1:17" hidden="1" x14ac:dyDescent="0.3">
      <c r="A3202" t="s">
        <v>6618</v>
      </c>
      <c r="B3202" t="s">
        <v>6619</v>
      </c>
      <c r="C3202" t="str">
        <f>IFERROR(VLOOKUP(Table1[[#This Row],[Ticker]],[1]!Table2[[Symbol]:[Industry]],2,FALSE),"-")</f>
        <v>-</v>
      </c>
      <c r="D3202" t="s">
        <v>418</v>
      </c>
      <c r="E3202">
        <v>72.280900000000003</v>
      </c>
      <c r="F3202">
        <v>59</v>
      </c>
      <c r="G3202">
        <v>-14.1200743532352</v>
      </c>
      <c r="H3202">
        <v>-1.0189995161776899</v>
      </c>
      <c r="I3202">
        <v>-12.5166710648296</v>
      </c>
      <c r="J3202">
        <v>-0.95020505242439601</v>
      </c>
      <c r="K3202">
        <v>57.127615534452403</v>
      </c>
      <c r="L3202">
        <v>54.6009158918651</v>
      </c>
      <c r="M3202">
        <v>58.628034511826201</v>
      </c>
      <c r="N3202">
        <v>0.42177589852008401</v>
      </c>
      <c r="O3202">
        <v>23.559322033898301</v>
      </c>
      <c r="P3202">
        <v>58.602150537634401</v>
      </c>
    </row>
    <row r="3203" spans="1:17" hidden="1" x14ac:dyDescent="0.3">
      <c r="A3203" t="s">
        <v>6620</v>
      </c>
      <c r="B3203" t="s">
        <v>6621</v>
      </c>
      <c r="C3203" t="str">
        <f>IFERROR(VLOOKUP(Table1[[#This Row],[Ticker]],[1]!Table2[[Symbol]:[Industry]],2,FALSE),"-")</f>
        <v>-</v>
      </c>
      <c r="D3203" t="s">
        <v>366</v>
      </c>
      <c r="E3203">
        <v>72.200191000000004</v>
      </c>
      <c r="F3203">
        <v>147.69999999999999</v>
      </c>
      <c r="G3203">
        <v>57.5219252101788</v>
      </c>
      <c r="H3203">
        <v>10.3030656384833</v>
      </c>
      <c r="I3203">
        <v>-0.93205732367676897</v>
      </c>
      <c r="J3203">
        <v>-12.726540725767901</v>
      </c>
      <c r="K3203">
        <v>126.138902695929</v>
      </c>
      <c r="L3203">
        <v>116.08175002839199</v>
      </c>
      <c r="M3203">
        <v>65.300945430762795</v>
      </c>
      <c r="N3203">
        <v>2.85255816824044</v>
      </c>
      <c r="O3203">
        <v>22.5457007447528</v>
      </c>
      <c r="P3203">
        <v>96.933333333333294</v>
      </c>
      <c r="Q3203">
        <v>6.8465374675655999E-2</v>
      </c>
    </row>
    <row r="3204" spans="1:17" hidden="1" x14ac:dyDescent="0.3">
      <c r="A3204" t="s">
        <v>6622</v>
      </c>
      <c r="B3204" t="s">
        <v>6623</v>
      </c>
      <c r="C3204" t="str">
        <f>IFERROR(VLOOKUP(Table1[[#This Row],[Ticker]],[1]!Table2[[Symbol]:[Industry]],2,FALSE),"-")</f>
        <v>-</v>
      </c>
      <c r="D3204" t="s">
        <v>356</v>
      </c>
      <c r="E3204">
        <v>71.877645000000001</v>
      </c>
      <c r="F3204">
        <v>144.9</v>
      </c>
      <c r="G3204">
        <v>63.166369654623303</v>
      </c>
      <c r="H3204">
        <v>-6.0649088834144598</v>
      </c>
      <c r="I3204">
        <v>38.512261541201099</v>
      </c>
      <c r="J3204">
        <v>2.1992825907341298</v>
      </c>
      <c r="K3204">
        <v>143.387548087543</v>
      </c>
      <c r="L3204">
        <v>112.904576866524</v>
      </c>
      <c r="M3204">
        <v>46.103761452897302</v>
      </c>
      <c r="N3204">
        <v>0.57991631799163101</v>
      </c>
      <c r="O3204">
        <v>28.502415458937101</v>
      </c>
      <c r="P3204">
        <v>178.65384615384599</v>
      </c>
    </row>
    <row r="3205" spans="1:17" hidden="1" x14ac:dyDescent="0.3">
      <c r="A3205" t="s">
        <v>6624</v>
      </c>
      <c r="B3205" t="s">
        <v>6625</v>
      </c>
      <c r="C3205" t="str">
        <f>IFERROR(VLOOKUP(Table1[[#This Row],[Ticker]],[1]!Table2[[Symbol]:[Industry]],2,FALSE),"-")</f>
        <v>-</v>
      </c>
      <c r="D3205" t="s">
        <v>931</v>
      </c>
      <c r="E3205">
        <v>71.783235419999997</v>
      </c>
      <c r="F3205">
        <v>35.67</v>
      </c>
      <c r="G3205">
        <v>310.33674002499299</v>
      </c>
      <c r="H3205">
        <v>10.546444307058801</v>
      </c>
      <c r="I3205">
        <v>146.90218296542301</v>
      </c>
      <c r="J3205">
        <v>8.9247000304372808</v>
      </c>
      <c r="K3205">
        <v>28.4316151435942</v>
      </c>
      <c r="L3205">
        <v>19.420100438555899</v>
      </c>
      <c r="M3205">
        <v>83.809424202289904</v>
      </c>
      <c r="N3205">
        <v>0.915047574878042</v>
      </c>
      <c r="O3205">
        <v>0</v>
      </c>
      <c r="P3205">
        <v>372.45033112582701</v>
      </c>
      <c r="Q3205">
        <v>0.127380113217088</v>
      </c>
    </row>
    <row r="3206" spans="1:17" hidden="1" x14ac:dyDescent="0.3">
      <c r="A3206" t="s">
        <v>6626</v>
      </c>
      <c r="B3206" t="s">
        <v>6627</v>
      </c>
      <c r="C3206" t="str">
        <f>IFERROR(VLOOKUP(Table1[[#This Row],[Ticker]],[1]!Table2[[Symbol]:[Industry]],2,FALSE),"-")</f>
        <v>-</v>
      </c>
      <c r="D3206" t="s">
        <v>296</v>
      </c>
      <c r="E3206">
        <v>71.761954879999905</v>
      </c>
      <c r="F3206">
        <v>4.4000000000000004</v>
      </c>
      <c r="G3206">
        <v>32.327993270859501</v>
      </c>
      <c r="H3206">
        <v>-2.2107046472731602</v>
      </c>
      <c r="I3206">
        <v>-1.59598553274517</v>
      </c>
      <c r="J3206">
        <v>-12.3426101157155</v>
      </c>
      <c r="K3206">
        <v>4.3203192091776899</v>
      </c>
      <c r="L3206">
        <v>3.9446212791079698</v>
      </c>
      <c r="M3206">
        <v>46.729224041426697</v>
      </c>
      <c r="N3206">
        <v>1.3904376770987401</v>
      </c>
      <c r="O3206">
        <v>20.227272727272702</v>
      </c>
      <c r="P3206">
        <v>70.542635658914705</v>
      </c>
      <c r="Q3206">
        <v>3.8916236861162003E-2</v>
      </c>
    </row>
    <row r="3207" spans="1:17" hidden="1" x14ac:dyDescent="0.3">
      <c r="A3207" t="s">
        <v>6628</v>
      </c>
      <c r="B3207" t="s">
        <v>6629</v>
      </c>
      <c r="C3207" t="str">
        <f>IFERROR(VLOOKUP(Table1[[#This Row],[Ticker]],[1]!Table2[[Symbol]:[Industry]],2,FALSE),"-")</f>
        <v>-</v>
      </c>
      <c r="D3207" t="s">
        <v>5356</v>
      </c>
      <c r="E3207">
        <v>71.526069000000007</v>
      </c>
      <c r="F3207">
        <v>128.38999999999999</v>
      </c>
      <c r="G3207">
        <v>-0.90761204104197102</v>
      </c>
      <c r="H3207">
        <v>174.88002400649199</v>
      </c>
      <c r="I3207">
        <v>204.644137829644</v>
      </c>
      <c r="J3207">
        <v>20.166468471149301</v>
      </c>
      <c r="K3207">
        <v>63.995637466701197</v>
      </c>
      <c r="L3207">
        <v>47.767806283642699</v>
      </c>
      <c r="M3207">
        <v>99.892503439075099</v>
      </c>
      <c r="N3207">
        <v>2.11531555496442</v>
      </c>
      <c r="O3207">
        <v>0</v>
      </c>
      <c r="P3207">
        <v>454.12170910660302</v>
      </c>
    </row>
    <row r="3208" spans="1:17" hidden="1" x14ac:dyDescent="0.3">
      <c r="A3208" t="s">
        <v>6630</v>
      </c>
      <c r="B3208" t="s">
        <v>6631</v>
      </c>
      <c r="C3208" t="str">
        <f>IFERROR(VLOOKUP(Table1[[#This Row],[Ticker]],[1]!Table2[[Symbol]:[Industry]],2,FALSE),"-")</f>
        <v>-</v>
      </c>
      <c r="D3208" t="s">
        <v>532</v>
      </c>
      <c r="E3208">
        <v>71.430785</v>
      </c>
      <c r="F3208">
        <v>33.159999999999997</v>
      </c>
      <c r="G3208">
        <v>16.952185257460201</v>
      </c>
      <c r="H3208">
        <v>-52.841181955567301</v>
      </c>
      <c r="I3208">
        <v>-78.369101897121396</v>
      </c>
      <c r="J3208">
        <v>-6.1509553744683299</v>
      </c>
      <c r="K3208">
        <v>56.488511313888601</v>
      </c>
      <c r="L3208">
        <v>61.0874167501728</v>
      </c>
      <c r="M3208">
        <v>12.424180510321699</v>
      </c>
      <c r="N3208">
        <v>2.07570549376151</v>
      </c>
      <c r="O3208">
        <v>191.25452352231599</v>
      </c>
      <c r="P3208">
        <v>46.985815602836801</v>
      </c>
      <c r="Q3208">
        <v>8.6824621772161006E-2</v>
      </c>
    </row>
    <row r="3209" spans="1:17" hidden="1" x14ac:dyDescent="0.3">
      <c r="A3209" t="s">
        <v>6632</v>
      </c>
      <c r="B3209" t="s">
        <v>6633</v>
      </c>
      <c r="C3209" t="str">
        <f>IFERROR(VLOOKUP(Table1[[#This Row],[Ticker]],[1]!Table2[[Symbol]:[Industry]],2,FALSE),"-")</f>
        <v>-</v>
      </c>
      <c r="D3209" t="s">
        <v>5401</v>
      </c>
      <c r="E3209">
        <v>71.052116999999996</v>
      </c>
      <c r="F3209">
        <v>145</v>
      </c>
      <c r="G3209">
        <v>-11.8977333272896</v>
      </c>
      <c r="H3209">
        <v>-7.7233504143487304</v>
      </c>
      <c r="I3209">
        <v>3.71939866482901</v>
      </c>
      <c r="J3209">
        <v>5.9954956335225003</v>
      </c>
      <c r="K3209">
        <v>142.726559808563</v>
      </c>
      <c r="M3209">
        <v>53.158207257930101</v>
      </c>
      <c r="N3209">
        <v>0.68808223578541605</v>
      </c>
      <c r="O3209">
        <v>12.413793103448199</v>
      </c>
      <c r="P3209">
        <v>40.0560224089635</v>
      </c>
    </row>
    <row r="3210" spans="1:17" hidden="1" x14ac:dyDescent="0.3">
      <c r="A3210" t="s">
        <v>6634</v>
      </c>
      <c r="B3210" t="s">
        <v>6635</v>
      </c>
      <c r="C3210" t="str">
        <f>IFERROR(VLOOKUP(Table1[[#This Row],[Ticker]],[1]!Table2[[Symbol]:[Industry]],2,FALSE),"-")</f>
        <v>-</v>
      </c>
      <c r="D3210" t="s">
        <v>630</v>
      </c>
      <c r="E3210">
        <v>71.027577539999996</v>
      </c>
      <c r="F3210">
        <v>47.4</v>
      </c>
      <c r="G3210">
        <v>-10.628425884410101</v>
      </c>
      <c r="H3210">
        <v>6.9414860075226796</v>
      </c>
      <c r="I3210">
        <v>-4.4141776291920998</v>
      </c>
      <c r="J3210">
        <v>-0.79804434344163</v>
      </c>
      <c r="K3210">
        <v>45.9629501013317</v>
      </c>
      <c r="L3210">
        <v>43.622135671135297</v>
      </c>
      <c r="M3210">
        <v>51.1383646833645</v>
      </c>
      <c r="N3210">
        <v>1.0362622834329001</v>
      </c>
      <c r="O3210">
        <v>37.109704641350099</v>
      </c>
      <c r="P3210">
        <v>43.5059037238873</v>
      </c>
      <c r="Q3210">
        <v>2.8781268886853E-2</v>
      </c>
    </row>
    <row r="3211" spans="1:17" hidden="1" x14ac:dyDescent="0.3">
      <c r="A3211" t="s">
        <v>6636</v>
      </c>
      <c r="B3211" t="s">
        <v>6637</v>
      </c>
      <c r="C3211" t="str">
        <f>IFERROR(VLOOKUP(Table1[[#This Row],[Ticker]],[1]!Table2[[Symbol]:[Industry]],2,FALSE),"-")</f>
        <v>-</v>
      </c>
      <c r="D3211" t="s">
        <v>1419</v>
      </c>
      <c r="E3211">
        <v>70.960001000000005</v>
      </c>
      <c r="F3211">
        <v>35</v>
      </c>
      <c r="G3211">
        <v>-27.8438493234788</v>
      </c>
      <c r="H3211">
        <v>6.1909490560412399</v>
      </c>
      <c r="I3211">
        <v>9.0402917701987704</v>
      </c>
      <c r="J3211">
        <v>-5.3721459806944303</v>
      </c>
      <c r="K3211">
        <v>33.135095642758998</v>
      </c>
      <c r="L3211">
        <v>30.9488909979375</v>
      </c>
      <c r="M3211">
        <v>45.5940468056668</v>
      </c>
      <c r="N3211">
        <v>0.44215468892656801</v>
      </c>
      <c r="O3211">
        <v>33.999999999999901</v>
      </c>
      <c r="P3211">
        <v>45.530145530145496</v>
      </c>
    </row>
    <row r="3212" spans="1:17" hidden="1" x14ac:dyDescent="0.3">
      <c r="A3212" t="s">
        <v>6638</v>
      </c>
      <c r="B3212" t="s">
        <v>6639</v>
      </c>
      <c r="C3212" t="str">
        <f>IFERROR(VLOOKUP(Table1[[#This Row],[Ticker]],[1]!Table2[[Symbol]:[Industry]],2,FALSE),"-")</f>
        <v>-</v>
      </c>
      <c r="D3212" t="s">
        <v>743</v>
      </c>
      <c r="E3212">
        <v>70.753706170000001</v>
      </c>
      <c r="F3212">
        <v>24.14</v>
      </c>
      <c r="G3212">
        <v>-9.9341278578144703</v>
      </c>
      <c r="H3212">
        <v>-0.35392357703864802</v>
      </c>
      <c r="I3212">
        <v>1.9769442696928201</v>
      </c>
      <c r="J3212">
        <v>0.26650948149043702</v>
      </c>
      <c r="K3212">
        <v>23.559926321689701</v>
      </c>
      <c r="L3212">
        <v>22.186516342523099</v>
      </c>
      <c r="M3212">
        <v>67.469215611950702</v>
      </c>
      <c r="N3212">
        <v>0.55619742957704599</v>
      </c>
      <c r="O3212">
        <v>3.3554266777133299</v>
      </c>
      <c r="P3212">
        <v>27.052631578947299</v>
      </c>
    </row>
    <row r="3213" spans="1:17" hidden="1" x14ac:dyDescent="0.3">
      <c r="A3213" t="s">
        <v>6640</v>
      </c>
      <c r="B3213" t="s">
        <v>6641</v>
      </c>
      <c r="C3213" t="str">
        <f>IFERROR(VLOOKUP(Table1[[#This Row],[Ticker]],[1]!Table2[[Symbol]:[Industry]],2,FALSE),"-")</f>
        <v>-</v>
      </c>
      <c r="D3213" t="s">
        <v>532</v>
      </c>
      <c r="E3213">
        <v>70.727999999999994</v>
      </c>
      <c r="F3213">
        <v>29.47</v>
      </c>
      <c r="G3213">
        <v>-19.8654060463112</v>
      </c>
      <c r="H3213">
        <v>9.22444569498394</v>
      </c>
      <c r="I3213">
        <v>-17.475708879573698</v>
      </c>
      <c r="J3213">
        <v>3.4811680359661898</v>
      </c>
      <c r="K3213">
        <v>27.842033660966699</v>
      </c>
      <c r="L3213">
        <v>28.338745820533799</v>
      </c>
      <c r="M3213">
        <v>86.298808190504801</v>
      </c>
      <c r="N3213">
        <v>1.3251289694468</v>
      </c>
      <c r="O3213">
        <v>25.2120800814387</v>
      </c>
      <c r="P3213">
        <v>30.9777777777777</v>
      </c>
      <c r="Q3213">
        <v>7.7774414684771004E-2</v>
      </c>
    </row>
    <row r="3214" spans="1:17" hidden="1" x14ac:dyDescent="0.3">
      <c r="A3214" t="s">
        <v>6642</v>
      </c>
      <c r="B3214" t="s">
        <v>6643</v>
      </c>
      <c r="C3214" t="str">
        <f>IFERROR(VLOOKUP(Table1[[#This Row],[Ticker]],[1]!Table2[[Symbol]:[Industry]],2,FALSE),"-")</f>
        <v>-</v>
      </c>
      <c r="D3214" t="s">
        <v>388</v>
      </c>
      <c r="E3214">
        <v>70.664963999999998</v>
      </c>
      <c r="F3214">
        <v>103.8</v>
      </c>
      <c r="G3214">
        <v>-18.180182069514501</v>
      </c>
      <c r="H3214">
        <v>-2.76427482455576</v>
      </c>
      <c r="I3214">
        <v>18.831255176908801</v>
      </c>
      <c r="J3214">
        <v>-15.9536817874243</v>
      </c>
      <c r="K3214">
        <v>94.536802518207097</v>
      </c>
      <c r="L3214">
        <v>82.754452699457701</v>
      </c>
      <c r="M3214">
        <v>59.775731309846101</v>
      </c>
      <c r="N3214">
        <v>0.64590415615747299</v>
      </c>
      <c r="O3214">
        <v>20.134874759152201</v>
      </c>
      <c r="P3214">
        <v>95.480225988700496</v>
      </c>
    </row>
    <row r="3215" spans="1:17" hidden="1" x14ac:dyDescent="0.3">
      <c r="A3215" t="s">
        <v>6644</v>
      </c>
      <c r="B3215" t="s">
        <v>6645</v>
      </c>
      <c r="C3215" t="str">
        <f>IFERROR(VLOOKUP(Table1[[#This Row],[Ticker]],[1]!Table2[[Symbol]:[Industry]],2,FALSE),"-")</f>
        <v>-</v>
      </c>
      <c r="E3215">
        <v>70.646330399999997</v>
      </c>
      <c r="F3215">
        <v>142.9</v>
      </c>
      <c r="G3215">
        <v>220.125644342199</v>
      </c>
      <c r="H3215">
        <v>23.091898852513399</v>
      </c>
      <c r="I3215">
        <v>326.49680001144401</v>
      </c>
      <c r="J3215">
        <v>8.9504346644668598</v>
      </c>
      <c r="K3215">
        <v>115.238240213974</v>
      </c>
      <c r="L3215">
        <v>78.3974356715444</v>
      </c>
      <c r="M3215">
        <v>96.946466882513903</v>
      </c>
      <c r="N3215">
        <v>0.50569707301009204</v>
      </c>
      <c r="O3215">
        <v>0.48985304408677399</v>
      </c>
      <c r="P3215">
        <v>643.109724388975</v>
      </c>
      <c r="Q3215">
        <v>0.228423114690706</v>
      </c>
    </row>
    <row r="3216" spans="1:17" hidden="1" x14ac:dyDescent="0.3">
      <c r="A3216" t="s">
        <v>6646</v>
      </c>
      <c r="B3216" t="s">
        <v>6647</v>
      </c>
      <c r="C3216" t="str">
        <f>IFERROR(VLOOKUP(Table1[[#This Row],[Ticker]],[1]!Table2[[Symbol]:[Industry]],2,FALSE),"-")</f>
        <v>-</v>
      </c>
      <c r="D3216" t="s">
        <v>2889</v>
      </c>
      <c r="E3216">
        <v>70.569987150000003</v>
      </c>
      <c r="F3216">
        <v>7.03</v>
      </c>
      <c r="G3216">
        <v>186.63303632129001</v>
      </c>
      <c r="H3216">
        <v>8.0161881854714903</v>
      </c>
      <c r="I3216">
        <v>70.097937342280005</v>
      </c>
      <c r="J3216">
        <v>-1.23030200906323</v>
      </c>
      <c r="K3216">
        <v>3.98684692007068</v>
      </c>
      <c r="L3216">
        <v>3.2669161563562401</v>
      </c>
      <c r="M3216">
        <v>69.980633935297703</v>
      </c>
      <c r="N3216">
        <v>2.0141173885881298</v>
      </c>
      <c r="O3216">
        <v>6.2588904694167597</v>
      </c>
      <c r="P3216">
        <v>271.95767195767201</v>
      </c>
      <c r="Q3216">
        <v>-6.6494769043374993E-2</v>
      </c>
    </row>
    <row r="3217" spans="1:17" hidden="1" x14ac:dyDescent="0.3">
      <c r="A3217" t="s">
        <v>6648</v>
      </c>
      <c r="B3217" t="s">
        <v>6649</v>
      </c>
      <c r="C3217" t="str">
        <f>IFERROR(VLOOKUP(Table1[[#This Row],[Ticker]],[1]!Table2[[Symbol]:[Industry]],2,FALSE),"-")</f>
        <v>-</v>
      </c>
      <c r="D3217" t="s">
        <v>1419</v>
      </c>
      <c r="E3217">
        <v>70.536659999999998</v>
      </c>
      <c r="F3217">
        <v>2.82</v>
      </c>
      <c r="G3217">
        <v>126.330006018259</v>
      </c>
      <c r="H3217">
        <v>-26.7359284925552</v>
      </c>
      <c r="I3217">
        <v>73.583501646741894</v>
      </c>
      <c r="J3217">
        <v>9.6950476951948996</v>
      </c>
      <c r="K3217">
        <v>3.1929725095591999</v>
      </c>
      <c r="L3217">
        <v>2.6397478246602799</v>
      </c>
      <c r="M3217">
        <v>52.737336792074103</v>
      </c>
      <c r="N3217">
        <v>0.49442499374746901</v>
      </c>
      <c r="O3217">
        <v>74.113475177304906</v>
      </c>
      <c r="P3217">
        <v>181.99999999999901</v>
      </c>
      <c r="Q3217">
        <v>3.5885775230806001E-2</v>
      </c>
    </row>
    <row r="3218" spans="1:17" hidden="1" x14ac:dyDescent="0.3">
      <c r="A3218" t="s">
        <v>6650</v>
      </c>
      <c r="B3218" t="s">
        <v>6651</v>
      </c>
      <c r="C3218" t="str">
        <f>IFERROR(VLOOKUP(Table1[[#This Row],[Ticker]],[1]!Table2[[Symbol]:[Industry]],2,FALSE),"-")</f>
        <v>-</v>
      </c>
      <c r="D3218" t="s">
        <v>1169</v>
      </c>
      <c r="E3218">
        <v>70.454999999999998</v>
      </c>
      <c r="F3218">
        <v>13.42</v>
      </c>
      <c r="G3218">
        <v>-45.043130028720498</v>
      </c>
      <c r="H3218">
        <v>0.45498921560379901</v>
      </c>
      <c r="I3218">
        <v>-25.659884596644201</v>
      </c>
      <c r="J3218">
        <v>3.6666137092280402</v>
      </c>
      <c r="K3218">
        <v>13.233334462858499</v>
      </c>
      <c r="L3218">
        <v>13.624213567042499</v>
      </c>
      <c r="M3218">
        <v>57.198317259710002</v>
      </c>
      <c r="N3218">
        <v>0.88775472509222897</v>
      </c>
      <c r="O3218">
        <v>40.387481371087901</v>
      </c>
      <c r="P3218">
        <v>31.568627450980301</v>
      </c>
      <c r="Q3218">
        <v>-2.5522938837625998E-2</v>
      </c>
    </row>
    <row r="3219" spans="1:17" hidden="1" x14ac:dyDescent="0.3">
      <c r="A3219" t="s">
        <v>6652</v>
      </c>
      <c r="B3219" t="s">
        <v>6653</v>
      </c>
      <c r="C3219" t="str">
        <f>IFERROR(VLOOKUP(Table1[[#This Row],[Ticker]],[1]!Table2[[Symbol]:[Industry]],2,FALSE),"-")</f>
        <v>-</v>
      </c>
      <c r="D3219" t="s">
        <v>127</v>
      </c>
      <c r="E3219">
        <v>70.377602249999995</v>
      </c>
      <c r="F3219">
        <v>6.9</v>
      </c>
      <c r="G3219">
        <v>45.093273207922799</v>
      </c>
      <c r="H3219">
        <v>12.760520553393199</v>
      </c>
      <c r="I3219">
        <v>24.416499634669499</v>
      </c>
      <c r="J3219">
        <v>-2.4910270995755499</v>
      </c>
      <c r="K3219">
        <v>6.2458711059001004</v>
      </c>
      <c r="L3219">
        <v>5.3401601242154202</v>
      </c>
      <c r="M3219">
        <v>47.606346262552897</v>
      </c>
      <c r="N3219">
        <v>0.61053466087820796</v>
      </c>
      <c r="O3219">
        <v>12.7536231884058</v>
      </c>
      <c r="P3219">
        <v>83.510638297872305</v>
      </c>
      <c r="Q3219">
        <v>6.0120077231152001E-2</v>
      </c>
    </row>
    <row r="3220" spans="1:17" hidden="1" x14ac:dyDescent="0.3">
      <c r="A3220" t="s">
        <v>6654</v>
      </c>
      <c r="B3220" t="s">
        <v>6655</v>
      </c>
      <c r="C3220" t="str">
        <f>IFERROR(VLOOKUP(Table1[[#This Row],[Ticker]],[1]!Table2[[Symbol]:[Industry]],2,FALSE),"-")</f>
        <v>-</v>
      </c>
      <c r="D3220" t="s">
        <v>199</v>
      </c>
      <c r="E3220">
        <v>70.236052619999995</v>
      </c>
      <c r="F3220">
        <v>48.39</v>
      </c>
      <c r="G3220">
        <v>81.092024104885098</v>
      </c>
      <c r="H3220">
        <v>7.7737170343316002</v>
      </c>
      <c r="I3220">
        <v>26.456864092156799</v>
      </c>
      <c r="J3220">
        <v>-2.3422182201165298</v>
      </c>
      <c r="K3220">
        <v>43.854792739862802</v>
      </c>
      <c r="L3220">
        <v>35.980610609832901</v>
      </c>
      <c r="M3220">
        <v>56.9879712162464</v>
      </c>
      <c r="N3220">
        <v>0.75604050739402595</v>
      </c>
      <c r="O3220">
        <v>13.246538541020801</v>
      </c>
      <c r="P3220">
        <v>157.80500799147501</v>
      </c>
      <c r="Q3220">
        <v>0.13155528355802401</v>
      </c>
    </row>
    <row r="3221" spans="1:17" hidden="1" x14ac:dyDescent="0.3">
      <c r="A3221" t="s">
        <v>6656</v>
      </c>
      <c r="B3221" t="s">
        <v>6657</v>
      </c>
      <c r="C3221" t="str">
        <f>IFERROR(VLOOKUP(Table1[[#This Row],[Ticker]],[1]!Table2[[Symbol]:[Industry]],2,FALSE),"-")</f>
        <v>-</v>
      </c>
      <c r="D3221" t="s">
        <v>296</v>
      </c>
      <c r="E3221">
        <v>70.038727649999998</v>
      </c>
      <c r="F3221">
        <v>138.9</v>
      </c>
      <c r="G3221">
        <v>-24.213121431769999</v>
      </c>
      <c r="H3221">
        <v>-0.47463606184757201</v>
      </c>
      <c r="I3221">
        <v>4.3014503646907096</v>
      </c>
      <c r="J3221">
        <v>4.9327833276739197</v>
      </c>
      <c r="K3221">
        <v>136.78155675562701</v>
      </c>
      <c r="L3221">
        <v>129.81512131840799</v>
      </c>
      <c r="M3221">
        <v>62.808450339566903</v>
      </c>
      <c r="N3221">
        <v>1.2613665874975799</v>
      </c>
      <c r="O3221">
        <v>33.117350611950997</v>
      </c>
      <c r="P3221">
        <v>44.536940686784597</v>
      </c>
      <c r="Q3221">
        <v>6.6897888787971996E-2</v>
      </c>
    </row>
    <row r="3222" spans="1:17" hidden="1" x14ac:dyDescent="0.3">
      <c r="A3222" t="s">
        <v>6658</v>
      </c>
      <c r="B3222" t="s">
        <v>6659</v>
      </c>
      <c r="C3222" t="str">
        <f>IFERROR(VLOOKUP(Table1[[#This Row],[Ticker]],[1]!Table2[[Symbol]:[Industry]],2,FALSE),"-")</f>
        <v>-</v>
      </c>
      <c r="D3222" t="s">
        <v>415</v>
      </c>
      <c r="E3222">
        <v>69.986592000000002</v>
      </c>
      <c r="F3222">
        <v>120.6</v>
      </c>
      <c r="G3222">
        <v>142.324093231859</v>
      </c>
      <c r="H3222">
        <v>-3.8970358404785301</v>
      </c>
      <c r="I3222">
        <v>36.995931025273002</v>
      </c>
      <c r="J3222">
        <v>-1.45377863375565</v>
      </c>
      <c r="K3222">
        <v>116.05589458438401</v>
      </c>
      <c r="L3222">
        <v>92.484601275572899</v>
      </c>
      <c r="M3222">
        <v>49.660792524660899</v>
      </c>
      <c r="N3222">
        <v>1.4520530319552001</v>
      </c>
      <c r="O3222">
        <v>15.2985074626865</v>
      </c>
      <c r="P3222">
        <v>180.46511627906901</v>
      </c>
      <c r="Q3222">
        <v>8.7766484381857995E-2</v>
      </c>
    </row>
    <row r="3223" spans="1:17" hidden="1" x14ac:dyDescent="0.3">
      <c r="A3223" t="s">
        <v>6660</v>
      </c>
      <c r="B3223" t="s">
        <v>6661</v>
      </c>
      <c r="C3223" t="str">
        <f>IFERROR(VLOOKUP(Table1[[#This Row],[Ticker]],[1]!Table2[[Symbol]:[Industry]],2,FALSE),"-")</f>
        <v>-</v>
      </c>
      <c r="D3223" t="s">
        <v>301</v>
      </c>
      <c r="E3223">
        <v>69.963394600000001</v>
      </c>
      <c r="F3223">
        <v>139.91</v>
      </c>
      <c r="G3223">
        <v>61.886808612099301</v>
      </c>
      <c r="H3223">
        <v>89.7129263845342</v>
      </c>
      <c r="I3223">
        <v>91.031372425009195</v>
      </c>
      <c r="J3223">
        <v>19.599256652078999</v>
      </c>
      <c r="K3223">
        <v>88.300084099157303</v>
      </c>
      <c r="L3223">
        <v>96.1777689639122</v>
      </c>
      <c r="M3223">
        <v>99.998816517946096</v>
      </c>
      <c r="N3223">
        <v>1.4524263615172699</v>
      </c>
      <c r="O3223">
        <v>0</v>
      </c>
      <c r="P3223">
        <v>182.532310177705</v>
      </c>
      <c r="Q3223">
        <v>3.1781313797999998E-2</v>
      </c>
    </row>
    <row r="3224" spans="1:17" hidden="1" x14ac:dyDescent="0.3">
      <c r="A3224" t="s">
        <v>6662</v>
      </c>
      <c r="B3224" t="s">
        <v>6663</v>
      </c>
      <c r="C3224" t="str">
        <f>IFERROR(VLOOKUP(Table1[[#This Row],[Ticker]],[1]!Table2[[Symbol]:[Industry]],2,FALSE),"-")</f>
        <v>-</v>
      </c>
      <c r="D3224" t="s">
        <v>532</v>
      </c>
      <c r="E3224">
        <v>69.894704000000004</v>
      </c>
      <c r="F3224">
        <v>64.900000000000006</v>
      </c>
      <c r="G3224">
        <v>-60.510330934557103</v>
      </c>
      <c r="H3224">
        <v>-14.261293646893099</v>
      </c>
      <c r="I3224">
        <v>-44.893198942438502</v>
      </c>
      <c r="J3224">
        <v>-1.1465820709199901</v>
      </c>
      <c r="M3224">
        <v>34.226532301841999</v>
      </c>
      <c r="O3224">
        <v>51.001540832049201</v>
      </c>
      <c r="P3224">
        <v>3.3439490445859898</v>
      </c>
    </row>
    <row r="3225" spans="1:17" hidden="1" x14ac:dyDescent="0.3">
      <c r="A3225" t="s">
        <v>6664</v>
      </c>
      <c r="B3225" t="s">
        <v>6665</v>
      </c>
      <c r="C3225" t="str">
        <f>IFERROR(VLOOKUP(Table1[[#This Row],[Ticker]],[1]!Table2[[Symbol]:[Industry]],2,FALSE),"-")</f>
        <v>-</v>
      </c>
      <c r="D3225" t="s">
        <v>356</v>
      </c>
      <c r="E3225">
        <v>69.818353599999995</v>
      </c>
      <c r="F3225">
        <v>88.03</v>
      </c>
      <c r="G3225">
        <v>70.535975487387006</v>
      </c>
      <c r="H3225">
        <v>-3.6350726850599799</v>
      </c>
      <c r="I3225">
        <v>-18.470994266064501</v>
      </c>
      <c r="J3225">
        <v>-8.3089880859575995</v>
      </c>
      <c r="K3225">
        <v>90.666682509569</v>
      </c>
      <c r="L3225">
        <v>85.149308057059201</v>
      </c>
      <c r="M3225">
        <v>42.3573758360493</v>
      </c>
      <c r="N3225">
        <v>1.2875707092023201</v>
      </c>
      <c r="O3225">
        <v>32.1026922640009</v>
      </c>
      <c r="P3225">
        <v>108.35502958579799</v>
      </c>
      <c r="Q3225">
        <v>8.3891619724217006E-2</v>
      </c>
    </row>
    <row r="3226" spans="1:17" hidden="1" x14ac:dyDescent="0.3">
      <c r="A3226" t="s">
        <v>6666</v>
      </c>
      <c r="B3226" t="s">
        <v>6667</v>
      </c>
      <c r="C3226" t="str">
        <f>IFERROR(VLOOKUP(Table1[[#This Row],[Ticker]],[1]!Table2[[Symbol]:[Industry]],2,FALSE),"-")</f>
        <v>-</v>
      </c>
      <c r="D3226" t="s">
        <v>412</v>
      </c>
      <c r="E3226">
        <v>69.707639999999998</v>
      </c>
      <c r="F3226">
        <v>45.3</v>
      </c>
      <c r="G3226">
        <v>89.869282275982499</v>
      </c>
      <c r="H3226">
        <v>57.675630909929602</v>
      </c>
      <c r="I3226">
        <v>8.6813277336985095</v>
      </c>
      <c r="J3226">
        <v>26.0540143568583</v>
      </c>
      <c r="K3226">
        <v>33.705723099333397</v>
      </c>
      <c r="L3226">
        <v>32.007937395939202</v>
      </c>
      <c r="M3226">
        <v>94.140303808500093</v>
      </c>
      <c r="N3226">
        <v>2.24175824175824</v>
      </c>
      <c r="O3226">
        <v>24.3929359823399</v>
      </c>
      <c r="P3226">
        <v>119.90291262135899</v>
      </c>
      <c r="Q3226">
        <v>0.148476529463832</v>
      </c>
    </row>
    <row r="3227" spans="1:17" hidden="1" x14ac:dyDescent="0.3">
      <c r="A3227" t="s">
        <v>6668</v>
      </c>
      <c r="B3227" t="s">
        <v>6669</v>
      </c>
      <c r="C3227" t="str">
        <f>IFERROR(VLOOKUP(Table1[[#This Row],[Ticker]],[1]!Table2[[Symbol]:[Industry]],2,FALSE),"-")</f>
        <v>-</v>
      </c>
      <c r="D3227" t="s">
        <v>296</v>
      </c>
      <c r="E3227">
        <v>69.537484800000001</v>
      </c>
      <c r="F3227">
        <v>96</v>
      </c>
      <c r="G3227">
        <v>132.98006828475999</v>
      </c>
      <c r="H3227">
        <v>15.267403159859899</v>
      </c>
      <c r="I3227">
        <v>54.004554278320903</v>
      </c>
      <c r="J3227">
        <v>-2.3721459806944298</v>
      </c>
      <c r="K3227">
        <v>84.713313255546794</v>
      </c>
      <c r="L3227">
        <v>64.895114966810993</v>
      </c>
      <c r="M3227">
        <v>39.908621020259702</v>
      </c>
      <c r="N3227">
        <v>0.26146788990825598</v>
      </c>
      <c r="O3227">
        <v>8.2812499999999893</v>
      </c>
      <c r="P3227">
        <v>163.01369863013599</v>
      </c>
    </row>
    <row r="3228" spans="1:17" hidden="1" x14ac:dyDescent="0.3">
      <c r="A3228" t="s">
        <v>6670</v>
      </c>
      <c r="B3228" t="s">
        <v>6671</v>
      </c>
      <c r="C3228" t="str">
        <f>IFERROR(VLOOKUP(Table1[[#This Row],[Ticker]],[1]!Table2[[Symbol]:[Industry]],2,FALSE),"-")</f>
        <v>-</v>
      </c>
      <c r="D3228" t="s">
        <v>473</v>
      </c>
      <c r="E3228">
        <v>69.39</v>
      </c>
      <c r="F3228">
        <v>7.71</v>
      </c>
      <c r="G3228">
        <v>1.08881863421517</v>
      </c>
      <c r="H3228">
        <v>3.89833051608796</v>
      </c>
      <c r="I3228">
        <v>-21.300556324272399</v>
      </c>
      <c r="J3228">
        <v>10.6568395265519</v>
      </c>
      <c r="K3228">
        <v>7.2813816037316696</v>
      </c>
      <c r="L3228">
        <v>7.2286980839983297</v>
      </c>
      <c r="M3228">
        <v>64.009431735703402</v>
      </c>
      <c r="N3228">
        <v>1.61110719944791</v>
      </c>
      <c r="O3228">
        <v>37.483787289234698</v>
      </c>
      <c r="P3228">
        <v>42.7777777777777</v>
      </c>
      <c r="Q3228">
        <v>2.1763731131739999E-2</v>
      </c>
    </row>
    <row r="3229" spans="1:17" hidden="1" x14ac:dyDescent="0.3">
      <c r="A3229" t="s">
        <v>6672</v>
      </c>
      <c r="B3229" t="s">
        <v>6673</v>
      </c>
      <c r="C3229" t="str">
        <f>IFERROR(VLOOKUP(Table1[[#This Row],[Ticker]],[1]!Table2[[Symbol]:[Industry]],2,FALSE),"-")</f>
        <v>-</v>
      </c>
      <c r="D3229" t="s">
        <v>72</v>
      </c>
      <c r="E3229">
        <v>69.368265407999999</v>
      </c>
      <c r="F3229">
        <v>21.83</v>
      </c>
      <c r="G3229">
        <v>-46.233246468217303</v>
      </c>
      <c r="H3229">
        <v>-4.0144453909662001</v>
      </c>
      <c r="I3229">
        <v>-20.926134327562</v>
      </c>
      <c r="J3229">
        <v>-6.9112580314343903</v>
      </c>
      <c r="K3229">
        <v>22.401167303386899</v>
      </c>
      <c r="L3229">
        <v>22.875719772654101</v>
      </c>
      <c r="M3229">
        <v>34.435678000573603</v>
      </c>
      <c r="N3229">
        <v>1.9748733833549199</v>
      </c>
      <c r="O3229">
        <v>49.335776454420497</v>
      </c>
      <c r="P3229">
        <v>24.034090909090899</v>
      </c>
      <c r="Q3229">
        <v>6.5630064506996003E-2</v>
      </c>
    </row>
    <row r="3230" spans="1:17" hidden="1" x14ac:dyDescent="0.3">
      <c r="A3230" t="s">
        <v>6674</v>
      </c>
      <c r="B3230" t="s">
        <v>6675</v>
      </c>
      <c r="C3230" t="str">
        <f>IFERROR(VLOOKUP(Table1[[#This Row],[Ticker]],[1]!Table2[[Symbol]:[Industry]],2,FALSE),"-")</f>
        <v>-</v>
      </c>
      <c r="D3230" t="s">
        <v>967</v>
      </c>
      <c r="E3230">
        <v>69.254909179999999</v>
      </c>
      <c r="F3230">
        <v>57.95</v>
      </c>
      <c r="G3230">
        <v>-15.2356905672466</v>
      </c>
      <c r="H3230">
        <v>17.656833917448399</v>
      </c>
      <c r="I3230">
        <v>10.5026652595895</v>
      </c>
      <c r="J3230">
        <v>3.7857487561476599</v>
      </c>
      <c r="K3230">
        <v>51.871403766077101</v>
      </c>
      <c r="L3230">
        <v>49.869053862501303</v>
      </c>
      <c r="M3230">
        <v>61.197207915081101</v>
      </c>
      <c r="N3230">
        <v>2.2373293459643699</v>
      </c>
      <c r="O3230">
        <v>6.9887834339948203</v>
      </c>
      <c r="P3230">
        <v>62.507010656197401</v>
      </c>
      <c r="Q3230">
        <v>-8.1415646886896995E-2</v>
      </c>
    </row>
    <row r="3231" spans="1:17" hidden="1" x14ac:dyDescent="0.3">
      <c r="A3231" t="s">
        <v>6676</v>
      </c>
      <c r="B3231" t="s">
        <v>6677</v>
      </c>
      <c r="C3231" t="str">
        <f>IFERROR(VLOOKUP(Table1[[#This Row],[Ticker]],[1]!Table2[[Symbol]:[Industry]],2,FALSE),"-")</f>
        <v>-</v>
      </c>
      <c r="D3231" t="s">
        <v>532</v>
      </c>
      <c r="E3231">
        <v>69.055987999999999</v>
      </c>
      <c r="F3231">
        <v>229.3</v>
      </c>
      <c r="G3231">
        <v>29.313138243921401</v>
      </c>
      <c r="H3231">
        <v>-1.8548908588551001</v>
      </c>
      <c r="I3231">
        <v>-18.8748316865913</v>
      </c>
      <c r="J3231">
        <v>1.5519217543448999E-2</v>
      </c>
      <c r="K3231">
        <v>229.848332018832</v>
      </c>
      <c r="L3231">
        <v>223.397311510067</v>
      </c>
      <c r="M3231">
        <v>55.3250280250885</v>
      </c>
      <c r="N3231">
        <v>3.39363924011055</v>
      </c>
      <c r="O3231">
        <v>18.600087221979901</v>
      </c>
      <c r="P3231">
        <v>104.09434801958101</v>
      </c>
      <c r="Q3231">
        <v>0.157751078722492</v>
      </c>
    </row>
    <row r="3232" spans="1:17" hidden="1" x14ac:dyDescent="0.3">
      <c r="A3232" t="s">
        <v>6678</v>
      </c>
      <c r="B3232" t="s">
        <v>6679</v>
      </c>
      <c r="C3232" t="str">
        <f>IFERROR(VLOOKUP(Table1[[#This Row],[Ticker]],[1]!Table2[[Symbol]:[Industry]],2,FALSE),"-")</f>
        <v>-</v>
      </c>
      <c r="D3232" t="s">
        <v>2889</v>
      </c>
      <c r="E3232">
        <v>69.003575003999998</v>
      </c>
      <c r="F3232">
        <v>5.46</v>
      </c>
      <c r="G3232">
        <v>-71.655828851246397</v>
      </c>
      <c r="H3232">
        <v>-13.1117375111229</v>
      </c>
      <c r="I3232">
        <v>-31.563691069494698</v>
      </c>
      <c r="J3232">
        <v>-3.6771105197015199</v>
      </c>
      <c r="K3232">
        <v>5.7480562086440603</v>
      </c>
      <c r="L3232">
        <v>6.4025943178556597</v>
      </c>
      <c r="M3232">
        <v>40.283089722813102</v>
      </c>
      <c r="N3232">
        <v>1.2580814959939499</v>
      </c>
      <c r="O3232">
        <v>78.754578754578702</v>
      </c>
      <c r="P3232">
        <v>14.705882352941099</v>
      </c>
      <c r="Q3232">
        <v>7.5464179278130997E-2</v>
      </c>
    </row>
    <row r="3233" spans="1:17" hidden="1" x14ac:dyDescent="0.3">
      <c r="A3233" t="s">
        <v>6680</v>
      </c>
      <c r="B3233" t="s">
        <v>6681</v>
      </c>
      <c r="C3233" t="str">
        <f>IFERROR(VLOOKUP(Table1[[#This Row],[Ticker]],[1]!Table2[[Symbol]:[Industry]],2,FALSE),"-")</f>
        <v>-</v>
      </c>
      <c r="D3233" t="s">
        <v>415</v>
      </c>
      <c r="E3233">
        <v>68.905945122000006</v>
      </c>
      <c r="F3233">
        <v>0.98</v>
      </c>
      <c r="G3233">
        <v>232.929332617586</v>
      </c>
      <c r="H3233">
        <v>11.0878130506748</v>
      </c>
      <c r="I3233">
        <v>-5.52760946436912</v>
      </c>
      <c r="J3233">
        <v>-9.6290267146393997</v>
      </c>
      <c r="K3233">
        <v>0.94584616534793597</v>
      </c>
      <c r="L3233">
        <v>0.79791436218647205</v>
      </c>
      <c r="M3233">
        <v>47.499577562221901</v>
      </c>
      <c r="N3233">
        <v>1.2897183260862899</v>
      </c>
      <c r="O3233">
        <v>14.285714285714301</v>
      </c>
      <c r="P3233">
        <v>262.96296296296202</v>
      </c>
      <c r="Q3233">
        <v>0.12558761452099099</v>
      </c>
    </row>
    <row r="3234" spans="1:17" hidden="1" x14ac:dyDescent="0.3">
      <c r="A3234" t="s">
        <v>6682</v>
      </c>
      <c r="B3234" t="s">
        <v>6683</v>
      </c>
      <c r="C3234" t="str">
        <f>IFERROR(VLOOKUP(Table1[[#This Row],[Ticker]],[1]!Table2[[Symbol]:[Industry]],2,FALSE),"-")</f>
        <v>-</v>
      </c>
      <c r="D3234" t="s">
        <v>681</v>
      </c>
      <c r="E3234">
        <v>68.892959599999998</v>
      </c>
      <c r="F3234">
        <v>50.95</v>
      </c>
      <c r="G3234">
        <v>79.896324331178704</v>
      </c>
      <c r="H3234">
        <v>6.9263482150526698</v>
      </c>
      <c r="I3234">
        <v>10.0339168885593</v>
      </c>
      <c r="J3234">
        <v>1.3743468072921201</v>
      </c>
      <c r="K3234">
        <v>45.922923581993103</v>
      </c>
      <c r="L3234">
        <v>40.676419392230599</v>
      </c>
      <c r="M3234">
        <v>61.100390900719198</v>
      </c>
      <c r="N3234">
        <v>0.66280929568154201</v>
      </c>
      <c r="O3234">
        <v>18.822374877330699</v>
      </c>
      <c r="P3234">
        <v>109.929954676555</v>
      </c>
      <c r="Q3234">
        <v>0.11094744832518801</v>
      </c>
    </row>
    <row r="3235" spans="1:17" hidden="1" x14ac:dyDescent="0.3">
      <c r="A3235" t="s">
        <v>6684</v>
      </c>
      <c r="B3235" t="s">
        <v>6685</v>
      </c>
      <c r="C3235" t="str">
        <f>IFERROR(VLOOKUP(Table1[[#This Row],[Ticker]],[1]!Table2[[Symbol]:[Industry]],2,FALSE),"-")</f>
        <v>-</v>
      </c>
      <c r="D3235" t="s">
        <v>141</v>
      </c>
      <c r="E3235">
        <v>68.855710139999999</v>
      </c>
      <c r="F3235">
        <v>52.15</v>
      </c>
      <c r="G3235">
        <v>35.5219252101788</v>
      </c>
      <c r="H3235">
        <v>72.561595822210293</v>
      </c>
      <c r="I3235">
        <v>59.416834980075301</v>
      </c>
      <c r="J3235">
        <v>11.9974192366968</v>
      </c>
      <c r="K3235">
        <v>40.102299466677401</v>
      </c>
      <c r="L3235">
        <v>34.568824789575601</v>
      </c>
      <c r="M3235">
        <v>67.174845000884403</v>
      </c>
      <c r="N3235">
        <v>0.57049180327868798</v>
      </c>
      <c r="O3235">
        <v>5.46500479386384</v>
      </c>
      <c r="P3235">
        <v>116.390041493775</v>
      </c>
    </row>
    <row r="3236" spans="1:17" hidden="1" x14ac:dyDescent="0.3">
      <c r="A3236" t="s">
        <v>6686</v>
      </c>
      <c r="B3236" t="s">
        <v>6687</v>
      </c>
      <c r="C3236" t="str">
        <f>IFERROR(VLOOKUP(Table1[[#This Row],[Ticker]],[1]!Table2[[Symbol]:[Industry]],2,FALSE),"-")</f>
        <v>-</v>
      </c>
      <c r="D3236" t="s">
        <v>630</v>
      </c>
      <c r="E3236">
        <v>68.685000000000002</v>
      </c>
      <c r="F3236">
        <v>241</v>
      </c>
      <c r="G3236">
        <v>-41.609487986176497</v>
      </c>
      <c r="H3236">
        <v>-2.3977200902603801</v>
      </c>
      <c r="I3236">
        <v>-10.8941615834985</v>
      </c>
      <c r="J3236">
        <v>-1.26459596993943</v>
      </c>
      <c r="K3236">
        <v>235.818940502467</v>
      </c>
      <c r="L3236">
        <v>240.57504006391301</v>
      </c>
      <c r="M3236">
        <v>55.112626649180001</v>
      </c>
      <c r="N3236">
        <v>0.96816506295179205</v>
      </c>
      <c r="O3236">
        <v>20.290456431535201</v>
      </c>
      <c r="P3236">
        <v>19.306930693069301</v>
      </c>
      <c r="Q3236">
        <v>0.17013107100325101</v>
      </c>
    </row>
    <row r="3237" spans="1:17" hidden="1" x14ac:dyDescent="0.3">
      <c r="A3237" t="s">
        <v>6688</v>
      </c>
      <c r="B3237" t="s">
        <v>6689</v>
      </c>
      <c r="C3237" t="str">
        <f>IFERROR(VLOOKUP(Table1[[#This Row],[Ticker]],[1]!Table2[[Symbol]:[Industry]],2,FALSE),"-")</f>
        <v>-</v>
      </c>
      <c r="D3237" t="s">
        <v>21</v>
      </c>
      <c r="E3237">
        <v>68.620598732000005</v>
      </c>
      <c r="F3237">
        <v>19.989999999999998</v>
      </c>
      <c r="G3237">
        <v>8.1633930589285804</v>
      </c>
      <c r="H3237">
        <v>15.6487362621427</v>
      </c>
      <c r="I3237">
        <v>2.8269034062727698</v>
      </c>
      <c r="J3237">
        <v>17.629002124931201</v>
      </c>
      <c r="K3237">
        <v>18.1288629628264</v>
      </c>
      <c r="L3237">
        <v>17.6360439245212</v>
      </c>
      <c r="M3237">
        <v>70.983134960982895</v>
      </c>
      <c r="N3237">
        <v>2.4872718361294899</v>
      </c>
      <c r="O3237">
        <v>24.7776689703085</v>
      </c>
      <c r="P3237">
        <v>51.499410683863999</v>
      </c>
      <c r="Q3237">
        <v>9.3074263987295999E-2</v>
      </c>
    </row>
    <row r="3238" spans="1:17" hidden="1" x14ac:dyDescent="0.3">
      <c r="A3238" t="s">
        <v>6690</v>
      </c>
      <c r="B3238" t="s">
        <v>6691</v>
      </c>
      <c r="C3238" t="str">
        <f>IFERROR(VLOOKUP(Table1[[#This Row],[Ticker]],[1]!Table2[[Symbol]:[Industry]],2,FALSE),"-")</f>
        <v>-</v>
      </c>
      <c r="D3238" t="s">
        <v>898</v>
      </c>
      <c r="E3238">
        <v>68.489850000000004</v>
      </c>
      <c r="F3238">
        <v>40.299999999999997</v>
      </c>
      <c r="G3238">
        <v>33.455213468010697</v>
      </c>
      <c r="H3238">
        <v>-3.8079693951808902</v>
      </c>
      <c r="I3238">
        <v>-19.704394945502401</v>
      </c>
      <c r="J3238">
        <v>-2.95751183435297</v>
      </c>
      <c r="K3238">
        <v>40.173268120181497</v>
      </c>
      <c r="L3238">
        <v>34.206887677446701</v>
      </c>
      <c r="M3238">
        <v>32.996888416014798</v>
      </c>
      <c r="N3238">
        <v>0.80816326530612204</v>
      </c>
      <c r="O3238">
        <v>19.975186104218299</v>
      </c>
      <c r="P3238">
        <v>74.082073434125206</v>
      </c>
      <c r="Q3238">
        <v>0.11342974163436099</v>
      </c>
    </row>
    <row r="3239" spans="1:17" hidden="1" x14ac:dyDescent="0.3">
      <c r="A3239" t="s">
        <v>6692</v>
      </c>
      <c r="B3239" t="s">
        <v>6693</v>
      </c>
      <c r="C3239" t="str">
        <f>IFERROR(VLOOKUP(Table1[[#This Row],[Ticker]],[1]!Table2[[Symbol]:[Industry]],2,FALSE),"-")</f>
        <v>-</v>
      </c>
      <c r="D3239" t="s">
        <v>630</v>
      </c>
      <c r="E3239">
        <v>68.446248999999995</v>
      </c>
      <c r="F3239">
        <v>99.5</v>
      </c>
      <c r="G3239">
        <v>-19.514914361815599</v>
      </c>
      <c r="H3239">
        <v>-3.3617853673588902</v>
      </c>
      <c r="I3239">
        <v>-4.7625419944305802</v>
      </c>
      <c r="J3239">
        <v>-1.1221459806944301</v>
      </c>
      <c r="K3239">
        <v>98.111979236779803</v>
      </c>
      <c r="L3239">
        <v>94.110156587904598</v>
      </c>
      <c r="M3239">
        <v>42.536286316274499</v>
      </c>
      <c r="N3239">
        <v>0.245858130664171</v>
      </c>
      <c r="O3239">
        <v>18.542713567839201</v>
      </c>
      <c r="P3239">
        <v>38.772663877266297</v>
      </c>
      <c r="Q3239">
        <v>-5.3943384970913E-2</v>
      </c>
    </row>
    <row r="3240" spans="1:17" hidden="1" x14ac:dyDescent="0.3">
      <c r="A3240" t="s">
        <v>6694</v>
      </c>
      <c r="B3240" t="s">
        <v>6695</v>
      </c>
      <c r="C3240" t="str">
        <f>IFERROR(VLOOKUP(Table1[[#This Row],[Ticker]],[1]!Table2[[Symbol]:[Industry]],2,FALSE),"-")</f>
        <v>-</v>
      </c>
      <c r="D3240" t="s">
        <v>296</v>
      </c>
      <c r="E3240">
        <v>68.404864500000002</v>
      </c>
      <c r="F3240">
        <v>17.010000000000002</v>
      </c>
      <c r="G3240">
        <v>83.928633805566704</v>
      </c>
      <c r="H3240">
        <v>12.328262488877</v>
      </c>
      <c r="I3240">
        <v>-25.776581730016701</v>
      </c>
      <c r="J3240">
        <v>-2.8750361541048499</v>
      </c>
      <c r="K3240">
        <v>15.074739023551301</v>
      </c>
      <c r="L3240">
        <v>13.665200727503899</v>
      </c>
      <c r="M3240">
        <v>56.475240274756104</v>
      </c>
      <c r="N3240">
        <v>1.24227447481396</v>
      </c>
      <c r="O3240">
        <v>29.159318048206899</v>
      </c>
      <c r="P3240">
        <v>120.90909090909</v>
      </c>
      <c r="Q3240">
        <v>7.8174810321982993E-2</v>
      </c>
    </row>
    <row r="3241" spans="1:17" hidden="1" x14ac:dyDescent="0.3">
      <c r="A3241" t="s">
        <v>6696</v>
      </c>
      <c r="B3241" t="s">
        <v>6697</v>
      </c>
      <c r="C3241" t="str">
        <f>IFERROR(VLOOKUP(Table1[[#This Row],[Ticker]],[1]!Table2[[Symbol]:[Industry]],2,FALSE),"-")</f>
        <v>-</v>
      </c>
      <c r="D3241" t="s">
        <v>415</v>
      </c>
      <c r="E3241">
        <v>68.007000000000005</v>
      </c>
      <c r="F3241">
        <v>226.69</v>
      </c>
      <c r="G3241">
        <v>35.6754339821087</v>
      </c>
      <c r="H3241">
        <v>5.7947236536988802</v>
      </c>
      <c r="I3241">
        <v>-2.5260738715205902</v>
      </c>
      <c r="J3241">
        <v>-1.70258076330313</v>
      </c>
      <c r="K3241">
        <v>220.3898143111</v>
      </c>
      <c r="L3241">
        <v>194.28906240242</v>
      </c>
      <c r="M3241">
        <v>45.044004885834298</v>
      </c>
      <c r="N3241">
        <v>0.47726971947249802</v>
      </c>
      <c r="O3241">
        <v>14.473510079844701</v>
      </c>
      <c r="P3241">
        <v>84.450772986167607</v>
      </c>
      <c r="Q3241">
        <v>8.9261024080645998E-2</v>
      </c>
    </row>
    <row r="3242" spans="1:17" hidden="1" x14ac:dyDescent="0.3">
      <c r="A3242" t="s">
        <v>6698</v>
      </c>
      <c r="B3242" t="s">
        <v>6699</v>
      </c>
      <c r="C3242" t="str">
        <f>IFERROR(VLOOKUP(Table1[[#This Row],[Ticker]],[1]!Table2[[Symbol]:[Industry]],2,FALSE),"-")</f>
        <v>-</v>
      </c>
      <c r="D3242" t="s">
        <v>127</v>
      </c>
      <c r="E3242">
        <v>67.986400000000003</v>
      </c>
      <c r="F3242">
        <v>2.72</v>
      </c>
      <c r="G3242">
        <v>288.42790811616101</v>
      </c>
      <c r="H3242">
        <v>45.755289515904103</v>
      </c>
      <c r="I3242">
        <v>122.10524077717599</v>
      </c>
      <c r="J3242">
        <v>8.3052733741442797</v>
      </c>
      <c r="K3242">
        <v>1.92625491713789</v>
      </c>
      <c r="L3242">
        <v>1.3652354896411301</v>
      </c>
      <c r="M3242">
        <v>99.938211802463698</v>
      </c>
      <c r="N3242">
        <v>0.76178479833222601</v>
      </c>
      <c r="O3242">
        <v>0</v>
      </c>
      <c r="P3242">
        <v>353.33333333333297</v>
      </c>
      <c r="Q3242">
        <v>3.0305106001654002E-2</v>
      </c>
    </row>
    <row r="3243" spans="1:17" hidden="1" x14ac:dyDescent="0.3">
      <c r="A3243" t="s">
        <v>6700</v>
      </c>
      <c r="B3243" t="s">
        <v>6701</v>
      </c>
      <c r="C3243" t="str">
        <f>IFERROR(VLOOKUP(Table1[[#This Row],[Ticker]],[1]!Table2[[Symbol]:[Industry]],2,FALSE),"-")</f>
        <v>-</v>
      </c>
      <c r="D3243" t="s">
        <v>46</v>
      </c>
      <c r="E3243">
        <v>67.907229999999998</v>
      </c>
      <c r="F3243">
        <v>179</v>
      </c>
      <c r="G3243">
        <v>134.407202864846</v>
      </c>
      <c r="H3243">
        <v>-3.24325996457309</v>
      </c>
      <c r="I3243">
        <v>11.906719713079299</v>
      </c>
      <c r="J3243">
        <v>5.8134827618205298</v>
      </c>
      <c r="K3243">
        <v>168.503046333231</v>
      </c>
      <c r="L3243">
        <v>141.73331241807699</v>
      </c>
      <c r="M3243">
        <v>63.303115648740302</v>
      </c>
      <c r="N3243">
        <v>0.97929792979297903</v>
      </c>
      <c r="O3243">
        <v>18.0446927374301</v>
      </c>
      <c r="P3243">
        <v>186.12531969309401</v>
      </c>
      <c r="Q3243">
        <v>0.16216226870739001</v>
      </c>
    </row>
    <row r="3244" spans="1:17" hidden="1" x14ac:dyDescent="0.3">
      <c r="A3244" t="s">
        <v>6702</v>
      </c>
      <c r="B3244" t="s">
        <v>6703</v>
      </c>
      <c r="C3244" t="str">
        <f>IFERROR(VLOOKUP(Table1[[#This Row],[Ticker]],[1]!Table2[[Symbol]:[Industry]],2,FALSE),"-")</f>
        <v>-</v>
      </c>
      <c r="D3244" t="s">
        <v>265</v>
      </c>
      <c r="E3244">
        <v>67.718699999999998</v>
      </c>
      <c r="F3244">
        <v>895.75</v>
      </c>
      <c r="G3244">
        <v>89.782320574868706</v>
      </c>
      <c r="H3244">
        <v>38.580721505270503</v>
      </c>
      <c r="I3244">
        <v>2.2707940325949201</v>
      </c>
      <c r="J3244">
        <v>20.160726731037101</v>
      </c>
      <c r="K3244">
        <v>638.37554995261496</v>
      </c>
      <c r="L3244">
        <v>584.95234119233203</v>
      </c>
      <c r="M3244">
        <v>95.115509205488607</v>
      </c>
      <c r="N3244">
        <v>1.0877192982456101</v>
      </c>
      <c r="O3244">
        <v>0</v>
      </c>
      <c r="P3244">
        <v>133.116460637605</v>
      </c>
    </row>
    <row r="3245" spans="1:17" hidden="1" x14ac:dyDescent="0.3">
      <c r="A3245" t="s">
        <v>6704</v>
      </c>
      <c r="B3245" t="s">
        <v>6705</v>
      </c>
      <c r="C3245" t="str">
        <f>IFERROR(VLOOKUP(Table1[[#This Row],[Ticker]],[1]!Table2[[Symbol]:[Industry]],2,FALSE),"-")</f>
        <v>-</v>
      </c>
      <c r="D3245" t="s">
        <v>1308</v>
      </c>
      <c r="E3245">
        <v>67.687200000000004</v>
      </c>
      <c r="F3245">
        <v>315</v>
      </c>
      <c r="G3245">
        <v>-15.6753076007769</v>
      </c>
      <c r="H3245">
        <v>-11.284592817507701</v>
      </c>
      <c r="I3245">
        <v>-31.138243230984301</v>
      </c>
      <c r="J3245">
        <v>-8.59723472539244E-2</v>
      </c>
      <c r="K3245">
        <v>319.40341842086798</v>
      </c>
      <c r="L3245">
        <v>277.032252484634</v>
      </c>
      <c r="M3245">
        <v>48.160152823610197</v>
      </c>
      <c r="N3245">
        <v>0.14083694083694001</v>
      </c>
      <c r="O3245">
        <v>28.5555555555555</v>
      </c>
      <c r="P3245">
        <v>131.617647058823</v>
      </c>
    </row>
    <row r="3246" spans="1:17" hidden="1" x14ac:dyDescent="0.3">
      <c r="A3246" t="s">
        <v>6706</v>
      </c>
      <c r="B3246" t="s">
        <v>6707</v>
      </c>
      <c r="C3246" t="str">
        <f>IFERROR(VLOOKUP(Table1[[#This Row],[Ticker]],[1]!Table2[[Symbol]:[Industry]],2,FALSE),"-")</f>
        <v>-</v>
      </c>
      <c r="D3246" t="s">
        <v>1169</v>
      </c>
      <c r="E3246">
        <v>67.637919999999994</v>
      </c>
      <c r="F3246">
        <v>52.4</v>
      </c>
      <c r="G3246">
        <v>-91.3620436295095</v>
      </c>
      <c r="H3246">
        <v>-3.3278122774780701</v>
      </c>
      <c r="I3246">
        <v>-52.805681186885202</v>
      </c>
      <c r="J3246">
        <v>-1.7523741175765699</v>
      </c>
      <c r="K3246">
        <v>58.146080101026797</v>
      </c>
      <c r="L3246">
        <v>79.126769992206405</v>
      </c>
      <c r="M3246">
        <v>25.6043344758668</v>
      </c>
      <c r="N3246">
        <v>0.720197044334975</v>
      </c>
      <c r="O3246">
        <v>212.88167938931201</v>
      </c>
      <c r="P3246">
        <v>8.8265835929387304</v>
      </c>
    </row>
    <row r="3247" spans="1:17" hidden="1" x14ac:dyDescent="0.3">
      <c r="A3247" t="s">
        <v>6708</v>
      </c>
      <c r="B3247" t="s">
        <v>6709</v>
      </c>
      <c r="C3247" t="str">
        <f>IFERROR(VLOOKUP(Table1[[#This Row],[Ticker]],[1]!Table2[[Symbol]:[Industry]],2,FALSE),"-")</f>
        <v>-</v>
      </c>
      <c r="D3247" t="s">
        <v>1570</v>
      </c>
      <c r="E3247">
        <v>67.582257299999995</v>
      </c>
      <c r="F3247">
        <v>38.25</v>
      </c>
      <c r="G3247">
        <v>-4.4178667985786202</v>
      </c>
      <c r="H3247">
        <v>-1.2717375111229301</v>
      </c>
      <c r="I3247">
        <v>-54.650873353258</v>
      </c>
      <c r="J3247">
        <v>-0.71425124385233296</v>
      </c>
      <c r="K3247">
        <v>40.3817891698585</v>
      </c>
      <c r="L3247">
        <v>46.0961442786069</v>
      </c>
      <c r="M3247">
        <v>44.827173058187498</v>
      </c>
      <c r="N3247">
        <v>1.55095785440613</v>
      </c>
      <c r="O3247">
        <v>96.078431372549005</v>
      </c>
      <c r="P3247">
        <v>36.1209964412811</v>
      </c>
    </row>
    <row r="3248" spans="1:17" hidden="1" x14ac:dyDescent="0.3">
      <c r="A3248" t="s">
        <v>6710</v>
      </c>
      <c r="B3248" t="s">
        <v>6711</v>
      </c>
      <c r="C3248" t="str">
        <f>IFERROR(VLOOKUP(Table1[[#This Row],[Ticker]],[1]!Table2[[Symbol]:[Industry]],2,FALSE),"-")</f>
        <v>-</v>
      </c>
      <c r="D3248" t="s">
        <v>199</v>
      </c>
      <c r="E3248">
        <v>67.386244450000007</v>
      </c>
      <c r="F3248">
        <v>129.5</v>
      </c>
      <c r="G3248">
        <v>10.727239219840699</v>
      </c>
      <c r="H3248">
        <v>3.67153639487382</v>
      </c>
      <c r="I3248">
        <v>6.32942239266273</v>
      </c>
      <c r="K3248">
        <v>104.302569298657</v>
      </c>
      <c r="L3248">
        <v>71.200520246059796</v>
      </c>
      <c r="M3248">
        <v>97.891639288263306</v>
      </c>
      <c r="N3248">
        <v>1.2</v>
      </c>
      <c r="O3248">
        <v>9.03474903474903</v>
      </c>
      <c r="P3248">
        <v>55.836341756919303</v>
      </c>
    </row>
    <row r="3249" spans="1:17" hidden="1" x14ac:dyDescent="0.3">
      <c r="A3249" t="s">
        <v>6712</v>
      </c>
      <c r="B3249" t="s">
        <v>6713</v>
      </c>
      <c r="C3249" t="str">
        <f>IFERROR(VLOOKUP(Table1[[#This Row],[Ticker]],[1]!Table2[[Symbol]:[Industry]],2,FALSE),"-")</f>
        <v>-</v>
      </c>
      <c r="D3249" t="s">
        <v>731</v>
      </c>
      <c r="E3249">
        <v>67.308779999999999</v>
      </c>
      <c r="F3249">
        <v>187</v>
      </c>
      <c r="G3249">
        <v>-61.735602587889403</v>
      </c>
      <c r="H3249">
        <v>10.2711196317342</v>
      </c>
      <c r="I3249">
        <v>-2.8413193556446301</v>
      </c>
      <c r="J3249">
        <v>2.56821610663249</v>
      </c>
      <c r="K3249">
        <v>181.114070266921</v>
      </c>
      <c r="L3249">
        <v>197.45917586602599</v>
      </c>
      <c r="M3249">
        <v>60.874626108252997</v>
      </c>
      <c r="N3249">
        <v>1.6237012946757801</v>
      </c>
      <c r="O3249">
        <v>109.57219251336799</v>
      </c>
      <c r="P3249">
        <v>35.507246376811501</v>
      </c>
      <c r="Q3249">
        <v>0.17572999864991501</v>
      </c>
    </row>
    <row r="3250" spans="1:17" hidden="1" x14ac:dyDescent="0.3">
      <c r="A3250" t="s">
        <v>6714</v>
      </c>
      <c r="B3250" t="s">
        <v>6715</v>
      </c>
      <c r="C3250" t="str">
        <f>IFERROR(VLOOKUP(Table1[[#This Row],[Ticker]],[1]!Table2[[Symbol]:[Industry]],2,FALSE),"-")</f>
        <v>-</v>
      </c>
      <c r="D3250" t="s">
        <v>1645</v>
      </c>
      <c r="E3250">
        <v>67.182667499999994</v>
      </c>
      <c r="F3250">
        <v>172.25</v>
      </c>
      <c r="G3250">
        <v>28.326572326203198</v>
      </c>
      <c r="H3250">
        <v>-20.623589362974698</v>
      </c>
      <c r="I3250">
        <v>-25.582047605449802</v>
      </c>
      <c r="J3250">
        <v>-9.2028338113822699</v>
      </c>
      <c r="K3250">
        <v>187.88070582008601</v>
      </c>
      <c r="L3250">
        <v>169.401581936018</v>
      </c>
      <c r="M3250">
        <v>39.3562409566197</v>
      </c>
      <c r="N3250">
        <v>1.1927225280038001</v>
      </c>
      <c r="O3250">
        <v>36.429608127721302</v>
      </c>
      <c r="P3250">
        <v>74.430379746835399</v>
      </c>
      <c r="Q3250">
        <v>6.2304304667037999E-2</v>
      </c>
    </row>
    <row r="3251" spans="1:17" hidden="1" x14ac:dyDescent="0.3">
      <c r="A3251" t="s">
        <v>6716</v>
      </c>
      <c r="B3251" t="s">
        <v>6717</v>
      </c>
      <c r="C3251" t="str">
        <f>IFERROR(VLOOKUP(Table1[[#This Row],[Ticker]],[1]!Table2[[Symbol]:[Industry]],2,FALSE),"-")</f>
        <v>-</v>
      </c>
      <c r="D3251" t="s">
        <v>569</v>
      </c>
      <c r="E3251">
        <v>67.098643300000006</v>
      </c>
      <c r="F3251">
        <v>9.4700000000000006</v>
      </c>
      <c r="G3251">
        <v>-17.429587539193498</v>
      </c>
      <c r="H3251">
        <v>-19.469935709321099</v>
      </c>
      <c r="I3251">
        <v>-21.936029603258</v>
      </c>
      <c r="J3251">
        <v>-5.6924831777439602</v>
      </c>
      <c r="K3251">
        <v>10.260203156944</v>
      </c>
      <c r="L3251">
        <v>10.7295143450519</v>
      </c>
      <c r="M3251">
        <v>46.6605642189609</v>
      </c>
      <c r="N3251">
        <v>2.9109790888572298</v>
      </c>
      <c r="O3251">
        <v>50.580781414994703</v>
      </c>
      <c r="P3251">
        <v>18.820577164366298</v>
      </c>
      <c r="Q3251">
        <v>6.1520099932833E-2</v>
      </c>
    </row>
    <row r="3252" spans="1:17" hidden="1" x14ac:dyDescent="0.3">
      <c r="A3252" t="s">
        <v>6718</v>
      </c>
      <c r="B3252" t="s">
        <v>6719</v>
      </c>
      <c r="C3252" t="str">
        <f>IFERROR(VLOOKUP(Table1[[#This Row],[Ticker]],[1]!Table2[[Symbol]:[Industry]],2,FALSE),"-")</f>
        <v>-</v>
      </c>
      <c r="D3252" t="s">
        <v>2600</v>
      </c>
      <c r="E3252">
        <v>67.085680199999999</v>
      </c>
      <c r="F3252">
        <v>40.92</v>
      </c>
      <c r="G3252">
        <v>-42.241311100579402</v>
      </c>
      <c r="H3252">
        <v>-12.687666714662701</v>
      </c>
      <c r="I3252">
        <v>-9.1966474918540406</v>
      </c>
      <c r="J3252">
        <v>-10.123285451979701</v>
      </c>
      <c r="K3252">
        <v>43.241158638919501</v>
      </c>
      <c r="L3252">
        <v>42.7388682767577</v>
      </c>
      <c r="M3252">
        <v>41.755320638616901</v>
      </c>
      <c r="N3252">
        <v>1.1015764211410299</v>
      </c>
      <c r="O3252">
        <v>27.8103616813294</v>
      </c>
      <c r="P3252">
        <v>27.278382581648501</v>
      </c>
      <c r="Q3252">
        <v>6.7783988489075006E-2</v>
      </c>
    </row>
    <row r="3253" spans="1:17" hidden="1" x14ac:dyDescent="0.3">
      <c r="A3253" t="s">
        <v>6720</v>
      </c>
      <c r="B3253" t="s">
        <v>6721</v>
      </c>
      <c r="C3253" t="str">
        <f>IFERROR(VLOOKUP(Table1[[#This Row],[Ticker]],[1]!Table2[[Symbol]:[Industry]],2,FALSE),"-")</f>
        <v>-</v>
      </c>
      <c r="D3253" t="s">
        <v>1547</v>
      </c>
      <c r="E3253">
        <v>67.074832134000005</v>
      </c>
      <c r="F3253">
        <v>65.83</v>
      </c>
      <c r="G3253">
        <v>-36.325445291995798</v>
      </c>
      <c r="H3253">
        <v>-20.569983125158</v>
      </c>
      <c r="I3253">
        <v>-34.1360105483799</v>
      </c>
      <c r="J3253">
        <v>0.38168558827381199</v>
      </c>
      <c r="K3253">
        <v>70.799788738456598</v>
      </c>
      <c r="L3253">
        <v>74.720939858081806</v>
      </c>
      <c r="M3253">
        <v>49.98704964585</v>
      </c>
      <c r="N3253">
        <v>2.0145998062995898</v>
      </c>
      <c r="O3253">
        <v>113.656387665198</v>
      </c>
      <c r="P3253">
        <v>11.4063293281434</v>
      </c>
      <c r="Q3253">
        <v>0.106710473452292</v>
      </c>
    </row>
    <row r="3254" spans="1:17" hidden="1" x14ac:dyDescent="0.3">
      <c r="A3254" t="s">
        <v>6722</v>
      </c>
      <c r="B3254" t="s">
        <v>6723</v>
      </c>
      <c r="C3254" t="str">
        <f>IFERROR(VLOOKUP(Table1[[#This Row],[Ticker]],[1]!Table2[[Symbol]:[Industry]],2,FALSE),"-")</f>
        <v>-</v>
      </c>
      <c r="D3254" t="s">
        <v>21</v>
      </c>
      <c r="E3254">
        <v>66.953000000000003</v>
      </c>
      <c r="F3254">
        <v>28.75</v>
      </c>
      <c r="G3254">
        <v>-63.173165229097499</v>
      </c>
      <c r="H3254">
        <v>-5.7125269848071296</v>
      </c>
      <c r="I3254">
        <v>-20.6155195604358</v>
      </c>
      <c r="J3254">
        <v>-7.5110797448301296</v>
      </c>
      <c r="K3254">
        <v>30.247287623898401</v>
      </c>
      <c r="L3254">
        <v>33.270724916520301</v>
      </c>
      <c r="M3254">
        <v>25.889528854503801</v>
      </c>
      <c r="N3254">
        <v>0.694712164626204</v>
      </c>
      <c r="O3254">
        <v>75.652173913043399</v>
      </c>
      <c r="P3254">
        <v>12.5244618395303</v>
      </c>
    </row>
    <row r="3255" spans="1:17" hidden="1" x14ac:dyDescent="0.3">
      <c r="A3255" t="s">
        <v>6724</v>
      </c>
      <c r="B3255" t="s">
        <v>6725</v>
      </c>
      <c r="C3255" t="str">
        <f>IFERROR(VLOOKUP(Table1[[#This Row],[Ticker]],[1]!Table2[[Symbol]:[Industry]],2,FALSE),"-")</f>
        <v>-</v>
      </c>
      <c r="D3255" t="s">
        <v>630</v>
      </c>
      <c r="E3255">
        <v>66.940361074999998</v>
      </c>
      <c r="F3255">
        <v>26.11</v>
      </c>
      <c r="G3255">
        <v>-44.2301469408416</v>
      </c>
      <c r="H3255">
        <v>-3.7735245018305701</v>
      </c>
      <c r="I3255">
        <v>-24.039205172226499</v>
      </c>
      <c r="J3255">
        <v>-0.26021121420073701</v>
      </c>
      <c r="K3255">
        <v>26.6735379805598</v>
      </c>
      <c r="L3255">
        <v>28.5105402922546</v>
      </c>
      <c r="M3255">
        <v>43.251499007712802</v>
      </c>
      <c r="N3255">
        <v>0.98075673367748695</v>
      </c>
      <c r="O3255">
        <v>60.474913826120201</v>
      </c>
      <c r="P3255">
        <v>15.5309734513274</v>
      </c>
      <c r="Q3255">
        <v>-5.3235055338978002E-2</v>
      </c>
    </row>
    <row r="3256" spans="1:17" hidden="1" x14ac:dyDescent="0.3">
      <c r="A3256" t="s">
        <v>6726</v>
      </c>
      <c r="B3256" t="s">
        <v>6727</v>
      </c>
      <c r="C3256" t="str">
        <f>IFERROR(VLOOKUP(Table1[[#This Row],[Ticker]],[1]!Table2[[Symbol]:[Industry]],2,FALSE),"-")</f>
        <v>-</v>
      </c>
      <c r="D3256" t="s">
        <v>2642</v>
      </c>
      <c r="E3256">
        <v>66.64</v>
      </c>
      <c r="F3256">
        <v>33.32</v>
      </c>
      <c r="G3256">
        <v>-5.6352593716632198</v>
      </c>
      <c r="H3256">
        <v>-0.57687346278457097</v>
      </c>
      <c r="I3256">
        <v>-17.386795382960901</v>
      </c>
      <c r="J3256">
        <v>-4.31332245128268</v>
      </c>
      <c r="K3256">
        <v>33.685449326517102</v>
      </c>
      <c r="L3256">
        <v>32.7172727245839</v>
      </c>
      <c r="M3256">
        <v>39.5057904985132</v>
      </c>
      <c r="N3256">
        <v>0.78831651367448496</v>
      </c>
      <c r="O3256">
        <v>31.7226890756302</v>
      </c>
      <c r="P3256">
        <v>68.282828282828206</v>
      </c>
      <c r="Q3256">
        <v>0.122081689703553</v>
      </c>
    </row>
    <row r="3257" spans="1:17" hidden="1" x14ac:dyDescent="0.3">
      <c r="A3257" t="s">
        <v>6728</v>
      </c>
      <c r="B3257" t="s">
        <v>6729</v>
      </c>
      <c r="C3257" t="str">
        <f>IFERROR(VLOOKUP(Table1[[#This Row],[Ticker]],[1]!Table2[[Symbol]:[Industry]],2,FALSE),"-")</f>
        <v>-</v>
      </c>
      <c r="D3257" t="s">
        <v>54</v>
      </c>
      <c r="E3257">
        <v>66.639444863999998</v>
      </c>
      <c r="F3257">
        <v>53.44</v>
      </c>
      <c r="G3257">
        <v>12.1318391943945</v>
      </c>
      <c r="H3257">
        <v>5.4351054126717804</v>
      </c>
      <c r="I3257">
        <v>-3.2221579454344602</v>
      </c>
      <c r="J3257">
        <v>13.077395303709199</v>
      </c>
      <c r="K3257">
        <v>50.072082865140999</v>
      </c>
      <c r="L3257">
        <v>48.554469237578701</v>
      </c>
      <c r="M3257">
        <v>63.361386313746699</v>
      </c>
      <c r="N3257">
        <v>1.4946590055507301</v>
      </c>
      <c r="O3257">
        <v>18.806137724550901</v>
      </c>
      <c r="P3257">
        <v>46.410958904109499</v>
      </c>
      <c r="Q3257">
        <v>9.4196130192599999E-4</v>
      </c>
    </row>
    <row r="3258" spans="1:17" hidden="1" x14ac:dyDescent="0.3">
      <c r="A3258" t="s">
        <v>6730</v>
      </c>
      <c r="B3258" t="s">
        <v>6731</v>
      </c>
      <c r="C3258" t="str">
        <f>IFERROR(VLOOKUP(Table1[[#This Row],[Ticker]],[1]!Table2[[Symbol]:[Industry]],2,FALSE),"-")</f>
        <v>-</v>
      </c>
      <c r="D3258" t="s">
        <v>104</v>
      </c>
      <c r="E3258">
        <v>66.619195199999993</v>
      </c>
      <c r="F3258">
        <v>162</v>
      </c>
      <c r="G3258">
        <v>-8.8215091332554501</v>
      </c>
      <c r="H3258">
        <v>-11.4939597333451</v>
      </c>
      <c r="I3258">
        <v>-22.7097335641269</v>
      </c>
      <c r="J3258">
        <v>-4.4896519758982798</v>
      </c>
      <c r="K3258">
        <v>169.323381765844</v>
      </c>
      <c r="L3258">
        <v>162.94638300600101</v>
      </c>
      <c r="M3258">
        <v>36.659676726870302</v>
      </c>
      <c r="N3258">
        <v>0.80509251532891302</v>
      </c>
      <c r="O3258">
        <v>91.543209876543202</v>
      </c>
      <c r="P3258">
        <v>53.336488405111197</v>
      </c>
      <c r="Q3258">
        <v>4.9364506252764999E-2</v>
      </c>
    </row>
    <row r="3259" spans="1:17" hidden="1" x14ac:dyDescent="0.3">
      <c r="A3259" t="s">
        <v>6732</v>
      </c>
      <c r="B3259" t="s">
        <v>6733</v>
      </c>
      <c r="C3259" t="str">
        <f>IFERROR(VLOOKUP(Table1[[#This Row],[Ticker]],[1]!Table2[[Symbol]:[Industry]],2,FALSE),"-")</f>
        <v>-</v>
      </c>
      <c r="E3259">
        <v>66.516417000000004</v>
      </c>
      <c r="F3259">
        <v>33.299999999999997</v>
      </c>
      <c r="G3259">
        <v>19.696585481961399</v>
      </c>
      <c r="H3259">
        <v>-5.0289629446489501</v>
      </c>
      <c r="I3259">
        <v>0.292423451771259</v>
      </c>
      <c r="J3259">
        <v>3.27901681000322</v>
      </c>
      <c r="K3259">
        <v>33.9000843338899</v>
      </c>
      <c r="L3259">
        <v>31.470585010333799</v>
      </c>
      <c r="M3259">
        <v>49.942386437055603</v>
      </c>
      <c r="N3259">
        <v>2.2466350629707001</v>
      </c>
      <c r="O3259">
        <v>17.6876876876876</v>
      </c>
      <c r="P3259">
        <v>81.967213114754003</v>
      </c>
      <c r="Q3259">
        <v>7.5246317295736997E-2</v>
      </c>
    </row>
    <row r="3260" spans="1:17" hidden="1" x14ac:dyDescent="0.3">
      <c r="A3260" t="s">
        <v>6734</v>
      </c>
      <c r="B3260" t="s">
        <v>6735</v>
      </c>
      <c r="C3260" t="str">
        <f>IFERROR(VLOOKUP(Table1[[#This Row],[Ticker]],[1]!Table2[[Symbol]:[Industry]],2,FALSE),"-")</f>
        <v>-</v>
      </c>
      <c r="D3260" t="s">
        <v>770</v>
      </c>
      <c r="E3260">
        <v>66.436765563999998</v>
      </c>
      <c r="F3260">
        <v>6.76</v>
      </c>
      <c r="G3260">
        <v>25.368668505197999</v>
      </c>
      <c r="H3260">
        <v>16.893400103555901</v>
      </c>
      <c r="I3260">
        <v>45.773075106457597</v>
      </c>
      <c r="J3260">
        <v>17.010206960482002</v>
      </c>
      <c r="K3260">
        <v>5.3419335827616097</v>
      </c>
      <c r="L3260">
        <v>4.6916088104734799</v>
      </c>
      <c r="M3260">
        <v>89.414749167620201</v>
      </c>
      <c r="N3260">
        <v>1.3278102072462199</v>
      </c>
      <c r="O3260">
        <v>0</v>
      </c>
      <c r="P3260">
        <v>142.293906810035</v>
      </c>
      <c r="Q3260">
        <v>9.3501957576654998E-2</v>
      </c>
    </row>
    <row r="3261" spans="1:17" hidden="1" x14ac:dyDescent="0.3">
      <c r="A3261" t="s">
        <v>6736</v>
      </c>
      <c r="B3261" t="s">
        <v>6737</v>
      </c>
      <c r="C3261" t="str">
        <f>IFERROR(VLOOKUP(Table1[[#This Row],[Ticker]],[1]!Table2[[Symbol]:[Industry]],2,FALSE),"-")</f>
        <v>-</v>
      </c>
      <c r="D3261" t="s">
        <v>141</v>
      </c>
      <c r="E3261">
        <v>66.160777635000002</v>
      </c>
      <c r="F3261">
        <v>57.15</v>
      </c>
      <c r="G3261">
        <v>12.8413696546233</v>
      </c>
      <c r="H3261">
        <v>-18.919630829323999</v>
      </c>
      <c r="I3261">
        <v>27.6769874746882</v>
      </c>
      <c r="J3261">
        <v>-6.3639626746387998</v>
      </c>
      <c r="K3261">
        <v>60.041571753867203</v>
      </c>
      <c r="L3261">
        <v>49.228127861105101</v>
      </c>
      <c r="M3261">
        <v>32.4479569518437</v>
      </c>
      <c r="N3261">
        <v>0.28808801369668602</v>
      </c>
      <c r="O3261">
        <v>77.322834645669204</v>
      </c>
      <c r="P3261">
        <v>67.105263157894697</v>
      </c>
      <c r="Q3261">
        <v>6.783526034199E-2</v>
      </c>
    </row>
    <row r="3262" spans="1:17" hidden="1" x14ac:dyDescent="0.3">
      <c r="A3262" t="s">
        <v>6738</v>
      </c>
      <c r="B3262" t="s">
        <v>6739</v>
      </c>
      <c r="C3262" t="str">
        <f>IFERROR(VLOOKUP(Table1[[#This Row],[Ticker]],[1]!Table2[[Symbol]:[Industry]],2,FALSE),"-")</f>
        <v>-</v>
      </c>
      <c r="D3262" t="s">
        <v>4610</v>
      </c>
      <c r="E3262">
        <v>66.077576733000001</v>
      </c>
      <c r="F3262">
        <v>90.51</v>
      </c>
      <c r="G3262">
        <v>14.875111249243901</v>
      </c>
      <c r="H3262">
        <v>-4.93435785436278</v>
      </c>
      <c r="I3262">
        <v>-35.5475544703719</v>
      </c>
      <c r="J3262">
        <v>-4.4668828227996897</v>
      </c>
      <c r="K3262">
        <v>94.603540307477502</v>
      </c>
      <c r="L3262">
        <v>93.477862080360794</v>
      </c>
      <c r="M3262">
        <v>41.274873857162902</v>
      </c>
      <c r="N3262">
        <v>0.464579301757298</v>
      </c>
      <c r="O3262">
        <v>69.031046293227206</v>
      </c>
      <c r="P3262">
        <v>52.527805864509602</v>
      </c>
      <c r="Q3262">
        <v>5.1100168283216001E-2</v>
      </c>
    </row>
    <row r="3263" spans="1:17" hidden="1" x14ac:dyDescent="0.3">
      <c r="A3263" t="s">
        <v>6740</v>
      </c>
      <c r="B3263" t="s">
        <v>6741</v>
      </c>
      <c r="C3263" t="str">
        <f>IFERROR(VLOOKUP(Table1[[#This Row],[Ticker]],[1]!Table2[[Symbol]:[Industry]],2,FALSE),"-")</f>
        <v>-</v>
      </c>
      <c r="D3263" t="s">
        <v>46</v>
      </c>
      <c r="E3263">
        <v>65.928226420000001</v>
      </c>
      <c r="F3263">
        <v>0.7</v>
      </c>
      <c r="G3263">
        <v>-22.3413226530689</v>
      </c>
      <c r="K3263">
        <v>0.813046339516308</v>
      </c>
      <c r="L3263">
        <v>1.2524745064316301</v>
      </c>
      <c r="M3263">
        <v>70.989730741565694</v>
      </c>
      <c r="N3263">
        <v>1</v>
      </c>
      <c r="O3263">
        <v>7.1428571428571397</v>
      </c>
      <c r="P3263">
        <v>16.6666666666666</v>
      </c>
      <c r="Q3263">
        <v>3.7666979515126001E-2</v>
      </c>
    </row>
    <row r="3264" spans="1:17" hidden="1" x14ac:dyDescent="0.3">
      <c r="A3264" t="s">
        <v>6742</v>
      </c>
      <c r="B3264" t="s">
        <v>6743</v>
      </c>
      <c r="C3264" t="str">
        <f>IFERROR(VLOOKUP(Table1[[#This Row],[Ticker]],[1]!Table2[[Symbol]:[Industry]],2,FALSE),"-")</f>
        <v>-</v>
      </c>
      <c r="D3264" t="s">
        <v>366</v>
      </c>
      <c r="E3264">
        <v>65.778767999999999</v>
      </c>
      <c r="F3264">
        <v>72.05</v>
      </c>
      <c r="G3264">
        <v>8.4441709231222699</v>
      </c>
      <c r="H3264">
        <v>4.3804364019205497</v>
      </c>
      <c r="I3264">
        <v>-21.604441158874302</v>
      </c>
      <c r="J3264">
        <v>2.9196995128677901</v>
      </c>
      <c r="K3264">
        <v>68.364819029822002</v>
      </c>
      <c r="L3264">
        <v>65.839227616773798</v>
      </c>
      <c r="M3264">
        <v>65.248428857308795</v>
      </c>
      <c r="N3264">
        <v>1.71892706235243</v>
      </c>
      <c r="O3264">
        <v>22.567661346287299</v>
      </c>
      <c r="P3264">
        <v>41.552062868369298</v>
      </c>
      <c r="Q3264">
        <v>6.1544755197543002E-2</v>
      </c>
    </row>
    <row r="3265" spans="1:17" hidden="1" x14ac:dyDescent="0.3">
      <c r="A3265" t="s">
        <v>6744</v>
      </c>
      <c r="B3265" t="s">
        <v>6745</v>
      </c>
      <c r="C3265" t="str">
        <f>IFERROR(VLOOKUP(Table1[[#This Row],[Ticker]],[1]!Table2[[Symbol]:[Industry]],2,FALSE),"-")</f>
        <v>-</v>
      </c>
      <c r="D3265" t="s">
        <v>366</v>
      </c>
      <c r="E3265">
        <v>65.673069732000002</v>
      </c>
      <c r="F3265">
        <v>39.01</v>
      </c>
      <c r="G3265">
        <v>29.516471904111999</v>
      </c>
      <c r="H3265">
        <v>18.857922132313</v>
      </c>
      <c r="I3265">
        <v>-8.9840659208255698</v>
      </c>
      <c r="J3265">
        <v>-0.61086267454979204</v>
      </c>
      <c r="K3265">
        <v>34.0783733388459</v>
      </c>
      <c r="L3265">
        <v>32.812538049519198</v>
      </c>
      <c r="M3265">
        <v>71.634299651584897</v>
      </c>
      <c r="N3265">
        <v>4.1568319530001796</v>
      </c>
      <c r="O3265">
        <v>24.070751089464199</v>
      </c>
      <c r="P3265">
        <v>63.221757322175698</v>
      </c>
      <c r="Q3265">
        <v>8.1280112793060993E-2</v>
      </c>
    </row>
    <row r="3266" spans="1:17" hidden="1" x14ac:dyDescent="0.3">
      <c r="A3266" t="s">
        <v>6746</v>
      </c>
      <c r="B3266" t="s">
        <v>6747</v>
      </c>
      <c r="C3266" t="str">
        <f>IFERROR(VLOOKUP(Table1[[#This Row],[Ticker]],[1]!Table2[[Symbol]:[Industry]],2,FALSE),"-")</f>
        <v>-</v>
      </c>
      <c r="D3266" t="s">
        <v>2889</v>
      </c>
      <c r="E3266">
        <v>65.52</v>
      </c>
      <c r="F3266">
        <v>234</v>
      </c>
      <c r="G3266">
        <v>23.913738075675901</v>
      </c>
      <c r="H3266">
        <v>-0.42391142416641298</v>
      </c>
      <c r="I3266">
        <v>50.372234041108101</v>
      </c>
      <c r="J3266">
        <v>1.7167429081944401</v>
      </c>
      <c r="K3266">
        <v>226.19970484696401</v>
      </c>
      <c r="L3266">
        <v>164.399007462686</v>
      </c>
      <c r="M3266">
        <v>51.288373236165498</v>
      </c>
      <c r="N3266">
        <v>1.0606060606060601</v>
      </c>
      <c r="O3266">
        <v>19.871794871794801</v>
      </c>
      <c r="P3266">
        <v>128.292682926829</v>
      </c>
    </row>
    <row r="3267" spans="1:17" hidden="1" x14ac:dyDescent="0.3">
      <c r="A3267" t="s">
        <v>6748</v>
      </c>
      <c r="B3267" t="s">
        <v>6749</v>
      </c>
      <c r="C3267" t="str">
        <f>IFERROR(VLOOKUP(Table1[[#This Row],[Ticker]],[1]!Table2[[Symbol]:[Industry]],2,FALSE),"-")</f>
        <v>-</v>
      </c>
      <c r="D3267" t="s">
        <v>495</v>
      </c>
      <c r="E3267">
        <v>65.465280000000007</v>
      </c>
      <c r="F3267">
        <v>8.64</v>
      </c>
      <c r="G3267">
        <v>68.5933719429528</v>
      </c>
      <c r="H3267">
        <v>-14.6183510569396</v>
      </c>
      <c r="I3267">
        <v>-31.4193801976384</v>
      </c>
      <c r="J3267">
        <v>-3.8385136936989301</v>
      </c>
      <c r="K3267">
        <v>8.9353185338965204</v>
      </c>
      <c r="L3267">
        <v>8.0881392078267407</v>
      </c>
      <c r="M3267">
        <v>23.1558049520042</v>
      </c>
      <c r="N3267">
        <v>0.50995625625763696</v>
      </c>
      <c r="O3267">
        <v>44.212962962962898</v>
      </c>
      <c r="P3267">
        <v>125</v>
      </c>
      <c r="Q3267">
        <v>7.5780998343685999E-2</v>
      </c>
    </row>
    <row r="3268" spans="1:17" hidden="1" x14ac:dyDescent="0.3">
      <c r="A3268" t="s">
        <v>6750</v>
      </c>
      <c r="B3268" t="s">
        <v>6751</v>
      </c>
      <c r="C3268" t="str">
        <f>IFERROR(VLOOKUP(Table1[[#This Row],[Ticker]],[1]!Table2[[Symbol]:[Industry]],2,FALSE),"-")</f>
        <v>-</v>
      </c>
      <c r="D3268" t="s">
        <v>1483</v>
      </c>
      <c r="E3268">
        <v>65.453400000000002</v>
      </c>
      <c r="F3268">
        <v>35.19</v>
      </c>
      <c r="G3268">
        <v>43.7441474324011</v>
      </c>
      <c r="H3268">
        <v>8.5695323301469095</v>
      </c>
      <c r="I3268">
        <v>35.328182497805798</v>
      </c>
      <c r="J3268">
        <v>-0.76150335202331099</v>
      </c>
      <c r="K3268">
        <v>32.011259215911799</v>
      </c>
      <c r="L3268">
        <v>27.003940745377498</v>
      </c>
      <c r="M3268">
        <v>65.239752813519601</v>
      </c>
      <c r="N3268">
        <v>0.90192998613373199</v>
      </c>
      <c r="O3268">
        <v>8.63881784597897</v>
      </c>
      <c r="P3268">
        <v>95.499999999999901</v>
      </c>
      <c r="Q3268">
        <v>3.4925052926706002E-2</v>
      </c>
    </row>
    <row r="3269" spans="1:17" hidden="1" x14ac:dyDescent="0.3">
      <c r="A3269" t="s">
        <v>6752</v>
      </c>
      <c r="B3269" t="s">
        <v>6753</v>
      </c>
      <c r="C3269" t="str">
        <f>IFERROR(VLOOKUP(Table1[[#This Row],[Ticker]],[1]!Table2[[Symbol]:[Industry]],2,FALSE),"-")</f>
        <v>-</v>
      </c>
      <c r="D3269" t="s">
        <v>21</v>
      </c>
      <c r="E3269">
        <v>65.422901999999993</v>
      </c>
      <c r="F3269">
        <v>11.73</v>
      </c>
      <c r="G3269">
        <v>21.293803282941902</v>
      </c>
      <c r="H3269">
        <v>6.6848628505407097</v>
      </c>
      <c r="I3269">
        <v>-7.9736671372870296</v>
      </c>
      <c r="J3269">
        <v>0.67913607058761405</v>
      </c>
      <c r="K3269">
        <v>11.3880998487908</v>
      </c>
      <c r="L3269">
        <v>10.4365759310272</v>
      </c>
      <c r="M3269">
        <v>48.160756308388798</v>
      </c>
      <c r="N3269">
        <v>1.47994757572274</v>
      </c>
      <c r="O3269">
        <v>28.7297527706734</v>
      </c>
      <c r="P3269">
        <v>72.5</v>
      </c>
      <c r="Q3269">
        <v>9.5589876428108997E-2</v>
      </c>
    </row>
    <row r="3270" spans="1:17" hidden="1" x14ac:dyDescent="0.3">
      <c r="A3270" t="s">
        <v>6754</v>
      </c>
      <c r="B3270" t="s">
        <v>6755</v>
      </c>
      <c r="C3270" t="str">
        <f>IFERROR(VLOOKUP(Table1[[#This Row],[Ticker]],[1]!Table2[[Symbol]:[Industry]],2,FALSE),"-")</f>
        <v>-</v>
      </c>
      <c r="D3270" t="s">
        <v>46</v>
      </c>
      <c r="E3270">
        <v>65.409769385999994</v>
      </c>
      <c r="F3270">
        <v>38.79</v>
      </c>
      <c r="G3270">
        <v>13.8995793021186</v>
      </c>
      <c r="H3270">
        <v>9.6272943007719594</v>
      </c>
      <c r="I3270">
        <v>-3.2703665481004101</v>
      </c>
      <c r="J3270">
        <v>-3.5916581758163799</v>
      </c>
      <c r="K3270">
        <v>37.677418890971602</v>
      </c>
      <c r="L3270">
        <v>36.181382363901001</v>
      </c>
      <c r="M3270">
        <v>46.062625092092098</v>
      </c>
      <c r="N3270">
        <v>0.86990245197075</v>
      </c>
      <c r="O3270">
        <v>30.445991234854301</v>
      </c>
      <c r="P3270">
        <v>46.377358490566003</v>
      </c>
      <c r="Q3270">
        <v>-6.6134216430347004E-2</v>
      </c>
    </row>
    <row r="3271" spans="1:17" hidden="1" x14ac:dyDescent="0.3">
      <c r="A3271" t="s">
        <v>6756</v>
      </c>
      <c r="B3271" t="s">
        <v>6757</v>
      </c>
      <c r="C3271" t="str">
        <f>IFERROR(VLOOKUP(Table1[[#This Row],[Ticker]],[1]!Table2[[Symbol]:[Industry]],2,FALSE),"-")</f>
        <v>-</v>
      </c>
      <c r="D3271" t="s">
        <v>6758</v>
      </c>
      <c r="E3271">
        <v>65.279499999999999</v>
      </c>
      <c r="F3271">
        <v>143</v>
      </c>
      <c r="G3271">
        <v>744.04949923897505</v>
      </c>
      <c r="H3271">
        <v>6.6853313267749197</v>
      </c>
      <c r="I3271">
        <v>67.124697533500907</v>
      </c>
      <c r="J3271">
        <v>-9.0035582669515701</v>
      </c>
      <c r="K3271">
        <v>148.08638715420801</v>
      </c>
      <c r="L3271">
        <v>110.15119213111301</v>
      </c>
      <c r="M3271">
        <v>27.685586254822798</v>
      </c>
      <c r="N3271">
        <v>0.40063866994449598</v>
      </c>
      <c r="O3271">
        <v>22.062937062936999</v>
      </c>
      <c r="P3271">
        <v>774.08312958435204</v>
      </c>
      <c r="Q3271">
        <v>0.112779914057659</v>
      </c>
    </row>
    <row r="3272" spans="1:17" hidden="1" x14ac:dyDescent="0.3">
      <c r="A3272" t="s">
        <v>6759</v>
      </c>
      <c r="B3272" t="s">
        <v>6760</v>
      </c>
      <c r="C3272" t="str">
        <f>IFERROR(VLOOKUP(Table1[[#This Row],[Ticker]],[1]!Table2[[Symbol]:[Industry]],2,FALSE),"-")</f>
        <v>-</v>
      </c>
      <c r="D3272" t="s">
        <v>1645</v>
      </c>
      <c r="E3272">
        <v>65.265000000000001</v>
      </c>
      <c r="F3272">
        <v>43.51</v>
      </c>
      <c r="G3272">
        <v>-74.946059127820206</v>
      </c>
      <c r="H3272">
        <v>-7.7368052900593201</v>
      </c>
      <c r="I3272">
        <v>-57.068402926870696</v>
      </c>
      <c r="J3272">
        <v>2.56759909462422</v>
      </c>
      <c r="K3272">
        <v>47.9882575686281</v>
      </c>
      <c r="L3272">
        <v>59.0149618115314</v>
      </c>
      <c r="M3272">
        <v>45.159646123317998</v>
      </c>
      <c r="N3272">
        <v>0.56287356976148395</v>
      </c>
      <c r="O3272">
        <v>118.80027579866599</v>
      </c>
      <c r="P3272">
        <v>10.9948979591836</v>
      </c>
      <c r="Q3272">
        <v>-7.5076215502699996E-3</v>
      </c>
    </row>
    <row r="3273" spans="1:17" hidden="1" x14ac:dyDescent="0.3">
      <c r="A3273" t="s">
        <v>6761</v>
      </c>
      <c r="B3273" t="s">
        <v>6762</v>
      </c>
      <c r="C3273" t="str">
        <f>IFERROR(VLOOKUP(Table1[[#This Row],[Ticker]],[1]!Table2[[Symbol]:[Industry]],2,FALSE),"-")</f>
        <v>-</v>
      </c>
      <c r="D3273" t="s">
        <v>630</v>
      </c>
      <c r="E3273">
        <v>65.212636727999893</v>
      </c>
      <c r="F3273">
        <v>23.28</v>
      </c>
      <c r="G3273">
        <v>335.56636965462297</v>
      </c>
      <c r="H3273">
        <v>81.368262488876994</v>
      </c>
      <c r="I3273">
        <v>234.60898890311299</v>
      </c>
      <c r="J3273">
        <v>6.87820963808222</v>
      </c>
      <c r="K3273">
        <v>13.9071318006644</v>
      </c>
      <c r="L3273">
        <v>7.4365047436248002</v>
      </c>
      <c r="M3273">
        <v>100</v>
      </c>
      <c r="N3273">
        <v>2.1484770880578501</v>
      </c>
      <c r="O3273">
        <v>0</v>
      </c>
      <c r="P3273">
        <v>375.102040816326</v>
      </c>
    </row>
    <row r="3274" spans="1:17" hidden="1" x14ac:dyDescent="0.3">
      <c r="A3274" t="s">
        <v>6763</v>
      </c>
      <c r="B3274" t="s">
        <v>6764</v>
      </c>
      <c r="C3274" t="str">
        <f>IFERROR(VLOOKUP(Table1[[#This Row],[Ticker]],[1]!Table2[[Symbol]:[Industry]],2,FALSE),"-")</f>
        <v>-</v>
      </c>
      <c r="D3274" t="s">
        <v>3598</v>
      </c>
      <c r="E3274">
        <v>65.044357700000006</v>
      </c>
      <c r="F3274">
        <v>65.709999999999994</v>
      </c>
      <c r="G3274">
        <v>72.900279475500298</v>
      </c>
      <c r="H3274">
        <v>28.728262488877</v>
      </c>
      <c r="I3274">
        <v>45.267584271286303</v>
      </c>
      <c r="J3274">
        <v>-4.0187625220478296</v>
      </c>
      <c r="K3274">
        <v>53.825188090969498</v>
      </c>
      <c r="L3274">
        <v>47.321333784918998</v>
      </c>
      <c r="M3274">
        <v>77.704675597904199</v>
      </c>
      <c r="N3274">
        <v>3.9285620124534302</v>
      </c>
      <c r="O3274">
        <v>5.99604322021003</v>
      </c>
      <c r="P3274">
        <v>115.019633507853</v>
      </c>
      <c r="Q3274">
        <v>0.12964218218890999</v>
      </c>
    </row>
    <row r="3275" spans="1:17" hidden="1" x14ac:dyDescent="0.3">
      <c r="A3275" t="s">
        <v>6765</v>
      </c>
      <c r="B3275" t="s">
        <v>6766</v>
      </c>
      <c r="C3275" t="str">
        <f>IFERROR(VLOOKUP(Table1[[#This Row],[Ticker]],[1]!Table2[[Symbol]:[Industry]],2,FALSE),"-")</f>
        <v>-</v>
      </c>
      <c r="D3275" t="s">
        <v>2276</v>
      </c>
      <c r="E3275">
        <v>64.98</v>
      </c>
      <c r="F3275">
        <v>324.89999999999998</v>
      </c>
      <c r="G3275">
        <v>78.235600423853995</v>
      </c>
      <c r="H3275">
        <v>64.644492855369194</v>
      </c>
      <c r="I3275">
        <v>29.9835016467419</v>
      </c>
      <c r="J3275">
        <v>19.397671092476202</v>
      </c>
      <c r="K3275">
        <v>220.866127701408</v>
      </c>
      <c r="L3275">
        <v>200.10559393485099</v>
      </c>
      <c r="M3275">
        <v>99.761281374560298</v>
      </c>
      <c r="N3275">
        <v>2.4114832535885098</v>
      </c>
      <c r="O3275">
        <v>0</v>
      </c>
      <c r="P3275">
        <v>116.383616383616</v>
      </c>
      <c r="Q3275">
        <v>0.18458092947711699</v>
      </c>
    </row>
    <row r="3276" spans="1:17" hidden="1" x14ac:dyDescent="0.3">
      <c r="A3276" t="s">
        <v>6767</v>
      </c>
      <c r="B3276" t="s">
        <v>6768</v>
      </c>
      <c r="C3276" t="str">
        <f>IFERROR(VLOOKUP(Table1[[#This Row],[Ticker]],[1]!Table2[[Symbol]:[Industry]],2,FALSE),"-")</f>
        <v>-</v>
      </c>
      <c r="D3276" t="s">
        <v>1194</v>
      </c>
      <c r="E3276">
        <v>64.965250505999904</v>
      </c>
      <c r="F3276">
        <v>104.26</v>
      </c>
      <c r="G3276">
        <v>-44.187603173701</v>
      </c>
      <c r="H3276">
        <v>3.2174883468180102</v>
      </c>
      <c r="I3276">
        <v>-15.732163284635099</v>
      </c>
      <c r="J3276">
        <v>0.62415356161737001</v>
      </c>
      <c r="K3276">
        <v>99.797487914257204</v>
      </c>
      <c r="L3276">
        <v>103.90148578872</v>
      </c>
      <c r="M3276">
        <v>60.771677380906297</v>
      </c>
      <c r="N3276">
        <v>0.60889120968726196</v>
      </c>
      <c r="O3276">
        <v>49.0504507960867</v>
      </c>
      <c r="P3276">
        <v>22.514688601645101</v>
      </c>
      <c r="Q3276">
        <v>7.4982434815204002E-2</v>
      </c>
    </row>
    <row r="3277" spans="1:17" hidden="1" x14ac:dyDescent="0.3">
      <c r="A3277" t="s">
        <v>6769</v>
      </c>
      <c r="B3277" t="s">
        <v>6770</v>
      </c>
      <c r="C3277" t="str">
        <f>IFERROR(VLOOKUP(Table1[[#This Row],[Ticker]],[1]!Table2[[Symbol]:[Industry]],2,FALSE),"-")</f>
        <v>-</v>
      </c>
      <c r="D3277" t="s">
        <v>54</v>
      </c>
      <c r="E3277">
        <v>64.8908019</v>
      </c>
      <c r="F3277">
        <v>59</v>
      </c>
      <c r="G3277">
        <v>-17.330669504879999</v>
      </c>
      <c r="H3277">
        <v>3.3515501601099502</v>
      </c>
      <c r="I3277">
        <v>9.1437110708257592</v>
      </c>
      <c r="J3277">
        <v>2.09948822760362</v>
      </c>
      <c r="K3277">
        <v>54.662677925510899</v>
      </c>
      <c r="L3277">
        <v>47.731281903034997</v>
      </c>
      <c r="M3277">
        <v>47.408119227239297</v>
      </c>
      <c r="N3277">
        <v>0.303255186372069</v>
      </c>
      <c r="O3277">
        <v>15.9322033898305</v>
      </c>
      <c r="P3277">
        <v>63.661581137309298</v>
      </c>
    </row>
    <row r="3278" spans="1:17" hidden="1" x14ac:dyDescent="0.3">
      <c r="A3278" t="s">
        <v>6771</v>
      </c>
      <c r="B3278" t="s">
        <v>6772</v>
      </c>
      <c r="C3278" t="str">
        <f>IFERROR(VLOOKUP(Table1[[#This Row],[Ticker]],[1]!Table2[[Symbol]:[Industry]],2,FALSE),"-")</f>
        <v>-</v>
      </c>
      <c r="D3278" t="s">
        <v>473</v>
      </c>
      <c r="E3278">
        <v>64.802707829999903</v>
      </c>
      <c r="F3278">
        <v>97.65</v>
      </c>
      <c r="G3278">
        <v>-13.990849596713501</v>
      </c>
      <c r="H3278">
        <v>-6.6526439720679598</v>
      </c>
      <c r="I3278">
        <v>-16.570806970492399</v>
      </c>
      <c r="J3278">
        <v>-2.2309920956787699</v>
      </c>
      <c r="K3278">
        <v>98.544301071859095</v>
      </c>
      <c r="L3278">
        <v>95.609470624946297</v>
      </c>
      <c r="M3278">
        <v>44.304723898054903</v>
      </c>
      <c r="N3278">
        <v>0.225191460891423</v>
      </c>
      <c r="O3278">
        <v>22.836661546338899</v>
      </c>
      <c r="P3278">
        <v>19.522643818849399</v>
      </c>
      <c r="Q3278">
        <v>2.9823314411016998E-2</v>
      </c>
    </row>
    <row r="3279" spans="1:17" hidden="1" x14ac:dyDescent="0.3">
      <c r="A3279" t="s">
        <v>6773</v>
      </c>
      <c r="B3279" t="s">
        <v>6466</v>
      </c>
      <c r="C3279" t="str">
        <f>IFERROR(VLOOKUP(Table1[[#This Row],[Ticker]],[1]!Table2[[Symbol]:[Industry]],2,FALSE),"-")</f>
        <v>-</v>
      </c>
      <c r="D3279" t="s">
        <v>21</v>
      </c>
      <c r="E3279">
        <v>64.787078655000002</v>
      </c>
      <c r="F3279">
        <v>18.850000000000001</v>
      </c>
      <c r="G3279">
        <v>-19.915119754457301</v>
      </c>
      <c r="H3279">
        <v>-5.3893845699464498</v>
      </c>
      <c r="I3279">
        <v>-25.877278062041398</v>
      </c>
      <c r="J3279">
        <v>-2.4343614586914</v>
      </c>
      <c r="K3279">
        <v>19.263755504269099</v>
      </c>
      <c r="L3279">
        <v>19.5295227104132</v>
      </c>
      <c r="M3279">
        <v>46.242722573534103</v>
      </c>
      <c r="N3279">
        <v>1.33365573874146</v>
      </c>
      <c r="O3279">
        <v>43.183023872679001</v>
      </c>
      <c r="P3279">
        <v>16.6460396039604</v>
      </c>
      <c r="Q3279">
        <v>-1.5211302191256E-2</v>
      </c>
    </row>
    <row r="3280" spans="1:17" hidden="1" x14ac:dyDescent="0.3">
      <c r="A3280" t="s">
        <v>6774</v>
      </c>
      <c r="B3280" t="s">
        <v>6775</v>
      </c>
      <c r="C3280" t="str">
        <f>IFERROR(VLOOKUP(Table1[[#This Row],[Ticker]],[1]!Table2[[Symbol]:[Industry]],2,FALSE),"-")</f>
        <v>-</v>
      </c>
      <c r="D3280" t="s">
        <v>1611</v>
      </c>
      <c r="E3280">
        <v>64.776226527999995</v>
      </c>
      <c r="F3280">
        <v>4.16</v>
      </c>
      <c r="G3280">
        <v>92.105355463673007</v>
      </c>
      <c r="H3280">
        <v>-3.43001089241789</v>
      </c>
      <c r="I3280">
        <v>3.7653198285601799</v>
      </c>
      <c r="J3280">
        <v>0.120391332738409</v>
      </c>
      <c r="K3280">
        <v>3.8733711169892899</v>
      </c>
      <c r="L3280">
        <v>3.3161110527673698</v>
      </c>
      <c r="M3280">
        <v>50.400820381076201</v>
      </c>
      <c r="N3280">
        <v>0.43551068274750299</v>
      </c>
      <c r="O3280">
        <v>15.3846153846153</v>
      </c>
      <c r="Q3280">
        <v>0.131480540592085</v>
      </c>
    </row>
    <row r="3281" spans="1:17" hidden="1" x14ac:dyDescent="0.3">
      <c r="A3281" t="s">
        <v>6776</v>
      </c>
      <c r="B3281" t="s">
        <v>6777</v>
      </c>
      <c r="C3281" t="str">
        <f>IFERROR(VLOOKUP(Table1[[#This Row],[Ticker]],[1]!Table2[[Symbol]:[Industry]],2,FALSE),"-")</f>
        <v>-</v>
      </c>
      <c r="D3281" t="s">
        <v>265</v>
      </c>
      <c r="E3281">
        <v>64.681467372</v>
      </c>
      <c r="F3281">
        <v>60.57</v>
      </c>
      <c r="G3281">
        <v>17.8423462171233</v>
      </c>
      <c r="H3281">
        <v>21.558960522043201</v>
      </c>
      <c r="I3281">
        <v>0.86709509934953199</v>
      </c>
      <c r="J3281">
        <v>-6.7213287444388499</v>
      </c>
      <c r="K3281">
        <v>52.6542029423657</v>
      </c>
      <c r="L3281">
        <v>47.9840510668378</v>
      </c>
      <c r="M3281">
        <v>53.753431589342902</v>
      </c>
      <c r="N3281">
        <v>3.09377894197097</v>
      </c>
      <c r="O3281">
        <v>18.870728083209499</v>
      </c>
      <c r="P3281">
        <v>73.156089193824997</v>
      </c>
      <c r="Q3281">
        <v>-1.7533930787549001E-2</v>
      </c>
    </row>
    <row r="3282" spans="1:17" hidden="1" x14ac:dyDescent="0.3">
      <c r="A3282" t="s">
        <v>6778</v>
      </c>
      <c r="B3282" t="s">
        <v>6779</v>
      </c>
      <c r="C3282" t="str">
        <f>IFERROR(VLOOKUP(Table1[[#This Row],[Ticker]],[1]!Table2[[Symbol]:[Industry]],2,FALSE),"-")</f>
        <v>-</v>
      </c>
      <c r="D3282" t="s">
        <v>6780</v>
      </c>
      <c r="E3282">
        <v>64.632838544999998</v>
      </c>
      <c r="F3282">
        <v>30.85</v>
      </c>
      <c r="G3282">
        <v>79.425829114082703</v>
      </c>
      <c r="H3282">
        <v>-5.8546889318378597</v>
      </c>
      <c r="I3282">
        <v>32.139321124176597</v>
      </c>
      <c r="J3282">
        <v>-5.2502623241847397</v>
      </c>
      <c r="K3282">
        <v>30.203582708425099</v>
      </c>
      <c r="L3282">
        <v>25.427486988968699</v>
      </c>
      <c r="M3282">
        <v>40.098599619808397</v>
      </c>
      <c r="N3282">
        <v>0.84264363779798701</v>
      </c>
      <c r="O3282">
        <v>23.695299837925401</v>
      </c>
      <c r="P3282">
        <v>137.30769230769201</v>
      </c>
      <c r="Q3282">
        <v>7.1404240731216997E-2</v>
      </c>
    </row>
    <row r="3283" spans="1:17" hidden="1" x14ac:dyDescent="0.3">
      <c r="A3283" t="s">
        <v>6781</v>
      </c>
      <c r="B3283" t="s">
        <v>6782</v>
      </c>
      <c r="C3283" t="str">
        <f>IFERROR(VLOOKUP(Table1[[#This Row],[Ticker]],[1]!Table2[[Symbol]:[Industry]],2,FALSE),"-")</f>
        <v>-</v>
      </c>
      <c r="D3283" t="s">
        <v>89</v>
      </c>
      <c r="E3283">
        <v>64.461354970000002</v>
      </c>
      <c r="F3283">
        <v>34.85</v>
      </c>
      <c r="G3283">
        <v>97.266625885697096</v>
      </c>
      <c r="H3283">
        <v>0.64537554216153403</v>
      </c>
      <c r="I3283">
        <v>16.352732415972699</v>
      </c>
      <c r="J3283">
        <v>-0.95547931402777597</v>
      </c>
      <c r="K3283">
        <v>35.321702225792002</v>
      </c>
      <c r="L3283">
        <v>29.599461913215301</v>
      </c>
      <c r="M3283">
        <v>40.742308109399197</v>
      </c>
      <c r="N3283">
        <v>0.86052262245136601</v>
      </c>
      <c r="O3283">
        <v>17.647058823529399</v>
      </c>
      <c r="P3283">
        <v>140.938271604938</v>
      </c>
      <c r="Q3283">
        <v>1.5919689815345001E-2</v>
      </c>
    </row>
    <row r="3284" spans="1:17" hidden="1" x14ac:dyDescent="0.3">
      <c r="A3284" t="s">
        <v>6783</v>
      </c>
      <c r="B3284" t="s">
        <v>6784</v>
      </c>
      <c r="C3284" t="str">
        <f>IFERROR(VLOOKUP(Table1[[#This Row],[Ticker]],[1]!Table2[[Symbol]:[Industry]],2,FALSE),"-")</f>
        <v>-</v>
      </c>
      <c r="D3284" t="s">
        <v>473</v>
      </c>
      <c r="E3284">
        <v>64.211247521999994</v>
      </c>
      <c r="F3284">
        <v>13.38</v>
      </c>
      <c r="G3284">
        <v>76.129697851849798</v>
      </c>
      <c r="H3284">
        <v>56.420570181184701</v>
      </c>
      <c r="I3284">
        <v>39.376605095017801</v>
      </c>
      <c r="J3284">
        <v>6.7003416634571096</v>
      </c>
      <c r="K3284">
        <v>9.7858585475824604</v>
      </c>
      <c r="L3284">
        <v>8.5786774322649197</v>
      </c>
      <c r="M3284">
        <v>97.053734409627396</v>
      </c>
      <c r="N3284">
        <v>1.87354735627783</v>
      </c>
      <c r="O3284">
        <v>0</v>
      </c>
      <c r="P3284">
        <v>134.73684210526301</v>
      </c>
      <c r="Q3284">
        <v>9.9014466921975006E-2</v>
      </c>
    </row>
    <row r="3285" spans="1:17" hidden="1" x14ac:dyDescent="0.3">
      <c r="A3285" t="s">
        <v>6785</v>
      </c>
      <c r="B3285" t="s">
        <v>6786</v>
      </c>
      <c r="C3285" t="str">
        <f>IFERROR(VLOOKUP(Table1[[#This Row],[Ticker]],[1]!Table2[[Symbol]:[Industry]],2,FALSE),"-")</f>
        <v>-</v>
      </c>
      <c r="D3285" t="s">
        <v>1645</v>
      </c>
      <c r="E3285">
        <v>64.207499999999996</v>
      </c>
      <c r="F3285">
        <v>12.23</v>
      </c>
      <c r="G3285">
        <v>-28.286542159020499</v>
      </c>
      <c r="H3285">
        <v>-16.083927447338301</v>
      </c>
      <c r="I3285">
        <v>-31.049081857007099</v>
      </c>
      <c r="J3285">
        <v>-10.3115399200883</v>
      </c>
      <c r="K3285">
        <v>13.716187357179299</v>
      </c>
      <c r="L3285">
        <v>14.7123315539113</v>
      </c>
      <c r="M3285">
        <v>42.502826296150999</v>
      </c>
      <c r="N3285">
        <v>0.27533206494942097</v>
      </c>
      <c r="O3285">
        <v>65.985282093213399</v>
      </c>
      <c r="P3285">
        <v>11.1818181818181</v>
      </c>
      <c r="Q3285">
        <v>-5.5504758433092001E-2</v>
      </c>
    </row>
    <row r="3286" spans="1:17" hidden="1" x14ac:dyDescent="0.3">
      <c r="A3286" t="s">
        <v>6787</v>
      </c>
      <c r="B3286" t="s">
        <v>6788</v>
      </c>
      <c r="C3286" t="str">
        <f>IFERROR(VLOOKUP(Table1[[#This Row],[Ticker]],[1]!Table2[[Symbol]:[Industry]],2,FALSE),"-")</f>
        <v>-</v>
      </c>
      <c r="D3286" t="s">
        <v>296</v>
      </c>
      <c r="E3286">
        <v>64.013772845000005</v>
      </c>
      <c r="F3286">
        <v>139.15</v>
      </c>
      <c r="G3286">
        <v>-11.0002684976435</v>
      </c>
      <c r="H3286">
        <v>4.77303860828005</v>
      </c>
      <c r="I3286">
        <v>-8.7998000610378799</v>
      </c>
      <c r="J3286">
        <v>0.12785401930555701</v>
      </c>
      <c r="K3286">
        <v>132.51694259980999</v>
      </c>
      <c r="L3286">
        <v>127.92197681671701</v>
      </c>
      <c r="M3286">
        <v>54.250524447443702</v>
      </c>
      <c r="N3286">
        <v>0.87117310023512096</v>
      </c>
      <c r="O3286">
        <v>55.515630614444802</v>
      </c>
      <c r="P3286">
        <v>63.705882352941103</v>
      </c>
      <c r="Q3286">
        <v>3.9448283620847999E-2</v>
      </c>
    </row>
    <row r="3287" spans="1:17" hidden="1" x14ac:dyDescent="0.3">
      <c r="A3287" t="s">
        <v>6789</v>
      </c>
      <c r="B3287" t="s">
        <v>6790</v>
      </c>
      <c r="C3287" t="str">
        <f>IFERROR(VLOOKUP(Table1[[#This Row],[Ticker]],[1]!Table2[[Symbol]:[Industry]],2,FALSE),"-")</f>
        <v>-</v>
      </c>
      <c r="D3287" t="s">
        <v>1169</v>
      </c>
      <c r="E3287">
        <v>63.981340345</v>
      </c>
      <c r="F3287">
        <v>0.65</v>
      </c>
      <c r="G3287">
        <v>2.61943087911314</v>
      </c>
      <c r="H3287">
        <v>6.9249838003524804</v>
      </c>
      <c r="I3287">
        <v>8.2250110807042507</v>
      </c>
      <c r="J3287">
        <v>-9.7054793140277607</v>
      </c>
      <c r="K3287">
        <v>0.64746276614159004</v>
      </c>
      <c r="L3287">
        <v>0.58719983360728001</v>
      </c>
      <c r="M3287">
        <v>36.501849529249697</v>
      </c>
      <c r="N3287">
        <v>0.60940907340842898</v>
      </c>
      <c r="O3287">
        <v>16.923076923076898</v>
      </c>
      <c r="P3287">
        <v>32.653061224489797</v>
      </c>
      <c r="Q3287">
        <v>8.3736614780479997E-3</v>
      </c>
    </row>
    <row r="3288" spans="1:17" hidden="1" x14ac:dyDescent="0.3">
      <c r="A3288" t="s">
        <v>6791</v>
      </c>
      <c r="B3288" t="s">
        <v>6792</v>
      </c>
      <c r="C3288" t="str">
        <f>IFERROR(VLOOKUP(Table1[[#This Row],[Ticker]],[1]!Table2[[Symbol]:[Industry]],2,FALSE),"-")</f>
        <v>-</v>
      </c>
      <c r="D3288" t="s">
        <v>72</v>
      </c>
      <c r="E3288">
        <v>63.963583200000002</v>
      </c>
      <c r="F3288">
        <v>63.8</v>
      </c>
      <c r="G3288">
        <v>-20.880508018601599</v>
      </c>
      <c r="H3288">
        <v>7.3870061221538101</v>
      </c>
      <c r="I3288">
        <v>-33.728500376781398</v>
      </c>
      <c r="J3288">
        <v>0.66867034583617502</v>
      </c>
      <c r="K3288">
        <v>65.926558930949795</v>
      </c>
      <c r="L3288">
        <v>66.322066933689996</v>
      </c>
      <c r="M3288">
        <v>56.860112482390797</v>
      </c>
      <c r="N3288">
        <v>0.31022</v>
      </c>
      <c r="O3288">
        <v>41.065830721003103</v>
      </c>
      <c r="P3288">
        <v>44.769684592693402</v>
      </c>
      <c r="Q3288">
        <v>1.2439903967236999E-2</v>
      </c>
    </row>
    <row r="3289" spans="1:17" hidden="1" x14ac:dyDescent="0.3">
      <c r="A3289" t="s">
        <v>6793</v>
      </c>
      <c r="B3289" t="s">
        <v>6794</v>
      </c>
      <c r="C3289" t="str">
        <f>IFERROR(VLOOKUP(Table1[[#This Row],[Ticker]],[1]!Table2[[Symbol]:[Industry]],2,FALSE),"-")</f>
        <v>-</v>
      </c>
      <c r="D3289" t="s">
        <v>265</v>
      </c>
      <c r="E3289">
        <v>63.945427410000001</v>
      </c>
      <c r="F3289">
        <v>134.30000000000001</v>
      </c>
      <c r="G3289">
        <v>36.923107595946</v>
      </c>
      <c r="H3289">
        <v>10.676095892326799</v>
      </c>
      <c r="I3289">
        <v>-3.2410016645162698</v>
      </c>
      <c r="J3289">
        <v>-2.0811012045750199</v>
      </c>
      <c r="K3289">
        <v>125.017885256678</v>
      </c>
      <c r="L3289">
        <v>111.31196083479399</v>
      </c>
      <c r="M3289">
        <v>49.298098698529202</v>
      </c>
      <c r="N3289">
        <v>0.33524183642641098</v>
      </c>
      <c r="O3289">
        <v>21.221146686522701</v>
      </c>
      <c r="P3289">
        <v>114.365522745411</v>
      </c>
      <c r="Q3289">
        <v>9.2172513216883994E-2</v>
      </c>
    </row>
    <row r="3290" spans="1:17" hidden="1" x14ac:dyDescent="0.3">
      <c r="A3290" t="s">
        <v>6795</v>
      </c>
      <c r="B3290" t="s">
        <v>6796</v>
      </c>
      <c r="C3290" t="str">
        <f>IFERROR(VLOOKUP(Table1[[#This Row],[Ticker]],[1]!Table2[[Symbol]:[Industry]],2,FALSE),"-")</f>
        <v>-</v>
      </c>
      <c r="D3290" t="s">
        <v>296</v>
      </c>
      <c r="E3290">
        <v>63.697290129999899</v>
      </c>
      <c r="F3290">
        <v>937.45</v>
      </c>
      <c r="G3290">
        <v>79.710188873775294</v>
      </c>
      <c r="H3290">
        <v>0.499727538350415</v>
      </c>
      <c r="I3290">
        <v>25.344962697804199</v>
      </c>
      <c r="J3290">
        <v>2.3751425225593499</v>
      </c>
      <c r="K3290">
        <v>922.891686642021</v>
      </c>
      <c r="L3290">
        <v>741.30001180433896</v>
      </c>
      <c r="M3290">
        <v>43.319877680795898</v>
      </c>
      <c r="N3290">
        <v>0.218523995160639</v>
      </c>
      <c r="O3290">
        <v>44.514374099951901</v>
      </c>
      <c r="P3290">
        <v>140.37179487179401</v>
      </c>
      <c r="Q3290">
        <v>0.105830167391584</v>
      </c>
    </row>
    <row r="3291" spans="1:17" hidden="1" x14ac:dyDescent="0.3">
      <c r="A3291" t="s">
        <v>6797</v>
      </c>
      <c r="B3291" t="s">
        <v>6798</v>
      </c>
      <c r="C3291" t="str">
        <f>IFERROR(VLOOKUP(Table1[[#This Row],[Ticker]],[1]!Table2[[Symbol]:[Industry]],2,FALSE),"-")</f>
        <v>-</v>
      </c>
      <c r="D3291" t="s">
        <v>2600</v>
      </c>
      <c r="E3291">
        <v>63.594316800000001</v>
      </c>
      <c r="F3291">
        <v>252</v>
      </c>
      <c r="G3291">
        <v>207.99453866870701</v>
      </c>
      <c r="H3291">
        <v>-8.1948144341998503</v>
      </c>
      <c r="I3291">
        <v>223.61167066082601</v>
      </c>
      <c r="J3291">
        <v>-4.9578033512123598</v>
      </c>
      <c r="K3291">
        <v>260.040535471753</v>
      </c>
      <c r="M3291">
        <v>52.769285214870102</v>
      </c>
      <c r="N3291">
        <v>0.123481781376518</v>
      </c>
      <c r="O3291">
        <v>54.1666666666666</v>
      </c>
      <c r="P3291">
        <v>254.929577464788</v>
      </c>
    </row>
    <row r="3292" spans="1:17" hidden="1" x14ac:dyDescent="0.3">
      <c r="A3292" t="s">
        <v>6799</v>
      </c>
      <c r="B3292" t="s">
        <v>6800</v>
      </c>
      <c r="C3292" t="str">
        <f>IFERROR(VLOOKUP(Table1[[#This Row],[Ticker]],[1]!Table2[[Symbol]:[Industry]],2,FALSE),"-")</f>
        <v>-</v>
      </c>
      <c r="D3292" t="s">
        <v>569</v>
      </c>
      <c r="E3292">
        <v>63.568097999999999</v>
      </c>
      <c r="F3292">
        <v>59.4</v>
      </c>
      <c r="G3292">
        <v>-43.381551570759498</v>
      </c>
      <c r="H3292">
        <v>-11.5098327492181</v>
      </c>
      <c r="I3292">
        <v>-12.266885283610501</v>
      </c>
      <c r="J3292">
        <v>-7.12214598069444</v>
      </c>
      <c r="K3292">
        <v>59.187146170351497</v>
      </c>
      <c r="L3292">
        <v>61.405168271083497</v>
      </c>
      <c r="M3292">
        <v>53.069817561566502</v>
      </c>
      <c r="N3292">
        <v>0.16362631288004401</v>
      </c>
      <c r="O3292">
        <v>27.861952861952801</v>
      </c>
      <c r="P3292">
        <v>18.326693227091599</v>
      </c>
      <c r="Q3292">
        <v>2.6414093148060001E-2</v>
      </c>
    </row>
    <row r="3293" spans="1:17" hidden="1" x14ac:dyDescent="0.3">
      <c r="A3293" t="s">
        <v>6801</v>
      </c>
      <c r="B3293" t="s">
        <v>6802</v>
      </c>
      <c r="C3293" t="str">
        <f>IFERROR(VLOOKUP(Table1[[#This Row],[Ticker]],[1]!Table2[[Symbol]:[Industry]],2,FALSE),"-")</f>
        <v>-</v>
      </c>
      <c r="D3293" t="s">
        <v>630</v>
      </c>
      <c r="E3293">
        <v>63.334094999999998</v>
      </c>
      <c r="F3293">
        <v>36.85</v>
      </c>
      <c r="G3293">
        <v>-55.5891859009322</v>
      </c>
      <c r="H3293">
        <v>-10.6467375111229</v>
      </c>
      <c r="I3293">
        <v>-31.793179967607699</v>
      </c>
      <c r="J3293">
        <v>-9.3086539172023706</v>
      </c>
      <c r="K3293">
        <v>43.356477169225698</v>
      </c>
      <c r="M3293">
        <v>37.2290120893432</v>
      </c>
      <c r="N3293">
        <v>3.8312551953449701</v>
      </c>
      <c r="O3293">
        <v>95.251017639077304</v>
      </c>
      <c r="P3293">
        <v>3.8028169014084399</v>
      </c>
    </row>
    <row r="3294" spans="1:17" hidden="1" x14ac:dyDescent="0.3">
      <c r="A3294" t="s">
        <v>6803</v>
      </c>
      <c r="B3294" t="s">
        <v>6804</v>
      </c>
      <c r="C3294" t="str">
        <f>IFERROR(VLOOKUP(Table1[[#This Row],[Ticker]],[1]!Table2[[Symbol]:[Industry]],2,FALSE),"-")</f>
        <v>-</v>
      </c>
      <c r="D3294" t="s">
        <v>356</v>
      </c>
      <c r="E3294">
        <v>63.197167999999998</v>
      </c>
      <c r="F3294">
        <v>119.33</v>
      </c>
      <c r="G3294">
        <v>-18.718331837913901</v>
      </c>
      <c r="H3294">
        <v>44.786402023760701</v>
      </c>
      <c r="I3294">
        <v>-1.6814959914252099</v>
      </c>
      <c r="J3294">
        <v>-11.354946611337899</v>
      </c>
      <c r="K3294">
        <v>102.88279486773099</v>
      </c>
      <c r="L3294">
        <v>101.277808414419</v>
      </c>
      <c r="M3294">
        <v>45.6628569751648</v>
      </c>
      <c r="N3294">
        <v>3.8289672093439302</v>
      </c>
      <c r="O3294">
        <v>28.894661862063199</v>
      </c>
      <c r="P3294">
        <v>45.524390243902403</v>
      </c>
    </row>
    <row r="3295" spans="1:17" hidden="1" x14ac:dyDescent="0.3">
      <c r="A3295" t="s">
        <v>6805</v>
      </c>
      <c r="B3295" t="s">
        <v>6806</v>
      </c>
      <c r="C3295" t="str">
        <f>IFERROR(VLOOKUP(Table1[[#This Row],[Ticker]],[1]!Table2[[Symbol]:[Industry]],2,FALSE),"-")</f>
        <v>-</v>
      </c>
      <c r="E3295">
        <v>63.180029171999998</v>
      </c>
      <c r="F3295">
        <v>14.43</v>
      </c>
      <c r="G3295">
        <v>11.898640570957999</v>
      </c>
      <c r="H3295">
        <v>-0.186991748411065</v>
      </c>
      <c r="I3295">
        <v>-0.79445110916351203</v>
      </c>
      <c r="J3295">
        <v>7.2221730287738701</v>
      </c>
      <c r="K3295">
        <v>14.079329533939999</v>
      </c>
      <c r="L3295">
        <v>12.766005098120001</v>
      </c>
      <c r="M3295">
        <v>53.399570790281103</v>
      </c>
      <c r="N3295">
        <v>1.0089279539893199</v>
      </c>
      <c r="O3295">
        <v>13.9986139986139</v>
      </c>
      <c r="P3295">
        <v>56</v>
      </c>
      <c r="Q3295">
        <v>8.6269230593155999E-2</v>
      </c>
    </row>
    <row r="3296" spans="1:17" hidden="1" x14ac:dyDescent="0.3">
      <c r="A3296" t="s">
        <v>6807</v>
      </c>
      <c r="B3296" t="s">
        <v>6808</v>
      </c>
      <c r="C3296" t="str">
        <f>IFERROR(VLOOKUP(Table1[[#This Row],[Ticker]],[1]!Table2[[Symbol]:[Industry]],2,FALSE),"-")</f>
        <v>-</v>
      </c>
      <c r="D3296" t="s">
        <v>1308</v>
      </c>
      <c r="E3296">
        <v>63.138599999999997</v>
      </c>
      <c r="F3296">
        <v>70</v>
      </c>
      <c r="G3296">
        <v>126.063930630233</v>
      </c>
      <c r="H3296">
        <v>-1.2717375111229301</v>
      </c>
      <c r="I3296">
        <v>-8.3022992628082797</v>
      </c>
      <c r="J3296">
        <v>-1.3721459806944301</v>
      </c>
      <c r="K3296">
        <v>70.489973598492497</v>
      </c>
      <c r="L3296">
        <v>63.835830698019898</v>
      </c>
      <c r="M3296">
        <v>56.528160172056999</v>
      </c>
      <c r="N3296">
        <v>0.60699588477366195</v>
      </c>
      <c r="O3296">
        <v>273.57142857142799</v>
      </c>
      <c r="P3296">
        <v>184.514293456171</v>
      </c>
      <c r="Q3296">
        <v>0.14188107846369699</v>
      </c>
    </row>
    <row r="3297" spans="1:17" hidden="1" x14ac:dyDescent="0.3">
      <c r="A3297" t="s">
        <v>6809</v>
      </c>
      <c r="B3297" t="s">
        <v>6810</v>
      </c>
      <c r="C3297" t="str">
        <f>IFERROR(VLOOKUP(Table1[[#This Row],[Ticker]],[1]!Table2[[Symbol]:[Industry]],2,FALSE),"-")</f>
        <v>-</v>
      </c>
      <c r="D3297" t="s">
        <v>83</v>
      </c>
      <c r="E3297">
        <v>63.1291580789999</v>
      </c>
      <c r="F3297">
        <v>7.33</v>
      </c>
      <c r="G3297">
        <v>16.566369654623301</v>
      </c>
      <c r="H3297">
        <v>-20.778704284970701</v>
      </c>
      <c r="I3297">
        <v>1.01657251288373</v>
      </c>
      <c r="J3297">
        <v>-8.0802205148559398</v>
      </c>
      <c r="K3297">
        <v>8.1169802089711602</v>
      </c>
      <c r="L3297">
        <v>7.1831208108986404</v>
      </c>
      <c r="M3297">
        <v>36.988081830624203</v>
      </c>
      <c r="N3297">
        <v>0.61100502566288395</v>
      </c>
      <c r="O3297">
        <v>76.944065484310997</v>
      </c>
      <c r="P3297">
        <v>59.347826086956502</v>
      </c>
      <c r="Q3297">
        <v>8.0017459793898002E-2</v>
      </c>
    </row>
    <row r="3298" spans="1:17" hidden="1" x14ac:dyDescent="0.3">
      <c r="A3298" t="s">
        <v>6811</v>
      </c>
      <c r="B3298" t="s">
        <v>6812</v>
      </c>
      <c r="C3298" t="str">
        <f>IFERROR(VLOOKUP(Table1[[#This Row],[Ticker]],[1]!Table2[[Symbol]:[Industry]],2,FALSE),"-")</f>
        <v>-</v>
      </c>
      <c r="D3298" t="s">
        <v>356</v>
      </c>
      <c r="E3298">
        <v>63.024549014999998</v>
      </c>
      <c r="F3298">
        <v>42.65</v>
      </c>
      <c r="G3298">
        <v>-56.180816492562798</v>
      </c>
      <c r="H3298">
        <v>2.1133118541803002</v>
      </c>
      <c r="I3298">
        <v>-24.056328861732499</v>
      </c>
      <c r="J3298">
        <v>7.8677944067869303</v>
      </c>
      <c r="K3298">
        <v>34.720234208362498</v>
      </c>
      <c r="M3298">
        <v>88.838647255183204</v>
      </c>
      <c r="N3298">
        <v>2.4360377138866198</v>
      </c>
      <c r="O3298">
        <v>43.962485345838203</v>
      </c>
      <c r="P3298">
        <v>41.694352159468401</v>
      </c>
    </row>
    <row r="3299" spans="1:17" hidden="1" x14ac:dyDescent="0.3">
      <c r="A3299" t="s">
        <v>6813</v>
      </c>
      <c r="B3299" t="s">
        <v>6814</v>
      </c>
      <c r="C3299" t="str">
        <f>IFERROR(VLOOKUP(Table1[[#This Row],[Ticker]],[1]!Table2[[Symbol]:[Industry]],2,FALSE),"-")</f>
        <v>-</v>
      </c>
      <c r="D3299" t="s">
        <v>1547</v>
      </c>
      <c r="E3299">
        <v>62.832500000000003</v>
      </c>
      <c r="F3299">
        <v>1025</v>
      </c>
      <c r="G3299">
        <v>19.8201708242139</v>
      </c>
      <c r="H3299">
        <v>57.865042491982102</v>
      </c>
      <c r="I3299">
        <v>124.51124057448</v>
      </c>
      <c r="J3299">
        <v>-2.7195954513392802</v>
      </c>
      <c r="K3299">
        <v>754.20765860670497</v>
      </c>
      <c r="L3299">
        <v>587.92756499143798</v>
      </c>
      <c r="M3299">
        <v>76.043492368300605</v>
      </c>
      <c r="N3299">
        <v>1.06839032527105</v>
      </c>
      <c r="O3299">
        <v>1.58048780487805</v>
      </c>
      <c r="P3299">
        <v>184.722222222222</v>
      </c>
    </row>
    <row r="3300" spans="1:17" hidden="1" x14ac:dyDescent="0.3">
      <c r="A3300" t="s">
        <v>6815</v>
      </c>
      <c r="B3300" t="s">
        <v>6816</v>
      </c>
      <c r="C3300" t="str">
        <f>IFERROR(VLOOKUP(Table1[[#This Row],[Ticker]],[1]!Table2[[Symbol]:[Industry]],2,FALSE),"-")</f>
        <v>-</v>
      </c>
      <c r="D3300" t="s">
        <v>54</v>
      </c>
      <c r="E3300">
        <v>62.688752015999903</v>
      </c>
      <c r="F3300">
        <v>54.23</v>
      </c>
      <c r="G3300">
        <v>1.1785641864404099</v>
      </c>
      <c r="H3300">
        <v>-3.1065998964440298</v>
      </c>
      <c r="I3300">
        <v>-24.033165019924599</v>
      </c>
      <c r="J3300">
        <v>-4.5395667951740704</v>
      </c>
      <c r="K3300">
        <v>53.401918819851403</v>
      </c>
      <c r="L3300">
        <v>53.589008529475599</v>
      </c>
      <c r="M3300">
        <v>51.284646163273898</v>
      </c>
      <c r="N3300">
        <v>0.88800088800088794</v>
      </c>
      <c r="O3300">
        <v>49.179420984694801</v>
      </c>
      <c r="P3300">
        <v>44.613333333333301</v>
      </c>
    </row>
    <row r="3301" spans="1:17" hidden="1" x14ac:dyDescent="0.3">
      <c r="A3301" t="s">
        <v>6817</v>
      </c>
      <c r="B3301" t="s">
        <v>6818</v>
      </c>
      <c r="C3301" t="str">
        <f>IFERROR(VLOOKUP(Table1[[#This Row],[Ticker]],[1]!Table2[[Symbol]:[Industry]],2,FALSE),"-")</f>
        <v>-</v>
      </c>
      <c r="D3301" t="s">
        <v>3598</v>
      </c>
      <c r="E3301">
        <v>62.561441600000002</v>
      </c>
      <c r="F3301">
        <v>1.19</v>
      </c>
      <c r="G3301">
        <v>32.9800682847603</v>
      </c>
      <c r="H3301">
        <v>-2.08474564120423</v>
      </c>
      <c r="I3301">
        <v>8.2639140178760098</v>
      </c>
      <c r="J3301">
        <v>9.5369449283964602</v>
      </c>
      <c r="K3301">
        <v>1.09373531077125</v>
      </c>
      <c r="L3301">
        <v>0.99212590220402697</v>
      </c>
      <c r="M3301">
        <v>68.097097091485097</v>
      </c>
      <c r="N3301">
        <v>1.0774438018853001</v>
      </c>
      <c r="O3301">
        <v>29.411764705882302</v>
      </c>
      <c r="P3301">
        <v>80.303030303030198</v>
      </c>
      <c r="Q3301">
        <v>6.3912348777059994E-2</v>
      </c>
    </row>
    <row r="3302" spans="1:17" hidden="1" x14ac:dyDescent="0.3">
      <c r="A3302" t="s">
        <v>6819</v>
      </c>
      <c r="B3302" t="s">
        <v>6820</v>
      </c>
      <c r="C3302" t="str">
        <f>IFERROR(VLOOKUP(Table1[[#This Row],[Ticker]],[1]!Table2[[Symbol]:[Industry]],2,FALSE),"-")</f>
        <v>-</v>
      </c>
      <c r="D3302" t="s">
        <v>72</v>
      </c>
      <c r="E3302">
        <v>62.552199999999999</v>
      </c>
      <c r="F3302">
        <v>148</v>
      </c>
      <c r="G3302">
        <v>137.64587770309501</v>
      </c>
      <c r="H3302">
        <v>17.230465132048799</v>
      </c>
      <c r="I3302">
        <v>-12.206553601876699</v>
      </c>
      <c r="J3302">
        <v>5.8379989468417799</v>
      </c>
      <c r="K3302">
        <v>132.24029164633501</v>
      </c>
      <c r="L3302">
        <v>116.74419712869</v>
      </c>
      <c r="M3302">
        <v>82.520940802085207</v>
      </c>
      <c r="N3302">
        <v>1.48310008232388</v>
      </c>
      <c r="O3302">
        <v>33.614864864864799</v>
      </c>
      <c r="P3302">
        <v>167.67950804847101</v>
      </c>
      <c r="Q3302">
        <v>0.29292441398431801</v>
      </c>
    </row>
    <row r="3303" spans="1:17" hidden="1" x14ac:dyDescent="0.3">
      <c r="A3303" t="s">
        <v>6821</v>
      </c>
      <c r="B3303" t="s">
        <v>6822</v>
      </c>
      <c r="C3303" t="str">
        <f>IFERROR(VLOOKUP(Table1[[#This Row],[Ticker]],[1]!Table2[[Symbol]:[Industry]],2,FALSE),"-")</f>
        <v>-</v>
      </c>
      <c r="D3303" t="s">
        <v>630</v>
      </c>
      <c r="E3303">
        <v>62.50975236</v>
      </c>
      <c r="F3303">
        <v>22.77</v>
      </c>
      <c r="G3303">
        <v>31.455731356750999</v>
      </c>
      <c r="H3303">
        <v>36.407757032242898</v>
      </c>
      <c r="I3303">
        <v>19.5246781173302</v>
      </c>
      <c r="J3303">
        <v>18.4778540193055</v>
      </c>
      <c r="K3303">
        <v>19.6468867921315</v>
      </c>
      <c r="L3303">
        <v>17.320791381634098</v>
      </c>
      <c r="M3303">
        <v>52.0166095204508</v>
      </c>
      <c r="N3303">
        <v>3.0541176213567902</v>
      </c>
      <c r="O3303">
        <v>19.982433025911199</v>
      </c>
      <c r="P3303">
        <v>71.849056603773505</v>
      </c>
      <c r="Q3303">
        <v>5.3094259197649998E-2</v>
      </c>
    </row>
    <row r="3304" spans="1:17" hidden="1" x14ac:dyDescent="0.3">
      <c r="A3304" t="s">
        <v>6823</v>
      </c>
      <c r="B3304" t="s">
        <v>6824</v>
      </c>
      <c r="C3304" t="str">
        <f>IFERROR(VLOOKUP(Table1[[#This Row],[Ticker]],[1]!Table2[[Symbol]:[Industry]],2,FALSE),"-")</f>
        <v>-</v>
      </c>
      <c r="D3304" t="s">
        <v>6825</v>
      </c>
      <c r="E3304">
        <v>62.486885999999998</v>
      </c>
      <c r="F3304">
        <v>434</v>
      </c>
      <c r="G3304">
        <v>-2.7609030726493802</v>
      </c>
      <c r="H3304">
        <v>41.023344456090101</v>
      </c>
      <c r="I3304">
        <v>-48.474084010023098</v>
      </c>
      <c r="J3304">
        <v>4.4815125558909203</v>
      </c>
      <c r="K3304">
        <v>379.76347045807103</v>
      </c>
      <c r="L3304">
        <v>394.31129899686601</v>
      </c>
      <c r="M3304">
        <v>61.9530178902953</v>
      </c>
      <c r="N3304">
        <v>2.2527457985973198</v>
      </c>
      <c r="O3304">
        <v>61.2788018433179</v>
      </c>
      <c r="P3304">
        <v>63.096580232995002</v>
      </c>
      <c r="Q3304">
        <v>4.6768817636988001E-2</v>
      </c>
    </row>
    <row r="3305" spans="1:17" hidden="1" x14ac:dyDescent="0.3">
      <c r="A3305" t="s">
        <v>6826</v>
      </c>
      <c r="B3305" t="s">
        <v>6827</v>
      </c>
      <c r="C3305" t="str">
        <f>IFERROR(VLOOKUP(Table1[[#This Row],[Ticker]],[1]!Table2[[Symbol]:[Industry]],2,FALSE),"-")</f>
        <v>-</v>
      </c>
      <c r="D3305" t="s">
        <v>356</v>
      </c>
      <c r="E3305">
        <v>62.446426000000002</v>
      </c>
      <c r="F3305">
        <v>66.5</v>
      </c>
      <c r="G3305">
        <v>14.767676132576501</v>
      </c>
      <c r="H3305">
        <v>3.2334917728674202</v>
      </c>
      <c r="I3305">
        <v>-5.8893665703122604</v>
      </c>
      <c r="J3305">
        <v>1.88699551374117</v>
      </c>
      <c r="K3305">
        <v>60.673847455994</v>
      </c>
      <c r="L3305">
        <v>53.647977178704402</v>
      </c>
      <c r="M3305">
        <v>62.201199909562902</v>
      </c>
      <c r="N3305">
        <v>1.0041450777201999</v>
      </c>
      <c r="O3305">
        <v>15.7518796992481</v>
      </c>
      <c r="P3305">
        <v>70.512820512820497</v>
      </c>
      <c r="Q3305">
        <v>0.11025640889223599</v>
      </c>
    </row>
    <row r="3306" spans="1:17" hidden="1" x14ac:dyDescent="0.3">
      <c r="A3306" t="s">
        <v>6828</v>
      </c>
      <c r="B3306" t="s">
        <v>6829</v>
      </c>
      <c r="C3306" t="str">
        <f>IFERROR(VLOOKUP(Table1[[#This Row],[Ticker]],[1]!Table2[[Symbol]:[Industry]],2,FALSE),"-")</f>
        <v>-</v>
      </c>
      <c r="D3306" t="s">
        <v>21</v>
      </c>
      <c r="E3306">
        <v>62.416880999999997</v>
      </c>
      <c r="F3306">
        <v>43.65</v>
      </c>
      <c r="G3306">
        <v>-72.599419819060799</v>
      </c>
      <c r="H3306">
        <v>-0.10351321205751</v>
      </c>
      <c r="I3306">
        <v>-35.411973466380097</v>
      </c>
      <c r="J3306">
        <v>1.72309211454364</v>
      </c>
      <c r="K3306">
        <v>43.921282825840997</v>
      </c>
      <c r="M3306">
        <v>53.152374394226001</v>
      </c>
      <c r="N3306">
        <v>1.06792058516196</v>
      </c>
      <c r="O3306">
        <v>85.108820160366506</v>
      </c>
      <c r="P3306">
        <v>9.125</v>
      </c>
    </row>
    <row r="3307" spans="1:17" hidden="1" x14ac:dyDescent="0.3">
      <c r="A3307" t="s">
        <v>6830</v>
      </c>
      <c r="B3307" t="s">
        <v>6831</v>
      </c>
      <c r="C3307" t="str">
        <f>IFERROR(VLOOKUP(Table1[[#This Row],[Ticker]],[1]!Table2[[Symbol]:[Industry]],2,FALSE),"-")</f>
        <v>-</v>
      </c>
      <c r="D3307" t="s">
        <v>3519</v>
      </c>
      <c r="E3307">
        <v>62.320608</v>
      </c>
      <c r="F3307">
        <v>72</v>
      </c>
      <c r="G3307">
        <v>-64.412048136116695</v>
      </c>
      <c r="H3307">
        <v>-10.4939597333451</v>
      </c>
      <c r="I3307">
        <v>-48.794916143998002</v>
      </c>
      <c r="J3307">
        <v>-4.48191011299118</v>
      </c>
      <c r="K3307">
        <v>77.207371010055596</v>
      </c>
      <c r="M3307">
        <v>33.346762241464099</v>
      </c>
      <c r="N3307">
        <v>0.54966113577938702</v>
      </c>
      <c r="O3307">
        <v>68</v>
      </c>
      <c r="P3307">
        <v>25</v>
      </c>
    </row>
    <row r="3308" spans="1:17" hidden="1" x14ac:dyDescent="0.3">
      <c r="A3308" t="s">
        <v>6832</v>
      </c>
      <c r="B3308" t="s">
        <v>6833</v>
      </c>
      <c r="C3308" t="str">
        <f>IFERROR(VLOOKUP(Table1[[#This Row],[Ticker]],[1]!Table2[[Symbol]:[Industry]],2,FALSE),"-")</f>
        <v>-</v>
      </c>
      <c r="D3308" t="s">
        <v>1169</v>
      </c>
      <c r="E3308">
        <v>62.309759999999997</v>
      </c>
      <c r="F3308">
        <v>42.33</v>
      </c>
      <c r="G3308">
        <v>-47.998746624446397</v>
      </c>
      <c r="H3308">
        <v>-5.8648255824718696</v>
      </c>
      <c r="I3308">
        <v>2.8086470358308802</v>
      </c>
      <c r="J3308">
        <v>-8.1274303563754096</v>
      </c>
      <c r="K3308">
        <v>42.442189422946399</v>
      </c>
      <c r="L3308">
        <v>40.644078554768498</v>
      </c>
      <c r="M3308">
        <v>43.9845615549577</v>
      </c>
      <c r="N3308">
        <v>2.6160968582645099</v>
      </c>
      <c r="O3308">
        <v>33.829435388613199</v>
      </c>
      <c r="P3308">
        <v>28.272727272727199</v>
      </c>
      <c r="Q3308">
        <v>0.164379298737964</v>
      </c>
    </row>
    <row r="3309" spans="1:17" hidden="1" x14ac:dyDescent="0.3">
      <c r="A3309" t="s">
        <v>6834</v>
      </c>
      <c r="B3309" t="s">
        <v>6835</v>
      </c>
      <c r="C3309" t="str">
        <f>IFERROR(VLOOKUP(Table1[[#This Row],[Ticker]],[1]!Table2[[Symbol]:[Industry]],2,FALSE),"-")</f>
        <v>-</v>
      </c>
      <c r="D3309" t="s">
        <v>356</v>
      </c>
      <c r="E3309">
        <v>62.042720000000003</v>
      </c>
      <c r="F3309">
        <v>200.5</v>
      </c>
      <c r="G3309">
        <v>83.264241995048806</v>
      </c>
      <c r="H3309">
        <v>6.6537944037706804</v>
      </c>
      <c r="I3309">
        <v>27.984069828560099</v>
      </c>
      <c r="J3309">
        <v>5.4173277035160803</v>
      </c>
      <c r="K3309">
        <v>180.89028848393301</v>
      </c>
      <c r="L3309">
        <v>148.879279197188</v>
      </c>
      <c r="M3309">
        <v>68.240399031421006</v>
      </c>
      <c r="N3309">
        <v>0.83873632944143595</v>
      </c>
      <c r="O3309">
        <v>16.733167082294202</v>
      </c>
      <c r="P3309">
        <v>127.84090909090899</v>
      </c>
      <c r="Q3309">
        <v>0.212825952739467</v>
      </c>
    </row>
    <row r="3310" spans="1:17" hidden="1" x14ac:dyDescent="0.3">
      <c r="A3310" t="s">
        <v>6836</v>
      </c>
      <c r="B3310" t="s">
        <v>6837</v>
      </c>
      <c r="C3310" t="str">
        <f>IFERROR(VLOOKUP(Table1[[#This Row],[Ticker]],[1]!Table2[[Symbol]:[Industry]],2,FALSE),"-")</f>
        <v>-</v>
      </c>
      <c r="D3310" t="s">
        <v>6838</v>
      </c>
      <c r="E3310">
        <v>61.847999999999999</v>
      </c>
      <c r="F3310">
        <v>103.08</v>
      </c>
      <c r="G3310">
        <v>112.564628068367</v>
      </c>
      <c r="H3310">
        <v>5.9702067816132898</v>
      </c>
      <c r="I3310">
        <v>60.058789392171903</v>
      </c>
      <c r="J3310">
        <v>8.7074593562267495</v>
      </c>
      <c r="K3310">
        <v>93.746113590522697</v>
      </c>
      <c r="L3310">
        <v>77.935213482598101</v>
      </c>
      <c r="M3310">
        <v>78.310446766175502</v>
      </c>
      <c r="N3310">
        <v>1.3940943326676101</v>
      </c>
      <c r="O3310">
        <v>22.9142413659293</v>
      </c>
      <c r="P3310">
        <v>189.55056179775201</v>
      </c>
      <c r="Q3310">
        <v>0.14689923607911301</v>
      </c>
    </row>
    <row r="3311" spans="1:17" hidden="1" x14ac:dyDescent="0.3">
      <c r="A3311" t="s">
        <v>6839</v>
      </c>
      <c r="B3311" t="s">
        <v>6840</v>
      </c>
      <c r="C3311" t="str">
        <f>IFERROR(VLOOKUP(Table1[[#This Row],[Ticker]],[1]!Table2[[Symbol]:[Industry]],2,FALSE),"-")</f>
        <v>-</v>
      </c>
      <c r="D3311" t="s">
        <v>141</v>
      </c>
      <c r="E3311">
        <v>61.838298850000001</v>
      </c>
      <c r="F3311">
        <v>18.739999999999998</v>
      </c>
      <c r="G3311">
        <v>45.928810969177299</v>
      </c>
      <c r="H3311">
        <v>29.111537750201101</v>
      </c>
      <c r="I3311">
        <v>9.1982773723356495</v>
      </c>
      <c r="J3311">
        <v>12.0217934132449</v>
      </c>
      <c r="K3311">
        <v>15.636205757037599</v>
      </c>
      <c r="L3311">
        <v>14.4545162898077</v>
      </c>
      <c r="M3311">
        <v>76.353773298292197</v>
      </c>
      <c r="N3311">
        <v>1.4908379726660901</v>
      </c>
      <c r="O3311">
        <v>5.9231590181430196</v>
      </c>
      <c r="P3311">
        <v>103.695652173913</v>
      </c>
      <c r="Q3311">
        <v>8.1097056700891998E-2</v>
      </c>
    </row>
    <row r="3312" spans="1:17" hidden="1" x14ac:dyDescent="0.3">
      <c r="A3312" t="s">
        <v>6841</v>
      </c>
      <c r="B3312" t="s">
        <v>6842</v>
      </c>
      <c r="C3312" t="str">
        <f>IFERROR(VLOOKUP(Table1[[#This Row],[Ticker]],[1]!Table2[[Symbol]:[Industry]],2,FALSE),"-")</f>
        <v>-</v>
      </c>
      <c r="D3312" t="s">
        <v>118</v>
      </c>
      <c r="E3312">
        <v>61.83</v>
      </c>
      <c r="F3312">
        <v>20.61</v>
      </c>
      <c r="G3312">
        <v>-15.533630345376601</v>
      </c>
      <c r="H3312">
        <v>32.018668155329102</v>
      </c>
      <c r="I3312">
        <v>-26.639667007431701</v>
      </c>
      <c r="J3312">
        <v>-10.343122233992499</v>
      </c>
      <c r="K3312">
        <v>19.092330728710099</v>
      </c>
      <c r="L3312">
        <v>18.469631702368201</v>
      </c>
      <c r="M3312">
        <v>40.581117048908297</v>
      </c>
      <c r="N3312">
        <v>0.654105850286545</v>
      </c>
      <c r="O3312">
        <v>34.837457544881097</v>
      </c>
      <c r="P3312">
        <v>41.164383561643803</v>
      </c>
      <c r="Q3312">
        <v>2.8901459809550001E-2</v>
      </c>
    </row>
    <row r="3313" spans="1:17" hidden="1" x14ac:dyDescent="0.3">
      <c r="A3313" t="s">
        <v>6843</v>
      </c>
      <c r="B3313" t="s">
        <v>6844</v>
      </c>
      <c r="C3313" t="str">
        <f>IFERROR(VLOOKUP(Table1[[#This Row],[Ticker]],[1]!Table2[[Symbol]:[Industry]],2,FALSE),"-")</f>
        <v>-</v>
      </c>
      <c r="D3313" t="s">
        <v>532</v>
      </c>
      <c r="E3313">
        <v>61.755191183999997</v>
      </c>
      <c r="F3313">
        <v>19.29</v>
      </c>
      <c r="G3313">
        <v>-57.266510864591503</v>
      </c>
      <c r="H3313">
        <v>-10.1926008204754</v>
      </c>
      <c r="I3313">
        <v>-24.547152113048298</v>
      </c>
      <c r="J3313">
        <v>1.5546832875982299</v>
      </c>
      <c r="K3313">
        <v>18.700663713090901</v>
      </c>
      <c r="L3313">
        <v>20.480283165747998</v>
      </c>
      <c r="M3313">
        <v>60.917817306475101</v>
      </c>
      <c r="N3313">
        <v>0.83495242698024597</v>
      </c>
      <c r="O3313">
        <v>72.355400482475801</v>
      </c>
      <c r="P3313">
        <v>26.1296737666942</v>
      </c>
      <c r="Q3313">
        <v>0.19469930042762401</v>
      </c>
    </row>
    <row r="3314" spans="1:17" hidden="1" x14ac:dyDescent="0.3">
      <c r="A3314" t="s">
        <v>6845</v>
      </c>
      <c r="B3314" t="s">
        <v>6846</v>
      </c>
      <c r="C3314" t="str">
        <f>IFERROR(VLOOKUP(Table1[[#This Row],[Ticker]],[1]!Table2[[Symbol]:[Industry]],2,FALSE),"-")</f>
        <v>-</v>
      </c>
      <c r="D3314" t="s">
        <v>54</v>
      </c>
      <c r="E3314">
        <v>61.739580936000003</v>
      </c>
      <c r="F3314">
        <v>47.28</v>
      </c>
      <c r="G3314">
        <v>-67.872178859707404</v>
      </c>
      <c r="H3314">
        <v>-6.2112336428428101</v>
      </c>
      <c r="I3314">
        <v>-38.5986664097044</v>
      </c>
      <c r="J3314">
        <v>-0.69987707313141301</v>
      </c>
      <c r="K3314">
        <v>50.216773333321797</v>
      </c>
      <c r="L3314">
        <v>59.273313645113397</v>
      </c>
      <c r="M3314">
        <v>36.632464358977998</v>
      </c>
      <c r="N3314">
        <v>1.109272588257</v>
      </c>
      <c r="O3314">
        <v>82.021996615905195</v>
      </c>
      <c r="P3314">
        <v>6.2710721510451801</v>
      </c>
      <c r="Q3314">
        <v>-9.6756217481761997E-2</v>
      </c>
    </row>
    <row r="3315" spans="1:17" hidden="1" x14ac:dyDescent="0.3">
      <c r="A3315" t="s">
        <v>6847</v>
      </c>
      <c r="B3315" t="s">
        <v>6848</v>
      </c>
      <c r="C3315" t="str">
        <f>IFERROR(VLOOKUP(Table1[[#This Row],[Ticker]],[1]!Table2[[Symbol]:[Industry]],2,FALSE),"-")</f>
        <v>-</v>
      </c>
      <c r="D3315" t="s">
        <v>1642</v>
      </c>
      <c r="E3315">
        <v>61.667311320000003</v>
      </c>
      <c r="F3315">
        <v>61.65</v>
      </c>
      <c r="G3315">
        <v>57.0680388503744</v>
      </c>
      <c r="H3315">
        <v>27.6492858481651</v>
      </c>
      <c r="I3315">
        <v>144.61711509212</v>
      </c>
      <c r="J3315">
        <v>-10.8252709806944</v>
      </c>
      <c r="K3315">
        <v>44.668554999483</v>
      </c>
      <c r="L3315">
        <v>30.552149599543899</v>
      </c>
      <c r="M3315">
        <v>64.676994002018404</v>
      </c>
      <c r="N3315">
        <v>1.58181818181818</v>
      </c>
      <c r="O3315">
        <v>7.2992700729927096</v>
      </c>
      <c r="P3315">
        <v>243.45403899721401</v>
      </c>
      <c r="Q3315">
        <v>0.22670238428158701</v>
      </c>
    </row>
    <row r="3316" spans="1:17" hidden="1" x14ac:dyDescent="0.3">
      <c r="A3316" t="s">
        <v>6849</v>
      </c>
      <c r="B3316" t="s">
        <v>6850</v>
      </c>
      <c r="C3316" t="str">
        <f>IFERROR(VLOOKUP(Table1[[#This Row],[Ticker]],[1]!Table2[[Symbol]:[Industry]],2,FALSE),"-")</f>
        <v>-</v>
      </c>
      <c r="D3316" t="s">
        <v>630</v>
      </c>
      <c r="E3316">
        <v>61.584267158000003</v>
      </c>
      <c r="F3316">
        <v>35.11</v>
      </c>
      <c r="G3316">
        <v>-26.0656113936443</v>
      </c>
      <c r="H3316">
        <v>-3.85677152472838</v>
      </c>
      <c r="I3316">
        <v>-18.748923421377899</v>
      </c>
      <c r="J3316">
        <v>-0.92321219842733204</v>
      </c>
      <c r="K3316">
        <v>35.196414104366497</v>
      </c>
      <c r="L3316">
        <v>36.177752247709201</v>
      </c>
      <c r="M3316">
        <v>45.2597208038163</v>
      </c>
      <c r="N3316">
        <v>0.73222711909270299</v>
      </c>
      <c r="O3316">
        <v>79.4360581031045</v>
      </c>
      <c r="P3316">
        <v>19.300033978933001</v>
      </c>
      <c r="Q3316">
        <v>6.3883083821340003E-2</v>
      </c>
    </row>
    <row r="3317" spans="1:17" hidden="1" x14ac:dyDescent="0.3">
      <c r="A3317" t="s">
        <v>6851</v>
      </c>
      <c r="B3317" t="s">
        <v>6852</v>
      </c>
      <c r="C3317" t="str">
        <f>IFERROR(VLOOKUP(Table1[[#This Row],[Ticker]],[1]!Table2[[Symbol]:[Industry]],2,FALSE),"-")</f>
        <v>-</v>
      </c>
      <c r="D3317" t="s">
        <v>412</v>
      </c>
      <c r="E3317">
        <v>61.452576000000001</v>
      </c>
      <c r="F3317">
        <v>56.85</v>
      </c>
      <c r="G3317">
        <v>-64.005755780916701</v>
      </c>
      <c r="H3317">
        <v>-3.0495152889006998</v>
      </c>
      <c r="I3317">
        <v>-31.7856843997696</v>
      </c>
      <c r="J3317">
        <v>-3.0625374397691698</v>
      </c>
      <c r="K3317">
        <v>56.764673584771799</v>
      </c>
      <c r="L3317">
        <v>60.626100657594897</v>
      </c>
      <c r="M3317">
        <v>56.903494815608802</v>
      </c>
      <c r="N3317">
        <v>0.405670665212649</v>
      </c>
      <c r="O3317">
        <v>53.034300791556703</v>
      </c>
      <c r="P3317">
        <v>15.666327568667301</v>
      </c>
    </row>
    <row r="3318" spans="1:17" hidden="1" x14ac:dyDescent="0.3">
      <c r="A3318" t="s">
        <v>6853</v>
      </c>
      <c r="B3318" t="s">
        <v>6854</v>
      </c>
      <c r="C3318" t="str">
        <f>IFERROR(VLOOKUP(Table1[[#This Row],[Ticker]],[1]!Table2[[Symbol]:[Industry]],2,FALSE),"-")</f>
        <v>-</v>
      </c>
      <c r="D3318" t="s">
        <v>46</v>
      </c>
      <c r="E3318">
        <v>61.416319999999999</v>
      </c>
      <c r="F3318">
        <v>32</v>
      </c>
      <c r="G3318">
        <v>24.183237124502799</v>
      </c>
      <c r="H3318">
        <v>1.9863270050060899</v>
      </c>
      <c r="I3318">
        <v>-9.3261863663942908</v>
      </c>
      <c r="J3318">
        <v>-2.3925541439597602</v>
      </c>
      <c r="K3318">
        <v>30.7010282137216</v>
      </c>
      <c r="L3318">
        <v>27.387827930347999</v>
      </c>
      <c r="M3318">
        <v>45.0492419978683</v>
      </c>
      <c r="N3318">
        <v>0.86893598384897497</v>
      </c>
      <c r="O3318">
        <v>43.71875</v>
      </c>
      <c r="P3318">
        <v>67.539267015706699</v>
      </c>
      <c r="Q3318">
        <v>7.4185718808437995E-2</v>
      </c>
    </row>
    <row r="3319" spans="1:17" hidden="1" x14ac:dyDescent="0.3">
      <c r="A3319" t="s">
        <v>6855</v>
      </c>
      <c r="B3319" t="s">
        <v>6856</v>
      </c>
      <c r="C3319" t="str">
        <f>IFERROR(VLOOKUP(Table1[[#This Row],[Ticker]],[1]!Table2[[Symbol]:[Industry]],2,FALSE),"-")</f>
        <v>-</v>
      </c>
      <c r="D3319" t="s">
        <v>356</v>
      </c>
      <c r="E3319">
        <v>61.411320000000003</v>
      </c>
      <c r="F3319">
        <v>5.37</v>
      </c>
      <c r="G3319">
        <v>-76.970389238657205</v>
      </c>
      <c r="H3319">
        <v>-6.54414524398761</v>
      </c>
      <c r="I3319">
        <v>-19.203732395811102</v>
      </c>
      <c r="J3319">
        <v>-2.1087942311548402</v>
      </c>
      <c r="K3319">
        <v>5.5313268196553302</v>
      </c>
      <c r="L3319">
        <v>6.2981021756268403</v>
      </c>
      <c r="M3319">
        <v>44.9634486072136</v>
      </c>
      <c r="N3319">
        <v>0.64130365997183703</v>
      </c>
      <c r="O3319">
        <v>126.07076350093099</v>
      </c>
      <c r="P3319">
        <v>33.582089552238799</v>
      </c>
      <c r="Q3319">
        <v>5.7318443217976002E-2</v>
      </c>
    </row>
    <row r="3320" spans="1:17" hidden="1" x14ac:dyDescent="0.3">
      <c r="A3320" t="s">
        <v>6857</v>
      </c>
      <c r="B3320" t="s">
        <v>6858</v>
      </c>
      <c r="C3320" t="str">
        <f>IFERROR(VLOOKUP(Table1[[#This Row],[Ticker]],[1]!Table2[[Symbol]:[Industry]],2,FALSE),"-")</f>
        <v>-</v>
      </c>
      <c r="D3320" t="s">
        <v>127</v>
      </c>
      <c r="E3320">
        <v>61.398584</v>
      </c>
      <c r="F3320">
        <v>83.8</v>
      </c>
      <c r="G3320">
        <v>-44.040813516233499</v>
      </c>
      <c r="H3320">
        <v>-7.7416706959781596</v>
      </c>
      <c r="I3320">
        <v>-14.368742861376401</v>
      </c>
      <c r="J3320">
        <v>-7.9461170596710904</v>
      </c>
      <c r="K3320">
        <v>84.037515475257706</v>
      </c>
      <c r="L3320">
        <v>86.362770915658501</v>
      </c>
      <c r="M3320">
        <v>51.345546303127797</v>
      </c>
      <c r="N3320">
        <v>0.70456073838737598</v>
      </c>
      <c r="O3320">
        <v>31.264916467780399</v>
      </c>
      <c r="P3320">
        <v>16.3888888888888</v>
      </c>
      <c r="Q3320">
        <v>7.1454431670856994E-2</v>
      </c>
    </row>
    <row r="3321" spans="1:17" hidden="1" x14ac:dyDescent="0.3">
      <c r="A3321" t="s">
        <v>6859</v>
      </c>
      <c r="B3321" t="s">
        <v>6860</v>
      </c>
      <c r="C3321" t="str">
        <f>IFERROR(VLOOKUP(Table1[[#This Row],[Ticker]],[1]!Table2[[Symbol]:[Industry]],2,FALSE),"-")</f>
        <v>-</v>
      </c>
      <c r="D3321" t="s">
        <v>21</v>
      </c>
      <c r="E3321">
        <v>61.312623727999998</v>
      </c>
      <c r="F3321">
        <v>56.36</v>
      </c>
      <c r="G3321">
        <v>11.6812301021968</v>
      </c>
      <c r="H3321">
        <v>-3.77826492626654</v>
      </c>
      <c r="I3321">
        <v>-23.994550655520101</v>
      </c>
      <c r="J3321">
        <v>-4.2674303080175999</v>
      </c>
      <c r="K3321">
        <v>57.3358358711763</v>
      </c>
      <c r="L3321">
        <v>56.104047394301297</v>
      </c>
      <c r="M3321">
        <v>42.436805024194904</v>
      </c>
      <c r="N3321">
        <v>0.87888495757128005</v>
      </c>
      <c r="O3321">
        <v>36.621717530163203</v>
      </c>
      <c r="P3321">
        <v>46.199740596627699</v>
      </c>
      <c r="Q3321">
        <v>6.1222794143259998E-2</v>
      </c>
    </row>
    <row r="3322" spans="1:17" hidden="1" x14ac:dyDescent="0.3">
      <c r="A3322" t="s">
        <v>6861</v>
      </c>
      <c r="B3322" t="s">
        <v>6862</v>
      </c>
      <c r="C3322" t="str">
        <f>IFERROR(VLOOKUP(Table1[[#This Row],[Ticker]],[1]!Table2[[Symbol]:[Industry]],2,FALSE),"-")</f>
        <v>-</v>
      </c>
      <c r="D3322" t="s">
        <v>514</v>
      </c>
      <c r="E3322">
        <v>61.294080000000001</v>
      </c>
      <c r="F3322">
        <v>0.92</v>
      </c>
      <c r="G3322">
        <v>-46.397266709013003</v>
      </c>
      <c r="H3322">
        <v>-10.9804753752005</v>
      </c>
      <c r="I3322">
        <v>-17.574393090100099</v>
      </c>
      <c r="J3322">
        <v>-2.4359757679284701</v>
      </c>
      <c r="K3322">
        <v>0.93533872700377996</v>
      </c>
      <c r="L3322">
        <v>0.92075989963110405</v>
      </c>
      <c r="M3322">
        <v>43.763314933531603</v>
      </c>
      <c r="N3322">
        <v>0.37487895736861698</v>
      </c>
      <c r="O3322">
        <v>29.347826086956498</v>
      </c>
      <c r="P3322">
        <v>104.444444444444</v>
      </c>
      <c r="Q3322">
        <v>7.0434468624610003E-3</v>
      </c>
    </row>
    <row r="3323" spans="1:17" hidden="1" x14ac:dyDescent="0.3">
      <c r="A3323" t="s">
        <v>6863</v>
      </c>
      <c r="B3323" t="s">
        <v>6864</v>
      </c>
      <c r="C3323" t="str">
        <f>IFERROR(VLOOKUP(Table1[[#This Row],[Ticker]],[1]!Table2[[Symbol]:[Industry]],2,FALSE),"-")</f>
        <v>-</v>
      </c>
      <c r="D3323" t="s">
        <v>630</v>
      </c>
      <c r="E3323">
        <v>61.258306949999998</v>
      </c>
      <c r="F3323">
        <v>2.0699999999999998</v>
      </c>
      <c r="G3323">
        <v>-3.4281257582207201</v>
      </c>
      <c r="H3323">
        <v>-4.04951528890071</v>
      </c>
      <c r="I3323">
        <v>-22.416498353258</v>
      </c>
      <c r="J3323">
        <v>-0.41060751915597599</v>
      </c>
      <c r="K3323">
        <v>2.0711685896811902</v>
      </c>
      <c r="L3323">
        <v>1.96260512638109</v>
      </c>
      <c r="M3323">
        <v>48.191712779917303</v>
      </c>
      <c r="N3323">
        <v>0.658353122334287</v>
      </c>
      <c r="O3323">
        <v>57.004830917874401</v>
      </c>
      <c r="P3323">
        <v>1096.5317919075101</v>
      </c>
      <c r="Q3323">
        <v>6.1857854210133997E-2</v>
      </c>
    </row>
    <row r="3324" spans="1:17" hidden="1" x14ac:dyDescent="0.3">
      <c r="A3324" t="s">
        <v>6865</v>
      </c>
      <c r="B3324" t="s">
        <v>6866</v>
      </c>
      <c r="C3324" t="str">
        <f>IFERROR(VLOOKUP(Table1[[#This Row],[Ticker]],[1]!Table2[[Symbol]:[Industry]],2,FALSE),"-")</f>
        <v>-</v>
      </c>
      <c r="D3324" t="s">
        <v>630</v>
      </c>
      <c r="E3324">
        <v>61.183199999999999</v>
      </c>
      <c r="F3324">
        <v>156</v>
      </c>
      <c r="G3324">
        <v>35.923816463133903</v>
      </c>
      <c r="H3324">
        <v>11.320077808919001</v>
      </c>
      <c r="I3324">
        <v>-10.0686722663014</v>
      </c>
      <c r="J3324">
        <v>-1.40320188131556</v>
      </c>
      <c r="K3324">
        <v>145.587939774267</v>
      </c>
      <c r="L3324">
        <v>134.78752285492399</v>
      </c>
      <c r="M3324">
        <v>45.096133715323298</v>
      </c>
      <c r="N3324">
        <v>0.53524947779493204</v>
      </c>
      <c r="O3324">
        <v>24.326923076922998</v>
      </c>
      <c r="P3324">
        <v>69.565217391304301</v>
      </c>
      <c r="Q3324">
        <v>5.2899129397867999E-2</v>
      </c>
    </row>
    <row r="3325" spans="1:17" hidden="1" x14ac:dyDescent="0.3">
      <c r="A3325" t="s">
        <v>6867</v>
      </c>
      <c r="B3325" t="s">
        <v>6868</v>
      </c>
      <c r="C3325" t="str">
        <f>IFERROR(VLOOKUP(Table1[[#This Row],[Ticker]],[1]!Table2[[Symbol]:[Industry]],2,FALSE),"-")</f>
        <v>-</v>
      </c>
      <c r="D3325" t="s">
        <v>184</v>
      </c>
      <c r="E3325">
        <v>61.128540000000001</v>
      </c>
      <c r="F3325">
        <v>30</v>
      </c>
      <c r="G3325">
        <v>-32.7258132840727</v>
      </c>
      <c r="H3325">
        <v>-20.217683457068802</v>
      </c>
      <c r="I3325">
        <v>-7.3118928552215898</v>
      </c>
      <c r="J3325">
        <v>-10.1894156675293</v>
      </c>
      <c r="K3325">
        <v>33.052026128018603</v>
      </c>
      <c r="L3325">
        <v>31.0068132867694</v>
      </c>
      <c r="M3325">
        <v>20.2603543904821</v>
      </c>
      <c r="N3325">
        <v>0.30073110479010801</v>
      </c>
      <c r="O3325">
        <v>39.999999999999901</v>
      </c>
      <c r="P3325">
        <v>46.341463414634099</v>
      </c>
      <c r="Q3325">
        <v>2.1494741567261999E-2</v>
      </c>
    </row>
    <row r="3326" spans="1:17" hidden="1" x14ac:dyDescent="0.3">
      <c r="A3326" t="s">
        <v>6869</v>
      </c>
      <c r="B3326" t="s">
        <v>6870</v>
      </c>
      <c r="C3326" t="str">
        <f>IFERROR(VLOOKUP(Table1[[#This Row],[Ticker]],[1]!Table2[[Symbol]:[Industry]],2,FALSE),"-")</f>
        <v>-</v>
      </c>
      <c r="D3326" t="s">
        <v>54</v>
      </c>
      <c r="E3326">
        <v>61.108396296000002</v>
      </c>
      <c r="F3326">
        <v>13.03</v>
      </c>
      <c r="G3326">
        <v>-38.143644449748997</v>
      </c>
      <c r="H3326">
        <v>-7.9058157234134399</v>
      </c>
      <c r="I3326">
        <v>-23.804537296234301</v>
      </c>
      <c r="J3326">
        <v>-4.4178312598822496</v>
      </c>
      <c r="K3326">
        <v>13.696284356140399</v>
      </c>
      <c r="L3326">
        <v>13.836870369119501</v>
      </c>
      <c r="M3326">
        <v>42.836699094680199</v>
      </c>
      <c r="N3326">
        <v>0.33714465596536802</v>
      </c>
      <c r="O3326">
        <v>51.189562547966197</v>
      </c>
      <c r="P3326">
        <v>24.928092042186002</v>
      </c>
      <c r="Q3326">
        <v>3.3128125700931002E-2</v>
      </c>
    </row>
    <row r="3327" spans="1:17" hidden="1" x14ac:dyDescent="0.3">
      <c r="A3327" t="s">
        <v>6871</v>
      </c>
      <c r="B3327" t="s">
        <v>6872</v>
      </c>
      <c r="C3327" t="str">
        <f>IFERROR(VLOOKUP(Table1[[#This Row],[Ticker]],[1]!Table2[[Symbol]:[Industry]],2,FALSE),"-")</f>
        <v>-</v>
      </c>
      <c r="D3327" t="s">
        <v>415</v>
      </c>
      <c r="E3327">
        <v>61.100671275000003</v>
      </c>
      <c r="F3327">
        <v>60.27</v>
      </c>
      <c r="G3327">
        <v>-61.700297012043301</v>
      </c>
      <c r="H3327">
        <v>-0.617073026671214</v>
      </c>
      <c r="I3327">
        <v>-28.193322387592701</v>
      </c>
      <c r="J3327">
        <v>-0.71748149624272195</v>
      </c>
      <c r="K3327">
        <v>63.338803502021101</v>
      </c>
      <c r="L3327">
        <v>67.6765658768837</v>
      </c>
      <c r="M3327">
        <v>36.809183977452598</v>
      </c>
      <c r="N3327">
        <v>2.0829762919616002</v>
      </c>
      <c r="O3327">
        <v>46.341463414634099</v>
      </c>
      <c r="P3327">
        <v>7.4331550802139104</v>
      </c>
      <c r="Q3327">
        <v>-2.6542153889623998E-2</v>
      </c>
    </row>
    <row r="3328" spans="1:17" hidden="1" x14ac:dyDescent="0.3">
      <c r="A3328" t="s">
        <v>6873</v>
      </c>
      <c r="B3328" t="s">
        <v>6874</v>
      </c>
      <c r="C3328" t="str">
        <f>IFERROR(VLOOKUP(Table1[[#This Row],[Ticker]],[1]!Table2[[Symbol]:[Industry]],2,FALSE),"-")</f>
        <v>-</v>
      </c>
      <c r="D3328" t="s">
        <v>141</v>
      </c>
      <c r="E3328">
        <v>60.997043859999998</v>
      </c>
      <c r="F3328">
        <v>10.6</v>
      </c>
      <c r="G3328">
        <v>46.6330363212899</v>
      </c>
      <c r="H3328">
        <v>52.4573340261677</v>
      </c>
      <c r="I3328">
        <v>44.981997887343397</v>
      </c>
      <c r="J3328">
        <v>22.554234387403699</v>
      </c>
      <c r="K3328">
        <v>7.2812770440911603</v>
      </c>
      <c r="L3328">
        <v>6.7135775228665899</v>
      </c>
      <c r="M3328">
        <v>96.652789839720697</v>
      </c>
      <c r="N3328">
        <v>1.41130927337179</v>
      </c>
      <c r="O3328">
        <v>1.4150943396226301</v>
      </c>
      <c r="P3328">
        <v>100</v>
      </c>
      <c r="Q3328">
        <v>3.2554467438765999E-2</v>
      </c>
    </row>
    <row r="3329" spans="1:17" hidden="1" x14ac:dyDescent="0.3">
      <c r="A3329" t="s">
        <v>6875</v>
      </c>
      <c r="B3329" t="s">
        <v>6876</v>
      </c>
      <c r="C3329" t="str">
        <f>IFERROR(VLOOKUP(Table1[[#This Row],[Ticker]],[1]!Table2[[Symbol]:[Industry]],2,FALSE),"-")</f>
        <v>-</v>
      </c>
      <c r="D3329" t="s">
        <v>6877</v>
      </c>
      <c r="E3329">
        <v>60.833976331999999</v>
      </c>
      <c r="F3329">
        <v>25.46</v>
      </c>
      <c r="G3329">
        <v>256.896460840033</v>
      </c>
      <c r="H3329">
        <v>17.312737374721799</v>
      </c>
      <c r="I3329">
        <v>204.63112069436099</v>
      </c>
      <c r="J3329">
        <v>2.5494226467565402</v>
      </c>
      <c r="K3329">
        <v>22.820636990055501</v>
      </c>
      <c r="L3329">
        <v>15.9619952863124</v>
      </c>
      <c r="M3329">
        <v>62.887052065149199</v>
      </c>
      <c r="N3329">
        <v>1.3186941525154501</v>
      </c>
      <c r="O3329">
        <v>6.6378633150039104</v>
      </c>
      <c r="P3329">
        <v>286.93009118540999</v>
      </c>
      <c r="Q3329">
        <v>0.179176318297672</v>
      </c>
    </row>
    <row r="3330" spans="1:17" hidden="1" x14ac:dyDescent="0.3">
      <c r="A3330" t="s">
        <v>6878</v>
      </c>
      <c r="B3330" t="s">
        <v>6879</v>
      </c>
      <c r="C3330" t="str">
        <f>IFERROR(VLOOKUP(Table1[[#This Row],[Ticker]],[1]!Table2[[Symbol]:[Industry]],2,FALSE),"-")</f>
        <v>-</v>
      </c>
      <c r="D3330" t="s">
        <v>111</v>
      </c>
      <c r="E3330">
        <v>60.69</v>
      </c>
      <c r="F3330">
        <v>289</v>
      </c>
      <c r="G3330">
        <v>-68.8696091813555</v>
      </c>
      <c r="H3330">
        <v>3.4384074164133001</v>
      </c>
      <c r="I3330">
        <v>-32.985109229561097</v>
      </c>
      <c r="J3330">
        <v>1.8421397335912699</v>
      </c>
      <c r="K3330">
        <v>288.69441297290399</v>
      </c>
      <c r="L3330">
        <v>365.34551349740599</v>
      </c>
      <c r="M3330">
        <v>56.5472701324775</v>
      </c>
      <c r="N3330">
        <v>0.82792207792207795</v>
      </c>
      <c r="O3330">
        <v>73.010380622837303</v>
      </c>
      <c r="P3330">
        <v>17.455801666327901</v>
      </c>
    </row>
    <row r="3331" spans="1:17" hidden="1" x14ac:dyDescent="0.3">
      <c r="A3331" t="s">
        <v>6880</v>
      </c>
      <c r="B3331" t="s">
        <v>6881</v>
      </c>
      <c r="C3331" t="str">
        <f>IFERROR(VLOOKUP(Table1[[#This Row],[Ticker]],[1]!Table2[[Symbol]:[Industry]],2,FALSE),"-")</f>
        <v>-</v>
      </c>
      <c r="D3331" t="s">
        <v>1570</v>
      </c>
      <c r="E3331">
        <v>60.541344000000002</v>
      </c>
      <c r="F3331">
        <v>32.4</v>
      </c>
      <c r="G3331">
        <v>-74.554178290582101</v>
      </c>
      <c r="H3331">
        <v>-6.0054653217737997</v>
      </c>
      <c r="I3331">
        <v>-46.134095824280102</v>
      </c>
      <c r="J3331">
        <v>-3.0515352936715199</v>
      </c>
      <c r="K3331">
        <v>34.039996364199297</v>
      </c>
      <c r="L3331">
        <v>40.379702909062601</v>
      </c>
      <c r="M3331">
        <v>48.914351871787801</v>
      </c>
      <c r="N3331">
        <v>1.2502901353965099</v>
      </c>
      <c r="O3331">
        <v>94.135802469135797</v>
      </c>
      <c r="P3331">
        <v>7.6411960132890302</v>
      </c>
    </row>
    <row r="3332" spans="1:17" hidden="1" x14ac:dyDescent="0.3">
      <c r="A3332" t="s">
        <v>6139</v>
      </c>
      <c r="B3332" t="s">
        <v>6882</v>
      </c>
      <c r="C3332" t="str">
        <f>IFERROR(VLOOKUP(Table1[[#This Row],[Ticker]],[1]!Table2[[Symbol]:[Industry]],2,FALSE),"-")</f>
        <v>-</v>
      </c>
      <c r="D3332" t="s">
        <v>118</v>
      </c>
      <c r="E3332">
        <v>60.500221998000001</v>
      </c>
      <c r="F3332">
        <v>0.84</v>
      </c>
      <c r="G3332">
        <v>-31.210100933611901</v>
      </c>
      <c r="H3332">
        <v>3.7915536281175601</v>
      </c>
      <c r="I3332">
        <v>-2.4164983532580102</v>
      </c>
      <c r="J3332">
        <v>3.6911451585460502</v>
      </c>
      <c r="K3332">
        <v>0.78793131690456397</v>
      </c>
      <c r="L3332">
        <v>0.95818284388171104</v>
      </c>
      <c r="M3332">
        <v>85.689381503631495</v>
      </c>
      <c r="N3332">
        <v>0.52272294246998197</v>
      </c>
      <c r="O3332">
        <v>30.952380952380899</v>
      </c>
      <c r="P3332">
        <v>39.999999999999901</v>
      </c>
      <c r="Q3332">
        <v>-0.13298643668591101</v>
      </c>
    </row>
    <row r="3333" spans="1:17" hidden="1" x14ac:dyDescent="0.3">
      <c r="A3333" t="s">
        <v>6883</v>
      </c>
      <c r="B3333" t="s">
        <v>6884</v>
      </c>
      <c r="C3333" t="str">
        <f>IFERROR(VLOOKUP(Table1[[#This Row],[Ticker]],[1]!Table2[[Symbol]:[Industry]],2,FALSE),"-")</f>
        <v>-</v>
      </c>
      <c r="D3333" t="s">
        <v>731</v>
      </c>
      <c r="E3333">
        <v>60.486960000000003</v>
      </c>
      <c r="F3333">
        <v>120</v>
      </c>
      <c r="G3333">
        <v>4.7978303287806403</v>
      </c>
      <c r="H3333">
        <v>4.9484619347761799E-2</v>
      </c>
      <c r="I3333">
        <v>27.176422000724202</v>
      </c>
      <c r="J3333">
        <v>0.116687766203821</v>
      </c>
      <c r="K3333">
        <v>110.12355363156399</v>
      </c>
      <c r="L3333">
        <v>102.54480096766</v>
      </c>
      <c r="M3333">
        <v>61.302070350069599</v>
      </c>
      <c r="N3333">
        <v>1.5867730540328799</v>
      </c>
      <c r="O3333">
        <v>13.6666666666666</v>
      </c>
      <c r="P3333">
        <v>61.943319838056603</v>
      </c>
      <c r="Q3333">
        <v>2.6483129212203999E-2</v>
      </c>
    </row>
    <row r="3334" spans="1:17" hidden="1" x14ac:dyDescent="0.3">
      <c r="A3334" t="s">
        <v>6885</v>
      </c>
      <c r="B3334" t="s">
        <v>6886</v>
      </c>
      <c r="C3334" t="str">
        <f>IFERROR(VLOOKUP(Table1[[#This Row],[Ticker]],[1]!Table2[[Symbol]:[Industry]],2,FALSE),"-")</f>
        <v>-</v>
      </c>
      <c r="D3334" t="s">
        <v>283</v>
      </c>
      <c r="E3334">
        <v>60.454999999999998</v>
      </c>
      <c r="F3334">
        <v>26.75</v>
      </c>
      <c r="G3334">
        <v>-84.501715451759594</v>
      </c>
      <c r="H3334">
        <v>-1.2717375111229301</v>
      </c>
      <c r="I3334">
        <v>-47.373891836967204</v>
      </c>
      <c r="J3334">
        <v>0.51109319068032499</v>
      </c>
      <c r="K3334">
        <v>27.640240024458102</v>
      </c>
      <c r="L3334">
        <v>35.041713524156101</v>
      </c>
      <c r="M3334">
        <v>47.488154429081</v>
      </c>
      <c r="N3334">
        <v>0.52231404958677596</v>
      </c>
      <c r="O3334">
        <v>124.29906542056</v>
      </c>
      <c r="P3334">
        <v>7</v>
      </c>
    </row>
    <row r="3335" spans="1:17" hidden="1" x14ac:dyDescent="0.3">
      <c r="A3335" t="s">
        <v>6887</v>
      </c>
      <c r="B3335" t="s">
        <v>6888</v>
      </c>
      <c r="C3335" t="str">
        <f>IFERROR(VLOOKUP(Table1[[#This Row],[Ticker]],[1]!Table2[[Symbol]:[Industry]],2,FALSE),"-")</f>
        <v>-</v>
      </c>
      <c r="D3335" t="s">
        <v>366</v>
      </c>
      <c r="E3335">
        <v>60.434373119999997</v>
      </c>
      <c r="F3335">
        <v>1.06</v>
      </c>
      <c r="G3335">
        <v>-37.8597173018983</v>
      </c>
      <c r="I3335">
        <v>-22.242585309779699</v>
      </c>
      <c r="K3335">
        <v>1.0740579266511801</v>
      </c>
      <c r="L3335">
        <v>1.7681056445472201</v>
      </c>
      <c r="M3335">
        <v>4.5782334131322697</v>
      </c>
      <c r="N3335">
        <v>0.79135719145655503</v>
      </c>
      <c r="O3335">
        <v>36.792452830188601</v>
      </c>
      <c r="P3335">
        <v>41.3333333333333</v>
      </c>
      <c r="Q3335">
        <v>-4.9493861384649E-2</v>
      </c>
    </row>
    <row r="3336" spans="1:17" hidden="1" x14ac:dyDescent="0.3">
      <c r="A3336" t="s">
        <v>6889</v>
      </c>
      <c r="B3336" t="s">
        <v>6890</v>
      </c>
      <c r="C3336" t="str">
        <f>IFERROR(VLOOKUP(Table1[[#This Row],[Ticker]],[1]!Table2[[Symbol]:[Industry]],2,FALSE),"-")</f>
        <v>-</v>
      </c>
      <c r="D3336" t="s">
        <v>46</v>
      </c>
      <c r="E3336">
        <v>60.335000000000001</v>
      </c>
      <c r="F3336">
        <v>55</v>
      </c>
      <c r="G3336">
        <v>63.628341485609198</v>
      </c>
      <c r="H3336">
        <v>10.3598003499231</v>
      </c>
      <c r="I3336">
        <v>87.418364032063096</v>
      </c>
      <c r="J3336">
        <v>26.677999530834501</v>
      </c>
      <c r="K3336">
        <v>48.357168821571101</v>
      </c>
      <c r="L3336">
        <v>39.775940506023296</v>
      </c>
      <c r="M3336">
        <v>67.395887289288893</v>
      </c>
      <c r="N3336">
        <v>1.0243902439024299</v>
      </c>
      <c r="O3336">
        <v>25.363636363636299</v>
      </c>
      <c r="P3336">
        <v>135.04273504273499</v>
      </c>
      <c r="Q3336">
        <v>0.115985936052723</v>
      </c>
    </row>
    <row r="3337" spans="1:17" hidden="1" x14ac:dyDescent="0.3">
      <c r="A3337" t="s">
        <v>6891</v>
      </c>
      <c r="B3337" t="s">
        <v>6892</v>
      </c>
      <c r="C3337" t="str">
        <f>IFERROR(VLOOKUP(Table1[[#This Row],[Ticker]],[1]!Table2[[Symbol]:[Industry]],2,FALSE),"-")</f>
        <v>-</v>
      </c>
      <c r="D3337" t="s">
        <v>2247</v>
      </c>
      <c r="E3337">
        <v>60.205500000000001</v>
      </c>
      <c r="F3337">
        <v>236.1</v>
      </c>
      <c r="G3337">
        <v>234.318221506475</v>
      </c>
      <c r="H3337">
        <v>39.096871287925801</v>
      </c>
      <c r="I3337">
        <v>196.241396383584</v>
      </c>
      <c r="J3337">
        <v>20.140978054302899</v>
      </c>
      <c r="K3337">
        <v>158.168068441354</v>
      </c>
      <c r="L3337">
        <v>108.08523530705</v>
      </c>
      <c r="M3337">
        <v>90.848347164752198</v>
      </c>
      <c r="N3337">
        <v>2.56993006993007</v>
      </c>
      <c r="O3337">
        <v>0</v>
      </c>
      <c r="P3337">
        <v>314.21052631578902</v>
      </c>
    </row>
    <row r="3338" spans="1:17" hidden="1" x14ac:dyDescent="0.3">
      <c r="A3338" t="s">
        <v>6893</v>
      </c>
      <c r="B3338" t="s">
        <v>6894</v>
      </c>
      <c r="C3338" t="str">
        <f>IFERROR(VLOOKUP(Table1[[#This Row],[Ticker]],[1]!Table2[[Symbol]:[Industry]],2,FALSE),"-")</f>
        <v>-</v>
      </c>
      <c r="D3338" t="s">
        <v>1476</v>
      </c>
      <c r="E3338">
        <v>60.111671999999999</v>
      </c>
      <c r="F3338">
        <v>33.71</v>
      </c>
      <c r="G3338">
        <v>5.1307642015359196</v>
      </c>
      <c r="H3338">
        <v>14.264594668807799</v>
      </c>
      <c r="I3338">
        <v>-3.0153086638991198</v>
      </c>
      <c r="J3338">
        <v>6.3375314386603998</v>
      </c>
      <c r="K3338">
        <v>31.625508513991001</v>
      </c>
      <c r="L3338">
        <v>30.581130706071502</v>
      </c>
      <c r="M3338">
        <v>68.231431455560596</v>
      </c>
      <c r="N3338">
        <v>0.97599370882562997</v>
      </c>
      <c r="O3338">
        <v>38.119252447344998</v>
      </c>
      <c r="P3338">
        <v>51.7784781629896</v>
      </c>
      <c r="Q3338">
        <v>6.9671494677879003E-2</v>
      </c>
    </row>
    <row r="3339" spans="1:17" hidden="1" x14ac:dyDescent="0.3">
      <c r="A3339" t="s">
        <v>6895</v>
      </c>
      <c r="B3339" t="s">
        <v>6896</v>
      </c>
      <c r="C3339" t="str">
        <f>IFERROR(VLOOKUP(Table1[[#This Row],[Ticker]],[1]!Table2[[Symbol]:[Industry]],2,FALSE),"-")</f>
        <v>-</v>
      </c>
      <c r="D3339" t="s">
        <v>21</v>
      </c>
      <c r="E3339">
        <v>60.110359375000002</v>
      </c>
      <c r="F3339">
        <v>58.25</v>
      </c>
      <c r="G3339">
        <v>-97.645529149935996</v>
      </c>
      <c r="H3339">
        <v>-5.2518370136104897</v>
      </c>
      <c r="I3339">
        <v>-74.105079668136895</v>
      </c>
      <c r="J3339">
        <v>0.83438535205048603</v>
      </c>
      <c r="K3339">
        <v>62.093784035936103</v>
      </c>
      <c r="L3339">
        <v>102.241757682139</v>
      </c>
      <c r="M3339">
        <v>55.291257317311199</v>
      </c>
      <c r="N3339">
        <v>0.96230598669623002</v>
      </c>
      <c r="O3339">
        <v>267.03862660944202</v>
      </c>
      <c r="P3339">
        <v>15.690168818271999</v>
      </c>
    </row>
    <row r="3340" spans="1:17" hidden="1" x14ac:dyDescent="0.3">
      <c r="A3340" t="s">
        <v>6897</v>
      </c>
      <c r="B3340" t="s">
        <v>6898</v>
      </c>
      <c r="C3340" t="str">
        <f>IFERROR(VLOOKUP(Table1[[#This Row],[Ticker]],[1]!Table2[[Symbol]:[Industry]],2,FALSE),"-")</f>
        <v>-</v>
      </c>
      <c r="D3340" t="s">
        <v>89</v>
      </c>
      <c r="E3340">
        <v>60.081197109999998</v>
      </c>
      <c r="F3340">
        <v>116.05</v>
      </c>
      <c r="G3340">
        <v>186.95626312635201</v>
      </c>
      <c r="H3340">
        <v>86.074888255748206</v>
      </c>
      <c r="I3340">
        <v>26.9871814322909</v>
      </c>
      <c r="J3340">
        <v>8.6035450249776702</v>
      </c>
      <c r="K3340">
        <v>85.967795554632403</v>
      </c>
      <c r="L3340">
        <v>70.854739409843006</v>
      </c>
      <c r="M3340">
        <v>64.856076737455496</v>
      </c>
      <c r="N3340">
        <v>1.6519757981135801</v>
      </c>
      <c r="O3340">
        <v>16.320551486428201</v>
      </c>
      <c r="P3340">
        <v>306.47985989492099</v>
      </c>
      <c r="Q3340">
        <v>0.102121155610475</v>
      </c>
    </row>
    <row r="3341" spans="1:17" hidden="1" x14ac:dyDescent="0.3">
      <c r="A3341" t="s">
        <v>6899</v>
      </c>
      <c r="B3341" t="s">
        <v>6900</v>
      </c>
      <c r="C3341" t="str">
        <f>IFERROR(VLOOKUP(Table1[[#This Row],[Ticker]],[1]!Table2[[Symbol]:[Industry]],2,FALSE),"-")</f>
        <v>-</v>
      </c>
      <c r="D3341" t="s">
        <v>141</v>
      </c>
      <c r="E3341">
        <v>60.077623199999998</v>
      </c>
      <c r="F3341">
        <v>35.4</v>
      </c>
      <c r="G3341">
        <v>94.728274416527995</v>
      </c>
      <c r="H3341">
        <v>-9.4319748998469706</v>
      </c>
      <c r="I3341">
        <v>-11.1191537369755</v>
      </c>
      <c r="J3341">
        <v>1.79452068597222</v>
      </c>
      <c r="K3341">
        <v>31.144232609381501</v>
      </c>
      <c r="L3341">
        <v>29.042721004788898</v>
      </c>
      <c r="M3341">
        <v>80.867496006747501</v>
      </c>
      <c r="N3341">
        <v>1.3580460626769999</v>
      </c>
      <c r="O3341">
        <v>6.8361581920903998</v>
      </c>
      <c r="P3341">
        <v>124.76190476190401</v>
      </c>
      <c r="Q3341">
        <v>8.6232379681609003E-2</v>
      </c>
    </row>
    <row r="3342" spans="1:17" hidden="1" x14ac:dyDescent="0.3">
      <c r="A3342" t="s">
        <v>6901</v>
      </c>
      <c r="B3342" t="s">
        <v>6902</v>
      </c>
      <c r="C3342" t="str">
        <f>IFERROR(VLOOKUP(Table1[[#This Row],[Ticker]],[1]!Table2[[Symbol]:[Industry]],2,FALSE),"-")</f>
        <v>-</v>
      </c>
      <c r="D3342" t="s">
        <v>532</v>
      </c>
      <c r="E3342">
        <v>59.666566079999903</v>
      </c>
      <c r="F3342">
        <v>52.04</v>
      </c>
      <c r="G3342">
        <v>-9.0103745314231691</v>
      </c>
      <c r="H3342">
        <v>8.6025152202726503</v>
      </c>
      <c r="I3342">
        <v>-10.336498353257999</v>
      </c>
      <c r="J3342">
        <v>6.08753143866039</v>
      </c>
      <c r="K3342">
        <v>49.908845066232402</v>
      </c>
      <c r="L3342">
        <v>48.244505737979303</v>
      </c>
      <c r="M3342">
        <v>64.813024134554894</v>
      </c>
      <c r="N3342">
        <v>1.79673033722455</v>
      </c>
      <c r="O3342">
        <v>59.069946195234401</v>
      </c>
      <c r="P3342">
        <v>48.643244787203599</v>
      </c>
      <c r="Q3342">
        <v>0.166374965780371</v>
      </c>
    </row>
    <row r="3343" spans="1:17" hidden="1" x14ac:dyDescent="0.3">
      <c r="A3343" t="s">
        <v>6903</v>
      </c>
      <c r="B3343" t="s">
        <v>6904</v>
      </c>
      <c r="C3343" t="str">
        <f>IFERROR(VLOOKUP(Table1[[#This Row],[Ticker]],[1]!Table2[[Symbol]:[Industry]],2,FALSE),"-")</f>
        <v>-</v>
      </c>
      <c r="D3343" t="s">
        <v>5401</v>
      </c>
      <c r="E3343">
        <v>59.613487455999902</v>
      </c>
      <c r="F3343">
        <v>79.010000000000005</v>
      </c>
      <c r="G3343">
        <v>-69.022047333793594</v>
      </c>
      <c r="H3343">
        <v>12.1428966352185</v>
      </c>
      <c r="I3343">
        <v>-45.9502938471921</v>
      </c>
      <c r="J3343">
        <v>8.7594329666739803</v>
      </c>
      <c r="K3343">
        <v>80.265723591215504</v>
      </c>
      <c r="L3343">
        <v>99.729078053089097</v>
      </c>
      <c r="M3343">
        <v>54.674390753478001</v>
      </c>
      <c r="N3343">
        <v>0.181286549707602</v>
      </c>
      <c r="O3343">
        <v>102.50601189722801</v>
      </c>
      <c r="P3343">
        <v>25.412698412698401</v>
      </c>
      <c r="Q3343">
        <v>1.9631316682110999E-2</v>
      </c>
    </row>
    <row r="3344" spans="1:17" hidden="1" x14ac:dyDescent="0.3">
      <c r="A3344" t="s">
        <v>6905</v>
      </c>
      <c r="B3344" t="s">
        <v>6906</v>
      </c>
      <c r="C3344" t="str">
        <f>IFERROR(VLOOKUP(Table1[[#This Row],[Ticker]],[1]!Table2[[Symbol]:[Industry]],2,FALSE),"-")</f>
        <v>-</v>
      </c>
      <c r="D3344" t="s">
        <v>46</v>
      </c>
      <c r="E3344">
        <v>59.553327299999999</v>
      </c>
      <c r="F3344">
        <v>98.9</v>
      </c>
      <c r="G3344">
        <v>208.08602777428101</v>
      </c>
      <c r="H3344">
        <v>21.805185565800102</v>
      </c>
      <c r="I3344">
        <v>139.49877764160701</v>
      </c>
      <c r="J3344">
        <v>-10.5424516575503</v>
      </c>
      <c r="K3344">
        <v>86.665418011552802</v>
      </c>
      <c r="L3344">
        <v>55.778098763366401</v>
      </c>
      <c r="M3344">
        <v>42.553472278428202</v>
      </c>
      <c r="N3344">
        <v>0.99240506329113898</v>
      </c>
      <c r="O3344">
        <v>16.481294236602601</v>
      </c>
      <c r="P3344">
        <v>279.65451055662101</v>
      </c>
      <c r="Q3344">
        <v>0.18108817076152001</v>
      </c>
    </row>
    <row r="3345" spans="1:17" hidden="1" x14ac:dyDescent="0.3">
      <c r="A3345" t="s">
        <v>6907</v>
      </c>
      <c r="B3345" t="s">
        <v>6908</v>
      </c>
      <c r="C3345" t="str">
        <f>IFERROR(VLOOKUP(Table1[[#This Row],[Ticker]],[1]!Table2[[Symbol]:[Industry]],2,FALSE),"-")</f>
        <v>-</v>
      </c>
      <c r="D3345" t="s">
        <v>127</v>
      </c>
      <c r="E3345">
        <v>59.548631</v>
      </c>
      <c r="F3345">
        <v>4.22</v>
      </c>
      <c r="G3345">
        <v>26.262665950919601</v>
      </c>
      <c r="H3345">
        <v>-0.55574705766232502</v>
      </c>
      <c r="I3345">
        <v>-11.4896690849653</v>
      </c>
      <c r="J3345">
        <v>-1.3721459806944301</v>
      </c>
      <c r="K3345">
        <v>4.2352691699699898</v>
      </c>
      <c r="L3345">
        <v>4.2898142243262196</v>
      </c>
      <c r="M3345">
        <v>26.219596305989999</v>
      </c>
      <c r="N3345">
        <v>6.9767257180700301E-2</v>
      </c>
      <c r="O3345">
        <v>37.440758293838797</v>
      </c>
      <c r="Q3345">
        <v>8.1789987364665001E-2</v>
      </c>
    </row>
    <row r="3346" spans="1:17" hidden="1" x14ac:dyDescent="0.3">
      <c r="A3346" t="s">
        <v>6909</v>
      </c>
      <c r="B3346" t="s">
        <v>6910</v>
      </c>
      <c r="C3346" t="str">
        <f>IFERROR(VLOOKUP(Table1[[#This Row],[Ticker]],[1]!Table2[[Symbol]:[Industry]],2,FALSE),"-")</f>
        <v>-</v>
      </c>
      <c r="D3346" t="s">
        <v>473</v>
      </c>
      <c r="E3346">
        <v>59.475000000000001</v>
      </c>
      <c r="F3346">
        <v>125</v>
      </c>
      <c r="G3346">
        <v>-39.157585270858299</v>
      </c>
      <c r="H3346">
        <v>-12.9242798840042</v>
      </c>
      <c r="I3346">
        <v>-23.540453278739601</v>
      </c>
      <c r="J3346">
        <v>-5.7299441458320599</v>
      </c>
      <c r="K3346">
        <v>138.530739180903</v>
      </c>
      <c r="M3346">
        <v>32.723618533950898</v>
      </c>
      <c r="N3346">
        <v>0.53760683760683703</v>
      </c>
      <c r="O3346">
        <v>58.4</v>
      </c>
      <c r="P3346">
        <v>9.6972356296621296</v>
      </c>
    </row>
    <row r="3347" spans="1:17" hidden="1" x14ac:dyDescent="0.3">
      <c r="A3347" t="s">
        <v>6911</v>
      </c>
      <c r="B3347" t="s">
        <v>6912</v>
      </c>
      <c r="C3347" t="str">
        <f>IFERROR(VLOOKUP(Table1[[#This Row],[Ticker]],[1]!Table2[[Symbol]:[Industry]],2,FALSE),"-")</f>
        <v>-</v>
      </c>
      <c r="D3347" t="s">
        <v>388</v>
      </c>
      <c r="E3347">
        <v>59.469307800000003</v>
      </c>
      <c r="F3347">
        <v>164.85</v>
      </c>
      <c r="G3347">
        <v>-9.6172680371224608</v>
      </c>
      <c r="H3347">
        <v>-1.5842375111229301</v>
      </c>
      <c r="I3347">
        <v>-13.157284594044199</v>
      </c>
      <c r="J3347">
        <v>-1.6846459806944301</v>
      </c>
      <c r="K3347">
        <v>155.93361507042599</v>
      </c>
      <c r="L3347">
        <v>154.22749775517499</v>
      </c>
      <c r="M3347">
        <v>69.427960819509394</v>
      </c>
      <c r="N3347">
        <v>0.96050289725122595</v>
      </c>
      <c r="O3347">
        <v>53.4728541097967</v>
      </c>
      <c r="P3347">
        <v>43.347826086956502</v>
      </c>
      <c r="Q3347">
        <v>7.1767543687163995E-2</v>
      </c>
    </row>
    <row r="3348" spans="1:17" hidden="1" x14ac:dyDescent="0.3">
      <c r="A3348" t="s">
        <v>6913</v>
      </c>
      <c r="B3348" t="s">
        <v>6914</v>
      </c>
      <c r="C3348" t="str">
        <f>IFERROR(VLOOKUP(Table1[[#This Row],[Ticker]],[1]!Table2[[Symbol]:[Industry]],2,FALSE),"-")</f>
        <v>-</v>
      </c>
      <c r="D3348" t="s">
        <v>83</v>
      </c>
      <c r="E3348">
        <v>59.329650000000001</v>
      </c>
      <c r="F3348">
        <v>88.95</v>
      </c>
      <c r="G3348">
        <v>98.806091805382295</v>
      </c>
      <c r="H3348">
        <v>-6.1861083227387201</v>
      </c>
      <c r="I3348">
        <v>-47.536799105137703</v>
      </c>
      <c r="J3348">
        <v>-0.93394373350342696</v>
      </c>
      <c r="K3348">
        <v>93.910707595267496</v>
      </c>
      <c r="L3348">
        <v>89.794736942582503</v>
      </c>
      <c r="M3348">
        <v>40.335028372375596</v>
      </c>
      <c r="N3348">
        <v>0.50440123874457199</v>
      </c>
      <c r="O3348">
        <v>77.178189994378798</v>
      </c>
      <c r="P3348">
        <v>128.83972215075801</v>
      </c>
    </row>
    <row r="3349" spans="1:17" hidden="1" x14ac:dyDescent="0.3">
      <c r="A3349" t="s">
        <v>6915</v>
      </c>
      <c r="B3349" t="s">
        <v>6916</v>
      </c>
      <c r="C3349" t="str">
        <f>IFERROR(VLOOKUP(Table1[[#This Row],[Ticker]],[1]!Table2[[Symbol]:[Industry]],2,FALSE),"-")</f>
        <v>-</v>
      </c>
      <c r="D3349" t="s">
        <v>415</v>
      </c>
      <c r="E3349">
        <v>59.3023545</v>
      </c>
      <c r="F3349">
        <v>10.93</v>
      </c>
      <c r="G3349">
        <v>28.372166756072598</v>
      </c>
      <c r="H3349">
        <v>-2.1685984976700099</v>
      </c>
      <c r="I3349">
        <v>-7.8862839283067396</v>
      </c>
      <c r="J3349">
        <v>-5.1177905799975703</v>
      </c>
      <c r="K3349">
        <v>10.307600914692699</v>
      </c>
      <c r="L3349">
        <v>9.6993447240681991</v>
      </c>
      <c r="M3349">
        <v>46.961212939180903</v>
      </c>
      <c r="N3349">
        <v>0.582869522468207</v>
      </c>
      <c r="O3349">
        <v>29.460201280878302</v>
      </c>
      <c r="P3349">
        <v>61.447562776957099</v>
      </c>
      <c r="Q3349">
        <v>4.3696751155926999E-2</v>
      </c>
    </row>
    <row r="3350" spans="1:17" hidden="1" x14ac:dyDescent="0.3">
      <c r="A3350" t="s">
        <v>6917</v>
      </c>
      <c r="B3350" t="s">
        <v>6918</v>
      </c>
      <c r="C3350" t="str">
        <f>IFERROR(VLOOKUP(Table1[[#This Row],[Ticker]],[1]!Table2[[Symbol]:[Industry]],2,FALSE),"-")</f>
        <v>-</v>
      </c>
      <c r="D3350" t="s">
        <v>5872</v>
      </c>
      <c r="E3350">
        <v>59.295999999999999</v>
      </c>
      <c r="F3350">
        <v>185.3</v>
      </c>
      <c r="G3350">
        <v>-61.8459578522763</v>
      </c>
      <c r="H3350">
        <v>-17.949567383862298</v>
      </c>
      <c r="I3350">
        <v>-39.350668902174299</v>
      </c>
      <c r="J3350">
        <v>-6.3619626813054397</v>
      </c>
      <c r="K3350">
        <v>197.96172658594301</v>
      </c>
      <c r="L3350">
        <v>220.29133716653999</v>
      </c>
      <c r="M3350">
        <v>32.055666651423103</v>
      </c>
      <c r="N3350">
        <v>0.72631958363307503</v>
      </c>
      <c r="O3350">
        <v>67.296276308688505</v>
      </c>
      <c r="P3350">
        <v>2.7731558513588399</v>
      </c>
      <c r="Q3350">
        <v>8.5288984994377995E-2</v>
      </c>
    </row>
    <row r="3351" spans="1:17" hidden="1" x14ac:dyDescent="0.3">
      <c r="A3351" t="s">
        <v>6919</v>
      </c>
      <c r="B3351" t="s">
        <v>6920</v>
      </c>
      <c r="C3351" t="str">
        <f>IFERROR(VLOOKUP(Table1[[#This Row],[Ticker]],[1]!Table2[[Symbol]:[Industry]],2,FALSE),"-")</f>
        <v>-</v>
      </c>
      <c r="D3351" t="s">
        <v>967</v>
      </c>
      <c r="E3351">
        <v>59.276249999999997</v>
      </c>
      <c r="F3351">
        <v>52.69</v>
      </c>
      <c r="G3351">
        <v>-24.674702131019501</v>
      </c>
      <c r="H3351">
        <v>-5.0787550549825804</v>
      </c>
      <c r="I3351">
        <v>-9.0575701389008696</v>
      </c>
      <c r="J3351">
        <v>-2.59715048438746</v>
      </c>
      <c r="K3351">
        <v>49.1628775384508</v>
      </c>
      <c r="L3351">
        <v>42.877062954398703</v>
      </c>
      <c r="M3351">
        <v>35.782105400106097</v>
      </c>
      <c r="N3351">
        <v>0.46197762640989898</v>
      </c>
      <c r="O3351">
        <v>58.644904156386403</v>
      </c>
      <c r="P3351">
        <v>21.5175276752767</v>
      </c>
      <c r="Q3351">
        <v>-5.5626694286094E-2</v>
      </c>
    </row>
    <row r="3352" spans="1:17" hidden="1" x14ac:dyDescent="0.3">
      <c r="A3352" t="s">
        <v>6921</v>
      </c>
      <c r="B3352" t="s">
        <v>6922</v>
      </c>
      <c r="C3352" t="str">
        <f>IFERROR(VLOOKUP(Table1[[#This Row],[Ticker]],[1]!Table2[[Symbol]:[Industry]],2,FALSE),"-")</f>
        <v>-</v>
      </c>
      <c r="D3352" t="s">
        <v>6758</v>
      </c>
      <c r="E3352">
        <v>59.210858448000003</v>
      </c>
      <c r="F3352">
        <v>49.56</v>
      </c>
      <c r="G3352">
        <v>170.33000601825901</v>
      </c>
      <c r="H3352">
        <v>46.373355165874898</v>
      </c>
      <c r="I3352">
        <v>149.34081936893401</v>
      </c>
      <c r="J3352">
        <v>6.8220201293033496</v>
      </c>
      <c r="K3352">
        <v>32.778094793065499</v>
      </c>
      <c r="L3352">
        <v>22.134494077206298</v>
      </c>
      <c r="M3352">
        <v>97.313074221117702</v>
      </c>
      <c r="N3352">
        <v>0.43719094843211098</v>
      </c>
      <c r="O3352">
        <v>0</v>
      </c>
      <c r="P3352">
        <v>272.63157894736798</v>
      </c>
      <c r="Q3352">
        <v>0.176541879723463</v>
      </c>
    </row>
    <row r="3353" spans="1:17" hidden="1" x14ac:dyDescent="0.3">
      <c r="A3353" t="s">
        <v>6923</v>
      </c>
      <c r="B3353" t="s">
        <v>6924</v>
      </c>
      <c r="C3353" t="str">
        <f>IFERROR(VLOOKUP(Table1[[#This Row],[Ticker]],[1]!Table2[[Symbol]:[Industry]],2,FALSE),"-")</f>
        <v>-</v>
      </c>
      <c r="D3353" t="s">
        <v>265</v>
      </c>
      <c r="E3353">
        <v>59.199562499999999</v>
      </c>
      <c r="F3353">
        <v>193.7</v>
      </c>
      <c r="G3353">
        <v>-7.6710276921865299</v>
      </c>
      <c r="H3353">
        <v>8.1075351167140894</v>
      </c>
      <c r="I3353">
        <v>-10.916631935945601</v>
      </c>
      <c r="J3353">
        <v>12.913568305019799</v>
      </c>
      <c r="K3353">
        <v>176.80608713190401</v>
      </c>
      <c r="L3353">
        <v>163.83520938285301</v>
      </c>
      <c r="M3353">
        <v>59.649704589105802</v>
      </c>
      <c r="N3353">
        <v>0.64056155804831005</v>
      </c>
      <c r="O3353">
        <v>30.072276716571999</v>
      </c>
      <c r="P3353">
        <v>53.365003958828098</v>
      </c>
      <c r="Q3353">
        <v>9.2640738441365E-2</v>
      </c>
    </row>
    <row r="3354" spans="1:17" hidden="1" x14ac:dyDescent="0.3">
      <c r="A3354" t="s">
        <v>6925</v>
      </c>
      <c r="B3354" t="s">
        <v>6926</v>
      </c>
      <c r="C3354" t="str">
        <f>IFERROR(VLOOKUP(Table1[[#This Row],[Ticker]],[1]!Table2[[Symbol]:[Industry]],2,FALSE),"-")</f>
        <v>-</v>
      </c>
      <c r="D3354" t="s">
        <v>46</v>
      </c>
      <c r="E3354">
        <v>59.118379900999997</v>
      </c>
      <c r="F3354">
        <v>56.35</v>
      </c>
      <c r="G3354">
        <v>63.390359403153802</v>
      </c>
      <c r="H3354">
        <v>7.9875217481363201</v>
      </c>
      <c r="I3354">
        <v>30.936873615145899</v>
      </c>
      <c r="J3354">
        <v>14.065146134351499</v>
      </c>
      <c r="K3354">
        <v>53.494700224445502</v>
      </c>
      <c r="L3354">
        <v>46.771486136150102</v>
      </c>
      <c r="M3354">
        <v>57.465184093335999</v>
      </c>
      <c r="N3354">
        <v>0.53344706261637398</v>
      </c>
      <c r="O3354">
        <v>46.796805678793199</v>
      </c>
      <c r="P3354">
        <v>106.727808115473</v>
      </c>
      <c r="Q3354">
        <v>0.15176733961368899</v>
      </c>
    </row>
    <row r="3355" spans="1:17" hidden="1" x14ac:dyDescent="0.3">
      <c r="A3355" t="s">
        <v>6927</v>
      </c>
      <c r="B3355" t="s">
        <v>6928</v>
      </c>
      <c r="C3355" t="str">
        <f>IFERROR(VLOOKUP(Table1[[#This Row],[Ticker]],[1]!Table2[[Symbol]:[Industry]],2,FALSE),"-")</f>
        <v>-</v>
      </c>
      <c r="D3355" t="s">
        <v>141</v>
      </c>
      <c r="E3355">
        <v>59.002071999999998</v>
      </c>
      <c r="F3355">
        <v>54.44</v>
      </c>
      <c r="G3355">
        <v>14.792121184285399</v>
      </c>
      <c r="H3355">
        <v>-3.3472092092361398</v>
      </c>
      <c r="I3355">
        <v>34.164287672942798</v>
      </c>
      <c r="J3355">
        <v>0.79320835001422496</v>
      </c>
      <c r="K3355">
        <v>48.642367553365702</v>
      </c>
      <c r="L3355">
        <v>42.147976096429801</v>
      </c>
      <c r="M3355">
        <v>73.891941580909005</v>
      </c>
      <c r="N3355">
        <v>0.49743339489890998</v>
      </c>
      <c r="O3355">
        <v>10.562086700955099</v>
      </c>
      <c r="P3355">
        <v>94.081996434937594</v>
      </c>
      <c r="Q3355">
        <v>4.9240080820429001E-2</v>
      </c>
    </row>
    <row r="3356" spans="1:17" hidden="1" x14ac:dyDescent="0.3">
      <c r="A3356" t="s">
        <v>6929</v>
      </c>
      <c r="B3356" t="s">
        <v>6930</v>
      </c>
      <c r="C3356" t="str">
        <f>IFERROR(VLOOKUP(Table1[[#This Row],[Ticker]],[1]!Table2[[Symbol]:[Industry]],2,FALSE),"-")</f>
        <v>-</v>
      </c>
      <c r="D3356" t="s">
        <v>141</v>
      </c>
      <c r="E3356">
        <v>58.955848580999898</v>
      </c>
      <c r="F3356">
        <v>81.13</v>
      </c>
      <c r="G3356">
        <v>-38.927510188161598</v>
      </c>
      <c r="H3356">
        <v>-9.4356613575249995</v>
      </c>
      <c r="I3356">
        <v>-31.588524897413102</v>
      </c>
      <c r="J3356">
        <v>-8.4364760122607905</v>
      </c>
      <c r="K3356">
        <v>90.947298824567795</v>
      </c>
      <c r="L3356">
        <v>102.16396849720201</v>
      </c>
      <c r="M3356">
        <v>26.401363812118799</v>
      </c>
      <c r="N3356">
        <v>1.0560014392349699</v>
      </c>
      <c r="O3356">
        <v>98.446937014667796</v>
      </c>
      <c r="P3356">
        <v>2.4657872025635099E-2</v>
      </c>
      <c r="Q3356">
        <v>-4.2142404034916002E-2</v>
      </c>
    </row>
    <row r="3357" spans="1:17" hidden="1" x14ac:dyDescent="0.3">
      <c r="A3357" t="s">
        <v>6931</v>
      </c>
      <c r="B3357" t="s">
        <v>6932</v>
      </c>
      <c r="C3357" t="str">
        <f>IFERROR(VLOOKUP(Table1[[#This Row],[Ticker]],[1]!Table2[[Symbol]:[Industry]],2,FALSE),"-")</f>
        <v>-</v>
      </c>
      <c r="D3357" t="s">
        <v>72</v>
      </c>
      <c r="E3357">
        <v>58.827989774999999</v>
      </c>
      <c r="F3357">
        <v>57.43</v>
      </c>
      <c r="G3357">
        <v>-48.849010611138603</v>
      </c>
      <c r="H3357">
        <v>-2.2973785367639499</v>
      </c>
      <c r="I3357">
        <v>-29.4105776901437</v>
      </c>
      <c r="J3357">
        <v>3.3294815057431699</v>
      </c>
      <c r="K3357">
        <v>54.776734542367301</v>
      </c>
      <c r="L3357">
        <v>60.121485391981103</v>
      </c>
      <c r="M3357">
        <v>69.884462961916597</v>
      </c>
      <c r="N3357">
        <v>1.55400665117762</v>
      </c>
      <c r="O3357">
        <v>43.461605432700601</v>
      </c>
      <c r="P3357">
        <v>17.204081632653001</v>
      </c>
      <c r="Q3357">
        <v>3.7316637025634002E-2</v>
      </c>
    </row>
    <row r="3358" spans="1:17" hidden="1" x14ac:dyDescent="0.3">
      <c r="A3358" t="s">
        <v>6933</v>
      </c>
      <c r="B3358" t="s">
        <v>6934</v>
      </c>
      <c r="C3358" t="str">
        <f>IFERROR(VLOOKUP(Table1[[#This Row],[Ticker]],[1]!Table2[[Symbol]:[Industry]],2,FALSE),"-")</f>
        <v>-</v>
      </c>
      <c r="D3358" t="s">
        <v>1547</v>
      </c>
      <c r="E3358">
        <v>58.818291950000003</v>
      </c>
      <c r="F3358">
        <v>202.55</v>
      </c>
      <c r="G3358">
        <v>-24.8947775034353</v>
      </c>
      <c r="H3358">
        <v>-24.464045203430601</v>
      </c>
      <c r="I3358">
        <v>-30.457949130460001</v>
      </c>
      <c r="J3358">
        <v>-4.8987160290036202</v>
      </c>
      <c r="K3358">
        <v>223.50586011995699</v>
      </c>
      <c r="L3358">
        <v>210.02119329155701</v>
      </c>
      <c r="M3358">
        <v>42.037894578767897</v>
      </c>
      <c r="N3358">
        <v>1.3761158220139</v>
      </c>
      <c r="O3358">
        <v>45.643051098494098</v>
      </c>
      <c r="P3358">
        <v>30.677419354838701</v>
      </c>
      <c r="Q3358">
        <v>8.1224715115938997E-2</v>
      </c>
    </row>
    <row r="3359" spans="1:17" hidden="1" x14ac:dyDescent="0.3">
      <c r="A3359" t="s">
        <v>6935</v>
      </c>
      <c r="B3359" t="s">
        <v>6936</v>
      </c>
      <c r="C3359" t="str">
        <f>IFERROR(VLOOKUP(Table1[[#This Row],[Ticker]],[1]!Table2[[Symbol]:[Industry]],2,FALSE),"-")</f>
        <v>-</v>
      </c>
      <c r="D3359" t="s">
        <v>6758</v>
      </c>
      <c r="E3359">
        <v>58.775763849999997</v>
      </c>
      <c r="F3359">
        <v>287.45</v>
      </c>
      <c r="G3359">
        <v>62.433728208356101</v>
      </c>
      <c r="H3359">
        <v>0.95836892577520105</v>
      </c>
      <c r="I3359">
        <v>-92.728705988688802</v>
      </c>
      <c r="J3359">
        <v>-6.8548076489231198</v>
      </c>
      <c r="K3359">
        <v>323.42336656970099</v>
      </c>
      <c r="L3359">
        <v>408.95482643678002</v>
      </c>
      <c r="M3359">
        <v>32.598806436104802</v>
      </c>
      <c r="N3359">
        <v>0.52078016814730899</v>
      </c>
      <c r="O3359">
        <v>389.87650026091501</v>
      </c>
      <c r="P3359">
        <v>92.467358553732794</v>
      </c>
    </row>
    <row r="3360" spans="1:17" hidden="1" x14ac:dyDescent="0.3">
      <c r="A3360" t="s">
        <v>6937</v>
      </c>
      <c r="B3360" t="s">
        <v>6938</v>
      </c>
      <c r="C3360" t="str">
        <f>IFERROR(VLOOKUP(Table1[[#This Row],[Ticker]],[1]!Table2[[Symbol]:[Industry]],2,FALSE),"-")</f>
        <v>-</v>
      </c>
      <c r="D3360" t="s">
        <v>532</v>
      </c>
      <c r="E3360">
        <v>58.736752199999998</v>
      </c>
      <c r="F3360">
        <v>14.91</v>
      </c>
      <c r="G3360">
        <v>79.966369654623307</v>
      </c>
      <c r="H3360">
        <v>28.683818044432599</v>
      </c>
      <c r="I3360">
        <v>46.772690835931101</v>
      </c>
      <c r="J3360">
        <v>9.8911721319387294</v>
      </c>
      <c r="K3360">
        <v>11.656061337404999</v>
      </c>
      <c r="L3360">
        <v>9.8188884738455808</v>
      </c>
      <c r="M3360">
        <v>89.629092460224697</v>
      </c>
      <c r="N3360">
        <v>0.44050647022868999</v>
      </c>
      <c r="O3360">
        <v>0</v>
      </c>
      <c r="P3360">
        <v>130.80495356037099</v>
      </c>
      <c r="Q3360">
        <v>0.105592873324956</v>
      </c>
    </row>
    <row r="3361" spans="1:17" hidden="1" x14ac:dyDescent="0.3">
      <c r="A3361" t="s">
        <v>6939</v>
      </c>
      <c r="B3361" t="s">
        <v>6940</v>
      </c>
      <c r="C3361" t="str">
        <f>IFERROR(VLOOKUP(Table1[[#This Row],[Ticker]],[1]!Table2[[Symbol]:[Industry]],2,FALSE),"-")</f>
        <v>-</v>
      </c>
      <c r="D3361" t="s">
        <v>1419</v>
      </c>
      <c r="E3361">
        <v>58.712560000000003</v>
      </c>
      <c r="F3361">
        <v>78.2</v>
      </c>
      <c r="G3361">
        <v>-36.492960488917298</v>
      </c>
      <c r="H3361">
        <v>6.4417611114666098</v>
      </c>
      <c r="I3361">
        <v>-1.4923106276262299</v>
      </c>
      <c r="J3361">
        <v>2.8945206859722301</v>
      </c>
      <c r="K3361">
        <v>72.903741228862302</v>
      </c>
      <c r="L3361">
        <v>70.697527511464898</v>
      </c>
      <c r="M3361">
        <v>58.380080246035298</v>
      </c>
      <c r="N3361">
        <v>1.1370614035087701</v>
      </c>
      <c r="O3361">
        <v>27.621483375958999</v>
      </c>
      <c r="P3361">
        <v>45.083487940630803</v>
      </c>
      <c r="Q3361">
        <v>6.4063269697359995E-2</v>
      </c>
    </row>
    <row r="3362" spans="1:17" hidden="1" x14ac:dyDescent="0.3">
      <c r="A3362" t="s">
        <v>6941</v>
      </c>
      <c r="B3362" t="s">
        <v>6942</v>
      </c>
      <c r="C3362" t="str">
        <f>IFERROR(VLOOKUP(Table1[[#This Row],[Ticker]],[1]!Table2[[Symbol]:[Industry]],2,FALSE),"-")</f>
        <v>-</v>
      </c>
      <c r="D3362" t="s">
        <v>1645</v>
      </c>
      <c r="E3362">
        <v>58.501143999999996</v>
      </c>
      <c r="F3362">
        <v>24.05</v>
      </c>
      <c r="G3362">
        <v>55.035142888823998</v>
      </c>
      <c r="H3362">
        <v>-6.2500069698348897</v>
      </c>
      <c r="I3362">
        <v>116.91946818949199</v>
      </c>
      <c r="J3362">
        <v>-1.3721459806944301</v>
      </c>
      <c r="K3362">
        <v>22.9395344556916</v>
      </c>
      <c r="L3362">
        <v>17.237459660979798</v>
      </c>
      <c r="M3362">
        <v>12.643655186182</v>
      </c>
      <c r="N3362">
        <v>1.2392354547363999E-2</v>
      </c>
      <c r="O3362">
        <v>11.767151767151701</v>
      </c>
      <c r="P3362">
        <v>164.00680917860299</v>
      </c>
      <c r="Q3362">
        <v>7.4265213919724002E-2</v>
      </c>
    </row>
    <row r="3363" spans="1:17" hidden="1" x14ac:dyDescent="0.3">
      <c r="A3363" t="s">
        <v>6943</v>
      </c>
      <c r="B3363" t="s">
        <v>6944</v>
      </c>
      <c r="C3363" t="str">
        <f>IFERROR(VLOOKUP(Table1[[#This Row],[Ticker]],[1]!Table2[[Symbol]:[Industry]],2,FALSE),"-")</f>
        <v>-</v>
      </c>
      <c r="D3363" t="s">
        <v>296</v>
      </c>
      <c r="E3363">
        <v>58.386000000000003</v>
      </c>
      <c r="F3363">
        <v>263</v>
      </c>
      <c r="G3363">
        <v>117.030719114463</v>
      </c>
      <c r="H3363">
        <v>49.8170877037767</v>
      </c>
      <c r="I3363">
        <v>122.520438583678</v>
      </c>
      <c r="J3363">
        <v>25.382661711613199</v>
      </c>
      <c r="K3363">
        <v>184.03024635162501</v>
      </c>
      <c r="L3363">
        <v>144.068463165417</v>
      </c>
      <c r="M3363">
        <v>93.896857393686304</v>
      </c>
      <c r="N3363">
        <v>0.81259522600304701</v>
      </c>
      <c r="O3363">
        <v>5.2471482889733903</v>
      </c>
      <c r="P3363">
        <v>210.874704491725</v>
      </c>
    </row>
    <row r="3364" spans="1:17" hidden="1" x14ac:dyDescent="0.3">
      <c r="A3364" t="s">
        <v>6945</v>
      </c>
      <c r="B3364" t="s">
        <v>6946</v>
      </c>
      <c r="C3364" t="str">
        <f>IFERROR(VLOOKUP(Table1[[#This Row],[Ticker]],[1]!Table2[[Symbol]:[Industry]],2,FALSE),"-")</f>
        <v>-</v>
      </c>
      <c r="D3364" t="s">
        <v>356</v>
      </c>
      <c r="E3364">
        <v>58.352152500000003</v>
      </c>
      <c r="F3364">
        <v>139.94999999999999</v>
      </c>
      <c r="G3364">
        <v>-49.184410241390502</v>
      </c>
      <c r="H3364">
        <v>3.49749325810782</v>
      </c>
      <c r="I3364">
        <v>-24.1261757726128</v>
      </c>
      <c r="J3364">
        <v>7.5878540193055501</v>
      </c>
      <c r="K3364">
        <v>135.842342739348</v>
      </c>
      <c r="L3364">
        <v>141.57891104080301</v>
      </c>
      <c r="M3364">
        <v>56.491081166363102</v>
      </c>
      <c r="N3364">
        <v>1.5580736543909299</v>
      </c>
      <c r="O3364">
        <v>50.053590568060002</v>
      </c>
      <c r="P3364">
        <v>20.5945713054717</v>
      </c>
    </row>
    <row r="3365" spans="1:17" hidden="1" x14ac:dyDescent="0.3">
      <c r="A3365" t="s">
        <v>6947</v>
      </c>
      <c r="B3365" t="s">
        <v>6948</v>
      </c>
      <c r="C3365" t="str">
        <f>IFERROR(VLOOKUP(Table1[[#This Row],[Ticker]],[1]!Table2[[Symbol]:[Industry]],2,FALSE),"-")</f>
        <v>-</v>
      </c>
      <c r="D3365" t="s">
        <v>366</v>
      </c>
      <c r="E3365">
        <v>58.329599999999999</v>
      </c>
      <c r="F3365">
        <v>62</v>
      </c>
      <c r="G3365">
        <v>20.817951163139099</v>
      </c>
      <c r="H3365">
        <v>-3.25598947962686</v>
      </c>
      <c r="I3365">
        <v>-3.9979765366952198</v>
      </c>
      <c r="J3365">
        <v>-8.5181999863635394</v>
      </c>
      <c r="K3365">
        <v>64.118925411185899</v>
      </c>
      <c r="L3365">
        <v>60.387289051341902</v>
      </c>
      <c r="M3365">
        <v>34.775361003000597</v>
      </c>
      <c r="N3365">
        <v>0.36582341331229101</v>
      </c>
      <c r="O3365">
        <v>30.2419354838709</v>
      </c>
      <c r="P3365">
        <v>86.466165413533801</v>
      </c>
      <c r="Q3365">
        <v>-1.0363556407126001E-2</v>
      </c>
    </row>
    <row r="3366" spans="1:17" hidden="1" x14ac:dyDescent="0.3">
      <c r="A3366" t="s">
        <v>6949</v>
      </c>
      <c r="B3366" t="s">
        <v>6950</v>
      </c>
      <c r="C3366" t="str">
        <f>IFERROR(VLOOKUP(Table1[[#This Row],[Ticker]],[1]!Table2[[Symbol]:[Industry]],2,FALSE),"-")</f>
        <v>-</v>
      </c>
      <c r="D3366" t="s">
        <v>630</v>
      </c>
      <c r="E3366">
        <v>58.292000000000002</v>
      </c>
      <c r="F3366">
        <v>39.520000000000003</v>
      </c>
      <c r="G3366">
        <v>2.1845028095246399</v>
      </c>
      <c r="H3366">
        <v>-5.4668594623424402</v>
      </c>
      <c r="I3366">
        <v>-11.526625924203</v>
      </c>
      <c r="J3366">
        <v>-1.9291080060108901</v>
      </c>
      <c r="K3366">
        <v>40.496949048148501</v>
      </c>
      <c r="L3366">
        <v>39.278925270793103</v>
      </c>
      <c r="M3366">
        <v>52.034818133265397</v>
      </c>
      <c r="N3366">
        <v>0.35723266898051997</v>
      </c>
      <c r="O3366">
        <v>35.247975708501997</v>
      </c>
      <c r="P3366">
        <v>41.142857142857103</v>
      </c>
      <c r="Q3366">
        <v>3.6250705453581999E-2</v>
      </c>
    </row>
    <row r="3367" spans="1:17" hidden="1" x14ac:dyDescent="0.3">
      <c r="A3367" t="s">
        <v>6951</v>
      </c>
      <c r="B3367" t="s">
        <v>6952</v>
      </c>
      <c r="C3367" t="str">
        <f>IFERROR(VLOOKUP(Table1[[#This Row],[Ticker]],[1]!Table2[[Symbol]:[Industry]],2,FALSE),"-")</f>
        <v>-</v>
      </c>
      <c r="D3367" t="s">
        <v>141</v>
      </c>
      <c r="E3367">
        <v>58.243425000000002</v>
      </c>
      <c r="F3367">
        <v>87.65</v>
      </c>
      <c r="G3367">
        <v>-12.6927197488831</v>
      </c>
      <c r="H3367">
        <v>1.5519716245500199</v>
      </c>
      <c r="I3367">
        <v>-10.870979564353901</v>
      </c>
      <c r="J3367">
        <v>0.64134879291996105</v>
      </c>
      <c r="M3367">
        <v>100</v>
      </c>
    </row>
    <row r="3368" spans="1:17" hidden="1" x14ac:dyDescent="0.3">
      <c r="A3368" t="s">
        <v>6953</v>
      </c>
      <c r="B3368" t="s">
        <v>6954</v>
      </c>
      <c r="C3368" t="str">
        <f>IFERROR(VLOOKUP(Table1[[#This Row],[Ticker]],[1]!Table2[[Symbol]:[Industry]],2,FALSE),"-")</f>
        <v>-</v>
      </c>
      <c r="D3368" t="s">
        <v>415</v>
      </c>
      <c r="E3368">
        <v>58.114418700000002</v>
      </c>
      <c r="F3368">
        <v>3.9</v>
      </c>
      <c r="G3368">
        <v>-60.266188484911503</v>
      </c>
      <c r="H3368">
        <v>-2.0370436335719</v>
      </c>
      <c r="I3368">
        <v>-30.3647742153269</v>
      </c>
      <c r="J3368">
        <v>-0.33318494173339902</v>
      </c>
      <c r="K3368">
        <v>3.90210359884012</v>
      </c>
      <c r="L3368">
        <v>4.8441376723674603</v>
      </c>
      <c r="M3368">
        <v>62.592946791028297</v>
      </c>
      <c r="N3368">
        <v>0.892780457575025</v>
      </c>
      <c r="O3368">
        <v>61.282051282051199</v>
      </c>
      <c r="P3368">
        <v>19.999999999999901</v>
      </c>
      <c r="Q3368">
        <v>4.2526800720258003E-2</v>
      </c>
    </row>
    <row r="3369" spans="1:17" hidden="1" x14ac:dyDescent="0.3">
      <c r="A3369" t="s">
        <v>6955</v>
      </c>
      <c r="B3369" t="s">
        <v>6956</v>
      </c>
      <c r="C3369" t="str">
        <f>IFERROR(VLOOKUP(Table1[[#This Row],[Ticker]],[1]!Table2[[Symbol]:[Industry]],2,FALSE),"-")</f>
        <v>-</v>
      </c>
      <c r="D3369" t="s">
        <v>569</v>
      </c>
      <c r="E3369">
        <v>58.087502999999998</v>
      </c>
      <c r="F3369">
        <v>56.9</v>
      </c>
      <c r="G3369">
        <v>75.2333249215786</v>
      </c>
      <c r="H3369">
        <v>-5.9515404667879501</v>
      </c>
      <c r="I3369">
        <v>24.907693615400099</v>
      </c>
      <c r="J3369">
        <v>-6.2082115544649303</v>
      </c>
      <c r="K3369">
        <v>57.756232933129702</v>
      </c>
      <c r="L3369">
        <v>47.833262957452497</v>
      </c>
      <c r="M3369">
        <v>40.339716989151299</v>
      </c>
      <c r="N3369">
        <v>0.31836772991592999</v>
      </c>
      <c r="O3369">
        <v>38.576449912126499</v>
      </c>
      <c r="P3369">
        <v>109.576427255985</v>
      </c>
      <c r="Q3369">
        <v>6.6713100877965004E-2</v>
      </c>
    </row>
    <row r="3370" spans="1:17" hidden="1" x14ac:dyDescent="0.3">
      <c r="A3370" t="s">
        <v>6957</v>
      </c>
      <c r="B3370" t="s">
        <v>6958</v>
      </c>
      <c r="C3370" t="str">
        <f>IFERROR(VLOOKUP(Table1[[#This Row],[Ticker]],[1]!Table2[[Symbol]:[Industry]],2,FALSE),"-")</f>
        <v>-</v>
      </c>
      <c r="E3370">
        <v>58.062176000000001</v>
      </c>
      <c r="F3370">
        <v>164.65</v>
      </c>
      <c r="G3370">
        <v>31.2298368436537</v>
      </c>
      <c r="H3370">
        <v>0.47382461905457701</v>
      </c>
      <c r="I3370">
        <v>-8.8716265583862004</v>
      </c>
      <c r="J3370">
        <v>2.0253284630818502</v>
      </c>
      <c r="K3370">
        <v>166.999142774749</v>
      </c>
      <c r="L3370">
        <v>154.59179865876001</v>
      </c>
      <c r="M3370">
        <v>46.228147384190997</v>
      </c>
      <c r="N3370">
        <v>0.85153704521227902</v>
      </c>
      <c r="O3370">
        <v>27.9380504099605</v>
      </c>
      <c r="P3370">
        <v>81.933701657458499</v>
      </c>
      <c r="Q3370">
        <v>0.111576639848112</v>
      </c>
    </row>
    <row r="3371" spans="1:17" hidden="1" x14ac:dyDescent="0.3">
      <c r="A3371" t="s">
        <v>6959</v>
      </c>
      <c r="B3371" t="s">
        <v>6960</v>
      </c>
      <c r="C3371" t="str">
        <f>IFERROR(VLOOKUP(Table1[[#This Row],[Ticker]],[1]!Table2[[Symbol]:[Industry]],2,FALSE),"-")</f>
        <v>-</v>
      </c>
      <c r="D3371" t="s">
        <v>630</v>
      </c>
      <c r="E3371">
        <v>58.008235999999997</v>
      </c>
      <c r="F3371">
        <v>67.599999999999994</v>
      </c>
      <c r="G3371">
        <v>6.6977612403838496</v>
      </c>
      <c r="H3371">
        <v>-2.7566033020995202</v>
      </c>
      <c r="I3371">
        <v>2.6600516986990201</v>
      </c>
      <c r="J3371">
        <v>-2.80071740926586</v>
      </c>
      <c r="K3371">
        <v>69.413931536557598</v>
      </c>
      <c r="L3371">
        <v>62.9676671394772</v>
      </c>
      <c r="M3371">
        <v>41.055172938557</v>
      </c>
      <c r="N3371">
        <v>1.0080381550630999</v>
      </c>
      <c r="O3371">
        <v>18.343195266272101</v>
      </c>
      <c r="P3371">
        <v>62.0714456964756</v>
      </c>
      <c r="Q3371">
        <v>8.3229582540277999E-2</v>
      </c>
    </row>
    <row r="3372" spans="1:17" hidden="1" x14ac:dyDescent="0.3">
      <c r="A3372" t="s">
        <v>6961</v>
      </c>
      <c r="B3372" t="s">
        <v>6962</v>
      </c>
      <c r="C3372" t="str">
        <f>IFERROR(VLOOKUP(Table1[[#This Row],[Ticker]],[1]!Table2[[Symbol]:[Industry]],2,FALSE),"-")</f>
        <v>-</v>
      </c>
      <c r="D3372" t="s">
        <v>2276</v>
      </c>
      <c r="E3372">
        <v>57.962675760000003</v>
      </c>
      <c r="F3372">
        <v>1.32</v>
      </c>
      <c r="G3372">
        <v>-55.8763269745901</v>
      </c>
      <c r="H3372">
        <v>-6.9860232254086299</v>
      </c>
      <c r="I3372">
        <v>-26.416498353258</v>
      </c>
      <c r="J3372">
        <v>-2.86468329412727</v>
      </c>
      <c r="K3372">
        <v>1.35654335417646</v>
      </c>
      <c r="L3372">
        <v>1.5272326711750199</v>
      </c>
      <c r="M3372">
        <v>41.1349299244619</v>
      </c>
      <c r="N3372">
        <v>0.57609668755525001</v>
      </c>
      <c r="O3372">
        <v>64.393939393939306</v>
      </c>
      <c r="P3372">
        <v>14.782608695652099</v>
      </c>
      <c r="Q3372">
        <v>-0.107411106831853</v>
      </c>
    </row>
    <row r="3373" spans="1:17" hidden="1" x14ac:dyDescent="0.3">
      <c r="A3373" t="s">
        <v>6963</v>
      </c>
      <c r="B3373" t="s">
        <v>6964</v>
      </c>
      <c r="C3373" t="str">
        <f>IFERROR(VLOOKUP(Table1[[#This Row],[Ticker]],[1]!Table2[[Symbol]:[Industry]],2,FALSE),"-")</f>
        <v>-</v>
      </c>
      <c r="D3373" t="s">
        <v>2247</v>
      </c>
      <c r="E3373">
        <v>57.944400000000002</v>
      </c>
      <c r="F3373">
        <v>163.5</v>
      </c>
      <c r="G3373">
        <v>254.672252007564</v>
      </c>
      <c r="H3373">
        <v>50.1171513777659</v>
      </c>
      <c r="I3373">
        <v>166.99486137135401</v>
      </c>
      <c r="J3373">
        <v>3.4355463269978599</v>
      </c>
      <c r="K3373">
        <v>111.584879907299</v>
      </c>
      <c r="L3373">
        <v>76.879818793793504</v>
      </c>
      <c r="M3373">
        <v>98.432242572952205</v>
      </c>
      <c r="N3373">
        <v>0.169491525423728</v>
      </c>
      <c r="O3373">
        <v>0</v>
      </c>
      <c r="P3373">
        <v>395.45454545454498</v>
      </c>
      <c r="Q3373">
        <v>0.13135073567441699</v>
      </c>
    </row>
    <row r="3374" spans="1:17" hidden="1" x14ac:dyDescent="0.3">
      <c r="A3374" t="s">
        <v>6965</v>
      </c>
      <c r="B3374" t="s">
        <v>6966</v>
      </c>
      <c r="C3374" t="str">
        <f>IFERROR(VLOOKUP(Table1[[#This Row],[Ticker]],[1]!Table2[[Symbol]:[Industry]],2,FALSE),"-")</f>
        <v>-</v>
      </c>
      <c r="D3374" t="s">
        <v>283</v>
      </c>
      <c r="E3374">
        <v>57.863357999999998</v>
      </c>
      <c r="F3374">
        <v>42</v>
      </c>
      <c r="G3374">
        <v>-35.651607873466503</v>
      </c>
      <c r="H3374">
        <v>-3.4836117835327101</v>
      </c>
      <c r="I3374">
        <v>-16.9687025295921</v>
      </c>
      <c r="J3374">
        <v>-0.16732670358600499</v>
      </c>
      <c r="K3374">
        <v>43.652875483665603</v>
      </c>
      <c r="L3374">
        <v>42.4820339351472</v>
      </c>
      <c r="M3374">
        <v>44.536704928758901</v>
      </c>
      <c r="N3374">
        <v>0.763636363636363</v>
      </c>
      <c r="O3374">
        <v>18.214285714285701</v>
      </c>
      <c r="P3374">
        <v>16.6666666666666</v>
      </c>
    </row>
    <row r="3375" spans="1:17" hidden="1" x14ac:dyDescent="0.3">
      <c r="A3375" t="s">
        <v>6967</v>
      </c>
      <c r="B3375" t="s">
        <v>6968</v>
      </c>
      <c r="C3375" t="str">
        <f>IFERROR(VLOOKUP(Table1[[#This Row],[Ticker]],[1]!Table2[[Symbol]:[Industry]],2,FALSE),"-")</f>
        <v>-</v>
      </c>
      <c r="D3375" t="s">
        <v>6969</v>
      </c>
      <c r="E3375">
        <v>57.814598400000001</v>
      </c>
      <c r="F3375">
        <v>217.1</v>
      </c>
      <c r="G3375">
        <v>159.20164809853401</v>
      </c>
      <c r="H3375">
        <v>13.645985715205599</v>
      </c>
      <c r="I3375">
        <v>238.59163172804199</v>
      </c>
      <c r="J3375">
        <v>9.1336905951810401</v>
      </c>
      <c r="K3375">
        <v>169.68321145669199</v>
      </c>
      <c r="L3375">
        <v>114.215915510698</v>
      </c>
      <c r="M3375">
        <v>79.596433216481003</v>
      </c>
      <c r="N3375">
        <v>0.415584415584415</v>
      </c>
      <c r="O3375">
        <v>3.0170428374021099</v>
      </c>
      <c r="P3375">
        <v>334.2</v>
      </c>
    </row>
    <row r="3376" spans="1:17" hidden="1" x14ac:dyDescent="0.3">
      <c r="A3376" t="s">
        <v>6970</v>
      </c>
      <c r="B3376" t="s">
        <v>6971</v>
      </c>
      <c r="C3376" t="str">
        <f>IFERROR(VLOOKUP(Table1[[#This Row],[Ticker]],[1]!Table2[[Symbol]:[Industry]],2,FALSE),"-")</f>
        <v>-</v>
      </c>
      <c r="D3376" t="s">
        <v>418</v>
      </c>
      <c r="E3376">
        <v>57.784433999999997</v>
      </c>
      <c r="F3376">
        <v>23.64</v>
      </c>
      <c r="G3376">
        <v>-57.429207740953998</v>
      </c>
      <c r="H3376">
        <v>0.54337435042202298</v>
      </c>
      <c r="I3376">
        <v>-86.273641210400797</v>
      </c>
      <c r="J3376">
        <v>-9.0997664856676508</v>
      </c>
      <c r="K3376">
        <v>28.376634104754299</v>
      </c>
      <c r="L3376">
        <v>42.226581492500301</v>
      </c>
      <c r="M3376">
        <v>22.3716254118434</v>
      </c>
      <c r="N3376">
        <v>8.8233231914928906E-2</v>
      </c>
      <c r="O3376">
        <v>297.081218274111</v>
      </c>
      <c r="P3376">
        <v>20.121951219512098</v>
      </c>
      <c r="Q3376">
        <v>0.13275332294773701</v>
      </c>
    </row>
    <row r="3377" spans="1:17" hidden="1" x14ac:dyDescent="0.3">
      <c r="A3377" t="s">
        <v>6972</v>
      </c>
      <c r="B3377" t="s">
        <v>6973</v>
      </c>
      <c r="C3377" t="str">
        <f>IFERROR(VLOOKUP(Table1[[#This Row],[Ticker]],[1]!Table2[[Symbol]:[Industry]],2,FALSE),"-")</f>
        <v>-</v>
      </c>
      <c r="D3377" t="s">
        <v>127</v>
      </c>
      <c r="E3377">
        <v>57.771999999999998</v>
      </c>
      <c r="F3377">
        <v>5.72</v>
      </c>
      <c r="G3377">
        <v>-106.451419003067</v>
      </c>
      <c r="H3377">
        <v>-4.6730980553406196</v>
      </c>
      <c r="I3377">
        <v>-41.0831650199246</v>
      </c>
      <c r="J3377">
        <v>-1.89754002622859</v>
      </c>
      <c r="K3377">
        <v>5.9176344901467202</v>
      </c>
      <c r="L3377">
        <v>8.6589046122805193</v>
      </c>
      <c r="M3377">
        <v>49.904063608668601</v>
      </c>
      <c r="N3377">
        <v>0.902625817733404</v>
      </c>
      <c r="O3377">
        <v>344.93006993006901</v>
      </c>
      <c r="P3377">
        <v>10.424710424710399</v>
      </c>
      <c r="Q3377">
        <v>0.16925581500259501</v>
      </c>
    </row>
    <row r="3378" spans="1:17" hidden="1" x14ac:dyDescent="0.3">
      <c r="A3378" t="s">
        <v>6974</v>
      </c>
      <c r="B3378" t="s">
        <v>6975</v>
      </c>
      <c r="C3378" t="str">
        <f>IFERROR(VLOOKUP(Table1[[#This Row],[Ticker]],[1]!Table2[[Symbol]:[Industry]],2,FALSE),"-")</f>
        <v>-</v>
      </c>
      <c r="D3378" t="s">
        <v>121</v>
      </c>
      <c r="E3378">
        <v>57.725014199999997</v>
      </c>
      <c r="F3378">
        <v>150.19999999999999</v>
      </c>
      <c r="G3378">
        <v>-22.479029557693099</v>
      </c>
      <c r="H3378">
        <v>-6.5050288099879801</v>
      </c>
      <c r="I3378">
        <v>-6.8618975655745196</v>
      </c>
      <c r="J3378">
        <v>-4.4044040452105602</v>
      </c>
      <c r="K3378">
        <v>160.96859556276601</v>
      </c>
      <c r="M3378">
        <v>39.017244482029703</v>
      </c>
      <c r="N3378">
        <v>0.14627000225377501</v>
      </c>
      <c r="O3378">
        <v>42.343541944074502</v>
      </c>
      <c r="P3378">
        <v>19.776714513556598</v>
      </c>
    </row>
    <row r="3379" spans="1:17" hidden="1" x14ac:dyDescent="0.3">
      <c r="A3379" t="s">
        <v>6976</v>
      </c>
      <c r="B3379" t="s">
        <v>6977</v>
      </c>
      <c r="C3379" t="str">
        <f>IFERROR(VLOOKUP(Table1[[#This Row],[Ticker]],[1]!Table2[[Symbol]:[Industry]],2,FALSE),"-")</f>
        <v>-</v>
      </c>
      <c r="E3379">
        <v>57.678662586000002</v>
      </c>
      <c r="F3379">
        <v>70.430000000000007</v>
      </c>
      <c r="G3379">
        <v>51.862030811648097</v>
      </c>
      <c r="H3379">
        <v>-9.2970539668191297</v>
      </c>
      <c r="I3379">
        <v>-30.849815866309701</v>
      </c>
      <c r="J3379">
        <v>2.2797798395623401</v>
      </c>
      <c r="K3379">
        <v>73.678975865254003</v>
      </c>
      <c r="L3379">
        <v>68.0798578868839</v>
      </c>
      <c r="M3379">
        <v>39.5603539225459</v>
      </c>
      <c r="N3379">
        <v>0.49745324896452198</v>
      </c>
      <c r="O3379">
        <v>34.076387902882303</v>
      </c>
      <c r="P3379">
        <v>143.87119113573399</v>
      </c>
      <c r="Q3379">
        <v>0.16330524144705699</v>
      </c>
    </row>
    <row r="3380" spans="1:17" hidden="1" x14ac:dyDescent="0.3">
      <c r="A3380" t="s">
        <v>6978</v>
      </c>
      <c r="B3380" t="s">
        <v>6979</v>
      </c>
      <c r="C3380" t="str">
        <f>IFERROR(VLOOKUP(Table1[[#This Row],[Ticker]],[1]!Table2[[Symbol]:[Industry]],2,FALSE),"-")</f>
        <v>-</v>
      </c>
      <c r="D3380" t="s">
        <v>184</v>
      </c>
      <c r="E3380">
        <v>57.56017842</v>
      </c>
      <c r="F3380">
        <v>59.58</v>
      </c>
      <c r="G3380">
        <v>-23.924992767460299</v>
      </c>
      <c r="H3380">
        <v>0.199845709445412</v>
      </c>
      <c r="I3380">
        <v>-28.7761361281609</v>
      </c>
      <c r="J3380">
        <v>-9.0656372870492508</v>
      </c>
      <c r="K3380">
        <v>60.316173724601903</v>
      </c>
      <c r="L3380">
        <v>62.266490458134001</v>
      </c>
      <c r="M3380">
        <v>44.455605061038597</v>
      </c>
      <c r="N3380">
        <v>1.41957980885692</v>
      </c>
      <c r="O3380">
        <v>42.6653239342061</v>
      </c>
      <c r="P3380">
        <v>9.5220588235294095</v>
      </c>
      <c r="Q3380">
        <v>4.6616486050279999E-3</v>
      </c>
    </row>
    <row r="3381" spans="1:17" hidden="1" x14ac:dyDescent="0.3">
      <c r="A3381" t="s">
        <v>6980</v>
      </c>
      <c r="B3381" t="s">
        <v>6981</v>
      </c>
      <c r="C3381" t="str">
        <f>IFERROR(VLOOKUP(Table1[[#This Row],[Ticker]],[1]!Table2[[Symbol]:[Industry]],2,FALSE),"-")</f>
        <v>-</v>
      </c>
      <c r="D3381" t="s">
        <v>681</v>
      </c>
      <c r="E3381">
        <v>57.527999999999999</v>
      </c>
      <c r="F3381">
        <v>0.94</v>
      </c>
      <c r="G3381">
        <v>-25.5891859009322</v>
      </c>
      <c r="H3381">
        <v>16.228262488877</v>
      </c>
      <c r="I3381">
        <v>-24.892688829448399</v>
      </c>
      <c r="J3381">
        <v>-12.692900697675499</v>
      </c>
      <c r="K3381">
        <v>0.92388559260793901</v>
      </c>
      <c r="L3381">
        <v>1.01210367593822</v>
      </c>
      <c r="M3381">
        <v>51.176868639197401</v>
      </c>
      <c r="N3381">
        <v>0.51470852033902403</v>
      </c>
      <c r="O3381">
        <v>80.851063829787194</v>
      </c>
      <c r="P3381">
        <v>34.285714285714299</v>
      </c>
      <c r="Q3381">
        <v>-7.2541875453099999E-3</v>
      </c>
    </row>
    <row r="3382" spans="1:17" hidden="1" x14ac:dyDescent="0.3">
      <c r="A3382" t="s">
        <v>6982</v>
      </c>
      <c r="B3382" t="s">
        <v>6983</v>
      </c>
      <c r="C3382" t="str">
        <f>IFERROR(VLOOKUP(Table1[[#This Row],[Ticker]],[1]!Table2[[Symbol]:[Industry]],2,FALSE),"-")</f>
        <v>-</v>
      </c>
      <c r="D3382" t="s">
        <v>630</v>
      </c>
      <c r="E3382">
        <v>57.393251489999997</v>
      </c>
      <c r="F3382">
        <v>33.47</v>
      </c>
      <c r="G3382">
        <v>41.168415690428901</v>
      </c>
      <c r="H3382">
        <v>14.5563198031056</v>
      </c>
      <c r="I3382">
        <v>-15.2461279828876</v>
      </c>
      <c r="J3382">
        <v>-5.6673001657164699</v>
      </c>
      <c r="K3382">
        <v>32.849193428830503</v>
      </c>
      <c r="L3382">
        <v>29.9215368159945</v>
      </c>
      <c r="M3382">
        <v>45.162899571801198</v>
      </c>
      <c r="N3382">
        <v>1.5793434064378999</v>
      </c>
      <c r="O3382">
        <v>16.462503734687701</v>
      </c>
      <c r="P3382">
        <v>74.778067885117494</v>
      </c>
      <c r="Q3382">
        <v>3.7925648861566998E-2</v>
      </c>
    </row>
    <row r="3383" spans="1:17" hidden="1" x14ac:dyDescent="0.3">
      <c r="A3383" t="s">
        <v>6984</v>
      </c>
      <c r="B3383" t="s">
        <v>6985</v>
      </c>
      <c r="C3383" t="str">
        <f>IFERROR(VLOOKUP(Table1[[#This Row],[Ticker]],[1]!Table2[[Symbol]:[Industry]],2,FALSE),"-")</f>
        <v>-</v>
      </c>
      <c r="D3383" t="s">
        <v>89</v>
      </c>
      <c r="E3383">
        <v>57.381720000000001</v>
      </c>
      <c r="F3383">
        <v>2.9</v>
      </c>
      <c r="G3383">
        <v>-48.343489500306198</v>
      </c>
      <c r="H3383">
        <v>-6.1577309964649398</v>
      </c>
      <c r="I3383">
        <v>-49.9720539088135</v>
      </c>
      <c r="J3383">
        <v>-5.9473093793872502</v>
      </c>
      <c r="K3383">
        <v>3.09637615956848</v>
      </c>
      <c r="L3383">
        <v>3.65772437810138</v>
      </c>
      <c r="M3383">
        <v>31.812668674748299</v>
      </c>
      <c r="N3383">
        <v>0.81978522938540999</v>
      </c>
      <c r="O3383">
        <v>160.34482758620601</v>
      </c>
      <c r="P3383">
        <v>7.4074074074073897</v>
      </c>
      <c r="Q3383">
        <v>-2.46148584714E-4</v>
      </c>
    </row>
    <row r="3384" spans="1:17" hidden="1" x14ac:dyDescent="0.3">
      <c r="A3384" t="s">
        <v>6986</v>
      </c>
      <c r="B3384" t="s">
        <v>6987</v>
      </c>
      <c r="C3384" t="str">
        <f>IFERROR(VLOOKUP(Table1[[#This Row],[Ticker]],[1]!Table2[[Symbol]:[Industry]],2,FALSE),"-")</f>
        <v>-</v>
      </c>
      <c r="D3384" t="s">
        <v>495</v>
      </c>
      <c r="E3384">
        <v>57.169902720000003</v>
      </c>
      <c r="F3384">
        <v>38.36</v>
      </c>
      <c r="G3384">
        <v>7.8483881336567203</v>
      </c>
      <c r="H3384">
        <v>-1.4768657162511301</v>
      </c>
      <c r="I3384">
        <v>-22.492223251412799</v>
      </c>
      <c r="J3384">
        <v>-3.0893176978661501</v>
      </c>
      <c r="K3384">
        <v>38.763983202170898</v>
      </c>
      <c r="L3384">
        <v>38.939844597692797</v>
      </c>
      <c r="M3384">
        <v>50.606888426527199</v>
      </c>
      <c r="N3384">
        <v>0.80638221441458002</v>
      </c>
      <c r="O3384">
        <v>45.985401459854003</v>
      </c>
      <c r="P3384">
        <v>40.512820512820497</v>
      </c>
      <c r="Q3384">
        <v>-7.7375475429435001E-2</v>
      </c>
    </row>
    <row r="3385" spans="1:17" hidden="1" x14ac:dyDescent="0.3">
      <c r="A3385" t="s">
        <v>6988</v>
      </c>
      <c r="B3385" t="s">
        <v>6989</v>
      </c>
      <c r="C3385" t="str">
        <f>IFERROR(VLOOKUP(Table1[[#This Row],[Ticker]],[1]!Table2[[Symbol]:[Industry]],2,FALSE),"-")</f>
        <v>-</v>
      </c>
      <c r="D3385" t="s">
        <v>532</v>
      </c>
      <c r="E3385">
        <v>56.975575800000001</v>
      </c>
      <c r="F3385">
        <v>44.33</v>
      </c>
      <c r="G3385">
        <v>77.503822838143904</v>
      </c>
      <c r="H3385">
        <v>-7.4625145168083398</v>
      </c>
      <c r="I3385">
        <v>28.353227894729098</v>
      </c>
      <c r="J3385">
        <v>-2.37214598069444</v>
      </c>
      <c r="K3385">
        <v>41.550687283143802</v>
      </c>
      <c r="L3385">
        <v>34.436582601596797</v>
      </c>
      <c r="M3385">
        <v>58.762101061122699</v>
      </c>
      <c r="N3385">
        <v>0.61779859026874795</v>
      </c>
      <c r="O3385">
        <v>16.174148432212899</v>
      </c>
      <c r="P3385">
        <v>118.052139695031</v>
      </c>
      <c r="Q3385">
        <v>5.6897412177063997E-2</v>
      </c>
    </row>
    <row r="3386" spans="1:17" hidden="1" x14ac:dyDescent="0.3">
      <c r="A3386" t="s">
        <v>6990</v>
      </c>
      <c r="B3386" t="s">
        <v>6991</v>
      </c>
      <c r="C3386" t="str">
        <f>IFERROR(VLOOKUP(Table1[[#This Row],[Ticker]],[1]!Table2[[Symbol]:[Industry]],2,FALSE),"-")</f>
        <v>-</v>
      </c>
      <c r="D3386" t="s">
        <v>124</v>
      </c>
      <c r="E3386">
        <v>56.842500000000001</v>
      </c>
      <c r="F3386">
        <v>75.790000000000006</v>
      </c>
      <c r="G3386">
        <v>34.906521994122798</v>
      </c>
      <c r="H3386">
        <v>1.5378794863609799</v>
      </c>
      <c r="I3386">
        <v>3.06916278455008</v>
      </c>
      <c r="J3386">
        <v>-4.5958301912207498</v>
      </c>
      <c r="K3386">
        <v>72.290738826132596</v>
      </c>
      <c r="L3386">
        <v>65.308609323711195</v>
      </c>
      <c r="M3386">
        <v>64.344807761613296</v>
      </c>
      <c r="N3386">
        <v>0.82836381755998501</v>
      </c>
      <c r="O3386">
        <v>28.644939965694601</v>
      </c>
      <c r="P3386">
        <v>89.238451935081102</v>
      </c>
      <c r="Q3386">
        <v>9.4468200875875E-2</v>
      </c>
    </row>
    <row r="3387" spans="1:17" hidden="1" x14ac:dyDescent="0.3">
      <c r="A3387" t="s">
        <v>6992</v>
      </c>
      <c r="B3387" t="s">
        <v>6993</v>
      </c>
      <c r="C3387" t="str">
        <f>IFERROR(VLOOKUP(Table1[[#This Row],[Ticker]],[1]!Table2[[Symbol]:[Industry]],2,FALSE),"-")</f>
        <v>-</v>
      </c>
      <c r="D3387" t="s">
        <v>356</v>
      </c>
      <c r="E3387">
        <v>56.723207309999999</v>
      </c>
      <c r="F3387">
        <v>17.82</v>
      </c>
      <c r="G3387">
        <v>-62.173767436008802</v>
      </c>
      <c r="H3387">
        <v>-15.9618302392829</v>
      </c>
      <c r="I3387">
        <v>-60.822513390851903</v>
      </c>
      <c r="J3387">
        <v>2.9237967400692702</v>
      </c>
      <c r="K3387">
        <v>20.466649647574801</v>
      </c>
      <c r="L3387">
        <v>27.6211360530673</v>
      </c>
      <c r="M3387">
        <v>49.934137252899603</v>
      </c>
      <c r="N3387">
        <v>0.19082396475970601</v>
      </c>
      <c r="O3387">
        <v>154.43322109988699</v>
      </c>
      <c r="P3387">
        <v>8.1310679611650496</v>
      </c>
      <c r="Q3387">
        <v>0.11033194936440099</v>
      </c>
    </row>
    <row r="3388" spans="1:17" hidden="1" x14ac:dyDescent="0.3">
      <c r="A3388" t="s">
        <v>6994</v>
      </c>
      <c r="B3388" t="s">
        <v>6995</v>
      </c>
      <c r="C3388" t="str">
        <f>IFERROR(VLOOKUP(Table1[[#This Row],[Ticker]],[1]!Table2[[Symbol]:[Industry]],2,FALSE),"-")</f>
        <v>-</v>
      </c>
      <c r="D3388" t="s">
        <v>532</v>
      </c>
      <c r="E3388">
        <v>56.683199999999999</v>
      </c>
      <c r="F3388">
        <v>3.92</v>
      </c>
      <c r="G3388">
        <v>105.23580576861001</v>
      </c>
      <c r="H3388">
        <v>9.8393735999881695</v>
      </c>
      <c r="I3388">
        <v>-29.568013504773099</v>
      </c>
      <c r="J3388">
        <v>-8.7795533881018493</v>
      </c>
      <c r="K3388">
        <v>4.2150965400613796</v>
      </c>
      <c r="L3388">
        <v>3.8617960590610201</v>
      </c>
      <c r="M3388">
        <v>48.6892362797565</v>
      </c>
      <c r="N3388">
        <v>0.346385169927105</v>
      </c>
      <c r="O3388">
        <v>110.714285714285</v>
      </c>
      <c r="P3388">
        <v>135.35331113577499</v>
      </c>
      <c r="Q3388">
        <v>0.13235798367934601</v>
      </c>
    </row>
    <row r="3389" spans="1:17" hidden="1" x14ac:dyDescent="0.3">
      <c r="A3389" t="s">
        <v>6996</v>
      </c>
      <c r="B3389" t="s">
        <v>6997</v>
      </c>
      <c r="C3389" t="str">
        <f>IFERROR(VLOOKUP(Table1[[#This Row],[Ticker]],[1]!Table2[[Symbol]:[Industry]],2,FALSE),"-")</f>
        <v>-</v>
      </c>
      <c r="D3389" t="s">
        <v>427</v>
      </c>
      <c r="E3389">
        <v>56.3765</v>
      </c>
      <c r="F3389">
        <v>119.95</v>
      </c>
      <c r="G3389">
        <v>-9.7830037789606195</v>
      </c>
      <c r="H3389">
        <v>-4.1563528957383102</v>
      </c>
      <c r="I3389">
        <v>5.8341282131580297</v>
      </c>
      <c r="J3389">
        <v>-7.7843031341414397</v>
      </c>
      <c r="K3389">
        <v>126.269717827614</v>
      </c>
      <c r="M3389">
        <v>40.515509632420802</v>
      </c>
      <c r="N3389">
        <v>0.52330410706045205</v>
      </c>
      <c r="O3389">
        <v>45.8941225510629</v>
      </c>
      <c r="P3389">
        <v>26.998411858125898</v>
      </c>
    </row>
    <row r="3390" spans="1:17" hidden="1" x14ac:dyDescent="0.3">
      <c r="A3390" t="s">
        <v>6998</v>
      </c>
      <c r="B3390" t="s">
        <v>6999</v>
      </c>
      <c r="C3390" t="str">
        <f>IFERROR(VLOOKUP(Table1[[#This Row],[Ticker]],[1]!Table2[[Symbol]:[Industry]],2,FALSE),"-")</f>
        <v>-</v>
      </c>
      <c r="D3390" t="s">
        <v>7000</v>
      </c>
      <c r="E3390">
        <v>56.257249999999999</v>
      </c>
      <c r="F3390">
        <v>259.25</v>
      </c>
      <c r="G3390">
        <v>-27.156646218392499</v>
      </c>
      <c r="H3390">
        <v>-13.982175221560601</v>
      </c>
      <c r="I3390">
        <v>-11.5395142262738</v>
      </c>
      <c r="J3390">
        <v>2.3278540193055601</v>
      </c>
      <c r="M3390">
        <v>57.358430825321399</v>
      </c>
      <c r="O3390">
        <v>40.0192864030858</v>
      </c>
      <c r="P3390">
        <v>19.884393063583801</v>
      </c>
    </row>
    <row r="3391" spans="1:17" hidden="1" x14ac:dyDescent="0.3">
      <c r="A3391" t="s">
        <v>7001</v>
      </c>
      <c r="B3391" t="s">
        <v>7002</v>
      </c>
      <c r="C3391" t="str">
        <f>IFERROR(VLOOKUP(Table1[[#This Row],[Ticker]],[1]!Table2[[Symbol]:[Industry]],2,FALSE),"-")</f>
        <v>-</v>
      </c>
      <c r="D3391" t="s">
        <v>630</v>
      </c>
      <c r="E3391">
        <v>56.174999999999997</v>
      </c>
      <c r="F3391">
        <v>22.47</v>
      </c>
      <c r="G3391">
        <v>-30.608851584314699</v>
      </c>
      <c r="H3391">
        <v>-0.62657622080034903</v>
      </c>
      <c r="I3391">
        <v>-28.3245443302695</v>
      </c>
      <c r="J3391">
        <v>17.371907301893501</v>
      </c>
      <c r="K3391">
        <v>23.6305929104143</v>
      </c>
      <c r="L3391">
        <v>23.8248196410349</v>
      </c>
      <c r="M3391">
        <v>52.7041710304661</v>
      </c>
      <c r="N3391">
        <v>1.0085470085470001</v>
      </c>
      <c r="O3391">
        <v>42.4121050289274</v>
      </c>
      <c r="P3391">
        <v>21.328293736500999</v>
      </c>
    </row>
    <row r="3392" spans="1:17" hidden="1" x14ac:dyDescent="0.3">
      <c r="A3392" t="s">
        <v>7003</v>
      </c>
      <c r="B3392" t="s">
        <v>7004</v>
      </c>
      <c r="C3392" t="str">
        <f>IFERROR(VLOOKUP(Table1[[#This Row],[Ticker]],[1]!Table2[[Symbol]:[Industry]],2,FALSE),"-")</f>
        <v>-</v>
      </c>
      <c r="D3392" t="s">
        <v>2276</v>
      </c>
      <c r="E3392">
        <v>56.095825499999997</v>
      </c>
      <c r="F3392">
        <v>55</v>
      </c>
      <c r="G3392">
        <v>-10.5982340370161</v>
      </c>
      <c r="H3392">
        <v>20.689882957960201</v>
      </c>
      <c r="I3392">
        <v>-4.3944939523778297</v>
      </c>
      <c r="J3392">
        <v>0.49784511458606701</v>
      </c>
      <c r="K3392">
        <v>52.452173643361498</v>
      </c>
      <c r="L3392">
        <v>49.834317179838102</v>
      </c>
      <c r="M3392">
        <v>46.240422853544203</v>
      </c>
      <c r="N3392">
        <v>0.36410077789388101</v>
      </c>
      <c r="O3392">
        <v>17.4545454545454</v>
      </c>
      <c r="P3392">
        <v>37.5</v>
      </c>
      <c r="Q3392">
        <v>2.1203241029987999E-2</v>
      </c>
    </row>
    <row r="3393" spans="1:17" hidden="1" x14ac:dyDescent="0.3">
      <c r="A3393" t="s">
        <v>7005</v>
      </c>
      <c r="B3393" t="s">
        <v>7006</v>
      </c>
      <c r="C3393" t="str">
        <f>IFERROR(VLOOKUP(Table1[[#This Row],[Ticker]],[1]!Table2[[Symbol]:[Industry]],2,FALSE),"-")</f>
        <v>-</v>
      </c>
      <c r="E3393">
        <v>56</v>
      </c>
      <c r="F3393">
        <v>140</v>
      </c>
      <c r="G3393">
        <v>108.792708788024</v>
      </c>
      <c r="H3393">
        <v>79.118199595795303</v>
      </c>
      <c r="I3393">
        <v>58.4230078195815</v>
      </c>
      <c r="J3393">
        <v>-11.88631046341</v>
      </c>
      <c r="K3393">
        <v>101.653187003204</v>
      </c>
      <c r="L3393">
        <v>84.977477673458793</v>
      </c>
      <c r="M3393">
        <v>64.844744695200404</v>
      </c>
      <c r="N3393">
        <v>4.7685320846966599</v>
      </c>
      <c r="O3393">
        <v>14.4714285714285</v>
      </c>
      <c r="P3393">
        <v>166.15969581748999</v>
      </c>
      <c r="Q3393">
        <v>0.146239190470105</v>
      </c>
    </row>
    <row r="3394" spans="1:17" hidden="1" x14ac:dyDescent="0.3">
      <c r="A3394" t="s">
        <v>7007</v>
      </c>
      <c r="B3394" t="s">
        <v>7008</v>
      </c>
      <c r="C3394" t="str">
        <f>IFERROR(VLOOKUP(Table1[[#This Row],[Ticker]],[1]!Table2[[Symbol]:[Industry]],2,FALSE),"-")</f>
        <v>-</v>
      </c>
      <c r="D3394" t="s">
        <v>6758</v>
      </c>
      <c r="E3394">
        <v>55.979264000000001</v>
      </c>
      <c r="F3394">
        <v>38.6</v>
      </c>
      <c r="G3394">
        <v>-5.0336303453766504</v>
      </c>
      <c r="H3394">
        <v>10.3514508946741</v>
      </c>
      <c r="I3394">
        <v>6.2839394203505003</v>
      </c>
      <c r="J3394">
        <v>-17.618339978084599</v>
      </c>
      <c r="K3394">
        <v>36.808031796651498</v>
      </c>
      <c r="L3394">
        <v>33.974051366049899</v>
      </c>
      <c r="M3394">
        <v>46.821400095290997</v>
      </c>
      <c r="N3394">
        <v>2.4315546891547499</v>
      </c>
      <c r="O3394">
        <v>19.119170984455899</v>
      </c>
      <c r="P3394">
        <v>42.857142857142797</v>
      </c>
      <c r="Q3394">
        <v>0.13287360988667299</v>
      </c>
    </row>
    <row r="3395" spans="1:17" hidden="1" x14ac:dyDescent="0.3">
      <c r="A3395" t="s">
        <v>7009</v>
      </c>
      <c r="B3395" t="s">
        <v>7010</v>
      </c>
      <c r="C3395" t="str">
        <f>IFERROR(VLOOKUP(Table1[[#This Row],[Ticker]],[1]!Table2[[Symbol]:[Industry]],2,FALSE),"-")</f>
        <v>-</v>
      </c>
      <c r="D3395" t="s">
        <v>199</v>
      </c>
      <c r="E3395">
        <v>55.824627599999999</v>
      </c>
      <c r="F3395">
        <v>54</v>
      </c>
      <c r="G3395">
        <v>-47.401648708039197</v>
      </c>
      <c r="H3395">
        <v>-5.5217375111229199</v>
      </c>
      <c r="I3395">
        <v>-31.7845167159205</v>
      </c>
      <c r="J3395">
        <v>-2.3204218427633898</v>
      </c>
      <c r="K3395">
        <v>57.0358744675477</v>
      </c>
      <c r="M3395">
        <v>39.996109712488597</v>
      </c>
      <c r="N3395">
        <v>0.29707479418462002</v>
      </c>
      <c r="O3395">
        <v>37.7777777777778</v>
      </c>
      <c r="P3395">
        <v>9.6446700507614107</v>
      </c>
    </row>
    <row r="3396" spans="1:17" hidden="1" x14ac:dyDescent="0.3">
      <c r="A3396" t="s">
        <v>7011</v>
      </c>
      <c r="B3396" t="s">
        <v>7012</v>
      </c>
      <c r="C3396" t="str">
        <f>IFERROR(VLOOKUP(Table1[[#This Row],[Ticker]],[1]!Table2[[Symbol]:[Industry]],2,FALSE),"-")</f>
        <v>-</v>
      </c>
      <c r="D3396" t="s">
        <v>569</v>
      </c>
      <c r="E3396">
        <v>55.811874432000003</v>
      </c>
      <c r="F3396">
        <v>60.54</v>
      </c>
      <c r="G3396">
        <v>-16.980409056861198</v>
      </c>
      <c r="H3396">
        <v>2.1907521838482098</v>
      </c>
      <c r="I3396">
        <v>-1.7839402137231199</v>
      </c>
      <c r="J3396">
        <v>-0.76287870476049202</v>
      </c>
      <c r="K3396">
        <v>60.916296341286099</v>
      </c>
      <c r="L3396">
        <v>59.334701773665302</v>
      </c>
      <c r="M3396">
        <v>41.961984480571999</v>
      </c>
      <c r="N3396">
        <v>0.94245646282547202</v>
      </c>
      <c r="O3396">
        <v>46.845061116617103</v>
      </c>
      <c r="P3396">
        <v>29.914163090128699</v>
      </c>
      <c r="Q3396">
        <v>-2.3560725665839999E-2</v>
      </c>
    </row>
    <row r="3397" spans="1:17" hidden="1" x14ac:dyDescent="0.3">
      <c r="A3397" t="s">
        <v>7013</v>
      </c>
      <c r="B3397" t="s">
        <v>7014</v>
      </c>
      <c r="C3397" t="str">
        <f>IFERROR(VLOOKUP(Table1[[#This Row],[Ticker]],[1]!Table2[[Symbol]:[Industry]],2,FALSE),"-")</f>
        <v>-</v>
      </c>
      <c r="D3397" t="s">
        <v>356</v>
      </c>
      <c r="E3397">
        <v>55.626684621999999</v>
      </c>
      <c r="F3397">
        <v>38.130000000000003</v>
      </c>
      <c r="G3397">
        <v>-25.888034571775599</v>
      </c>
      <c r="H3397">
        <v>-9.4101623321253101</v>
      </c>
      <c r="I3397">
        <v>-25.419427000755299</v>
      </c>
      <c r="J3397">
        <v>-1.24207313990358</v>
      </c>
      <c r="K3397">
        <v>40.5415080764975</v>
      </c>
      <c r="L3397">
        <v>43.863920412625397</v>
      </c>
      <c r="M3397">
        <v>41.3074268543279</v>
      </c>
      <c r="N3397">
        <v>0.324452862021887</v>
      </c>
      <c r="O3397">
        <v>56.060066672051398</v>
      </c>
      <c r="P3397">
        <v>22.889106744277601</v>
      </c>
      <c r="Q3397">
        <v>-2.4141578085180001E-3</v>
      </c>
    </row>
    <row r="3398" spans="1:17" hidden="1" x14ac:dyDescent="0.3">
      <c r="A3398" t="s">
        <v>7015</v>
      </c>
      <c r="B3398" t="s">
        <v>7016</v>
      </c>
      <c r="C3398" t="str">
        <f>IFERROR(VLOOKUP(Table1[[#This Row],[Ticker]],[1]!Table2[[Symbol]:[Industry]],2,FALSE),"-")</f>
        <v>-</v>
      </c>
      <c r="D3398" t="s">
        <v>127</v>
      </c>
      <c r="E3398">
        <v>55.593295974999997</v>
      </c>
      <c r="F3398">
        <v>40.25</v>
      </c>
      <c r="G3398">
        <v>-45.028350514331201</v>
      </c>
      <c r="H3398">
        <v>2.9590317196462901</v>
      </c>
      <c r="I3398">
        <v>-29.4112185222126</v>
      </c>
      <c r="J3398">
        <v>-6.06147775091718</v>
      </c>
      <c r="M3398">
        <v>34.953570641636098</v>
      </c>
      <c r="O3398">
        <v>21.118012422360199</v>
      </c>
      <c r="P3398">
        <v>7.6203208556149704</v>
      </c>
    </row>
    <row r="3399" spans="1:17" hidden="1" x14ac:dyDescent="0.3">
      <c r="A3399" t="s">
        <v>7017</v>
      </c>
      <c r="B3399" t="s">
        <v>7018</v>
      </c>
      <c r="C3399" t="str">
        <f>IFERROR(VLOOKUP(Table1[[#This Row],[Ticker]],[1]!Table2[[Symbol]:[Industry]],2,FALSE),"-")</f>
        <v>-</v>
      </c>
      <c r="E3399">
        <v>55.512</v>
      </c>
      <c r="F3399">
        <v>51.4</v>
      </c>
      <c r="G3399">
        <v>1993.9333118033801</v>
      </c>
      <c r="H3399">
        <v>49.9433840010282</v>
      </c>
      <c r="I3399">
        <v>851.74891518057598</v>
      </c>
      <c r="J3399">
        <v>6.8287986307267703</v>
      </c>
      <c r="K3399">
        <v>35.183031278642403</v>
      </c>
      <c r="L3399">
        <v>18.408109977322201</v>
      </c>
      <c r="M3399">
        <v>100</v>
      </c>
      <c r="N3399">
        <v>0.98915960072984799</v>
      </c>
      <c r="O3399">
        <v>0</v>
      </c>
      <c r="P3399">
        <v>2023.9669421487599</v>
      </c>
    </row>
    <row r="3400" spans="1:17" hidden="1" x14ac:dyDescent="0.3">
      <c r="A3400" t="s">
        <v>7019</v>
      </c>
      <c r="B3400" t="s">
        <v>7020</v>
      </c>
      <c r="C3400" t="str">
        <f>IFERROR(VLOOKUP(Table1[[#This Row],[Ticker]],[1]!Table2[[Symbol]:[Industry]],2,FALSE),"-")</f>
        <v>-</v>
      </c>
      <c r="D3400" t="s">
        <v>415</v>
      </c>
      <c r="E3400">
        <v>55.506768700000002</v>
      </c>
      <c r="F3400">
        <v>42.61</v>
      </c>
      <c r="G3400">
        <v>45.316163893306403</v>
      </c>
      <c r="H3400">
        <v>12.264100485146701</v>
      </c>
      <c r="I3400">
        <v>-27.457314679788599</v>
      </c>
      <c r="J3400">
        <v>17.616963206683302</v>
      </c>
      <c r="K3400">
        <v>39.078105797901003</v>
      </c>
      <c r="L3400">
        <v>38.507930229091201</v>
      </c>
      <c r="M3400">
        <v>66.9756034298603</v>
      </c>
      <c r="N3400">
        <v>1.6334860829673401</v>
      </c>
      <c r="O3400">
        <v>48.908706876320103</v>
      </c>
      <c r="P3400">
        <v>84.458874458874405</v>
      </c>
      <c r="Q3400">
        <v>-7.5820314263899999E-2</v>
      </c>
    </row>
    <row r="3401" spans="1:17" hidden="1" x14ac:dyDescent="0.3">
      <c r="A3401" t="s">
        <v>7021</v>
      </c>
      <c r="B3401" t="s">
        <v>7022</v>
      </c>
      <c r="C3401" t="str">
        <f>IFERROR(VLOOKUP(Table1[[#This Row],[Ticker]],[1]!Table2[[Symbol]:[Industry]],2,FALSE),"-")</f>
        <v>-</v>
      </c>
      <c r="D3401" t="s">
        <v>3866</v>
      </c>
      <c r="E3401">
        <v>55.485759999999999</v>
      </c>
      <c r="F3401">
        <v>17.600000000000001</v>
      </c>
      <c r="G3401">
        <v>-46.224106535852798</v>
      </c>
      <c r="H3401">
        <v>9.9307941344466801</v>
      </c>
      <c r="I3401">
        <v>-1.7404420152298199</v>
      </c>
      <c r="J3401">
        <v>1.4967064783219599</v>
      </c>
      <c r="K3401">
        <v>15.769757221236</v>
      </c>
      <c r="L3401">
        <v>15.4686274015507</v>
      </c>
      <c r="M3401">
        <v>77.5175096261802</v>
      </c>
      <c r="N3401">
        <v>0.342145590686741</v>
      </c>
      <c r="O3401">
        <v>29.261363636363601</v>
      </c>
      <c r="P3401">
        <v>60</v>
      </c>
      <c r="Q3401">
        <v>0.13814686043212701</v>
      </c>
    </row>
    <row r="3402" spans="1:17" hidden="1" x14ac:dyDescent="0.3">
      <c r="A3402" t="s">
        <v>7023</v>
      </c>
      <c r="B3402" t="s">
        <v>7024</v>
      </c>
      <c r="C3402" t="str">
        <f>IFERROR(VLOOKUP(Table1[[#This Row],[Ticker]],[1]!Table2[[Symbol]:[Industry]],2,FALSE),"-")</f>
        <v>-</v>
      </c>
      <c r="D3402" t="s">
        <v>681</v>
      </c>
      <c r="E3402">
        <v>55.37</v>
      </c>
      <c r="F3402">
        <v>39.549999999999997</v>
      </c>
      <c r="G3402">
        <v>37.622156004771597</v>
      </c>
      <c r="H3402">
        <v>-12.702161020198099</v>
      </c>
      <c r="I3402">
        <v>3.6432031392792998</v>
      </c>
      <c r="J3402">
        <v>-2.36248414494563</v>
      </c>
      <c r="K3402">
        <v>40.028607650133601</v>
      </c>
      <c r="L3402">
        <v>33.707320752587698</v>
      </c>
      <c r="M3402">
        <v>40.047509397814103</v>
      </c>
      <c r="N3402">
        <v>0.23465688538482299</v>
      </c>
      <c r="O3402">
        <v>26.4475347661188</v>
      </c>
      <c r="P3402">
        <v>67.798048366567599</v>
      </c>
      <c r="Q3402">
        <v>0.122839546427659</v>
      </c>
    </row>
    <row r="3403" spans="1:17" hidden="1" x14ac:dyDescent="0.3">
      <c r="A3403" t="s">
        <v>7025</v>
      </c>
      <c r="B3403" t="s">
        <v>7026</v>
      </c>
      <c r="C3403" t="str">
        <f>IFERROR(VLOOKUP(Table1[[#This Row],[Ticker]],[1]!Table2[[Symbol]:[Industry]],2,FALSE),"-")</f>
        <v>-</v>
      </c>
      <c r="E3403">
        <v>55.251999359999999</v>
      </c>
      <c r="F3403">
        <v>9.6</v>
      </c>
      <c r="G3403">
        <v>26.701063532174299</v>
      </c>
      <c r="H3403">
        <v>11.256998121060899</v>
      </c>
      <c r="I3403">
        <v>-32.042526240279798</v>
      </c>
      <c r="J3403">
        <v>-5.2031872380618296</v>
      </c>
      <c r="K3403">
        <v>9.8124676326017397</v>
      </c>
      <c r="L3403">
        <v>10.263401666571299</v>
      </c>
      <c r="M3403">
        <v>53.964787385931899</v>
      </c>
      <c r="N3403">
        <v>0.96533423975840504</v>
      </c>
      <c r="O3403">
        <v>86.6319444444444</v>
      </c>
      <c r="P3403">
        <v>64.571428571428498</v>
      </c>
      <c r="Q3403">
        <v>0.104410724635559</v>
      </c>
    </row>
    <row r="3404" spans="1:17" hidden="1" x14ac:dyDescent="0.3">
      <c r="A3404" t="s">
        <v>7027</v>
      </c>
      <c r="B3404" t="s">
        <v>7028</v>
      </c>
      <c r="C3404" t="str">
        <f>IFERROR(VLOOKUP(Table1[[#This Row],[Ticker]],[1]!Table2[[Symbol]:[Industry]],2,FALSE),"-")</f>
        <v>-</v>
      </c>
      <c r="D3404" t="s">
        <v>72</v>
      </c>
      <c r="E3404">
        <v>55.216163999999999</v>
      </c>
      <c r="F3404">
        <v>20.29</v>
      </c>
      <c r="G3404">
        <v>-21.820297012043302</v>
      </c>
      <c r="H3404">
        <v>-2.05797829736371</v>
      </c>
      <c r="I3404">
        <v>-29.6983355140095</v>
      </c>
      <c r="J3404">
        <v>3.3477710317536902</v>
      </c>
      <c r="K3404">
        <v>19.910173241281001</v>
      </c>
      <c r="L3404">
        <v>20.6506094958768</v>
      </c>
      <c r="M3404">
        <v>66.913029405751701</v>
      </c>
      <c r="N3404">
        <v>0.36031808728270798</v>
      </c>
      <c r="O3404">
        <v>75.948743223262696</v>
      </c>
      <c r="P3404">
        <v>19.352941176470502</v>
      </c>
      <c r="Q3404">
        <v>0.13190347644206399</v>
      </c>
    </row>
    <row r="3405" spans="1:17" hidden="1" x14ac:dyDescent="0.3">
      <c r="A3405" t="s">
        <v>7029</v>
      </c>
      <c r="B3405" t="s">
        <v>7030</v>
      </c>
      <c r="C3405" t="str">
        <f>IFERROR(VLOOKUP(Table1[[#This Row],[Ticker]],[1]!Table2[[Symbol]:[Industry]],2,FALSE),"-")</f>
        <v>-</v>
      </c>
      <c r="D3405" t="s">
        <v>265</v>
      </c>
      <c r="E3405">
        <v>55.210577000000001</v>
      </c>
      <c r="F3405">
        <v>53</v>
      </c>
      <c r="G3405">
        <v>163.59517851888901</v>
      </c>
      <c r="I3405">
        <v>-33.562188665996302</v>
      </c>
      <c r="K3405">
        <v>53.706138190125102</v>
      </c>
      <c r="L3405">
        <v>38.513103008389599</v>
      </c>
      <c r="M3405">
        <v>19.721633824694301</v>
      </c>
      <c r="N3405">
        <v>1.32013201320132E-2</v>
      </c>
      <c r="O3405">
        <v>50.943396226415103</v>
      </c>
      <c r="P3405">
        <v>209.941520467836</v>
      </c>
    </row>
    <row r="3406" spans="1:17" hidden="1" x14ac:dyDescent="0.3">
      <c r="A3406" t="s">
        <v>7031</v>
      </c>
      <c r="B3406" t="s">
        <v>7032</v>
      </c>
      <c r="C3406" t="str">
        <f>IFERROR(VLOOKUP(Table1[[#This Row],[Ticker]],[1]!Table2[[Symbol]:[Industry]],2,FALSE),"-")</f>
        <v>-</v>
      </c>
      <c r="D3406" t="s">
        <v>283</v>
      </c>
      <c r="E3406">
        <v>55.115724999999998</v>
      </c>
      <c r="F3406">
        <v>164.5</v>
      </c>
      <c r="G3406">
        <v>5.35731615668095</v>
      </c>
      <c r="H3406">
        <v>-0.74263698202239803</v>
      </c>
      <c r="I3406">
        <v>-17.050413712831801</v>
      </c>
      <c r="J3406">
        <v>-2.9548797936440701</v>
      </c>
      <c r="K3406">
        <v>168.34249086609199</v>
      </c>
      <c r="L3406">
        <v>160.62741511620899</v>
      </c>
      <c r="M3406">
        <v>42.855282571956998</v>
      </c>
      <c r="N3406">
        <v>1.6349920797434601</v>
      </c>
      <c r="O3406">
        <v>39.817629179331298</v>
      </c>
      <c r="P3406">
        <v>35.390946502057602</v>
      </c>
      <c r="Q3406">
        <v>0.11065021568993801</v>
      </c>
    </row>
    <row r="3407" spans="1:17" hidden="1" x14ac:dyDescent="0.3">
      <c r="A3407" t="s">
        <v>7033</v>
      </c>
      <c r="B3407" t="s">
        <v>7034</v>
      </c>
      <c r="C3407" t="str">
        <f>IFERROR(VLOOKUP(Table1[[#This Row],[Ticker]],[1]!Table2[[Symbol]:[Industry]],2,FALSE),"-")</f>
        <v>-</v>
      </c>
      <c r="D3407" t="s">
        <v>415</v>
      </c>
      <c r="E3407">
        <v>55.063920500000002</v>
      </c>
      <c r="F3407">
        <v>2.57</v>
      </c>
      <c r="G3407">
        <v>-4.0532381885139204</v>
      </c>
      <c r="H3407">
        <v>6.3587845772304696</v>
      </c>
      <c r="I3407">
        <v>-15.949065403066401</v>
      </c>
      <c r="J3407">
        <v>12.670407210794901</v>
      </c>
      <c r="K3407">
        <v>2.3755706508641099</v>
      </c>
      <c r="L3407">
        <v>2.3541770204366301</v>
      </c>
      <c r="M3407">
        <v>65.210568549988594</v>
      </c>
      <c r="N3407">
        <v>1.15547649287314</v>
      </c>
      <c r="O3407">
        <v>38.132295719844301</v>
      </c>
      <c r="P3407">
        <v>36.702127659574401</v>
      </c>
      <c r="Q3407">
        <v>8.0584511424819996E-2</v>
      </c>
    </row>
    <row r="3408" spans="1:17" hidden="1" x14ac:dyDescent="0.3">
      <c r="A3408" t="s">
        <v>7035</v>
      </c>
      <c r="B3408" t="s">
        <v>7036</v>
      </c>
      <c r="C3408" t="str">
        <f>IFERROR(VLOOKUP(Table1[[#This Row],[Ticker]],[1]!Table2[[Symbol]:[Industry]],2,FALSE),"-")</f>
        <v>-</v>
      </c>
      <c r="D3408" t="s">
        <v>141</v>
      </c>
      <c r="E3408">
        <v>55.016485699999997</v>
      </c>
      <c r="F3408">
        <v>7.09</v>
      </c>
      <c r="G3408">
        <v>36.789899066388003</v>
      </c>
      <c r="H3408">
        <v>10.625852850322801</v>
      </c>
      <c r="I3408">
        <v>13.331249394489699</v>
      </c>
      <c r="J3408">
        <v>-2.5689544913327298</v>
      </c>
      <c r="K3408">
        <v>6.9498270992907702</v>
      </c>
      <c r="L3408">
        <v>5.9537027095633697</v>
      </c>
      <c r="M3408">
        <v>41.455821308808602</v>
      </c>
      <c r="N3408">
        <v>0.426256202519742</v>
      </c>
      <c r="O3408">
        <v>24.5416078984485</v>
      </c>
      <c r="P3408">
        <v>77.25</v>
      </c>
      <c r="Q3408">
        <v>8.1206601066623002E-2</v>
      </c>
    </row>
    <row r="3409" spans="1:17" hidden="1" x14ac:dyDescent="0.3">
      <c r="A3409" t="s">
        <v>7037</v>
      </c>
      <c r="B3409" t="s">
        <v>7038</v>
      </c>
      <c r="C3409" t="str">
        <f>IFERROR(VLOOKUP(Table1[[#This Row],[Ticker]],[1]!Table2[[Symbol]:[Industry]],2,FALSE),"-")</f>
        <v>-</v>
      </c>
      <c r="D3409" t="s">
        <v>743</v>
      </c>
      <c r="E3409">
        <v>54.986265107999998</v>
      </c>
      <c r="F3409">
        <v>446.35</v>
      </c>
      <c r="G3409">
        <v>7.5970316755292604</v>
      </c>
      <c r="H3409">
        <v>1.34025390401017</v>
      </c>
      <c r="I3409">
        <v>-2.6361772994401602</v>
      </c>
      <c r="J3409">
        <v>0.54639538360164996</v>
      </c>
      <c r="K3409">
        <v>414.95315007172002</v>
      </c>
      <c r="L3409">
        <v>379.15760843161002</v>
      </c>
      <c r="M3409">
        <v>51.557362812998498</v>
      </c>
      <c r="N3409">
        <v>2.8389224876957502</v>
      </c>
      <c r="O3409">
        <v>1.70045928083342</v>
      </c>
      <c r="P3409">
        <v>41.698412698412703</v>
      </c>
    </row>
    <row r="3410" spans="1:17" hidden="1" x14ac:dyDescent="0.3">
      <c r="A3410" t="s">
        <v>7039</v>
      </c>
      <c r="B3410" t="s">
        <v>7040</v>
      </c>
      <c r="C3410" t="str">
        <f>IFERROR(VLOOKUP(Table1[[#This Row],[Ticker]],[1]!Table2[[Symbol]:[Industry]],2,FALSE),"-")</f>
        <v>-</v>
      </c>
      <c r="D3410" t="s">
        <v>2889</v>
      </c>
      <c r="E3410">
        <v>54.930032099999998</v>
      </c>
      <c r="F3410">
        <v>39.75</v>
      </c>
      <c r="G3410">
        <v>-54.203794404895902</v>
      </c>
      <c r="H3410">
        <v>-9.8496156149603902</v>
      </c>
      <c r="I3410">
        <v>-47.112062186647698</v>
      </c>
      <c r="J3410">
        <v>-4.9435745521230103</v>
      </c>
      <c r="K3410">
        <v>43.254408970759201</v>
      </c>
      <c r="L3410">
        <v>50.381375134989497</v>
      </c>
      <c r="M3410">
        <v>34.889312364085903</v>
      </c>
      <c r="N3410">
        <v>0.40988106129917601</v>
      </c>
      <c r="O3410">
        <v>107.39622641509401</v>
      </c>
      <c r="P3410">
        <v>10.386003887808901</v>
      </c>
      <c r="Q3410">
        <v>6.5747785235819006E-2</v>
      </c>
    </row>
    <row r="3411" spans="1:17" hidden="1" x14ac:dyDescent="0.3">
      <c r="A3411" t="s">
        <v>7041</v>
      </c>
      <c r="B3411" t="s">
        <v>7042</v>
      </c>
      <c r="C3411" t="str">
        <f>IFERROR(VLOOKUP(Table1[[#This Row],[Ticker]],[1]!Table2[[Symbol]:[Industry]],2,FALSE),"-")</f>
        <v>-</v>
      </c>
      <c r="D3411" t="s">
        <v>330</v>
      </c>
      <c r="E3411">
        <v>54.698520000000002</v>
      </c>
      <c r="F3411">
        <v>102</v>
      </c>
      <c r="G3411">
        <v>-49.4012192781829</v>
      </c>
      <c r="H3411">
        <v>-7.5680338074192202</v>
      </c>
      <c r="I3411">
        <v>-47.815127148556698</v>
      </c>
      <c r="J3411">
        <v>-6.7927067283579801</v>
      </c>
      <c r="K3411">
        <v>104.498657768329</v>
      </c>
      <c r="L3411">
        <v>118.178203941783</v>
      </c>
      <c r="M3411">
        <v>45.842206057132202</v>
      </c>
      <c r="N3411">
        <v>0.68464144999472998</v>
      </c>
      <c r="O3411">
        <v>104.901960784313</v>
      </c>
      <c r="P3411">
        <v>17.4709201888748</v>
      </c>
      <c r="Q3411">
        <v>0.129890783175097</v>
      </c>
    </row>
    <row r="3412" spans="1:17" hidden="1" x14ac:dyDescent="0.3">
      <c r="A3412" t="s">
        <v>7043</v>
      </c>
      <c r="B3412" t="s">
        <v>7044</v>
      </c>
      <c r="C3412" t="str">
        <f>IFERROR(VLOOKUP(Table1[[#This Row],[Ticker]],[1]!Table2[[Symbol]:[Industry]],2,FALSE),"-")</f>
        <v>-</v>
      </c>
      <c r="D3412" t="s">
        <v>532</v>
      </c>
      <c r="E3412">
        <v>54.659165000000002</v>
      </c>
      <c r="F3412">
        <v>46.75</v>
      </c>
      <c r="G3412">
        <v>-58.232063765742197</v>
      </c>
      <c r="H3412">
        <v>10.381251937880499</v>
      </c>
      <c r="I3412">
        <v>-41.721738595833003</v>
      </c>
      <c r="J3412">
        <v>34.104383180045197</v>
      </c>
      <c r="K3412">
        <v>43.777965422275003</v>
      </c>
      <c r="L3412">
        <v>48.023527502906099</v>
      </c>
      <c r="M3412">
        <v>67.249945108004596</v>
      </c>
      <c r="N3412">
        <v>1.1772729806284199</v>
      </c>
      <c r="O3412">
        <v>72.149732620320805</v>
      </c>
      <c r="P3412">
        <v>56.931856327626697</v>
      </c>
      <c r="Q3412">
        <v>0.16314976469845699</v>
      </c>
    </row>
    <row r="3413" spans="1:17" hidden="1" x14ac:dyDescent="0.3">
      <c r="A3413" t="s">
        <v>7045</v>
      </c>
      <c r="B3413" t="s">
        <v>7046</v>
      </c>
      <c r="C3413" t="str">
        <f>IFERROR(VLOOKUP(Table1[[#This Row],[Ticker]],[1]!Table2[[Symbol]:[Industry]],2,FALSE),"-")</f>
        <v>-</v>
      </c>
      <c r="D3413" t="s">
        <v>569</v>
      </c>
      <c r="E3413">
        <v>54.658486799999999</v>
      </c>
      <c r="F3413">
        <v>31.82</v>
      </c>
      <c r="G3413">
        <v>-54.809044056960502</v>
      </c>
      <c r="H3413">
        <v>21.502361090790199</v>
      </c>
      <c r="I3413">
        <v>-14.353605271497001</v>
      </c>
      <c r="J3413">
        <v>-5.2603948286207096</v>
      </c>
      <c r="K3413">
        <v>28.787634376391999</v>
      </c>
      <c r="L3413">
        <v>29.199960457800501</v>
      </c>
      <c r="M3413">
        <v>51.5054328115123</v>
      </c>
      <c r="N3413">
        <v>2.4927285657576301</v>
      </c>
      <c r="O3413">
        <v>35.7636706473915</v>
      </c>
      <c r="Q3413">
        <v>6.2792577525686996E-2</v>
      </c>
    </row>
    <row r="3414" spans="1:17" hidden="1" x14ac:dyDescent="0.3">
      <c r="A3414" t="s">
        <v>7047</v>
      </c>
      <c r="B3414" t="s">
        <v>7048</v>
      </c>
      <c r="C3414" t="str">
        <f>IFERROR(VLOOKUP(Table1[[#This Row],[Ticker]],[1]!Table2[[Symbol]:[Industry]],2,FALSE),"-")</f>
        <v>-</v>
      </c>
      <c r="D3414" t="s">
        <v>2942</v>
      </c>
      <c r="E3414">
        <v>54.641399999999997</v>
      </c>
      <c r="F3414">
        <v>97.4</v>
      </c>
      <c r="G3414">
        <v>-35.741547779236498</v>
      </c>
      <c r="H3414">
        <v>-5.4622137015991203</v>
      </c>
      <c r="I3414">
        <v>-9.0052429420025906</v>
      </c>
      <c r="J3414">
        <v>-4.6413767499252101</v>
      </c>
      <c r="K3414">
        <v>104.40959480963799</v>
      </c>
      <c r="L3414">
        <v>98.464388121376999</v>
      </c>
      <c r="M3414">
        <v>35.323884042706297</v>
      </c>
      <c r="N3414">
        <v>0.24930977461041401</v>
      </c>
      <c r="O3414">
        <v>64.250513347022505</v>
      </c>
      <c r="P3414">
        <v>34.828349944628997</v>
      </c>
    </row>
    <row r="3415" spans="1:17" hidden="1" x14ac:dyDescent="0.3">
      <c r="A3415" t="s">
        <v>7049</v>
      </c>
      <c r="B3415" t="s">
        <v>7050</v>
      </c>
      <c r="C3415" t="str">
        <f>IFERROR(VLOOKUP(Table1[[#This Row],[Ticker]],[1]!Table2[[Symbol]:[Industry]],2,FALSE),"-")</f>
        <v>-</v>
      </c>
      <c r="D3415" t="s">
        <v>532</v>
      </c>
      <c r="E3415">
        <v>54.302214509999999</v>
      </c>
      <c r="F3415">
        <v>15.39</v>
      </c>
      <c r="G3415">
        <v>182.26012680998701</v>
      </c>
      <c r="H3415">
        <v>21.212686631864202</v>
      </c>
      <c r="I3415">
        <v>170.763382211872</v>
      </c>
      <c r="J3415">
        <v>2.3266651157388401</v>
      </c>
      <c r="K3415">
        <v>12.3183018541159</v>
      </c>
      <c r="L3415">
        <v>9.02505493374656</v>
      </c>
      <c r="M3415">
        <v>72.160778146037899</v>
      </c>
      <c r="N3415">
        <v>1.2006022091637001</v>
      </c>
      <c r="O3415">
        <v>4.2235217673814098</v>
      </c>
      <c r="P3415">
        <v>327.769820847696</v>
      </c>
      <c r="Q3415">
        <v>2.1300203104963E-2</v>
      </c>
    </row>
    <row r="3416" spans="1:17" hidden="1" x14ac:dyDescent="0.3">
      <c r="A3416" t="s">
        <v>7051</v>
      </c>
      <c r="B3416" t="s">
        <v>7052</v>
      </c>
      <c r="C3416" t="str">
        <f>IFERROR(VLOOKUP(Table1[[#This Row],[Ticker]],[1]!Table2[[Symbol]:[Industry]],2,FALSE),"-")</f>
        <v>-</v>
      </c>
      <c r="E3416">
        <v>54.158502376000001</v>
      </c>
      <c r="F3416">
        <v>70.48</v>
      </c>
      <c r="G3416">
        <v>-11.360453042800399</v>
      </c>
      <c r="H3416">
        <v>44.770558561384597</v>
      </c>
      <c r="I3416">
        <v>42.940054448706697</v>
      </c>
      <c r="J3416">
        <v>43.214095295477001</v>
      </c>
      <c r="K3416">
        <v>50.617724388727801</v>
      </c>
      <c r="L3416">
        <v>47.881424581289799</v>
      </c>
      <c r="M3416">
        <v>87.508599520811401</v>
      </c>
      <c r="N3416">
        <v>3.05482182155361</v>
      </c>
      <c r="O3416">
        <v>10.2724177071509</v>
      </c>
      <c r="P3416">
        <v>152.525976352561</v>
      </c>
      <c r="Q3416">
        <v>0.19087124867550201</v>
      </c>
    </row>
    <row r="3417" spans="1:17" hidden="1" x14ac:dyDescent="0.3">
      <c r="A3417" t="s">
        <v>7053</v>
      </c>
      <c r="B3417" t="s">
        <v>7054</v>
      </c>
      <c r="C3417" t="str">
        <f>IFERROR(VLOOKUP(Table1[[#This Row],[Ticker]],[1]!Table2[[Symbol]:[Industry]],2,FALSE),"-")</f>
        <v>-</v>
      </c>
      <c r="D3417" t="s">
        <v>7055</v>
      </c>
      <c r="E3417">
        <v>54.102957510000003</v>
      </c>
      <c r="F3417">
        <v>24.01</v>
      </c>
      <c r="G3417">
        <v>-19.030394099421901</v>
      </c>
      <c r="H3417">
        <v>-8.23059948728595</v>
      </c>
      <c r="I3417">
        <v>-21.3905394226109</v>
      </c>
      <c r="J3417">
        <v>-4.5721459806944402</v>
      </c>
      <c r="K3417">
        <v>26.023155465079601</v>
      </c>
      <c r="L3417">
        <v>25.227956954001201</v>
      </c>
      <c r="M3417">
        <v>29.572556317202601</v>
      </c>
      <c r="N3417">
        <v>0.43071598291419999</v>
      </c>
      <c r="O3417">
        <v>49.021241149521003</v>
      </c>
      <c r="P3417">
        <v>51.962025316455701</v>
      </c>
    </row>
    <row r="3418" spans="1:17" hidden="1" x14ac:dyDescent="0.3">
      <c r="A3418" t="s">
        <v>7056</v>
      </c>
      <c r="B3418" t="s">
        <v>7057</v>
      </c>
      <c r="C3418" t="str">
        <f>IFERROR(VLOOKUP(Table1[[#This Row],[Ticker]],[1]!Table2[[Symbol]:[Industry]],2,FALSE),"-")</f>
        <v>-</v>
      </c>
      <c r="D3418" t="s">
        <v>180</v>
      </c>
      <c r="E3418">
        <v>54.100374000000002</v>
      </c>
      <c r="F3418">
        <v>30.98</v>
      </c>
      <c r="G3418">
        <v>133.62594412270801</v>
      </c>
      <c r="H3418">
        <v>-14.595560620965999</v>
      </c>
      <c r="I3418">
        <v>54.873119133080699</v>
      </c>
      <c r="J3418">
        <v>-6.43464598069444</v>
      </c>
      <c r="K3418">
        <v>30.697655217365298</v>
      </c>
      <c r="L3418">
        <v>23.456553297116798</v>
      </c>
      <c r="M3418">
        <v>36.589409186808602</v>
      </c>
      <c r="N3418">
        <v>0.28015491754924698</v>
      </c>
      <c r="O3418">
        <v>30.406714009038001</v>
      </c>
      <c r="P3418">
        <v>176.11408199643401</v>
      </c>
      <c r="Q3418">
        <v>0.114086054269503</v>
      </c>
    </row>
    <row r="3419" spans="1:17" hidden="1" x14ac:dyDescent="0.3">
      <c r="A3419" t="s">
        <v>7058</v>
      </c>
      <c r="B3419" t="s">
        <v>7059</v>
      </c>
      <c r="C3419" t="str">
        <f>IFERROR(VLOOKUP(Table1[[#This Row],[Ticker]],[1]!Table2[[Symbol]:[Industry]],2,FALSE),"-")</f>
        <v>-</v>
      </c>
      <c r="D3419" t="s">
        <v>124</v>
      </c>
      <c r="E3419">
        <v>54.055549999999997</v>
      </c>
      <c r="F3419">
        <v>5.38</v>
      </c>
      <c r="G3419">
        <v>13.051476037602001</v>
      </c>
      <c r="H3419">
        <v>-6.8857725988422303</v>
      </c>
      <c r="I3419">
        <v>-21.497672791945401</v>
      </c>
      <c r="J3419">
        <v>-1.1859262414020699</v>
      </c>
      <c r="K3419">
        <v>5.2948521173648704</v>
      </c>
      <c r="L3419">
        <v>5.3470116215346897</v>
      </c>
      <c r="M3419">
        <v>61.077579297806103</v>
      </c>
      <c r="N3419">
        <v>0.72278646686602899</v>
      </c>
      <c r="O3419">
        <v>77.695167286245294</v>
      </c>
      <c r="P3419">
        <v>65.538461538461505</v>
      </c>
      <c r="Q3419">
        <v>7.6804753243759002E-2</v>
      </c>
    </row>
    <row r="3420" spans="1:17" hidden="1" x14ac:dyDescent="0.3">
      <c r="A3420" t="s">
        <v>7060</v>
      </c>
      <c r="B3420" t="s">
        <v>7061</v>
      </c>
      <c r="C3420" t="str">
        <f>IFERROR(VLOOKUP(Table1[[#This Row],[Ticker]],[1]!Table2[[Symbol]:[Industry]],2,FALSE),"-")</f>
        <v>-</v>
      </c>
      <c r="E3420">
        <v>54</v>
      </c>
      <c r="F3420">
        <v>45</v>
      </c>
      <c r="G3420">
        <v>31.6043006891061</v>
      </c>
      <c r="H3420">
        <v>38.021791716760802</v>
      </c>
      <c r="I3420">
        <v>31.545227238697802</v>
      </c>
      <c r="J3420">
        <v>31.365417319871501</v>
      </c>
      <c r="K3420">
        <v>33.740550700018197</v>
      </c>
      <c r="M3420">
        <v>87.522163775068606</v>
      </c>
      <c r="N3420">
        <v>3.4489469111204998</v>
      </c>
      <c r="O3420">
        <v>6.1333333333333204</v>
      </c>
      <c r="P3420">
        <v>61.637931034482698</v>
      </c>
    </row>
    <row r="3421" spans="1:17" hidden="1" x14ac:dyDescent="0.3">
      <c r="A3421" t="s">
        <v>7062</v>
      </c>
      <c r="B3421" t="s">
        <v>7063</v>
      </c>
      <c r="C3421" t="str">
        <f>IFERROR(VLOOKUP(Table1[[#This Row],[Ticker]],[1]!Table2[[Symbol]:[Industry]],2,FALSE),"-")</f>
        <v>-</v>
      </c>
      <c r="D3421" t="s">
        <v>46</v>
      </c>
      <c r="E3421">
        <v>53.913029999999999</v>
      </c>
      <c r="F3421">
        <v>299.85000000000002</v>
      </c>
      <c r="G3421">
        <v>223.980537305154</v>
      </c>
      <c r="H3421">
        <v>25.087301679774601</v>
      </c>
      <c r="I3421">
        <v>218.75016831340801</v>
      </c>
      <c r="J3421">
        <v>-6.36264027727238</v>
      </c>
      <c r="K3421">
        <v>240.78669763632399</v>
      </c>
      <c r="L3421">
        <v>149.385222458313</v>
      </c>
      <c r="M3421">
        <v>40.620311502867601</v>
      </c>
      <c r="N3421">
        <v>0.66666666666666596</v>
      </c>
      <c r="O3421">
        <v>16.491579122894699</v>
      </c>
      <c r="P3421">
        <v>308.79345603271901</v>
      </c>
    </row>
    <row r="3422" spans="1:17" hidden="1" x14ac:dyDescent="0.3">
      <c r="A3422" t="s">
        <v>7064</v>
      </c>
      <c r="B3422" t="s">
        <v>7065</v>
      </c>
      <c r="C3422" t="str">
        <f>IFERROR(VLOOKUP(Table1[[#This Row],[Ticker]],[1]!Table2[[Symbol]:[Industry]],2,FALSE),"-")</f>
        <v>-</v>
      </c>
      <c r="D3422" t="s">
        <v>743</v>
      </c>
      <c r="E3422">
        <v>53.792091599999999</v>
      </c>
      <c r="F3422">
        <v>917.56</v>
      </c>
      <c r="G3422">
        <v>-3.4771215594121401</v>
      </c>
      <c r="H3422">
        <v>-0.33081847392380298</v>
      </c>
      <c r="I3422">
        <v>-1.1025125551721799</v>
      </c>
      <c r="J3422">
        <v>-0.20986527894005</v>
      </c>
      <c r="K3422">
        <v>895.61697203977894</v>
      </c>
      <c r="L3422">
        <v>835.20633818335796</v>
      </c>
      <c r="M3422">
        <v>58.819350865168801</v>
      </c>
      <c r="N3422">
        <v>0.70921411371476895</v>
      </c>
      <c r="O3422">
        <v>6.26008108461573</v>
      </c>
      <c r="P3422">
        <v>30.316716375514801</v>
      </c>
      <c r="Q3422">
        <v>1.3226938830403E-2</v>
      </c>
    </row>
    <row r="3423" spans="1:17" hidden="1" x14ac:dyDescent="0.3">
      <c r="A3423" t="s">
        <v>7066</v>
      </c>
      <c r="B3423" t="s">
        <v>7067</v>
      </c>
      <c r="C3423" t="str">
        <f>IFERROR(VLOOKUP(Table1[[#This Row],[Ticker]],[1]!Table2[[Symbol]:[Industry]],2,FALSE),"-")</f>
        <v>-</v>
      </c>
      <c r="D3423" t="s">
        <v>46</v>
      </c>
      <c r="E3423">
        <v>53.594925000000003</v>
      </c>
      <c r="F3423">
        <v>73.67</v>
      </c>
      <c r="G3423">
        <v>15.272089575727801</v>
      </c>
      <c r="H3423">
        <v>-9.9690079825869393</v>
      </c>
      <c r="I3423">
        <v>-35.116175425378501</v>
      </c>
      <c r="J3423">
        <v>-3.8761205434925299</v>
      </c>
      <c r="K3423">
        <v>76.011481887178505</v>
      </c>
      <c r="L3423">
        <v>76.676661924063794</v>
      </c>
      <c r="M3423">
        <v>40.474639928523104</v>
      </c>
      <c r="N3423">
        <v>1.3132910399986399</v>
      </c>
      <c r="O3423">
        <v>50.671915297950299</v>
      </c>
      <c r="P3423">
        <v>60.466129383576501</v>
      </c>
      <c r="Q3423">
        <v>5.0172101075278003E-2</v>
      </c>
    </row>
    <row r="3424" spans="1:17" hidden="1" x14ac:dyDescent="0.3">
      <c r="A3424" t="s">
        <v>7068</v>
      </c>
      <c r="B3424" t="s">
        <v>7069</v>
      </c>
      <c r="C3424" t="str">
        <f>IFERROR(VLOOKUP(Table1[[#This Row],[Ticker]],[1]!Table2[[Symbol]:[Industry]],2,FALSE),"-")</f>
        <v>-</v>
      </c>
      <c r="D3424" t="s">
        <v>7070</v>
      </c>
      <c r="E3424">
        <v>53.568214400000002</v>
      </c>
      <c r="F3424">
        <v>64.84</v>
      </c>
      <c r="G3424">
        <v>-8.4054180024766403</v>
      </c>
      <c r="H3424">
        <v>-4.7025675506486202</v>
      </c>
      <c r="I3424">
        <v>-25.228052686132798</v>
      </c>
      <c r="J3424">
        <v>-4.4197650283134804</v>
      </c>
      <c r="K3424">
        <v>61.247310817933602</v>
      </c>
      <c r="L3424">
        <v>62.9648380880476</v>
      </c>
      <c r="M3424">
        <v>61.721872998145201</v>
      </c>
      <c r="N3424">
        <v>0.72619249748325099</v>
      </c>
      <c r="O3424">
        <v>42.520049352251597</v>
      </c>
      <c r="P3424">
        <v>32.326530612244902</v>
      </c>
      <c r="Q3424">
        <v>-5.1755866995524001E-2</v>
      </c>
    </row>
    <row r="3425" spans="1:17" hidden="1" x14ac:dyDescent="0.3">
      <c r="A3425" t="s">
        <v>7071</v>
      </c>
      <c r="B3425" t="s">
        <v>7072</v>
      </c>
      <c r="C3425" t="str">
        <f>IFERROR(VLOOKUP(Table1[[#This Row],[Ticker]],[1]!Table2[[Symbol]:[Industry]],2,FALSE),"-")</f>
        <v>-</v>
      </c>
      <c r="D3425" t="s">
        <v>630</v>
      </c>
      <c r="E3425">
        <v>53.518885634999997</v>
      </c>
      <c r="F3425">
        <v>15.37</v>
      </c>
      <c r="G3425">
        <v>-62.324379244055002</v>
      </c>
      <c r="H3425">
        <v>29.7598055408804</v>
      </c>
      <c r="I3425">
        <v>-47.735370370611498</v>
      </c>
      <c r="J3425">
        <v>8.8070654888396103</v>
      </c>
      <c r="K3425">
        <v>15.085502875572001</v>
      </c>
      <c r="L3425">
        <v>19.550541262752699</v>
      </c>
      <c r="M3425">
        <v>80.612297084501094</v>
      </c>
      <c r="N3425">
        <v>1.1730143737490699</v>
      </c>
      <c r="O3425">
        <v>113.402732595966</v>
      </c>
      <c r="P3425">
        <v>39.600363306085299</v>
      </c>
      <c r="Q3425">
        <v>8.0728471888889992E-3</v>
      </c>
    </row>
    <row r="3426" spans="1:17" hidden="1" x14ac:dyDescent="0.3">
      <c r="A3426" t="s">
        <v>7073</v>
      </c>
      <c r="B3426" t="s">
        <v>7074</v>
      </c>
      <c r="C3426" t="str">
        <f>IFERROR(VLOOKUP(Table1[[#This Row],[Ticker]],[1]!Table2[[Symbol]:[Industry]],2,FALSE),"-")</f>
        <v>-</v>
      </c>
      <c r="D3426" t="s">
        <v>630</v>
      </c>
      <c r="E3426">
        <v>53.405000000000001</v>
      </c>
      <c r="F3426">
        <v>9.7100000000000009</v>
      </c>
      <c r="G3426">
        <v>-19.6927212544675</v>
      </c>
      <c r="H3426">
        <v>9.4425482031627794</v>
      </c>
      <c r="I3426">
        <v>-6.5276094643690996</v>
      </c>
      <c r="J3426">
        <v>19.692942776702001</v>
      </c>
      <c r="K3426">
        <v>8.6901738713904404</v>
      </c>
      <c r="L3426">
        <v>8.2721767188405604</v>
      </c>
      <c r="M3426">
        <v>64.712673698949303</v>
      </c>
      <c r="N3426">
        <v>0.93899422411522004</v>
      </c>
      <c r="O3426">
        <v>20.700308959835201</v>
      </c>
      <c r="P3426">
        <v>49.384615384615401</v>
      </c>
      <c r="Q3426">
        <v>4.1701696572629997E-3</v>
      </c>
    </row>
    <row r="3427" spans="1:17" hidden="1" x14ac:dyDescent="0.3">
      <c r="A3427" t="s">
        <v>7075</v>
      </c>
      <c r="B3427" t="s">
        <v>7076</v>
      </c>
      <c r="C3427" t="str">
        <f>IFERROR(VLOOKUP(Table1[[#This Row],[Ticker]],[1]!Table2[[Symbol]:[Industry]],2,FALSE),"-")</f>
        <v>-</v>
      </c>
      <c r="D3427" t="s">
        <v>473</v>
      </c>
      <c r="E3427">
        <v>53.385549930000003</v>
      </c>
      <c r="F3427">
        <v>4.99</v>
      </c>
      <c r="G3427">
        <v>118.225076122285</v>
      </c>
      <c r="H3427">
        <v>12.8538230269936</v>
      </c>
      <c r="I3427">
        <v>55.311392803204498</v>
      </c>
      <c r="J3427">
        <v>-8.6581204797836904</v>
      </c>
      <c r="K3427">
        <v>4.9778377365086603</v>
      </c>
      <c r="L3427">
        <v>3.8404831026066399</v>
      </c>
      <c r="M3427">
        <v>27.027048868764599</v>
      </c>
      <c r="N3427">
        <v>0.332012845257525</v>
      </c>
      <c r="O3427">
        <v>23.647294589178301</v>
      </c>
      <c r="P3427">
        <v>180.337078651685</v>
      </c>
      <c r="Q3427">
        <v>0.10296578654576</v>
      </c>
    </row>
    <row r="3428" spans="1:17" hidden="1" x14ac:dyDescent="0.3">
      <c r="A3428" t="s">
        <v>7077</v>
      </c>
      <c r="B3428" t="s">
        <v>7078</v>
      </c>
      <c r="C3428" t="str">
        <f>IFERROR(VLOOKUP(Table1[[#This Row],[Ticker]],[1]!Table2[[Symbol]:[Industry]],2,FALSE),"-")</f>
        <v>-</v>
      </c>
      <c r="D3428" t="s">
        <v>4450</v>
      </c>
      <c r="E3428">
        <v>53.353914580000001</v>
      </c>
      <c r="F3428">
        <v>76.599999999999994</v>
      </c>
      <c r="G3428">
        <v>12.531044882615101</v>
      </c>
      <c r="H3428">
        <v>26.855246615861098</v>
      </c>
      <c r="I3428">
        <v>16.792819906419901</v>
      </c>
      <c r="J3428">
        <v>13.942139733591199</v>
      </c>
      <c r="K3428">
        <v>66.062856992665104</v>
      </c>
      <c r="L3428">
        <v>60.0424316230093</v>
      </c>
      <c r="M3428">
        <v>55.999931620540401</v>
      </c>
      <c r="N3428">
        <v>2.3704410327413199</v>
      </c>
      <c r="O3428">
        <v>18.0026109660574</v>
      </c>
      <c r="P3428">
        <v>99.895615866388198</v>
      </c>
      <c r="Q3428">
        <v>0.13436180929474001</v>
      </c>
    </row>
    <row r="3429" spans="1:17" hidden="1" x14ac:dyDescent="0.3">
      <c r="A3429" t="s">
        <v>7079</v>
      </c>
      <c r="B3429" t="s">
        <v>7080</v>
      </c>
      <c r="C3429" t="str">
        <f>IFERROR(VLOOKUP(Table1[[#This Row],[Ticker]],[1]!Table2[[Symbol]:[Industry]],2,FALSE),"-")</f>
        <v>-</v>
      </c>
      <c r="D3429" t="s">
        <v>141</v>
      </c>
      <c r="E3429">
        <v>53.340209999999999</v>
      </c>
      <c r="F3429">
        <v>14.19</v>
      </c>
      <c r="G3429">
        <v>-34.542378663007803</v>
      </c>
      <c r="H3429">
        <v>-7.5338420947252498</v>
      </c>
      <c r="I3429">
        <v>-22.2137693084237</v>
      </c>
      <c r="J3429">
        <v>-3.5943682029166601</v>
      </c>
      <c r="K3429">
        <v>14.9699220494938</v>
      </c>
      <c r="L3429">
        <v>16.007632630000501</v>
      </c>
      <c r="M3429">
        <v>29.539443714264699</v>
      </c>
      <c r="N3429">
        <v>0.34939800660507098</v>
      </c>
      <c r="O3429">
        <v>81.818181818181799</v>
      </c>
      <c r="P3429">
        <v>13.975903614457801</v>
      </c>
      <c r="Q3429">
        <v>-3.5330612291759003E-2</v>
      </c>
    </row>
    <row r="3430" spans="1:17" hidden="1" x14ac:dyDescent="0.3">
      <c r="A3430" t="s">
        <v>7081</v>
      </c>
      <c r="B3430" t="s">
        <v>7082</v>
      </c>
      <c r="C3430" t="str">
        <f>IFERROR(VLOOKUP(Table1[[#This Row],[Ticker]],[1]!Table2[[Symbol]:[Industry]],2,FALSE),"-")</f>
        <v>-</v>
      </c>
      <c r="D3430" t="s">
        <v>296</v>
      </c>
      <c r="E3430">
        <v>53.314416799999996</v>
      </c>
      <c r="F3430">
        <v>62.6</v>
      </c>
      <c r="G3430">
        <v>-5.9257794334020204</v>
      </c>
      <c r="H3430">
        <v>-4.8213856737499796</v>
      </c>
      <c r="I3430">
        <v>-14.0155360437151</v>
      </c>
      <c r="J3430">
        <v>-6.82892096536641</v>
      </c>
      <c r="K3430">
        <v>64.180005590554899</v>
      </c>
      <c r="L3430">
        <v>62.047789006988403</v>
      </c>
      <c r="M3430">
        <v>48.063040776000499</v>
      </c>
      <c r="N3430">
        <v>0.57757578379360897</v>
      </c>
      <c r="O3430">
        <v>21.405750798722</v>
      </c>
      <c r="P3430">
        <v>39.049311417147898</v>
      </c>
      <c r="Q3430">
        <v>0.105589977285825</v>
      </c>
    </row>
    <row r="3431" spans="1:17" hidden="1" x14ac:dyDescent="0.3">
      <c r="A3431" t="s">
        <v>7083</v>
      </c>
      <c r="B3431" t="s">
        <v>7084</v>
      </c>
      <c r="C3431" t="str">
        <f>IFERROR(VLOOKUP(Table1[[#This Row],[Ticker]],[1]!Table2[[Symbol]:[Industry]],2,FALSE),"-")</f>
        <v>-</v>
      </c>
      <c r="D3431" t="s">
        <v>265</v>
      </c>
      <c r="E3431">
        <v>53.270400000000002</v>
      </c>
      <c r="F3431">
        <v>832.35</v>
      </c>
      <c r="G3431">
        <v>-33.039986641545703</v>
      </c>
      <c r="H3431">
        <v>16.3559516444456</v>
      </c>
      <c r="I3431">
        <v>-1.7769422263211301</v>
      </c>
      <c r="J3431">
        <v>18.055788640405101</v>
      </c>
      <c r="K3431">
        <v>725.33934456791997</v>
      </c>
      <c r="L3431">
        <v>750.11682509368302</v>
      </c>
      <c r="M3431">
        <v>67.145194356549197</v>
      </c>
      <c r="N3431">
        <v>3.86863348068422</v>
      </c>
      <c r="O3431">
        <v>22.544602631104599</v>
      </c>
      <c r="P3431">
        <v>38.725000000000001</v>
      </c>
      <c r="Q3431">
        <v>0.12000769826527</v>
      </c>
    </row>
    <row r="3432" spans="1:17" hidden="1" x14ac:dyDescent="0.3">
      <c r="A3432" t="s">
        <v>7085</v>
      </c>
      <c r="B3432" t="s">
        <v>7086</v>
      </c>
      <c r="C3432" t="str">
        <f>IFERROR(VLOOKUP(Table1[[#This Row],[Ticker]],[1]!Table2[[Symbol]:[Industry]],2,FALSE),"-")</f>
        <v>-</v>
      </c>
      <c r="D3432" t="s">
        <v>121</v>
      </c>
      <c r="E3432">
        <v>53.133600000000001</v>
      </c>
      <c r="F3432">
        <v>8.4499999999999993</v>
      </c>
      <c r="G3432">
        <v>-36.4566646753877</v>
      </c>
      <c r="H3432">
        <v>-9.5960618354472498</v>
      </c>
      <c r="I3432">
        <v>-37.668087817381497</v>
      </c>
      <c r="J3432">
        <v>-6.8347992694346802</v>
      </c>
      <c r="K3432">
        <v>8.9821766734088992</v>
      </c>
      <c r="L3432">
        <v>9.7467022421179799</v>
      </c>
      <c r="M3432">
        <v>38.9383918205776</v>
      </c>
      <c r="N3432">
        <v>1.70468271547487</v>
      </c>
      <c r="O3432">
        <v>81.065088757396396</v>
      </c>
      <c r="P3432">
        <v>1.4405762304921801</v>
      </c>
      <c r="Q3432">
        <v>-1.74891648322E-4</v>
      </c>
    </row>
    <row r="3433" spans="1:17" hidden="1" x14ac:dyDescent="0.3">
      <c r="A3433" t="s">
        <v>7087</v>
      </c>
      <c r="B3433" t="s">
        <v>7088</v>
      </c>
      <c r="C3433" t="str">
        <f>IFERROR(VLOOKUP(Table1[[#This Row],[Ticker]],[1]!Table2[[Symbol]:[Industry]],2,FALSE),"-")</f>
        <v>-</v>
      </c>
      <c r="D3433" t="s">
        <v>898</v>
      </c>
      <c r="E3433">
        <v>53.107591249999999</v>
      </c>
      <c r="F3433">
        <v>95.41</v>
      </c>
      <c r="G3433">
        <v>-0.83931754916812895</v>
      </c>
      <c r="H3433">
        <v>3.5989194863876199</v>
      </c>
      <c r="I3433">
        <v>-6.6694627801354702</v>
      </c>
      <c r="J3433">
        <v>-1.51643125329054</v>
      </c>
      <c r="K3433">
        <v>93.396950174103594</v>
      </c>
      <c r="L3433">
        <v>88.092853245058194</v>
      </c>
      <c r="M3433">
        <v>45.772023959005303</v>
      </c>
      <c r="N3433">
        <v>0.50193729538563803</v>
      </c>
      <c r="O3433">
        <v>10.156168116549599</v>
      </c>
      <c r="P3433">
        <v>35.621890547263597</v>
      </c>
      <c r="Q3433">
        <v>7.8431195047743998E-2</v>
      </c>
    </row>
    <row r="3434" spans="1:17" hidden="1" x14ac:dyDescent="0.3">
      <c r="A3434" t="s">
        <v>7089</v>
      </c>
      <c r="B3434" t="s">
        <v>7090</v>
      </c>
      <c r="C3434" t="str">
        <f>IFERROR(VLOOKUP(Table1[[#This Row],[Ticker]],[1]!Table2[[Symbol]:[Industry]],2,FALSE),"-")</f>
        <v>-</v>
      </c>
      <c r="D3434" t="s">
        <v>7091</v>
      </c>
      <c r="E3434">
        <v>53.100684323000003</v>
      </c>
      <c r="F3434">
        <v>38.03</v>
      </c>
      <c r="G3434">
        <v>41.128113677126798</v>
      </c>
      <c r="H3434">
        <v>-26.921786386978201</v>
      </c>
      <c r="I3434">
        <v>-43.990572427331998</v>
      </c>
      <c r="J3434">
        <v>8.8597380772765693</v>
      </c>
      <c r="K3434">
        <v>39.5928897502856</v>
      </c>
      <c r="L3434">
        <v>34.615263263515097</v>
      </c>
      <c r="M3434">
        <v>48.699838412077703</v>
      </c>
      <c r="N3434">
        <v>0.83594566353187005</v>
      </c>
      <c r="O3434">
        <v>47.252169339994701</v>
      </c>
      <c r="P3434">
        <v>71.161744022503498</v>
      </c>
    </row>
    <row r="3435" spans="1:17" hidden="1" x14ac:dyDescent="0.3">
      <c r="A3435" t="s">
        <v>7092</v>
      </c>
      <c r="B3435" t="s">
        <v>7093</v>
      </c>
      <c r="C3435" t="str">
        <f>IFERROR(VLOOKUP(Table1[[#This Row],[Ticker]],[1]!Table2[[Symbol]:[Industry]],2,FALSE),"-")</f>
        <v>-</v>
      </c>
      <c r="D3435" t="s">
        <v>121</v>
      </c>
      <c r="E3435">
        <v>53.097964040000001</v>
      </c>
      <c r="F3435">
        <v>2.2000000000000002</v>
      </c>
      <c r="G3435">
        <v>-5.5931859894901201</v>
      </c>
      <c r="H3435">
        <v>-1.87035303188851</v>
      </c>
      <c r="I3435">
        <v>-12.2495918825592</v>
      </c>
      <c r="J3435">
        <v>1.0670674632677399</v>
      </c>
      <c r="K3435">
        <v>2.80531640952095</v>
      </c>
      <c r="L3435">
        <v>2.8492677430408602</v>
      </c>
      <c r="M3435">
        <v>15.3874106226971</v>
      </c>
      <c r="N3435">
        <v>1</v>
      </c>
      <c r="Q3435">
        <v>-0.13535727796024799</v>
      </c>
    </row>
    <row r="3436" spans="1:17" hidden="1" x14ac:dyDescent="0.3">
      <c r="A3436" t="s">
        <v>7094</v>
      </c>
      <c r="B3436" t="s">
        <v>7095</v>
      </c>
      <c r="C3436" t="str">
        <f>IFERROR(VLOOKUP(Table1[[#This Row],[Ticker]],[1]!Table2[[Symbol]:[Industry]],2,FALSE),"-")</f>
        <v>-</v>
      </c>
      <c r="D3436" t="s">
        <v>51</v>
      </c>
      <c r="E3436">
        <v>52.94</v>
      </c>
      <c r="F3436">
        <v>52.94</v>
      </c>
      <c r="G3436">
        <v>31.172216183246899</v>
      </c>
      <c r="H3436">
        <v>-16.613757055096801</v>
      </c>
      <c r="I3436">
        <v>-5.3518094369003597</v>
      </c>
      <c r="J3436">
        <v>-8.5507174092658698</v>
      </c>
      <c r="K3436">
        <v>56.628294168942297</v>
      </c>
      <c r="L3436">
        <v>49.216050190897498</v>
      </c>
      <c r="M3436">
        <v>38.523898393162902</v>
      </c>
      <c r="N3436">
        <v>0.16247420563953499</v>
      </c>
      <c r="O3436">
        <v>66.037023044956499</v>
      </c>
      <c r="P3436">
        <v>87.067137809187201</v>
      </c>
      <c r="Q3436">
        <v>5.5576328235122999E-2</v>
      </c>
    </row>
    <row r="3437" spans="1:17" hidden="1" x14ac:dyDescent="0.3">
      <c r="A3437" t="s">
        <v>7096</v>
      </c>
      <c r="B3437" t="s">
        <v>7097</v>
      </c>
      <c r="C3437" t="str">
        <f>IFERROR(VLOOKUP(Table1[[#This Row],[Ticker]],[1]!Table2[[Symbol]:[Industry]],2,FALSE),"-")</f>
        <v>-</v>
      </c>
      <c r="D3437" t="s">
        <v>2782</v>
      </c>
      <c r="E3437">
        <v>52.804179963000003</v>
      </c>
      <c r="F3437">
        <v>3.03</v>
      </c>
      <c r="G3437">
        <v>1.1629508512045299</v>
      </c>
      <c r="H3437">
        <v>-14.9703676481092</v>
      </c>
      <c r="I3437">
        <v>-51.422735359495</v>
      </c>
      <c r="J3437">
        <v>-9.2668828227996993</v>
      </c>
      <c r="K3437">
        <v>3.3821604828548102</v>
      </c>
      <c r="L3437">
        <v>3.5983574205684699</v>
      </c>
      <c r="M3437">
        <v>33.5731355913722</v>
      </c>
      <c r="N3437">
        <v>0.62720114553426498</v>
      </c>
      <c r="O3437">
        <v>124.752475247524</v>
      </c>
      <c r="P3437">
        <v>42.924528301886703</v>
      </c>
      <c r="Q3437">
        <v>2.6499419193030001E-2</v>
      </c>
    </row>
    <row r="3438" spans="1:17" hidden="1" x14ac:dyDescent="0.3">
      <c r="A3438" t="s">
        <v>7098</v>
      </c>
      <c r="B3438" t="s">
        <v>7099</v>
      </c>
      <c r="C3438" t="str">
        <f>IFERROR(VLOOKUP(Table1[[#This Row],[Ticker]],[1]!Table2[[Symbol]:[Industry]],2,FALSE),"-")</f>
        <v>-</v>
      </c>
      <c r="D3438" t="s">
        <v>630</v>
      </c>
      <c r="E3438">
        <v>52.774016809999999</v>
      </c>
      <c r="F3438">
        <v>0.85</v>
      </c>
      <c r="G3438">
        <v>-54.812391407323503</v>
      </c>
      <c r="H3438">
        <v>2.2996910603056402</v>
      </c>
      <c r="I3438">
        <v>-64.997893702095197</v>
      </c>
      <c r="J3438">
        <v>-3.6193369919303899</v>
      </c>
      <c r="K3438">
        <v>0.85142557989543799</v>
      </c>
      <c r="L3438">
        <v>1.0654392333867999</v>
      </c>
      <c r="M3438">
        <v>45.535607737295699</v>
      </c>
      <c r="N3438">
        <v>1.6476018890244699</v>
      </c>
      <c r="O3438">
        <v>135.29411764705799</v>
      </c>
      <c r="P3438">
        <v>16.438356164383499</v>
      </c>
      <c r="Q3438">
        <v>6.3056768874766994E-2</v>
      </c>
    </row>
    <row r="3439" spans="1:17" hidden="1" x14ac:dyDescent="0.3">
      <c r="A3439" t="s">
        <v>7100</v>
      </c>
      <c r="B3439" t="s">
        <v>7101</v>
      </c>
      <c r="C3439" t="str">
        <f>IFERROR(VLOOKUP(Table1[[#This Row],[Ticker]],[1]!Table2[[Symbol]:[Industry]],2,FALSE),"-")</f>
        <v>-</v>
      </c>
      <c r="D3439" t="s">
        <v>412</v>
      </c>
      <c r="E3439">
        <v>52.689</v>
      </c>
      <c r="F3439">
        <v>28.95</v>
      </c>
      <c r="G3439">
        <v>37.792456611144999</v>
      </c>
      <c r="H3439">
        <v>17.315175375268002</v>
      </c>
      <c r="I3439">
        <v>-20.178217103258</v>
      </c>
      <c r="J3439">
        <v>4.1278540193055502</v>
      </c>
      <c r="K3439">
        <v>28.207340246695999</v>
      </c>
      <c r="L3439">
        <v>25.6223602613377</v>
      </c>
      <c r="M3439">
        <v>50.262805684260002</v>
      </c>
      <c r="N3439">
        <v>1.3494079484263299</v>
      </c>
      <c r="O3439">
        <v>34.680483592400698</v>
      </c>
      <c r="P3439">
        <v>89.711664482306603</v>
      </c>
      <c r="Q3439">
        <v>0.10104972737447999</v>
      </c>
    </row>
    <row r="3440" spans="1:17" hidden="1" x14ac:dyDescent="0.3">
      <c r="A3440" t="s">
        <v>7102</v>
      </c>
      <c r="B3440" t="s">
        <v>7103</v>
      </c>
      <c r="C3440" t="str">
        <f>IFERROR(VLOOKUP(Table1[[#This Row],[Ticker]],[1]!Table2[[Symbol]:[Industry]],2,FALSE),"-")</f>
        <v>-</v>
      </c>
      <c r="D3440" t="s">
        <v>2642</v>
      </c>
      <c r="E3440">
        <v>52.675642000000003</v>
      </c>
      <c r="F3440">
        <v>74</v>
      </c>
      <c r="G3440">
        <v>125.138783447726</v>
      </c>
      <c r="H3440">
        <v>2.4162057512884001</v>
      </c>
      <c r="I3440">
        <v>35.837308753340899</v>
      </c>
      <c r="J3440">
        <v>-9.1207577929104904</v>
      </c>
      <c r="K3440">
        <v>68.228415750572196</v>
      </c>
      <c r="L3440">
        <v>53.2100001856506</v>
      </c>
      <c r="M3440">
        <v>48.539062995865898</v>
      </c>
      <c r="N3440">
        <v>1.3164111707413899</v>
      </c>
      <c r="O3440">
        <v>11.472972972972901</v>
      </c>
      <c r="P3440">
        <v>193.06930693069299</v>
      </c>
      <c r="Q3440">
        <v>0.13898197856948599</v>
      </c>
    </row>
    <row r="3441" spans="1:17" hidden="1" x14ac:dyDescent="0.3">
      <c r="A3441" t="s">
        <v>7104</v>
      </c>
      <c r="B3441" t="s">
        <v>7105</v>
      </c>
      <c r="C3441" t="str">
        <f>IFERROR(VLOOKUP(Table1[[#This Row],[Ticker]],[1]!Table2[[Symbol]:[Industry]],2,FALSE),"-")</f>
        <v>-</v>
      </c>
      <c r="D3441" t="s">
        <v>2600</v>
      </c>
      <c r="E3441">
        <v>52.619759999999999</v>
      </c>
      <c r="F3441">
        <v>42.99</v>
      </c>
      <c r="G3441">
        <v>-62.966547662069303</v>
      </c>
      <c r="H3441">
        <v>-3.5740630925182799</v>
      </c>
      <c r="I3441">
        <v>-31.344034585142001</v>
      </c>
      <c r="J3441">
        <v>-5.6773851606488801</v>
      </c>
      <c r="K3441">
        <v>43.362519257279899</v>
      </c>
      <c r="L3441">
        <v>47.714091630186999</v>
      </c>
      <c r="M3441">
        <v>57.983139234909203</v>
      </c>
      <c r="N3441">
        <v>0.46534090909090903</v>
      </c>
      <c r="O3441">
        <v>78.995115143056495</v>
      </c>
      <c r="P3441">
        <v>5.8606254617089304</v>
      </c>
    </row>
    <row r="3442" spans="1:17" hidden="1" x14ac:dyDescent="0.3">
      <c r="A3442" t="s">
        <v>7106</v>
      </c>
      <c r="B3442" t="s">
        <v>7107</v>
      </c>
      <c r="C3442" t="str">
        <f>IFERROR(VLOOKUP(Table1[[#This Row],[Ticker]],[1]!Table2[[Symbol]:[Industry]],2,FALSE),"-")</f>
        <v>-</v>
      </c>
      <c r="D3442" t="s">
        <v>141</v>
      </c>
      <c r="E3442">
        <v>52.561582019999904</v>
      </c>
      <c r="F3442">
        <v>157.65</v>
      </c>
      <c r="G3442">
        <v>53.2803231429954</v>
      </c>
      <c r="H3442">
        <v>2.2595124888770699</v>
      </c>
      <c r="I3442">
        <v>38.5229661403392</v>
      </c>
      <c r="J3442">
        <v>0.91250977725555604</v>
      </c>
      <c r="K3442">
        <v>156.21987242297101</v>
      </c>
      <c r="L3442">
        <v>128.08113650763201</v>
      </c>
      <c r="M3442">
        <v>43.592949623555597</v>
      </c>
      <c r="N3442">
        <v>1.47692537547475</v>
      </c>
      <c r="O3442">
        <v>14.1769743101807</v>
      </c>
      <c r="P3442">
        <v>99.556962025316395</v>
      </c>
      <c r="Q3442">
        <v>0.10044880924685599</v>
      </c>
    </row>
    <row r="3443" spans="1:17" hidden="1" x14ac:dyDescent="0.3">
      <c r="A3443" t="s">
        <v>7108</v>
      </c>
      <c r="B3443" t="s">
        <v>7109</v>
      </c>
      <c r="C3443" t="str">
        <f>IFERROR(VLOOKUP(Table1[[#This Row],[Ticker]],[1]!Table2[[Symbol]:[Industry]],2,FALSE),"-")</f>
        <v>-</v>
      </c>
      <c r="D3443" t="s">
        <v>72</v>
      </c>
      <c r="E3443">
        <v>52.432879999999997</v>
      </c>
      <c r="F3443">
        <v>25.88</v>
      </c>
      <c r="G3443">
        <v>93.262314434605997</v>
      </c>
      <c r="H3443">
        <v>-3.1000363982453498</v>
      </c>
      <c r="I3443">
        <v>52.551243582225801</v>
      </c>
      <c r="J3443">
        <v>-8.1645988108831204</v>
      </c>
      <c r="K3443">
        <v>25.4306259438255</v>
      </c>
      <c r="L3443">
        <v>20.786759147486499</v>
      </c>
      <c r="M3443">
        <v>47.068121484069302</v>
      </c>
      <c r="N3443">
        <v>0.53226118250352195</v>
      </c>
      <c r="O3443">
        <v>13.987635239567201</v>
      </c>
      <c r="P3443">
        <v>172.42105263157799</v>
      </c>
      <c r="Q3443">
        <v>6.5023549956278001E-2</v>
      </c>
    </row>
    <row r="3444" spans="1:17" hidden="1" x14ac:dyDescent="0.3">
      <c r="A3444" t="s">
        <v>7110</v>
      </c>
      <c r="B3444" t="s">
        <v>7111</v>
      </c>
      <c r="C3444" t="str">
        <f>IFERROR(VLOOKUP(Table1[[#This Row],[Ticker]],[1]!Table2[[Symbol]:[Industry]],2,FALSE),"-")</f>
        <v>-</v>
      </c>
      <c r="D3444" t="s">
        <v>514</v>
      </c>
      <c r="E3444">
        <v>52.423560000000002</v>
      </c>
      <c r="F3444">
        <v>74.55</v>
      </c>
      <c r="G3444">
        <v>35.6330363212899</v>
      </c>
      <c r="H3444">
        <v>-17.297757617568799</v>
      </c>
      <c r="I3444">
        <v>-12.641754325954199</v>
      </c>
      <c r="J3444">
        <v>-7.4568020653505096</v>
      </c>
      <c r="K3444">
        <v>69.274260842972296</v>
      </c>
      <c r="L3444">
        <v>60.270459552186203</v>
      </c>
      <c r="M3444">
        <v>67.806836655712502</v>
      </c>
      <c r="N3444">
        <v>0.212837837837837</v>
      </c>
      <c r="O3444">
        <v>25.352112676056301</v>
      </c>
      <c r="P3444">
        <v>108.53146853146799</v>
      </c>
    </row>
    <row r="3445" spans="1:17" hidden="1" x14ac:dyDescent="0.3">
      <c r="A3445" t="s">
        <v>7112</v>
      </c>
      <c r="B3445" t="s">
        <v>7113</v>
      </c>
      <c r="C3445" t="str">
        <f>IFERROR(VLOOKUP(Table1[[#This Row],[Ticker]],[1]!Table2[[Symbol]:[Industry]],2,FALSE),"-")</f>
        <v>-</v>
      </c>
      <c r="D3445" t="s">
        <v>630</v>
      </c>
      <c r="E3445">
        <v>52.352587325999998</v>
      </c>
      <c r="F3445">
        <v>48.49</v>
      </c>
      <c r="G3445">
        <v>-11.765337662449801</v>
      </c>
      <c r="H3445">
        <v>-4.2917375111229203</v>
      </c>
      <c r="I3445">
        <v>-33.1120047248207</v>
      </c>
      <c r="J3445">
        <v>-2.3927624330316499</v>
      </c>
      <c r="K3445">
        <v>49.597150053637399</v>
      </c>
      <c r="L3445">
        <v>50.272859274051299</v>
      </c>
      <c r="M3445">
        <v>47.658829603432103</v>
      </c>
      <c r="N3445">
        <v>1.07225344481392</v>
      </c>
      <c r="O3445">
        <v>45.762012786141398</v>
      </c>
      <c r="P3445">
        <v>30.174496644295299</v>
      </c>
      <c r="Q3445">
        <v>0.12871018264230299</v>
      </c>
    </row>
    <row r="3446" spans="1:17" hidden="1" x14ac:dyDescent="0.3">
      <c r="A3446" t="s">
        <v>7114</v>
      </c>
      <c r="B3446" t="s">
        <v>7115</v>
      </c>
      <c r="C3446" t="str">
        <f>IFERROR(VLOOKUP(Table1[[#This Row],[Ticker]],[1]!Table2[[Symbol]:[Industry]],2,FALSE),"-")</f>
        <v>-</v>
      </c>
      <c r="D3446" t="s">
        <v>21</v>
      </c>
      <c r="E3446">
        <v>52.285896000000001</v>
      </c>
      <c r="F3446">
        <v>1.56</v>
      </c>
      <c r="G3446">
        <v>-81.586425376432501</v>
      </c>
      <c r="H3446">
        <v>-16.2717375111229</v>
      </c>
      <c r="I3446">
        <v>-81.154238225326196</v>
      </c>
      <c r="J3446">
        <v>-5.74714598069444</v>
      </c>
      <c r="K3446">
        <v>1.8163555835997001</v>
      </c>
      <c r="L3446">
        <v>2.63576228172797</v>
      </c>
      <c r="M3446">
        <v>29.545806263909402</v>
      </c>
      <c r="N3446">
        <v>0.565911859371655</v>
      </c>
      <c r="O3446">
        <v>239.74358974358901</v>
      </c>
      <c r="P3446">
        <v>3.3112582781456901</v>
      </c>
      <c r="Q3446">
        <v>0.114581613748097</v>
      </c>
    </row>
    <row r="3447" spans="1:17" hidden="1" x14ac:dyDescent="0.3">
      <c r="A3447" t="s">
        <v>7116</v>
      </c>
      <c r="B3447" t="s">
        <v>7117</v>
      </c>
      <c r="C3447" t="str">
        <f>IFERROR(VLOOKUP(Table1[[#This Row],[Ticker]],[1]!Table2[[Symbol]:[Industry]],2,FALSE),"-")</f>
        <v>-</v>
      </c>
      <c r="D3447" t="s">
        <v>527</v>
      </c>
      <c r="E3447">
        <v>52.243279412</v>
      </c>
      <c r="F3447">
        <v>5.87</v>
      </c>
      <c r="G3447">
        <v>-14.6482949319601</v>
      </c>
      <c r="H3447">
        <v>-19.775138871667099</v>
      </c>
      <c r="I3447">
        <v>-9.5207388865156908</v>
      </c>
      <c r="J3447">
        <v>-8.0699652953361696</v>
      </c>
      <c r="K3447">
        <v>6.7046581808339001</v>
      </c>
      <c r="L3447">
        <v>7.2088270065344702</v>
      </c>
      <c r="M3447">
        <v>18.806342897385399</v>
      </c>
      <c r="N3447">
        <v>0.33844612519830503</v>
      </c>
      <c r="O3447">
        <v>51.788756388415599</v>
      </c>
      <c r="P3447">
        <v>42.611088713211402</v>
      </c>
      <c r="Q3447">
        <v>1.5732366409274001E-2</v>
      </c>
    </row>
    <row r="3448" spans="1:17" hidden="1" x14ac:dyDescent="0.3">
      <c r="A3448" t="s">
        <v>7118</v>
      </c>
      <c r="B3448" t="s">
        <v>7119</v>
      </c>
      <c r="C3448" t="str">
        <f>IFERROR(VLOOKUP(Table1[[#This Row],[Ticker]],[1]!Table2[[Symbol]:[Industry]],2,FALSE),"-")</f>
        <v>-</v>
      </c>
      <c r="D3448" t="s">
        <v>569</v>
      </c>
      <c r="E3448">
        <v>52.242783839999902</v>
      </c>
      <c r="F3448">
        <v>66.42</v>
      </c>
      <c r="G3448">
        <v>21.8529463754099</v>
      </c>
      <c r="H3448">
        <v>12.1020699476801</v>
      </c>
      <c r="I3448">
        <v>-0.37116868292833599</v>
      </c>
      <c r="J3448">
        <v>-7.3289805130685401</v>
      </c>
      <c r="K3448">
        <v>62.5164084101797</v>
      </c>
      <c r="L3448">
        <v>57.543813378058701</v>
      </c>
      <c r="M3448">
        <v>49.380050909745002</v>
      </c>
      <c r="N3448">
        <v>1.32821848701644</v>
      </c>
      <c r="O3448">
        <v>11.412225233363399</v>
      </c>
      <c r="P3448">
        <v>68.151898734177195</v>
      </c>
      <c r="Q3448">
        <v>0.118076639738801</v>
      </c>
    </row>
    <row r="3449" spans="1:17" hidden="1" x14ac:dyDescent="0.3">
      <c r="A3449" t="s">
        <v>7120</v>
      </c>
      <c r="B3449" t="s">
        <v>7121</v>
      </c>
      <c r="C3449" t="str">
        <f>IFERROR(VLOOKUP(Table1[[#This Row],[Ticker]],[1]!Table2[[Symbol]:[Industry]],2,FALSE),"-")</f>
        <v>-</v>
      </c>
      <c r="D3449" t="s">
        <v>1483</v>
      </c>
      <c r="E3449">
        <v>52.026805000000003</v>
      </c>
      <c r="F3449">
        <v>58.15</v>
      </c>
      <c r="G3449">
        <v>-10.8737942798028</v>
      </c>
      <c r="H3449">
        <v>18.1760416005217</v>
      </c>
      <c r="I3449">
        <v>-3.9701545735808899</v>
      </c>
      <c r="J3449">
        <v>3.4014587929103399</v>
      </c>
      <c r="K3449">
        <v>50.861119945081199</v>
      </c>
      <c r="L3449">
        <v>48.942402135737503</v>
      </c>
      <c r="M3449">
        <v>62.073302619716799</v>
      </c>
      <c r="N3449">
        <v>3.3983182800058498</v>
      </c>
      <c r="O3449">
        <v>57.781599312123802</v>
      </c>
      <c r="P3449">
        <v>57.162162162162097</v>
      </c>
      <c r="Q3449">
        <v>-7.9587175949499996E-3</v>
      </c>
    </row>
    <row r="3450" spans="1:17" hidden="1" x14ac:dyDescent="0.3">
      <c r="A3450" t="s">
        <v>7122</v>
      </c>
      <c r="B3450" t="s">
        <v>7123</v>
      </c>
      <c r="C3450" t="str">
        <f>IFERROR(VLOOKUP(Table1[[#This Row],[Ticker]],[1]!Table2[[Symbol]:[Industry]],2,FALSE),"-")</f>
        <v>-</v>
      </c>
      <c r="D3450" t="s">
        <v>630</v>
      </c>
      <c r="E3450">
        <v>51.854039999999998</v>
      </c>
      <c r="F3450">
        <v>3.42</v>
      </c>
      <c r="G3450">
        <v>18.6620218285363</v>
      </c>
      <c r="H3450">
        <v>-12.354211737927001</v>
      </c>
      <c r="I3450">
        <v>-55.450981111878697</v>
      </c>
      <c r="J3450">
        <v>-6.5919262004746502</v>
      </c>
      <c r="K3450">
        <v>3.70511500958782</v>
      </c>
      <c r="L3450">
        <v>3.7307983261245798</v>
      </c>
      <c r="M3450">
        <v>32.552962318480503</v>
      </c>
      <c r="N3450">
        <v>0.70367390855059697</v>
      </c>
      <c r="O3450">
        <v>123.684210526315</v>
      </c>
      <c r="P3450">
        <v>56.880733944954102</v>
      </c>
      <c r="Q3450">
        <v>8.9156430903312003E-2</v>
      </c>
    </row>
    <row r="3451" spans="1:17" hidden="1" x14ac:dyDescent="0.3">
      <c r="A3451" t="s">
        <v>7124</v>
      </c>
      <c r="B3451" t="s">
        <v>7125</v>
      </c>
      <c r="C3451" t="str">
        <f>IFERROR(VLOOKUP(Table1[[#This Row],[Ticker]],[1]!Table2[[Symbol]:[Industry]],2,FALSE),"-")</f>
        <v>-</v>
      </c>
      <c r="D3451" t="s">
        <v>415</v>
      </c>
      <c r="E3451">
        <v>51.784595519999897</v>
      </c>
      <c r="F3451">
        <v>169.6</v>
      </c>
      <c r="G3451">
        <v>-25.7926961105887</v>
      </c>
      <c r="H3451">
        <v>-8.2933202449358703</v>
      </c>
      <c r="I3451">
        <v>-25.200296354310002</v>
      </c>
      <c r="J3451">
        <v>-9.5823732534217001</v>
      </c>
      <c r="K3451">
        <v>187.61543152102001</v>
      </c>
      <c r="L3451">
        <v>201.554195979676</v>
      </c>
      <c r="M3451">
        <v>47.335591624563598</v>
      </c>
      <c r="N3451">
        <v>0.200056959036578</v>
      </c>
      <c r="O3451">
        <v>61.202830188679201</v>
      </c>
      <c r="P3451">
        <v>13.142094729819799</v>
      </c>
      <c r="Q3451">
        <v>1.3796109938887999E-2</v>
      </c>
    </row>
    <row r="3452" spans="1:17" hidden="1" x14ac:dyDescent="0.3">
      <c r="A3452" t="s">
        <v>7126</v>
      </c>
      <c r="B3452" t="s">
        <v>7127</v>
      </c>
      <c r="C3452" t="str">
        <f>IFERROR(VLOOKUP(Table1[[#This Row],[Ticker]],[1]!Table2[[Symbol]:[Industry]],2,FALSE),"-")</f>
        <v>-</v>
      </c>
      <c r="D3452" t="s">
        <v>3089</v>
      </c>
      <c r="E3452">
        <v>51.708217884</v>
      </c>
      <c r="F3452">
        <v>7.73</v>
      </c>
      <c r="G3452">
        <v>31.00803632129</v>
      </c>
      <c r="H3452">
        <v>6.0893735999881802</v>
      </c>
      <c r="I3452">
        <v>8.2819143451546999</v>
      </c>
      <c r="J3452">
        <v>-2.5230411213593902</v>
      </c>
      <c r="K3452">
        <v>7.5003177033852602</v>
      </c>
      <c r="L3452">
        <v>6.95752509231753</v>
      </c>
      <c r="M3452">
        <v>45.582992099647299</v>
      </c>
      <c r="N3452">
        <v>0.37106834914778097</v>
      </c>
      <c r="O3452">
        <v>41.785252263906798</v>
      </c>
      <c r="P3452">
        <v>62.736842105263101</v>
      </c>
      <c r="Q3452">
        <v>6.1659771140053998E-2</v>
      </c>
    </row>
    <row r="3453" spans="1:17" hidden="1" x14ac:dyDescent="0.3">
      <c r="A3453" t="s">
        <v>7128</v>
      </c>
      <c r="B3453" t="s">
        <v>7129</v>
      </c>
      <c r="C3453" t="str">
        <f>IFERROR(VLOOKUP(Table1[[#This Row],[Ticker]],[1]!Table2[[Symbol]:[Industry]],2,FALSE),"-")</f>
        <v>-</v>
      </c>
      <c r="D3453" t="s">
        <v>548</v>
      </c>
      <c r="E3453">
        <v>51.699953100000002</v>
      </c>
      <c r="F3453">
        <v>36.200000000000003</v>
      </c>
      <c r="G3453">
        <v>6.15899568923584</v>
      </c>
      <c r="H3453">
        <v>3.9898903958538199</v>
      </c>
      <c r="I3453">
        <v>-4.3861032164798699</v>
      </c>
      <c r="J3453">
        <v>3.5843757584359901</v>
      </c>
      <c r="K3453">
        <v>34.133867225745597</v>
      </c>
      <c r="L3453">
        <v>33.015059760582901</v>
      </c>
      <c r="M3453">
        <v>59.840554759210498</v>
      </c>
      <c r="N3453">
        <v>0.62395663517586497</v>
      </c>
      <c r="O3453">
        <v>31.2154696132596</v>
      </c>
      <c r="P3453">
        <v>54.6347714651858</v>
      </c>
      <c r="Q3453">
        <v>-2.6947422234775999E-2</v>
      </c>
    </row>
    <row r="3454" spans="1:17" hidden="1" x14ac:dyDescent="0.3">
      <c r="A3454" t="s">
        <v>7130</v>
      </c>
      <c r="B3454" t="s">
        <v>7131</v>
      </c>
      <c r="C3454" t="str">
        <f>IFERROR(VLOOKUP(Table1[[#This Row],[Ticker]],[1]!Table2[[Symbol]:[Industry]],2,FALSE),"-")</f>
        <v>-</v>
      </c>
      <c r="D3454" t="s">
        <v>415</v>
      </c>
      <c r="E3454">
        <v>51.475200000000001</v>
      </c>
      <c r="F3454">
        <v>61.28</v>
      </c>
      <c r="G3454">
        <v>686.16999623340405</v>
      </c>
      <c r="H3454">
        <v>41.2668152765401</v>
      </c>
      <c r="I3454">
        <v>558.25090010996905</v>
      </c>
      <c r="J3454">
        <v>4.72003131049396</v>
      </c>
      <c r="K3454">
        <v>44.370931913116799</v>
      </c>
      <c r="L3454">
        <v>26.964451986423601</v>
      </c>
      <c r="M3454">
        <v>100</v>
      </c>
      <c r="N3454">
        <v>1.3805855161787299</v>
      </c>
      <c r="O3454">
        <v>0</v>
      </c>
      <c r="P3454">
        <v>716.20362657878104</v>
      </c>
    </row>
    <row r="3455" spans="1:17" hidden="1" x14ac:dyDescent="0.3">
      <c r="A3455" t="s">
        <v>7132</v>
      </c>
      <c r="B3455" t="s">
        <v>7133</v>
      </c>
      <c r="C3455" t="str">
        <f>IFERROR(VLOOKUP(Table1[[#This Row],[Ticker]],[1]!Table2[[Symbol]:[Industry]],2,FALSE),"-")</f>
        <v>-</v>
      </c>
      <c r="D3455" t="s">
        <v>418</v>
      </c>
      <c r="E3455">
        <v>51.465141750000001</v>
      </c>
      <c r="F3455">
        <v>70.099999999999994</v>
      </c>
      <c r="G3455">
        <v>11.297014815913601</v>
      </c>
      <c r="H3455">
        <v>75.983662743006605</v>
      </c>
      <c r="I3455">
        <v>68.851475502951104</v>
      </c>
      <c r="J3455">
        <v>25.446035837487301</v>
      </c>
      <c r="K3455">
        <v>46.870563519562801</v>
      </c>
      <c r="L3455">
        <v>41.1325524968642</v>
      </c>
      <c r="M3455">
        <v>83.437759146981193</v>
      </c>
      <c r="N3455">
        <v>1.2929292929292899</v>
      </c>
      <c r="O3455">
        <v>4.4222539229672</v>
      </c>
      <c r="P3455">
        <v>144.67713787085501</v>
      </c>
    </row>
    <row r="3456" spans="1:17" hidden="1" x14ac:dyDescent="0.3">
      <c r="A3456" t="s">
        <v>7134</v>
      </c>
      <c r="B3456" t="s">
        <v>7135</v>
      </c>
      <c r="C3456" t="str">
        <f>IFERROR(VLOOKUP(Table1[[#This Row],[Ticker]],[1]!Table2[[Symbol]:[Industry]],2,FALSE),"-")</f>
        <v>-</v>
      </c>
      <c r="D3456" t="s">
        <v>532</v>
      </c>
      <c r="E3456">
        <v>51.146008164999998</v>
      </c>
      <c r="F3456">
        <v>33.53</v>
      </c>
      <c r="G3456">
        <v>-7.8842678681453204</v>
      </c>
      <c r="H3456">
        <v>3.19956158253264</v>
      </c>
      <c r="I3456">
        <v>-14.0272767963717</v>
      </c>
      <c r="J3456">
        <v>6.7579353201185599</v>
      </c>
      <c r="K3456">
        <v>30.7117050377684</v>
      </c>
      <c r="L3456">
        <v>29.349717615558301</v>
      </c>
      <c r="M3456">
        <v>58.643822260157897</v>
      </c>
      <c r="N3456">
        <v>0.80085201663846095</v>
      </c>
      <c r="O3456">
        <v>9.6928124067998809</v>
      </c>
      <c r="P3456">
        <v>50.022371364653203</v>
      </c>
      <c r="Q3456">
        <v>5.3808193818007999E-2</v>
      </c>
    </row>
    <row r="3457" spans="1:17" hidden="1" x14ac:dyDescent="0.3">
      <c r="A3457" t="s">
        <v>7136</v>
      </c>
      <c r="B3457" t="s">
        <v>7137</v>
      </c>
      <c r="C3457" t="str">
        <f>IFERROR(VLOOKUP(Table1[[#This Row],[Ticker]],[1]!Table2[[Symbol]:[Industry]],2,FALSE),"-")</f>
        <v>-</v>
      </c>
      <c r="D3457" t="s">
        <v>141</v>
      </c>
      <c r="E3457">
        <v>51.075000000000003</v>
      </c>
      <c r="F3457">
        <v>20.43</v>
      </c>
      <c r="G3457">
        <v>-30.8588730638232</v>
      </c>
      <c r="H3457">
        <v>-5.7253646920228496</v>
      </c>
      <c r="I3457">
        <v>-42.454539917188903</v>
      </c>
      <c r="J3457">
        <v>-6.3493149304661198</v>
      </c>
      <c r="K3457">
        <v>21.228634237362701</v>
      </c>
      <c r="L3457">
        <v>22.346752226958301</v>
      </c>
      <c r="M3457">
        <v>37.942917204944401</v>
      </c>
      <c r="N3457">
        <v>0.75060699921900298</v>
      </c>
      <c r="O3457">
        <v>83.259911894273102</v>
      </c>
      <c r="P3457">
        <v>11.945205479452</v>
      </c>
      <c r="Q3457">
        <v>7.0026129537180001E-2</v>
      </c>
    </row>
    <row r="3458" spans="1:17" hidden="1" x14ac:dyDescent="0.3">
      <c r="A3458" t="s">
        <v>7138</v>
      </c>
      <c r="B3458" t="s">
        <v>7139</v>
      </c>
      <c r="C3458" t="str">
        <f>IFERROR(VLOOKUP(Table1[[#This Row],[Ticker]],[1]!Table2[[Symbol]:[Industry]],2,FALSE),"-")</f>
        <v>-</v>
      </c>
      <c r="D3458" t="s">
        <v>1547</v>
      </c>
      <c r="E3458">
        <v>50.967194999999997</v>
      </c>
      <c r="F3458">
        <v>111.55</v>
      </c>
      <c r="G3458">
        <v>-18.4836303453766</v>
      </c>
      <c r="H3458">
        <v>8.9555352161497908</v>
      </c>
      <c r="I3458">
        <v>9.1846096799829802</v>
      </c>
      <c r="J3458">
        <v>3.6160893134231999</v>
      </c>
      <c r="K3458">
        <v>102.86150686267401</v>
      </c>
      <c r="L3458">
        <v>97.2944235180438</v>
      </c>
      <c r="M3458">
        <v>99.999996782331607</v>
      </c>
      <c r="N3458">
        <v>0.80272108843537404</v>
      </c>
      <c r="O3458">
        <v>0</v>
      </c>
      <c r="P3458">
        <v>23.601108033241001</v>
      </c>
    </row>
    <row r="3459" spans="1:17" hidden="1" x14ac:dyDescent="0.3">
      <c r="A3459" t="s">
        <v>7140</v>
      </c>
      <c r="B3459" t="s">
        <v>7141</v>
      </c>
      <c r="C3459" t="str">
        <f>IFERROR(VLOOKUP(Table1[[#This Row],[Ticker]],[1]!Table2[[Symbol]:[Industry]],2,FALSE),"-")</f>
        <v>-</v>
      </c>
      <c r="D3459" t="s">
        <v>630</v>
      </c>
      <c r="E3459">
        <v>50.727100299999996</v>
      </c>
      <c r="F3459">
        <v>304.75</v>
      </c>
      <c r="G3459">
        <v>3.5115055003726798</v>
      </c>
      <c r="H3459">
        <v>-12.484312361422299</v>
      </c>
      <c r="I3459">
        <v>-12.8331650199246</v>
      </c>
      <c r="J3459">
        <v>-5.6645455288629103</v>
      </c>
      <c r="K3459">
        <v>307.27624144659001</v>
      </c>
      <c r="L3459">
        <v>287.33056169708499</v>
      </c>
      <c r="M3459">
        <v>51.485281364618601</v>
      </c>
      <c r="N3459">
        <v>0.60546870940299102</v>
      </c>
      <c r="O3459">
        <v>34.864643150123001</v>
      </c>
      <c r="P3459">
        <v>44.568311195445901</v>
      </c>
      <c r="Q3459">
        <v>-2.1381230278523001E-2</v>
      </c>
    </row>
    <row r="3460" spans="1:17" hidden="1" x14ac:dyDescent="0.3">
      <c r="A3460" t="s">
        <v>7142</v>
      </c>
      <c r="B3460" t="s">
        <v>7143</v>
      </c>
      <c r="C3460" t="str">
        <f>IFERROR(VLOOKUP(Table1[[#This Row],[Ticker]],[1]!Table2[[Symbol]:[Industry]],2,FALSE),"-")</f>
        <v>-</v>
      </c>
      <c r="D3460" t="s">
        <v>473</v>
      </c>
      <c r="E3460">
        <v>50.6828</v>
      </c>
      <c r="F3460">
        <v>115</v>
      </c>
      <c r="G3460">
        <v>-18.056999381403902</v>
      </c>
      <c r="H3460">
        <v>-5.4384041777895904</v>
      </c>
      <c r="I3460">
        <v>-29.231313168072798</v>
      </c>
      <c r="K3460">
        <v>103.271509071255</v>
      </c>
      <c r="L3460">
        <v>67.466981673891993</v>
      </c>
      <c r="M3460">
        <v>35.259131148800201</v>
      </c>
      <c r="N3460">
        <v>2.1428571428571401</v>
      </c>
      <c r="O3460">
        <v>20.5217391304347</v>
      </c>
      <c r="P3460">
        <v>48.005148005147902</v>
      </c>
    </row>
    <row r="3461" spans="1:17" hidden="1" x14ac:dyDescent="0.3">
      <c r="A3461" t="s">
        <v>7144</v>
      </c>
      <c r="B3461" t="s">
        <v>7145</v>
      </c>
      <c r="C3461" t="str">
        <f>IFERROR(VLOOKUP(Table1[[#This Row],[Ticker]],[1]!Table2[[Symbol]:[Industry]],2,FALSE),"-")</f>
        <v>-</v>
      </c>
      <c r="D3461" t="s">
        <v>415</v>
      </c>
      <c r="E3461">
        <v>50.660499999999999</v>
      </c>
      <c r="F3461">
        <v>13.42</v>
      </c>
      <c r="G3461">
        <v>-95.614548529526402</v>
      </c>
      <c r="H3461">
        <v>0.390112199859731</v>
      </c>
      <c r="I3461">
        <v>-25.187774949002598</v>
      </c>
      <c r="J3461">
        <v>-5.2655886036452602</v>
      </c>
      <c r="K3461">
        <v>13.3997412002534</v>
      </c>
      <c r="L3461">
        <v>17.101532816970799</v>
      </c>
      <c r="M3461">
        <v>42.224949310872198</v>
      </c>
      <c r="N3461">
        <v>1.5671276621852599</v>
      </c>
      <c r="O3461">
        <v>194.26229508196701</v>
      </c>
      <c r="P3461">
        <v>61.6867469879518</v>
      </c>
      <c r="Q3461">
        <v>1.2623565631569E-2</v>
      </c>
    </row>
    <row r="3462" spans="1:17" hidden="1" x14ac:dyDescent="0.3">
      <c r="A3462" t="s">
        <v>7146</v>
      </c>
      <c r="B3462" t="s">
        <v>7147</v>
      </c>
      <c r="C3462" t="str">
        <f>IFERROR(VLOOKUP(Table1[[#This Row],[Ticker]],[1]!Table2[[Symbol]:[Industry]],2,FALSE),"-")</f>
        <v>-</v>
      </c>
      <c r="D3462" t="s">
        <v>1510</v>
      </c>
      <c r="E3462">
        <v>50.6</v>
      </c>
      <c r="F3462">
        <v>20.239999999999998</v>
      </c>
      <c r="G3462">
        <v>-23.628124786880001</v>
      </c>
      <c r="H3462">
        <v>-6.4145946539800596</v>
      </c>
      <c r="I3462">
        <v>-25.644568528696599</v>
      </c>
      <c r="J3462">
        <v>-12.760046336566299</v>
      </c>
      <c r="K3462">
        <v>20.525030684481099</v>
      </c>
      <c r="L3462">
        <v>20.798506719062999</v>
      </c>
      <c r="M3462">
        <v>44.959092532964398</v>
      </c>
      <c r="N3462">
        <v>1.76989071820736</v>
      </c>
      <c r="O3462">
        <v>37.351778656126399</v>
      </c>
      <c r="P3462">
        <v>17.948717948717899</v>
      </c>
      <c r="Q3462">
        <v>2.2414182075768001E-2</v>
      </c>
    </row>
    <row r="3463" spans="1:17" hidden="1" x14ac:dyDescent="0.3">
      <c r="A3463" t="s">
        <v>7148</v>
      </c>
      <c r="B3463" t="s">
        <v>7149</v>
      </c>
      <c r="C3463" t="str">
        <f>IFERROR(VLOOKUP(Table1[[#This Row],[Ticker]],[1]!Table2[[Symbol]:[Industry]],2,FALSE),"-")</f>
        <v>-</v>
      </c>
      <c r="D3463" t="s">
        <v>83</v>
      </c>
      <c r="E3463">
        <v>50.572998319999897</v>
      </c>
      <c r="F3463">
        <v>17.2</v>
      </c>
      <c r="G3463">
        <v>102.398802087055</v>
      </c>
      <c r="H3463">
        <v>55.796779401279501</v>
      </c>
      <c r="I3463">
        <v>36.460694629198102</v>
      </c>
      <c r="J3463">
        <v>54.748543674477901</v>
      </c>
      <c r="K3463">
        <v>12.035823181262501</v>
      </c>
      <c r="L3463">
        <v>10.1857677141917</v>
      </c>
      <c r="M3463">
        <v>73.159973637711602</v>
      </c>
      <c r="N3463">
        <v>3.2817201637477398</v>
      </c>
      <c r="O3463">
        <v>10.697674418604599</v>
      </c>
      <c r="P3463">
        <v>179.67479674796701</v>
      </c>
      <c r="Q3463">
        <v>6.5947997020348995E-2</v>
      </c>
    </row>
    <row r="3464" spans="1:17" hidden="1" x14ac:dyDescent="0.3">
      <c r="A3464" t="s">
        <v>7150</v>
      </c>
      <c r="B3464" t="s">
        <v>7151</v>
      </c>
      <c r="C3464" t="str">
        <f>IFERROR(VLOOKUP(Table1[[#This Row],[Ticker]],[1]!Table2[[Symbol]:[Industry]],2,FALSE),"-")</f>
        <v>-</v>
      </c>
      <c r="D3464" t="s">
        <v>2600</v>
      </c>
      <c r="E3464">
        <v>50.55</v>
      </c>
      <c r="F3464">
        <v>40.44</v>
      </c>
      <c r="G3464">
        <v>12.3607358518064</v>
      </c>
      <c r="H3464">
        <v>-4.4489556801038699</v>
      </c>
      <c r="I3464">
        <v>-21.450981111878701</v>
      </c>
      <c r="J3464">
        <v>1.81320641459024</v>
      </c>
      <c r="K3464">
        <v>41.763211348459599</v>
      </c>
      <c r="L3464">
        <v>42.480542178304702</v>
      </c>
      <c r="M3464">
        <v>58.103439231370302</v>
      </c>
      <c r="N3464">
        <v>0.68423863647011396</v>
      </c>
      <c r="O3464">
        <v>67.284866468842694</v>
      </c>
      <c r="P3464">
        <v>47.001090512540799</v>
      </c>
      <c r="Q3464">
        <v>9.6989549374614001E-2</v>
      </c>
    </row>
    <row r="3465" spans="1:17" hidden="1" x14ac:dyDescent="0.3">
      <c r="A3465" t="s">
        <v>7152</v>
      </c>
      <c r="B3465" t="s">
        <v>7153</v>
      </c>
      <c r="C3465" t="str">
        <f>IFERROR(VLOOKUP(Table1[[#This Row],[Ticker]],[1]!Table2[[Symbol]:[Industry]],2,FALSE),"-")</f>
        <v>-</v>
      </c>
      <c r="D3465" t="s">
        <v>127</v>
      </c>
      <c r="E3465">
        <v>50.526219744000002</v>
      </c>
      <c r="F3465">
        <v>24.86</v>
      </c>
      <c r="G3465">
        <v>94.740329871621498</v>
      </c>
      <c r="H3465">
        <v>0.30977100469215602</v>
      </c>
      <c r="I3465">
        <v>80.563893803604699</v>
      </c>
      <c r="J3465">
        <v>1.58716351375686</v>
      </c>
      <c r="K3465">
        <v>23.081590596227802</v>
      </c>
      <c r="L3465">
        <v>17.847084419621702</v>
      </c>
      <c r="M3465">
        <v>58.535629249446004</v>
      </c>
      <c r="N3465">
        <v>1.33455045951693</v>
      </c>
      <c r="O3465">
        <v>14.963797264682199</v>
      </c>
      <c r="P3465">
        <v>171.693989071038</v>
      </c>
    </row>
    <row r="3466" spans="1:17" hidden="1" x14ac:dyDescent="0.3">
      <c r="A3466" t="s">
        <v>7154</v>
      </c>
      <c r="B3466" t="s">
        <v>7155</v>
      </c>
      <c r="C3466" t="str">
        <f>IFERROR(VLOOKUP(Table1[[#This Row],[Ticker]],[1]!Table2[[Symbol]:[Industry]],2,FALSE),"-")</f>
        <v>-</v>
      </c>
      <c r="D3466" t="s">
        <v>645</v>
      </c>
      <c r="E3466">
        <v>50.386142999999997</v>
      </c>
      <c r="F3466">
        <v>11.03</v>
      </c>
      <c r="G3466">
        <v>6.9850031949959899</v>
      </c>
      <c r="H3466">
        <v>5.87111963173421</v>
      </c>
      <c r="I3466">
        <v>-29.895425556323101</v>
      </c>
      <c r="J3466">
        <v>-5.7088806745719802</v>
      </c>
      <c r="K3466">
        <v>11.5639736529121</v>
      </c>
      <c r="L3466">
        <v>10.579572902579001</v>
      </c>
      <c r="M3466">
        <v>25.548219426338498</v>
      </c>
      <c r="N3466">
        <v>0.39608863509762698</v>
      </c>
      <c r="O3466">
        <v>55.031731640979103</v>
      </c>
      <c r="P3466">
        <v>68.396946564885397</v>
      </c>
      <c r="Q3466">
        <v>1.299251848974E-2</v>
      </c>
    </row>
    <row r="3467" spans="1:17" hidden="1" x14ac:dyDescent="0.3">
      <c r="A3467" t="s">
        <v>7156</v>
      </c>
      <c r="B3467" t="s">
        <v>7157</v>
      </c>
      <c r="C3467" t="str">
        <f>IFERROR(VLOOKUP(Table1[[#This Row],[Ticker]],[1]!Table2[[Symbol]:[Industry]],2,FALSE),"-")</f>
        <v>-</v>
      </c>
      <c r="D3467" t="s">
        <v>1194</v>
      </c>
      <c r="E3467">
        <v>50.239800000000002</v>
      </c>
      <c r="F3467">
        <v>114</v>
      </c>
      <c r="G3467">
        <v>4.0682400228153002</v>
      </c>
      <c r="H3467">
        <v>5.87111963173421</v>
      </c>
      <c r="I3467">
        <v>37.583501646741901</v>
      </c>
      <c r="J3467">
        <v>-1.3721459806944301</v>
      </c>
      <c r="K3467">
        <v>110.449144920582</v>
      </c>
      <c r="L3467">
        <v>93.578961221644605</v>
      </c>
      <c r="M3467">
        <v>45.985628304919899</v>
      </c>
      <c r="N3467">
        <v>0.80789701651628598</v>
      </c>
      <c r="O3467">
        <v>21.122807017543799</v>
      </c>
      <c r="P3467">
        <v>62.810625535561201</v>
      </c>
      <c r="Q3467">
        <v>5.5240315247159999E-2</v>
      </c>
    </row>
    <row r="3468" spans="1:17" hidden="1" x14ac:dyDescent="0.3">
      <c r="A3468" t="s">
        <v>7158</v>
      </c>
      <c r="B3468" t="s">
        <v>7159</v>
      </c>
      <c r="C3468" t="str">
        <f>IFERROR(VLOOKUP(Table1[[#This Row],[Ticker]],[1]!Table2[[Symbol]:[Industry]],2,FALSE),"-")</f>
        <v>-</v>
      </c>
      <c r="D3468" t="s">
        <v>141</v>
      </c>
      <c r="E3468">
        <v>50.213807680000002</v>
      </c>
      <c r="F3468">
        <v>35.049999999999997</v>
      </c>
      <c r="G3468">
        <v>122.124643035918</v>
      </c>
      <c r="H3468">
        <v>21.624475672607701</v>
      </c>
      <c r="I3468">
        <v>-9.6332397583402294</v>
      </c>
      <c r="J3468">
        <v>5.9456739825633704</v>
      </c>
      <c r="K3468">
        <v>30.351034000681199</v>
      </c>
      <c r="L3468">
        <v>27.256922311088001</v>
      </c>
      <c r="M3468">
        <v>88.593441918284796</v>
      </c>
      <c r="N3468">
        <v>0.87281602003218794</v>
      </c>
      <c r="O3468">
        <v>28.245363766048499</v>
      </c>
      <c r="P3468">
        <v>210.17699115044201</v>
      </c>
      <c r="Q3468">
        <v>0.137361625526394</v>
      </c>
    </row>
    <row r="3469" spans="1:17" hidden="1" x14ac:dyDescent="0.3">
      <c r="A3469" t="s">
        <v>7160</v>
      </c>
      <c r="B3469" t="s">
        <v>7161</v>
      </c>
      <c r="C3469" t="str">
        <f>IFERROR(VLOOKUP(Table1[[#This Row],[Ticker]],[1]!Table2[[Symbol]:[Industry]],2,FALSE),"-")</f>
        <v>-</v>
      </c>
      <c r="D3469" t="s">
        <v>7162</v>
      </c>
      <c r="E3469">
        <v>50.206907999999999</v>
      </c>
      <c r="F3469">
        <v>60</v>
      </c>
      <c r="G3469">
        <v>615.30798456145499</v>
      </c>
      <c r="H3469">
        <v>28.418848400661101</v>
      </c>
      <c r="I3469">
        <v>-9.7409924216460002</v>
      </c>
      <c r="J3469">
        <v>3.8441616568344901</v>
      </c>
      <c r="K3469">
        <v>51.296474339426602</v>
      </c>
      <c r="L3469">
        <v>40.354615091862797</v>
      </c>
      <c r="M3469">
        <v>73.798017011947906</v>
      </c>
      <c r="N3469">
        <v>1.14670959901892</v>
      </c>
      <c r="O3469">
        <v>5.43333333333333</v>
      </c>
      <c r="P3469">
        <v>645.34161490683198</v>
      </c>
      <c r="Q3469">
        <v>0.184368565287405</v>
      </c>
    </row>
    <row r="3470" spans="1:17" hidden="1" x14ac:dyDescent="0.3">
      <c r="A3470" t="s">
        <v>7163</v>
      </c>
      <c r="B3470" t="s">
        <v>7164</v>
      </c>
      <c r="C3470" t="str">
        <f>IFERROR(VLOOKUP(Table1[[#This Row],[Ticker]],[1]!Table2[[Symbol]:[Industry]],2,FALSE),"-")</f>
        <v>-</v>
      </c>
      <c r="D3470" t="s">
        <v>7165</v>
      </c>
      <c r="E3470">
        <v>50.095620455999999</v>
      </c>
      <c r="F3470">
        <v>35.32</v>
      </c>
      <c r="G3470">
        <v>-16.0981464744089</v>
      </c>
      <c r="H3470">
        <v>-7.06725418690203</v>
      </c>
      <c r="I3470">
        <v>-38.508482019709703</v>
      </c>
      <c r="J3470">
        <v>1.5549746883617199</v>
      </c>
      <c r="K3470">
        <v>34.6664850569245</v>
      </c>
      <c r="L3470">
        <v>38.076131507657799</v>
      </c>
      <c r="M3470">
        <v>70.372353665343397</v>
      </c>
      <c r="N3470">
        <v>0.65313780820914402</v>
      </c>
      <c r="O3470">
        <v>58.493771234428003</v>
      </c>
      <c r="P3470">
        <v>23.2379623168178</v>
      </c>
      <c r="Q3470">
        <v>5.0105390242065E-2</v>
      </c>
    </row>
    <row r="3471" spans="1:17" hidden="1" x14ac:dyDescent="0.3">
      <c r="A3471" t="s">
        <v>7166</v>
      </c>
      <c r="B3471" t="s">
        <v>7167</v>
      </c>
      <c r="C3471" t="str">
        <f>IFERROR(VLOOKUP(Table1[[#This Row],[Ticker]],[1]!Table2[[Symbol]:[Industry]],2,FALSE),"-")</f>
        <v>-</v>
      </c>
      <c r="D3471" t="s">
        <v>283</v>
      </c>
      <c r="E3471">
        <v>50.093337599999998</v>
      </c>
      <c r="F3471">
        <v>24.66</v>
      </c>
      <c r="G3471">
        <v>-57.568158702708402</v>
      </c>
      <c r="H3471">
        <v>-9.5468386512479704</v>
      </c>
      <c r="I3471">
        <v>-28.463204522655001</v>
      </c>
      <c r="J3471">
        <v>2.9793184544520099</v>
      </c>
      <c r="K3471">
        <v>24.193994265623001</v>
      </c>
      <c r="L3471">
        <v>27.365131653058199</v>
      </c>
      <c r="M3471">
        <v>60.738389051112797</v>
      </c>
      <c r="N3471">
        <v>0.47822536645564501</v>
      </c>
      <c r="O3471">
        <v>45.5798864557988</v>
      </c>
      <c r="P3471">
        <v>16.595744680850999</v>
      </c>
      <c r="Q3471">
        <v>-8.4210532626801005E-2</v>
      </c>
    </row>
    <row r="3472" spans="1:17" hidden="1" x14ac:dyDescent="0.3">
      <c r="A3472" t="s">
        <v>7168</v>
      </c>
      <c r="B3472" t="s">
        <v>7169</v>
      </c>
      <c r="C3472" t="str">
        <f>IFERROR(VLOOKUP(Table1[[#This Row],[Ticker]],[1]!Table2[[Symbol]:[Industry]],2,FALSE),"-")</f>
        <v>-</v>
      </c>
      <c r="D3472" t="s">
        <v>127</v>
      </c>
      <c r="E3472">
        <v>50.084652554999998</v>
      </c>
      <c r="F3472">
        <v>138.94999999999999</v>
      </c>
      <c r="G3472">
        <v>-31.835750486719402</v>
      </c>
      <c r="H3472">
        <v>10.905681843715699</v>
      </c>
      <c r="I3472">
        <v>-0.289188291656373</v>
      </c>
      <c r="J3472">
        <v>-1.9439830071419</v>
      </c>
      <c r="K3472">
        <v>129.84834507564199</v>
      </c>
      <c r="L3472">
        <v>127.74602942779001</v>
      </c>
      <c r="M3472">
        <v>59.605446439455697</v>
      </c>
      <c r="N3472">
        <v>0.83506870840879599</v>
      </c>
      <c r="O3472">
        <v>17.3083843109032</v>
      </c>
      <c r="P3472">
        <v>34.902912621359199</v>
      </c>
      <c r="Q3472">
        <v>0.104375648424105</v>
      </c>
    </row>
    <row r="3473" spans="1:17" hidden="1" x14ac:dyDescent="0.3">
      <c r="A3473" t="s">
        <v>7170</v>
      </c>
      <c r="B3473" t="s">
        <v>7171</v>
      </c>
      <c r="C3473" t="str">
        <f>IFERROR(VLOOKUP(Table1[[#This Row],[Ticker]],[1]!Table2[[Symbol]:[Industry]],2,FALSE),"-")</f>
        <v>-</v>
      </c>
      <c r="D3473" t="s">
        <v>228</v>
      </c>
      <c r="E3473">
        <v>49.981352000000001</v>
      </c>
      <c r="F3473">
        <v>173.45</v>
      </c>
      <c r="G3473">
        <v>3199.1410337621001</v>
      </c>
      <c r="H3473">
        <v>16.8879847110992</v>
      </c>
      <c r="I3473">
        <v>154.12352332192299</v>
      </c>
      <c r="J3473">
        <v>6.7969576429546299</v>
      </c>
      <c r="K3473">
        <v>154.75825201159901</v>
      </c>
      <c r="L3473">
        <v>107.792755535151</v>
      </c>
      <c r="M3473">
        <v>80.908605327414506</v>
      </c>
      <c r="N3473">
        <v>0.52820755503079098</v>
      </c>
      <c r="O3473">
        <v>16.4889017007783</v>
      </c>
      <c r="P3473">
        <v>3229.1746641074801</v>
      </c>
    </row>
    <row r="3474" spans="1:17" hidden="1" x14ac:dyDescent="0.3">
      <c r="A3474" t="s">
        <v>7172</v>
      </c>
      <c r="B3474" t="s">
        <v>7173</v>
      </c>
      <c r="C3474" t="str">
        <f>IFERROR(VLOOKUP(Table1[[#This Row],[Ticker]],[1]!Table2[[Symbol]:[Industry]],2,FALSE),"-")</f>
        <v>-</v>
      </c>
      <c r="D3474" t="s">
        <v>141</v>
      </c>
      <c r="E3474">
        <v>49.908587820000001</v>
      </c>
      <c r="F3474">
        <v>39.9</v>
      </c>
      <c r="G3474">
        <v>-0.23532195240333501</v>
      </c>
      <c r="H3474">
        <v>1.1672868791209601</v>
      </c>
      <c r="I3474">
        <v>-37.225552328881903</v>
      </c>
      <c r="J3474">
        <v>6.4365543705619803</v>
      </c>
      <c r="K3474">
        <v>40.086045001896501</v>
      </c>
      <c r="L3474">
        <v>39.910443506648399</v>
      </c>
      <c r="M3474">
        <v>85.377854140183999</v>
      </c>
      <c r="N3474">
        <v>1.1799525905858399</v>
      </c>
      <c r="O3474">
        <v>33.583959899749303</v>
      </c>
      <c r="P3474">
        <v>32.999999999999901</v>
      </c>
      <c r="Q3474">
        <v>1.1464489340781999E-2</v>
      </c>
    </row>
    <row r="3475" spans="1:17" hidden="1" x14ac:dyDescent="0.3">
      <c r="A3475" t="s">
        <v>7174</v>
      </c>
      <c r="B3475" t="s">
        <v>7175</v>
      </c>
      <c r="C3475" t="str">
        <f>IFERROR(VLOOKUP(Table1[[#This Row],[Ticker]],[1]!Table2[[Symbol]:[Industry]],2,FALSE),"-")</f>
        <v>-</v>
      </c>
      <c r="D3475" t="s">
        <v>532</v>
      </c>
      <c r="E3475">
        <v>49.848964500000001</v>
      </c>
      <c r="F3475">
        <v>1.06</v>
      </c>
      <c r="G3475">
        <v>-11.145734176289899</v>
      </c>
      <c r="H3475">
        <v>-44.348660588046002</v>
      </c>
      <c r="I3475">
        <v>-20.611188618744698</v>
      </c>
      <c r="J3475">
        <v>-4.00372492806284</v>
      </c>
      <c r="K3475">
        <v>1.2988263481170901</v>
      </c>
      <c r="L3475">
        <v>1.21100981088087</v>
      </c>
      <c r="M3475">
        <v>33.180391692233698</v>
      </c>
      <c r="N3475">
        <v>1.0929021388928599</v>
      </c>
      <c r="O3475">
        <v>84.905660377358402</v>
      </c>
      <c r="P3475">
        <v>34.190298646295801</v>
      </c>
      <c r="Q3475">
        <v>0.11494806222876</v>
      </c>
    </row>
    <row r="3476" spans="1:17" hidden="1" x14ac:dyDescent="0.3">
      <c r="A3476" t="s">
        <v>7176</v>
      </c>
      <c r="B3476" t="s">
        <v>7177</v>
      </c>
      <c r="C3476" t="str">
        <f>IFERROR(VLOOKUP(Table1[[#This Row],[Ticker]],[1]!Table2[[Symbol]:[Industry]],2,FALSE),"-")</f>
        <v>-</v>
      </c>
      <c r="D3476" t="s">
        <v>473</v>
      </c>
      <c r="E3476">
        <v>49.6595333</v>
      </c>
      <c r="F3476">
        <v>18.850000000000001</v>
      </c>
      <c r="G3476">
        <v>16.090400662375199</v>
      </c>
      <c r="H3476">
        <v>-0.90331645849135001</v>
      </c>
      <c r="I3476">
        <v>-28.146475469962802</v>
      </c>
      <c r="J3476">
        <v>4.6901454542332504</v>
      </c>
      <c r="K3476">
        <v>17.988116750513399</v>
      </c>
      <c r="L3476">
        <v>18.078840707320602</v>
      </c>
      <c r="M3476">
        <v>61.183629242201498</v>
      </c>
      <c r="N3476">
        <v>1.7539158880352801</v>
      </c>
      <c r="O3476">
        <v>45.092838196286401</v>
      </c>
      <c r="P3476">
        <v>47.265625</v>
      </c>
      <c r="Q3476">
        <v>-0.103697258163452</v>
      </c>
    </row>
    <row r="3477" spans="1:17" hidden="1" x14ac:dyDescent="0.3">
      <c r="A3477" t="s">
        <v>7178</v>
      </c>
      <c r="B3477" t="s">
        <v>7179</v>
      </c>
      <c r="C3477" t="str">
        <f>IFERROR(VLOOKUP(Table1[[#This Row],[Ticker]],[1]!Table2[[Symbol]:[Industry]],2,FALSE),"-")</f>
        <v>-</v>
      </c>
      <c r="D3477" t="s">
        <v>54</v>
      </c>
      <c r="E3477">
        <v>49.625</v>
      </c>
      <c r="F3477">
        <v>3.97</v>
      </c>
      <c r="G3477">
        <v>-46.770207526584699</v>
      </c>
      <c r="H3477">
        <v>-3.22772773117183</v>
      </c>
      <c r="I3477">
        <v>-19.892688829448399</v>
      </c>
      <c r="J3477">
        <v>-3.8052360050253502</v>
      </c>
      <c r="K3477">
        <v>4.0188139430830603</v>
      </c>
      <c r="L3477">
        <v>4.1312694089949096</v>
      </c>
      <c r="M3477">
        <v>45.9316869705345</v>
      </c>
      <c r="N3477">
        <v>1.0470089205643001</v>
      </c>
      <c r="O3477">
        <v>58.942065491183797</v>
      </c>
      <c r="P3477">
        <v>16.081871345029199</v>
      </c>
      <c r="Q3477">
        <v>0.105965200881515</v>
      </c>
    </row>
    <row r="3478" spans="1:17" hidden="1" x14ac:dyDescent="0.3">
      <c r="A3478" t="s">
        <v>7180</v>
      </c>
      <c r="B3478" t="s">
        <v>7181</v>
      </c>
      <c r="C3478" t="str">
        <f>IFERROR(VLOOKUP(Table1[[#This Row],[Ticker]],[1]!Table2[[Symbol]:[Industry]],2,FALSE),"-")</f>
        <v>-</v>
      </c>
      <c r="D3478" t="s">
        <v>7182</v>
      </c>
      <c r="E3478">
        <v>49.61731082</v>
      </c>
      <c r="F3478">
        <v>53.9</v>
      </c>
      <c r="G3478">
        <v>-4.83037831285632</v>
      </c>
      <c r="H3478">
        <v>-5.9004742517207998</v>
      </c>
      <c r="I3478">
        <v>32.0508929510898</v>
      </c>
      <c r="J3478">
        <v>7.0708364754459101</v>
      </c>
      <c r="K3478">
        <v>44.377939809351197</v>
      </c>
      <c r="M3478">
        <v>80.947878008567002</v>
      </c>
      <c r="N3478">
        <v>0.68302688447732696</v>
      </c>
      <c r="O3478">
        <v>6.7717996289424702</v>
      </c>
      <c r="P3478">
        <v>101.119402985074</v>
      </c>
    </row>
    <row r="3479" spans="1:17" hidden="1" x14ac:dyDescent="0.3">
      <c r="A3479" t="s">
        <v>7183</v>
      </c>
      <c r="B3479" t="s">
        <v>7184</v>
      </c>
      <c r="C3479" t="str">
        <f>IFERROR(VLOOKUP(Table1[[#This Row],[Ticker]],[1]!Table2[[Symbol]:[Industry]],2,FALSE),"-")</f>
        <v>-</v>
      </c>
      <c r="D3479" t="s">
        <v>569</v>
      </c>
      <c r="E3479">
        <v>49.609058861999998</v>
      </c>
      <c r="F3479">
        <v>45.98</v>
      </c>
      <c r="G3479">
        <v>-58.592824993459402</v>
      </c>
      <c r="H3479">
        <v>5.1634476740622404</v>
      </c>
      <c r="I3479">
        <v>-4.31113436858368</v>
      </c>
      <c r="J3479">
        <v>23.573506193218599</v>
      </c>
      <c r="K3479">
        <v>40.865987115937997</v>
      </c>
      <c r="L3479">
        <v>43.274711928365697</v>
      </c>
      <c r="M3479">
        <v>69.494936842834207</v>
      </c>
      <c r="N3479">
        <v>0.71704450041981505</v>
      </c>
      <c r="O3479">
        <v>69.606965904993402</v>
      </c>
      <c r="P3479">
        <v>42.220847510052501</v>
      </c>
      <c r="Q3479">
        <v>0.17685725242188899</v>
      </c>
    </row>
    <row r="3480" spans="1:17" hidden="1" x14ac:dyDescent="0.3">
      <c r="A3480" t="s">
        <v>7185</v>
      </c>
      <c r="B3480" t="s">
        <v>7186</v>
      </c>
      <c r="C3480" t="str">
        <f>IFERROR(VLOOKUP(Table1[[#This Row],[Ticker]],[1]!Table2[[Symbol]:[Industry]],2,FALSE),"-")</f>
        <v>-</v>
      </c>
      <c r="D3480" t="s">
        <v>415</v>
      </c>
      <c r="E3480">
        <v>49.557471039999903</v>
      </c>
      <c r="F3480">
        <v>78.400000000000006</v>
      </c>
      <c r="G3480">
        <v>-38.391315909374299</v>
      </c>
      <c r="H3480">
        <v>-10.6419552862848</v>
      </c>
      <c r="I3480">
        <v>-35.938019874779499</v>
      </c>
      <c r="J3480">
        <v>-5.0262568554285103</v>
      </c>
      <c r="K3480">
        <v>82.983139435378803</v>
      </c>
      <c r="L3480">
        <v>90.486883453446595</v>
      </c>
      <c r="M3480">
        <v>38.701136164471301</v>
      </c>
      <c r="N3480">
        <v>0.93113992645635701</v>
      </c>
      <c r="O3480">
        <v>105.35714285714199</v>
      </c>
      <c r="P3480">
        <v>11.5220483641536</v>
      </c>
      <c r="Q3480">
        <v>2.7070497174713E-2</v>
      </c>
    </row>
    <row r="3481" spans="1:17" hidden="1" x14ac:dyDescent="0.3">
      <c r="A3481" t="s">
        <v>7187</v>
      </c>
      <c r="B3481" t="s">
        <v>7188</v>
      </c>
      <c r="C3481" t="str">
        <f>IFERROR(VLOOKUP(Table1[[#This Row],[Ticker]],[1]!Table2[[Symbol]:[Industry]],2,FALSE),"-")</f>
        <v>-</v>
      </c>
      <c r="D3481" t="s">
        <v>532</v>
      </c>
      <c r="E3481">
        <v>49.501649999999998</v>
      </c>
      <c r="F3481">
        <v>165</v>
      </c>
      <c r="G3481">
        <v>104.67476225775199</v>
      </c>
      <c r="H3481">
        <v>-27.1886079267708</v>
      </c>
      <c r="I3481">
        <v>-8.9851884491046494</v>
      </c>
      <c r="J3481">
        <v>-8.9684864298211302</v>
      </c>
      <c r="K3481">
        <v>189.589059032667</v>
      </c>
      <c r="L3481">
        <v>154.77648020652401</v>
      </c>
      <c r="M3481">
        <v>13.4516361620681</v>
      </c>
      <c r="N3481">
        <v>0.28957849066392599</v>
      </c>
      <c r="O3481">
        <v>61.424242424242401</v>
      </c>
      <c r="P3481">
        <v>142.64705882352899</v>
      </c>
      <c r="Q3481">
        <v>8.2175442123677001E-2</v>
      </c>
    </row>
    <row r="3482" spans="1:17" hidden="1" x14ac:dyDescent="0.3">
      <c r="A3482" t="s">
        <v>7189</v>
      </c>
      <c r="B3482" t="s">
        <v>7190</v>
      </c>
      <c r="C3482" t="str">
        <f>IFERROR(VLOOKUP(Table1[[#This Row],[Ticker]],[1]!Table2[[Symbol]:[Industry]],2,FALSE),"-")</f>
        <v>-</v>
      </c>
      <c r="D3482" t="s">
        <v>46</v>
      </c>
      <c r="E3482">
        <v>49.454999999999998</v>
      </c>
      <c r="F3482">
        <v>63</v>
      </c>
      <c r="G3482">
        <v>28.456935692359099</v>
      </c>
      <c r="H3482">
        <v>-11.0242848182553</v>
      </c>
      <c r="I3482">
        <v>-1.4120140483252701</v>
      </c>
      <c r="J3482">
        <v>-2.1721459806944301</v>
      </c>
      <c r="K3482">
        <v>64.618942246817994</v>
      </c>
      <c r="L3482">
        <v>58.661734877431698</v>
      </c>
      <c r="M3482">
        <v>50.469494171095697</v>
      </c>
      <c r="N3482">
        <v>0.77987421383647804</v>
      </c>
      <c r="O3482">
        <v>37.301587301587297</v>
      </c>
      <c r="P3482">
        <v>63.001293661060799</v>
      </c>
      <c r="Q3482">
        <v>8.4503209481677999E-2</v>
      </c>
    </row>
    <row r="3483" spans="1:17" hidden="1" x14ac:dyDescent="0.3">
      <c r="A3483" t="s">
        <v>7191</v>
      </c>
      <c r="B3483" t="s">
        <v>7192</v>
      </c>
      <c r="C3483" t="str">
        <f>IFERROR(VLOOKUP(Table1[[#This Row],[Ticker]],[1]!Table2[[Symbol]:[Industry]],2,FALSE),"-")</f>
        <v>-</v>
      </c>
      <c r="D3483" t="s">
        <v>104</v>
      </c>
      <c r="E3483">
        <v>49.431393999999997</v>
      </c>
      <c r="F3483">
        <v>38.03</v>
      </c>
      <c r="G3483">
        <v>508.05361797677</v>
      </c>
      <c r="H3483">
        <v>-20.9347742894257</v>
      </c>
      <c r="I3483">
        <v>132.69201366753401</v>
      </c>
      <c r="J3483">
        <v>-6.0760211939530198</v>
      </c>
      <c r="K3483">
        <v>35.371095462112102</v>
      </c>
      <c r="L3483">
        <v>21.675460833064299</v>
      </c>
      <c r="M3483">
        <v>39.223622526527201</v>
      </c>
      <c r="N3483">
        <v>0.95900385163298596</v>
      </c>
      <c r="O3483">
        <v>48.119905337891097</v>
      </c>
      <c r="P3483">
        <v>582.764811490125</v>
      </c>
      <c r="Q3483">
        <v>8.4783257129407999E-2</v>
      </c>
    </row>
    <row r="3484" spans="1:17" hidden="1" x14ac:dyDescent="0.3">
      <c r="A3484" t="s">
        <v>7193</v>
      </c>
      <c r="B3484" t="s">
        <v>7194</v>
      </c>
      <c r="C3484" t="str">
        <f>IFERROR(VLOOKUP(Table1[[#This Row],[Ticker]],[1]!Table2[[Symbol]:[Industry]],2,FALSE),"-")</f>
        <v>-</v>
      </c>
      <c r="D3484" t="s">
        <v>4330</v>
      </c>
      <c r="E3484">
        <v>49.391338400000002</v>
      </c>
      <c r="F3484">
        <v>56.08</v>
      </c>
      <c r="G3484">
        <v>-25.659909891254099</v>
      </c>
      <c r="H3484">
        <v>-5.1542661323275096</v>
      </c>
      <c r="I3484">
        <v>-18.635114920294701</v>
      </c>
      <c r="J3484">
        <v>-1.9215022038703999</v>
      </c>
      <c r="K3484">
        <v>59.553055539237199</v>
      </c>
      <c r="L3484">
        <v>58.197562824647299</v>
      </c>
      <c r="M3484">
        <v>33.393775460068902</v>
      </c>
      <c r="N3484">
        <v>1.0507801521085001</v>
      </c>
      <c r="O3484">
        <v>43.4557774607703</v>
      </c>
      <c r="P3484">
        <v>32.201791607732197</v>
      </c>
      <c r="Q3484">
        <v>3.3384816742000001E-2</v>
      </c>
    </row>
    <row r="3485" spans="1:17" hidden="1" x14ac:dyDescent="0.3">
      <c r="A3485" t="s">
        <v>7195</v>
      </c>
      <c r="B3485" t="s">
        <v>7196</v>
      </c>
      <c r="C3485" t="str">
        <f>IFERROR(VLOOKUP(Table1[[#This Row],[Ticker]],[1]!Table2[[Symbol]:[Industry]],2,FALSE),"-")</f>
        <v>-</v>
      </c>
      <c r="D3485" t="s">
        <v>296</v>
      </c>
      <c r="E3485">
        <v>49.228204271999999</v>
      </c>
      <c r="F3485">
        <v>88.53</v>
      </c>
      <c r="G3485">
        <v>53.448234939597398</v>
      </c>
      <c r="H3485">
        <v>18.8290387383663</v>
      </c>
      <c r="I3485">
        <v>-26.6587663944951</v>
      </c>
      <c r="J3485">
        <v>-2.0590829176313701</v>
      </c>
      <c r="K3485">
        <v>81.430841178133704</v>
      </c>
      <c r="L3485">
        <v>76.5550689017889</v>
      </c>
      <c r="M3485">
        <v>68.780737833853095</v>
      </c>
      <c r="N3485">
        <v>0.61493042014406996</v>
      </c>
      <c r="O3485">
        <v>28.7699085055913</v>
      </c>
      <c r="P3485">
        <v>102.354285714285</v>
      </c>
      <c r="Q3485">
        <v>6.6970878295560005E-2</v>
      </c>
    </row>
    <row r="3486" spans="1:17" hidden="1" x14ac:dyDescent="0.3">
      <c r="A3486" t="s">
        <v>7197</v>
      </c>
      <c r="B3486" t="s">
        <v>7198</v>
      </c>
      <c r="C3486" t="str">
        <f>IFERROR(VLOOKUP(Table1[[#This Row],[Ticker]],[1]!Table2[[Symbol]:[Industry]],2,FALSE),"-")</f>
        <v>-</v>
      </c>
      <c r="D3486" t="s">
        <v>127</v>
      </c>
      <c r="E3486">
        <v>49.079735534999998</v>
      </c>
      <c r="F3486">
        <v>3.45</v>
      </c>
      <c r="K3486">
        <v>3.4677458506360201</v>
      </c>
      <c r="L3486">
        <v>4.1767796842679701</v>
      </c>
      <c r="M3486">
        <v>60.755946489344097</v>
      </c>
      <c r="N3486">
        <v>1</v>
      </c>
      <c r="Q3486">
        <v>-4.7233022382218999E-2</v>
      </c>
    </row>
    <row r="3487" spans="1:17" hidden="1" x14ac:dyDescent="0.3">
      <c r="A3487" t="s">
        <v>7199</v>
      </c>
      <c r="B3487" t="s">
        <v>7200</v>
      </c>
      <c r="C3487" t="str">
        <f>IFERROR(VLOOKUP(Table1[[#This Row],[Ticker]],[1]!Table2[[Symbol]:[Industry]],2,FALSE),"-")</f>
        <v>-</v>
      </c>
      <c r="D3487" t="s">
        <v>992</v>
      </c>
      <c r="E3487">
        <v>48.939250000000001</v>
      </c>
      <c r="F3487">
        <v>103.03</v>
      </c>
      <c r="G3487">
        <v>56.784139373571598</v>
      </c>
      <c r="H3487">
        <v>13.5481777431143</v>
      </c>
      <c r="I3487">
        <v>18.183244246484499</v>
      </c>
      <c r="J3487">
        <v>-16.413688542224399</v>
      </c>
      <c r="K3487">
        <v>91.989459771608495</v>
      </c>
      <c r="L3487">
        <v>74.089966617282698</v>
      </c>
      <c r="M3487">
        <v>43.508416387483102</v>
      </c>
      <c r="N3487">
        <v>1.9940530216652801</v>
      </c>
      <c r="O3487">
        <v>24.235659516645601</v>
      </c>
      <c r="P3487">
        <v>94.396226415094304</v>
      </c>
      <c r="Q3487">
        <v>0.109559929223892</v>
      </c>
    </row>
    <row r="3488" spans="1:17" hidden="1" x14ac:dyDescent="0.3">
      <c r="A3488" t="s">
        <v>7201</v>
      </c>
      <c r="B3488" t="s">
        <v>7202</v>
      </c>
      <c r="C3488" t="str">
        <f>IFERROR(VLOOKUP(Table1[[#This Row],[Ticker]],[1]!Table2[[Symbol]:[Industry]],2,FALSE),"-")</f>
        <v>-</v>
      </c>
      <c r="D3488" t="s">
        <v>306</v>
      </c>
      <c r="E3488">
        <v>48.879001600000002</v>
      </c>
      <c r="F3488">
        <v>16.690000000000001</v>
      </c>
      <c r="G3488">
        <v>34.399867191569101</v>
      </c>
      <c r="H3488">
        <v>-5.6351565188933996</v>
      </c>
      <c r="I3488">
        <v>-13.5705769031069</v>
      </c>
      <c r="J3488">
        <v>2.32195641723168</v>
      </c>
      <c r="K3488">
        <v>16.1211149938426</v>
      </c>
      <c r="L3488">
        <v>15.174635929248501</v>
      </c>
      <c r="M3488">
        <v>62.830363139111</v>
      </c>
      <c r="N3488">
        <v>1.0781061301894701</v>
      </c>
      <c r="O3488">
        <v>21.629718394247998</v>
      </c>
      <c r="P3488">
        <v>77.553191489361694</v>
      </c>
      <c r="Q3488">
        <v>7.3068339842408001E-2</v>
      </c>
    </row>
    <row r="3489" spans="1:17" hidden="1" x14ac:dyDescent="0.3">
      <c r="A3489" t="s">
        <v>7203</v>
      </c>
      <c r="B3489" t="s">
        <v>7204</v>
      </c>
      <c r="C3489" t="str">
        <f>IFERROR(VLOOKUP(Table1[[#This Row],[Ticker]],[1]!Table2[[Symbol]:[Industry]],2,FALSE),"-")</f>
        <v>-</v>
      </c>
      <c r="D3489" t="s">
        <v>1645</v>
      </c>
      <c r="E3489">
        <v>48.850580000000001</v>
      </c>
      <c r="F3489">
        <v>26.42</v>
      </c>
      <c r="G3489">
        <v>-18.273901072956999</v>
      </c>
      <c r="H3489">
        <v>14.0178377784523</v>
      </c>
      <c r="I3489">
        <v>-26.437810374569999</v>
      </c>
      <c r="J3489">
        <v>18.0678540193055</v>
      </c>
      <c r="K3489">
        <v>25.199314098020999</v>
      </c>
      <c r="L3489">
        <v>26.7866292028008</v>
      </c>
      <c r="M3489">
        <v>55.420719429115103</v>
      </c>
      <c r="N3489">
        <v>2.6904935516182502</v>
      </c>
      <c r="O3489">
        <v>55.185465556396601</v>
      </c>
      <c r="P3489">
        <v>16.902654867256601</v>
      </c>
      <c r="Q3489">
        <v>-1.5943795366675999E-2</v>
      </c>
    </row>
    <row r="3490" spans="1:17" hidden="1" x14ac:dyDescent="0.3">
      <c r="A3490" t="s">
        <v>7205</v>
      </c>
      <c r="B3490" t="s">
        <v>7206</v>
      </c>
      <c r="C3490" t="str">
        <f>IFERROR(VLOOKUP(Table1[[#This Row],[Ticker]],[1]!Table2[[Symbol]:[Industry]],2,FALSE),"-")</f>
        <v>-</v>
      </c>
      <c r="D3490" t="s">
        <v>4591</v>
      </c>
      <c r="E3490">
        <v>48.741837599999997</v>
      </c>
      <c r="F3490">
        <v>16.89</v>
      </c>
      <c r="G3490">
        <v>-69.212600457007895</v>
      </c>
      <c r="H3490">
        <v>21.213469589468701</v>
      </c>
      <c r="I3490">
        <v>-0.44888701722561503</v>
      </c>
      <c r="J3490">
        <v>6.72184879737343</v>
      </c>
      <c r="K3490">
        <v>14.240311348739001</v>
      </c>
      <c r="L3490">
        <v>16.893324600133301</v>
      </c>
      <c r="M3490">
        <v>95.202871444905696</v>
      </c>
      <c r="N3490">
        <v>0.99102073973617999</v>
      </c>
      <c r="O3490">
        <v>169.09413854351601</v>
      </c>
      <c r="P3490">
        <v>69.238476953907806</v>
      </c>
      <c r="Q3490">
        <v>0.256725081050871</v>
      </c>
    </row>
    <row r="3491" spans="1:17" hidden="1" x14ac:dyDescent="0.3">
      <c r="A3491" t="s">
        <v>7207</v>
      </c>
      <c r="B3491" t="s">
        <v>7208</v>
      </c>
      <c r="C3491" t="str">
        <f>IFERROR(VLOOKUP(Table1[[#This Row],[Ticker]],[1]!Table2[[Symbol]:[Industry]],2,FALSE),"-")</f>
        <v>-</v>
      </c>
      <c r="D3491" t="s">
        <v>231</v>
      </c>
      <c r="E3491">
        <v>48.645795</v>
      </c>
      <c r="F3491">
        <v>32.450000000000003</v>
      </c>
      <c r="G3491">
        <v>-2.4284396257541498</v>
      </c>
      <c r="H3491">
        <v>5.8758034724836197</v>
      </c>
      <c r="I3491">
        <v>-15.4835715239896</v>
      </c>
      <c r="J3491">
        <v>2.8370376927749499</v>
      </c>
      <c r="K3491">
        <v>29.934903430213001</v>
      </c>
      <c r="L3491">
        <v>28.7488039702484</v>
      </c>
      <c r="M3491">
        <v>72.4575296898917</v>
      </c>
      <c r="N3491">
        <v>0.64807473850833297</v>
      </c>
      <c r="O3491">
        <v>9.3990755007704099</v>
      </c>
      <c r="P3491">
        <v>38.085106382978701</v>
      </c>
      <c r="Q3491">
        <v>1.6988257133047E-2</v>
      </c>
    </row>
    <row r="3492" spans="1:17" hidden="1" x14ac:dyDescent="0.3">
      <c r="A3492" t="s">
        <v>7209</v>
      </c>
      <c r="B3492" t="s">
        <v>7210</v>
      </c>
      <c r="C3492" t="str">
        <f>IFERROR(VLOOKUP(Table1[[#This Row],[Ticker]],[1]!Table2[[Symbol]:[Industry]],2,FALSE),"-")</f>
        <v>-</v>
      </c>
      <c r="D3492" t="s">
        <v>46</v>
      </c>
      <c r="E3492">
        <v>48.483049999999999</v>
      </c>
      <c r="F3492">
        <v>24.5</v>
      </c>
      <c r="G3492">
        <v>30.097088608871601</v>
      </c>
      <c r="H3492">
        <v>-7.2754898563386803</v>
      </c>
      <c r="I3492">
        <v>-26.255289285247901</v>
      </c>
      <c r="J3492">
        <v>-3.1368518630473701</v>
      </c>
      <c r="K3492">
        <v>26.634543332594301</v>
      </c>
      <c r="L3492">
        <v>26.405057692971202</v>
      </c>
      <c r="M3492">
        <v>37.900956050639699</v>
      </c>
      <c r="N3492">
        <v>0.40287358440315602</v>
      </c>
      <c r="O3492">
        <v>38.775510204081598</v>
      </c>
      <c r="P3492">
        <v>60.130718954248302</v>
      </c>
    </row>
    <row r="3493" spans="1:17" hidden="1" x14ac:dyDescent="0.3">
      <c r="A3493" t="s">
        <v>7211</v>
      </c>
      <c r="B3493" t="s">
        <v>7212</v>
      </c>
      <c r="C3493" t="str">
        <f>IFERROR(VLOOKUP(Table1[[#This Row],[Ticker]],[1]!Table2[[Symbol]:[Industry]],2,FALSE),"-")</f>
        <v>-</v>
      </c>
      <c r="E3493">
        <v>48.434399999999997</v>
      </c>
      <c r="F3493">
        <v>67.27</v>
      </c>
      <c r="G3493">
        <v>-52.111702857828803</v>
      </c>
      <c r="H3493">
        <v>3.4866268011447299</v>
      </c>
      <c r="I3493">
        <v>-31.048051209869701</v>
      </c>
      <c r="J3493">
        <v>-4.8520747380584499</v>
      </c>
      <c r="K3493">
        <v>70.2927654295911</v>
      </c>
      <c r="L3493">
        <v>76.375641288458198</v>
      </c>
      <c r="M3493">
        <v>41.740466613093702</v>
      </c>
      <c r="N3493">
        <v>1.94229015473699</v>
      </c>
      <c r="O3493">
        <v>44.640998959417203</v>
      </c>
      <c r="P3493">
        <v>10.2786885245901</v>
      </c>
      <c r="Q3493">
        <v>4.0690040835987998E-2</v>
      </c>
    </row>
    <row r="3494" spans="1:17" hidden="1" x14ac:dyDescent="0.3">
      <c r="A3494" t="s">
        <v>7213</v>
      </c>
      <c r="B3494" t="s">
        <v>7214</v>
      </c>
      <c r="C3494" t="str">
        <f>IFERROR(VLOOKUP(Table1[[#This Row],[Ticker]],[1]!Table2[[Symbol]:[Industry]],2,FALSE),"-")</f>
        <v>-</v>
      </c>
      <c r="D3494" t="s">
        <v>296</v>
      </c>
      <c r="E3494">
        <v>48.433289799999997</v>
      </c>
      <c r="F3494">
        <v>25.54</v>
      </c>
      <c r="G3494">
        <v>11.8552585435122</v>
      </c>
      <c r="H3494">
        <v>25.101345121237198</v>
      </c>
      <c r="I3494">
        <v>-12.256498353257999</v>
      </c>
      <c r="J3494">
        <v>-7.9900618856304604</v>
      </c>
      <c r="K3494">
        <v>23.574982313724199</v>
      </c>
      <c r="L3494">
        <v>23.179321110536002</v>
      </c>
      <c r="M3494">
        <v>69.516693149532102</v>
      </c>
      <c r="N3494">
        <v>0.58060485761430103</v>
      </c>
      <c r="O3494">
        <v>53.014878621769697</v>
      </c>
    </row>
    <row r="3495" spans="1:17" hidden="1" x14ac:dyDescent="0.3">
      <c r="A3495" t="s">
        <v>7215</v>
      </c>
      <c r="B3495" t="s">
        <v>7216</v>
      </c>
      <c r="C3495" t="str">
        <f>IFERROR(VLOOKUP(Table1[[#This Row],[Ticker]],[1]!Table2[[Symbol]:[Industry]],2,FALSE),"-")</f>
        <v>-</v>
      </c>
      <c r="D3495" t="s">
        <v>1419</v>
      </c>
      <c r="E3495">
        <v>48.411338399999998</v>
      </c>
      <c r="F3495">
        <v>9.1999999999999993</v>
      </c>
      <c r="G3495">
        <v>-85.870950919539297</v>
      </c>
      <c r="H3495">
        <v>-7.5533991119334596</v>
      </c>
      <c r="I3495">
        <v>-45.964117400877001</v>
      </c>
      <c r="J3495">
        <v>-4.9175057304337404</v>
      </c>
      <c r="K3495">
        <v>9.7839756502070401</v>
      </c>
      <c r="L3495">
        <v>13.553488651443899</v>
      </c>
      <c r="M3495">
        <v>34.812018532113797</v>
      </c>
      <c r="N3495">
        <v>0.53616677607247998</v>
      </c>
      <c r="O3495">
        <v>137.934782608695</v>
      </c>
      <c r="P3495">
        <v>9.7852028639617998</v>
      </c>
      <c r="Q3495">
        <v>0.20175694090593399</v>
      </c>
    </row>
    <row r="3496" spans="1:17" hidden="1" x14ac:dyDescent="0.3">
      <c r="A3496" t="s">
        <v>7217</v>
      </c>
      <c r="B3496" t="s">
        <v>7218</v>
      </c>
      <c r="C3496" t="str">
        <f>IFERROR(VLOOKUP(Table1[[#This Row],[Ticker]],[1]!Table2[[Symbol]:[Industry]],2,FALSE),"-")</f>
        <v>-</v>
      </c>
      <c r="D3496" t="s">
        <v>54</v>
      </c>
      <c r="E3496">
        <v>48.409199999999998</v>
      </c>
      <c r="F3496">
        <v>39.549999999999997</v>
      </c>
      <c r="G3496">
        <v>28.166369654623299</v>
      </c>
      <c r="H3496">
        <v>-8.1864093401414706E-2</v>
      </c>
      <c r="I3496">
        <v>0.52101981006661002</v>
      </c>
      <c r="J3496">
        <v>0.95760312324820396</v>
      </c>
      <c r="K3496">
        <v>38.389996978254899</v>
      </c>
      <c r="L3496">
        <v>34.900212915990302</v>
      </c>
      <c r="M3496">
        <v>55.854786150419301</v>
      </c>
      <c r="N3496">
        <v>0.82495410390485902</v>
      </c>
      <c r="O3496">
        <v>28.166877370417101</v>
      </c>
      <c r="P3496">
        <v>81.839080459770102</v>
      </c>
      <c r="Q3496">
        <v>5.1701934504519001E-2</v>
      </c>
    </row>
    <row r="3497" spans="1:17" hidden="1" x14ac:dyDescent="0.3">
      <c r="A3497" t="s">
        <v>7219</v>
      </c>
      <c r="B3497" t="s">
        <v>7220</v>
      </c>
      <c r="C3497" t="str">
        <f>IFERROR(VLOOKUP(Table1[[#This Row],[Ticker]],[1]!Table2[[Symbol]:[Industry]],2,FALSE),"-")</f>
        <v>-</v>
      </c>
      <c r="D3497" t="s">
        <v>158</v>
      </c>
      <c r="E3497">
        <v>48.357728999999999</v>
      </c>
      <c r="F3497">
        <v>28.35</v>
      </c>
      <c r="G3497">
        <v>-1.16999398174029</v>
      </c>
      <c r="H3497">
        <v>-13.6425581798159</v>
      </c>
      <c r="I3497">
        <v>-15.6360105483799</v>
      </c>
      <c r="J3497">
        <v>-5.9085698217540399</v>
      </c>
      <c r="K3497">
        <v>29.527785709709601</v>
      </c>
      <c r="L3497">
        <v>28.201275586425901</v>
      </c>
      <c r="M3497">
        <v>37.071984350411299</v>
      </c>
      <c r="N3497">
        <v>0.194472711030964</v>
      </c>
      <c r="O3497">
        <v>42.680776014109298</v>
      </c>
      <c r="P3497">
        <v>30.645161290322498</v>
      </c>
      <c r="Q3497">
        <v>-7.4307541755100001E-3</v>
      </c>
    </row>
    <row r="3498" spans="1:17" hidden="1" x14ac:dyDescent="0.3">
      <c r="A3498" t="s">
        <v>7221</v>
      </c>
      <c r="B3498" t="s">
        <v>7222</v>
      </c>
      <c r="C3498" t="str">
        <f>IFERROR(VLOOKUP(Table1[[#This Row],[Ticker]],[1]!Table2[[Symbol]:[Industry]],2,FALSE),"-")</f>
        <v>-</v>
      </c>
      <c r="D3498" t="s">
        <v>630</v>
      </c>
      <c r="E3498">
        <v>48.33</v>
      </c>
      <c r="F3498">
        <v>322.2</v>
      </c>
      <c r="G3498">
        <v>116.862921378761</v>
      </c>
      <c r="H3498">
        <v>23.991984999157701</v>
      </c>
      <c r="I3498">
        <v>6.4160536812441498</v>
      </c>
      <c r="J3498">
        <v>9.83420322565477</v>
      </c>
      <c r="K3498">
        <v>278.15554808595698</v>
      </c>
      <c r="L3498">
        <v>245.282294739772</v>
      </c>
      <c r="M3498">
        <v>53.940378600214302</v>
      </c>
      <c r="N3498">
        <v>2.33034706376846</v>
      </c>
      <c r="O3498">
        <v>19.4909993792675</v>
      </c>
      <c r="P3498">
        <v>167.27498963085799</v>
      </c>
      <c r="Q3498">
        <v>0.118556453207115</v>
      </c>
    </row>
    <row r="3499" spans="1:17" hidden="1" x14ac:dyDescent="0.3">
      <c r="A3499" t="s">
        <v>7223</v>
      </c>
      <c r="B3499" t="s">
        <v>7224</v>
      </c>
      <c r="C3499" t="str">
        <f>IFERROR(VLOOKUP(Table1[[#This Row],[Ticker]],[1]!Table2[[Symbol]:[Industry]],2,FALSE),"-")</f>
        <v>-</v>
      </c>
      <c r="E3499">
        <v>48.118400000000001</v>
      </c>
      <c r="F3499">
        <v>68.349999999999994</v>
      </c>
      <c r="G3499">
        <v>83.027466911481099</v>
      </c>
      <c r="H3499">
        <v>-6.7885183675097494E-2</v>
      </c>
      <c r="I3499">
        <v>13.268911697180901</v>
      </c>
      <c r="J3499">
        <v>0.55155269373168003</v>
      </c>
      <c r="K3499">
        <v>59.013313589939798</v>
      </c>
      <c r="L3499">
        <v>52.148318129721801</v>
      </c>
      <c r="M3499">
        <v>67.784951944738395</v>
      </c>
      <c r="N3499">
        <v>0.47179423147428901</v>
      </c>
      <c r="O3499">
        <v>15.288953913679499</v>
      </c>
      <c r="P3499">
        <v>137.40882250781499</v>
      </c>
      <c r="Q3499">
        <v>6.9238752057469002E-2</v>
      </c>
    </row>
    <row r="3500" spans="1:17" hidden="1" x14ac:dyDescent="0.3">
      <c r="A3500" t="s">
        <v>7225</v>
      </c>
      <c r="B3500" t="s">
        <v>7226</v>
      </c>
      <c r="C3500" t="str">
        <f>IFERROR(VLOOKUP(Table1[[#This Row],[Ticker]],[1]!Table2[[Symbol]:[Industry]],2,FALSE),"-")</f>
        <v>-</v>
      </c>
      <c r="D3500" t="s">
        <v>936</v>
      </c>
      <c r="E3500">
        <v>47.96902</v>
      </c>
      <c r="F3500">
        <v>9.1300000000000008</v>
      </c>
      <c r="G3500">
        <v>76.061177781034203</v>
      </c>
      <c r="H3500">
        <v>-9.8595237706649108</v>
      </c>
      <c r="I3500">
        <v>42.9972947501902</v>
      </c>
      <c r="J3500">
        <v>-3.9153809756079601</v>
      </c>
      <c r="K3500">
        <v>8.6511443842929694</v>
      </c>
      <c r="L3500">
        <v>6.68619976471384</v>
      </c>
      <c r="M3500">
        <v>50.196318650510001</v>
      </c>
      <c r="N3500">
        <v>0.71665193932949001</v>
      </c>
      <c r="O3500">
        <v>29.463307776560701</v>
      </c>
      <c r="P3500">
        <v>128.25</v>
      </c>
      <c r="Q3500">
        <v>3.7753274860749999E-3</v>
      </c>
    </row>
    <row r="3501" spans="1:17" hidden="1" x14ac:dyDescent="0.3">
      <c r="A3501" t="s">
        <v>7227</v>
      </c>
      <c r="B3501" t="s">
        <v>7228</v>
      </c>
      <c r="C3501" t="str">
        <f>IFERROR(VLOOKUP(Table1[[#This Row],[Ticker]],[1]!Table2[[Symbol]:[Industry]],2,FALSE),"-")</f>
        <v>-</v>
      </c>
      <c r="D3501" t="s">
        <v>46</v>
      </c>
      <c r="E3501">
        <v>47.804009880000002</v>
      </c>
      <c r="F3501">
        <v>69.989999999999995</v>
      </c>
      <c r="G3501">
        <v>-52.482383807980497</v>
      </c>
      <c r="H3501">
        <v>14.072524783959</v>
      </c>
      <c r="I3501">
        <v>-36.865251815861797</v>
      </c>
      <c r="J3501">
        <v>4.8316276042112198</v>
      </c>
      <c r="K3501">
        <v>66.231314221428406</v>
      </c>
      <c r="M3501">
        <v>56.057368437260898</v>
      </c>
      <c r="N3501">
        <v>1.18143886711341</v>
      </c>
      <c r="O3501">
        <v>35.733676239462703</v>
      </c>
      <c r="P3501">
        <v>43.422131147540902</v>
      </c>
    </row>
    <row r="3502" spans="1:17" hidden="1" x14ac:dyDescent="0.3">
      <c r="A3502" t="s">
        <v>7229</v>
      </c>
      <c r="B3502" t="s">
        <v>7230</v>
      </c>
      <c r="C3502" t="str">
        <f>IFERROR(VLOOKUP(Table1[[#This Row],[Ticker]],[1]!Table2[[Symbol]:[Industry]],2,FALSE),"-")</f>
        <v>-</v>
      </c>
      <c r="D3502" t="s">
        <v>630</v>
      </c>
      <c r="E3502">
        <v>47.571251955000001</v>
      </c>
      <c r="F3502">
        <v>81.05</v>
      </c>
      <c r="G3502">
        <v>-65.987798658296398</v>
      </c>
      <c r="H3502">
        <v>8.1074797628311899</v>
      </c>
      <c r="I3502">
        <v>-5.1846924233388698</v>
      </c>
      <c r="J3502">
        <v>6.7153143210431296E-2</v>
      </c>
      <c r="K3502">
        <v>77.139862073497696</v>
      </c>
      <c r="L3502">
        <v>80.996576619446799</v>
      </c>
      <c r="M3502">
        <v>55.180032918052603</v>
      </c>
      <c r="N3502">
        <v>0.11072495819744201</v>
      </c>
      <c r="O3502">
        <v>71.437384330659995</v>
      </c>
      <c r="P3502">
        <v>32.110839445802696</v>
      </c>
      <c r="Q3502">
        <v>6.9640535099225007E-2</v>
      </c>
    </row>
    <row r="3503" spans="1:17" hidden="1" x14ac:dyDescent="0.3">
      <c r="A3503" t="s">
        <v>7231</v>
      </c>
      <c r="B3503" t="s">
        <v>7232</v>
      </c>
      <c r="C3503" t="str">
        <f>IFERROR(VLOOKUP(Table1[[#This Row],[Ticker]],[1]!Table2[[Symbol]:[Industry]],2,FALSE),"-")</f>
        <v>-</v>
      </c>
      <c r="D3503" t="s">
        <v>124</v>
      </c>
      <c r="E3503">
        <v>47.5456</v>
      </c>
      <c r="F3503">
        <v>43.7</v>
      </c>
      <c r="G3503">
        <v>26.037798226051901</v>
      </c>
      <c r="H3503">
        <v>2.0990490057310001</v>
      </c>
      <c r="I3503">
        <v>-8.7588581211496805</v>
      </c>
      <c r="J3503">
        <v>-2.4474147978987402</v>
      </c>
      <c r="K3503">
        <v>45.497040408169298</v>
      </c>
      <c r="L3503">
        <v>41.603113789525899</v>
      </c>
      <c r="M3503">
        <v>29.404905984921101</v>
      </c>
      <c r="N3503">
        <v>0.26121836401474702</v>
      </c>
      <c r="O3503">
        <v>35.011441647597202</v>
      </c>
      <c r="P3503">
        <v>68.076923076922995</v>
      </c>
      <c r="Q3503">
        <v>7.3221295297318995E-2</v>
      </c>
    </row>
    <row r="3504" spans="1:17" hidden="1" x14ac:dyDescent="0.3">
      <c r="A3504" t="s">
        <v>7233</v>
      </c>
      <c r="B3504" t="s">
        <v>7234</v>
      </c>
      <c r="C3504" t="str">
        <f>IFERROR(VLOOKUP(Table1[[#This Row],[Ticker]],[1]!Table2[[Symbol]:[Industry]],2,FALSE),"-")</f>
        <v>-</v>
      </c>
      <c r="D3504" t="s">
        <v>3326</v>
      </c>
      <c r="E3504">
        <v>47.524964609999998</v>
      </c>
      <c r="F3504">
        <v>98.85</v>
      </c>
      <c r="G3504">
        <v>77.199074057139001</v>
      </c>
      <c r="H3504">
        <v>-7.7770027409231401</v>
      </c>
      <c r="I3504">
        <v>18.1968636000556</v>
      </c>
      <c r="J3504">
        <v>-8.8246545048054994</v>
      </c>
      <c r="K3504">
        <v>90.010374014701696</v>
      </c>
      <c r="L3504">
        <v>74.382535724124196</v>
      </c>
      <c r="M3504">
        <v>56.8662282858837</v>
      </c>
      <c r="N3504">
        <v>0.83010174783763402</v>
      </c>
      <c r="O3504">
        <v>9.4081942336874107</v>
      </c>
      <c r="P3504">
        <v>117.252747252747</v>
      </c>
      <c r="Q3504">
        <v>0.14157296457377999</v>
      </c>
    </row>
    <row r="3505" spans="1:17" hidden="1" x14ac:dyDescent="0.3">
      <c r="A3505" t="s">
        <v>7235</v>
      </c>
      <c r="B3505" t="s">
        <v>7236</v>
      </c>
      <c r="C3505" t="str">
        <f>IFERROR(VLOOKUP(Table1[[#This Row],[Ticker]],[1]!Table2[[Symbol]:[Industry]],2,FALSE),"-")</f>
        <v>-</v>
      </c>
      <c r="D3505" t="s">
        <v>356</v>
      </c>
      <c r="E3505">
        <v>47.430461483999999</v>
      </c>
      <c r="F3505">
        <v>6.02</v>
      </c>
      <c r="G3505">
        <v>-74.033630345376594</v>
      </c>
      <c r="H3505">
        <v>-5.7517375111229301</v>
      </c>
      <c r="I3505">
        <v>-17.319724159709601</v>
      </c>
      <c r="J3505">
        <v>0.50498712510759902</v>
      </c>
      <c r="K3505">
        <v>5.9278039199494801</v>
      </c>
      <c r="L3505">
        <v>6.8351762856877798</v>
      </c>
      <c r="M3505">
        <v>64.525787268883604</v>
      </c>
      <c r="N3505">
        <v>1.4141932757104001</v>
      </c>
      <c r="O3505">
        <v>88.0398671096345</v>
      </c>
      <c r="P3505">
        <v>26.736842105263101</v>
      </c>
      <c r="Q3505">
        <v>-4.6609699432946003E-2</v>
      </c>
    </row>
    <row r="3506" spans="1:17" hidden="1" x14ac:dyDescent="0.3">
      <c r="A3506" t="s">
        <v>7237</v>
      </c>
      <c r="B3506" t="s">
        <v>7238</v>
      </c>
      <c r="C3506" t="str">
        <f>IFERROR(VLOOKUP(Table1[[#This Row],[Ticker]],[1]!Table2[[Symbol]:[Industry]],2,FALSE),"-")</f>
        <v>-</v>
      </c>
      <c r="D3506" t="s">
        <v>1419</v>
      </c>
      <c r="E3506">
        <v>47.43</v>
      </c>
      <c r="F3506">
        <v>47.43</v>
      </c>
      <c r="G3506">
        <v>-36.997145449338902</v>
      </c>
      <c r="H3506">
        <v>-3.8023497560208899</v>
      </c>
      <c r="I3506">
        <v>-25.496363370130901</v>
      </c>
      <c r="J3506">
        <v>0.98533365925412797</v>
      </c>
      <c r="K3506">
        <v>47.044487140221399</v>
      </c>
      <c r="L3506">
        <v>49.4489190348447</v>
      </c>
      <c r="M3506">
        <v>51.118296664088398</v>
      </c>
      <c r="N3506">
        <v>2.1189526184538598</v>
      </c>
      <c r="O3506">
        <v>48.745519713261601</v>
      </c>
      <c r="P3506">
        <v>12.3933649289099</v>
      </c>
      <c r="Q3506">
        <v>-0.108984083074879</v>
      </c>
    </row>
    <row r="3507" spans="1:17" hidden="1" x14ac:dyDescent="0.3">
      <c r="A3507" t="s">
        <v>7239</v>
      </c>
      <c r="B3507" t="s">
        <v>7240</v>
      </c>
      <c r="C3507" t="str">
        <f>IFERROR(VLOOKUP(Table1[[#This Row],[Ticker]],[1]!Table2[[Symbol]:[Industry]],2,FALSE),"-")</f>
        <v>-</v>
      </c>
      <c r="D3507" t="s">
        <v>492</v>
      </c>
      <c r="E3507">
        <v>47.394620000000003</v>
      </c>
      <c r="F3507">
        <v>91</v>
      </c>
      <c r="G3507">
        <v>-58.577014719149702</v>
      </c>
      <c r="H3507">
        <v>37.922401683016197</v>
      </c>
      <c r="I3507">
        <v>-42.959882727031001</v>
      </c>
      <c r="J3507">
        <v>8.9646716731963902</v>
      </c>
      <c r="K3507">
        <v>85.400513999785801</v>
      </c>
      <c r="M3507">
        <v>52.0120559197143</v>
      </c>
      <c r="N3507">
        <v>0.27088258471237098</v>
      </c>
      <c r="O3507">
        <v>46.923076923076898</v>
      </c>
      <c r="P3507">
        <v>58.951965065502101</v>
      </c>
    </row>
    <row r="3508" spans="1:17" hidden="1" x14ac:dyDescent="0.3">
      <c r="A3508" t="s">
        <v>7241</v>
      </c>
      <c r="B3508" t="s">
        <v>7242</v>
      </c>
      <c r="C3508" t="str">
        <f>IFERROR(VLOOKUP(Table1[[#This Row],[Ticker]],[1]!Table2[[Symbol]:[Industry]],2,FALSE),"-")</f>
        <v>-</v>
      </c>
      <c r="D3508" t="s">
        <v>54</v>
      </c>
      <c r="E3508">
        <v>47.15</v>
      </c>
      <c r="F3508">
        <v>47.15</v>
      </c>
      <c r="G3508">
        <v>-69.584912396658694</v>
      </c>
      <c r="H3508">
        <v>2.7456349101582802</v>
      </c>
      <c r="I3508">
        <v>-39.097009535366603</v>
      </c>
      <c r="J3508">
        <v>-2.60925938275629</v>
      </c>
      <c r="K3508">
        <v>47.3532851069507</v>
      </c>
      <c r="L3508">
        <v>58.642366908950201</v>
      </c>
      <c r="M3508">
        <v>46.421459969030003</v>
      </c>
      <c r="N3508">
        <v>0.89323971213763498</v>
      </c>
      <c r="O3508">
        <v>158.748674443266</v>
      </c>
      <c r="P3508">
        <v>20.897435897435798</v>
      </c>
      <c r="Q3508">
        <v>3.0941317428734998E-2</v>
      </c>
    </row>
    <row r="3509" spans="1:17" hidden="1" x14ac:dyDescent="0.3">
      <c r="A3509" t="s">
        <v>7243</v>
      </c>
      <c r="B3509" t="s">
        <v>7244</v>
      </c>
      <c r="C3509" t="str">
        <f>IFERROR(VLOOKUP(Table1[[#This Row],[Ticker]],[1]!Table2[[Symbol]:[Industry]],2,FALSE),"-")</f>
        <v>-</v>
      </c>
      <c r="D3509" t="s">
        <v>2368</v>
      </c>
      <c r="E3509">
        <v>47.136390599999999</v>
      </c>
      <c r="F3509">
        <v>44.07</v>
      </c>
      <c r="G3509">
        <v>57.498284548240299</v>
      </c>
      <c r="H3509">
        <v>-20.8967375111229</v>
      </c>
      <c r="I3509">
        <v>-2.5637064750854099</v>
      </c>
      <c r="J3509">
        <v>-6.0927217639289903</v>
      </c>
      <c r="K3509">
        <v>46.520933728820701</v>
      </c>
      <c r="L3509">
        <v>39.8750584924382</v>
      </c>
      <c r="M3509">
        <v>31.8962197104861</v>
      </c>
      <c r="N3509">
        <v>0.91266911932722405</v>
      </c>
      <c r="O3509">
        <v>38.5296119809394</v>
      </c>
      <c r="P3509">
        <v>109.75725844835701</v>
      </c>
      <c r="Q3509">
        <v>0.130215656269798</v>
      </c>
    </row>
    <row r="3510" spans="1:17" hidden="1" x14ac:dyDescent="0.3">
      <c r="A3510" t="s">
        <v>7245</v>
      </c>
      <c r="B3510" t="s">
        <v>7246</v>
      </c>
      <c r="C3510" t="str">
        <f>IFERROR(VLOOKUP(Table1[[#This Row],[Ticker]],[1]!Table2[[Symbol]:[Industry]],2,FALSE),"-")</f>
        <v>-</v>
      </c>
      <c r="D3510" t="s">
        <v>569</v>
      </c>
      <c r="E3510">
        <v>47.07</v>
      </c>
      <c r="F3510">
        <v>156.9</v>
      </c>
      <c r="G3510">
        <v>132.428731648601</v>
      </c>
      <c r="H3510">
        <v>7.3348198659262396</v>
      </c>
      <c r="I3510">
        <v>-4.1874692679692496</v>
      </c>
      <c r="J3510">
        <v>-4.8622825512558903</v>
      </c>
      <c r="K3510">
        <v>150.46956812007099</v>
      </c>
      <c r="L3510">
        <v>120.419594924455</v>
      </c>
      <c r="M3510">
        <v>34.665150388047302</v>
      </c>
      <c r="N3510">
        <v>0.66885784512611601</v>
      </c>
      <c r="O3510">
        <v>13.001912045889</v>
      </c>
      <c r="P3510">
        <v>168.66438356164301</v>
      </c>
      <c r="Q3510">
        <v>9.9622654777488995E-2</v>
      </c>
    </row>
    <row r="3511" spans="1:17" hidden="1" x14ac:dyDescent="0.3">
      <c r="A3511" t="s">
        <v>7247</v>
      </c>
      <c r="B3511" t="s">
        <v>7248</v>
      </c>
      <c r="C3511" t="str">
        <f>IFERROR(VLOOKUP(Table1[[#This Row],[Ticker]],[1]!Table2[[Symbol]:[Industry]],2,FALSE),"-")</f>
        <v>-</v>
      </c>
      <c r="D3511" t="s">
        <v>740</v>
      </c>
      <c r="E3511">
        <v>47.028559999999999</v>
      </c>
      <c r="F3511">
        <v>46</v>
      </c>
      <c r="G3511">
        <v>-96.272162455468404</v>
      </c>
      <c r="H3511">
        <v>-13.800254621389</v>
      </c>
      <c r="I3511">
        <v>-58.434996588623697</v>
      </c>
      <c r="J3511">
        <v>-1.35040685025966</v>
      </c>
      <c r="K3511">
        <v>50.957261569994301</v>
      </c>
      <c r="L3511">
        <v>72.631714976066107</v>
      </c>
      <c r="M3511">
        <v>33.684573732277201</v>
      </c>
      <c r="N3511">
        <v>0.58467583497053</v>
      </c>
      <c r="O3511">
        <v>270.86956521739103</v>
      </c>
      <c r="P3511">
        <v>12.1951219512195</v>
      </c>
    </row>
    <row r="3512" spans="1:17" hidden="1" x14ac:dyDescent="0.3">
      <c r="A3512" t="s">
        <v>7249</v>
      </c>
      <c r="B3512" t="s">
        <v>7250</v>
      </c>
      <c r="C3512" t="str">
        <f>IFERROR(VLOOKUP(Table1[[#This Row],[Ticker]],[1]!Table2[[Symbol]:[Industry]],2,FALSE),"-")</f>
        <v>-</v>
      </c>
      <c r="D3512" t="s">
        <v>598</v>
      </c>
      <c r="E3512">
        <v>46.958334000000001</v>
      </c>
      <c r="F3512">
        <v>12.12</v>
      </c>
      <c r="G3512">
        <v>302.82351251176601</v>
      </c>
      <c r="H3512">
        <v>32.8746039522917</v>
      </c>
      <c r="I3512">
        <v>49.367285430525698</v>
      </c>
      <c r="J3512">
        <v>16.484996876448399</v>
      </c>
      <c r="K3512">
        <v>8.7097145973992394</v>
      </c>
      <c r="L3512">
        <v>6.4105919543611796</v>
      </c>
      <c r="M3512">
        <v>95.906194505572003</v>
      </c>
      <c r="N3512">
        <v>1.5040590272101799</v>
      </c>
      <c r="O3512">
        <v>0</v>
      </c>
      <c r="P3512">
        <v>332.85714285714198</v>
      </c>
      <c r="Q3512">
        <v>0.14464927782696699</v>
      </c>
    </row>
    <row r="3513" spans="1:17" hidden="1" x14ac:dyDescent="0.3">
      <c r="A3513" t="s">
        <v>7251</v>
      </c>
      <c r="B3513" t="s">
        <v>7252</v>
      </c>
      <c r="C3513" t="str">
        <f>IFERROR(VLOOKUP(Table1[[#This Row],[Ticker]],[1]!Table2[[Symbol]:[Industry]],2,FALSE),"-")</f>
        <v>-</v>
      </c>
      <c r="D3513" t="s">
        <v>83</v>
      </c>
      <c r="E3513">
        <v>46.923797800000003</v>
      </c>
      <c r="F3513">
        <v>14.96</v>
      </c>
      <c r="G3513">
        <v>-24.309248719934899</v>
      </c>
      <c r="H3513">
        <v>-3.2097220072469601</v>
      </c>
      <c r="I3513">
        <v>-27.6918606720985</v>
      </c>
      <c r="J3513">
        <v>9.8442254599671E-2</v>
      </c>
      <c r="K3513">
        <v>15.6325212970065</v>
      </c>
      <c r="L3513">
        <v>16.468157183431401</v>
      </c>
      <c r="M3513">
        <v>41.046063191165203</v>
      </c>
      <c r="N3513">
        <v>1.31698159595859</v>
      </c>
      <c r="O3513">
        <v>40.374331550802097</v>
      </c>
    </row>
    <row r="3514" spans="1:17" hidden="1" x14ac:dyDescent="0.3">
      <c r="A3514" t="s">
        <v>7253</v>
      </c>
      <c r="B3514" t="s">
        <v>7254</v>
      </c>
      <c r="C3514" t="str">
        <f>IFERROR(VLOOKUP(Table1[[#This Row],[Ticker]],[1]!Table2[[Symbol]:[Industry]],2,FALSE),"-")</f>
        <v>-</v>
      </c>
      <c r="D3514" t="s">
        <v>630</v>
      </c>
      <c r="E3514">
        <v>46.911104000000002</v>
      </c>
      <c r="F3514">
        <v>160</v>
      </c>
      <c r="G3514">
        <v>-43.547143858890102</v>
      </c>
      <c r="H3514">
        <v>-10.4590166630664</v>
      </c>
      <c r="I3514">
        <v>-19.3764033131629</v>
      </c>
      <c r="J3514">
        <v>-2.46258857209919</v>
      </c>
      <c r="K3514">
        <v>157.774887185106</v>
      </c>
      <c r="L3514">
        <v>164.11608624961701</v>
      </c>
      <c r="M3514">
        <v>54.009335576035497</v>
      </c>
      <c r="N3514">
        <v>0.38452180414259501</v>
      </c>
      <c r="O3514">
        <v>29.812499999999901</v>
      </c>
      <c r="P3514">
        <v>16.788321167883201</v>
      </c>
      <c r="Q3514">
        <v>4.5713126580130001E-3</v>
      </c>
    </row>
    <row r="3515" spans="1:17" hidden="1" x14ac:dyDescent="0.3">
      <c r="A3515" t="s">
        <v>7255</v>
      </c>
      <c r="B3515" t="s">
        <v>7256</v>
      </c>
      <c r="C3515" t="str">
        <f>IFERROR(VLOOKUP(Table1[[#This Row],[Ticker]],[1]!Table2[[Symbol]:[Industry]],2,FALSE),"-")</f>
        <v>-</v>
      </c>
      <c r="D3515" t="s">
        <v>532</v>
      </c>
      <c r="E3515">
        <v>46.892522151999998</v>
      </c>
      <c r="F3515">
        <v>58.73</v>
      </c>
      <c r="G3515">
        <v>27.4194527645429</v>
      </c>
      <c r="H3515">
        <v>15.0301492813299</v>
      </c>
      <c r="I3515">
        <v>6.7512342648562802</v>
      </c>
      <c r="J3515">
        <v>-4.6060549288891002</v>
      </c>
      <c r="K3515">
        <v>54.133635348687498</v>
      </c>
      <c r="L3515">
        <v>51.876527851981102</v>
      </c>
      <c r="M3515">
        <v>52.485440588887101</v>
      </c>
      <c r="N3515">
        <v>2.44663244599862</v>
      </c>
      <c r="O3515">
        <v>12.378682104546201</v>
      </c>
      <c r="P3515">
        <v>63.184217838288397</v>
      </c>
      <c r="Q3515">
        <v>6.7050769006753996E-2</v>
      </c>
    </row>
    <row r="3516" spans="1:17" hidden="1" x14ac:dyDescent="0.3">
      <c r="A3516" t="s">
        <v>7257</v>
      </c>
      <c r="B3516" t="s">
        <v>7258</v>
      </c>
      <c r="C3516" t="str">
        <f>IFERROR(VLOOKUP(Table1[[#This Row],[Ticker]],[1]!Table2[[Symbol]:[Industry]],2,FALSE),"-")</f>
        <v>-</v>
      </c>
      <c r="D3516" t="s">
        <v>111</v>
      </c>
      <c r="E3516">
        <v>46.727354319999897</v>
      </c>
      <c r="F3516">
        <v>2.3199999999999998</v>
      </c>
      <c r="G3516">
        <v>-77.306357618103902</v>
      </c>
      <c r="H3516">
        <v>-4.6190178458509603</v>
      </c>
      <c r="I3516">
        <v>-30.052861989621601</v>
      </c>
      <c r="J3516">
        <v>-0.49878353527959002</v>
      </c>
      <c r="K3516">
        <v>2.32269808285182</v>
      </c>
      <c r="L3516">
        <v>2.96066185055026</v>
      </c>
      <c r="M3516">
        <v>56.435359961437598</v>
      </c>
      <c r="N3516">
        <v>0.64336790713844405</v>
      </c>
      <c r="O3516">
        <v>113.362068965517</v>
      </c>
      <c r="P3516">
        <v>28.8888888888888</v>
      </c>
      <c r="Q3516">
        <v>-0.17071682471917099</v>
      </c>
    </row>
    <row r="3517" spans="1:17" hidden="1" x14ac:dyDescent="0.3">
      <c r="A3517" t="s">
        <v>7259</v>
      </c>
      <c r="B3517" t="s">
        <v>7260</v>
      </c>
      <c r="C3517" t="str">
        <f>IFERROR(VLOOKUP(Table1[[#This Row],[Ticker]],[1]!Table2[[Symbol]:[Industry]],2,FALSE),"-")</f>
        <v>-</v>
      </c>
      <c r="D3517" t="s">
        <v>415</v>
      </c>
      <c r="E3517">
        <v>46.7132516</v>
      </c>
      <c r="F3517">
        <v>0.8</v>
      </c>
      <c r="G3517">
        <v>-44.012124969032499</v>
      </c>
      <c r="H3517">
        <v>-13.2282592502533</v>
      </c>
      <c r="I3517">
        <v>-22.462475364752201</v>
      </c>
      <c r="J3517">
        <v>-1.3721459806944301</v>
      </c>
      <c r="K3517">
        <v>0.85680705393024803</v>
      </c>
      <c r="L3517">
        <v>0.86026554934595101</v>
      </c>
      <c r="M3517">
        <v>32.598625300900402</v>
      </c>
      <c r="N3517">
        <v>0.617248023495234</v>
      </c>
      <c r="O3517">
        <v>58.749999999999901</v>
      </c>
      <c r="P3517">
        <v>21.2121212121212</v>
      </c>
      <c r="Q3517">
        <v>9.5199477489984002E-2</v>
      </c>
    </row>
    <row r="3518" spans="1:17" hidden="1" x14ac:dyDescent="0.3">
      <c r="A3518" t="s">
        <v>7261</v>
      </c>
      <c r="B3518" t="s">
        <v>7262</v>
      </c>
      <c r="C3518" t="str">
        <f>IFERROR(VLOOKUP(Table1[[#This Row],[Ticker]],[1]!Table2[[Symbol]:[Industry]],2,FALSE),"-")</f>
        <v>-</v>
      </c>
      <c r="D3518" t="s">
        <v>412</v>
      </c>
      <c r="E3518">
        <v>46.609960000000001</v>
      </c>
      <c r="F3518">
        <v>66.7</v>
      </c>
      <c r="G3518">
        <v>-47.458576182578703</v>
      </c>
      <c r="H3518">
        <v>2.4607663769019599</v>
      </c>
      <c r="I3518">
        <v>-5.0363737222314304</v>
      </c>
      <c r="J3518">
        <v>-3.2117339129975999</v>
      </c>
      <c r="K3518">
        <v>65.734347454655406</v>
      </c>
      <c r="L3518">
        <v>68.425603886965604</v>
      </c>
      <c r="M3518">
        <v>50.098877282981</v>
      </c>
      <c r="N3518">
        <v>0.90729911197747404</v>
      </c>
      <c r="O3518">
        <v>52.698650674662602</v>
      </c>
      <c r="P3518">
        <v>26.445497630331701</v>
      </c>
      <c r="Q3518">
        <v>4.7442974186653997E-2</v>
      </c>
    </row>
    <row r="3519" spans="1:17" hidden="1" x14ac:dyDescent="0.3">
      <c r="A3519" t="s">
        <v>7263</v>
      </c>
      <c r="B3519" t="s">
        <v>7264</v>
      </c>
      <c r="C3519" t="str">
        <f>IFERROR(VLOOKUP(Table1[[#This Row],[Ticker]],[1]!Table2[[Symbol]:[Industry]],2,FALSE),"-")</f>
        <v>-</v>
      </c>
      <c r="D3519" t="s">
        <v>3866</v>
      </c>
      <c r="E3519">
        <v>46.584349799999998</v>
      </c>
      <c r="F3519">
        <v>28.55</v>
      </c>
      <c r="G3519">
        <v>-17.720491084951799</v>
      </c>
      <c r="H3519">
        <v>11.6633890711555</v>
      </c>
      <c r="I3519">
        <v>0.93703700027734904</v>
      </c>
      <c r="J3519">
        <v>8.7319805137135802</v>
      </c>
      <c r="K3519">
        <v>25.860983691800001</v>
      </c>
      <c r="L3519">
        <v>24.0997971289361</v>
      </c>
      <c r="M3519">
        <v>75.900745927431203</v>
      </c>
      <c r="N3519">
        <v>0.286140089418777</v>
      </c>
      <c r="O3519">
        <v>21.120840630472799</v>
      </c>
      <c r="P3519">
        <v>58.6111111111111</v>
      </c>
    </row>
    <row r="3520" spans="1:17" hidden="1" x14ac:dyDescent="0.3">
      <c r="A3520" t="s">
        <v>7265</v>
      </c>
      <c r="B3520" t="s">
        <v>7266</v>
      </c>
      <c r="C3520" t="str">
        <f>IFERROR(VLOOKUP(Table1[[#This Row],[Ticker]],[1]!Table2[[Symbol]:[Industry]],2,FALSE),"-")</f>
        <v>-</v>
      </c>
      <c r="E3520">
        <v>46.565234650000001</v>
      </c>
      <c r="F3520">
        <v>95.59</v>
      </c>
      <c r="G3520">
        <v>-24.758299948900799</v>
      </c>
      <c r="H3520">
        <v>27.514312119997101</v>
      </c>
      <c r="I3520">
        <v>11.310188480886399</v>
      </c>
      <c r="J3520">
        <v>19.379960672556699</v>
      </c>
      <c r="K3520">
        <v>72.852177938607994</v>
      </c>
      <c r="L3520">
        <v>70.1009791488123</v>
      </c>
      <c r="M3520">
        <v>95.804685030011001</v>
      </c>
      <c r="N3520">
        <v>4.4216916841120604</v>
      </c>
      <c r="O3520">
        <v>5.1260592112145602</v>
      </c>
      <c r="P3520">
        <v>91.18</v>
      </c>
      <c r="Q3520">
        <v>0.140865172405432</v>
      </c>
    </row>
    <row r="3521" spans="1:17" hidden="1" x14ac:dyDescent="0.3">
      <c r="A3521" t="s">
        <v>7267</v>
      </c>
      <c r="B3521" t="s">
        <v>7268</v>
      </c>
      <c r="C3521" t="str">
        <f>IFERROR(VLOOKUP(Table1[[#This Row],[Ticker]],[1]!Table2[[Symbol]:[Industry]],2,FALSE),"-")</f>
        <v>-</v>
      </c>
      <c r="D3521" t="s">
        <v>21</v>
      </c>
      <c r="E3521">
        <v>46.48</v>
      </c>
      <c r="F3521">
        <v>46.48</v>
      </c>
      <c r="G3521">
        <v>106.385494781785</v>
      </c>
      <c r="H3521">
        <v>-16.366780373590299</v>
      </c>
      <c r="I3521">
        <v>13.2056872590429</v>
      </c>
      <c r="J3521">
        <v>-2.32866771982486</v>
      </c>
      <c r="K3521">
        <v>41.436621945194403</v>
      </c>
      <c r="L3521">
        <v>31.647542595663602</v>
      </c>
      <c r="M3521">
        <v>47.100635923011801</v>
      </c>
      <c r="N3521">
        <v>0.62293023360274302</v>
      </c>
      <c r="O3521">
        <v>27.2590361445783</v>
      </c>
      <c r="P3521">
        <v>148.55614973262001</v>
      </c>
    </row>
    <row r="3522" spans="1:17" hidden="1" x14ac:dyDescent="0.3">
      <c r="A3522" t="s">
        <v>7269</v>
      </c>
      <c r="B3522" t="s">
        <v>7270</v>
      </c>
      <c r="C3522" t="str">
        <f>IFERROR(VLOOKUP(Table1[[#This Row],[Ticker]],[1]!Table2[[Symbol]:[Industry]],2,FALSE),"-")</f>
        <v>-</v>
      </c>
      <c r="D3522" t="s">
        <v>301</v>
      </c>
      <c r="E3522">
        <v>46.411200000000001</v>
      </c>
      <c r="F3522">
        <v>117.2</v>
      </c>
      <c r="G3522">
        <v>32.7441474324011</v>
      </c>
      <c r="H3522">
        <v>-28.2499306575403</v>
      </c>
      <c r="I3522">
        <v>2.20041706962756</v>
      </c>
      <c r="J3522">
        <v>25.3305567220082</v>
      </c>
      <c r="K3522">
        <v>130.47781122277701</v>
      </c>
      <c r="L3522">
        <v>112.9886057523</v>
      </c>
      <c r="M3522">
        <v>49.386528234213998</v>
      </c>
      <c r="N3522">
        <v>2.3149507204570199</v>
      </c>
      <c r="O3522">
        <v>61.988054607508502</v>
      </c>
      <c r="P3522">
        <v>78.522467631378504</v>
      </c>
      <c r="Q3522">
        <v>0.118043351387774</v>
      </c>
    </row>
    <row r="3523" spans="1:17" hidden="1" x14ac:dyDescent="0.3">
      <c r="A3523" t="s">
        <v>7271</v>
      </c>
      <c r="B3523" t="s">
        <v>7272</v>
      </c>
      <c r="C3523" t="str">
        <f>IFERROR(VLOOKUP(Table1[[#This Row],[Ticker]],[1]!Table2[[Symbol]:[Industry]],2,FALSE),"-")</f>
        <v>-</v>
      </c>
      <c r="D3523" t="s">
        <v>873</v>
      </c>
      <c r="E3523">
        <v>46.299324599999998</v>
      </c>
      <c r="F3523">
        <v>21.33</v>
      </c>
      <c r="G3523">
        <v>57.895885073125498</v>
      </c>
      <c r="H3523">
        <v>-8.7471753581968308</v>
      </c>
      <c r="I3523">
        <v>0.508070612259233</v>
      </c>
      <c r="J3523">
        <v>-1.0943682029166599</v>
      </c>
      <c r="K3523">
        <v>21.373201181470598</v>
      </c>
      <c r="L3523">
        <v>18.863073210134701</v>
      </c>
      <c r="M3523">
        <v>48.618799466373403</v>
      </c>
      <c r="N3523">
        <v>0.56391007751202704</v>
      </c>
      <c r="O3523">
        <v>23.909985935302402</v>
      </c>
      <c r="P3523">
        <v>99.159663865546094</v>
      </c>
      <c r="Q3523">
        <v>8.6553557808344006E-2</v>
      </c>
    </row>
    <row r="3524" spans="1:17" hidden="1" x14ac:dyDescent="0.3">
      <c r="A3524" t="s">
        <v>7273</v>
      </c>
      <c r="B3524" t="s">
        <v>7274</v>
      </c>
      <c r="C3524" t="str">
        <f>IFERROR(VLOOKUP(Table1[[#This Row],[Ticker]],[1]!Table2[[Symbol]:[Industry]],2,FALSE),"-")</f>
        <v>-</v>
      </c>
      <c r="D3524" t="s">
        <v>1169</v>
      </c>
      <c r="E3524">
        <v>46.293500000000002</v>
      </c>
      <c r="F3524">
        <v>8.86</v>
      </c>
      <c r="G3524">
        <v>14.0314103050298</v>
      </c>
      <c r="H3524">
        <v>-9.9972277072013505</v>
      </c>
      <c r="I3524">
        <v>-22.603026850667302</v>
      </c>
      <c r="J3524">
        <v>3.23459559233926</v>
      </c>
      <c r="K3524">
        <v>8.8601497625977501</v>
      </c>
      <c r="L3524">
        <v>7.99788912452318</v>
      </c>
      <c r="M3524">
        <v>47.210946787709297</v>
      </c>
      <c r="N3524">
        <v>1.31515863513637</v>
      </c>
      <c r="O3524">
        <v>22.460496613995399</v>
      </c>
      <c r="P3524">
        <v>60.507246376811501</v>
      </c>
      <c r="Q3524">
        <v>0.10141925682361</v>
      </c>
    </row>
    <row r="3525" spans="1:17" hidden="1" x14ac:dyDescent="0.3">
      <c r="A3525" t="s">
        <v>7275</v>
      </c>
      <c r="B3525" t="s">
        <v>3486</v>
      </c>
      <c r="C3525" t="str">
        <f>IFERROR(VLOOKUP(Table1[[#This Row],[Ticker]],[1]!Table2[[Symbol]:[Industry]],2,FALSE),"-")</f>
        <v>-</v>
      </c>
      <c r="D3525" t="s">
        <v>7276</v>
      </c>
      <c r="E3525">
        <v>46.092591599999999</v>
      </c>
      <c r="F3525">
        <v>100.21</v>
      </c>
      <c r="G3525">
        <v>11.3062850283891</v>
      </c>
      <c r="H3525">
        <v>8.6076484537893396</v>
      </c>
      <c r="I3525">
        <v>37.072541707210597</v>
      </c>
      <c r="J3525">
        <v>-1.3721459806944301</v>
      </c>
      <c r="K3525">
        <v>86.417632345112196</v>
      </c>
      <c r="L3525">
        <v>70.324932733103793</v>
      </c>
      <c r="M3525">
        <v>42.485166085515701</v>
      </c>
      <c r="N3525">
        <v>0.30303030303030298</v>
      </c>
      <c r="O3525">
        <v>5.25895619199681</v>
      </c>
      <c r="P3525">
        <v>76.674894217207296</v>
      </c>
    </row>
    <row r="3526" spans="1:17" hidden="1" x14ac:dyDescent="0.3">
      <c r="A3526" t="s">
        <v>7277</v>
      </c>
      <c r="B3526" t="s">
        <v>7278</v>
      </c>
      <c r="C3526" t="str">
        <f>IFERROR(VLOOKUP(Table1[[#This Row],[Ticker]],[1]!Table2[[Symbol]:[Industry]],2,FALSE),"-")</f>
        <v>-</v>
      </c>
      <c r="D3526" t="s">
        <v>1419</v>
      </c>
      <c r="E3526">
        <v>46.073999999999998</v>
      </c>
      <c r="F3526">
        <v>84</v>
      </c>
      <c r="G3526">
        <v>31.816080637282301</v>
      </c>
      <c r="H3526">
        <v>13.343647104261599</v>
      </c>
      <c r="I3526">
        <v>32.951922699373497</v>
      </c>
      <c r="J3526">
        <v>-1.18877189756484</v>
      </c>
      <c r="K3526">
        <v>75.635735762232002</v>
      </c>
      <c r="L3526">
        <v>65.315165567356303</v>
      </c>
      <c r="M3526">
        <v>68.586515359667402</v>
      </c>
      <c r="N3526">
        <v>0.14465680571713399</v>
      </c>
      <c r="O3526">
        <v>2.8571428571428599</v>
      </c>
      <c r="P3526">
        <v>73.374613003095902</v>
      </c>
      <c r="Q3526">
        <v>7.7423850900900995E-2</v>
      </c>
    </row>
    <row r="3527" spans="1:17" hidden="1" x14ac:dyDescent="0.3">
      <c r="A3527" t="s">
        <v>7279</v>
      </c>
      <c r="B3527" t="s">
        <v>7280</v>
      </c>
      <c r="C3527" t="str">
        <f>IFERROR(VLOOKUP(Table1[[#This Row],[Ticker]],[1]!Table2[[Symbol]:[Industry]],2,FALSE),"-")</f>
        <v>-</v>
      </c>
      <c r="D3527" t="s">
        <v>184</v>
      </c>
      <c r="E3527">
        <v>46.036866455999998</v>
      </c>
      <c r="F3527">
        <v>16.260000000000002</v>
      </c>
      <c r="G3527">
        <v>-87.468185319198597</v>
      </c>
      <c r="H3527">
        <v>18.243833423133101</v>
      </c>
      <c r="I3527">
        <v>-57.243502572667197</v>
      </c>
      <c r="J3527">
        <v>16.915525252182199</v>
      </c>
      <c r="K3527">
        <v>15.918047586678201</v>
      </c>
      <c r="L3527">
        <v>22.934267223271799</v>
      </c>
      <c r="M3527">
        <v>53.177260258925102</v>
      </c>
      <c r="N3527">
        <v>1.7865484315142699</v>
      </c>
      <c r="O3527">
        <v>151.53751537515299</v>
      </c>
      <c r="P3527">
        <v>23.650190114068401</v>
      </c>
      <c r="Q3527">
        <v>-9.6005416108112002E-2</v>
      </c>
    </row>
    <row r="3528" spans="1:17" hidden="1" x14ac:dyDescent="0.3">
      <c r="A3528" t="s">
        <v>7281</v>
      </c>
      <c r="B3528" t="s">
        <v>7282</v>
      </c>
      <c r="C3528" t="str">
        <f>IFERROR(VLOOKUP(Table1[[#This Row],[Ticker]],[1]!Table2[[Symbol]:[Industry]],2,FALSE),"-")</f>
        <v>-</v>
      </c>
      <c r="D3528" t="s">
        <v>141</v>
      </c>
      <c r="E3528">
        <v>45.99</v>
      </c>
      <c r="F3528">
        <v>5.1100000000000003</v>
      </c>
      <c r="G3528">
        <v>54.8584559855585</v>
      </c>
      <c r="H3528">
        <v>-6.4665427059281102</v>
      </c>
      <c r="I3528">
        <v>-12.011688734019501</v>
      </c>
      <c r="J3528">
        <v>1.86017725162879</v>
      </c>
      <c r="K3528">
        <v>4.8797220154780803</v>
      </c>
      <c r="L3528">
        <v>4.39095745653424</v>
      </c>
      <c r="M3528">
        <v>55.763174134800998</v>
      </c>
      <c r="N3528">
        <v>0.86823146257191297</v>
      </c>
      <c r="O3528">
        <v>16.634050880626202</v>
      </c>
      <c r="P3528">
        <v>87.179487179487197</v>
      </c>
      <c r="Q3528">
        <v>7.9556887191973E-2</v>
      </c>
    </row>
    <row r="3529" spans="1:17" hidden="1" x14ac:dyDescent="0.3">
      <c r="A3529" t="s">
        <v>7283</v>
      </c>
      <c r="B3529" t="s">
        <v>7284</v>
      </c>
      <c r="C3529" t="str">
        <f>IFERROR(VLOOKUP(Table1[[#This Row],[Ticker]],[1]!Table2[[Symbol]:[Industry]],2,FALSE),"-")</f>
        <v>-</v>
      </c>
      <c r="D3529" t="s">
        <v>356</v>
      </c>
      <c r="E3529">
        <v>45.963211072</v>
      </c>
      <c r="F3529">
        <v>30.64</v>
      </c>
      <c r="G3529">
        <v>19.4297842887696</v>
      </c>
      <c r="H3529">
        <v>10.992413432273199</v>
      </c>
      <c r="I3529">
        <v>52.9237528755787</v>
      </c>
      <c r="J3529">
        <v>6.8096722011237398</v>
      </c>
      <c r="K3529">
        <v>26.924820158944598</v>
      </c>
      <c r="L3529">
        <v>23.6454745423124</v>
      </c>
      <c r="M3529">
        <v>72.756947678249801</v>
      </c>
      <c r="N3529">
        <v>0.62472068681641701</v>
      </c>
      <c r="O3529">
        <v>3.2637075718011603E-2</v>
      </c>
      <c r="P3529">
        <v>104.266666666666</v>
      </c>
    </row>
    <row r="3530" spans="1:17" hidden="1" x14ac:dyDescent="0.3">
      <c r="A3530" t="s">
        <v>7285</v>
      </c>
      <c r="B3530" t="s">
        <v>7286</v>
      </c>
      <c r="C3530" t="str">
        <f>IFERROR(VLOOKUP(Table1[[#This Row],[Ticker]],[1]!Table2[[Symbol]:[Industry]],2,FALSE),"-")</f>
        <v>-</v>
      </c>
      <c r="D3530" t="s">
        <v>283</v>
      </c>
      <c r="E3530">
        <v>45.87</v>
      </c>
      <c r="F3530">
        <v>33</v>
      </c>
      <c r="G3530">
        <v>-39.7463526435982</v>
      </c>
      <c r="H3530">
        <v>-7.3796920565774897</v>
      </c>
      <c r="I3530">
        <v>-16.6387205754802</v>
      </c>
      <c r="J3530">
        <v>-4.0231032708269998</v>
      </c>
      <c r="K3530">
        <v>33.727692145350701</v>
      </c>
      <c r="L3530">
        <v>34.444383412335497</v>
      </c>
      <c r="M3530">
        <v>40.651696205713598</v>
      </c>
      <c r="N3530">
        <v>0.28861330326944701</v>
      </c>
      <c r="O3530">
        <v>24.6969696969696</v>
      </c>
      <c r="P3530">
        <v>22.2222222222222</v>
      </c>
      <c r="Q3530">
        <v>-8.5946797362805999E-2</v>
      </c>
    </row>
    <row r="3531" spans="1:17" hidden="1" x14ac:dyDescent="0.3">
      <c r="A3531" t="s">
        <v>7287</v>
      </c>
      <c r="B3531" t="s">
        <v>7288</v>
      </c>
      <c r="C3531" t="str">
        <f>IFERROR(VLOOKUP(Table1[[#This Row],[Ticker]],[1]!Table2[[Symbol]:[Industry]],2,FALSE),"-")</f>
        <v>-</v>
      </c>
      <c r="D3531" t="s">
        <v>967</v>
      </c>
      <c r="E3531">
        <v>45.841760000000001</v>
      </c>
      <c r="F3531">
        <v>1.1499999999999999</v>
      </c>
      <c r="G3531">
        <v>-20.5098208215671</v>
      </c>
      <c r="H3531">
        <v>-7.7233504143487401</v>
      </c>
      <c r="I3531">
        <v>-28.5956028308699</v>
      </c>
      <c r="J3531">
        <v>-3.0670612349317201</v>
      </c>
      <c r="K3531">
        <v>1.19011822701604</v>
      </c>
      <c r="L3531">
        <v>1.2165510159642701</v>
      </c>
      <c r="M3531">
        <v>37.3881731376066</v>
      </c>
      <c r="N3531">
        <v>0.68740873512758105</v>
      </c>
      <c r="O3531">
        <v>64.347826086956502</v>
      </c>
      <c r="P3531">
        <v>64.285714285714207</v>
      </c>
      <c r="Q3531">
        <v>-0.15255125541592199</v>
      </c>
    </row>
    <row r="3532" spans="1:17" hidden="1" x14ac:dyDescent="0.3">
      <c r="A3532" t="s">
        <v>7289</v>
      </c>
      <c r="B3532" t="s">
        <v>7290</v>
      </c>
      <c r="C3532" t="str">
        <f>IFERROR(VLOOKUP(Table1[[#This Row],[Ticker]],[1]!Table2[[Symbol]:[Industry]],2,FALSE),"-")</f>
        <v>-</v>
      </c>
      <c r="E3532">
        <v>45.792000000000002</v>
      </c>
      <c r="F3532">
        <v>23.85</v>
      </c>
      <c r="G3532">
        <v>234.17027713272799</v>
      </c>
      <c r="H3532">
        <v>40.594151701705002</v>
      </c>
      <c r="I3532">
        <v>-50.078758941334598</v>
      </c>
      <c r="J3532">
        <v>16.677344557879</v>
      </c>
      <c r="K3532">
        <v>22.7598253380575</v>
      </c>
      <c r="L3532">
        <v>25.4717727018677</v>
      </c>
      <c r="M3532">
        <v>84.986375046463195</v>
      </c>
      <c r="N3532">
        <v>2.7174983388318301</v>
      </c>
      <c r="O3532">
        <v>205.03144654088001</v>
      </c>
      <c r="P3532">
        <v>301.61458075380102</v>
      </c>
    </row>
    <row r="3533" spans="1:17" hidden="1" x14ac:dyDescent="0.3">
      <c r="A3533" t="s">
        <v>7291</v>
      </c>
      <c r="B3533" t="s">
        <v>7292</v>
      </c>
      <c r="C3533" t="str">
        <f>IFERROR(VLOOKUP(Table1[[#This Row],[Ticker]],[1]!Table2[[Symbol]:[Industry]],2,FALSE),"-")</f>
        <v>-</v>
      </c>
      <c r="D3533" t="s">
        <v>630</v>
      </c>
      <c r="E3533">
        <v>45.786757254000001</v>
      </c>
      <c r="F3533">
        <v>8.67</v>
      </c>
      <c r="G3533">
        <v>-34.338266106966003</v>
      </c>
      <c r="H3533">
        <v>8.3683653166405492</v>
      </c>
      <c r="I3533">
        <v>4.3506249344132204</v>
      </c>
      <c r="J3533">
        <v>4.8545040815720597</v>
      </c>
      <c r="K3533">
        <v>8.0823311757220697</v>
      </c>
      <c r="L3533">
        <v>8.2997465637888403</v>
      </c>
      <c r="M3533">
        <v>74.903493922446998</v>
      </c>
      <c r="N3533">
        <v>1.1225050337434199</v>
      </c>
      <c r="O3533">
        <v>45.9054209919261</v>
      </c>
      <c r="P3533">
        <v>65.142857142857096</v>
      </c>
      <c r="Q3533">
        <v>-4.3863803492235003E-2</v>
      </c>
    </row>
    <row r="3534" spans="1:17" hidden="1" x14ac:dyDescent="0.3">
      <c r="A3534" t="s">
        <v>7293</v>
      </c>
      <c r="B3534" t="s">
        <v>7294</v>
      </c>
      <c r="C3534" t="str">
        <f>IFERROR(VLOOKUP(Table1[[#This Row],[Ticker]],[1]!Table2[[Symbol]:[Industry]],2,FALSE),"-")</f>
        <v>-</v>
      </c>
      <c r="D3534" t="s">
        <v>1711</v>
      </c>
      <c r="E3534">
        <v>45.721499999999999</v>
      </c>
      <c r="F3534">
        <v>75</v>
      </c>
      <c r="G3534">
        <v>268.690452589232</v>
      </c>
      <c r="H3534">
        <v>-9.0371696098883696</v>
      </c>
      <c r="I3534">
        <v>-8.3794560798238198</v>
      </c>
      <c r="J3534">
        <v>-3.4046663058976998</v>
      </c>
      <c r="K3534">
        <v>78.2942122739544</v>
      </c>
      <c r="L3534">
        <v>66.797906247252399</v>
      </c>
      <c r="M3534">
        <v>44.735452202835397</v>
      </c>
      <c r="N3534">
        <v>0.242820942187366</v>
      </c>
      <c r="O3534">
        <v>32.4</v>
      </c>
      <c r="P3534">
        <v>298.72408293460899</v>
      </c>
      <c r="Q3534">
        <v>0.17019026329034301</v>
      </c>
    </row>
    <row r="3535" spans="1:17" hidden="1" x14ac:dyDescent="0.3">
      <c r="A3535" t="s">
        <v>7295</v>
      </c>
      <c r="B3535" t="s">
        <v>7296</v>
      </c>
      <c r="C3535" t="str">
        <f>IFERROR(VLOOKUP(Table1[[#This Row],[Ticker]],[1]!Table2[[Symbol]:[Industry]],2,FALSE),"-")</f>
        <v>-</v>
      </c>
      <c r="D3535" t="s">
        <v>141</v>
      </c>
      <c r="E3535">
        <v>45.674906399999998</v>
      </c>
      <c r="F3535">
        <v>30.6</v>
      </c>
      <c r="G3535">
        <v>59.557447721537798</v>
      </c>
      <c r="H3535">
        <v>-5.3331382146726503</v>
      </c>
      <c r="I3535">
        <v>23.6078588862548</v>
      </c>
      <c r="J3535">
        <v>-4.8780964470823402</v>
      </c>
      <c r="K3535">
        <v>26.795889950185501</v>
      </c>
      <c r="L3535">
        <v>20.465617216538799</v>
      </c>
      <c r="M3535">
        <v>46.106954065121499</v>
      </c>
      <c r="N3535">
        <v>0.218411385025198</v>
      </c>
      <c r="O3535">
        <v>14.6078431372548</v>
      </c>
      <c r="P3535">
        <v>125.331369661266</v>
      </c>
      <c r="Q3535">
        <v>0.13022649224541</v>
      </c>
    </row>
    <row r="3536" spans="1:17" hidden="1" x14ac:dyDescent="0.3">
      <c r="A3536" t="s">
        <v>7297</v>
      </c>
      <c r="B3536" t="s">
        <v>7298</v>
      </c>
      <c r="C3536" t="str">
        <f>IFERROR(VLOOKUP(Table1[[#This Row],[Ticker]],[1]!Table2[[Symbol]:[Industry]],2,FALSE),"-")</f>
        <v>-</v>
      </c>
      <c r="D3536" t="s">
        <v>569</v>
      </c>
      <c r="E3536">
        <v>45.653770799999997</v>
      </c>
      <c r="F3536">
        <v>23.65</v>
      </c>
      <c r="G3536">
        <v>-62.846130345376601</v>
      </c>
      <c r="H3536">
        <v>-3.9086543468227202</v>
      </c>
      <c r="I3536">
        <v>-39.456118004605003</v>
      </c>
      <c r="J3536">
        <v>2.9756801062620801</v>
      </c>
      <c r="K3536">
        <v>24.573300233157401</v>
      </c>
      <c r="L3536">
        <v>28.236313765182899</v>
      </c>
      <c r="M3536">
        <v>50.667165375563798</v>
      </c>
      <c r="N3536">
        <v>0.58195532346968304</v>
      </c>
      <c r="O3536">
        <v>81.818181818181799</v>
      </c>
      <c r="P3536">
        <v>3.9560439560439402</v>
      </c>
    </row>
    <row r="3537" spans="1:17" hidden="1" x14ac:dyDescent="0.3">
      <c r="A3537" t="s">
        <v>7299</v>
      </c>
      <c r="B3537" t="s">
        <v>7300</v>
      </c>
      <c r="C3537" t="str">
        <f>IFERROR(VLOOKUP(Table1[[#This Row],[Ticker]],[1]!Table2[[Symbol]:[Industry]],2,FALSE),"-")</f>
        <v>-</v>
      </c>
      <c r="D3537" t="s">
        <v>124</v>
      </c>
      <c r="E3537">
        <v>45.512684841999999</v>
      </c>
      <c r="F3537">
        <v>42.74</v>
      </c>
      <c r="G3537">
        <v>14.8477255868267</v>
      </c>
      <c r="H3537">
        <v>18.669352326874101</v>
      </c>
      <c r="I3537">
        <v>34.555268813002002</v>
      </c>
      <c r="J3537">
        <v>-24.512953832714</v>
      </c>
      <c r="K3537">
        <v>33.714539552042297</v>
      </c>
      <c r="L3537">
        <v>32.1750261915561</v>
      </c>
      <c r="M3537">
        <v>59.3648673088001</v>
      </c>
      <c r="N3537">
        <v>4.1707074433943099</v>
      </c>
      <c r="O3537">
        <v>23.9588207767898</v>
      </c>
      <c r="P3537">
        <v>76.538620404791402</v>
      </c>
    </row>
    <row r="3538" spans="1:17" hidden="1" x14ac:dyDescent="0.3">
      <c r="A3538" t="s">
        <v>7301</v>
      </c>
      <c r="B3538" t="s">
        <v>7302</v>
      </c>
      <c r="C3538" t="str">
        <f>IFERROR(VLOOKUP(Table1[[#This Row],[Ticker]],[1]!Table2[[Symbol]:[Industry]],2,FALSE),"-")</f>
        <v>-</v>
      </c>
      <c r="D3538" t="s">
        <v>569</v>
      </c>
      <c r="E3538">
        <v>45.452432199999997</v>
      </c>
      <c r="F3538">
        <v>92.6</v>
      </c>
      <c r="G3538">
        <v>74.291171066803301</v>
      </c>
      <c r="H3538">
        <v>-22.804898579167698</v>
      </c>
      <c r="I3538">
        <v>22.081143156175902</v>
      </c>
      <c r="J3538">
        <v>-1.5365295423382801</v>
      </c>
      <c r="K3538">
        <v>99.343276231369202</v>
      </c>
      <c r="L3538">
        <v>82.542425204219597</v>
      </c>
      <c r="M3538">
        <v>38.7682668749908</v>
      </c>
      <c r="N3538">
        <v>0.44401240026875499</v>
      </c>
      <c r="O3538">
        <v>29.265658747300201</v>
      </c>
      <c r="P3538">
        <v>112.19065077910101</v>
      </c>
      <c r="Q3538">
        <v>8.1674789690808006E-2</v>
      </c>
    </row>
    <row r="3539" spans="1:17" hidden="1" x14ac:dyDescent="0.3">
      <c r="A3539" t="s">
        <v>7303</v>
      </c>
      <c r="B3539" t="s">
        <v>7304</v>
      </c>
      <c r="C3539" t="str">
        <f>IFERROR(VLOOKUP(Table1[[#This Row],[Ticker]],[1]!Table2[[Symbol]:[Industry]],2,FALSE),"-")</f>
        <v>-</v>
      </c>
      <c r="D3539" t="s">
        <v>630</v>
      </c>
      <c r="E3539">
        <v>45.368145499999997</v>
      </c>
      <c r="F3539">
        <v>89.45</v>
      </c>
      <c r="G3539">
        <v>126.711490205714</v>
      </c>
      <c r="H3539">
        <v>-27.307240469702801</v>
      </c>
      <c r="I3539">
        <v>73.661718635808398</v>
      </c>
      <c r="J3539">
        <v>-9.0605627738153203</v>
      </c>
      <c r="K3539">
        <v>92.747381198080504</v>
      </c>
      <c r="L3539">
        <v>66.016718841340193</v>
      </c>
      <c r="M3539">
        <v>11.8300878839503</v>
      </c>
      <c r="N3539">
        <v>7.5093920750333401E-2</v>
      </c>
      <c r="O3539">
        <v>45.332588038010002</v>
      </c>
      <c r="P3539">
        <v>179.53125</v>
      </c>
      <c r="Q3539">
        <v>6.4813633611890006E-2</v>
      </c>
    </row>
    <row r="3540" spans="1:17" hidden="1" x14ac:dyDescent="0.3">
      <c r="A3540" t="s">
        <v>7305</v>
      </c>
      <c r="B3540" t="s">
        <v>7306</v>
      </c>
      <c r="C3540" t="str">
        <f>IFERROR(VLOOKUP(Table1[[#This Row],[Ticker]],[1]!Table2[[Symbol]:[Industry]],2,FALSE),"-")</f>
        <v>-</v>
      </c>
      <c r="D3540" t="s">
        <v>532</v>
      </c>
      <c r="E3540">
        <v>45.147435289999997</v>
      </c>
      <c r="F3540">
        <v>6.1</v>
      </c>
      <c r="G3540">
        <v>67.377372890869296</v>
      </c>
      <c r="H3540">
        <v>7.5063835678402094E-2</v>
      </c>
      <c r="I3540">
        <v>30.4766132856968</v>
      </c>
      <c r="J3540">
        <v>-7.6026755757100197</v>
      </c>
      <c r="K3540">
        <v>5.8108592788358404</v>
      </c>
      <c r="L3540">
        <v>4.7150008541887196</v>
      </c>
      <c r="M3540">
        <v>52.020502072499703</v>
      </c>
      <c r="N3540">
        <v>1.10683638045035</v>
      </c>
      <c r="O3540">
        <v>20.655737704918</v>
      </c>
      <c r="P3540">
        <v>125.092250922509</v>
      </c>
      <c r="Q3540">
        <v>8.8917291402297996E-2</v>
      </c>
    </row>
    <row r="3541" spans="1:17" hidden="1" x14ac:dyDescent="0.3">
      <c r="A3541" t="s">
        <v>7307</v>
      </c>
      <c r="B3541" t="s">
        <v>7308</v>
      </c>
      <c r="C3541" t="str">
        <f>IFERROR(VLOOKUP(Table1[[#This Row],[Ticker]],[1]!Table2[[Symbol]:[Industry]],2,FALSE),"-")</f>
        <v>-</v>
      </c>
      <c r="D3541" t="s">
        <v>630</v>
      </c>
      <c r="E3541">
        <v>45.134188199999997</v>
      </c>
      <c r="F3541">
        <v>44.82</v>
      </c>
      <c r="G3541">
        <v>-57.285699814618603</v>
      </c>
      <c r="H3541">
        <v>-0.40217229373162899</v>
      </c>
      <c r="I3541">
        <v>-36.549924343529</v>
      </c>
      <c r="J3541">
        <v>5.7872073680353502</v>
      </c>
      <c r="K3541">
        <v>44.028628549937999</v>
      </c>
      <c r="L3541">
        <v>51.864631026719202</v>
      </c>
      <c r="M3541">
        <v>56.515654963646099</v>
      </c>
      <c r="N3541">
        <v>0.46644557882173299</v>
      </c>
      <c r="O3541">
        <v>69.790272199910703</v>
      </c>
      <c r="P3541">
        <v>23.983402489626499</v>
      </c>
      <c r="Q3541">
        <v>2.3116464658033999E-2</v>
      </c>
    </row>
    <row r="3542" spans="1:17" hidden="1" x14ac:dyDescent="0.3">
      <c r="A3542" t="s">
        <v>7309</v>
      </c>
      <c r="B3542" t="s">
        <v>7310</v>
      </c>
      <c r="C3542" t="str">
        <f>IFERROR(VLOOKUP(Table1[[#This Row],[Ticker]],[1]!Table2[[Symbol]:[Industry]],2,FALSE),"-")</f>
        <v>-</v>
      </c>
      <c r="D3542" t="s">
        <v>743</v>
      </c>
      <c r="E3542">
        <v>45.057158311999999</v>
      </c>
      <c r="F3542">
        <v>23.37</v>
      </c>
      <c r="G3542">
        <v>22.1148071546233</v>
      </c>
      <c r="H3542">
        <v>5.3072098572981199</v>
      </c>
      <c r="I3542">
        <v>6.6088770998750901</v>
      </c>
      <c r="J3542">
        <v>0.404283828664314</v>
      </c>
      <c r="K3542">
        <v>21.783359103973702</v>
      </c>
      <c r="L3542">
        <v>19.323968432378798</v>
      </c>
      <c r="M3542">
        <v>37.579943371070499</v>
      </c>
      <c r="N3542">
        <v>0.70390476266679303</v>
      </c>
      <c r="O3542">
        <v>1.0697475395806599</v>
      </c>
      <c r="P3542">
        <v>61.7301038062283</v>
      </c>
    </row>
    <row r="3543" spans="1:17" hidden="1" x14ac:dyDescent="0.3">
      <c r="A3543" t="s">
        <v>7311</v>
      </c>
      <c r="B3543" t="s">
        <v>7312</v>
      </c>
      <c r="C3543" t="str">
        <f>IFERROR(VLOOKUP(Table1[[#This Row],[Ticker]],[1]!Table2[[Symbol]:[Industry]],2,FALSE),"-")</f>
        <v>-</v>
      </c>
      <c r="D3543" t="s">
        <v>5872</v>
      </c>
      <c r="E3543">
        <v>44.9618945</v>
      </c>
      <c r="F3543">
        <v>167.95</v>
      </c>
      <c r="G3543">
        <v>-38.031439164878101</v>
      </c>
      <c r="H3543">
        <v>-12.1735942750486</v>
      </c>
      <c r="I3543">
        <v>-47.504147755648397</v>
      </c>
      <c r="J3543">
        <v>-3.55618791429956</v>
      </c>
      <c r="K3543">
        <v>172.43114380767901</v>
      </c>
      <c r="L3543">
        <v>196.17879195777601</v>
      </c>
      <c r="M3543">
        <v>38.671479159909701</v>
      </c>
      <c r="N3543">
        <v>0.41800947867298499</v>
      </c>
      <c r="O3543">
        <v>95.891634415004404</v>
      </c>
      <c r="P3543">
        <v>35.062324085243198</v>
      </c>
      <c r="Q3543">
        <v>-1.2802904102812001E-2</v>
      </c>
    </row>
    <row r="3544" spans="1:17" hidden="1" x14ac:dyDescent="0.3">
      <c r="A3544" t="s">
        <v>7313</v>
      </c>
      <c r="B3544" t="s">
        <v>7314</v>
      </c>
      <c r="C3544" t="str">
        <f>IFERROR(VLOOKUP(Table1[[#This Row],[Ticker]],[1]!Table2[[Symbol]:[Industry]],2,FALSE),"-")</f>
        <v>-</v>
      </c>
      <c r="D3544" t="s">
        <v>630</v>
      </c>
      <c r="E3544">
        <v>44.906399999999998</v>
      </c>
      <c r="F3544">
        <v>27.72</v>
      </c>
      <c r="G3544">
        <v>-41.753375568306502</v>
      </c>
      <c r="H3544">
        <v>1.6569851423703701</v>
      </c>
      <c r="I3544">
        <v>-25.939000747129601</v>
      </c>
      <c r="J3544">
        <v>12.5731665193055</v>
      </c>
      <c r="K3544">
        <v>28.098532609274599</v>
      </c>
      <c r="L3544">
        <v>30.818376318377901</v>
      </c>
      <c r="M3544">
        <v>53.800148899587498</v>
      </c>
      <c r="N3544">
        <v>1.8984451518144301</v>
      </c>
      <c r="O3544">
        <v>180.80808080808001</v>
      </c>
      <c r="P3544">
        <v>12.363194162950901</v>
      </c>
      <c r="Q3544">
        <v>0.20123280555072201</v>
      </c>
    </row>
    <row r="3545" spans="1:17" hidden="1" x14ac:dyDescent="0.3">
      <c r="A3545" t="s">
        <v>7315</v>
      </c>
      <c r="B3545" t="s">
        <v>7316</v>
      </c>
      <c r="C3545" t="str">
        <f>IFERROR(VLOOKUP(Table1[[#This Row],[Ticker]],[1]!Table2[[Symbol]:[Industry]],2,FALSE),"-")</f>
        <v>-</v>
      </c>
      <c r="D3545" t="s">
        <v>569</v>
      </c>
      <c r="E3545">
        <v>44.851399999999998</v>
      </c>
      <c r="F3545">
        <v>74</v>
      </c>
      <c r="G3545">
        <v>-9.3552219957354303</v>
      </c>
      <c r="H3545">
        <v>-12.837186337641199</v>
      </c>
      <c r="I3545">
        <v>-26.163665914378999</v>
      </c>
      <c r="J3545">
        <v>-7.04956533553315</v>
      </c>
      <c r="K3545">
        <v>77.269873048397002</v>
      </c>
      <c r="L3545">
        <v>78.1187939582708</v>
      </c>
      <c r="M3545">
        <v>42.873558140149399</v>
      </c>
      <c r="N3545">
        <v>0.257065679521635</v>
      </c>
      <c r="O3545">
        <v>53.918918918918898</v>
      </c>
      <c r="P3545">
        <v>25.9574468085106</v>
      </c>
      <c r="Q3545">
        <v>0.17269370307370199</v>
      </c>
    </row>
    <row r="3546" spans="1:17" hidden="1" x14ac:dyDescent="0.3">
      <c r="A3546" t="s">
        <v>7317</v>
      </c>
      <c r="B3546" t="s">
        <v>7318</v>
      </c>
      <c r="C3546" t="str">
        <f>IFERROR(VLOOKUP(Table1[[#This Row],[Ticker]],[1]!Table2[[Symbol]:[Industry]],2,FALSE),"-")</f>
        <v>-</v>
      </c>
      <c r="D3546" t="s">
        <v>630</v>
      </c>
      <c r="E3546">
        <v>44.841197000000001</v>
      </c>
      <c r="F3546">
        <v>60.67</v>
      </c>
      <c r="G3546">
        <v>108.16817570095201</v>
      </c>
      <c r="H3546">
        <v>-8.8967375111229305</v>
      </c>
      <c r="I3546">
        <v>22.289224945525199</v>
      </c>
      <c r="J3546">
        <v>-5.1951490716331099</v>
      </c>
      <c r="K3546">
        <v>59.184799922767503</v>
      </c>
      <c r="L3546">
        <v>50.186304799593501</v>
      </c>
      <c r="M3546">
        <v>51.415427943709602</v>
      </c>
      <c r="N3546">
        <v>0.57954333582492701</v>
      </c>
      <c r="O3546">
        <v>15.3617933080599</v>
      </c>
      <c r="P3546">
        <v>155.45263157894701</v>
      </c>
      <c r="Q3546">
        <v>7.1285659134594004E-2</v>
      </c>
    </row>
    <row r="3547" spans="1:17" hidden="1" x14ac:dyDescent="0.3">
      <c r="A3547" t="s">
        <v>7319</v>
      </c>
      <c r="B3547" t="s">
        <v>7320</v>
      </c>
      <c r="C3547" t="str">
        <f>IFERROR(VLOOKUP(Table1[[#This Row],[Ticker]],[1]!Table2[[Symbol]:[Industry]],2,FALSE),"-")</f>
        <v>-</v>
      </c>
      <c r="D3547" t="s">
        <v>415</v>
      </c>
      <c r="E3547">
        <v>44.709546750000001</v>
      </c>
      <c r="F3547">
        <v>86.46</v>
      </c>
      <c r="G3547">
        <v>155.69009734794699</v>
      </c>
      <c r="H3547">
        <v>-1.1560637112386101</v>
      </c>
      <c r="I3547">
        <v>71.919708543293694</v>
      </c>
      <c r="J3547">
        <v>-5.7367868646723403</v>
      </c>
      <c r="K3547">
        <v>89.489158825614197</v>
      </c>
      <c r="L3547">
        <v>75.920732987551105</v>
      </c>
      <c r="M3547">
        <v>38.671726507677803</v>
      </c>
      <c r="N3547">
        <v>1.1176116684241999</v>
      </c>
      <c r="O3547">
        <v>74.011103400416303</v>
      </c>
      <c r="P3547">
        <v>206.05309734513199</v>
      </c>
      <c r="Q3547">
        <v>0.11660927370428199</v>
      </c>
    </row>
    <row r="3548" spans="1:17" hidden="1" x14ac:dyDescent="0.3">
      <c r="A3548" t="s">
        <v>7321</v>
      </c>
      <c r="B3548" t="s">
        <v>7322</v>
      </c>
      <c r="C3548" t="str">
        <f>IFERROR(VLOOKUP(Table1[[#This Row],[Ticker]],[1]!Table2[[Symbol]:[Industry]],2,FALSE),"-")</f>
        <v>-</v>
      </c>
      <c r="D3548" t="s">
        <v>46</v>
      </c>
      <c r="E3548">
        <v>44.635100000000001</v>
      </c>
      <c r="F3548">
        <v>142.15</v>
      </c>
      <c r="G3548">
        <v>153.75554913156401</v>
      </c>
      <c r="H3548">
        <v>2.6271033740193301</v>
      </c>
      <c r="I3548">
        <v>11.8829241256402</v>
      </c>
      <c r="J3548">
        <v>-2.11040101425148</v>
      </c>
      <c r="K3548">
        <v>146.819518598407</v>
      </c>
      <c r="L3548">
        <v>115.756552407813</v>
      </c>
      <c r="M3548">
        <v>38.057217538053102</v>
      </c>
      <c r="N3548">
        <v>0.75567286740661699</v>
      </c>
      <c r="O3548">
        <v>23.848047836792102</v>
      </c>
      <c r="P3548">
        <v>234.39190778640301</v>
      </c>
      <c r="Q3548">
        <v>0.123228924251089</v>
      </c>
    </row>
    <row r="3549" spans="1:17" hidden="1" x14ac:dyDescent="0.3">
      <c r="A3549" t="s">
        <v>7323</v>
      </c>
      <c r="B3549" t="s">
        <v>7324</v>
      </c>
      <c r="C3549" t="str">
        <f>IFERROR(VLOOKUP(Table1[[#This Row],[Ticker]],[1]!Table2[[Symbol]:[Industry]],2,FALSE),"-")</f>
        <v>-</v>
      </c>
      <c r="D3549" t="s">
        <v>6838</v>
      </c>
      <c r="E3549">
        <v>44.606760000000001</v>
      </c>
      <c r="F3549">
        <v>77.55</v>
      </c>
      <c r="G3549">
        <v>85.383036321290007</v>
      </c>
      <c r="H3549">
        <v>-1.2717375111229301</v>
      </c>
      <c r="I3549">
        <v>8.3280410579480595</v>
      </c>
      <c r="J3549">
        <v>-1.3721459806944301</v>
      </c>
      <c r="K3549">
        <v>75.088613245309006</v>
      </c>
      <c r="L3549">
        <v>65.718482506706806</v>
      </c>
      <c r="M3549">
        <v>86.011706119723598</v>
      </c>
      <c r="N3549">
        <v>0</v>
      </c>
      <c r="O3549">
        <v>0</v>
      </c>
      <c r="P3549">
        <v>169.270833333333</v>
      </c>
    </row>
    <row r="3550" spans="1:17" hidden="1" x14ac:dyDescent="0.3">
      <c r="A3550" t="s">
        <v>7325</v>
      </c>
      <c r="B3550" t="s">
        <v>7326</v>
      </c>
      <c r="C3550" t="str">
        <f>IFERROR(VLOOKUP(Table1[[#This Row],[Ticker]],[1]!Table2[[Symbol]:[Industry]],2,FALSE),"-")</f>
        <v>-</v>
      </c>
      <c r="D3550" t="s">
        <v>265</v>
      </c>
      <c r="E3550">
        <v>44.604168319999999</v>
      </c>
      <c r="F3550">
        <v>98.2</v>
      </c>
      <c r="G3550">
        <v>16.555412795390598</v>
      </c>
      <c r="H3550">
        <v>2.5142291723702499</v>
      </c>
      <c r="I3550">
        <v>5.4565485217419898</v>
      </c>
      <c r="J3550">
        <v>2.9933362528080898</v>
      </c>
      <c r="K3550">
        <v>98.239014787015094</v>
      </c>
      <c r="L3550">
        <v>85.983994003679499</v>
      </c>
      <c r="M3550">
        <v>47.093544066084696</v>
      </c>
      <c r="N3550">
        <v>0.24354725925343099</v>
      </c>
      <c r="O3550">
        <v>24.949083503054901</v>
      </c>
      <c r="P3550">
        <v>88.050555342780498</v>
      </c>
      <c r="Q3550">
        <v>9.4242033963138003E-2</v>
      </c>
    </row>
    <row r="3551" spans="1:17" hidden="1" x14ac:dyDescent="0.3">
      <c r="A3551" t="s">
        <v>7327</v>
      </c>
      <c r="B3551" t="s">
        <v>7328</v>
      </c>
      <c r="C3551" t="str">
        <f>IFERROR(VLOOKUP(Table1[[#This Row],[Ticker]],[1]!Table2[[Symbol]:[Industry]],2,FALSE),"-")</f>
        <v>-</v>
      </c>
      <c r="D3551" t="s">
        <v>740</v>
      </c>
      <c r="E3551">
        <v>44.462249999999997</v>
      </c>
      <c r="F3551">
        <v>157.5</v>
      </c>
      <c r="G3551">
        <v>-69.746549005663695</v>
      </c>
      <c r="H3551">
        <v>13.221016112065399</v>
      </c>
      <c r="I3551">
        <v>-54.129417013545002</v>
      </c>
      <c r="J3551">
        <v>8.4263251798337002</v>
      </c>
      <c r="K3551">
        <v>150.43003881160899</v>
      </c>
      <c r="M3551">
        <v>56.365134406748801</v>
      </c>
      <c r="N3551">
        <v>1.06299637597347</v>
      </c>
      <c r="O3551">
        <v>83.3333333333333</v>
      </c>
      <c r="P3551">
        <v>26</v>
      </c>
    </row>
    <row r="3552" spans="1:17" hidden="1" x14ac:dyDescent="0.3">
      <c r="A3552" t="s">
        <v>7329</v>
      </c>
      <c r="B3552" t="s">
        <v>7330</v>
      </c>
      <c r="C3552" t="str">
        <f>IFERROR(VLOOKUP(Table1[[#This Row],[Ticker]],[1]!Table2[[Symbol]:[Industry]],2,FALSE),"-")</f>
        <v>-</v>
      </c>
      <c r="D3552" t="s">
        <v>4288</v>
      </c>
      <c r="E3552">
        <v>44.398213124999998</v>
      </c>
      <c r="F3552">
        <v>338.95</v>
      </c>
      <c r="G3552">
        <v>268.590384708133</v>
      </c>
      <c r="H3552">
        <v>-7.7114012808906898</v>
      </c>
      <c r="I3552">
        <v>186.07109029922401</v>
      </c>
      <c r="J3552">
        <v>-6.3634654251388802</v>
      </c>
      <c r="K3552">
        <v>286.82033760760999</v>
      </c>
      <c r="L3552">
        <v>180.82016691749499</v>
      </c>
      <c r="M3552">
        <v>56.428528805444699</v>
      </c>
      <c r="N3552">
        <v>0.643062200956937</v>
      </c>
      <c r="O3552">
        <v>18.3065348871515</v>
      </c>
      <c r="P3552">
        <v>350.43189368770697</v>
      </c>
    </row>
    <row r="3553" spans="1:17" hidden="1" x14ac:dyDescent="0.3">
      <c r="A3553" t="s">
        <v>7331</v>
      </c>
      <c r="B3553" t="s">
        <v>7332</v>
      </c>
      <c r="C3553" t="str">
        <f>IFERROR(VLOOKUP(Table1[[#This Row],[Ticker]],[1]!Table2[[Symbol]:[Industry]],2,FALSE),"-")</f>
        <v>-</v>
      </c>
      <c r="D3553" t="s">
        <v>1169</v>
      </c>
      <c r="E3553">
        <v>44.36631474</v>
      </c>
      <c r="F3553">
        <v>32.6</v>
      </c>
      <c r="G3553">
        <v>-81.986467486128305</v>
      </c>
      <c r="H3553">
        <v>2.39068287104267</v>
      </c>
      <c r="I3553">
        <v>-32.916498353258</v>
      </c>
      <c r="J3553">
        <v>-2.73578234433081</v>
      </c>
      <c r="K3553">
        <v>33.7896193720794</v>
      </c>
      <c r="L3553">
        <v>46.6631808736701</v>
      </c>
      <c r="M3553">
        <v>39.936951513073403</v>
      </c>
      <c r="N3553">
        <v>0.49307555189908098</v>
      </c>
      <c r="O3553">
        <v>121.16564417177899</v>
      </c>
      <c r="P3553">
        <v>12.027491408934701</v>
      </c>
    </row>
    <row r="3554" spans="1:17" hidden="1" x14ac:dyDescent="0.3">
      <c r="A3554" t="s">
        <v>7333</v>
      </c>
      <c r="B3554" t="s">
        <v>7334</v>
      </c>
      <c r="C3554" t="str">
        <f>IFERROR(VLOOKUP(Table1[[#This Row],[Ticker]],[1]!Table2[[Symbol]:[Industry]],2,FALSE),"-")</f>
        <v>-</v>
      </c>
      <c r="D3554" t="s">
        <v>296</v>
      </c>
      <c r="E3554">
        <v>44.356288800000002</v>
      </c>
      <c r="F3554">
        <v>99.76</v>
      </c>
      <c r="G3554">
        <v>84.596318019511401</v>
      </c>
      <c r="H3554">
        <v>-8.8304485979607197</v>
      </c>
      <c r="I3554">
        <v>-1.32274481057575</v>
      </c>
      <c r="J3554">
        <v>2.2141453289750701</v>
      </c>
      <c r="K3554">
        <v>79.453108882307404</v>
      </c>
      <c r="L3554">
        <v>74.543199069483506</v>
      </c>
      <c r="M3554">
        <v>80.536791277567104</v>
      </c>
      <c r="N3554">
        <v>1.5414102505030001</v>
      </c>
      <c r="O3554">
        <v>14.3544506816359</v>
      </c>
      <c r="P3554">
        <v>127.762557077625</v>
      </c>
      <c r="Q3554">
        <v>4.4521298856992998E-2</v>
      </c>
    </row>
    <row r="3555" spans="1:17" hidden="1" x14ac:dyDescent="0.3">
      <c r="A3555" t="s">
        <v>7335</v>
      </c>
      <c r="B3555" t="s">
        <v>7336</v>
      </c>
      <c r="C3555" t="str">
        <f>IFERROR(VLOOKUP(Table1[[#This Row],[Ticker]],[1]!Table2[[Symbol]:[Industry]],2,FALSE),"-")</f>
        <v>-</v>
      </c>
      <c r="D3555" t="s">
        <v>415</v>
      </c>
      <c r="E3555">
        <v>44.28</v>
      </c>
      <c r="F3555">
        <v>4.92</v>
      </c>
      <c r="G3555">
        <v>69.966369654623307</v>
      </c>
      <c r="H3555">
        <v>-7.4717375111229201</v>
      </c>
      <c r="I3555">
        <v>12.1701225729855</v>
      </c>
      <c r="J3555">
        <v>-5.6578602664087203</v>
      </c>
      <c r="K3555">
        <v>4.8331667721720297</v>
      </c>
      <c r="L3555">
        <v>4.1564634151245601</v>
      </c>
      <c r="M3555">
        <v>62.943599832599702</v>
      </c>
      <c r="N3555">
        <v>0.45863235039906097</v>
      </c>
      <c r="O3555">
        <v>32.655826558265503</v>
      </c>
      <c r="P3555">
        <v>110.85714285714199</v>
      </c>
      <c r="Q3555">
        <v>8.0147696638217997E-2</v>
      </c>
    </row>
    <row r="3556" spans="1:17" hidden="1" x14ac:dyDescent="0.3">
      <c r="A3556" t="s">
        <v>7337</v>
      </c>
      <c r="B3556" t="s">
        <v>7338</v>
      </c>
      <c r="C3556" t="str">
        <f>IFERROR(VLOOKUP(Table1[[#This Row],[Ticker]],[1]!Table2[[Symbol]:[Industry]],2,FALSE),"-")</f>
        <v>-</v>
      </c>
      <c r="D3556" t="s">
        <v>296</v>
      </c>
      <c r="E3556">
        <v>44.249392417999999</v>
      </c>
      <c r="F3556">
        <v>8.4700000000000006</v>
      </c>
      <c r="G3556">
        <v>62.904866237766797</v>
      </c>
      <c r="H3556">
        <v>55.209743970358502</v>
      </c>
      <c r="I3556">
        <v>33.919753835883803</v>
      </c>
      <c r="J3556">
        <v>1.6766345071104301</v>
      </c>
      <c r="K3556">
        <v>6.8405449147446902</v>
      </c>
      <c r="L3556">
        <v>5.9065517391726399</v>
      </c>
      <c r="M3556">
        <v>65.094325453586904</v>
      </c>
      <c r="N3556">
        <v>1.44971420923656</v>
      </c>
      <c r="O3556">
        <v>14.994096812278601</v>
      </c>
      <c r="P3556">
        <v>109.135802469135</v>
      </c>
      <c r="Q3556">
        <v>0.106339058875537</v>
      </c>
    </row>
    <row r="3557" spans="1:17" hidden="1" x14ac:dyDescent="0.3">
      <c r="A3557" t="s">
        <v>7339</v>
      </c>
      <c r="B3557" t="s">
        <v>7340</v>
      </c>
      <c r="C3557" t="str">
        <f>IFERROR(VLOOKUP(Table1[[#This Row],[Ticker]],[1]!Table2[[Symbol]:[Industry]],2,FALSE),"-")</f>
        <v>-</v>
      </c>
      <c r="E3557">
        <v>44.220595000000003</v>
      </c>
      <c r="F3557">
        <v>84.31</v>
      </c>
      <c r="G3557">
        <v>-13.422288713288101</v>
      </c>
      <c r="H3557">
        <v>4.9121415820760497</v>
      </c>
      <c r="I3557">
        <v>-5.5310534352675598</v>
      </c>
      <c r="J3557">
        <v>-1.3721459806944301</v>
      </c>
      <c r="K3557">
        <v>80.185181566852293</v>
      </c>
      <c r="L3557">
        <v>76.151588842228605</v>
      </c>
      <c r="M3557">
        <v>74.727303457834196</v>
      </c>
      <c r="N3557">
        <v>0.86735751295336705</v>
      </c>
      <c r="O3557">
        <v>2.4315027873324602</v>
      </c>
      <c r="P3557">
        <v>21.309352517985602</v>
      </c>
    </row>
    <row r="3558" spans="1:17" hidden="1" x14ac:dyDescent="0.3">
      <c r="A3558" t="s">
        <v>7341</v>
      </c>
      <c r="B3558" t="s">
        <v>7342</v>
      </c>
      <c r="C3558" t="str">
        <f>IFERROR(VLOOKUP(Table1[[#This Row],[Ticker]],[1]!Table2[[Symbol]:[Industry]],2,FALSE),"-")</f>
        <v>-</v>
      </c>
      <c r="D3558" t="s">
        <v>7000</v>
      </c>
      <c r="E3558">
        <v>44.210984000000003</v>
      </c>
      <c r="F3558">
        <v>197.3</v>
      </c>
      <c r="G3558">
        <v>19.436066624320301</v>
      </c>
      <c r="H3558">
        <v>14.425400069671101</v>
      </c>
      <c r="I3558">
        <v>33.706624769865101</v>
      </c>
      <c r="J3558">
        <v>8.9271497939534292</v>
      </c>
      <c r="K3558">
        <v>158.01963524699499</v>
      </c>
      <c r="L3558">
        <v>130.513983107283</v>
      </c>
      <c r="M3558">
        <v>90.123263439057993</v>
      </c>
      <c r="N3558">
        <v>0.64729275007647502</v>
      </c>
      <c r="O3558">
        <v>5.0937658388241198</v>
      </c>
      <c r="P3558">
        <v>91.274842462433298</v>
      </c>
    </row>
    <row r="3559" spans="1:17" hidden="1" x14ac:dyDescent="0.3">
      <c r="A3559" t="s">
        <v>7343</v>
      </c>
      <c r="B3559" t="s">
        <v>7344</v>
      </c>
      <c r="C3559" t="str">
        <f>IFERROR(VLOOKUP(Table1[[#This Row],[Ticker]],[1]!Table2[[Symbol]:[Industry]],2,FALSE),"-")</f>
        <v>-</v>
      </c>
      <c r="D3559" t="s">
        <v>532</v>
      </c>
      <c r="E3559">
        <v>44.184789000000002</v>
      </c>
      <c r="F3559">
        <v>26.3</v>
      </c>
      <c r="G3559">
        <v>120.20423835110201</v>
      </c>
      <c r="H3559">
        <v>69.368589464353903</v>
      </c>
      <c r="I3559">
        <v>64.373440463873195</v>
      </c>
      <c r="J3559">
        <v>3.6152806747959199</v>
      </c>
      <c r="K3559">
        <v>18.352241016948099</v>
      </c>
      <c r="L3559">
        <v>15.2711892342403</v>
      </c>
      <c r="M3559">
        <v>99.278796318059605</v>
      </c>
      <c r="N3559">
        <v>1.9633593553261099</v>
      </c>
      <c r="O3559">
        <v>0</v>
      </c>
      <c r="P3559">
        <v>163.26326326326301</v>
      </c>
    </row>
    <row r="3560" spans="1:17" hidden="1" x14ac:dyDescent="0.3">
      <c r="A3560" t="s">
        <v>7345</v>
      </c>
      <c r="B3560" t="s">
        <v>7346</v>
      </c>
      <c r="C3560" t="str">
        <f>IFERROR(VLOOKUP(Table1[[#This Row],[Ticker]],[1]!Table2[[Symbol]:[Industry]],2,FALSE),"-")</f>
        <v>-</v>
      </c>
      <c r="D3560" t="s">
        <v>967</v>
      </c>
      <c r="E3560">
        <v>44.1252</v>
      </c>
      <c r="F3560">
        <v>1.03</v>
      </c>
      <c r="G3560">
        <v>-75.8231040295871</v>
      </c>
      <c r="H3560">
        <v>-6.8272930666784903</v>
      </c>
      <c r="I3560">
        <v>-38.120202056961702</v>
      </c>
      <c r="J3560">
        <v>-1.3721459806944301</v>
      </c>
      <c r="K3560">
        <v>1.0659407814841799</v>
      </c>
      <c r="L3560">
        <v>1.3776133406331801</v>
      </c>
      <c r="M3560">
        <v>47.553362394162903</v>
      </c>
      <c r="N3560">
        <v>1.6285488487403501</v>
      </c>
      <c r="O3560">
        <v>84.466019417475707</v>
      </c>
      <c r="P3560">
        <v>8.4210526315789505</v>
      </c>
      <c r="Q3560">
        <v>-3.202476312995E-2</v>
      </c>
    </row>
    <row r="3561" spans="1:17" hidden="1" x14ac:dyDescent="0.3">
      <c r="A3561" t="s">
        <v>7347</v>
      </c>
      <c r="B3561" t="s">
        <v>7348</v>
      </c>
      <c r="C3561" t="str">
        <f>IFERROR(VLOOKUP(Table1[[#This Row],[Ticker]],[1]!Table2[[Symbol]:[Industry]],2,FALSE),"-")</f>
        <v>-</v>
      </c>
      <c r="D3561" t="s">
        <v>388</v>
      </c>
      <c r="E3561">
        <v>43.999178999999998</v>
      </c>
      <c r="F3561">
        <v>44.03</v>
      </c>
      <c r="G3561">
        <v>-64.346624527086306</v>
      </c>
      <c r="H3561">
        <v>-5.3693835442528401</v>
      </c>
      <c r="I3561">
        <v>-38.6464071469251</v>
      </c>
      <c r="J3561">
        <v>3.1905916618911099</v>
      </c>
      <c r="K3561">
        <v>44.513441562256297</v>
      </c>
      <c r="L3561">
        <v>52.0929312485843</v>
      </c>
      <c r="M3561">
        <v>50.9856086588672</v>
      </c>
      <c r="N3561">
        <v>0.66441024303856899</v>
      </c>
      <c r="O3561">
        <v>84.873949579831901</v>
      </c>
      <c r="P3561">
        <v>18.839406207827199</v>
      </c>
      <c r="Q3561">
        <v>-1.454239520506E-2</v>
      </c>
    </row>
    <row r="3562" spans="1:17" hidden="1" x14ac:dyDescent="0.3">
      <c r="A3562" t="s">
        <v>7349</v>
      </c>
      <c r="B3562" t="s">
        <v>7350</v>
      </c>
      <c r="C3562" t="str">
        <f>IFERROR(VLOOKUP(Table1[[#This Row],[Ticker]],[1]!Table2[[Symbol]:[Industry]],2,FALSE),"-")</f>
        <v>-</v>
      </c>
      <c r="D3562" t="s">
        <v>54</v>
      </c>
      <c r="E3562">
        <v>43.996647199999998</v>
      </c>
      <c r="F3562">
        <v>22</v>
      </c>
      <c r="G3562">
        <v>-24.9213513200541</v>
      </c>
      <c r="H3562">
        <v>-13.9571395407872</v>
      </c>
      <c r="I3562">
        <v>-21.9017801026272</v>
      </c>
      <c r="J3562">
        <v>-6.1401323578762002</v>
      </c>
      <c r="K3562">
        <v>22.921009138512701</v>
      </c>
      <c r="L3562">
        <v>21.2355641484729</v>
      </c>
      <c r="M3562">
        <v>32.3186641253075</v>
      </c>
      <c r="N3562">
        <v>0.33344908788489602</v>
      </c>
      <c r="O3562">
        <v>36.818181818181799</v>
      </c>
      <c r="P3562">
        <v>114.63414634146299</v>
      </c>
      <c r="Q3562">
        <v>0.11512010089933999</v>
      </c>
    </row>
    <row r="3563" spans="1:17" hidden="1" x14ac:dyDescent="0.3">
      <c r="A3563" t="s">
        <v>7351</v>
      </c>
      <c r="B3563" t="s">
        <v>7352</v>
      </c>
      <c r="C3563" t="str">
        <f>IFERROR(VLOOKUP(Table1[[#This Row],[Ticker]],[1]!Table2[[Symbol]:[Industry]],2,FALSE),"-")</f>
        <v>-</v>
      </c>
      <c r="D3563" t="s">
        <v>532</v>
      </c>
      <c r="E3563">
        <v>43.938118000000003</v>
      </c>
      <c r="F3563">
        <v>152.6</v>
      </c>
      <c r="G3563">
        <v>-12.5586495909501</v>
      </c>
      <c r="H3563">
        <v>1.1953677520349599</v>
      </c>
      <c r="I3563">
        <v>-11.098962808234299</v>
      </c>
      <c r="J3563">
        <v>3.8999053880112098</v>
      </c>
      <c r="K3563">
        <v>154.88783178294699</v>
      </c>
      <c r="L3563">
        <v>147.33651169169499</v>
      </c>
      <c r="M3563">
        <v>49.676303792486699</v>
      </c>
      <c r="N3563">
        <v>0.71184464277705495</v>
      </c>
      <c r="O3563">
        <v>37.352555701179497</v>
      </c>
      <c r="P3563">
        <v>31.325301204819201</v>
      </c>
      <c r="Q3563">
        <v>0.15703648704966</v>
      </c>
    </row>
    <row r="3564" spans="1:17" hidden="1" x14ac:dyDescent="0.3">
      <c r="A3564" t="s">
        <v>7353</v>
      </c>
      <c r="B3564" t="s">
        <v>7354</v>
      </c>
      <c r="C3564" t="str">
        <f>IFERROR(VLOOKUP(Table1[[#This Row],[Ticker]],[1]!Table2[[Symbol]:[Industry]],2,FALSE),"-")</f>
        <v>-</v>
      </c>
      <c r="D3564" t="s">
        <v>51</v>
      </c>
      <c r="E3564">
        <v>43.883600000000001</v>
      </c>
      <c r="F3564">
        <v>35.39</v>
      </c>
      <c r="G3564">
        <v>-2.4561249380226502</v>
      </c>
      <c r="H3564">
        <v>73.728262488876993</v>
      </c>
      <c r="I3564">
        <v>29.386833625612301</v>
      </c>
      <c r="J3564">
        <v>42.9719231473495</v>
      </c>
      <c r="K3564">
        <v>24.4789061115534</v>
      </c>
      <c r="L3564">
        <v>22.195420802483198</v>
      </c>
      <c r="M3564">
        <v>80.543115694662006</v>
      </c>
      <c r="N3564">
        <v>3.4393905707603998</v>
      </c>
      <c r="O3564">
        <v>12.9415089008194</v>
      </c>
      <c r="P3564">
        <v>97.709497206703901</v>
      </c>
      <c r="Q3564">
        <v>0.10661004874501499</v>
      </c>
    </row>
    <row r="3565" spans="1:17" hidden="1" x14ac:dyDescent="0.3">
      <c r="A3565" t="s">
        <v>7355</v>
      </c>
      <c r="B3565" t="s">
        <v>7356</v>
      </c>
      <c r="C3565" t="str">
        <f>IFERROR(VLOOKUP(Table1[[#This Row],[Ticker]],[1]!Table2[[Symbol]:[Industry]],2,FALSE),"-")</f>
        <v>-</v>
      </c>
      <c r="D3565" t="s">
        <v>46</v>
      </c>
      <c r="E3565">
        <v>43.838864000000001</v>
      </c>
      <c r="F3565">
        <v>19.28</v>
      </c>
      <c r="G3565">
        <v>-29.354779170441901</v>
      </c>
      <c r="H3565">
        <v>-2.2667623867448299</v>
      </c>
      <c r="I3565">
        <v>-20.367717865453098</v>
      </c>
      <c r="J3565">
        <v>6.7800279323490296</v>
      </c>
      <c r="K3565">
        <v>20.166438799089601</v>
      </c>
      <c r="L3565">
        <v>20.8480987636039</v>
      </c>
      <c r="M3565">
        <v>51.279575626780897</v>
      </c>
      <c r="N3565">
        <v>1.5342797402139401</v>
      </c>
      <c r="O3565">
        <v>38.744813278008202</v>
      </c>
      <c r="P3565">
        <v>11.768115942029</v>
      </c>
      <c r="Q3565">
        <v>-2.1646422716716001E-2</v>
      </c>
    </row>
    <row r="3566" spans="1:17" hidden="1" x14ac:dyDescent="0.3">
      <c r="A3566" t="s">
        <v>7357</v>
      </c>
      <c r="B3566" t="s">
        <v>7358</v>
      </c>
      <c r="C3566" t="str">
        <f>IFERROR(VLOOKUP(Table1[[#This Row],[Ticker]],[1]!Table2[[Symbol]:[Industry]],2,FALSE),"-")</f>
        <v>-</v>
      </c>
      <c r="D3566" t="s">
        <v>51</v>
      </c>
      <c r="E3566">
        <v>43.788734400000003</v>
      </c>
      <c r="F3566">
        <v>62.98</v>
      </c>
      <c r="G3566">
        <v>6.8794131328842001</v>
      </c>
      <c r="H3566">
        <v>8.0730900750839698</v>
      </c>
      <c r="I3566">
        <v>-19.524227749069301</v>
      </c>
      <c r="J3566">
        <v>-0.86501444345196599</v>
      </c>
      <c r="K3566">
        <v>62.003848396560798</v>
      </c>
      <c r="L3566">
        <v>58.344075670539397</v>
      </c>
      <c r="M3566">
        <v>47.483485708196902</v>
      </c>
      <c r="N3566">
        <v>0.73771247740965296</v>
      </c>
      <c r="O3566">
        <v>24.642743728167599</v>
      </c>
      <c r="P3566">
        <v>55.5061728395061</v>
      </c>
      <c r="Q3566">
        <v>9.5196233259637997E-2</v>
      </c>
    </row>
    <row r="3567" spans="1:17" hidden="1" x14ac:dyDescent="0.3">
      <c r="A3567" t="s">
        <v>7359</v>
      </c>
      <c r="B3567" t="s">
        <v>7360</v>
      </c>
      <c r="C3567" t="str">
        <f>IFERROR(VLOOKUP(Table1[[#This Row],[Ticker]],[1]!Table2[[Symbol]:[Industry]],2,FALSE),"-")</f>
        <v>-</v>
      </c>
      <c r="D3567" t="s">
        <v>7361</v>
      </c>
      <c r="E3567">
        <v>43.3611206</v>
      </c>
      <c r="F3567">
        <v>36.950000000000003</v>
      </c>
      <c r="G3567">
        <v>67.559952542323899</v>
      </c>
      <c r="H3567">
        <v>6.9590767829602598</v>
      </c>
      <c r="I3567">
        <v>155.68584082802801</v>
      </c>
      <c r="J3567">
        <v>-1.3721459806944301</v>
      </c>
      <c r="K3567">
        <v>37.311913407970103</v>
      </c>
      <c r="L3567">
        <v>29.462131591412099</v>
      </c>
      <c r="M3567">
        <v>68.839106235358301</v>
      </c>
      <c r="N3567">
        <v>0.40877642536835301</v>
      </c>
      <c r="O3567">
        <v>48.849797023004001</v>
      </c>
      <c r="P3567">
        <v>198.706548100242</v>
      </c>
    </row>
    <row r="3568" spans="1:17" hidden="1" x14ac:dyDescent="0.3">
      <c r="A3568" t="s">
        <v>7362</v>
      </c>
      <c r="B3568" t="s">
        <v>7363</v>
      </c>
      <c r="C3568" t="str">
        <f>IFERROR(VLOOKUP(Table1[[#This Row],[Ticker]],[1]!Table2[[Symbol]:[Industry]],2,FALSE),"-")</f>
        <v>-</v>
      </c>
      <c r="D3568" t="s">
        <v>630</v>
      </c>
      <c r="E3568">
        <v>43.22616</v>
      </c>
      <c r="F3568">
        <v>13.98</v>
      </c>
      <c r="G3568">
        <v>-7.9375604763810097</v>
      </c>
      <c r="H3568">
        <v>-4.2129139817111598</v>
      </c>
      <c r="I3568">
        <v>-12.298163802491</v>
      </c>
      <c r="J3568">
        <v>-1.4425685159057</v>
      </c>
      <c r="K3568">
        <v>14.122973532625799</v>
      </c>
      <c r="L3568">
        <v>13.264172010864201</v>
      </c>
      <c r="M3568">
        <v>38.169755812713802</v>
      </c>
      <c r="N3568">
        <v>0.382731307058506</v>
      </c>
      <c r="O3568">
        <v>32.832618025751003</v>
      </c>
      <c r="P3568">
        <v>32.511848341232202</v>
      </c>
      <c r="Q3568">
        <v>5.5011261044552E-2</v>
      </c>
    </row>
    <row r="3569" spans="1:17" hidden="1" x14ac:dyDescent="0.3">
      <c r="A3569" t="s">
        <v>7364</v>
      </c>
      <c r="B3569" t="s">
        <v>7365</v>
      </c>
      <c r="C3569" t="str">
        <f>IFERROR(VLOOKUP(Table1[[#This Row],[Ticker]],[1]!Table2[[Symbol]:[Industry]],2,FALSE),"-")</f>
        <v>-</v>
      </c>
      <c r="D3569" t="s">
        <v>184</v>
      </c>
      <c r="E3569">
        <v>43.202512800000001</v>
      </c>
      <c r="F3569">
        <v>64.5</v>
      </c>
      <c r="G3569">
        <v>-67.744880948949799</v>
      </c>
      <c r="H3569">
        <v>-8.1309432872962102</v>
      </c>
      <c r="I3569">
        <v>-55.592968941493297</v>
      </c>
      <c r="J3569">
        <v>0.68481604462201195</v>
      </c>
      <c r="K3569">
        <v>68.200782725342506</v>
      </c>
      <c r="M3569">
        <v>58.4163266725689</v>
      </c>
      <c r="N3569">
        <v>0.90106007067137805</v>
      </c>
      <c r="O3569">
        <v>124.806201550387</v>
      </c>
      <c r="P3569">
        <v>21.698113207547099</v>
      </c>
    </row>
    <row r="3570" spans="1:17" hidden="1" x14ac:dyDescent="0.3">
      <c r="A3570" t="s">
        <v>7366</v>
      </c>
      <c r="B3570" t="s">
        <v>7367</v>
      </c>
      <c r="C3570" t="str">
        <f>IFERROR(VLOOKUP(Table1[[#This Row],[Ticker]],[1]!Table2[[Symbol]:[Industry]],2,FALSE),"-")</f>
        <v>-</v>
      </c>
      <c r="D3570" t="s">
        <v>330</v>
      </c>
      <c r="E3570">
        <v>43.166578350000002</v>
      </c>
      <c r="F3570">
        <v>25.75</v>
      </c>
      <c r="G3570">
        <v>-20.459162260270201</v>
      </c>
      <c r="H3570">
        <v>-5.0217375111229297</v>
      </c>
      <c r="I3570">
        <v>-65.647558959318602</v>
      </c>
      <c r="J3570">
        <v>0.51821318754752699</v>
      </c>
      <c r="K3570">
        <v>29.632176109294399</v>
      </c>
      <c r="L3570">
        <v>31.3945228175449</v>
      </c>
      <c r="M3570">
        <v>39.726482773478203</v>
      </c>
      <c r="N3570">
        <v>0.48542349491115999</v>
      </c>
      <c r="O3570">
        <v>138.252427184466</v>
      </c>
      <c r="P3570">
        <v>71.096345514950102</v>
      </c>
      <c r="Q3570">
        <v>0.114785818741242</v>
      </c>
    </row>
    <row r="3571" spans="1:17" hidden="1" x14ac:dyDescent="0.3">
      <c r="A3571" t="s">
        <v>7368</v>
      </c>
      <c r="B3571" t="s">
        <v>7369</v>
      </c>
      <c r="C3571" t="str">
        <f>IFERROR(VLOOKUP(Table1[[#This Row],[Ticker]],[1]!Table2[[Symbol]:[Industry]],2,FALSE),"-")</f>
        <v>-</v>
      </c>
      <c r="D3571" t="s">
        <v>1611</v>
      </c>
      <c r="E3571">
        <v>43.116249984</v>
      </c>
      <c r="F3571">
        <v>27.52</v>
      </c>
      <c r="G3571">
        <v>32.326251660522999</v>
      </c>
      <c r="H3571">
        <v>-9.0754912154364007</v>
      </c>
      <c r="I3571">
        <v>-14.8866611019017</v>
      </c>
      <c r="J3571">
        <v>-3.1265319456067102</v>
      </c>
      <c r="K3571">
        <v>27.477240115481202</v>
      </c>
      <c r="L3571">
        <v>25.572358150587</v>
      </c>
      <c r="M3571">
        <v>41.982356357082999</v>
      </c>
      <c r="N3571">
        <v>1.0826112534513499</v>
      </c>
      <c r="O3571">
        <v>59.883720930232499</v>
      </c>
      <c r="P3571">
        <v>72</v>
      </c>
      <c r="Q3571">
        <v>9.0635456888409002E-2</v>
      </c>
    </row>
    <row r="3572" spans="1:17" hidden="1" x14ac:dyDescent="0.3">
      <c r="A3572" t="s">
        <v>7370</v>
      </c>
      <c r="B3572" t="s">
        <v>7371</v>
      </c>
      <c r="C3572" t="str">
        <f>IFERROR(VLOOKUP(Table1[[#This Row],[Ticker]],[1]!Table2[[Symbol]:[Industry]],2,FALSE),"-")</f>
        <v>-</v>
      </c>
      <c r="D3572" t="s">
        <v>743</v>
      </c>
      <c r="E3572">
        <v>43.024297066000003</v>
      </c>
      <c r="F3572">
        <v>83.28</v>
      </c>
      <c r="G3572">
        <v>-15.4649138781872</v>
      </c>
      <c r="H3572">
        <v>1.7570608999992099</v>
      </c>
      <c r="I3572">
        <v>7.5340068451604898</v>
      </c>
      <c r="J3572">
        <v>-1.08215081394722</v>
      </c>
      <c r="K3572">
        <v>83.099172115470196</v>
      </c>
      <c r="L3572">
        <v>79.0948173357922</v>
      </c>
      <c r="M3572">
        <v>57.290049328383198</v>
      </c>
      <c r="N3572">
        <v>0.87396361529433098</v>
      </c>
      <c r="O3572">
        <v>20.0768491834774</v>
      </c>
      <c r="P3572">
        <v>25.9909228441755</v>
      </c>
    </row>
    <row r="3573" spans="1:17" hidden="1" x14ac:dyDescent="0.3">
      <c r="A3573" t="s">
        <v>7372</v>
      </c>
      <c r="B3573" t="s">
        <v>7373</v>
      </c>
      <c r="C3573" t="str">
        <f>IFERROR(VLOOKUP(Table1[[#This Row],[Ticker]],[1]!Table2[[Symbol]:[Industry]],2,FALSE),"-")</f>
        <v>-</v>
      </c>
      <c r="D3573" t="s">
        <v>630</v>
      </c>
      <c r="E3573">
        <v>42.9345</v>
      </c>
      <c r="F3573">
        <v>87</v>
      </c>
      <c r="G3573">
        <v>37.274061962315599</v>
      </c>
      <c r="H3573">
        <v>2.9823068268039599</v>
      </c>
      <c r="I3573">
        <v>70.689884625465396</v>
      </c>
      <c r="J3573">
        <v>-1.3721459806944301</v>
      </c>
      <c r="K3573">
        <v>73.479536898940395</v>
      </c>
      <c r="M3573">
        <v>50.043764292515199</v>
      </c>
      <c r="N3573">
        <v>1.04313725490196</v>
      </c>
      <c r="O3573">
        <v>8.9655172413793007</v>
      </c>
      <c r="P3573">
        <v>85.897435897435898</v>
      </c>
    </row>
    <row r="3574" spans="1:17" hidden="1" x14ac:dyDescent="0.3">
      <c r="A3574" t="s">
        <v>7374</v>
      </c>
      <c r="B3574" t="s">
        <v>7375</v>
      </c>
      <c r="C3574" t="str">
        <f>IFERROR(VLOOKUP(Table1[[#This Row],[Ticker]],[1]!Table2[[Symbol]:[Industry]],2,FALSE),"-")</f>
        <v>-</v>
      </c>
      <c r="E3574">
        <v>42.8733</v>
      </c>
      <c r="F3574">
        <v>40.5</v>
      </c>
      <c r="G3574">
        <v>1.24675863355364</v>
      </c>
      <c r="H3574">
        <v>0.20326248887707701</v>
      </c>
      <c r="I3574">
        <v>-1.2880067331462599</v>
      </c>
      <c r="J3574">
        <v>2.7047770962286402</v>
      </c>
      <c r="K3574">
        <v>39.195474041834999</v>
      </c>
      <c r="L3574">
        <v>38.093535922856901</v>
      </c>
      <c r="M3574">
        <v>57.6846724646608</v>
      </c>
      <c r="N3574">
        <v>1.12707839040013</v>
      </c>
      <c r="O3574">
        <v>30.6172839506172</v>
      </c>
      <c r="P3574">
        <v>34.910059960026601</v>
      </c>
      <c r="Q3574">
        <v>7.4504968335092001E-2</v>
      </c>
    </row>
    <row r="3575" spans="1:17" hidden="1" x14ac:dyDescent="0.3">
      <c r="A3575" t="s">
        <v>7376</v>
      </c>
      <c r="B3575" t="s">
        <v>7377</v>
      </c>
      <c r="C3575" t="str">
        <f>IFERROR(VLOOKUP(Table1[[#This Row],[Ticker]],[1]!Table2[[Symbol]:[Industry]],2,FALSE),"-")</f>
        <v>-</v>
      </c>
      <c r="D3575" t="s">
        <v>967</v>
      </c>
      <c r="E3575">
        <v>42.81</v>
      </c>
      <c r="F3575">
        <v>75</v>
      </c>
      <c r="G3575">
        <v>11.0498910993186</v>
      </c>
      <c r="H3575">
        <v>-12.4703676481092</v>
      </c>
      <c r="I3575">
        <v>10.230335617159099</v>
      </c>
      <c r="J3575">
        <v>2.3478540193055601</v>
      </c>
      <c r="K3575">
        <v>71.858168867309999</v>
      </c>
      <c r="L3575">
        <v>65.441319847062701</v>
      </c>
      <c r="M3575">
        <v>49.926993527118299</v>
      </c>
      <c r="N3575">
        <v>0.220968168877265</v>
      </c>
      <c r="O3575">
        <v>16.799999999999901</v>
      </c>
      <c r="P3575">
        <v>44.230769230769198</v>
      </c>
      <c r="Q3575">
        <v>2.9193998776501001E-2</v>
      </c>
    </row>
    <row r="3576" spans="1:17" hidden="1" x14ac:dyDescent="0.3">
      <c r="A3576" t="s">
        <v>7378</v>
      </c>
      <c r="B3576" t="s">
        <v>7379</v>
      </c>
      <c r="C3576" t="str">
        <f>IFERROR(VLOOKUP(Table1[[#This Row],[Ticker]],[1]!Table2[[Symbol]:[Industry]],2,FALSE),"-")</f>
        <v>-</v>
      </c>
      <c r="D3576" t="s">
        <v>7070</v>
      </c>
      <c r="E3576">
        <v>42.585680000000004</v>
      </c>
      <c r="F3576">
        <v>136</v>
      </c>
      <c r="G3576">
        <v>33.841535337235698</v>
      </c>
      <c r="H3576">
        <v>12.0615958222104</v>
      </c>
      <c r="I3576">
        <v>-21.962385504855501</v>
      </c>
      <c r="J3576">
        <v>4.87785401930556</v>
      </c>
      <c r="K3576">
        <v>132.869200758711</v>
      </c>
      <c r="L3576">
        <v>122.74796772488401</v>
      </c>
      <c r="M3576">
        <v>49.625356378122902</v>
      </c>
      <c r="N3576">
        <v>0.62685049802795101</v>
      </c>
      <c r="O3576">
        <v>24.1911764705882</v>
      </c>
      <c r="P3576">
        <v>99.706314243759195</v>
      </c>
      <c r="Q3576">
        <v>0.118869726882097</v>
      </c>
    </row>
    <row r="3577" spans="1:17" hidden="1" x14ac:dyDescent="0.3">
      <c r="A3577" t="s">
        <v>7380</v>
      </c>
      <c r="B3577" t="s">
        <v>7381</v>
      </c>
      <c r="C3577" t="str">
        <f>IFERROR(VLOOKUP(Table1[[#This Row],[Ticker]],[1]!Table2[[Symbol]:[Industry]],2,FALSE),"-")</f>
        <v>-</v>
      </c>
      <c r="D3577" t="s">
        <v>415</v>
      </c>
      <c r="E3577">
        <v>42.55</v>
      </c>
      <c r="F3577">
        <v>230</v>
      </c>
      <c r="G3577">
        <v>105.380903943262</v>
      </c>
      <c r="H3577">
        <v>10.2044529650675</v>
      </c>
      <c r="I3577">
        <v>131.57280645957599</v>
      </c>
      <c r="J3577">
        <v>5.0369449283964602</v>
      </c>
      <c r="K3577">
        <v>203.184776960162</v>
      </c>
      <c r="L3577">
        <v>154.63591939430799</v>
      </c>
      <c r="M3577">
        <v>62.011142445211497</v>
      </c>
      <c r="N3577">
        <v>0.57705147864184003</v>
      </c>
      <c r="O3577">
        <v>6.6956521739130297</v>
      </c>
      <c r="P3577">
        <v>190.771175726927</v>
      </c>
      <c r="Q3577">
        <v>0.13325132064093301</v>
      </c>
    </row>
    <row r="3578" spans="1:17" hidden="1" x14ac:dyDescent="0.3">
      <c r="A3578" t="s">
        <v>7382</v>
      </c>
      <c r="B3578" t="s">
        <v>7383</v>
      </c>
      <c r="C3578" t="str">
        <f>IFERROR(VLOOKUP(Table1[[#This Row],[Ticker]],[1]!Table2[[Symbol]:[Industry]],2,FALSE),"-")</f>
        <v>-</v>
      </c>
      <c r="D3578" t="s">
        <v>731</v>
      </c>
      <c r="E3578">
        <v>42.4114875</v>
      </c>
      <c r="F3578">
        <v>116.25</v>
      </c>
      <c r="G3578">
        <v>22.5454482738647</v>
      </c>
      <c r="H3578">
        <v>-6.6536819555673699</v>
      </c>
      <c r="I3578">
        <v>-3.33193074695127</v>
      </c>
      <c r="J3578">
        <v>-3.1296944259400399</v>
      </c>
      <c r="K3578">
        <v>111.519940402953</v>
      </c>
      <c r="L3578">
        <v>105.715030419288</v>
      </c>
      <c r="M3578">
        <v>62.633059489124598</v>
      </c>
      <c r="N3578">
        <v>1.5420476133158101</v>
      </c>
      <c r="O3578">
        <v>37.634408602150501</v>
      </c>
      <c r="P3578">
        <v>58.249387421726098</v>
      </c>
      <c r="Q3578">
        <v>6.5212244409371997E-2</v>
      </c>
    </row>
    <row r="3579" spans="1:17" hidden="1" x14ac:dyDescent="0.3">
      <c r="A3579" t="s">
        <v>7384</v>
      </c>
      <c r="B3579" t="s">
        <v>7385</v>
      </c>
      <c r="C3579" t="str">
        <f>IFERROR(VLOOKUP(Table1[[#This Row],[Ticker]],[1]!Table2[[Symbol]:[Industry]],2,FALSE),"-")</f>
        <v>-</v>
      </c>
      <c r="D3579" t="s">
        <v>569</v>
      </c>
      <c r="E3579">
        <v>42.381078600000002</v>
      </c>
      <c r="F3579">
        <v>71</v>
      </c>
      <c r="G3579">
        <v>41.174471897208299</v>
      </c>
      <c r="H3579">
        <v>8.6682657319450005</v>
      </c>
      <c r="I3579">
        <v>-3.40961905369578</v>
      </c>
      <c r="J3579">
        <v>-2.5383267387119202</v>
      </c>
      <c r="K3579">
        <v>67.605309144895998</v>
      </c>
      <c r="L3579">
        <v>63.7106329035229</v>
      </c>
      <c r="M3579">
        <v>60.886559789657397</v>
      </c>
      <c r="N3579">
        <v>1.3269418689647201</v>
      </c>
      <c r="O3579">
        <v>37.971830985915403</v>
      </c>
      <c r="P3579">
        <v>89.181987743138805</v>
      </c>
      <c r="Q3579">
        <v>4.2615257091317998E-2</v>
      </c>
    </row>
    <row r="3580" spans="1:17" hidden="1" x14ac:dyDescent="0.3">
      <c r="A3580" t="s">
        <v>7386</v>
      </c>
      <c r="B3580" t="s">
        <v>7387</v>
      </c>
      <c r="C3580" t="str">
        <f>IFERROR(VLOOKUP(Table1[[#This Row],[Ticker]],[1]!Table2[[Symbol]:[Industry]],2,FALSE),"-")</f>
        <v>-</v>
      </c>
      <c r="E3580">
        <v>42.24</v>
      </c>
      <c r="F3580">
        <v>14.08</v>
      </c>
      <c r="G3580">
        <v>57.699702987956599</v>
      </c>
      <c r="H3580">
        <v>-4.6627409713305301</v>
      </c>
      <c r="I3580">
        <v>-20.8616810775105</v>
      </c>
      <c r="J3580">
        <v>-3.20055666986462</v>
      </c>
      <c r="K3580">
        <v>13.6153054622614</v>
      </c>
      <c r="L3580">
        <v>12.8068020447636</v>
      </c>
      <c r="M3580">
        <v>53.167287790019401</v>
      </c>
      <c r="N3580">
        <v>1.0470701376122</v>
      </c>
      <c r="O3580">
        <v>59.019886363636303</v>
      </c>
      <c r="P3580">
        <v>107.058823529411</v>
      </c>
      <c r="Q3580">
        <v>7.3685184516221996E-2</v>
      </c>
    </row>
    <row r="3581" spans="1:17" hidden="1" x14ac:dyDescent="0.3">
      <c r="A3581" t="s">
        <v>7388</v>
      </c>
      <c r="B3581" t="s">
        <v>7389</v>
      </c>
      <c r="C3581" t="str">
        <f>IFERROR(VLOOKUP(Table1[[#This Row],[Ticker]],[1]!Table2[[Symbol]:[Industry]],2,FALSE),"-")</f>
        <v>-</v>
      </c>
      <c r="D3581" t="s">
        <v>681</v>
      </c>
      <c r="E3581">
        <v>42.195417749999997</v>
      </c>
      <c r="F3581">
        <v>184.95</v>
      </c>
      <c r="G3581">
        <v>85.024509189507</v>
      </c>
      <c r="H3581">
        <v>-14.062435185541499</v>
      </c>
      <c r="I3581">
        <v>82.338820795678103</v>
      </c>
      <c r="J3581">
        <v>15.8153540193055</v>
      </c>
      <c r="K3581">
        <v>169.444679986914</v>
      </c>
      <c r="L3581">
        <v>133.93347408529601</v>
      </c>
      <c r="M3581">
        <v>62.268406482856498</v>
      </c>
      <c r="N3581">
        <v>0.24944544462571899</v>
      </c>
      <c r="O3581">
        <v>42.876453095431202</v>
      </c>
      <c r="P3581">
        <v>117.588235294117</v>
      </c>
      <c r="Q3581">
        <v>0.18148624213645401</v>
      </c>
    </row>
    <row r="3582" spans="1:17" hidden="1" x14ac:dyDescent="0.3">
      <c r="A3582" t="s">
        <v>7390</v>
      </c>
      <c r="B3582" t="s">
        <v>7391</v>
      </c>
      <c r="C3582" t="str">
        <f>IFERROR(VLOOKUP(Table1[[#This Row],[Ticker]],[1]!Table2[[Symbol]:[Industry]],2,FALSE),"-")</f>
        <v>-</v>
      </c>
      <c r="D3582" t="s">
        <v>5356</v>
      </c>
      <c r="E3582">
        <v>42.193491000000002</v>
      </c>
      <c r="F3582">
        <v>39.57</v>
      </c>
      <c r="G3582">
        <v>48.692656917495903</v>
      </c>
      <c r="H3582">
        <v>6.9232276736654796</v>
      </c>
      <c r="I3582">
        <v>62.472191856844802</v>
      </c>
      <c r="J3582">
        <v>11.4140070064635</v>
      </c>
      <c r="K3582">
        <v>32.603894435677702</v>
      </c>
      <c r="L3582">
        <v>25.862031493822599</v>
      </c>
      <c r="M3582">
        <v>68.404861298458997</v>
      </c>
      <c r="N3582">
        <v>0.528644667301303</v>
      </c>
      <c r="O3582">
        <v>6.8991660348749004</v>
      </c>
      <c r="P3582">
        <v>152.038216560509</v>
      </c>
      <c r="Q3582">
        <v>0.108024542723342</v>
      </c>
    </row>
    <row r="3583" spans="1:17" hidden="1" x14ac:dyDescent="0.3">
      <c r="A3583" t="s">
        <v>7392</v>
      </c>
      <c r="B3583" t="s">
        <v>7393</v>
      </c>
      <c r="C3583" t="str">
        <f>IFERROR(VLOOKUP(Table1[[#This Row],[Ticker]],[1]!Table2[[Symbol]:[Industry]],2,FALSE),"-")</f>
        <v>-</v>
      </c>
      <c r="D3583" t="s">
        <v>104</v>
      </c>
      <c r="E3583">
        <v>42.107475000000001</v>
      </c>
      <c r="F3583">
        <v>742.8</v>
      </c>
      <c r="G3583">
        <v>-9.3708623141875904</v>
      </c>
      <c r="H3583">
        <v>-15.596997026693799</v>
      </c>
      <c r="I3583">
        <v>-51.371174978618697</v>
      </c>
      <c r="J3583">
        <v>-1.3721459806944301</v>
      </c>
      <c r="K3583">
        <v>943.371386348084</v>
      </c>
      <c r="M3583">
        <v>1.3066103967700001E-4</v>
      </c>
      <c r="N3583">
        <v>0.8125</v>
      </c>
      <c r="O3583">
        <v>83.764135702746302</v>
      </c>
      <c r="P3583">
        <v>23.799999999999901</v>
      </c>
    </row>
    <row r="3584" spans="1:17" hidden="1" x14ac:dyDescent="0.3">
      <c r="A3584" t="s">
        <v>7394</v>
      </c>
      <c r="B3584" t="s">
        <v>7395</v>
      </c>
      <c r="C3584" t="str">
        <f>IFERROR(VLOOKUP(Table1[[#This Row],[Ticker]],[1]!Table2[[Symbol]:[Industry]],2,FALSE),"-")</f>
        <v>-</v>
      </c>
      <c r="E3584">
        <v>41.988576520000002</v>
      </c>
      <c r="F3584">
        <v>53.68</v>
      </c>
      <c r="G3584">
        <v>136.36835476628499</v>
      </c>
      <c r="H3584">
        <v>65.839373599988093</v>
      </c>
      <c r="I3584">
        <v>185.807215293274</v>
      </c>
      <c r="J3584">
        <v>6.76261161996291</v>
      </c>
      <c r="K3584">
        <v>37.465536364629799</v>
      </c>
      <c r="L3584">
        <v>25.514088446205001</v>
      </c>
      <c r="M3584">
        <v>87.323190704998794</v>
      </c>
      <c r="N3584">
        <v>1.0325867157992801</v>
      </c>
      <c r="O3584">
        <v>1.86289120715388E-2</v>
      </c>
      <c r="P3584">
        <v>257.86666666666599</v>
      </c>
      <c r="Q3584">
        <v>7.5439267259000001E-3</v>
      </c>
    </row>
    <row r="3585" spans="1:17" hidden="1" x14ac:dyDescent="0.3">
      <c r="A3585" t="s">
        <v>7396</v>
      </c>
      <c r="B3585" t="s">
        <v>7397</v>
      </c>
      <c r="C3585" t="str">
        <f>IFERROR(VLOOKUP(Table1[[#This Row],[Ticker]],[1]!Table2[[Symbol]:[Industry]],2,FALSE),"-")</f>
        <v>-</v>
      </c>
      <c r="D3585" t="s">
        <v>121</v>
      </c>
      <c r="E3585">
        <v>41.957700000000003</v>
      </c>
      <c r="F3585">
        <v>0.56999999999999995</v>
      </c>
      <c r="G3585">
        <v>-3.3669636787099999</v>
      </c>
      <c r="H3585">
        <v>50.079613840228397</v>
      </c>
      <c r="I3585">
        <v>28.083501646741901</v>
      </c>
      <c r="J3585">
        <v>6.3201617116132596</v>
      </c>
      <c r="K3585">
        <v>0.45537566583338801</v>
      </c>
      <c r="L3585">
        <v>0.526840617732938</v>
      </c>
      <c r="M3585">
        <v>98.781917497114904</v>
      </c>
      <c r="N3585">
        <v>0.630240349804843</v>
      </c>
      <c r="O3585">
        <v>5.26315789473683</v>
      </c>
      <c r="P3585">
        <v>89.999999999999901</v>
      </c>
      <c r="Q3585">
        <v>2.8299478636758E-2</v>
      </c>
    </row>
    <row r="3586" spans="1:17" hidden="1" x14ac:dyDescent="0.3">
      <c r="A3586" t="s">
        <v>7398</v>
      </c>
      <c r="B3586" t="s">
        <v>7399</v>
      </c>
      <c r="C3586" t="str">
        <f>IFERROR(VLOOKUP(Table1[[#This Row],[Ticker]],[1]!Table2[[Symbol]:[Industry]],2,FALSE),"-")</f>
        <v>-</v>
      </c>
      <c r="D3586" t="s">
        <v>2889</v>
      </c>
      <c r="E3586">
        <v>41.859810000000003</v>
      </c>
      <c r="F3586">
        <v>87.39</v>
      </c>
      <c r="G3586">
        <v>-97.756622035127293</v>
      </c>
      <c r="H3586">
        <v>15.602468333858001</v>
      </c>
      <c r="I3586">
        <v>-82.139490043008706</v>
      </c>
      <c r="J3586">
        <v>26.377854019305499</v>
      </c>
      <c r="K3586">
        <v>86.036958424201103</v>
      </c>
      <c r="M3586">
        <v>72.154470210223707</v>
      </c>
      <c r="N3586">
        <v>0.60934705910782405</v>
      </c>
      <c r="O3586">
        <v>242.43048403707499</v>
      </c>
      <c r="P3586">
        <v>43.004418262150203</v>
      </c>
    </row>
    <row r="3587" spans="1:17" hidden="1" x14ac:dyDescent="0.3">
      <c r="A3587" t="s">
        <v>7400</v>
      </c>
      <c r="B3587" t="s">
        <v>7401</v>
      </c>
      <c r="C3587" t="str">
        <f>IFERROR(VLOOKUP(Table1[[#This Row],[Ticker]],[1]!Table2[[Symbol]:[Industry]],2,FALSE),"-")</f>
        <v>-</v>
      </c>
      <c r="D3587" t="s">
        <v>127</v>
      </c>
      <c r="E3587">
        <v>41.797629405000002</v>
      </c>
      <c r="F3587">
        <v>4.41</v>
      </c>
      <c r="G3587">
        <v>85.088320874135505</v>
      </c>
      <c r="H3587">
        <v>-12.360447188542199</v>
      </c>
      <c r="I3587">
        <v>-46.570344507104103</v>
      </c>
      <c r="J3587">
        <v>3.62785401930556</v>
      </c>
      <c r="K3587">
        <v>4.40010676571403</v>
      </c>
      <c r="L3587">
        <v>4.1941125564183901</v>
      </c>
      <c r="M3587">
        <v>54.8658670013983</v>
      </c>
      <c r="N3587">
        <v>0.59400069789169596</v>
      </c>
      <c r="O3587">
        <v>71.201814058956899</v>
      </c>
      <c r="Q3587">
        <v>2.1710440730199999E-2</v>
      </c>
    </row>
    <row r="3588" spans="1:17" hidden="1" x14ac:dyDescent="0.3">
      <c r="A3588" t="s">
        <v>7402</v>
      </c>
      <c r="B3588" t="s">
        <v>7403</v>
      </c>
      <c r="C3588" t="str">
        <f>IFERROR(VLOOKUP(Table1[[#This Row],[Ticker]],[1]!Table2[[Symbol]:[Industry]],2,FALSE),"-")</f>
        <v>-</v>
      </c>
      <c r="D3588" t="s">
        <v>296</v>
      </c>
      <c r="E3588">
        <v>41.779200150000001</v>
      </c>
      <c r="F3588">
        <v>16.13</v>
      </c>
      <c r="G3588">
        <v>-41.355968308339598</v>
      </c>
      <c r="H3588">
        <v>-5.7804080313541499</v>
      </c>
      <c r="I3588">
        <v>-48.255710822494997</v>
      </c>
      <c r="J3588">
        <v>-1.9738306979026301</v>
      </c>
      <c r="K3588">
        <v>17.584437197895401</v>
      </c>
      <c r="L3588">
        <v>19.749387359037001</v>
      </c>
      <c r="M3588">
        <v>34.645481128651603</v>
      </c>
      <c r="N3588">
        <v>0.277660689584313</v>
      </c>
      <c r="O3588">
        <v>132.06186576173801</v>
      </c>
      <c r="P3588">
        <v>7.8929765886287502</v>
      </c>
      <c r="Q3588">
        <v>-4.2676869439200002E-2</v>
      </c>
    </row>
    <row r="3589" spans="1:17" hidden="1" x14ac:dyDescent="0.3">
      <c r="A3589" t="s">
        <v>7404</v>
      </c>
      <c r="B3589" t="s">
        <v>7405</v>
      </c>
      <c r="C3589" t="str">
        <f>IFERROR(VLOOKUP(Table1[[#This Row],[Ticker]],[1]!Table2[[Symbol]:[Industry]],2,FALSE),"-")</f>
        <v>-</v>
      </c>
      <c r="D3589" t="s">
        <v>3866</v>
      </c>
      <c r="E3589">
        <v>41.740310000000001</v>
      </c>
      <c r="F3589">
        <v>139</v>
      </c>
      <c r="G3589">
        <v>-72.273397642280798</v>
      </c>
      <c r="H3589">
        <v>-7.60507084445626</v>
      </c>
      <c r="I3589">
        <v>-28.2149479656611</v>
      </c>
      <c r="J3589">
        <v>-2.8793313995517802</v>
      </c>
      <c r="K3589">
        <v>148.27691594314001</v>
      </c>
      <c r="L3589">
        <v>162.778750867063</v>
      </c>
      <c r="M3589">
        <v>38.732953093519399</v>
      </c>
      <c r="N3589">
        <v>2.2719487422706202</v>
      </c>
      <c r="O3589">
        <v>94.964028776978395</v>
      </c>
      <c r="P3589">
        <v>4.2760690172542999</v>
      </c>
      <c r="Q3589">
        <v>9.4696302660487994E-2</v>
      </c>
    </row>
    <row r="3590" spans="1:17" hidden="1" x14ac:dyDescent="0.3">
      <c r="A3590" t="s">
        <v>7406</v>
      </c>
      <c r="B3590" t="s">
        <v>7407</v>
      </c>
      <c r="C3590" t="str">
        <f>IFERROR(VLOOKUP(Table1[[#This Row],[Ticker]],[1]!Table2[[Symbol]:[Industry]],2,FALSE),"-")</f>
        <v>-</v>
      </c>
      <c r="D3590" t="s">
        <v>743</v>
      </c>
      <c r="E3590">
        <v>41.638247819999997</v>
      </c>
      <c r="F3590">
        <v>164.03</v>
      </c>
      <c r="G3590">
        <v>15.1128168716837</v>
      </c>
      <c r="H3590">
        <v>-0.91492422290393105</v>
      </c>
      <c r="I3590">
        <v>2.94058828908297</v>
      </c>
      <c r="J3590">
        <v>-0.97827558867032205</v>
      </c>
      <c r="K3590">
        <v>156.26469430423001</v>
      </c>
      <c r="L3590">
        <v>141.91869428342699</v>
      </c>
      <c r="M3590">
        <v>54.966471854101101</v>
      </c>
      <c r="N3590">
        <v>0.60021679762728097</v>
      </c>
      <c r="O3590">
        <v>2.32884228494787</v>
      </c>
      <c r="P3590">
        <v>46.194295900178197</v>
      </c>
      <c r="Q3590">
        <v>4.2502533627336997E-2</v>
      </c>
    </row>
    <row r="3591" spans="1:17" hidden="1" x14ac:dyDescent="0.3">
      <c r="A3591" t="s">
        <v>7408</v>
      </c>
      <c r="B3591" t="s">
        <v>7409</v>
      </c>
      <c r="C3591" t="str">
        <f>IFERROR(VLOOKUP(Table1[[#This Row],[Ticker]],[1]!Table2[[Symbol]:[Industry]],2,FALSE),"-")</f>
        <v>-</v>
      </c>
      <c r="D3591" t="s">
        <v>124</v>
      </c>
      <c r="E3591">
        <v>41.634168000000003</v>
      </c>
      <c r="F3591">
        <v>38</v>
      </c>
      <c r="G3591">
        <v>57.620690642277602</v>
      </c>
      <c r="H3591">
        <v>-1.06121119533346</v>
      </c>
      <c r="I3591">
        <v>0.73501679825714505</v>
      </c>
      <c r="J3591">
        <v>-2.46305507160353</v>
      </c>
      <c r="K3591">
        <v>36.747619075794098</v>
      </c>
      <c r="L3591">
        <v>34.316748052790999</v>
      </c>
      <c r="M3591">
        <v>60.046889149623503</v>
      </c>
      <c r="N3591">
        <v>0.79403002075565998</v>
      </c>
      <c r="O3591">
        <v>30</v>
      </c>
      <c r="P3591">
        <v>93.384223918575003</v>
      </c>
      <c r="Q3591">
        <v>6.7088478260088E-2</v>
      </c>
    </row>
    <row r="3592" spans="1:17" hidden="1" x14ac:dyDescent="0.3">
      <c r="A3592" t="s">
        <v>7410</v>
      </c>
      <c r="B3592" t="s">
        <v>7411</v>
      </c>
      <c r="C3592" t="str">
        <f>IFERROR(VLOOKUP(Table1[[#This Row],[Ticker]],[1]!Table2[[Symbol]:[Industry]],2,FALSE),"-")</f>
        <v>-</v>
      </c>
      <c r="D3592" t="s">
        <v>2642</v>
      </c>
      <c r="E3592">
        <v>41.473500489999999</v>
      </c>
      <c r="F3592">
        <v>52.55</v>
      </c>
      <c r="G3592">
        <v>44.377255814596701</v>
      </c>
      <c r="H3592">
        <v>24.4256620160638</v>
      </c>
      <c r="I3592">
        <v>66.665514051979699</v>
      </c>
      <c r="J3592">
        <v>17.363896895589601</v>
      </c>
      <c r="K3592">
        <v>40.516089413792798</v>
      </c>
      <c r="L3592">
        <v>34.742218752605901</v>
      </c>
      <c r="M3592">
        <v>77.774198073888996</v>
      </c>
      <c r="N3592">
        <v>4.1030986138735397</v>
      </c>
      <c r="O3592">
        <v>6.2226450999048604</v>
      </c>
      <c r="P3592">
        <v>118.867138692211</v>
      </c>
      <c r="Q3592">
        <v>0.125079339421414</v>
      </c>
    </row>
    <row r="3593" spans="1:17" hidden="1" x14ac:dyDescent="0.3">
      <c r="A3593" t="s">
        <v>7412</v>
      </c>
      <c r="B3593" t="s">
        <v>7413</v>
      </c>
      <c r="C3593" t="str">
        <f>IFERROR(VLOOKUP(Table1[[#This Row],[Ticker]],[1]!Table2[[Symbol]:[Industry]],2,FALSE),"-")</f>
        <v>-</v>
      </c>
      <c r="D3593" t="s">
        <v>54</v>
      </c>
      <c r="E3593">
        <v>41.420114599999998</v>
      </c>
      <c r="F3593">
        <v>55.82</v>
      </c>
      <c r="G3593">
        <v>152.02801695123699</v>
      </c>
      <c r="H3593">
        <v>11.194942825149299</v>
      </c>
      <c r="I3593">
        <v>50.244268608393902</v>
      </c>
      <c r="J3593">
        <v>7.0056449697106196</v>
      </c>
      <c r="K3593">
        <v>50.342130799811599</v>
      </c>
      <c r="L3593">
        <v>43.957949115001902</v>
      </c>
      <c r="M3593">
        <v>69.489802482719398</v>
      </c>
      <c r="N3593">
        <v>0.80819033030264298</v>
      </c>
      <c r="O3593">
        <v>27.033321390182699</v>
      </c>
      <c r="P3593">
        <v>235.25525525525501</v>
      </c>
      <c r="Q3593">
        <v>0.13042409854699499</v>
      </c>
    </row>
    <row r="3594" spans="1:17" hidden="1" x14ac:dyDescent="0.3">
      <c r="A3594" t="s">
        <v>7414</v>
      </c>
      <c r="B3594" t="s">
        <v>7415</v>
      </c>
      <c r="C3594" t="str">
        <f>IFERROR(VLOOKUP(Table1[[#This Row],[Ticker]],[1]!Table2[[Symbol]:[Industry]],2,FALSE),"-")</f>
        <v>-</v>
      </c>
      <c r="D3594" t="s">
        <v>2276</v>
      </c>
      <c r="E3594">
        <v>41.376199999999997</v>
      </c>
      <c r="F3594">
        <v>88.6</v>
      </c>
      <c r="G3594">
        <v>40.350985039238701</v>
      </c>
      <c r="H3594">
        <v>23.3235039361528</v>
      </c>
      <c r="I3594">
        <v>61.901909606940897</v>
      </c>
      <c r="J3594">
        <v>-2.8198074506276201</v>
      </c>
      <c r="K3594">
        <v>69.325511919444693</v>
      </c>
      <c r="L3594">
        <v>56.153865434156202</v>
      </c>
      <c r="M3594">
        <v>69.977247717229503</v>
      </c>
      <c r="N3594">
        <v>1.7063925473819399</v>
      </c>
      <c r="O3594">
        <v>6.48984198645599</v>
      </c>
      <c r="P3594">
        <v>114.787878787878</v>
      </c>
    </row>
    <row r="3595" spans="1:17" hidden="1" x14ac:dyDescent="0.3">
      <c r="A3595" t="s">
        <v>7416</v>
      </c>
      <c r="B3595" t="s">
        <v>7417</v>
      </c>
      <c r="C3595" t="str">
        <f>IFERROR(VLOOKUP(Table1[[#This Row],[Ticker]],[1]!Table2[[Symbol]:[Industry]],2,FALSE),"-")</f>
        <v>-</v>
      </c>
      <c r="D3595" t="s">
        <v>3519</v>
      </c>
      <c r="E3595">
        <v>41.25</v>
      </c>
      <c r="F3595">
        <v>125</v>
      </c>
      <c r="G3595">
        <v>7.3290070172607003</v>
      </c>
      <c r="H3595">
        <v>-1.2717375111229301</v>
      </c>
      <c r="I3595">
        <v>-11.8818416392886</v>
      </c>
      <c r="J3595">
        <v>-1.3721459806944301</v>
      </c>
      <c r="K3595">
        <v>124.900497988116</v>
      </c>
      <c r="L3595">
        <v>117.042875849444</v>
      </c>
      <c r="M3595">
        <v>99.999999993730199</v>
      </c>
      <c r="O3595">
        <v>0</v>
      </c>
      <c r="P3595">
        <v>37.362637362637301</v>
      </c>
    </row>
    <row r="3596" spans="1:17" hidden="1" x14ac:dyDescent="0.3">
      <c r="A3596" t="s">
        <v>7418</v>
      </c>
      <c r="B3596" t="s">
        <v>7419</v>
      </c>
      <c r="C3596" t="str">
        <f>IFERROR(VLOOKUP(Table1[[#This Row],[Ticker]],[1]!Table2[[Symbol]:[Industry]],2,FALSE),"-")</f>
        <v>-</v>
      </c>
      <c r="D3596" t="s">
        <v>4610</v>
      </c>
      <c r="E3596">
        <v>41.216644000000002</v>
      </c>
      <c r="F3596">
        <v>66.010000000000005</v>
      </c>
      <c r="G3596">
        <v>-39.732672753037299</v>
      </c>
      <c r="H3596">
        <v>-20.988384500497101</v>
      </c>
      <c r="I3596">
        <v>-35.362606137689099</v>
      </c>
      <c r="J3596">
        <v>-1.0623657771246</v>
      </c>
      <c r="K3596">
        <v>76.684982549672995</v>
      </c>
      <c r="L3596">
        <v>85.268646020202894</v>
      </c>
      <c r="M3596">
        <v>41.578030666075897</v>
      </c>
      <c r="N3596">
        <v>1.1725417439703101</v>
      </c>
      <c r="O3596">
        <v>103.469171337676</v>
      </c>
      <c r="P3596">
        <v>6.9160997732426299</v>
      </c>
    </row>
    <row r="3597" spans="1:17" hidden="1" x14ac:dyDescent="0.3">
      <c r="A3597" t="s">
        <v>7420</v>
      </c>
      <c r="B3597" t="s">
        <v>7421</v>
      </c>
      <c r="C3597" t="str">
        <f>IFERROR(VLOOKUP(Table1[[#This Row],[Ticker]],[1]!Table2[[Symbol]:[Industry]],2,FALSE),"-")</f>
        <v>-</v>
      </c>
      <c r="D3597" t="s">
        <v>27</v>
      </c>
      <c r="E3597">
        <v>41.189898239999998</v>
      </c>
      <c r="F3597">
        <v>38.520000000000003</v>
      </c>
      <c r="G3597">
        <v>-1.4192730832731399</v>
      </c>
      <c r="H3597">
        <v>-14.727327436001399</v>
      </c>
      <c r="I3597">
        <v>-17.995972696186598</v>
      </c>
      <c r="J3597">
        <v>-2.2577735110588102</v>
      </c>
      <c r="K3597">
        <v>38.891078596566103</v>
      </c>
      <c r="L3597">
        <v>35.441080869943498</v>
      </c>
      <c r="M3597">
        <v>43.108249945188</v>
      </c>
      <c r="N3597">
        <v>0.65044705209822096</v>
      </c>
      <c r="O3597">
        <v>47.8452751817237</v>
      </c>
      <c r="P3597">
        <v>77.511520737327203</v>
      </c>
      <c r="Q3597">
        <v>4.7131275568754002E-2</v>
      </c>
    </row>
    <row r="3598" spans="1:17" hidden="1" x14ac:dyDescent="0.3">
      <c r="A3598" t="s">
        <v>7422</v>
      </c>
      <c r="B3598" t="s">
        <v>7423</v>
      </c>
      <c r="C3598" t="str">
        <f>IFERROR(VLOOKUP(Table1[[#This Row],[Ticker]],[1]!Table2[[Symbol]:[Industry]],2,FALSE),"-")</f>
        <v>-</v>
      </c>
      <c r="D3598" t="s">
        <v>46</v>
      </c>
      <c r="E3598">
        <v>41.178395385000002</v>
      </c>
      <c r="F3598">
        <v>34.409999999999997</v>
      </c>
      <c r="G3598">
        <v>-9.5926082942741093</v>
      </c>
      <c r="H3598">
        <v>-6.0751082976397797</v>
      </c>
      <c r="I3598">
        <v>-35.075940363864397</v>
      </c>
      <c r="J3598">
        <v>-4.1547047873496199</v>
      </c>
      <c r="K3598">
        <v>35.620357908594599</v>
      </c>
      <c r="L3598">
        <v>35.960579460756598</v>
      </c>
      <c r="M3598">
        <v>46.348695353728502</v>
      </c>
      <c r="N3598">
        <v>0.89079380044116196</v>
      </c>
      <c r="O3598">
        <v>63.179308340598602</v>
      </c>
      <c r="P3598">
        <v>45.1898734177215</v>
      </c>
      <c r="Q3598">
        <v>0.10513987319590599</v>
      </c>
    </row>
    <row r="3599" spans="1:17" hidden="1" x14ac:dyDescent="0.3">
      <c r="A3599" t="s">
        <v>7424</v>
      </c>
      <c r="B3599" t="s">
        <v>7425</v>
      </c>
      <c r="C3599" t="str">
        <f>IFERROR(VLOOKUP(Table1[[#This Row],[Ticker]],[1]!Table2[[Symbol]:[Industry]],2,FALSE),"-")</f>
        <v>-</v>
      </c>
      <c r="D3599" t="s">
        <v>7426</v>
      </c>
      <c r="E3599">
        <v>41.159257787999998</v>
      </c>
      <c r="F3599">
        <v>7.62</v>
      </c>
      <c r="G3599">
        <v>-17.367945514743301</v>
      </c>
      <c r="H3599">
        <v>-4.4523990887310703</v>
      </c>
      <c r="I3599">
        <v>-30.2176033256337</v>
      </c>
      <c r="J3599">
        <v>-1.50337957649496</v>
      </c>
      <c r="K3599">
        <v>7.6152304753905096</v>
      </c>
      <c r="L3599">
        <v>8.1703634936974403</v>
      </c>
      <c r="M3599">
        <v>51.543342104162697</v>
      </c>
      <c r="N3599">
        <v>0.67828752165611805</v>
      </c>
      <c r="O3599">
        <v>36.351706036745398</v>
      </c>
      <c r="P3599">
        <v>22.311396468699801</v>
      </c>
      <c r="Q3599">
        <v>-4.0465415600973997E-2</v>
      </c>
    </row>
    <row r="3600" spans="1:17" hidden="1" x14ac:dyDescent="0.3">
      <c r="A3600" t="s">
        <v>7427</v>
      </c>
      <c r="B3600" t="s">
        <v>7428</v>
      </c>
      <c r="C3600" t="str">
        <f>IFERROR(VLOOKUP(Table1[[#This Row],[Ticker]],[1]!Table2[[Symbol]:[Industry]],2,FALSE),"-")</f>
        <v>-</v>
      </c>
      <c r="E3600">
        <v>41.152163412</v>
      </c>
      <c r="F3600">
        <v>7.86</v>
      </c>
      <c r="G3600">
        <v>18.830006018259699</v>
      </c>
      <c r="H3600">
        <v>-4.0834734524432097</v>
      </c>
      <c r="I3600">
        <v>-18.796060397053601</v>
      </c>
      <c r="J3600">
        <v>-0.73923458828937705</v>
      </c>
      <c r="K3600">
        <v>8.0516759975851695</v>
      </c>
      <c r="L3600">
        <v>7.8887106611462299</v>
      </c>
      <c r="M3600">
        <v>44.708517783920499</v>
      </c>
      <c r="N3600">
        <v>0.76955241157631804</v>
      </c>
      <c r="O3600">
        <v>50.7633587786259</v>
      </c>
      <c r="P3600">
        <v>55.335968379446598</v>
      </c>
      <c r="Q3600">
        <v>8.6208090218738001E-2</v>
      </c>
    </row>
    <row r="3601" spans="1:17" hidden="1" x14ac:dyDescent="0.3">
      <c r="A3601" t="s">
        <v>7429</v>
      </c>
      <c r="B3601" t="s">
        <v>7430</v>
      </c>
      <c r="C3601" t="str">
        <f>IFERROR(VLOOKUP(Table1[[#This Row],[Ticker]],[1]!Table2[[Symbol]:[Industry]],2,FALSE),"-")</f>
        <v>-</v>
      </c>
      <c r="D3601" t="s">
        <v>89</v>
      </c>
      <c r="E3601">
        <v>40.989923099999999</v>
      </c>
      <c r="F3601">
        <v>8.89</v>
      </c>
      <c r="G3601">
        <v>-50.941103654985199</v>
      </c>
      <c r="H3601">
        <v>3.8130082515889301</v>
      </c>
      <c r="I3601">
        <v>-29.426058582703501</v>
      </c>
      <c r="J3601">
        <v>-3.0709002275800601</v>
      </c>
      <c r="K3601">
        <v>8.5333079733938302</v>
      </c>
      <c r="L3601">
        <v>9.7355983756209703</v>
      </c>
      <c r="M3601">
        <v>67.039713685030307</v>
      </c>
      <c r="N3601">
        <v>2.3018662863779999</v>
      </c>
      <c r="O3601">
        <v>61.417322834645603</v>
      </c>
      <c r="P3601">
        <v>27</v>
      </c>
      <c r="Q3601">
        <v>1.4380454512235999E-2</v>
      </c>
    </row>
    <row r="3602" spans="1:17" hidden="1" x14ac:dyDescent="0.3">
      <c r="A3602" t="s">
        <v>7431</v>
      </c>
      <c r="B3602" t="s">
        <v>7432</v>
      </c>
      <c r="C3602" t="str">
        <f>IFERROR(VLOOKUP(Table1[[#This Row],[Ticker]],[1]!Table2[[Symbol]:[Industry]],2,FALSE),"-")</f>
        <v>-</v>
      </c>
      <c r="D3602" t="s">
        <v>1419</v>
      </c>
      <c r="E3602">
        <v>40.986082799999998</v>
      </c>
      <c r="F3602">
        <v>77.739999999999995</v>
      </c>
      <c r="G3602">
        <v>-49.096618372445903</v>
      </c>
      <c r="H3602">
        <v>-1.3983197896039301</v>
      </c>
      <c r="I3602">
        <v>-35.772087629939797</v>
      </c>
      <c r="J3602">
        <v>-0.84978644444776896</v>
      </c>
      <c r="K3602">
        <v>77.5930174989157</v>
      </c>
      <c r="L3602">
        <v>84.885709549858205</v>
      </c>
      <c r="M3602">
        <v>50.397043318410198</v>
      </c>
      <c r="N3602">
        <v>1.23020041715059</v>
      </c>
      <c r="O3602">
        <v>54.463596604064797</v>
      </c>
      <c r="P3602">
        <v>19.599999999999898</v>
      </c>
      <c r="Q3602">
        <v>0.108968499271193</v>
      </c>
    </row>
    <row r="3603" spans="1:17" hidden="1" x14ac:dyDescent="0.3">
      <c r="A3603" t="s">
        <v>7433</v>
      </c>
      <c r="B3603" t="s">
        <v>7434</v>
      </c>
      <c r="C3603" t="str">
        <f>IFERROR(VLOOKUP(Table1[[#This Row],[Ticker]],[1]!Table2[[Symbol]:[Industry]],2,FALSE),"-")</f>
        <v>-</v>
      </c>
      <c r="D3603" t="s">
        <v>172</v>
      </c>
      <c r="E3603">
        <v>40.856797</v>
      </c>
      <c r="F3603">
        <v>64.849999999999994</v>
      </c>
      <c r="G3603">
        <v>40.849110102581101</v>
      </c>
      <c r="H3603">
        <v>8.3615958222104005</v>
      </c>
      <c r="I3603">
        <v>-6.8352110274451396</v>
      </c>
      <c r="J3603">
        <v>6.6055296594893997</v>
      </c>
      <c r="K3603">
        <v>60.922559320900099</v>
      </c>
      <c r="L3603">
        <v>56.610454009109297</v>
      </c>
      <c r="M3603">
        <v>62.663388703316301</v>
      </c>
      <c r="N3603">
        <v>1.49810616959387</v>
      </c>
      <c r="O3603">
        <v>10.8712413261372</v>
      </c>
      <c r="P3603">
        <v>75.270270270270203</v>
      </c>
      <c r="Q3603">
        <v>5.4244217368367001E-2</v>
      </c>
    </row>
    <row r="3604" spans="1:17" hidden="1" x14ac:dyDescent="0.3">
      <c r="A3604" t="s">
        <v>7435</v>
      </c>
      <c r="B3604" t="s">
        <v>7436</v>
      </c>
      <c r="C3604" t="str">
        <f>IFERROR(VLOOKUP(Table1[[#This Row],[Ticker]],[1]!Table2[[Symbol]:[Industry]],2,FALSE),"-")</f>
        <v>-</v>
      </c>
      <c r="D3604" t="s">
        <v>630</v>
      </c>
      <c r="E3604">
        <v>40.761986749999998</v>
      </c>
      <c r="F3604">
        <v>39.729999999999997</v>
      </c>
      <c r="G3604">
        <v>21.491922667590501</v>
      </c>
      <c r="H3604">
        <v>1.29236505297963</v>
      </c>
      <c r="I3604">
        <v>-12.019591136763101</v>
      </c>
      <c r="J3604">
        <v>9.7389651304166698</v>
      </c>
      <c r="K3604">
        <v>36.867160575895298</v>
      </c>
      <c r="L3604">
        <v>34.981052228218601</v>
      </c>
      <c r="M3604">
        <v>75.733763790965995</v>
      </c>
      <c r="N3604">
        <v>1.3838543945653501</v>
      </c>
      <c r="O3604">
        <v>10.244147998993199</v>
      </c>
      <c r="P3604">
        <v>75.796460176991104</v>
      </c>
      <c r="Q3604">
        <v>1.8044243569171999E-2</v>
      </c>
    </row>
    <row r="3605" spans="1:17" hidden="1" x14ac:dyDescent="0.3">
      <c r="A3605" t="s">
        <v>7437</v>
      </c>
      <c r="B3605" t="s">
        <v>7438</v>
      </c>
      <c r="C3605" t="str">
        <f>IFERROR(VLOOKUP(Table1[[#This Row],[Ticker]],[1]!Table2[[Symbol]:[Industry]],2,FALSE),"-")</f>
        <v>-</v>
      </c>
      <c r="D3605" t="s">
        <v>7439</v>
      </c>
      <c r="E3605">
        <v>40.758409999999998</v>
      </c>
      <c r="F3605">
        <v>33.11</v>
      </c>
      <c r="G3605">
        <v>191.11088953823099</v>
      </c>
      <c r="H3605">
        <v>42.138440827285002</v>
      </c>
      <c r="I3605">
        <v>99.196404872548399</v>
      </c>
      <c r="J3605">
        <v>10.3905658837123</v>
      </c>
      <c r="K3605">
        <v>25.675784115005101</v>
      </c>
      <c r="L3605">
        <v>17.415304480532701</v>
      </c>
      <c r="M3605">
        <v>67.427622695043894</v>
      </c>
      <c r="N3605">
        <v>1.32131066765213</v>
      </c>
      <c r="O3605">
        <v>6.94654183026275</v>
      </c>
      <c r="P3605">
        <v>425.55555555555497</v>
      </c>
      <c r="Q3605">
        <v>0.13159915712067599</v>
      </c>
    </row>
    <row r="3606" spans="1:17" hidden="1" x14ac:dyDescent="0.3">
      <c r="A3606" t="s">
        <v>7440</v>
      </c>
      <c r="B3606" t="s">
        <v>7441</v>
      </c>
      <c r="C3606" t="str">
        <f>IFERROR(VLOOKUP(Table1[[#This Row],[Ticker]],[1]!Table2[[Symbol]:[Industry]],2,FALSE),"-")</f>
        <v>-</v>
      </c>
      <c r="D3606" t="s">
        <v>306</v>
      </c>
      <c r="E3606">
        <v>40.646099999999997</v>
      </c>
      <c r="F3606">
        <v>11.99</v>
      </c>
      <c r="G3606">
        <v>-72.938392250138506</v>
      </c>
      <c r="H3606">
        <v>0.83796713022727998</v>
      </c>
      <c r="I3606">
        <v>-45.110139971755103</v>
      </c>
      <c r="J3606">
        <v>2.9381988468917601</v>
      </c>
      <c r="K3606">
        <v>11.567247601537799</v>
      </c>
      <c r="L3606">
        <v>13.244354557434299</v>
      </c>
      <c r="M3606">
        <v>51.973289494868297</v>
      </c>
      <c r="N3606">
        <v>0.296157366420638</v>
      </c>
      <c r="O3606">
        <v>94.995829858215103</v>
      </c>
      <c r="P3606">
        <v>26.610348468848901</v>
      </c>
      <c r="Q3606">
        <v>-4.1494590797990002E-3</v>
      </c>
    </row>
    <row r="3607" spans="1:17" hidden="1" x14ac:dyDescent="0.3">
      <c r="A3607" t="s">
        <v>7442</v>
      </c>
      <c r="B3607" t="s">
        <v>7443</v>
      </c>
      <c r="C3607" t="str">
        <f>IFERROR(VLOOKUP(Table1[[#This Row],[Ticker]],[1]!Table2[[Symbol]:[Industry]],2,FALSE),"-")</f>
        <v>-</v>
      </c>
      <c r="D3607" t="s">
        <v>356</v>
      </c>
      <c r="E3607">
        <v>40.621074</v>
      </c>
      <c r="F3607">
        <v>119.4</v>
      </c>
      <c r="G3607">
        <v>0.47243589137053699</v>
      </c>
      <c r="H3607">
        <v>9.9958681226798802</v>
      </c>
      <c r="I3607">
        <v>8.8669296281565604</v>
      </c>
      <c r="J3607">
        <v>1.89582787551471</v>
      </c>
      <c r="K3607">
        <v>107.8419943184</v>
      </c>
      <c r="L3607">
        <v>98.699829643881799</v>
      </c>
      <c r="M3607">
        <v>57.889975670001398</v>
      </c>
      <c r="N3607">
        <v>1.3990525412444701</v>
      </c>
      <c r="O3607">
        <v>8.7939698492462295</v>
      </c>
      <c r="P3607">
        <v>50.548480645567999</v>
      </c>
      <c r="Q3607">
        <v>4.7655592118468003E-2</v>
      </c>
    </row>
    <row r="3608" spans="1:17" hidden="1" x14ac:dyDescent="0.3">
      <c r="A3608" t="s">
        <v>7444</v>
      </c>
      <c r="B3608" t="s">
        <v>7445</v>
      </c>
      <c r="C3608" t="str">
        <f>IFERROR(VLOOKUP(Table1[[#This Row],[Ticker]],[1]!Table2[[Symbol]:[Industry]],2,FALSE),"-")</f>
        <v>-</v>
      </c>
      <c r="E3608">
        <v>40.607311760000002</v>
      </c>
      <c r="F3608">
        <v>64.989999999999995</v>
      </c>
      <c r="G3608">
        <v>-5.0528611146074303</v>
      </c>
      <c r="H3608">
        <v>-14.7785868261914</v>
      </c>
      <c r="I3608">
        <v>-42.715262695711601</v>
      </c>
      <c r="J3608">
        <v>-0.83074470680908297</v>
      </c>
      <c r="K3608">
        <v>70.799579015209204</v>
      </c>
      <c r="L3608">
        <v>71.740810103317003</v>
      </c>
      <c r="M3608">
        <v>46.317601122213397</v>
      </c>
      <c r="N3608">
        <v>1.35119139072405</v>
      </c>
      <c r="O3608">
        <v>80.027696568702893</v>
      </c>
      <c r="P3608">
        <v>80.027700831024902</v>
      </c>
      <c r="Q3608">
        <v>0.127239984389133</v>
      </c>
    </row>
    <row r="3609" spans="1:17" hidden="1" x14ac:dyDescent="0.3">
      <c r="A3609" t="s">
        <v>7446</v>
      </c>
      <c r="B3609" t="s">
        <v>7447</v>
      </c>
      <c r="C3609" t="str">
        <f>IFERROR(VLOOKUP(Table1[[#This Row],[Ticker]],[1]!Table2[[Symbol]:[Industry]],2,FALSE),"-")</f>
        <v>-</v>
      </c>
      <c r="D3609" t="s">
        <v>630</v>
      </c>
      <c r="E3609">
        <v>40.526526267000001</v>
      </c>
      <c r="F3609">
        <v>15.37</v>
      </c>
      <c r="G3609">
        <v>-30.614650358288198</v>
      </c>
      <c r="H3609">
        <v>9.6960044243609307</v>
      </c>
      <c r="I3609">
        <v>-28.1166667979519</v>
      </c>
      <c r="J3609">
        <v>13.2945206859722</v>
      </c>
      <c r="K3609">
        <v>14.740286348023499</v>
      </c>
      <c r="L3609">
        <v>15.756944742540099</v>
      </c>
      <c r="M3609">
        <v>49.842984949305297</v>
      </c>
      <c r="N3609">
        <v>2.1380725912662299</v>
      </c>
      <c r="O3609">
        <v>43.135979180221199</v>
      </c>
      <c r="P3609">
        <v>31.9313304721029</v>
      </c>
      <c r="Q3609">
        <v>4.0957873600819998E-3</v>
      </c>
    </row>
    <row r="3610" spans="1:17" hidden="1" x14ac:dyDescent="0.3">
      <c r="A3610" t="s">
        <v>7448</v>
      </c>
      <c r="B3610" t="s">
        <v>7449</v>
      </c>
      <c r="C3610" t="str">
        <f>IFERROR(VLOOKUP(Table1[[#This Row],[Ticker]],[1]!Table2[[Symbol]:[Industry]],2,FALSE),"-")</f>
        <v>-</v>
      </c>
      <c r="D3610" t="s">
        <v>158</v>
      </c>
      <c r="E3610">
        <v>40.507148000000001</v>
      </c>
      <c r="F3610">
        <v>39.94</v>
      </c>
      <c r="G3610">
        <v>6.4089524330174896E-2</v>
      </c>
      <c r="H3610">
        <v>-8.6559967703822007</v>
      </c>
      <c r="I3610">
        <v>-26.924713030147299</v>
      </c>
      <c r="J3610">
        <v>-4.6127747594126998</v>
      </c>
      <c r="K3610">
        <v>42.848638526286301</v>
      </c>
      <c r="L3610">
        <v>42.182974691228097</v>
      </c>
      <c r="M3610">
        <v>43.918193406885699</v>
      </c>
      <c r="N3610">
        <v>1.7380871256513899</v>
      </c>
      <c r="O3610">
        <v>65.623435152729101</v>
      </c>
      <c r="P3610">
        <v>51.863117870722398</v>
      </c>
      <c r="Q3610">
        <v>5.1799241982545999E-2</v>
      </c>
    </row>
    <row r="3611" spans="1:17" hidden="1" x14ac:dyDescent="0.3">
      <c r="A3611" t="s">
        <v>7450</v>
      </c>
      <c r="B3611" t="s">
        <v>7451</v>
      </c>
      <c r="C3611" t="str">
        <f>IFERROR(VLOOKUP(Table1[[#This Row],[Ticker]],[1]!Table2[[Symbol]:[Industry]],2,FALSE),"-")</f>
        <v>-</v>
      </c>
      <c r="D3611" t="s">
        <v>7452</v>
      </c>
      <c r="E3611">
        <v>40.381902599999997</v>
      </c>
      <c r="F3611">
        <v>96.86</v>
      </c>
      <c r="G3611">
        <v>72.984604825446993</v>
      </c>
      <c r="H3611">
        <v>15.5736655494867</v>
      </c>
      <c r="I3611">
        <v>26.593837940234501</v>
      </c>
      <c r="J3611">
        <v>3.5510308208636601</v>
      </c>
      <c r="K3611">
        <v>90.048495033263407</v>
      </c>
      <c r="L3611">
        <v>79.547962306834606</v>
      </c>
      <c r="M3611">
        <v>66.299536664157799</v>
      </c>
      <c r="N3611">
        <v>1.42222419543706</v>
      </c>
      <c r="O3611">
        <v>35.1022093743547</v>
      </c>
      <c r="P3611">
        <v>104.43224989447</v>
      </c>
      <c r="Q3611">
        <v>8.7924503220213002E-2</v>
      </c>
    </row>
    <row r="3612" spans="1:17" hidden="1" x14ac:dyDescent="0.3">
      <c r="A3612" t="s">
        <v>7453</v>
      </c>
      <c r="B3612" t="s">
        <v>7454</v>
      </c>
      <c r="C3612" t="str">
        <f>IFERROR(VLOOKUP(Table1[[#This Row],[Ticker]],[1]!Table2[[Symbol]:[Industry]],2,FALSE),"-")</f>
        <v>-</v>
      </c>
      <c r="D3612" t="s">
        <v>630</v>
      </c>
      <c r="E3612">
        <v>40.318440000000002</v>
      </c>
      <c r="F3612">
        <v>79</v>
      </c>
      <c r="G3612">
        <v>-60.917269890433502</v>
      </c>
      <c r="H3612">
        <v>-1.2717375111229301</v>
      </c>
      <c r="I3612">
        <v>-45.300137898314802</v>
      </c>
      <c r="J3612">
        <v>4.6681224756813897</v>
      </c>
      <c r="K3612">
        <v>79.131532954862806</v>
      </c>
      <c r="M3612">
        <v>68.529093469317402</v>
      </c>
      <c r="N3612">
        <v>0.328678259302639</v>
      </c>
      <c r="O3612">
        <v>59.506329113923996</v>
      </c>
      <c r="P3612">
        <v>16.176470588235301</v>
      </c>
    </row>
    <row r="3613" spans="1:17" hidden="1" x14ac:dyDescent="0.3">
      <c r="A3613" t="s">
        <v>7455</v>
      </c>
      <c r="B3613" t="s">
        <v>7456</v>
      </c>
      <c r="C3613" t="str">
        <f>IFERROR(VLOOKUP(Table1[[#This Row],[Ticker]],[1]!Table2[[Symbol]:[Industry]],2,FALSE),"-")</f>
        <v>-</v>
      </c>
      <c r="D3613" t="s">
        <v>630</v>
      </c>
      <c r="E3613">
        <v>40.213246931999997</v>
      </c>
      <c r="F3613">
        <v>3.88</v>
      </c>
      <c r="G3613">
        <v>38.662021828536297</v>
      </c>
      <c r="H3613">
        <v>-19.068347680614401</v>
      </c>
      <c r="I3613">
        <v>-8.1151284902443006</v>
      </c>
      <c r="J3613">
        <v>1.0025242040021201</v>
      </c>
      <c r="K3613">
        <v>3.6838015982507502</v>
      </c>
      <c r="L3613">
        <v>3.5560648391483798</v>
      </c>
      <c r="M3613">
        <v>35.538018356590001</v>
      </c>
      <c r="N3613">
        <v>0.346277876738184</v>
      </c>
      <c r="O3613">
        <v>36.597938144329902</v>
      </c>
      <c r="P3613">
        <v>104.210526315789</v>
      </c>
      <c r="Q3613">
        <v>-5.9672057978279996E-3</v>
      </c>
    </row>
    <row r="3614" spans="1:17" hidden="1" x14ac:dyDescent="0.3">
      <c r="A3614" t="s">
        <v>7457</v>
      </c>
      <c r="B3614" t="s">
        <v>7458</v>
      </c>
      <c r="C3614" t="str">
        <f>IFERROR(VLOOKUP(Table1[[#This Row],[Ticker]],[1]!Table2[[Symbol]:[Industry]],2,FALSE),"-")</f>
        <v>-</v>
      </c>
      <c r="E3614">
        <v>40.151789999999998</v>
      </c>
      <c r="F3614">
        <v>3.91</v>
      </c>
      <c r="G3614">
        <v>38.500852413243997</v>
      </c>
      <c r="H3614">
        <v>-22.887899127284498</v>
      </c>
      <c r="I3614">
        <v>-34.783097131261997</v>
      </c>
      <c r="J3614">
        <v>-3.8847087947647898</v>
      </c>
      <c r="K3614">
        <v>3.9114971658642101</v>
      </c>
      <c r="L3614">
        <v>3.8315346535986499</v>
      </c>
      <c r="M3614">
        <v>63.228008102676</v>
      </c>
      <c r="N3614">
        <v>1.3105429396991399</v>
      </c>
      <c r="O3614">
        <v>80.306905370843893</v>
      </c>
      <c r="P3614">
        <v>78.538812785388103</v>
      </c>
      <c r="Q3614">
        <v>-3.1339110310963002E-2</v>
      </c>
    </row>
    <row r="3615" spans="1:17" hidden="1" x14ac:dyDescent="0.3">
      <c r="A3615" t="s">
        <v>7459</v>
      </c>
      <c r="B3615" t="s">
        <v>7460</v>
      </c>
      <c r="C3615" t="str">
        <f>IFERROR(VLOOKUP(Table1[[#This Row],[Ticker]],[1]!Table2[[Symbol]:[Industry]],2,FALSE),"-")</f>
        <v>-</v>
      </c>
      <c r="D3615" t="s">
        <v>2782</v>
      </c>
      <c r="E3615">
        <v>40.129666200000003</v>
      </c>
      <c r="F3615">
        <v>36.53</v>
      </c>
      <c r="G3615">
        <v>7.2971967222925</v>
      </c>
      <c r="H3615">
        <v>-0.169809136467267</v>
      </c>
      <c r="I3615">
        <v>-5.5342330775500903</v>
      </c>
      <c r="J3615">
        <v>-3.2175591927832201</v>
      </c>
      <c r="K3615">
        <v>35.108635710166801</v>
      </c>
      <c r="L3615">
        <v>33.023393416331501</v>
      </c>
      <c r="M3615">
        <v>40.4108641282129</v>
      </c>
      <c r="N3615">
        <v>0.31941633664574398</v>
      </c>
      <c r="O3615">
        <v>24.4730358609362</v>
      </c>
      <c r="P3615">
        <v>43.254901960784302</v>
      </c>
      <c r="Q3615">
        <v>8.1523773124429991E-3</v>
      </c>
    </row>
    <row r="3616" spans="1:17" hidden="1" x14ac:dyDescent="0.3">
      <c r="A3616" t="s">
        <v>7461</v>
      </c>
      <c r="B3616" t="s">
        <v>7462</v>
      </c>
      <c r="C3616" t="str">
        <f>IFERROR(VLOOKUP(Table1[[#This Row],[Ticker]],[1]!Table2[[Symbol]:[Industry]],2,FALSE),"-")</f>
        <v>-</v>
      </c>
      <c r="D3616" t="s">
        <v>446</v>
      </c>
      <c r="E3616">
        <v>40.077210600000001</v>
      </c>
      <c r="F3616">
        <v>14</v>
      </c>
      <c r="G3616">
        <v>134.11731305084899</v>
      </c>
      <c r="H3616">
        <v>-22.065477030407401</v>
      </c>
      <c r="I3616">
        <v>12.856228919469199</v>
      </c>
      <c r="J3616">
        <v>8.8144792137068002</v>
      </c>
      <c r="K3616">
        <v>15.873507311172</v>
      </c>
      <c r="L3616">
        <v>14.2932658534793</v>
      </c>
      <c r="M3616">
        <v>52.340234692436098</v>
      </c>
      <c r="N3616">
        <v>0.435979709559983</v>
      </c>
      <c r="O3616">
        <v>106.78571428571399</v>
      </c>
      <c r="P3616">
        <v>171.844660194174</v>
      </c>
      <c r="Q3616">
        <v>7.2338054640172997E-2</v>
      </c>
    </row>
    <row r="3617" spans="1:17" hidden="1" x14ac:dyDescent="0.3">
      <c r="A3617" t="s">
        <v>7463</v>
      </c>
      <c r="B3617" t="s">
        <v>7464</v>
      </c>
      <c r="C3617" t="str">
        <f>IFERROR(VLOOKUP(Table1[[#This Row],[Ticker]],[1]!Table2[[Symbol]:[Industry]],2,FALSE),"-")</f>
        <v>-</v>
      </c>
      <c r="D3617" t="s">
        <v>2889</v>
      </c>
      <c r="E3617">
        <v>39.918599999999998</v>
      </c>
      <c r="F3617">
        <v>49.65</v>
      </c>
      <c r="G3617">
        <v>-39.497525312553897</v>
      </c>
      <c r="H3617">
        <v>5.0673392810489499</v>
      </c>
      <c r="I3617">
        <v>-20.737253070239099</v>
      </c>
      <c r="J3617">
        <v>2.9911108042742498</v>
      </c>
      <c r="K3617">
        <v>49.186418046786301</v>
      </c>
      <c r="L3617">
        <v>54.365972161929797</v>
      </c>
      <c r="M3617">
        <v>61.223389365977297</v>
      </c>
      <c r="N3617">
        <v>0.906553911205074</v>
      </c>
      <c r="O3617">
        <v>67.170191339375606</v>
      </c>
      <c r="P3617">
        <v>15.170494084899101</v>
      </c>
    </row>
    <row r="3618" spans="1:17" hidden="1" x14ac:dyDescent="0.3">
      <c r="A3618" t="s">
        <v>7465</v>
      </c>
      <c r="B3618" t="s">
        <v>7466</v>
      </c>
      <c r="C3618" t="str">
        <f>IFERROR(VLOOKUP(Table1[[#This Row],[Ticker]],[1]!Table2[[Symbol]:[Industry]],2,FALSE),"-")</f>
        <v>-</v>
      </c>
      <c r="D3618" t="s">
        <v>133</v>
      </c>
      <c r="E3618">
        <v>39.882856239320702</v>
      </c>
      <c r="F3618">
        <v>31.7</v>
      </c>
      <c r="M3618">
        <v>8.5813433096764804</v>
      </c>
      <c r="N3618">
        <v>1</v>
      </c>
    </row>
    <row r="3619" spans="1:17" hidden="1" x14ac:dyDescent="0.3">
      <c r="A3619" t="s">
        <v>7467</v>
      </c>
      <c r="B3619" t="s">
        <v>7468</v>
      </c>
      <c r="C3619" t="str">
        <f>IFERROR(VLOOKUP(Table1[[#This Row],[Ticker]],[1]!Table2[[Symbol]:[Industry]],2,FALSE),"-")</f>
        <v>-</v>
      </c>
      <c r="D3619" t="s">
        <v>1645</v>
      </c>
      <c r="E3619">
        <v>39.811199999999999</v>
      </c>
      <c r="F3619">
        <v>30.16</v>
      </c>
      <c r="G3619">
        <v>-49.671253580122197</v>
      </c>
      <c r="H3619">
        <v>-4.9718970007561003</v>
      </c>
      <c r="I3619">
        <v>-36.7645931009408</v>
      </c>
      <c r="J3619">
        <v>-2.38853942331738</v>
      </c>
      <c r="K3619">
        <v>31.346127538124598</v>
      </c>
      <c r="L3619">
        <v>34.896989215194601</v>
      </c>
      <c r="M3619">
        <v>45.6424823985258</v>
      </c>
      <c r="N3619">
        <v>0.74029011626640095</v>
      </c>
      <c r="O3619">
        <v>63.925729442970798</v>
      </c>
      <c r="P3619">
        <v>2.7597955706984498</v>
      </c>
      <c r="Q3619">
        <v>0.13041808906434901</v>
      </c>
    </row>
    <row r="3620" spans="1:17" hidden="1" x14ac:dyDescent="0.3">
      <c r="A3620" t="s">
        <v>7469</v>
      </c>
      <c r="B3620" t="s">
        <v>7470</v>
      </c>
      <c r="C3620" t="str">
        <f>IFERROR(VLOOKUP(Table1[[#This Row],[Ticker]],[1]!Table2[[Symbol]:[Industry]],2,FALSE),"-")</f>
        <v>-</v>
      </c>
      <c r="D3620" t="s">
        <v>21</v>
      </c>
      <c r="E3620">
        <v>39.635634000000003</v>
      </c>
      <c r="F3620">
        <v>126.2</v>
      </c>
      <c r="G3620">
        <v>0.40564614041145503</v>
      </c>
      <c r="H3620">
        <v>-4.3725127049213803</v>
      </c>
      <c r="I3620">
        <v>7.9770619221759897</v>
      </c>
      <c r="J3620">
        <v>-5.1813033489129703</v>
      </c>
      <c r="K3620">
        <v>124.39056054338199</v>
      </c>
      <c r="L3620">
        <v>114.83515241152099</v>
      </c>
      <c r="M3620">
        <v>53.870154933117298</v>
      </c>
      <c r="N3620">
        <v>0.99893822858051895</v>
      </c>
      <c r="O3620">
        <v>41.006339144215502</v>
      </c>
      <c r="P3620">
        <v>71.2347354138398</v>
      </c>
      <c r="Q3620">
        <v>-2.6326692462945001E-2</v>
      </c>
    </row>
    <row r="3621" spans="1:17" hidden="1" x14ac:dyDescent="0.3">
      <c r="A3621" t="s">
        <v>7471</v>
      </c>
      <c r="B3621" t="s">
        <v>7472</v>
      </c>
      <c r="C3621" t="str">
        <f>IFERROR(VLOOKUP(Table1[[#This Row],[Ticker]],[1]!Table2[[Symbol]:[Industry]],2,FALSE),"-")</f>
        <v>-</v>
      </c>
      <c r="D3621" t="s">
        <v>21</v>
      </c>
      <c r="E3621">
        <v>39.582371250000001</v>
      </c>
      <c r="F3621">
        <v>156.5</v>
      </c>
      <c r="G3621">
        <v>69.327800050536496</v>
      </c>
      <c r="H3621">
        <v>-6.2449358434636002</v>
      </c>
      <c r="I3621">
        <v>23.529733466926999</v>
      </c>
      <c r="J3621">
        <v>8.1336879245904097</v>
      </c>
      <c r="K3621">
        <v>152.30839117636799</v>
      </c>
      <c r="L3621">
        <v>136.88853351937999</v>
      </c>
      <c r="M3621">
        <v>63.178595039443003</v>
      </c>
      <c r="N3621">
        <v>1.25486367373837</v>
      </c>
      <c r="O3621">
        <v>55.8785942492012</v>
      </c>
      <c r="P3621">
        <v>122.902720410198</v>
      </c>
      <c r="Q3621">
        <v>0.15158147537253</v>
      </c>
    </row>
    <row r="3622" spans="1:17" hidden="1" x14ac:dyDescent="0.3">
      <c r="A3622" t="s">
        <v>7473</v>
      </c>
      <c r="B3622" t="s">
        <v>7474</v>
      </c>
      <c r="C3622" t="str">
        <f>IFERROR(VLOOKUP(Table1[[#This Row],[Ticker]],[1]!Table2[[Symbol]:[Industry]],2,FALSE),"-")</f>
        <v>-</v>
      </c>
      <c r="D3622" t="s">
        <v>967</v>
      </c>
      <c r="E3622">
        <v>39.512364650999999</v>
      </c>
      <c r="F3622">
        <v>77.13</v>
      </c>
      <c r="G3622">
        <v>-27.316890433271102</v>
      </c>
      <c r="H3622">
        <v>2.1472856251238501</v>
      </c>
      <c r="I3622">
        <v>-16.8082978976771</v>
      </c>
      <c r="J3622">
        <v>-3.6909513710064501</v>
      </c>
      <c r="K3622">
        <v>75.374109731974897</v>
      </c>
      <c r="L3622">
        <v>75.113554524148896</v>
      </c>
      <c r="M3622">
        <v>48.750994829052203</v>
      </c>
      <c r="N3622">
        <v>1.1795874370533701</v>
      </c>
      <c r="O3622">
        <v>13.5096590172436</v>
      </c>
      <c r="P3622">
        <v>24.403225806451601</v>
      </c>
      <c r="Q3622">
        <v>5.3185039504399997E-3</v>
      </c>
    </row>
    <row r="3623" spans="1:17" hidden="1" x14ac:dyDescent="0.3">
      <c r="A3623" t="s">
        <v>7475</v>
      </c>
      <c r="B3623" t="s">
        <v>7476</v>
      </c>
      <c r="C3623" t="str">
        <f>IFERROR(VLOOKUP(Table1[[#This Row],[Ticker]],[1]!Table2[[Symbol]:[Industry]],2,FALSE),"-")</f>
        <v>-</v>
      </c>
      <c r="D3623" t="s">
        <v>1547</v>
      </c>
      <c r="E3623">
        <v>39.509360000000001</v>
      </c>
      <c r="F3623">
        <v>66.88</v>
      </c>
      <c r="G3623">
        <v>4.2905311328318003</v>
      </c>
      <c r="H3623">
        <v>17.9862435069961</v>
      </c>
      <c r="I3623">
        <v>-2.1075143062386901</v>
      </c>
      <c r="J3623">
        <v>-3.7591516304119499</v>
      </c>
      <c r="K3623">
        <v>63.501525661591899</v>
      </c>
      <c r="L3623">
        <v>57.927026516913898</v>
      </c>
      <c r="M3623">
        <v>44.767783020614601</v>
      </c>
      <c r="N3623">
        <v>0.59297004839406298</v>
      </c>
      <c r="O3623">
        <v>27.6315789473684</v>
      </c>
      <c r="P3623">
        <v>57.364705882352901</v>
      </c>
      <c r="Q3623">
        <v>6.3401394051155996E-2</v>
      </c>
    </row>
    <row r="3624" spans="1:17" hidden="1" x14ac:dyDescent="0.3">
      <c r="A3624" t="s">
        <v>7477</v>
      </c>
      <c r="B3624" t="s">
        <v>7478</v>
      </c>
      <c r="C3624" t="str">
        <f>IFERROR(VLOOKUP(Table1[[#This Row],[Ticker]],[1]!Table2[[Symbol]:[Industry]],2,FALSE),"-")</f>
        <v>-</v>
      </c>
      <c r="D3624" t="s">
        <v>1510</v>
      </c>
      <c r="E3624">
        <v>39.507786000000003</v>
      </c>
      <c r="F3624">
        <v>24.66</v>
      </c>
      <c r="G3624">
        <v>-17.891747671433901</v>
      </c>
      <c r="H3624">
        <v>-20.884640736929299</v>
      </c>
      <c r="I3624">
        <v>-7.8938201675128497</v>
      </c>
      <c r="J3624">
        <v>-5.3042970986589699</v>
      </c>
      <c r="K3624">
        <v>28.369254973301899</v>
      </c>
      <c r="L3624">
        <v>25.809976958127699</v>
      </c>
      <c r="M3624">
        <v>16.349960020995699</v>
      </c>
      <c r="N3624">
        <v>0.21439439257892001</v>
      </c>
      <c r="O3624">
        <v>49.229521492295198</v>
      </c>
      <c r="P3624">
        <v>28.4375</v>
      </c>
      <c r="Q3624">
        <v>5.1001191766177997E-2</v>
      </c>
    </row>
    <row r="3625" spans="1:17" hidden="1" x14ac:dyDescent="0.3">
      <c r="A3625" t="s">
        <v>7479</v>
      </c>
      <c r="B3625" t="s">
        <v>7480</v>
      </c>
      <c r="C3625" t="str">
        <f>IFERROR(VLOOKUP(Table1[[#This Row],[Ticker]],[1]!Table2[[Symbol]:[Industry]],2,FALSE),"-")</f>
        <v>-</v>
      </c>
      <c r="D3625" t="s">
        <v>630</v>
      </c>
      <c r="E3625">
        <v>39.472098500000001</v>
      </c>
      <c r="F3625">
        <v>93.97</v>
      </c>
      <c r="G3625">
        <v>71.662012496434798</v>
      </c>
      <c r="H3625">
        <v>11.421723796615501</v>
      </c>
      <c r="I3625">
        <v>103.61134387412</v>
      </c>
      <c r="J3625">
        <v>0.72568010626209001</v>
      </c>
      <c r="K3625">
        <v>82.642466469356805</v>
      </c>
      <c r="L3625">
        <v>59.822196893563003</v>
      </c>
      <c r="M3625">
        <v>53.642320082791898</v>
      </c>
      <c r="N3625">
        <v>0.38733382795286703</v>
      </c>
      <c r="O3625">
        <v>6.6723422368841101</v>
      </c>
      <c r="P3625">
        <v>174.36496350364899</v>
      </c>
      <c r="Q3625">
        <v>0.12576614971675801</v>
      </c>
    </row>
    <row r="3626" spans="1:17" hidden="1" x14ac:dyDescent="0.3">
      <c r="A3626" t="s">
        <v>7481</v>
      </c>
      <c r="B3626" t="s">
        <v>7482</v>
      </c>
      <c r="C3626" t="str">
        <f>IFERROR(VLOOKUP(Table1[[#This Row],[Ticker]],[1]!Table2[[Symbol]:[Industry]],2,FALSE),"-")</f>
        <v>-</v>
      </c>
      <c r="D3626" t="s">
        <v>296</v>
      </c>
      <c r="E3626">
        <v>39.445427000000002</v>
      </c>
      <c r="F3626">
        <v>91.33</v>
      </c>
      <c r="G3626">
        <v>-18.994116667565098</v>
      </c>
      <c r="H3626">
        <v>2.42317774311435</v>
      </c>
      <c r="I3626">
        <v>-38.812193717496399</v>
      </c>
      <c r="J3626">
        <v>-2.6947266258557301</v>
      </c>
      <c r="K3626">
        <v>92.977271575525194</v>
      </c>
      <c r="L3626">
        <v>94.323796967257394</v>
      </c>
      <c r="M3626">
        <v>45.931450298977801</v>
      </c>
      <c r="N3626">
        <v>0.88491254424189203</v>
      </c>
      <c r="O3626">
        <v>56.465564436658198</v>
      </c>
      <c r="P3626">
        <v>20.171052631578899</v>
      </c>
      <c r="Q3626">
        <v>0.10673510109004899</v>
      </c>
    </row>
    <row r="3627" spans="1:17" hidden="1" x14ac:dyDescent="0.3">
      <c r="A3627" t="s">
        <v>7483</v>
      </c>
      <c r="B3627" t="s">
        <v>7484</v>
      </c>
      <c r="C3627" t="str">
        <f>IFERROR(VLOOKUP(Table1[[#This Row],[Ticker]],[1]!Table2[[Symbol]:[Industry]],2,FALSE),"-")</f>
        <v>-</v>
      </c>
      <c r="D3627" t="s">
        <v>1611</v>
      </c>
      <c r="E3627">
        <v>39.408659999999998</v>
      </c>
      <c r="F3627">
        <v>39.33</v>
      </c>
      <c r="G3627">
        <v>59.417236706646399</v>
      </c>
      <c r="H3627">
        <v>14.633459519145401</v>
      </c>
      <c r="I3627">
        <v>-24.272102295499501</v>
      </c>
      <c r="J3627">
        <v>4.6069662908460396</v>
      </c>
      <c r="K3627">
        <v>38.468156036092999</v>
      </c>
      <c r="L3627">
        <v>36.229604110611902</v>
      </c>
      <c r="M3627">
        <v>48.586773312957902</v>
      </c>
      <c r="N3627">
        <v>1.7217534142325199</v>
      </c>
      <c r="O3627">
        <v>47.419272819730402</v>
      </c>
      <c r="P3627">
        <v>101.17647058823501</v>
      </c>
      <c r="Q3627">
        <v>4.8093111495150997E-2</v>
      </c>
    </row>
    <row r="3628" spans="1:17" hidden="1" x14ac:dyDescent="0.3">
      <c r="A3628" t="s">
        <v>7485</v>
      </c>
      <c r="B3628" t="s">
        <v>7486</v>
      </c>
      <c r="C3628" t="str">
        <f>IFERROR(VLOOKUP(Table1[[#This Row],[Ticker]],[1]!Table2[[Symbol]:[Industry]],2,FALSE),"-")</f>
        <v>-</v>
      </c>
      <c r="D3628" t="s">
        <v>630</v>
      </c>
      <c r="E3628">
        <v>39.287270624999998</v>
      </c>
      <c r="F3628">
        <v>27.75</v>
      </c>
      <c r="G3628">
        <v>58.741879858704898</v>
      </c>
      <c r="H3628">
        <v>-5.6225662404046997</v>
      </c>
      <c r="I3628">
        <v>14.954131017371299</v>
      </c>
      <c r="J3628">
        <v>1.98606297452943</v>
      </c>
      <c r="K3628">
        <v>26.335460679825601</v>
      </c>
      <c r="L3628">
        <v>22.877489360721999</v>
      </c>
      <c r="M3628">
        <v>66.138403893429498</v>
      </c>
      <c r="N3628">
        <v>0.12965093705425201</v>
      </c>
      <c r="O3628">
        <v>32.4324324324324</v>
      </c>
      <c r="P3628">
        <v>93.379790940766497</v>
      </c>
      <c r="Q3628">
        <v>7.1289135097564002E-2</v>
      </c>
    </row>
    <row r="3629" spans="1:17" hidden="1" x14ac:dyDescent="0.3">
      <c r="A3629" t="s">
        <v>7487</v>
      </c>
      <c r="B3629" t="s">
        <v>7488</v>
      </c>
      <c r="C3629" t="str">
        <f>IFERROR(VLOOKUP(Table1[[#This Row],[Ticker]],[1]!Table2[[Symbol]:[Industry]],2,FALSE),"-")</f>
        <v>-</v>
      </c>
      <c r="D3629" t="s">
        <v>743</v>
      </c>
      <c r="E3629">
        <v>39.201162959999998</v>
      </c>
      <c r="F3629">
        <v>52.32</v>
      </c>
      <c r="G3629">
        <v>-14.3581936882906</v>
      </c>
      <c r="H3629">
        <v>-0.94915686596165005</v>
      </c>
      <c r="I3629">
        <v>-3.09734941708779</v>
      </c>
      <c r="J3629">
        <v>0.281382186965625</v>
      </c>
      <c r="K3629">
        <v>51.957010482365597</v>
      </c>
      <c r="L3629">
        <v>49.421961809709401</v>
      </c>
      <c r="M3629">
        <v>73.375507359077204</v>
      </c>
      <c r="N3629">
        <v>0.44892896023457501</v>
      </c>
      <c r="O3629">
        <v>4.6253822629969301</v>
      </c>
      <c r="P3629">
        <v>27.609756097560901</v>
      </c>
      <c r="Q3629">
        <v>8.5918559496748995E-2</v>
      </c>
    </row>
    <row r="3630" spans="1:17" hidden="1" x14ac:dyDescent="0.3">
      <c r="A3630" t="s">
        <v>7489</v>
      </c>
      <c r="B3630" t="s">
        <v>7490</v>
      </c>
      <c r="C3630" t="str">
        <f>IFERROR(VLOOKUP(Table1[[#This Row],[Ticker]],[1]!Table2[[Symbol]:[Industry]],2,FALSE),"-")</f>
        <v>-</v>
      </c>
      <c r="D3630" t="s">
        <v>124</v>
      </c>
      <c r="E3630">
        <v>39.1875</v>
      </c>
      <c r="F3630">
        <v>2.75</v>
      </c>
      <c r="G3630">
        <v>38.204640123804502</v>
      </c>
      <c r="H3630">
        <v>16.754013561838399</v>
      </c>
      <c r="I3630">
        <v>13.490478390928001</v>
      </c>
      <c r="J3630">
        <v>11.796578299140901</v>
      </c>
      <c r="K3630">
        <v>2.48598251161479</v>
      </c>
      <c r="L3630">
        <v>2.3066444748997799</v>
      </c>
      <c r="M3630">
        <v>85.277244845699201</v>
      </c>
      <c r="N3630">
        <v>1.2210976380751799</v>
      </c>
      <c r="O3630">
        <v>24.727272727272702</v>
      </c>
      <c r="P3630">
        <v>131.327621895124</v>
      </c>
      <c r="Q3630">
        <v>8.3689453590240007E-2</v>
      </c>
    </row>
    <row r="3631" spans="1:17" hidden="1" x14ac:dyDescent="0.3">
      <c r="A3631" t="s">
        <v>7491</v>
      </c>
      <c r="B3631" t="s">
        <v>7492</v>
      </c>
      <c r="C3631" t="str">
        <f>IFERROR(VLOOKUP(Table1[[#This Row],[Ticker]],[1]!Table2[[Symbol]:[Industry]],2,FALSE),"-")</f>
        <v>-</v>
      </c>
      <c r="D3631" t="s">
        <v>356</v>
      </c>
      <c r="E3631">
        <v>39.142386799999997</v>
      </c>
      <c r="F3631">
        <v>64.13</v>
      </c>
      <c r="G3631">
        <v>418.55490686591497</v>
      </c>
      <c r="H3631">
        <v>49.991192486471398</v>
      </c>
      <c r="I3631">
        <v>546.036642738399</v>
      </c>
      <c r="J3631">
        <v>6.8364239728419598</v>
      </c>
      <c r="K3631">
        <v>43.282035988570399</v>
      </c>
      <c r="L3631">
        <v>24.4113856412521</v>
      </c>
      <c r="M3631">
        <v>99.961397669263107</v>
      </c>
      <c r="N3631">
        <v>0.59149701731109205</v>
      </c>
      <c r="O3631">
        <v>0</v>
      </c>
      <c r="P3631">
        <v>649.182242990654</v>
      </c>
      <c r="Q3631">
        <v>0.16169734715567999</v>
      </c>
    </row>
    <row r="3632" spans="1:17" hidden="1" x14ac:dyDescent="0.3">
      <c r="A3632" t="s">
        <v>7493</v>
      </c>
      <c r="B3632" t="s">
        <v>7494</v>
      </c>
      <c r="C3632" t="str">
        <f>IFERROR(VLOOKUP(Table1[[#This Row],[Ticker]],[1]!Table2[[Symbol]:[Industry]],2,FALSE),"-")</f>
        <v>-</v>
      </c>
      <c r="D3632" t="s">
        <v>630</v>
      </c>
      <c r="E3632">
        <v>39.053217279999998</v>
      </c>
      <c r="F3632">
        <v>49.28</v>
      </c>
      <c r="G3632">
        <v>-3.9978247187781899</v>
      </c>
      <c r="H3632">
        <v>12.571483837459301</v>
      </c>
      <c r="I3632">
        <v>5.74931486303071</v>
      </c>
      <c r="J3632">
        <v>20.952482795547201</v>
      </c>
      <c r="K3632">
        <v>40.563686711601797</v>
      </c>
      <c r="L3632">
        <v>40.689741584775099</v>
      </c>
      <c r="M3632">
        <v>64.464018676030094</v>
      </c>
      <c r="N3632">
        <v>3.7745739822622002</v>
      </c>
      <c r="O3632">
        <v>21.712662337662302</v>
      </c>
      <c r="P3632">
        <v>54</v>
      </c>
      <c r="Q3632">
        <v>-4.4642073320700004E-3</v>
      </c>
    </row>
    <row r="3633" spans="1:17" hidden="1" x14ac:dyDescent="0.3">
      <c r="A3633" t="s">
        <v>7495</v>
      </c>
      <c r="B3633" t="s">
        <v>7496</v>
      </c>
      <c r="C3633" t="str">
        <f>IFERROR(VLOOKUP(Table1[[#This Row],[Ticker]],[1]!Table2[[Symbol]:[Industry]],2,FALSE),"-")</f>
        <v>-</v>
      </c>
      <c r="D3633" t="s">
        <v>2368</v>
      </c>
      <c r="E3633">
        <v>39</v>
      </c>
      <c r="F3633">
        <v>260</v>
      </c>
      <c r="G3633">
        <v>-53.337465153636202</v>
      </c>
      <c r="H3633">
        <v>-11.616565097329801</v>
      </c>
      <c r="I3633">
        <v>-10.1035595368086</v>
      </c>
      <c r="J3633">
        <v>-1.3721459806944301</v>
      </c>
      <c r="K3633">
        <v>270.81843758389499</v>
      </c>
      <c r="L3633">
        <v>267.95752821700103</v>
      </c>
      <c r="M3633">
        <v>22.360774694338499</v>
      </c>
      <c r="N3633">
        <v>0.182315112540192</v>
      </c>
      <c r="O3633">
        <v>43.076923076923002</v>
      </c>
      <c r="P3633">
        <v>29.9350324837581</v>
      </c>
    </row>
    <row r="3634" spans="1:17" hidden="1" x14ac:dyDescent="0.3">
      <c r="A3634" t="s">
        <v>7497</v>
      </c>
      <c r="B3634" t="s">
        <v>7498</v>
      </c>
      <c r="C3634" t="str">
        <f>IFERROR(VLOOKUP(Table1[[#This Row],[Ticker]],[1]!Table2[[Symbol]:[Industry]],2,FALSE),"-")</f>
        <v>-</v>
      </c>
      <c r="D3634" t="s">
        <v>3598</v>
      </c>
      <c r="E3634">
        <v>38.994209519999998</v>
      </c>
      <c r="F3634">
        <v>81.48</v>
      </c>
      <c r="G3634">
        <v>94.738783447726703</v>
      </c>
      <c r="H3634">
        <v>26.743414004028502</v>
      </c>
      <c r="I3634">
        <v>42.577721299921102</v>
      </c>
      <c r="J3634">
        <v>2.93649599461419</v>
      </c>
      <c r="K3634">
        <v>72.252911652062295</v>
      </c>
      <c r="L3634">
        <v>60.459970869335301</v>
      </c>
      <c r="M3634">
        <v>60.466583077288597</v>
      </c>
      <c r="N3634">
        <v>1.34421008921109</v>
      </c>
      <c r="O3634">
        <v>12.6656848306332</v>
      </c>
      <c r="P3634">
        <v>136.585365853658</v>
      </c>
      <c r="Q3634">
        <v>0.101072266746284</v>
      </c>
    </row>
    <row r="3635" spans="1:17" hidden="1" x14ac:dyDescent="0.3">
      <c r="A3635" t="s">
        <v>7499</v>
      </c>
      <c r="B3635" t="s">
        <v>7500</v>
      </c>
      <c r="C3635" t="str">
        <f>IFERROR(VLOOKUP(Table1[[#This Row],[Ticker]],[1]!Table2[[Symbol]:[Industry]],2,FALSE),"-")</f>
        <v>-</v>
      </c>
      <c r="D3635" t="s">
        <v>296</v>
      </c>
      <c r="E3635">
        <v>38.923812599999998</v>
      </c>
      <c r="F3635">
        <v>19.86</v>
      </c>
      <c r="G3635">
        <v>3.0762892256689098</v>
      </c>
      <c r="H3635">
        <v>-6.7354657021238502</v>
      </c>
      <c r="I3635">
        <v>-5.4154006584171599</v>
      </c>
      <c r="J3635">
        <v>-0.88410303291502701</v>
      </c>
      <c r="K3635">
        <v>19.589680887266599</v>
      </c>
      <c r="L3635">
        <v>17.7203214424583</v>
      </c>
      <c r="M3635">
        <v>45.432257635922703</v>
      </c>
      <c r="N3635">
        <v>0.46057338222521799</v>
      </c>
      <c r="O3635">
        <v>19.536757301107698</v>
      </c>
      <c r="P3635">
        <v>65.5</v>
      </c>
      <c r="Q3635">
        <v>5.8907956115906997E-2</v>
      </c>
    </row>
    <row r="3636" spans="1:17" hidden="1" x14ac:dyDescent="0.3">
      <c r="A3636" t="s">
        <v>7501</v>
      </c>
      <c r="B3636" t="s">
        <v>7502</v>
      </c>
      <c r="C3636" t="str">
        <f>IFERROR(VLOOKUP(Table1[[#This Row],[Ticker]],[1]!Table2[[Symbol]:[Industry]],2,FALSE),"-")</f>
        <v>-</v>
      </c>
      <c r="D3636" t="s">
        <v>72</v>
      </c>
      <c r="E3636">
        <v>38.899366000000001</v>
      </c>
      <c r="F3636">
        <v>0.68</v>
      </c>
      <c r="G3636">
        <v>-29.865280177026499</v>
      </c>
      <c r="H3636">
        <v>4.8821086427232103</v>
      </c>
      <c r="I3636">
        <v>-46.416498353258</v>
      </c>
      <c r="J3636">
        <v>15.577006561678401</v>
      </c>
      <c r="K3636">
        <v>0.74494253057789905</v>
      </c>
      <c r="L3636">
        <v>0.92328933972715699</v>
      </c>
      <c r="M3636">
        <v>70.836404145669803</v>
      </c>
      <c r="N3636">
        <v>0.44644410533890899</v>
      </c>
      <c r="O3636">
        <v>166.17647058823499</v>
      </c>
      <c r="P3636">
        <v>19.2982456140351</v>
      </c>
      <c r="Q3636">
        <v>0.11102542196812901</v>
      </c>
    </row>
    <row r="3637" spans="1:17" hidden="1" x14ac:dyDescent="0.3">
      <c r="A3637" t="s">
        <v>7503</v>
      </c>
      <c r="B3637" t="s">
        <v>7504</v>
      </c>
      <c r="C3637" t="str">
        <f>IFERROR(VLOOKUP(Table1[[#This Row],[Ticker]],[1]!Table2[[Symbol]:[Industry]],2,FALSE),"-")</f>
        <v>-</v>
      </c>
      <c r="D3637" t="s">
        <v>415</v>
      </c>
      <c r="E3637">
        <v>38.734856999999998</v>
      </c>
      <c r="F3637">
        <v>74.34</v>
      </c>
      <c r="G3637">
        <v>-41.869493722985702</v>
      </c>
      <c r="H3637">
        <v>7.4283648430224103</v>
      </c>
      <c r="I3637">
        <v>-5.0929689414932904</v>
      </c>
      <c r="J3637">
        <v>5.5918827962839801</v>
      </c>
      <c r="K3637">
        <v>67.891999526632702</v>
      </c>
      <c r="L3637">
        <v>65.695689538497206</v>
      </c>
      <c r="M3637">
        <v>90.341836784969999</v>
      </c>
      <c r="N3637">
        <v>0.67886519168161497</v>
      </c>
      <c r="O3637">
        <v>26.984126984126899</v>
      </c>
      <c r="P3637">
        <v>41.870229007633597</v>
      </c>
    </row>
    <row r="3638" spans="1:17" hidden="1" x14ac:dyDescent="0.3">
      <c r="A3638" t="s">
        <v>7505</v>
      </c>
      <c r="B3638" t="s">
        <v>7506</v>
      </c>
      <c r="C3638" t="str">
        <f>IFERROR(VLOOKUP(Table1[[#This Row],[Ticker]],[1]!Table2[[Symbol]:[Industry]],2,FALSE),"-")</f>
        <v>-</v>
      </c>
      <c r="D3638" t="s">
        <v>136</v>
      </c>
      <c r="E3638">
        <v>38.72484</v>
      </c>
      <c r="F3638">
        <v>38.5</v>
      </c>
      <c r="G3638">
        <v>-54.632141900409898</v>
      </c>
      <c r="H3638">
        <v>2.8678728784874599</v>
      </c>
      <c r="I3638">
        <v>-11.2546548377167</v>
      </c>
      <c r="J3638">
        <v>4.6609118705452399</v>
      </c>
      <c r="K3638">
        <v>37.041118374716604</v>
      </c>
      <c r="L3638">
        <v>38.691802926529697</v>
      </c>
      <c r="M3638">
        <v>63.4691725028297</v>
      </c>
      <c r="N3638">
        <v>2.9303728841665602</v>
      </c>
      <c r="O3638">
        <v>46.3116883116883</v>
      </c>
      <c r="P3638">
        <v>41.440117560617203</v>
      </c>
      <c r="Q3638">
        <v>2.5622749287472001E-2</v>
      </c>
    </row>
    <row r="3639" spans="1:17" hidden="1" x14ac:dyDescent="0.3">
      <c r="A3639" t="s">
        <v>7507</v>
      </c>
      <c r="B3639" t="s">
        <v>7508</v>
      </c>
      <c r="C3639" t="str">
        <f>IFERROR(VLOOKUP(Table1[[#This Row],[Ticker]],[1]!Table2[[Symbol]:[Industry]],2,FALSE),"-")</f>
        <v>-</v>
      </c>
      <c r="D3639" t="s">
        <v>46</v>
      </c>
      <c r="E3639">
        <v>38.660129999999903</v>
      </c>
      <c r="F3639">
        <v>30.75</v>
      </c>
      <c r="K3639">
        <v>26.2695652130257</v>
      </c>
      <c r="L3639">
        <v>18.751713502708899</v>
      </c>
      <c r="M3639">
        <v>99.999990516182706</v>
      </c>
      <c r="N3639">
        <v>1</v>
      </c>
      <c r="Q3639">
        <v>6.2078155048784001E-2</v>
      </c>
    </row>
    <row r="3640" spans="1:17" hidden="1" x14ac:dyDescent="0.3">
      <c r="A3640" t="s">
        <v>7509</v>
      </c>
      <c r="B3640" t="s">
        <v>7510</v>
      </c>
      <c r="C3640" t="str">
        <f>IFERROR(VLOOKUP(Table1[[#This Row],[Ticker]],[1]!Table2[[Symbol]:[Industry]],2,FALSE),"-")</f>
        <v>-</v>
      </c>
      <c r="D3640" t="s">
        <v>743</v>
      </c>
      <c r="E3640">
        <v>38.618346535999997</v>
      </c>
      <c r="F3640">
        <v>153</v>
      </c>
      <c r="G3640">
        <v>26.168513605618699</v>
      </c>
      <c r="H3640">
        <v>-0.56121119533344799</v>
      </c>
      <c r="I3640">
        <v>14.2414229383666</v>
      </c>
      <c r="J3640">
        <v>-0.66161966490495705</v>
      </c>
      <c r="K3640">
        <v>148.190989104446</v>
      </c>
      <c r="L3640">
        <v>130.39465440251001</v>
      </c>
      <c r="M3640">
        <v>44.752496423100702</v>
      </c>
      <c r="N3640">
        <v>0.406992061341647</v>
      </c>
      <c r="O3640">
        <v>1.9607843137254799</v>
      </c>
      <c r="P3640">
        <v>90.535491905354903</v>
      </c>
    </row>
    <row r="3641" spans="1:17" hidden="1" x14ac:dyDescent="0.3">
      <c r="A3641" t="s">
        <v>7511</v>
      </c>
      <c r="B3641" t="s">
        <v>7512</v>
      </c>
      <c r="C3641" t="str">
        <f>IFERROR(VLOOKUP(Table1[[#This Row],[Ticker]],[1]!Table2[[Symbol]:[Industry]],2,FALSE),"-")</f>
        <v>-</v>
      </c>
      <c r="D3641" t="s">
        <v>743</v>
      </c>
      <c r="E3641">
        <v>38.500961535999998</v>
      </c>
      <c r="F3641">
        <v>22.02</v>
      </c>
      <c r="G3641">
        <v>19.9663696546233</v>
      </c>
      <c r="H3641">
        <v>0.14702679093655899</v>
      </c>
      <c r="I3641">
        <v>7.6455859039482004</v>
      </c>
      <c r="J3641">
        <v>-0.46139916830828498</v>
      </c>
      <c r="K3641">
        <v>21.298618215907201</v>
      </c>
      <c r="L3641">
        <v>18.986873501758801</v>
      </c>
      <c r="M3641">
        <v>45.204362990631097</v>
      </c>
      <c r="N3641">
        <v>0.57639203921391602</v>
      </c>
      <c r="O3641">
        <v>2.6339691189827401</v>
      </c>
      <c r="P3641">
        <v>57.285714285714199</v>
      </c>
    </row>
    <row r="3642" spans="1:17" hidden="1" x14ac:dyDescent="0.3">
      <c r="A3642" t="s">
        <v>7513</v>
      </c>
      <c r="B3642" t="s">
        <v>7514</v>
      </c>
      <c r="C3642" t="str">
        <f>IFERROR(VLOOKUP(Table1[[#This Row],[Ticker]],[1]!Table2[[Symbol]:[Industry]],2,FALSE),"-")</f>
        <v>-</v>
      </c>
      <c r="D3642" t="s">
        <v>1645</v>
      </c>
      <c r="E3642">
        <v>38.475365939999897</v>
      </c>
      <c r="F3642">
        <v>58.14</v>
      </c>
      <c r="G3642">
        <v>-81.462201773948095</v>
      </c>
      <c r="H3642">
        <v>4.4374507136763599</v>
      </c>
      <c r="I3642">
        <v>-65.845069781829395</v>
      </c>
      <c r="J3642">
        <v>9.1070634170307105</v>
      </c>
      <c r="K3642">
        <v>57.282024004028898</v>
      </c>
      <c r="M3642">
        <v>64.116795981005396</v>
      </c>
      <c r="N3642">
        <v>1.2127774769897099</v>
      </c>
      <c r="O3642">
        <v>105.88235294117599</v>
      </c>
      <c r="P3642">
        <v>27.193174360096201</v>
      </c>
    </row>
    <row r="3643" spans="1:17" hidden="1" x14ac:dyDescent="0.3">
      <c r="A3643" t="s">
        <v>7515</v>
      </c>
      <c r="B3643" t="s">
        <v>7516</v>
      </c>
      <c r="C3643" t="str">
        <f>IFERROR(VLOOKUP(Table1[[#This Row],[Ticker]],[1]!Table2[[Symbol]:[Industry]],2,FALSE),"-")</f>
        <v>-</v>
      </c>
      <c r="D3643" t="s">
        <v>1419</v>
      </c>
      <c r="E3643">
        <v>38.359739249999997</v>
      </c>
      <c r="F3643">
        <v>35.700000000000003</v>
      </c>
      <c r="G3643">
        <v>-57.912418224164497</v>
      </c>
      <c r="H3643">
        <v>-1.1314850567049599</v>
      </c>
      <c r="I3643">
        <v>-9.2618591780002699</v>
      </c>
      <c r="J3643">
        <v>1.9563634259625899</v>
      </c>
      <c r="K3643">
        <v>36.302164733147201</v>
      </c>
      <c r="L3643">
        <v>37.4609864650294</v>
      </c>
      <c r="M3643">
        <v>46.872686742625298</v>
      </c>
      <c r="N3643">
        <v>0.96391263057929699</v>
      </c>
      <c r="O3643">
        <v>46.918767507002698</v>
      </c>
      <c r="P3643">
        <v>23.316062176165801</v>
      </c>
    </row>
    <row r="3644" spans="1:17" hidden="1" x14ac:dyDescent="0.3">
      <c r="A3644" t="s">
        <v>7517</v>
      </c>
      <c r="B3644" t="s">
        <v>7518</v>
      </c>
      <c r="C3644" t="str">
        <f>IFERROR(VLOOKUP(Table1[[#This Row],[Ticker]],[1]!Table2[[Symbol]:[Industry]],2,FALSE),"-")</f>
        <v>-</v>
      </c>
      <c r="D3644" t="s">
        <v>283</v>
      </c>
      <c r="E3644">
        <v>38.25962612</v>
      </c>
      <c r="F3644">
        <v>38.33</v>
      </c>
      <c r="G3644">
        <v>23.2250661760147</v>
      </c>
      <c r="H3644">
        <v>5.4698355225849298</v>
      </c>
      <c r="I3644">
        <v>-21.427657984504901</v>
      </c>
      <c r="J3644">
        <v>2.9947861807996601</v>
      </c>
      <c r="K3644">
        <v>36.8091773152168</v>
      </c>
      <c r="L3644">
        <v>35.809079914384597</v>
      </c>
      <c r="M3644">
        <v>58.644493198876702</v>
      </c>
      <c r="N3644">
        <v>0.91163817610739195</v>
      </c>
      <c r="O3644">
        <v>68.275502217584105</v>
      </c>
      <c r="P3644">
        <v>70.279875610839596</v>
      </c>
      <c r="Q3644">
        <v>-2.3263077827477999E-2</v>
      </c>
    </row>
    <row r="3645" spans="1:17" hidden="1" x14ac:dyDescent="0.3">
      <c r="A3645" t="s">
        <v>7519</v>
      </c>
      <c r="B3645" t="s">
        <v>7520</v>
      </c>
      <c r="C3645" t="str">
        <f>IFERROR(VLOOKUP(Table1[[#This Row],[Ticker]],[1]!Table2[[Symbol]:[Industry]],2,FALSE),"-")</f>
        <v>-</v>
      </c>
      <c r="D3645" t="s">
        <v>51</v>
      </c>
      <c r="E3645">
        <v>38.189861639999997</v>
      </c>
      <c r="F3645">
        <v>16.399999999999999</v>
      </c>
      <c r="G3645">
        <v>-100.430742258734</v>
      </c>
      <c r="H3645">
        <v>-0.48860498100245398</v>
      </c>
      <c r="I3645">
        <v>-62.070504098550003</v>
      </c>
      <c r="J3645">
        <v>10.534208534355701</v>
      </c>
      <c r="K3645">
        <v>17.7589533470003</v>
      </c>
      <c r="L3645">
        <v>25.821687469404399</v>
      </c>
      <c r="M3645">
        <v>69.792396059881199</v>
      </c>
      <c r="N3645">
        <v>0.31854260287646802</v>
      </c>
      <c r="O3645">
        <v>253.35365853658499</v>
      </c>
      <c r="P3645">
        <v>34.426229508196698</v>
      </c>
      <c r="Q3645">
        <v>-4.8639498809634002E-2</v>
      </c>
    </row>
    <row r="3646" spans="1:17" hidden="1" x14ac:dyDescent="0.3">
      <c r="A3646" t="s">
        <v>7521</v>
      </c>
      <c r="B3646" t="s">
        <v>7522</v>
      </c>
      <c r="C3646" t="str">
        <f>IFERROR(VLOOKUP(Table1[[#This Row],[Ticker]],[1]!Table2[[Symbol]:[Industry]],2,FALSE),"-")</f>
        <v>-</v>
      </c>
      <c r="E3646">
        <v>38.178848674999998</v>
      </c>
      <c r="F3646">
        <v>14.89</v>
      </c>
      <c r="G3646">
        <v>56.0913696546233</v>
      </c>
      <c r="H3646">
        <v>23.553437314051799</v>
      </c>
      <c r="I3646">
        <v>43.987756965890902</v>
      </c>
      <c r="J3646">
        <v>5.1155497687462699</v>
      </c>
      <c r="K3646">
        <v>12.4740106239138</v>
      </c>
      <c r="L3646">
        <v>10.9220787868</v>
      </c>
      <c r="M3646">
        <v>64.685278890049105</v>
      </c>
      <c r="N3646">
        <v>0.68716514558130704</v>
      </c>
      <c r="O3646">
        <v>6.0443250503693502</v>
      </c>
    </row>
    <row r="3647" spans="1:17" hidden="1" x14ac:dyDescent="0.3">
      <c r="A3647" t="s">
        <v>7523</v>
      </c>
      <c r="B3647" t="s">
        <v>7524</v>
      </c>
      <c r="C3647" t="str">
        <f>IFERROR(VLOOKUP(Table1[[#This Row],[Ticker]],[1]!Table2[[Symbol]:[Industry]],2,FALSE),"-")</f>
        <v>-</v>
      </c>
      <c r="D3647" t="s">
        <v>127</v>
      </c>
      <c r="E3647">
        <v>38.124029999999998</v>
      </c>
      <c r="F3647">
        <v>71.400000000000006</v>
      </c>
      <c r="G3647">
        <v>123.607577469898</v>
      </c>
      <c r="H3647">
        <v>-3.1061049241253502</v>
      </c>
      <c r="I3647">
        <v>23.474579282894901</v>
      </c>
      <c r="J3647">
        <v>-5.6089880859575896</v>
      </c>
      <c r="K3647">
        <v>73.926232288261303</v>
      </c>
      <c r="L3647">
        <v>60.326903057006298</v>
      </c>
      <c r="M3647">
        <v>32.244058469647797</v>
      </c>
      <c r="N3647">
        <v>0.729451682620057</v>
      </c>
      <c r="O3647">
        <v>31.638655462184801</v>
      </c>
      <c r="P3647">
        <v>154.45473984319301</v>
      </c>
      <c r="Q3647">
        <v>9.1117287116616E-2</v>
      </c>
    </row>
    <row r="3648" spans="1:17" hidden="1" x14ac:dyDescent="0.3">
      <c r="A3648" t="s">
        <v>7525</v>
      </c>
      <c r="B3648" t="s">
        <v>7526</v>
      </c>
      <c r="C3648" t="str">
        <f>IFERROR(VLOOKUP(Table1[[#This Row],[Ticker]],[1]!Table2[[Symbol]:[Industry]],2,FALSE),"-")</f>
        <v>-</v>
      </c>
      <c r="D3648" t="s">
        <v>366</v>
      </c>
      <c r="E3648">
        <v>38.0474575</v>
      </c>
      <c r="F3648">
        <v>87.1</v>
      </c>
      <c r="G3648">
        <v>-48.7077666665718</v>
      </c>
      <c r="H3648">
        <v>-48.264218714130401</v>
      </c>
      <c r="I3648">
        <v>-33.090634674453099</v>
      </c>
      <c r="J3648">
        <v>-19.869255807283999</v>
      </c>
      <c r="O3648">
        <v>29.1044776119403</v>
      </c>
      <c r="P3648">
        <v>0</v>
      </c>
    </row>
    <row r="3649" spans="1:17" hidden="1" x14ac:dyDescent="0.3">
      <c r="A3649" t="s">
        <v>7527</v>
      </c>
      <c r="B3649" t="s">
        <v>7528</v>
      </c>
      <c r="C3649" t="str">
        <f>IFERROR(VLOOKUP(Table1[[#This Row],[Ticker]],[1]!Table2[[Symbol]:[Industry]],2,FALSE),"-")</f>
        <v>-</v>
      </c>
      <c r="E3649">
        <v>38.035297536000002</v>
      </c>
      <c r="F3649">
        <v>22.72</v>
      </c>
      <c r="G3649">
        <v>-21.8431541549004</v>
      </c>
      <c r="H3649">
        <v>-3.9857249850268901</v>
      </c>
      <c r="I3649">
        <v>-21.148846464916399</v>
      </c>
      <c r="J3649">
        <v>1.4976111936984999</v>
      </c>
      <c r="K3649">
        <v>22.894360453373899</v>
      </c>
      <c r="L3649">
        <v>23.237038469465698</v>
      </c>
      <c r="M3649">
        <v>41.806860302631499</v>
      </c>
      <c r="N3649">
        <v>0.492815876912024</v>
      </c>
      <c r="O3649">
        <v>40.845070422535201</v>
      </c>
      <c r="P3649">
        <v>30.951008645533101</v>
      </c>
      <c r="Q3649">
        <v>6.4304966681889994E-2</v>
      </c>
    </row>
    <row r="3650" spans="1:17" hidden="1" x14ac:dyDescent="0.3">
      <c r="A3650" t="s">
        <v>7529</v>
      </c>
      <c r="B3650" t="s">
        <v>7530</v>
      </c>
      <c r="C3650" t="str">
        <f>IFERROR(VLOOKUP(Table1[[#This Row],[Ticker]],[1]!Table2[[Symbol]:[Industry]],2,FALSE),"-")</f>
        <v>-</v>
      </c>
      <c r="D3650" t="s">
        <v>127</v>
      </c>
      <c r="E3650">
        <v>38.003939848000002</v>
      </c>
      <c r="F3650">
        <v>68.72</v>
      </c>
      <c r="G3650">
        <v>-41.647778255344498</v>
      </c>
      <c r="H3650">
        <v>-4.29951528890071</v>
      </c>
      <c r="I3650">
        <v>-28.516498353258001</v>
      </c>
      <c r="J3650">
        <v>-4.0349091202455396</v>
      </c>
      <c r="K3650">
        <v>73.280602448511402</v>
      </c>
      <c r="L3650">
        <v>79.7532133997871</v>
      </c>
      <c r="M3650">
        <v>40.498740896758797</v>
      </c>
      <c r="N3650">
        <v>1.1250528919701801</v>
      </c>
      <c r="O3650">
        <v>36.1175785797438</v>
      </c>
      <c r="P3650">
        <v>8.2204724409448797</v>
      </c>
      <c r="Q3650">
        <v>7.0128189406938005E-2</v>
      </c>
    </row>
    <row r="3651" spans="1:17" hidden="1" x14ac:dyDescent="0.3">
      <c r="A3651" t="s">
        <v>7531</v>
      </c>
      <c r="B3651" t="s">
        <v>7532</v>
      </c>
      <c r="C3651" t="str">
        <f>IFERROR(VLOOKUP(Table1[[#This Row],[Ticker]],[1]!Table2[[Symbol]:[Industry]],2,FALSE),"-")</f>
        <v>-</v>
      </c>
      <c r="D3651" t="s">
        <v>1194</v>
      </c>
      <c r="E3651">
        <v>37.975999999999999</v>
      </c>
      <c r="F3651">
        <v>94</v>
      </c>
      <c r="G3651">
        <v>54.280095144819398</v>
      </c>
      <c r="H3651">
        <v>21.493141058399299</v>
      </c>
      <c r="I3651">
        <v>34.6006227627851</v>
      </c>
      <c r="J3651">
        <v>-7.4945949602862703</v>
      </c>
      <c r="K3651">
        <v>79.376245500902996</v>
      </c>
      <c r="L3651">
        <v>66.049061559369306</v>
      </c>
      <c r="M3651">
        <v>55.589761601960198</v>
      </c>
      <c r="N3651">
        <v>1.7174391522480299</v>
      </c>
      <c r="O3651">
        <v>34.042553191489297</v>
      </c>
      <c r="P3651">
        <v>93.774479488765195</v>
      </c>
      <c r="Q3651">
        <v>8.0614287910832E-2</v>
      </c>
    </row>
    <row r="3652" spans="1:17" hidden="1" x14ac:dyDescent="0.3">
      <c r="A3652" t="s">
        <v>7533</v>
      </c>
      <c r="B3652" t="s">
        <v>7534</v>
      </c>
      <c r="C3652" t="str">
        <f>IFERROR(VLOOKUP(Table1[[#This Row],[Ticker]],[1]!Table2[[Symbol]:[Industry]],2,FALSE),"-")</f>
        <v>-</v>
      </c>
      <c r="D3652" t="s">
        <v>5356</v>
      </c>
      <c r="E3652">
        <v>37.955685600000002</v>
      </c>
      <c r="F3652">
        <v>143.4</v>
      </c>
      <c r="G3652">
        <v>-11.2758663702213</v>
      </c>
      <c r="H3652">
        <v>-0.53411896528519798</v>
      </c>
      <c r="I3652">
        <v>-10.5034548749971</v>
      </c>
      <c r="J3652">
        <v>4.0690304898937999</v>
      </c>
      <c r="K3652">
        <v>143.00984833298699</v>
      </c>
      <c r="M3652">
        <v>59.055824326140097</v>
      </c>
      <c r="N3652">
        <v>0.72970779220779203</v>
      </c>
      <c r="O3652">
        <v>18.654114365411399</v>
      </c>
      <c r="P3652">
        <v>28.956834532374099</v>
      </c>
    </row>
    <row r="3653" spans="1:17" hidden="1" x14ac:dyDescent="0.3">
      <c r="A3653" t="s">
        <v>7535</v>
      </c>
      <c r="B3653" t="s">
        <v>7536</v>
      </c>
      <c r="C3653" t="str">
        <f>IFERROR(VLOOKUP(Table1[[#This Row],[Ticker]],[1]!Table2[[Symbol]:[Industry]],2,FALSE),"-")</f>
        <v>-</v>
      </c>
      <c r="D3653" t="s">
        <v>1419</v>
      </c>
      <c r="E3653">
        <v>37.950455400000003</v>
      </c>
      <c r="F3653">
        <v>22</v>
      </c>
      <c r="G3653">
        <v>-25.271725583471898</v>
      </c>
      <c r="H3653">
        <v>-10.7284779537788</v>
      </c>
      <c r="I3653">
        <v>3.8630715392150998</v>
      </c>
      <c r="J3653">
        <v>-3.9695485780970401</v>
      </c>
      <c r="K3653">
        <v>23.313228908559498</v>
      </c>
      <c r="L3653">
        <v>21.2623376756966</v>
      </c>
      <c r="M3653">
        <v>31.8197775257612</v>
      </c>
      <c r="N3653">
        <v>0.436458518650299</v>
      </c>
      <c r="O3653">
        <v>39.090909090909001</v>
      </c>
      <c r="P3653">
        <v>62.962962962962898</v>
      </c>
    </row>
    <row r="3654" spans="1:17" hidden="1" x14ac:dyDescent="0.3">
      <c r="A3654" t="s">
        <v>7537</v>
      </c>
      <c r="B3654" t="s">
        <v>7538</v>
      </c>
      <c r="C3654" t="str">
        <f>IFERROR(VLOOKUP(Table1[[#This Row],[Ticker]],[1]!Table2[[Symbol]:[Industry]],2,FALSE),"-")</f>
        <v>-</v>
      </c>
      <c r="D3654" t="s">
        <v>21</v>
      </c>
      <c r="E3654">
        <v>37.943968806999997</v>
      </c>
      <c r="F3654">
        <v>47.87</v>
      </c>
      <c r="G3654">
        <v>-12.963442035276399</v>
      </c>
      <c r="H3654">
        <v>-19.301759437248698</v>
      </c>
      <c r="I3654">
        <v>-49.508023776986803</v>
      </c>
      <c r="J3654">
        <v>-0.101047835247471</v>
      </c>
      <c r="K3654">
        <v>51.878409306594698</v>
      </c>
      <c r="L3654">
        <v>51.346813508811699</v>
      </c>
      <c r="M3654">
        <v>41.898208657518403</v>
      </c>
      <c r="N3654">
        <v>1.9254015539175799</v>
      </c>
      <c r="O3654">
        <v>93.858366409024399</v>
      </c>
      <c r="P3654">
        <v>47.6102374344742</v>
      </c>
      <c r="Q3654">
        <v>0.135730189227242</v>
      </c>
    </row>
    <row r="3655" spans="1:17" hidden="1" x14ac:dyDescent="0.3">
      <c r="A3655" t="s">
        <v>7539</v>
      </c>
      <c r="B3655" t="s">
        <v>7540</v>
      </c>
      <c r="C3655" t="str">
        <f>IFERROR(VLOOKUP(Table1[[#This Row],[Ticker]],[1]!Table2[[Symbol]:[Industry]],2,FALSE),"-")</f>
        <v>-</v>
      </c>
      <c r="D3655" t="s">
        <v>1308</v>
      </c>
      <c r="E3655">
        <v>37.9236</v>
      </c>
      <c r="F3655">
        <v>55.25</v>
      </c>
      <c r="G3655">
        <v>-58.392032835003199</v>
      </c>
      <c r="H3655">
        <v>-11.6965105331722</v>
      </c>
      <c r="I3655">
        <v>-30.7043771411367</v>
      </c>
      <c r="J3655">
        <v>-1.55281445404584</v>
      </c>
      <c r="K3655">
        <v>55.365682796544</v>
      </c>
      <c r="M3655">
        <v>49.557622610082902</v>
      </c>
      <c r="N3655">
        <v>0.276433121019108</v>
      </c>
      <c r="O3655">
        <v>61.1583710407239</v>
      </c>
      <c r="P3655">
        <v>27.745664739884401</v>
      </c>
    </row>
    <row r="3656" spans="1:17" hidden="1" x14ac:dyDescent="0.3">
      <c r="A3656" t="s">
        <v>7541</v>
      </c>
      <c r="B3656" t="s">
        <v>7542</v>
      </c>
      <c r="C3656" t="str">
        <f>IFERROR(VLOOKUP(Table1[[#This Row],[Ticker]],[1]!Table2[[Symbol]:[Industry]],2,FALSE),"-")</f>
        <v>-</v>
      </c>
      <c r="D3656" t="s">
        <v>1547</v>
      </c>
      <c r="E3656">
        <v>37.776456000000003</v>
      </c>
      <c r="F3656">
        <v>120.2</v>
      </c>
      <c r="G3656">
        <v>-63.532938782444397</v>
      </c>
      <c r="H3656">
        <v>20.142403903018401</v>
      </c>
      <c r="I3656">
        <v>-57.811836238824199</v>
      </c>
      <c r="J3656">
        <v>-15.2072714287231</v>
      </c>
      <c r="K3656">
        <v>128.63389729768701</v>
      </c>
      <c r="M3656">
        <v>49.206617003360599</v>
      </c>
      <c r="N3656">
        <v>0.47222036950576901</v>
      </c>
      <c r="O3656">
        <v>139.76705490848499</v>
      </c>
      <c r="P3656">
        <v>37.765042979942699</v>
      </c>
    </row>
    <row r="3657" spans="1:17" hidden="1" x14ac:dyDescent="0.3">
      <c r="A3657" t="s">
        <v>7543</v>
      </c>
      <c r="B3657" t="s">
        <v>7544</v>
      </c>
      <c r="C3657" t="str">
        <f>IFERROR(VLOOKUP(Table1[[#This Row],[Ticker]],[1]!Table2[[Symbol]:[Industry]],2,FALSE),"-")</f>
        <v>-</v>
      </c>
      <c r="D3657" t="s">
        <v>127</v>
      </c>
      <c r="E3657">
        <v>37.753152</v>
      </c>
      <c r="F3657">
        <v>47.4</v>
      </c>
      <c r="G3657">
        <v>19.398904333059601</v>
      </c>
      <c r="H3657">
        <v>6.8178014959692801</v>
      </c>
      <c r="I3657">
        <v>5.5835016467419898</v>
      </c>
      <c r="J3657">
        <v>-1.8415337357964701</v>
      </c>
      <c r="K3657">
        <v>46.165399465099199</v>
      </c>
      <c r="L3657">
        <v>42.531279361489901</v>
      </c>
      <c r="M3657">
        <v>49.5095230674983</v>
      </c>
      <c r="N3657">
        <v>2.0166971610447599</v>
      </c>
      <c r="O3657">
        <v>29.5358649789029</v>
      </c>
      <c r="P3657">
        <v>75.5555555555555</v>
      </c>
      <c r="Q3657">
        <v>0.106008964399139</v>
      </c>
    </row>
    <row r="3658" spans="1:17" hidden="1" x14ac:dyDescent="0.3">
      <c r="A3658" t="s">
        <v>7545</v>
      </c>
      <c r="B3658" t="s">
        <v>7546</v>
      </c>
      <c r="C3658" t="str">
        <f>IFERROR(VLOOKUP(Table1[[#This Row],[Ticker]],[1]!Table2[[Symbol]:[Industry]],2,FALSE),"-")</f>
        <v>-</v>
      </c>
      <c r="D3658" t="s">
        <v>5186</v>
      </c>
      <c r="E3658">
        <v>37.74</v>
      </c>
      <c r="F3658">
        <v>37</v>
      </c>
      <c r="G3658">
        <v>-7.92141912425455</v>
      </c>
      <c r="H3658">
        <v>-5.1678414072268204</v>
      </c>
      <c r="I3658">
        <v>-34.932073004171002</v>
      </c>
      <c r="J3658">
        <v>-7.2006010583223299</v>
      </c>
      <c r="K3658">
        <v>38.165695905860403</v>
      </c>
      <c r="L3658">
        <v>38.278785131491396</v>
      </c>
      <c r="M3658">
        <v>32.750948440322503</v>
      </c>
      <c r="N3658">
        <v>0.92686567164179101</v>
      </c>
      <c r="O3658">
        <v>45.675675675675599</v>
      </c>
      <c r="P3658">
        <v>32.190067881386199</v>
      </c>
      <c r="Q3658">
        <v>4.1275426932977997E-2</v>
      </c>
    </row>
    <row r="3659" spans="1:17" hidden="1" x14ac:dyDescent="0.3">
      <c r="A3659" t="s">
        <v>7547</v>
      </c>
      <c r="B3659" t="s">
        <v>7548</v>
      </c>
      <c r="C3659" t="str">
        <f>IFERROR(VLOOKUP(Table1[[#This Row],[Ticker]],[1]!Table2[[Symbol]:[Industry]],2,FALSE),"-")</f>
        <v>-</v>
      </c>
      <c r="D3659" t="s">
        <v>630</v>
      </c>
      <c r="E3659">
        <v>37.677624999999999</v>
      </c>
      <c r="F3659">
        <v>196.75</v>
      </c>
      <c r="G3659">
        <v>50.8027667134468</v>
      </c>
      <c r="H3659">
        <v>27.956505510223501</v>
      </c>
      <c r="I3659">
        <v>39.294439146741901</v>
      </c>
      <c r="J3659">
        <v>11.056425447876901</v>
      </c>
      <c r="K3659">
        <v>164.10205955618201</v>
      </c>
      <c r="L3659">
        <v>140.40787401684699</v>
      </c>
      <c r="M3659">
        <v>72.562987633300594</v>
      </c>
      <c r="N3659">
        <v>2.47454141373934</v>
      </c>
      <c r="O3659">
        <v>5.2604828462515796</v>
      </c>
      <c r="P3659">
        <v>123.452583759227</v>
      </c>
      <c r="Q3659">
        <v>0.18023661026174501</v>
      </c>
    </row>
    <row r="3660" spans="1:17" hidden="1" x14ac:dyDescent="0.3">
      <c r="A3660" t="s">
        <v>7549</v>
      </c>
      <c r="B3660" t="s">
        <v>7550</v>
      </c>
      <c r="C3660" t="str">
        <f>IFERROR(VLOOKUP(Table1[[#This Row],[Ticker]],[1]!Table2[[Symbol]:[Industry]],2,FALSE),"-")</f>
        <v>-</v>
      </c>
      <c r="D3660" t="s">
        <v>1645</v>
      </c>
      <c r="E3660">
        <v>37.469824000000003</v>
      </c>
      <c r="F3660">
        <v>22.01</v>
      </c>
      <c r="G3660">
        <v>-82.992039502011593</v>
      </c>
      <c r="H3660">
        <v>1.0117865888100199</v>
      </c>
      <c r="I3660">
        <v>-13.460356965387</v>
      </c>
      <c r="J3660">
        <v>-11.116994901209001</v>
      </c>
      <c r="K3660">
        <v>21.410369082456999</v>
      </c>
      <c r="L3660">
        <v>24.575232630017101</v>
      </c>
      <c r="M3660">
        <v>50.172346349706601</v>
      </c>
      <c r="N3660">
        <v>1.0260199274298101</v>
      </c>
      <c r="O3660">
        <v>211.55035885415501</v>
      </c>
      <c r="P3660">
        <v>28.0873766166759</v>
      </c>
      <c r="Q3660">
        <v>5.6332887499025999E-2</v>
      </c>
    </row>
    <row r="3661" spans="1:17" hidden="1" x14ac:dyDescent="0.3">
      <c r="A3661" t="s">
        <v>7551</v>
      </c>
      <c r="B3661" t="s">
        <v>7552</v>
      </c>
      <c r="C3661" t="str">
        <f>IFERROR(VLOOKUP(Table1[[#This Row],[Ticker]],[1]!Table2[[Symbol]:[Industry]],2,FALSE),"-")</f>
        <v>-</v>
      </c>
      <c r="D3661" t="s">
        <v>1169</v>
      </c>
      <c r="E3661">
        <v>37.408250000000002</v>
      </c>
      <c r="F3661">
        <v>15.25</v>
      </c>
      <c r="G3661">
        <v>38.621543000450004</v>
      </c>
      <c r="H3661">
        <v>1.19401591353461</v>
      </c>
      <c r="I3661">
        <v>59.273706658131502</v>
      </c>
      <c r="J3661">
        <v>-8.9694282537024694</v>
      </c>
      <c r="K3661">
        <v>13.766905461163899</v>
      </c>
      <c r="L3661">
        <v>10.845213313101</v>
      </c>
      <c r="M3661">
        <v>48.803122448557403</v>
      </c>
      <c r="N3661">
        <v>0.46982188679958597</v>
      </c>
      <c r="O3661">
        <v>14.7540983606557</v>
      </c>
      <c r="P3661">
        <v>147.32411672317599</v>
      </c>
      <c r="Q3661">
        <v>6.9588252347534005E-2</v>
      </c>
    </row>
    <row r="3662" spans="1:17" hidden="1" x14ac:dyDescent="0.3">
      <c r="A3662" t="s">
        <v>7553</v>
      </c>
      <c r="B3662" t="s">
        <v>7554</v>
      </c>
      <c r="C3662" t="str">
        <f>IFERROR(VLOOKUP(Table1[[#This Row],[Ticker]],[1]!Table2[[Symbol]:[Industry]],2,FALSE),"-")</f>
        <v>-</v>
      </c>
      <c r="D3662" t="s">
        <v>743</v>
      </c>
      <c r="E3662">
        <v>37.354653050000003</v>
      </c>
      <c r="F3662">
        <v>272.79000000000002</v>
      </c>
      <c r="G3662">
        <v>1.29851543479762</v>
      </c>
      <c r="H3662">
        <v>1.0552026137797099E-2</v>
      </c>
      <c r="I3662">
        <v>0.62166636651596896</v>
      </c>
      <c r="J3662">
        <v>-0.14629159733633601</v>
      </c>
      <c r="K3662">
        <v>262.87019446693301</v>
      </c>
      <c r="L3662">
        <v>243.79585097176201</v>
      </c>
      <c r="M3662">
        <v>62.782489239617902</v>
      </c>
      <c r="N3662">
        <v>1.38027147211969</v>
      </c>
      <c r="O3662">
        <v>0.81014699952344205</v>
      </c>
      <c r="P3662">
        <v>37.842344618494202</v>
      </c>
      <c r="Q3662">
        <v>1.5022786694405E-2</v>
      </c>
    </row>
    <row r="3663" spans="1:17" hidden="1" x14ac:dyDescent="0.3">
      <c r="A3663" t="s">
        <v>7555</v>
      </c>
      <c r="B3663" t="s">
        <v>7556</v>
      </c>
      <c r="C3663" t="str">
        <f>IFERROR(VLOOKUP(Table1[[#This Row],[Ticker]],[1]!Table2[[Symbol]:[Industry]],2,FALSE),"-")</f>
        <v>-</v>
      </c>
      <c r="D3663" t="s">
        <v>124</v>
      </c>
      <c r="E3663">
        <v>37.32</v>
      </c>
      <c r="F3663">
        <v>24.88</v>
      </c>
      <c r="G3663">
        <v>82.072081504580595</v>
      </c>
      <c r="H3663">
        <v>31.528262488877001</v>
      </c>
      <c r="I3663">
        <v>24.500307900231601</v>
      </c>
      <c r="J3663">
        <v>22.879351025293499</v>
      </c>
      <c r="K3663">
        <v>19.4897066969272</v>
      </c>
      <c r="L3663">
        <v>17.381570095514402</v>
      </c>
      <c r="M3663">
        <v>83.345524810431002</v>
      </c>
      <c r="N3663">
        <v>1.4610376067014701</v>
      </c>
      <c r="O3663">
        <v>15.112540192926</v>
      </c>
      <c r="P3663">
        <v>135.82938388625499</v>
      </c>
      <c r="Q3663">
        <v>0.100870000835372</v>
      </c>
    </row>
    <row r="3664" spans="1:17" hidden="1" x14ac:dyDescent="0.3">
      <c r="A3664" t="s">
        <v>7557</v>
      </c>
      <c r="B3664" t="s">
        <v>7558</v>
      </c>
      <c r="C3664" t="str">
        <f>IFERROR(VLOOKUP(Table1[[#This Row],[Ticker]],[1]!Table2[[Symbol]:[Industry]],2,FALSE),"-")</f>
        <v>-</v>
      </c>
      <c r="D3664" t="s">
        <v>2642</v>
      </c>
      <c r="E3664">
        <v>37.233735535999998</v>
      </c>
      <c r="F3664">
        <v>17.440000000000001</v>
      </c>
      <c r="G3664">
        <v>88.512735569410296</v>
      </c>
      <c r="H3664">
        <v>33.451537697368302</v>
      </c>
      <c r="I3664">
        <v>89.560109833876396</v>
      </c>
      <c r="J3664">
        <v>14.695783477176199</v>
      </c>
      <c r="K3664">
        <v>13.743180230859201</v>
      </c>
      <c r="L3664">
        <v>10.523235692998499</v>
      </c>
      <c r="M3664">
        <v>74.019595056451493</v>
      </c>
      <c r="N3664">
        <v>0.45333651177442102</v>
      </c>
      <c r="O3664">
        <v>4.6444954128440097</v>
      </c>
      <c r="P3664">
        <v>154.598540145985</v>
      </c>
    </row>
    <row r="3665" spans="1:17" hidden="1" x14ac:dyDescent="0.3">
      <c r="A3665" t="s">
        <v>7559</v>
      </c>
      <c r="B3665" t="s">
        <v>7560</v>
      </c>
      <c r="C3665" t="str">
        <f>IFERROR(VLOOKUP(Table1[[#This Row],[Ticker]],[1]!Table2[[Symbol]:[Industry]],2,FALSE),"-")</f>
        <v>-</v>
      </c>
      <c r="D3665" t="s">
        <v>127</v>
      </c>
      <c r="E3665">
        <v>37.195068491999997</v>
      </c>
      <c r="F3665">
        <v>4.2300000000000004</v>
      </c>
      <c r="G3665">
        <v>23.784551472805099</v>
      </c>
      <c r="H3665">
        <v>23.309268075469198</v>
      </c>
      <c r="I3665">
        <v>-26.2914983532579</v>
      </c>
      <c r="J3665">
        <v>10.407302640859401</v>
      </c>
      <c r="K3665">
        <v>3.6668396119488902</v>
      </c>
      <c r="L3665">
        <v>3.7720019194778698</v>
      </c>
      <c r="M3665">
        <v>67.948279670771896</v>
      </c>
      <c r="N3665">
        <v>1.55145842057768</v>
      </c>
      <c r="O3665">
        <v>51.300236406619298</v>
      </c>
      <c r="P3665">
        <v>56.6666666666666</v>
      </c>
      <c r="Q3665">
        <v>0.124102921729628</v>
      </c>
    </row>
    <row r="3666" spans="1:17" hidden="1" x14ac:dyDescent="0.3">
      <c r="A3666" t="s">
        <v>7561</v>
      </c>
      <c r="B3666" t="s">
        <v>7562</v>
      </c>
      <c r="C3666" t="str">
        <f>IFERROR(VLOOKUP(Table1[[#This Row],[Ticker]],[1]!Table2[[Symbol]:[Industry]],2,FALSE),"-")</f>
        <v>-</v>
      </c>
      <c r="E3666">
        <v>37.118635124999997</v>
      </c>
      <c r="F3666">
        <v>71.25</v>
      </c>
      <c r="G3666">
        <v>61.963136024873897</v>
      </c>
      <c r="H3666">
        <v>-4.5318838850417604</v>
      </c>
      <c r="I3666">
        <v>-15.389396198984199</v>
      </c>
      <c r="J3666">
        <v>3.9901728598852699</v>
      </c>
      <c r="K3666">
        <v>72.444338005155799</v>
      </c>
      <c r="L3666">
        <v>65.241469927670707</v>
      </c>
      <c r="M3666">
        <v>49.9754736051595</v>
      </c>
      <c r="N3666">
        <v>0.34549201790759299</v>
      </c>
      <c r="O3666">
        <v>71.115789473684202</v>
      </c>
      <c r="P3666">
        <v>115.90909090909</v>
      </c>
      <c r="Q3666">
        <v>5.0509512832332001E-2</v>
      </c>
    </row>
    <row r="3667" spans="1:17" hidden="1" x14ac:dyDescent="0.3">
      <c r="A3667" t="s">
        <v>7563</v>
      </c>
      <c r="B3667" t="s">
        <v>7564</v>
      </c>
      <c r="C3667" t="str">
        <f>IFERROR(VLOOKUP(Table1[[#This Row],[Ticker]],[1]!Table2[[Symbol]:[Industry]],2,FALSE),"-")</f>
        <v>-</v>
      </c>
      <c r="D3667" t="s">
        <v>3598</v>
      </c>
      <c r="E3667">
        <v>37.1008</v>
      </c>
      <c r="F3667">
        <v>42.16</v>
      </c>
      <c r="G3667">
        <v>408.40825982065098</v>
      </c>
      <c r="H3667">
        <v>49.8247537169472</v>
      </c>
      <c r="I3667">
        <v>350.92566500215003</v>
      </c>
      <c r="J3667">
        <v>6.8194269059844403</v>
      </c>
      <c r="K3667">
        <v>27.358035313677998</v>
      </c>
      <c r="L3667">
        <v>13.5642994071485</v>
      </c>
      <c r="M3667">
        <v>100</v>
      </c>
      <c r="N3667">
        <v>1.5999920647965999</v>
      </c>
      <c r="O3667">
        <v>0</v>
      </c>
      <c r="P3667">
        <v>438.44189016602797</v>
      </c>
      <c r="Q3667">
        <v>0.22038319445787699</v>
      </c>
    </row>
    <row r="3668" spans="1:17" hidden="1" x14ac:dyDescent="0.3">
      <c r="A3668" t="s">
        <v>7565</v>
      </c>
      <c r="B3668" t="s">
        <v>7566</v>
      </c>
      <c r="C3668" t="str">
        <f>IFERROR(VLOOKUP(Table1[[#This Row],[Ticker]],[1]!Table2[[Symbol]:[Industry]],2,FALSE),"-")</f>
        <v>-</v>
      </c>
      <c r="D3668" t="s">
        <v>1379</v>
      </c>
      <c r="E3668">
        <v>37.085364300000002</v>
      </c>
      <c r="F3668">
        <v>32.700000000000003</v>
      </c>
      <c r="G3668">
        <v>-69.757132649524095</v>
      </c>
      <c r="H3668">
        <v>-11.285088645969299</v>
      </c>
      <c r="I3668">
        <v>-40.933352285842197</v>
      </c>
      <c r="J3668">
        <v>3.94035401930556</v>
      </c>
      <c r="K3668">
        <v>33.468357926223</v>
      </c>
      <c r="M3668">
        <v>58.098522711305797</v>
      </c>
      <c r="N3668">
        <v>0.99613585519625703</v>
      </c>
      <c r="O3668">
        <v>79.816513761467803</v>
      </c>
      <c r="P3668">
        <v>11.7948717948717</v>
      </c>
    </row>
    <row r="3669" spans="1:17" hidden="1" x14ac:dyDescent="0.3">
      <c r="A3669" t="s">
        <v>7567</v>
      </c>
      <c r="B3669" t="s">
        <v>7568</v>
      </c>
      <c r="C3669" t="str">
        <f>IFERROR(VLOOKUP(Table1[[#This Row],[Ticker]],[1]!Table2[[Symbol]:[Industry]],2,FALSE),"-")</f>
        <v>-</v>
      </c>
      <c r="D3669" t="s">
        <v>415</v>
      </c>
      <c r="E3669">
        <v>36.989199999999997</v>
      </c>
      <c r="F3669">
        <v>23.56</v>
      </c>
      <c r="G3669">
        <v>267.26822462932802</v>
      </c>
      <c r="H3669">
        <v>-6.0638167190437198</v>
      </c>
      <c r="I3669">
        <v>117.017686322576</v>
      </c>
      <c r="J3669">
        <v>32.5554306209768</v>
      </c>
      <c r="K3669">
        <v>20.590783022616801</v>
      </c>
      <c r="L3669">
        <v>14.0395175001429</v>
      </c>
      <c r="M3669">
        <v>56.365884204410897</v>
      </c>
      <c r="N3669">
        <v>1.1970409055968201</v>
      </c>
      <c r="O3669">
        <v>31.281833616298801</v>
      </c>
      <c r="P3669">
        <v>341.19850187265899</v>
      </c>
      <c r="Q3669">
        <v>0.105948212246552</v>
      </c>
    </row>
    <row r="3670" spans="1:17" hidden="1" x14ac:dyDescent="0.3">
      <c r="A3670" t="s">
        <v>7569</v>
      </c>
      <c r="B3670" t="s">
        <v>7570</v>
      </c>
      <c r="C3670" t="str">
        <f>IFERROR(VLOOKUP(Table1[[#This Row],[Ticker]],[1]!Table2[[Symbol]:[Industry]],2,FALSE),"-")</f>
        <v>-</v>
      </c>
      <c r="D3670" t="s">
        <v>598</v>
      </c>
      <c r="E3670">
        <v>36.897678239999998</v>
      </c>
      <c r="F3670">
        <v>3.68</v>
      </c>
      <c r="G3670">
        <v>-50.551988876694097</v>
      </c>
      <c r="H3670">
        <v>-2.6015247451654702</v>
      </c>
      <c r="I3670">
        <v>-37.105573983510098</v>
      </c>
      <c r="J3670">
        <v>-6.0257621152088802E-3</v>
      </c>
      <c r="K3670">
        <v>3.7998060065924402</v>
      </c>
      <c r="L3670">
        <v>4.4003274939186996</v>
      </c>
      <c r="M3670">
        <v>44.436301451365701</v>
      </c>
      <c r="N3670">
        <v>0.86967471536081697</v>
      </c>
      <c r="O3670">
        <v>122.826086956521</v>
      </c>
      <c r="P3670">
        <v>3.6619718309859302</v>
      </c>
      <c r="Q3670">
        <v>0.118560761772975</v>
      </c>
    </row>
    <row r="3671" spans="1:17" hidden="1" x14ac:dyDescent="0.3">
      <c r="A3671" t="s">
        <v>7571</v>
      </c>
      <c r="B3671" t="s">
        <v>7572</v>
      </c>
      <c r="C3671" t="str">
        <f>IFERROR(VLOOKUP(Table1[[#This Row],[Ticker]],[1]!Table2[[Symbol]:[Industry]],2,FALSE),"-")</f>
        <v>-</v>
      </c>
      <c r="E3671">
        <v>36.845553500000001</v>
      </c>
      <c r="F3671">
        <v>11.9</v>
      </c>
      <c r="G3671">
        <v>46.001872613203197</v>
      </c>
      <c r="H3671">
        <v>23.882901664134799</v>
      </c>
      <c r="I3671">
        <v>12.314066076986901</v>
      </c>
      <c r="J3671">
        <v>-4.2521459806944302</v>
      </c>
      <c r="K3671">
        <v>11.263260151137899</v>
      </c>
      <c r="L3671">
        <v>9.7704799281277097</v>
      </c>
      <c r="M3671">
        <v>54.270018664197899</v>
      </c>
      <c r="N3671">
        <v>0.74767201572430697</v>
      </c>
      <c r="O3671">
        <v>14.2016806722689</v>
      </c>
      <c r="P3671">
        <v>93.181818181818102</v>
      </c>
    </row>
    <row r="3672" spans="1:17" hidden="1" x14ac:dyDescent="0.3">
      <c r="A3672" t="s">
        <v>7573</v>
      </c>
      <c r="B3672" t="s">
        <v>7574</v>
      </c>
      <c r="C3672" t="str">
        <f>IFERROR(VLOOKUP(Table1[[#This Row],[Ticker]],[1]!Table2[[Symbol]:[Industry]],2,FALSE),"-")</f>
        <v>-</v>
      </c>
      <c r="D3672" t="s">
        <v>1547</v>
      </c>
      <c r="E3672">
        <v>36.766044000000001</v>
      </c>
      <c r="F3672">
        <v>90</v>
      </c>
      <c r="G3672">
        <v>72.213560665859205</v>
      </c>
      <c r="H3672">
        <v>-4.2366970798560804</v>
      </c>
      <c r="I3672">
        <v>42.323313558967698</v>
      </c>
      <c r="J3672">
        <v>-6.6353038754312799</v>
      </c>
      <c r="K3672">
        <v>87.101099009713593</v>
      </c>
      <c r="L3672">
        <v>69.2135219937404</v>
      </c>
      <c r="M3672">
        <v>40.261510201633101</v>
      </c>
      <c r="N3672">
        <v>0.45238562733163101</v>
      </c>
      <c r="O3672">
        <v>29.5555555555555</v>
      </c>
      <c r="P3672">
        <v>152.80898876404399</v>
      </c>
      <c r="Q3672">
        <v>0.138350421393965</v>
      </c>
    </row>
    <row r="3673" spans="1:17" hidden="1" x14ac:dyDescent="0.3">
      <c r="A3673" t="s">
        <v>7575</v>
      </c>
      <c r="B3673" t="s">
        <v>7576</v>
      </c>
      <c r="C3673" t="str">
        <f>IFERROR(VLOOKUP(Table1[[#This Row],[Ticker]],[1]!Table2[[Symbol]:[Industry]],2,FALSE),"-")</f>
        <v>-</v>
      </c>
      <c r="D3673" t="s">
        <v>743</v>
      </c>
      <c r="E3673">
        <v>36.765885388999997</v>
      </c>
      <c r="F3673">
        <v>265.02</v>
      </c>
      <c r="G3673">
        <v>37.435563967419498</v>
      </c>
      <c r="H3673">
        <v>-2.60010960414618</v>
      </c>
      <c r="I3673">
        <v>13.5321329410981</v>
      </c>
      <c r="J3673">
        <v>-6.5605638396144306E-2</v>
      </c>
      <c r="K3673">
        <v>257.25319764323302</v>
      </c>
      <c r="L3673">
        <v>224.745511547538</v>
      </c>
      <c r="M3673">
        <v>30.790198502182001</v>
      </c>
      <c r="N3673">
        <v>0.95293450272384395</v>
      </c>
      <c r="O3673">
        <v>4.5204135536940502</v>
      </c>
      <c r="P3673">
        <v>68.791796700847001</v>
      </c>
    </row>
    <row r="3674" spans="1:17" hidden="1" x14ac:dyDescent="0.3">
      <c r="A3674" t="s">
        <v>7577</v>
      </c>
      <c r="B3674" t="s">
        <v>7578</v>
      </c>
      <c r="C3674" t="str">
        <f>IFERROR(VLOOKUP(Table1[[#This Row],[Ticker]],[1]!Table2[[Symbol]:[Industry]],2,FALSE),"-")</f>
        <v>-</v>
      </c>
      <c r="D3674" t="s">
        <v>1740</v>
      </c>
      <c r="E3674">
        <v>36.748968359999999</v>
      </c>
      <c r="F3674">
        <v>24.56</v>
      </c>
      <c r="G3674">
        <v>35.688366955568</v>
      </c>
      <c r="H3674">
        <v>-5.6175319036462898</v>
      </c>
      <c r="I3674">
        <v>-9.6830228735138704</v>
      </c>
      <c r="J3674">
        <v>-0.63395700431649304</v>
      </c>
      <c r="K3674">
        <v>20.659737896294601</v>
      </c>
      <c r="L3674">
        <v>19.934986756963799</v>
      </c>
      <c r="M3674">
        <v>87.132149313607897</v>
      </c>
      <c r="N3674">
        <v>1.9015133153541901</v>
      </c>
      <c r="O3674">
        <v>34.364820846905502</v>
      </c>
      <c r="P3674">
        <v>80.588235294117595</v>
      </c>
      <c r="Q3674">
        <v>8.0823190330889999E-2</v>
      </c>
    </row>
    <row r="3675" spans="1:17" hidden="1" x14ac:dyDescent="0.3">
      <c r="A3675" t="s">
        <v>7579</v>
      </c>
      <c r="B3675" t="s">
        <v>7580</v>
      </c>
      <c r="C3675" t="str">
        <f>IFERROR(VLOOKUP(Table1[[#This Row],[Ticker]],[1]!Table2[[Symbol]:[Industry]],2,FALSE),"-")</f>
        <v>-</v>
      </c>
      <c r="D3675" t="s">
        <v>51</v>
      </c>
      <c r="E3675">
        <v>36.725989499999997</v>
      </c>
      <c r="F3675">
        <v>41.22</v>
      </c>
      <c r="G3675">
        <v>-38.004159481344502</v>
      </c>
      <c r="H3675">
        <v>6.1077805611662201</v>
      </c>
      <c r="I3675">
        <v>-27.783459261202498</v>
      </c>
      <c r="J3675">
        <v>-2.98208158327032</v>
      </c>
      <c r="K3675">
        <v>42.077895947859197</v>
      </c>
      <c r="L3675">
        <v>43.087050201944002</v>
      </c>
      <c r="M3675">
        <v>45.305148456385702</v>
      </c>
      <c r="N3675">
        <v>0.42655747949507899</v>
      </c>
      <c r="O3675">
        <v>44.347404172731601</v>
      </c>
      <c r="P3675">
        <v>14.4682032768675</v>
      </c>
      <c r="Q3675">
        <v>8.8128235270419006E-2</v>
      </c>
    </row>
    <row r="3676" spans="1:17" hidden="1" x14ac:dyDescent="0.3">
      <c r="A3676" t="s">
        <v>7581</v>
      </c>
      <c r="B3676" t="s">
        <v>7582</v>
      </c>
      <c r="C3676" t="str">
        <f>IFERROR(VLOOKUP(Table1[[#This Row],[Ticker]],[1]!Table2[[Symbol]:[Industry]],2,FALSE),"-")</f>
        <v>-</v>
      </c>
      <c r="D3676" t="s">
        <v>415</v>
      </c>
      <c r="E3676">
        <v>36.644359000000001</v>
      </c>
      <c r="F3676">
        <v>60.95</v>
      </c>
      <c r="G3676">
        <v>139.41818220988401</v>
      </c>
      <c r="H3676">
        <v>5.4207598471017899</v>
      </c>
      <c r="I3676">
        <v>45.180254723463598</v>
      </c>
      <c r="J3676">
        <v>6.9999470425613701</v>
      </c>
      <c r="K3676">
        <v>51.971835742421803</v>
      </c>
      <c r="L3676">
        <v>39.429472736655697</v>
      </c>
      <c r="M3676">
        <v>78.653663141726696</v>
      </c>
      <c r="N3676">
        <v>0.52604046999590204</v>
      </c>
      <c r="O3676">
        <v>11.5668580803937</v>
      </c>
      <c r="P3676">
        <v>190.23809523809501</v>
      </c>
      <c r="Q3676">
        <v>9.5127109835518003E-2</v>
      </c>
    </row>
    <row r="3677" spans="1:17" hidden="1" x14ac:dyDescent="0.3">
      <c r="A3677" t="s">
        <v>7583</v>
      </c>
      <c r="B3677" t="s">
        <v>7584</v>
      </c>
      <c r="C3677" t="str">
        <f>IFERROR(VLOOKUP(Table1[[#This Row],[Ticker]],[1]!Table2[[Symbol]:[Industry]],2,FALSE),"-")</f>
        <v>-</v>
      </c>
      <c r="D3677" t="s">
        <v>2276</v>
      </c>
      <c r="E3677">
        <v>36.606712999999999</v>
      </c>
      <c r="F3677">
        <v>730.6</v>
      </c>
      <c r="G3677">
        <v>442.312628957404</v>
      </c>
      <c r="H3677">
        <v>-20.5019008257267</v>
      </c>
      <c r="I3677">
        <v>5.70846054184228</v>
      </c>
      <c r="J3677">
        <v>1.71766635174523</v>
      </c>
      <c r="K3677">
        <v>878.83430721246896</v>
      </c>
      <c r="L3677">
        <v>666.69234204747704</v>
      </c>
      <c r="M3677">
        <v>29.745499439099</v>
      </c>
      <c r="N3677">
        <v>3.4760862769615501</v>
      </c>
      <c r="O3677">
        <v>64.248562825075197</v>
      </c>
      <c r="P3677">
        <v>505.553253211769</v>
      </c>
      <c r="Q3677">
        <v>0.401961162474477</v>
      </c>
    </row>
    <row r="3678" spans="1:17" hidden="1" x14ac:dyDescent="0.3">
      <c r="A3678" t="s">
        <v>7585</v>
      </c>
      <c r="B3678" t="s">
        <v>7586</v>
      </c>
      <c r="C3678" t="str">
        <f>IFERROR(VLOOKUP(Table1[[#This Row],[Ticker]],[1]!Table2[[Symbol]:[Industry]],2,FALSE),"-")</f>
        <v>-</v>
      </c>
      <c r="D3678" t="s">
        <v>141</v>
      </c>
      <c r="E3678">
        <v>36.551669626999903</v>
      </c>
      <c r="F3678">
        <v>116.71</v>
      </c>
      <c r="G3678">
        <v>158.70956609203</v>
      </c>
      <c r="H3678">
        <v>72.963814793193094</v>
      </c>
      <c r="I3678">
        <v>48.723004023034903</v>
      </c>
      <c r="J3678">
        <v>-8.8319330659380402</v>
      </c>
      <c r="K3678">
        <v>90.566530923913206</v>
      </c>
      <c r="L3678">
        <v>63.915320993211203</v>
      </c>
      <c r="M3678">
        <v>48.559348501841001</v>
      </c>
      <c r="N3678">
        <v>2.0534450192986702</v>
      </c>
      <c r="O3678">
        <v>14.7973609802073</v>
      </c>
      <c r="P3678">
        <v>283.91447368421001</v>
      </c>
    </row>
    <row r="3679" spans="1:17" hidden="1" x14ac:dyDescent="0.3">
      <c r="A3679" t="s">
        <v>7587</v>
      </c>
      <c r="B3679" t="s">
        <v>7588</v>
      </c>
      <c r="C3679" t="str">
        <f>IFERROR(VLOOKUP(Table1[[#This Row],[Ticker]],[1]!Table2[[Symbol]:[Industry]],2,FALSE),"-")</f>
        <v>-</v>
      </c>
      <c r="D3679" t="s">
        <v>415</v>
      </c>
      <c r="E3679">
        <v>36.550800000000002</v>
      </c>
      <c r="F3679">
        <v>1</v>
      </c>
      <c r="G3679">
        <v>23.8125235007771</v>
      </c>
      <c r="H3679">
        <v>2.9387888046665398</v>
      </c>
      <c r="I3679">
        <v>-22.6733790872029</v>
      </c>
      <c r="J3679">
        <v>2.8383803350950298</v>
      </c>
      <c r="K3679">
        <v>0.95676489339511295</v>
      </c>
      <c r="L3679">
        <v>0.96119720201223402</v>
      </c>
      <c r="M3679">
        <v>84.954183149100899</v>
      </c>
      <c r="N3679">
        <v>0.75072501409122006</v>
      </c>
      <c r="O3679">
        <v>32</v>
      </c>
      <c r="P3679">
        <v>69.491525423728802</v>
      </c>
      <c r="Q3679">
        <v>6.5330938395793001E-2</v>
      </c>
    </row>
    <row r="3680" spans="1:17" hidden="1" x14ac:dyDescent="0.3">
      <c r="A3680" t="s">
        <v>7589</v>
      </c>
      <c r="B3680" t="s">
        <v>7590</v>
      </c>
      <c r="C3680" t="str">
        <f>IFERROR(VLOOKUP(Table1[[#This Row],[Ticker]],[1]!Table2[[Symbol]:[Industry]],2,FALSE),"-")</f>
        <v>-</v>
      </c>
      <c r="D3680" t="s">
        <v>21</v>
      </c>
      <c r="E3680">
        <v>36.453600000000002</v>
      </c>
      <c r="F3680">
        <v>124.5</v>
      </c>
      <c r="G3680">
        <v>-41.105058916805199</v>
      </c>
      <c r="H3680">
        <v>-15.8431660825515</v>
      </c>
      <c r="I3680">
        <v>-27.9581650199246</v>
      </c>
      <c r="J3680">
        <v>-14.7054793140277</v>
      </c>
      <c r="K3680">
        <v>142.45730323794501</v>
      </c>
      <c r="L3680">
        <v>150.28029187316801</v>
      </c>
      <c r="M3680">
        <v>38.7134350749985</v>
      </c>
      <c r="N3680">
        <v>0.74729315628191995</v>
      </c>
      <c r="O3680">
        <v>64.658634538152597</v>
      </c>
      <c r="P3680">
        <v>20.991253644314799</v>
      </c>
    </row>
    <row r="3681" spans="1:17" hidden="1" x14ac:dyDescent="0.3">
      <c r="A3681" t="s">
        <v>7591</v>
      </c>
      <c r="B3681" t="s">
        <v>7592</v>
      </c>
      <c r="C3681" t="str">
        <f>IFERROR(VLOOKUP(Table1[[#This Row],[Ticker]],[1]!Table2[[Symbol]:[Industry]],2,FALSE),"-")</f>
        <v>-</v>
      </c>
      <c r="D3681" t="s">
        <v>72</v>
      </c>
      <c r="E3681">
        <v>36.192239999999998</v>
      </c>
      <c r="F3681">
        <v>36.119999999999997</v>
      </c>
      <c r="G3681">
        <v>85.094422066773404</v>
      </c>
      <c r="H3681">
        <v>38.008565519180102</v>
      </c>
      <c r="I3681">
        <v>30.237085947903299</v>
      </c>
      <c r="J3681">
        <v>-7.0900946986431403</v>
      </c>
      <c r="K3681">
        <v>29.726357736763202</v>
      </c>
      <c r="L3681">
        <v>24.631464537426599</v>
      </c>
      <c r="M3681">
        <v>53.226101372828197</v>
      </c>
      <c r="N3681">
        <v>1.6266000960811999</v>
      </c>
      <c r="O3681">
        <v>13.4828349944629</v>
      </c>
      <c r="P3681">
        <v>125.89118198874201</v>
      </c>
      <c r="Q3681">
        <v>0.108135431129307</v>
      </c>
    </row>
    <row r="3682" spans="1:17" hidden="1" x14ac:dyDescent="0.3">
      <c r="A3682" t="s">
        <v>7593</v>
      </c>
      <c r="B3682" t="s">
        <v>7594</v>
      </c>
      <c r="C3682" t="str">
        <f>IFERROR(VLOOKUP(Table1[[#This Row],[Ticker]],[1]!Table2[[Symbol]:[Industry]],2,FALSE),"-")</f>
        <v>-</v>
      </c>
      <c r="D3682" t="s">
        <v>54</v>
      </c>
      <c r="E3682">
        <v>36.14</v>
      </c>
      <c r="F3682">
        <v>36.14</v>
      </c>
      <c r="G3682">
        <v>-30.005952515318501</v>
      </c>
      <c r="H3682">
        <v>-6.4757124065204197</v>
      </c>
      <c r="I3682">
        <v>-23.1999410589621</v>
      </c>
      <c r="J3682">
        <v>5.2455010781290898</v>
      </c>
      <c r="K3682">
        <v>36.923496388629403</v>
      </c>
      <c r="L3682">
        <v>37.518119827566402</v>
      </c>
      <c r="M3682">
        <v>55.130052657509196</v>
      </c>
      <c r="N3682">
        <v>0.64825778850514804</v>
      </c>
      <c r="O3682">
        <v>70.171555063641307</v>
      </c>
      <c r="P3682">
        <v>20.226214238190199</v>
      </c>
      <c r="Q3682">
        <v>2.8656058344312001E-2</v>
      </c>
    </row>
    <row r="3683" spans="1:17" hidden="1" x14ac:dyDescent="0.3">
      <c r="A3683" t="s">
        <v>7595</v>
      </c>
      <c r="B3683" t="s">
        <v>7596</v>
      </c>
      <c r="C3683" t="str">
        <f>IFERROR(VLOOKUP(Table1[[#This Row],[Ticker]],[1]!Table2[[Symbol]:[Industry]],2,FALSE),"-")</f>
        <v>-</v>
      </c>
      <c r="D3683" t="s">
        <v>427</v>
      </c>
      <c r="E3683">
        <v>36.080913000000002</v>
      </c>
      <c r="F3683">
        <v>2.35</v>
      </c>
      <c r="G3683">
        <v>4.2520839403376298</v>
      </c>
      <c r="H3683">
        <v>-8.3305610405346808</v>
      </c>
      <c r="I3683">
        <v>-20.416498353258</v>
      </c>
      <c r="J3683">
        <v>-3.4382616831737698</v>
      </c>
      <c r="K3683">
        <v>2.4417301429207101</v>
      </c>
      <c r="L3683">
        <v>2.4076240638817601</v>
      </c>
      <c r="M3683">
        <v>38.448939382820903</v>
      </c>
      <c r="N3683">
        <v>0.69130916113515095</v>
      </c>
      <c r="O3683">
        <v>55.319148936170201</v>
      </c>
      <c r="P3683">
        <v>42.424242424242401</v>
      </c>
      <c r="Q3683">
        <v>4.8063878276085999E-2</v>
      </c>
    </row>
    <row r="3684" spans="1:17" hidden="1" x14ac:dyDescent="0.3">
      <c r="A3684" t="s">
        <v>7597</v>
      </c>
      <c r="B3684" t="s">
        <v>7598</v>
      </c>
      <c r="C3684" t="str">
        <f>IFERROR(VLOOKUP(Table1[[#This Row],[Ticker]],[1]!Table2[[Symbol]:[Industry]],2,FALSE),"-")</f>
        <v>-</v>
      </c>
      <c r="E3684">
        <v>36.032997391000002</v>
      </c>
      <c r="F3684">
        <v>17.53</v>
      </c>
      <c r="G3684">
        <v>111.75947310289899</v>
      </c>
      <c r="H3684">
        <v>49.385580630857802</v>
      </c>
      <c r="I3684">
        <v>81.230823075313396</v>
      </c>
      <c r="J3684">
        <v>13.380858024646001</v>
      </c>
      <c r="K3684">
        <v>12.905603723760599</v>
      </c>
      <c r="L3684">
        <v>10.023171515153001</v>
      </c>
      <c r="M3684">
        <v>86.480104272144501</v>
      </c>
      <c r="N3684">
        <v>0.81011833100822295</v>
      </c>
      <c r="O3684">
        <v>0</v>
      </c>
      <c r="P3684">
        <v>196.11486486486399</v>
      </c>
      <c r="Q3684">
        <v>0.13287022074910701</v>
      </c>
    </row>
    <row r="3685" spans="1:17" hidden="1" x14ac:dyDescent="0.3">
      <c r="A3685" t="s">
        <v>7599</v>
      </c>
      <c r="B3685" t="s">
        <v>7600</v>
      </c>
      <c r="C3685" t="str">
        <f>IFERROR(VLOOKUP(Table1[[#This Row],[Ticker]],[1]!Table2[[Symbol]:[Industry]],2,FALSE),"-")</f>
        <v>-</v>
      </c>
      <c r="D3685" t="s">
        <v>83</v>
      </c>
      <c r="E3685">
        <v>36.022635000000001</v>
      </c>
      <c r="F3685">
        <v>201.3</v>
      </c>
      <c r="G3685">
        <v>67.319310831093901</v>
      </c>
      <c r="H3685">
        <v>-21.6907926603619</v>
      </c>
      <c r="I3685">
        <v>45.155439815588601</v>
      </c>
      <c r="J3685">
        <v>-19.208880674571901</v>
      </c>
      <c r="K3685">
        <v>253.56896260642901</v>
      </c>
      <c r="L3685">
        <v>165.613355000772</v>
      </c>
      <c r="M3685">
        <v>6.1262846224033902</v>
      </c>
      <c r="N3685">
        <v>2.12078853046595</v>
      </c>
      <c r="O3685">
        <v>88.772975658221497</v>
      </c>
      <c r="P3685">
        <v>125.293788472299</v>
      </c>
    </row>
    <row r="3686" spans="1:17" hidden="1" x14ac:dyDescent="0.3">
      <c r="A3686" t="s">
        <v>7601</v>
      </c>
      <c r="B3686" t="s">
        <v>7602</v>
      </c>
      <c r="C3686" t="str">
        <f>IFERROR(VLOOKUP(Table1[[#This Row],[Ticker]],[1]!Table2[[Symbol]:[Industry]],2,FALSE),"-")</f>
        <v>-</v>
      </c>
      <c r="D3686" t="s">
        <v>1547</v>
      </c>
      <c r="E3686">
        <v>36.011414330000001</v>
      </c>
      <c r="F3686">
        <v>0.85</v>
      </c>
      <c r="G3686">
        <v>-38.544268643248998</v>
      </c>
      <c r="H3686">
        <v>-7.7934766415577101</v>
      </c>
      <c r="I3686">
        <v>-36.434846977111199</v>
      </c>
      <c r="J3686">
        <v>-1.3721459806944301</v>
      </c>
      <c r="K3686">
        <v>0.87486279175753301</v>
      </c>
      <c r="L3686">
        <v>0.920405762512434</v>
      </c>
      <c r="M3686">
        <v>38.250992766093901</v>
      </c>
      <c r="N3686">
        <v>0.839087041177491</v>
      </c>
      <c r="O3686">
        <v>58.823529411764703</v>
      </c>
      <c r="P3686">
        <v>6.25</v>
      </c>
      <c r="Q3686">
        <v>9.0858635091109995E-3</v>
      </c>
    </row>
    <row r="3687" spans="1:17" hidden="1" x14ac:dyDescent="0.3">
      <c r="A3687" t="s">
        <v>7603</v>
      </c>
      <c r="B3687" t="s">
        <v>7604</v>
      </c>
      <c r="C3687" t="str">
        <f>IFERROR(VLOOKUP(Table1[[#This Row],[Ticker]],[1]!Table2[[Symbol]:[Industry]],2,FALSE),"-")</f>
        <v>-</v>
      </c>
      <c r="D3687" t="s">
        <v>566</v>
      </c>
      <c r="E3687">
        <v>36.008667375000002</v>
      </c>
      <c r="F3687">
        <v>14.55</v>
      </c>
      <c r="G3687">
        <v>-78.980998766429295</v>
      </c>
      <c r="H3687">
        <v>-0.92690992491602897</v>
      </c>
      <c r="I3687">
        <v>-36.609011722241902</v>
      </c>
      <c r="J3687">
        <v>-4.0477312649753596</v>
      </c>
      <c r="K3687">
        <v>14.7473993260207</v>
      </c>
      <c r="L3687">
        <v>16.7504781520827</v>
      </c>
      <c r="M3687">
        <v>45.604079689464101</v>
      </c>
      <c r="N3687">
        <v>1.0186379928315401</v>
      </c>
      <c r="O3687">
        <v>106.185567010309</v>
      </c>
      <c r="P3687">
        <v>9.8113207547169701</v>
      </c>
    </row>
    <row r="3688" spans="1:17" hidden="1" x14ac:dyDescent="0.3">
      <c r="A3688" t="s">
        <v>7605</v>
      </c>
      <c r="B3688" t="s">
        <v>7606</v>
      </c>
      <c r="C3688" t="str">
        <f>IFERROR(VLOOKUP(Table1[[#This Row],[Ticker]],[1]!Table2[[Symbol]:[Industry]],2,FALSE),"-")</f>
        <v>-</v>
      </c>
      <c r="D3688" t="s">
        <v>967</v>
      </c>
      <c r="E3688">
        <v>35.958605800000001</v>
      </c>
      <c r="F3688">
        <v>38.380000000000003</v>
      </c>
      <c r="G3688">
        <v>492.00850903873999</v>
      </c>
      <c r="H3688">
        <v>78.260705236968604</v>
      </c>
      <c r="I3688">
        <v>173.938122232767</v>
      </c>
      <c r="J3688">
        <v>6.7911193254280198</v>
      </c>
      <c r="K3688">
        <v>26.115863716602899</v>
      </c>
      <c r="L3688">
        <v>17.150600365889101</v>
      </c>
      <c r="M3688">
        <v>99.635926882374605</v>
      </c>
      <c r="N3688">
        <v>2.06848746094157</v>
      </c>
      <c r="O3688">
        <v>0</v>
      </c>
      <c r="P3688">
        <v>589.048473967684</v>
      </c>
      <c r="Q3688">
        <v>0.226293250011596</v>
      </c>
    </row>
    <row r="3689" spans="1:17" hidden="1" x14ac:dyDescent="0.3">
      <c r="A3689" t="s">
        <v>7607</v>
      </c>
      <c r="B3689" t="s">
        <v>7608</v>
      </c>
      <c r="C3689" t="str">
        <f>IFERROR(VLOOKUP(Table1[[#This Row],[Ticker]],[1]!Table2[[Symbol]:[Industry]],2,FALSE),"-")</f>
        <v>-</v>
      </c>
      <c r="D3689" t="s">
        <v>415</v>
      </c>
      <c r="E3689">
        <v>35.846640000000001</v>
      </c>
      <c r="F3689">
        <v>0.9</v>
      </c>
      <c r="G3689">
        <v>-13.150513462259701</v>
      </c>
      <c r="H3689">
        <v>-6.7065201198185802</v>
      </c>
      <c r="I3689">
        <v>-24.416498353258</v>
      </c>
      <c r="J3689">
        <v>-5.7677503762988298</v>
      </c>
      <c r="K3689">
        <v>0.91936056897990104</v>
      </c>
      <c r="L3689">
        <v>0.93178544290765397</v>
      </c>
      <c r="M3689">
        <v>49.755100367208399</v>
      </c>
      <c r="N3689">
        <v>1.4450993915480099</v>
      </c>
      <c r="O3689">
        <v>36.6666666666666</v>
      </c>
      <c r="P3689">
        <v>21.6216216216216</v>
      </c>
      <c r="Q3689">
        <v>0.10977228992296199</v>
      </c>
    </row>
    <row r="3690" spans="1:17" hidden="1" x14ac:dyDescent="0.3">
      <c r="A3690" t="s">
        <v>7609</v>
      </c>
      <c r="B3690" t="s">
        <v>7610</v>
      </c>
      <c r="C3690" t="str">
        <f>IFERROR(VLOOKUP(Table1[[#This Row],[Ticker]],[1]!Table2[[Symbol]:[Industry]],2,FALSE),"-")</f>
        <v>-</v>
      </c>
      <c r="D3690" t="s">
        <v>630</v>
      </c>
      <c r="E3690">
        <v>35.814</v>
      </c>
      <c r="F3690">
        <v>59.69</v>
      </c>
      <c r="G3690">
        <v>504.96636965462301</v>
      </c>
      <c r="H3690">
        <v>49.9818163787711</v>
      </c>
      <c r="I3690">
        <v>489.73329921759199</v>
      </c>
      <c r="J3690">
        <v>6.8379131909032003</v>
      </c>
      <c r="K3690">
        <v>39.642712486492201</v>
      </c>
      <c r="L3690">
        <v>21.628986108337099</v>
      </c>
      <c r="M3690">
        <v>99.999941211769098</v>
      </c>
      <c r="N3690">
        <v>0.58660711655552</v>
      </c>
      <c r="O3690">
        <v>0</v>
      </c>
      <c r="P3690">
        <v>563.22222222222194</v>
      </c>
    </row>
    <row r="3691" spans="1:17" hidden="1" x14ac:dyDescent="0.3">
      <c r="A3691" t="s">
        <v>7611</v>
      </c>
      <c r="B3691" t="s">
        <v>7612</v>
      </c>
      <c r="C3691" t="str">
        <f>IFERROR(VLOOKUP(Table1[[#This Row],[Ticker]],[1]!Table2[[Symbol]:[Industry]],2,FALSE),"-")</f>
        <v>-</v>
      </c>
      <c r="D3691" t="s">
        <v>4330</v>
      </c>
      <c r="E3691">
        <v>35.692918949999999</v>
      </c>
      <c r="F3691">
        <v>14.29</v>
      </c>
      <c r="G3691">
        <v>1.06728708581598</v>
      </c>
      <c r="H3691">
        <v>3.74727389572117</v>
      </c>
      <c r="I3691">
        <v>-2.6885859216708199</v>
      </c>
      <c r="J3691">
        <v>-5.1529693093560702E-2</v>
      </c>
      <c r="K3691">
        <v>13.735703359076901</v>
      </c>
      <c r="L3691">
        <v>13.034518076834001</v>
      </c>
      <c r="M3691">
        <v>68.652432279241907</v>
      </c>
      <c r="N3691">
        <v>0.73657024793388404</v>
      </c>
      <c r="O3691">
        <v>48.915325402379302</v>
      </c>
      <c r="P3691">
        <v>39.960822722820701</v>
      </c>
      <c r="Q3691">
        <v>3.3189703497569999E-3</v>
      </c>
    </row>
    <row r="3692" spans="1:17" hidden="1" x14ac:dyDescent="0.3">
      <c r="A3692" t="s">
        <v>7613</v>
      </c>
      <c r="B3692" t="s">
        <v>7614</v>
      </c>
      <c r="C3692" t="str">
        <f>IFERROR(VLOOKUP(Table1[[#This Row],[Ticker]],[1]!Table2[[Symbol]:[Industry]],2,FALSE),"-")</f>
        <v>-</v>
      </c>
      <c r="D3692" t="s">
        <v>7276</v>
      </c>
      <c r="E3692">
        <v>35.677836339999999</v>
      </c>
      <c r="F3692">
        <v>624.20000000000005</v>
      </c>
      <c r="G3692">
        <v>-26.8771272880307</v>
      </c>
      <c r="H3692">
        <v>12.907366966489001</v>
      </c>
      <c r="I3692">
        <v>-22.9116973564097</v>
      </c>
      <c r="J3692">
        <v>-2.7181603274341799</v>
      </c>
      <c r="K3692">
        <v>613.30450869634899</v>
      </c>
      <c r="L3692">
        <v>694.51612094142001</v>
      </c>
      <c r="M3692">
        <v>63.351784949437999</v>
      </c>
      <c r="N3692">
        <v>0.57766287487073398</v>
      </c>
      <c r="O3692">
        <v>102.507209227811</v>
      </c>
      <c r="P3692">
        <v>23.359683794466399</v>
      </c>
      <c r="Q3692">
        <v>0.103903560798134</v>
      </c>
    </row>
    <row r="3693" spans="1:17" hidden="1" x14ac:dyDescent="0.3">
      <c r="A3693" t="s">
        <v>7615</v>
      </c>
      <c r="B3693" t="s">
        <v>7616</v>
      </c>
      <c r="C3693" t="str">
        <f>IFERROR(VLOOKUP(Table1[[#This Row],[Ticker]],[1]!Table2[[Symbol]:[Industry]],2,FALSE),"-")</f>
        <v>-</v>
      </c>
      <c r="D3693" t="s">
        <v>415</v>
      </c>
      <c r="E3693">
        <v>35.586072049000002</v>
      </c>
      <c r="F3693">
        <v>21.23</v>
      </c>
      <c r="G3693">
        <v>471.382800249524</v>
      </c>
      <c r="H3693">
        <v>-17.3016378433488</v>
      </c>
      <c r="I3693">
        <v>-54.359921266977899</v>
      </c>
      <c r="J3693">
        <v>11.5887478740541</v>
      </c>
      <c r="K3693">
        <v>21.446247270220699</v>
      </c>
      <c r="L3693">
        <v>19.903793833167299</v>
      </c>
      <c r="M3693">
        <v>68.122526256099903</v>
      </c>
      <c r="N3693">
        <v>0.53411569328863495</v>
      </c>
      <c r="O3693">
        <v>91.144606688648096</v>
      </c>
      <c r="P3693">
        <v>539.45783132530096</v>
      </c>
    </row>
    <row r="3694" spans="1:17" hidden="1" x14ac:dyDescent="0.3">
      <c r="A3694" t="s">
        <v>7617</v>
      </c>
      <c r="B3694" t="s">
        <v>7618</v>
      </c>
      <c r="C3694" t="str">
        <f>IFERROR(VLOOKUP(Table1[[#This Row],[Ticker]],[1]!Table2[[Symbol]:[Industry]],2,FALSE),"-")</f>
        <v>-</v>
      </c>
      <c r="D3694" t="s">
        <v>89</v>
      </c>
      <c r="E3694">
        <v>35.528219999999997</v>
      </c>
      <c r="F3694">
        <v>12.05</v>
      </c>
      <c r="G3694">
        <v>87.083486771740397</v>
      </c>
      <c r="H3694">
        <v>79.231407142965097</v>
      </c>
      <c r="I3694">
        <v>50.651994797426902</v>
      </c>
      <c r="J3694">
        <v>42.487503142112502</v>
      </c>
      <c r="K3694">
        <v>6.98569562650545</v>
      </c>
      <c r="L3694">
        <v>6.2886841480059097</v>
      </c>
      <c r="M3694">
        <v>94.811558956744605</v>
      </c>
      <c r="N3694">
        <v>3.3859202401787298</v>
      </c>
      <c r="O3694">
        <v>0</v>
      </c>
      <c r="P3694">
        <v>156.38297872340399</v>
      </c>
      <c r="Q3694">
        <v>8.0372099603648994E-2</v>
      </c>
    </row>
    <row r="3695" spans="1:17" hidden="1" x14ac:dyDescent="0.3">
      <c r="A3695" t="s">
        <v>7619</v>
      </c>
      <c r="B3695" t="s">
        <v>7620</v>
      </c>
      <c r="C3695" t="str">
        <f>IFERROR(VLOOKUP(Table1[[#This Row],[Ticker]],[1]!Table2[[Symbol]:[Industry]],2,FALSE),"-")</f>
        <v>-</v>
      </c>
      <c r="D3695" t="s">
        <v>1351</v>
      </c>
      <c r="E3695">
        <v>35.335546641000001</v>
      </c>
      <c r="F3695">
        <v>999.99</v>
      </c>
      <c r="G3695">
        <v>-30.033630345376601</v>
      </c>
      <c r="H3695">
        <v>-1.27273751112292</v>
      </c>
      <c r="I3695">
        <v>-14.416498353258</v>
      </c>
      <c r="J3695">
        <v>-1.3731459806944299</v>
      </c>
      <c r="K3695">
        <v>999.99288517467096</v>
      </c>
      <c r="L3695">
        <v>999.99283322502902</v>
      </c>
      <c r="M3695">
        <v>45.349584451913898</v>
      </c>
      <c r="N3695">
        <v>0.90225756441127603</v>
      </c>
      <c r="O3695">
        <v>4.5010450104500999</v>
      </c>
      <c r="P3695">
        <v>0.88171500630516098</v>
      </c>
      <c r="Q3695">
        <v>-0.10191173764686701</v>
      </c>
    </row>
    <row r="3696" spans="1:17" hidden="1" x14ac:dyDescent="0.3">
      <c r="A3696" t="s">
        <v>7621</v>
      </c>
      <c r="B3696" t="s">
        <v>7622</v>
      </c>
      <c r="C3696" t="str">
        <f>IFERROR(VLOOKUP(Table1[[#This Row],[Ticker]],[1]!Table2[[Symbol]:[Industry]],2,FALSE),"-")</f>
        <v>-</v>
      </c>
      <c r="D3696" t="s">
        <v>141</v>
      </c>
      <c r="E3696">
        <v>35.300699999999999</v>
      </c>
      <c r="F3696">
        <v>30.5</v>
      </c>
      <c r="G3696">
        <v>-38.3043070371059</v>
      </c>
      <c r="I3696">
        <v>-18.504548667723402</v>
      </c>
      <c r="M3696">
        <v>0</v>
      </c>
      <c r="N3696">
        <v>1</v>
      </c>
      <c r="O3696">
        <v>9.01639344262294</v>
      </c>
      <c r="P3696">
        <v>0</v>
      </c>
    </row>
    <row r="3697" spans="1:17" hidden="1" x14ac:dyDescent="0.3">
      <c r="A3697" t="s">
        <v>7623</v>
      </c>
      <c r="B3697" t="s">
        <v>7624</v>
      </c>
      <c r="C3697" t="str">
        <f>IFERROR(VLOOKUP(Table1[[#This Row],[Ticker]],[1]!Table2[[Symbol]:[Industry]],2,FALSE),"-")</f>
        <v>-</v>
      </c>
      <c r="D3697" t="s">
        <v>1645</v>
      </c>
      <c r="E3697">
        <v>35.290432799999998</v>
      </c>
      <c r="F3697">
        <v>56.49</v>
      </c>
      <c r="G3697">
        <v>152.416369654623</v>
      </c>
      <c r="H3697">
        <v>24.614626125240701</v>
      </c>
      <c r="I3697">
        <v>155.99996885593299</v>
      </c>
      <c r="J3697">
        <v>4.7592968244406499</v>
      </c>
      <c r="K3697">
        <v>43.311317055124903</v>
      </c>
      <c r="L3697">
        <v>31.433668855299199</v>
      </c>
      <c r="M3697">
        <v>79.010439013022705</v>
      </c>
      <c r="N3697">
        <v>0.56036539883115299</v>
      </c>
      <c r="O3697">
        <v>0</v>
      </c>
      <c r="P3697">
        <v>251.962616822429</v>
      </c>
      <c r="Q3697">
        <v>0.112124019605715</v>
      </c>
    </row>
    <row r="3698" spans="1:17" hidden="1" x14ac:dyDescent="0.3">
      <c r="A3698" t="s">
        <v>7625</v>
      </c>
      <c r="B3698" t="s">
        <v>7626</v>
      </c>
      <c r="C3698" t="str">
        <f>IFERROR(VLOOKUP(Table1[[#This Row],[Ticker]],[1]!Table2[[Symbol]:[Industry]],2,FALSE),"-")</f>
        <v>-</v>
      </c>
      <c r="D3698" t="s">
        <v>473</v>
      </c>
      <c r="E3698">
        <v>35.288068932000002</v>
      </c>
      <c r="F3698">
        <v>5.24</v>
      </c>
      <c r="G3698">
        <v>-60.629656835442802</v>
      </c>
      <c r="H3698">
        <v>-7.45548309416181</v>
      </c>
      <c r="I3698">
        <v>-49.323330651394599</v>
      </c>
      <c r="J3698">
        <v>-2.1198095320963</v>
      </c>
      <c r="K3698">
        <v>5.8637437118803701</v>
      </c>
      <c r="L3698">
        <v>8.4195255726145302</v>
      </c>
      <c r="M3698">
        <v>42.835110335642099</v>
      </c>
      <c r="N3698">
        <v>0.26099830820833297</v>
      </c>
      <c r="O3698">
        <v>109.923664122137</v>
      </c>
      <c r="P3698">
        <v>4.8</v>
      </c>
      <c r="Q3698">
        <v>-0.22310055704610601</v>
      </c>
    </row>
    <row r="3699" spans="1:17" hidden="1" x14ac:dyDescent="0.3">
      <c r="A3699" t="s">
        <v>7627</v>
      </c>
      <c r="B3699" t="s">
        <v>7628</v>
      </c>
      <c r="C3699" t="str">
        <f>IFERROR(VLOOKUP(Table1[[#This Row],[Ticker]],[1]!Table2[[Symbol]:[Industry]],2,FALSE),"-")</f>
        <v>-</v>
      </c>
      <c r="E3699">
        <v>35.261444400000002</v>
      </c>
      <c r="F3699">
        <v>107.38</v>
      </c>
      <c r="G3699">
        <v>324.58110293150702</v>
      </c>
      <c r="H3699">
        <v>63.8474594775847</v>
      </c>
      <c r="I3699">
        <v>340.19823492362502</v>
      </c>
      <c r="J3699">
        <v>6.8515382298318697</v>
      </c>
      <c r="M3699">
        <v>100</v>
      </c>
      <c r="O3699">
        <v>0</v>
      </c>
      <c r="P3699">
        <v>377.24444444444401</v>
      </c>
    </row>
    <row r="3700" spans="1:17" hidden="1" x14ac:dyDescent="0.3">
      <c r="A3700" t="s">
        <v>7629</v>
      </c>
      <c r="B3700" t="s">
        <v>7630</v>
      </c>
      <c r="C3700" t="str">
        <f>IFERROR(VLOOKUP(Table1[[#This Row],[Ticker]],[1]!Table2[[Symbol]:[Industry]],2,FALSE),"-")</f>
        <v>-</v>
      </c>
      <c r="D3700" t="s">
        <v>1476</v>
      </c>
      <c r="E3700">
        <v>35.259</v>
      </c>
      <c r="F3700">
        <v>83.95</v>
      </c>
      <c r="G3700">
        <v>-18.249342728865301</v>
      </c>
      <c r="H3700">
        <v>-19.8154268315112</v>
      </c>
      <c r="I3700">
        <v>-0.47784471590730698</v>
      </c>
      <c r="J3700">
        <v>-2.0822051522920599</v>
      </c>
      <c r="K3700">
        <v>92.969303468367599</v>
      </c>
      <c r="L3700">
        <v>84.820994364463999</v>
      </c>
      <c r="M3700">
        <v>38.703252223701199</v>
      </c>
      <c r="N3700">
        <v>1.1986038120636899</v>
      </c>
      <c r="O3700">
        <v>45.324597974985103</v>
      </c>
      <c r="P3700">
        <v>46.254355400696802</v>
      </c>
      <c r="Q3700">
        <v>0.12862721989444001</v>
      </c>
    </row>
    <row r="3701" spans="1:17" hidden="1" x14ac:dyDescent="0.3">
      <c r="A3701" t="s">
        <v>7631</v>
      </c>
      <c r="B3701" t="s">
        <v>7632</v>
      </c>
      <c r="C3701" t="str">
        <f>IFERROR(VLOOKUP(Table1[[#This Row],[Ticker]],[1]!Table2[[Symbol]:[Industry]],2,FALSE),"-")</f>
        <v>-</v>
      </c>
      <c r="D3701" t="s">
        <v>1711</v>
      </c>
      <c r="E3701">
        <v>35.255205500000002</v>
      </c>
      <c r="F3701">
        <v>35.57</v>
      </c>
      <c r="G3701">
        <v>36.026126890851103</v>
      </c>
      <c r="H3701">
        <v>17.409224152294801</v>
      </c>
      <c r="I3701">
        <v>2.6285822653665298</v>
      </c>
      <c r="J3701">
        <v>3.75015617757894</v>
      </c>
      <c r="K3701">
        <v>33.2349680003828</v>
      </c>
      <c r="L3701">
        <v>29.144691962080401</v>
      </c>
      <c r="M3701">
        <v>54.376181162762997</v>
      </c>
      <c r="N3701">
        <v>0.6124635952545</v>
      </c>
      <c r="O3701">
        <v>12.3980882766375</v>
      </c>
      <c r="P3701">
        <v>86.621196222455396</v>
      </c>
      <c r="Q3701">
        <v>0.123380795993594</v>
      </c>
    </row>
    <row r="3702" spans="1:17" hidden="1" x14ac:dyDescent="0.3">
      <c r="A3702" t="s">
        <v>7633</v>
      </c>
      <c r="B3702" t="s">
        <v>7634</v>
      </c>
      <c r="C3702" t="str">
        <f>IFERROR(VLOOKUP(Table1[[#This Row],[Ticker]],[1]!Table2[[Symbol]:[Industry]],2,FALSE),"-")</f>
        <v>-</v>
      </c>
      <c r="D3702" t="s">
        <v>141</v>
      </c>
      <c r="E3702">
        <v>35.244999999999997</v>
      </c>
      <c r="F3702">
        <v>95</v>
      </c>
      <c r="G3702">
        <v>-51.129975860326802</v>
      </c>
      <c r="H3702">
        <v>-3.23252182484842</v>
      </c>
      <c r="I3702">
        <v>-40.744532475010601</v>
      </c>
      <c r="J3702">
        <v>3.8910119140424002</v>
      </c>
      <c r="K3702">
        <v>98.570397144446005</v>
      </c>
      <c r="L3702">
        <v>77.425413753917894</v>
      </c>
      <c r="M3702">
        <v>40.419099606572701</v>
      </c>
      <c r="N3702">
        <v>0.81861770913847398</v>
      </c>
      <c r="O3702">
        <v>40.894736842105203</v>
      </c>
      <c r="P3702">
        <v>22.6597805035506</v>
      </c>
      <c r="Q3702">
        <v>9.5612213121961998E-2</v>
      </c>
    </row>
    <row r="3703" spans="1:17" hidden="1" x14ac:dyDescent="0.3">
      <c r="A3703" t="s">
        <v>7635</v>
      </c>
      <c r="B3703" t="s">
        <v>7636</v>
      </c>
      <c r="C3703" t="str">
        <f>IFERROR(VLOOKUP(Table1[[#This Row],[Ticker]],[1]!Table2[[Symbol]:[Industry]],2,FALSE),"-")</f>
        <v>-</v>
      </c>
      <c r="D3703" t="s">
        <v>630</v>
      </c>
      <c r="E3703">
        <v>35.182783999999998</v>
      </c>
      <c r="F3703">
        <v>69.040000000000006</v>
      </c>
      <c r="G3703">
        <v>253.52192521017801</v>
      </c>
      <c r="H3703">
        <v>38.410474622595501</v>
      </c>
      <c r="I3703">
        <v>331.00285648545099</v>
      </c>
      <c r="J3703">
        <v>6.8452800784582397</v>
      </c>
      <c r="K3703">
        <v>49.909272347144402</v>
      </c>
      <c r="L3703">
        <v>31.362033682659401</v>
      </c>
      <c r="M3703">
        <v>92.014754352206893</v>
      </c>
      <c r="N3703">
        <v>1.44062859537171</v>
      </c>
      <c r="O3703">
        <v>0</v>
      </c>
      <c r="P3703">
        <v>370.94133697134998</v>
      </c>
    </row>
    <row r="3704" spans="1:17" hidden="1" x14ac:dyDescent="0.3">
      <c r="A3704" t="s">
        <v>7637</v>
      </c>
      <c r="B3704" t="s">
        <v>7638</v>
      </c>
      <c r="C3704" t="str">
        <f>IFERROR(VLOOKUP(Table1[[#This Row],[Ticker]],[1]!Table2[[Symbol]:[Industry]],2,FALSE),"-")</f>
        <v>-</v>
      </c>
      <c r="D3704" t="s">
        <v>967</v>
      </c>
      <c r="E3704">
        <v>35.163611199999998</v>
      </c>
      <c r="F3704">
        <v>1.72</v>
      </c>
      <c r="G3704">
        <v>-0.71032207469997699</v>
      </c>
      <c r="H3704">
        <v>2.3867990742429201</v>
      </c>
      <c r="I3704">
        <v>-0.50921358504608805</v>
      </c>
      <c r="J3704">
        <v>-5.3269482405814399</v>
      </c>
      <c r="K3704">
        <v>1.62253724690491</v>
      </c>
      <c r="L3704">
        <v>1.5975777948274601</v>
      </c>
      <c r="M3704">
        <v>56.436638641155199</v>
      </c>
      <c r="N3704">
        <v>1.2597048183206201</v>
      </c>
      <c r="O3704">
        <v>15.116279069767399</v>
      </c>
      <c r="P3704">
        <v>56.363636363636303</v>
      </c>
      <c r="Q3704">
        <v>-7.2630084417702995E-2</v>
      </c>
    </row>
    <row r="3705" spans="1:17" hidden="1" x14ac:dyDescent="0.3">
      <c r="A3705" t="s">
        <v>7639</v>
      </c>
      <c r="B3705" t="s">
        <v>7640</v>
      </c>
      <c r="C3705" t="str">
        <f>IFERROR(VLOOKUP(Table1[[#This Row],[Ticker]],[1]!Table2[[Symbol]:[Industry]],2,FALSE),"-")</f>
        <v>-</v>
      </c>
      <c r="D3705" t="s">
        <v>54</v>
      </c>
      <c r="E3705">
        <v>35.083747439999897</v>
      </c>
      <c r="F3705">
        <v>51.39</v>
      </c>
      <c r="G3705">
        <v>71.495781419329205</v>
      </c>
      <c r="H3705">
        <v>-6.0151278688212102</v>
      </c>
      <c r="I3705">
        <v>55.355553182916402</v>
      </c>
      <c r="J3705">
        <v>-2.70118343538633</v>
      </c>
      <c r="K3705">
        <v>47.747522820458997</v>
      </c>
      <c r="L3705">
        <v>39.8852321520991</v>
      </c>
      <c r="M3705">
        <v>72.517980701693304</v>
      </c>
      <c r="N3705">
        <v>0.55016919056854796</v>
      </c>
      <c r="O3705">
        <v>25.9972757345787</v>
      </c>
      <c r="P3705">
        <v>121.032258064516</v>
      </c>
      <c r="Q3705">
        <v>5.6224137830621003E-2</v>
      </c>
    </row>
    <row r="3706" spans="1:17" hidden="1" x14ac:dyDescent="0.3">
      <c r="A3706" t="s">
        <v>7641</v>
      </c>
      <c r="B3706" t="s">
        <v>7642</v>
      </c>
      <c r="C3706" t="str">
        <f>IFERROR(VLOOKUP(Table1[[#This Row],[Ticker]],[1]!Table2[[Symbol]:[Industry]],2,FALSE),"-")</f>
        <v>-</v>
      </c>
      <c r="D3706" t="s">
        <v>163</v>
      </c>
      <c r="E3706">
        <v>35.041519766999997</v>
      </c>
      <c r="F3706">
        <v>17.97</v>
      </c>
      <c r="G3706">
        <v>252.30679518653801</v>
      </c>
      <c r="H3706">
        <v>42.144064563896997</v>
      </c>
      <c r="I3706">
        <v>195.41108785363801</v>
      </c>
      <c r="J3706">
        <v>8.8732527923116802</v>
      </c>
      <c r="K3706">
        <v>13.8261985358138</v>
      </c>
      <c r="L3706">
        <v>10.309888814651501</v>
      </c>
      <c r="M3706">
        <v>92.020706393253406</v>
      </c>
      <c r="N3706">
        <v>1.5410373325733799</v>
      </c>
      <c r="O3706">
        <v>0</v>
      </c>
      <c r="P3706">
        <v>308.40909090909003</v>
      </c>
      <c r="Q3706">
        <v>0.113390750683025</v>
      </c>
    </row>
    <row r="3707" spans="1:17" hidden="1" x14ac:dyDescent="0.3">
      <c r="A3707" t="s">
        <v>7643</v>
      </c>
      <c r="B3707" t="s">
        <v>7644</v>
      </c>
      <c r="C3707" t="str">
        <f>IFERROR(VLOOKUP(Table1[[#This Row],[Ticker]],[1]!Table2[[Symbol]:[Industry]],2,FALSE),"-")</f>
        <v>-</v>
      </c>
      <c r="D3707" t="s">
        <v>532</v>
      </c>
      <c r="E3707">
        <v>34.978855000000003</v>
      </c>
      <c r="F3707">
        <v>62.63</v>
      </c>
      <c r="G3707">
        <v>23.471271615407598</v>
      </c>
      <c r="H3707">
        <v>32.634381516538397</v>
      </c>
      <c r="I3707">
        <v>-35.1480513212367</v>
      </c>
      <c r="J3707">
        <v>6.8045934809612199</v>
      </c>
      <c r="K3707">
        <v>56.151329329596798</v>
      </c>
      <c r="L3707">
        <v>54.956383084252003</v>
      </c>
      <c r="M3707">
        <v>73.260375094068095</v>
      </c>
      <c r="N3707">
        <v>1.9726289534580601</v>
      </c>
      <c r="O3707">
        <v>38.879131406674098</v>
      </c>
      <c r="P3707">
        <v>59.729660800816099</v>
      </c>
      <c r="Q3707">
        <v>3.2993047310955002E-2</v>
      </c>
    </row>
    <row r="3708" spans="1:17" hidden="1" x14ac:dyDescent="0.3">
      <c r="A3708" t="s">
        <v>7645</v>
      </c>
      <c r="B3708" t="s">
        <v>7646</v>
      </c>
      <c r="C3708" t="str">
        <f>IFERROR(VLOOKUP(Table1[[#This Row],[Ticker]],[1]!Table2[[Symbol]:[Industry]],2,FALSE),"-")</f>
        <v>-</v>
      </c>
      <c r="D3708" t="s">
        <v>532</v>
      </c>
      <c r="E3708">
        <v>34.976759999999999</v>
      </c>
      <c r="F3708">
        <v>43.68</v>
      </c>
      <c r="G3708">
        <v>-14.2943616649315</v>
      </c>
      <c r="H3708">
        <v>3.7282624888770601</v>
      </c>
      <c r="I3708">
        <v>-4.1691485299364404</v>
      </c>
      <c r="J3708">
        <v>-1.3721459806944301</v>
      </c>
      <c r="K3708">
        <v>41.878514078718098</v>
      </c>
      <c r="L3708">
        <v>40.191539770301098</v>
      </c>
      <c r="M3708">
        <v>100</v>
      </c>
      <c r="N3708">
        <v>5.9999028403018402</v>
      </c>
      <c r="O3708">
        <v>0</v>
      </c>
      <c r="P3708">
        <v>15.7392686804451</v>
      </c>
    </row>
    <row r="3709" spans="1:17" hidden="1" x14ac:dyDescent="0.3">
      <c r="A3709" t="s">
        <v>7647</v>
      </c>
      <c r="B3709" t="s">
        <v>7648</v>
      </c>
      <c r="C3709" t="str">
        <f>IFERROR(VLOOKUP(Table1[[#This Row],[Ticker]],[1]!Table2[[Symbol]:[Industry]],2,FALSE),"-")</f>
        <v>-</v>
      </c>
      <c r="D3709" t="s">
        <v>2707</v>
      </c>
      <c r="E3709">
        <v>34.961636087999999</v>
      </c>
      <c r="F3709">
        <v>24.12</v>
      </c>
      <c r="G3709">
        <v>329.394941083194</v>
      </c>
      <c r="H3709">
        <v>-10.5134436722603</v>
      </c>
      <c r="I3709">
        <v>118.402034465274</v>
      </c>
      <c r="J3709">
        <v>-8.4861314293605492</v>
      </c>
      <c r="K3709">
        <v>22.223982325329199</v>
      </c>
      <c r="L3709">
        <v>13.608068460758201</v>
      </c>
      <c r="M3709">
        <v>45.556151056985797</v>
      </c>
      <c r="N3709">
        <v>1.47628767051981</v>
      </c>
      <c r="O3709">
        <v>20.356550580431101</v>
      </c>
      <c r="P3709">
        <v>383.366733466933</v>
      </c>
      <c r="Q3709">
        <v>0.19711239164438299</v>
      </c>
    </row>
    <row r="3710" spans="1:17" hidden="1" x14ac:dyDescent="0.3">
      <c r="A3710" t="s">
        <v>7649</v>
      </c>
      <c r="B3710" t="s">
        <v>7650</v>
      </c>
      <c r="C3710" t="str">
        <f>IFERROR(VLOOKUP(Table1[[#This Row],[Ticker]],[1]!Table2[[Symbol]:[Industry]],2,FALSE),"-")</f>
        <v>-</v>
      </c>
      <c r="D3710" t="s">
        <v>777</v>
      </c>
      <c r="E3710">
        <v>34.904969999999999</v>
      </c>
      <c r="F3710">
        <v>38.9</v>
      </c>
      <c r="G3710">
        <v>87.284805408813199</v>
      </c>
      <c r="H3710">
        <v>-4.6533800232002198</v>
      </c>
      <c r="I3710">
        <v>34.056784089490002</v>
      </c>
      <c r="J3710">
        <v>-0.36204497059343199</v>
      </c>
      <c r="K3710">
        <v>37.344498467353702</v>
      </c>
      <c r="L3710">
        <v>28.962663420955501</v>
      </c>
      <c r="M3710">
        <v>42.466213491321099</v>
      </c>
      <c r="N3710">
        <v>1.3536663807890199</v>
      </c>
      <c r="O3710">
        <v>15.6812339331619</v>
      </c>
      <c r="P3710">
        <v>155.08196721311401</v>
      </c>
    </row>
    <row r="3711" spans="1:17" hidden="1" x14ac:dyDescent="0.3">
      <c r="A3711" t="s">
        <v>7651</v>
      </c>
      <c r="B3711" t="s">
        <v>7652</v>
      </c>
      <c r="C3711" t="str">
        <f>IFERROR(VLOOKUP(Table1[[#This Row],[Ticker]],[1]!Table2[[Symbol]:[Industry]],2,FALSE),"-")</f>
        <v>-</v>
      </c>
      <c r="D3711" t="s">
        <v>1547</v>
      </c>
      <c r="E3711">
        <v>34.884</v>
      </c>
      <c r="F3711">
        <v>34.200000000000003</v>
      </c>
      <c r="G3711">
        <v>-28.096223489937</v>
      </c>
      <c r="H3711">
        <v>2.4846999320760998</v>
      </c>
      <c r="I3711">
        <v>-21.607814499798</v>
      </c>
      <c r="J3711">
        <v>7.3580127494642902</v>
      </c>
      <c r="K3711">
        <v>33.641246441402203</v>
      </c>
      <c r="L3711">
        <v>35.727989216698099</v>
      </c>
      <c r="M3711">
        <v>57.500762278442501</v>
      </c>
      <c r="N3711">
        <v>0.93666052053061299</v>
      </c>
      <c r="O3711">
        <v>62.280701754385902</v>
      </c>
      <c r="P3711">
        <v>15.540540540540499</v>
      </c>
      <c r="Q3711">
        <v>6.8865764952982994E-2</v>
      </c>
    </row>
    <row r="3712" spans="1:17" hidden="1" x14ac:dyDescent="0.3">
      <c r="A3712" t="s">
        <v>7653</v>
      </c>
      <c r="B3712" t="s">
        <v>7654</v>
      </c>
      <c r="C3712" t="str">
        <f>IFERROR(VLOOKUP(Table1[[#This Row],[Ticker]],[1]!Table2[[Symbol]:[Industry]],2,FALSE),"-")</f>
        <v>-</v>
      </c>
      <c r="D3712" t="s">
        <v>1169</v>
      </c>
      <c r="E3712">
        <v>34.836275200000003</v>
      </c>
      <c r="F3712">
        <v>20.48</v>
      </c>
      <c r="G3712">
        <v>-52.750611477452097</v>
      </c>
      <c r="H3712">
        <v>1.27408733612757</v>
      </c>
      <c r="I3712">
        <v>-36.987386822067002</v>
      </c>
      <c r="J3712">
        <v>-7.2599964479841397</v>
      </c>
      <c r="K3712">
        <v>19.443680459090601</v>
      </c>
      <c r="L3712">
        <v>23.961246091141302</v>
      </c>
      <c r="M3712">
        <v>61.043221400510099</v>
      </c>
      <c r="N3712">
        <v>0.14499490965320899</v>
      </c>
      <c r="O3712">
        <v>106.298828125</v>
      </c>
      <c r="P3712">
        <v>37.819650067294702</v>
      </c>
      <c r="Q3712">
        <v>3.8301265292579999E-3</v>
      </c>
    </row>
    <row r="3713" spans="1:17" hidden="1" x14ac:dyDescent="0.3">
      <c r="A3713" t="s">
        <v>7655</v>
      </c>
      <c r="B3713" t="s">
        <v>7656</v>
      </c>
      <c r="C3713" t="str">
        <f>IFERROR(VLOOKUP(Table1[[#This Row],[Ticker]],[1]!Table2[[Symbol]:[Industry]],2,FALSE),"-")</f>
        <v>-</v>
      </c>
      <c r="D3713" t="s">
        <v>2247</v>
      </c>
      <c r="E3713">
        <v>34.741148625000001</v>
      </c>
      <c r="F3713">
        <v>185.65</v>
      </c>
      <c r="G3713">
        <v>-51.865209292745</v>
      </c>
      <c r="H3713">
        <v>1.9985327591473401</v>
      </c>
      <c r="I3713">
        <v>-9.5294927035404893</v>
      </c>
      <c r="J3713">
        <v>7.1789903829419304</v>
      </c>
      <c r="K3713">
        <v>168.29199881040401</v>
      </c>
      <c r="M3713">
        <v>58.919826904092901</v>
      </c>
      <c r="N3713">
        <v>1.6909986565158901</v>
      </c>
      <c r="O3713">
        <v>37.3552383517371</v>
      </c>
      <c r="P3713">
        <v>52.172131147540902</v>
      </c>
    </row>
    <row r="3714" spans="1:17" hidden="1" x14ac:dyDescent="0.3">
      <c r="A3714" t="s">
        <v>7657</v>
      </c>
      <c r="B3714" t="s">
        <v>7658</v>
      </c>
      <c r="C3714" t="str">
        <f>IFERROR(VLOOKUP(Table1[[#This Row],[Ticker]],[1]!Table2[[Symbol]:[Industry]],2,FALSE),"-")</f>
        <v>-</v>
      </c>
      <c r="D3714" t="s">
        <v>4638</v>
      </c>
      <c r="E3714">
        <v>34.716755657999997</v>
      </c>
      <c r="F3714">
        <v>50.99</v>
      </c>
      <c r="G3714">
        <v>-43.463171941301901</v>
      </c>
      <c r="H3714">
        <v>-8.0541872368998906</v>
      </c>
      <c r="I3714">
        <v>-32.174562869387003</v>
      </c>
      <c r="J3714">
        <v>-1.39175382383169</v>
      </c>
      <c r="K3714">
        <v>51.344337039657603</v>
      </c>
      <c r="L3714">
        <v>59.830768060436597</v>
      </c>
      <c r="M3714">
        <v>46.874875063139903</v>
      </c>
      <c r="N3714">
        <v>0.72229299363057298</v>
      </c>
      <c r="O3714">
        <v>76.112963326142307</v>
      </c>
      <c r="P3714">
        <v>17.2183908045977</v>
      </c>
    </row>
    <row r="3715" spans="1:17" hidden="1" x14ac:dyDescent="0.3">
      <c r="A3715" t="s">
        <v>7659</v>
      </c>
      <c r="B3715" t="s">
        <v>7660</v>
      </c>
      <c r="C3715" t="str">
        <f>IFERROR(VLOOKUP(Table1[[#This Row],[Ticker]],[1]!Table2[[Symbol]:[Industry]],2,FALSE),"-")</f>
        <v>-</v>
      </c>
      <c r="D3715" t="s">
        <v>1419</v>
      </c>
      <c r="E3715">
        <v>34.567140799999997</v>
      </c>
      <c r="F3715">
        <v>2.23</v>
      </c>
      <c r="G3715">
        <v>92.966369654623307</v>
      </c>
      <c r="H3715">
        <v>10.8335256467718</v>
      </c>
      <c r="I3715">
        <v>20.735016798257099</v>
      </c>
      <c r="J3715">
        <v>20.3421397335912</v>
      </c>
      <c r="K3715">
        <v>1.6355647266182101</v>
      </c>
      <c r="L3715">
        <v>1.43865102218163</v>
      </c>
      <c r="M3715">
        <v>92.0826461188813</v>
      </c>
      <c r="N3715">
        <v>1.04500976350493</v>
      </c>
      <c r="O3715">
        <v>0</v>
      </c>
      <c r="P3715">
        <v>243.07692307692301</v>
      </c>
      <c r="Q3715">
        <v>0.10111831481477</v>
      </c>
    </row>
    <row r="3716" spans="1:17" hidden="1" x14ac:dyDescent="0.3">
      <c r="A3716" t="s">
        <v>7661</v>
      </c>
      <c r="B3716" t="s">
        <v>7662</v>
      </c>
      <c r="C3716" t="str">
        <f>IFERROR(VLOOKUP(Table1[[#This Row],[Ticker]],[1]!Table2[[Symbol]:[Industry]],2,FALSE),"-")</f>
        <v>-</v>
      </c>
      <c r="D3716" t="s">
        <v>630</v>
      </c>
      <c r="E3716">
        <v>34.564160399999999</v>
      </c>
      <c r="F3716">
        <v>33</v>
      </c>
      <c r="G3716">
        <v>-23.202940801834998</v>
      </c>
      <c r="H3716">
        <v>-9.9096112652757409</v>
      </c>
      <c r="I3716">
        <v>-34.416498353258</v>
      </c>
      <c r="J3716">
        <v>-14.530040717536499</v>
      </c>
      <c r="K3716">
        <v>37.659797272922503</v>
      </c>
      <c r="L3716">
        <v>37.367395906941702</v>
      </c>
      <c r="M3716">
        <v>16.515489784491098</v>
      </c>
      <c r="N3716">
        <v>2.8047056045107599</v>
      </c>
      <c r="O3716">
        <v>67.575757575757507</v>
      </c>
      <c r="P3716">
        <v>6.8306895435415997</v>
      </c>
    </row>
    <row r="3717" spans="1:17" hidden="1" x14ac:dyDescent="0.3">
      <c r="A3717" t="s">
        <v>7663</v>
      </c>
      <c r="B3717" t="s">
        <v>7664</v>
      </c>
      <c r="C3717" t="str">
        <f>IFERROR(VLOOKUP(Table1[[#This Row],[Ticker]],[1]!Table2[[Symbol]:[Industry]],2,FALSE),"-")</f>
        <v>-</v>
      </c>
      <c r="D3717" t="s">
        <v>415</v>
      </c>
      <c r="E3717">
        <v>34.523546750000001</v>
      </c>
      <c r="F3717">
        <v>112.3</v>
      </c>
      <c r="G3717">
        <v>-30.033630345376601</v>
      </c>
      <c r="H3717">
        <v>-35.5705617153099</v>
      </c>
      <c r="I3717">
        <v>90.510508946011996</v>
      </c>
      <c r="J3717">
        <v>-9.0303483184614599</v>
      </c>
      <c r="K3717">
        <v>101.53152998830301</v>
      </c>
      <c r="M3717">
        <v>8.3841721582121806</v>
      </c>
      <c r="N3717">
        <v>9.16591545612815E-2</v>
      </c>
      <c r="O3717">
        <v>61.531611754229701</v>
      </c>
    </row>
    <row r="3718" spans="1:17" hidden="1" x14ac:dyDescent="0.3">
      <c r="A3718" t="s">
        <v>7665</v>
      </c>
      <c r="B3718" t="s">
        <v>7666</v>
      </c>
      <c r="C3718" t="str">
        <f>IFERROR(VLOOKUP(Table1[[#This Row],[Ticker]],[1]!Table2[[Symbol]:[Industry]],2,FALSE),"-")</f>
        <v>-</v>
      </c>
      <c r="E3718">
        <v>34.441291499999998</v>
      </c>
      <c r="F3718">
        <v>5.39</v>
      </c>
      <c r="G3718">
        <v>-47.110553422299702</v>
      </c>
      <c r="H3718">
        <v>-5.5820823387091298</v>
      </c>
      <c r="I3718">
        <v>-56.3346018015338</v>
      </c>
      <c r="J3718">
        <v>-5.0179793140277704</v>
      </c>
      <c r="K3718">
        <v>6.0169306942327196</v>
      </c>
      <c r="L3718">
        <v>5.5182336937573799</v>
      </c>
      <c r="M3718">
        <v>28.325914609159099</v>
      </c>
      <c r="N3718">
        <v>1.3286076699564</v>
      </c>
      <c r="O3718">
        <v>80.705009276437806</v>
      </c>
      <c r="P3718">
        <v>2.4714828897338399</v>
      </c>
    </row>
    <row r="3719" spans="1:17" hidden="1" x14ac:dyDescent="0.3">
      <c r="A3719" t="s">
        <v>7667</v>
      </c>
      <c r="B3719" t="s">
        <v>7668</v>
      </c>
      <c r="C3719" t="str">
        <f>IFERROR(VLOOKUP(Table1[[#This Row],[Ticker]],[1]!Table2[[Symbol]:[Industry]],2,FALSE),"-")</f>
        <v>-</v>
      </c>
      <c r="D3719" t="s">
        <v>1642</v>
      </c>
      <c r="E3719">
        <v>34.295158800000003</v>
      </c>
      <c r="F3719">
        <v>77.94</v>
      </c>
      <c r="G3719">
        <v>189.65463872763399</v>
      </c>
      <c r="H3719">
        <v>73.506275173866499</v>
      </c>
      <c r="I3719">
        <v>20.404466877670799</v>
      </c>
      <c r="J3719">
        <v>100.262000360768</v>
      </c>
      <c r="K3719">
        <v>50.485608734835701</v>
      </c>
      <c r="L3719">
        <v>47.259005413323898</v>
      </c>
      <c r="M3719">
        <v>79.916884408112793</v>
      </c>
      <c r="N3719">
        <v>3.0845623510094198</v>
      </c>
      <c r="O3719">
        <v>16.6666666666666</v>
      </c>
      <c r="P3719">
        <v>235.65891472868199</v>
      </c>
    </row>
    <row r="3720" spans="1:17" hidden="1" x14ac:dyDescent="0.3">
      <c r="A3720" t="s">
        <v>7669</v>
      </c>
      <c r="B3720" t="s">
        <v>7670</v>
      </c>
      <c r="C3720" t="str">
        <f>IFERROR(VLOOKUP(Table1[[#This Row],[Ticker]],[1]!Table2[[Symbol]:[Industry]],2,FALSE),"-")</f>
        <v>-</v>
      </c>
      <c r="D3720" t="s">
        <v>72</v>
      </c>
      <c r="E3720">
        <v>34.286190114</v>
      </c>
      <c r="F3720">
        <v>54.66</v>
      </c>
      <c r="G3720">
        <v>-3.27110715428203</v>
      </c>
      <c r="H3720">
        <v>0.41725491753170801</v>
      </c>
      <c r="I3720">
        <v>-19.1734246470374</v>
      </c>
      <c r="J3720">
        <v>-12.138755861444</v>
      </c>
      <c r="K3720">
        <v>50.143613771432797</v>
      </c>
      <c r="L3720">
        <v>52.842539444694303</v>
      </c>
      <c r="M3720">
        <v>55.052636729449503</v>
      </c>
      <c r="N3720">
        <v>1.30160346144057</v>
      </c>
      <c r="O3720">
        <v>137.37650933040601</v>
      </c>
      <c r="P3720">
        <v>43.842105263157798</v>
      </c>
      <c r="Q3720">
        <v>8.2165674949545006E-2</v>
      </c>
    </row>
    <row r="3721" spans="1:17" hidden="1" x14ac:dyDescent="0.3">
      <c r="A3721" t="s">
        <v>7671</v>
      </c>
      <c r="B3721" t="s">
        <v>7672</v>
      </c>
      <c r="C3721" t="str">
        <f>IFERROR(VLOOKUP(Table1[[#This Row],[Ticker]],[1]!Table2[[Symbol]:[Industry]],2,FALSE),"-")</f>
        <v>-</v>
      </c>
      <c r="D3721" t="s">
        <v>246</v>
      </c>
      <c r="E3721">
        <v>34.275770100000003</v>
      </c>
      <c r="F3721">
        <v>27.17</v>
      </c>
      <c r="G3721">
        <v>37.166369654623303</v>
      </c>
      <c r="H3721">
        <v>3.7940010812977998</v>
      </c>
      <c r="I3721">
        <v>21.094723591879099</v>
      </c>
      <c r="J3721">
        <v>-9.3016613991966395</v>
      </c>
      <c r="K3721">
        <v>26.394141509517699</v>
      </c>
      <c r="L3721">
        <v>22.120113965899201</v>
      </c>
      <c r="M3721">
        <v>38.384184463158</v>
      </c>
      <c r="N3721">
        <v>0.60024097065428805</v>
      </c>
      <c r="O3721">
        <v>15.9735001840265</v>
      </c>
      <c r="P3721">
        <v>92.695035460992898</v>
      </c>
      <c r="Q3721">
        <v>0.104172244103287</v>
      </c>
    </row>
    <row r="3722" spans="1:17" hidden="1" x14ac:dyDescent="0.3">
      <c r="A3722" t="s">
        <v>7673</v>
      </c>
      <c r="B3722" t="s">
        <v>7674</v>
      </c>
      <c r="C3722" t="str">
        <f>IFERROR(VLOOKUP(Table1[[#This Row],[Ticker]],[1]!Table2[[Symbol]:[Industry]],2,FALSE),"-")</f>
        <v>-</v>
      </c>
      <c r="D3722" t="s">
        <v>366</v>
      </c>
      <c r="E3722">
        <v>34.168962516000001</v>
      </c>
      <c r="F3722">
        <v>59.46</v>
      </c>
      <c r="G3722">
        <v>34.129815264783403</v>
      </c>
      <c r="H3722">
        <v>-0.38948437233771999</v>
      </c>
      <c r="I3722">
        <v>31.247391896619501</v>
      </c>
      <c r="J3722">
        <v>3.6252052465702498</v>
      </c>
      <c r="K3722">
        <v>56.468194009182398</v>
      </c>
      <c r="L3722">
        <v>47.966150992490697</v>
      </c>
      <c r="M3722">
        <v>59.8306471567439</v>
      </c>
      <c r="N3722">
        <v>0.34054834054833999</v>
      </c>
      <c r="O3722">
        <v>24.537504204507201</v>
      </c>
      <c r="P3722">
        <v>115.434782608695</v>
      </c>
    </row>
    <row r="3723" spans="1:17" hidden="1" x14ac:dyDescent="0.3">
      <c r="A3723" t="s">
        <v>7675</v>
      </c>
      <c r="B3723" t="s">
        <v>7676</v>
      </c>
      <c r="C3723" t="str">
        <f>IFERROR(VLOOKUP(Table1[[#This Row],[Ticker]],[1]!Table2[[Symbol]:[Industry]],2,FALSE),"-")</f>
        <v>-</v>
      </c>
      <c r="D3723" t="s">
        <v>141</v>
      </c>
      <c r="E3723">
        <v>34.1496</v>
      </c>
      <c r="F3723">
        <v>275.39999999999998</v>
      </c>
      <c r="G3723">
        <v>572.87601743410198</v>
      </c>
      <c r="H3723">
        <v>85.936790137111501</v>
      </c>
      <c r="I3723">
        <v>110.399828177354</v>
      </c>
      <c r="J3723">
        <v>-6.1179086925588404</v>
      </c>
      <c r="K3723">
        <v>194.86558994814499</v>
      </c>
      <c r="L3723">
        <v>129.16399634055401</v>
      </c>
      <c r="M3723">
        <v>63.429387868177599</v>
      </c>
      <c r="N3723">
        <v>3.0770918928804498</v>
      </c>
      <c r="O3723">
        <v>12.7814088598402</v>
      </c>
      <c r="P3723">
        <v>602.90964777947897</v>
      </c>
    </row>
    <row r="3724" spans="1:17" hidden="1" x14ac:dyDescent="0.3">
      <c r="A3724" t="s">
        <v>7677</v>
      </c>
      <c r="B3724" t="s">
        <v>7678</v>
      </c>
      <c r="C3724" t="str">
        <f>IFERROR(VLOOKUP(Table1[[#This Row],[Ticker]],[1]!Table2[[Symbol]:[Industry]],2,FALSE),"-")</f>
        <v>-</v>
      </c>
      <c r="D3724" t="s">
        <v>246</v>
      </c>
      <c r="E3724">
        <v>34.116176160000002</v>
      </c>
      <c r="F3724">
        <v>85.98</v>
      </c>
      <c r="G3724">
        <v>-23.911685146660201</v>
      </c>
      <c r="H3724">
        <v>-1.8480086975636101</v>
      </c>
      <c r="I3724">
        <v>-13.4061600073933</v>
      </c>
      <c r="J3724">
        <v>8.6016073001454405</v>
      </c>
      <c r="K3724">
        <v>83.413018050032093</v>
      </c>
      <c r="L3724">
        <v>82.111581082158096</v>
      </c>
      <c r="M3724">
        <v>54.989720108943601</v>
      </c>
      <c r="N3724">
        <v>1.9822673488290701</v>
      </c>
      <c r="O3724">
        <v>25.785066294486999</v>
      </c>
      <c r="P3724">
        <v>18.4297520661157</v>
      </c>
      <c r="Q3724">
        <v>-5.8963498164022E-2</v>
      </c>
    </row>
    <row r="3725" spans="1:17" hidden="1" x14ac:dyDescent="0.3">
      <c r="A3725" t="s">
        <v>7679</v>
      </c>
      <c r="B3725" t="s">
        <v>7680</v>
      </c>
      <c r="C3725" t="str">
        <f>IFERROR(VLOOKUP(Table1[[#This Row],[Ticker]],[1]!Table2[[Symbol]:[Industry]],2,FALSE),"-")</f>
        <v>-</v>
      </c>
      <c r="D3725" t="s">
        <v>54</v>
      </c>
      <c r="E3725">
        <v>34.040607699999903</v>
      </c>
      <c r="F3725">
        <v>5.5</v>
      </c>
      <c r="G3725">
        <v>-5.5931859894901201</v>
      </c>
      <c r="H3725">
        <v>-1.87035303188851</v>
      </c>
      <c r="I3725">
        <v>-12.2495918825592</v>
      </c>
      <c r="J3725">
        <v>1.0670674632677399</v>
      </c>
      <c r="K3725">
        <v>3.84060084798248</v>
      </c>
      <c r="L3725">
        <v>2.670549716824</v>
      </c>
      <c r="M3725">
        <v>38.443217552922597</v>
      </c>
      <c r="N3725">
        <v>1</v>
      </c>
      <c r="Q3725">
        <v>2.0202940921462999E-2</v>
      </c>
    </row>
    <row r="3726" spans="1:17" hidden="1" x14ac:dyDescent="0.3">
      <c r="A3726" t="s">
        <v>7681</v>
      </c>
      <c r="B3726" t="s">
        <v>7682</v>
      </c>
      <c r="C3726" t="str">
        <f>IFERROR(VLOOKUP(Table1[[#This Row],[Ticker]],[1]!Table2[[Symbol]:[Industry]],2,FALSE),"-")</f>
        <v>-</v>
      </c>
      <c r="D3726" t="s">
        <v>356</v>
      </c>
      <c r="E3726">
        <v>34.038729400000001</v>
      </c>
      <c r="F3726">
        <v>84.5</v>
      </c>
      <c r="G3726">
        <v>-47.994795393920299</v>
      </c>
      <c r="H3726">
        <v>-6.9207099256739797</v>
      </c>
      <c r="I3726">
        <v>-19.472678128538899</v>
      </c>
      <c r="J3726">
        <v>-2.6599463716338398</v>
      </c>
      <c r="K3726">
        <v>88.037558307890393</v>
      </c>
      <c r="L3726">
        <v>90.582506111014993</v>
      </c>
      <c r="M3726">
        <v>40.7211802905383</v>
      </c>
      <c r="N3726">
        <v>0.71728965260047595</v>
      </c>
      <c r="O3726">
        <v>36.094674556213</v>
      </c>
      <c r="P3726">
        <v>8.3333333333333197</v>
      </c>
      <c r="Q3726">
        <v>-2.3493316962483999E-2</v>
      </c>
    </row>
    <row r="3727" spans="1:17" hidden="1" x14ac:dyDescent="0.3">
      <c r="A3727" t="s">
        <v>7683</v>
      </c>
      <c r="B3727" t="s">
        <v>7684</v>
      </c>
      <c r="C3727" t="str">
        <f>IFERROR(VLOOKUP(Table1[[#This Row],[Ticker]],[1]!Table2[[Symbol]:[Industry]],2,FALSE),"-")</f>
        <v>-</v>
      </c>
      <c r="D3727" t="s">
        <v>46</v>
      </c>
      <c r="E3727">
        <v>33.937987999999997</v>
      </c>
      <c r="F3727">
        <v>980</v>
      </c>
      <c r="G3727">
        <v>65.966369654623307</v>
      </c>
      <c r="H3727">
        <v>-7.7833654180996703</v>
      </c>
      <c r="I3727">
        <v>15.0589937857299</v>
      </c>
      <c r="J3727">
        <v>7.3940877855393197</v>
      </c>
      <c r="K3727">
        <v>915.06678940313702</v>
      </c>
      <c r="L3727">
        <v>801.10830900657402</v>
      </c>
      <c r="M3727">
        <v>65.1672604879018</v>
      </c>
      <c r="N3727">
        <v>0.186892246798949</v>
      </c>
      <c r="O3727">
        <v>24.760204081632601</v>
      </c>
      <c r="P3727">
        <v>106.31578947368401</v>
      </c>
      <c r="Q3727">
        <v>0.101706754907413</v>
      </c>
    </row>
    <row r="3728" spans="1:17" hidden="1" x14ac:dyDescent="0.3">
      <c r="A3728" t="s">
        <v>7685</v>
      </c>
      <c r="B3728" t="s">
        <v>7686</v>
      </c>
      <c r="C3728" t="str">
        <f>IFERROR(VLOOKUP(Table1[[#This Row],[Ticker]],[1]!Table2[[Symbol]:[Industry]],2,FALSE),"-")</f>
        <v>-</v>
      </c>
      <c r="D3728" t="s">
        <v>54</v>
      </c>
      <c r="E3728">
        <v>33.891195027999999</v>
      </c>
      <c r="F3728">
        <v>20.78</v>
      </c>
      <c r="G3728">
        <v>8.4997029879566703</v>
      </c>
      <c r="H3728">
        <v>2.92406668468126</v>
      </c>
      <c r="I3728">
        <v>-8.3419705329415095</v>
      </c>
      <c r="J3728">
        <v>-4.3488901667409499</v>
      </c>
      <c r="K3728">
        <v>20.710149564617002</v>
      </c>
      <c r="L3728">
        <v>18.882627898071298</v>
      </c>
      <c r="M3728">
        <v>44.811255850702899</v>
      </c>
      <c r="N3728">
        <v>0.61899539823828398</v>
      </c>
      <c r="O3728">
        <v>20.259865255052901</v>
      </c>
      <c r="P3728">
        <v>70.327868852459005</v>
      </c>
      <c r="Q3728">
        <v>5.4806429772057998E-2</v>
      </c>
    </row>
    <row r="3729" spans="1:17" hidden="1" x14ac:dyDescent="0.3">
      <c r="A3729" t="s">
        <v>7687</v>
      </c>
      <c r="B3729" t="s">
        <v>7688</v>
      </c>
      <c r="C3729" t="str">
        <f>IFERROR(VLOOKUP(Table1[[#This Row],[Ticker]],[1]!Table2[[Symbol]:[Industry]],2,FALSE),"-")</f>
        <v>-</v>
      </c>
      <c r="D3729" t="s">
        <v>2247</v>
      </c>
      <c r="E3729">
        <v>33.873540370000001</v>
      </c>
      <c r="F3729">
        <v>60.47</v>
      </c>
      <c r="G3729">
        <v>-25.414253182746901</v>
      </c>
      <c r="H3729">
        <v>-4.9140139338871602</v>
      </c>
      <c r="I3729">
        <v>-5.6575055475026099</v>
      </c>
      <c r="J3729">
        <v>-1.45644879640849</v>
      </c>
      <c r="K3729">
        <v>59.970986249738701</v>
      </c>
      <c r="L3729">
        <v>58.8861985602015</v>
      </c>
      <c r="M3729">
        <v>54.500727123331103</v>
      </c>
      <c r="N3729">
        <v>0.80692457163045395</v>
      </c>
      <c r="O3729">
        <v>30.312551678518201</v>
      </c>
      <c r="P3729">
        <v>41.450292397660803</v>
      </c>
      <c r="Q3729">
        <v>1.5035573234727999E-2</v>
      </c>
    </row>
    <row r="3730" spans="1:17" hidden="1" x14ac:dyDescent="0.3">
      <c r="A3730" t="s">
        <v>7689</v>
      </c>
      <c r="B3730" t="s">
        <v>7690</v>
      </c>
      <c r="C3730" t="str">
        <f>IFERROR(VLOOKUP(Table1[[#This Row],[Ticker]],[1]!Table2[[Symbol]:[Industry]],2,FALSE),"-")</f>
        <v>-</v>
      </c>
      <c r="D3730" t="s">
        <v>356</v>
      </c>
      <c r="E3730">
        <v>33.799677600000003</v>
      </c>
      <c r="F3730">
        <v>56.24</v>
      </c>
      <c r="G3730">
        <v>20.542005531464</v>
      </c>
      <c r="H3730">
        <v>-0.475614285093161</v>
      </c>
      <c r="I3730">
        <v>-16.008799315637699</v>
      </c>
      <c r="J3730">
        <v>4.4995137175422499</v>
      </c>
      <c r="K3730">
        <v>55.818754562854501</v>
      </c>
      <c r="L3730">
        <v>54.341441831113997</v>
      </c>
      <c r="M3730">
        <v>49.703177478943303</v>
      </c>
      <c r="N3730">
        <v>0.42372087555580401</v>
      </c>
      <c r="O3730">
        <v>67.852062588904701</v>
      </c>
      <c r="Q3730">
        <v>4.3212499182191E-2</v>
      </c>
    </row>
    <row r="3731" spans="1:17" hidden="1" x14ac:dyDescent="0.3">
      <c r="A3731" t="s">
        <v>7691</v>
      </c>
      <c r="B3731" t="s">
        <v>7692</v>
      </c>
      <c r="C3731" t="str">
        <f>IFERROR(VLOOKUP(Table1[[#This Row],[Ticker]],[1]!Table2[[Symbol]:[Industry]],2,FALSE),"-")</f>
        <v>-</v>
      </c>
      <c r="D3731" t="s">
        <v>415</v>
      </c>
      <c r="E3731">
        <v>33.762476837999998</v>
      </c>
      <c r="F3731">
        <v>13.29</v>
      </c>
      <c r="G3731">
        <v>-16.2493837700342</v>
      </c>
      <c r="H3731">
        <v>-8.3100650372553293</v>
      </c>
      <c r="I3731">
        <v>-36.787993680360799</v>
      </c>
      <c r="J3731">
        <v>-4.3539641625126198</v>
      </c>
      <c r="K3731">
        <v>13.674881449783401</v>
      </c>
      <c r="L3731">
        <v>14.4184868926923</v>
      </c>
      <c r="M3731">
        <v>43.230275114366997</v>
      </c>
      <c r="N3731">
        <v>0.795301450435142</v>
      </c>
      <c r="O3731">
        <v>82.844243792325003</v>
      </c>
      <c r="P3731">
        <v>32.767232767232699</v>
      </c>
      <c r="Q3731">
        <v>2.6479169190107E-2</v>
      </c>
    </row>
    <row r="3732" spans="1:17" hidden="1" x14ac:dyDescent="0.3">
      <c r="A3732" t="s">
        <v>7693</v>
      </c>
      <c r="B3732" t="s">
        <v>7694</v>
      </c>
      <c r="C3732" t="str">
        <f>IFERROR(VLOOKUP(Table1[[#This Row],[Ticker]],[1]!Table2[[Symbol]:[Industry]],2,FALSE),"-")</f>
        <v>-</v>
      </c>
      <c r="D3732" t="s">
        <v>2642</v>
      </c>
      <c r="E3732">
        <v>33.726984199999997</v>
      </c>
      <c r="F3732">
        <v>45.5</v>
      </c>
      <c r="G3732">
        <v>67.792456611144999</v>
      </c>
      <c r="H3732">
        <v>-0.60654904105641805</v>
      </c>
      <c r="I3732">
        <v>-11.7076947415198</v>
      </c>
      <c r="J3732">
        <v>5.4513834310702602</v>
      </c>
      <c r="K3732">
        <v>44.243929030708301</v>
      </c>
      <c r="L3732">
        <v>42.503326974874199</v>
      </c>
      <c r="M3732">
        <v>55.445797488854403</v>
      </c>
      <c r="N3732">
        <v>0.98662062710637399</v>
      </c>
      <c r="O3732">
        <v>47.890109890109898</v>
      </c>
      <c r="P3732">
        <v>119.277108433734</v>
      </c>
      <c r="Q3732">
        <v>0.11787929659023599</v>
      </c>
    </row>
    <row r="3733" spans="1:17" hidden="1" x14ac:dyDescent="0.3">
      <c r="A3733" t="s">
        <v>7695</v>
      </c>
      <c r="B3733" t="s">
        <v>7696</v>
      </c>
      <c r="C3733" t="str">
        <f>IFERROR(VLOOKUP(Table1[[#This Row],[Ticker]],[1]!Table2[[Symbol]:[Industry]],2,FALSE),"-")</f>
        <v>-</v>
      </c>
      <c r="D3733" t="s">
        <v>566</v>
      </c>
      <c r="E3733">
        <v>33.659999999999997</v>
      </c>
      <c r="F3733">
        <v>110</v>
      </c>
      <c r="G3733">
        <v>41.8413696546233</v>
      </c>
      <c r="H3733">
        <v>-3.0574517968372099</v>
      </c>
      <c r="I3733">
        <v>-27.114911051670699</v>
      </c>
      <c r="J3733">
        <v>-1.3721459806944301</v>
      </c>
      <c r="K3733">
        <v>114.933189605186</v>
      </c>
      <c r="L3733">
        <v>111.83111749419901</v>
      </c>
      <c r="M3733">
        <v>7.2324154976260002E-3</v>
      </c>
      <c r="N3733">
        <v>1.3555555555555501</v>
      </c>
      <c r="O3733">
        <v>26.272727272727199</v>
      </c>
      <c r="P3733">
        <v>71.875</v>
      </c>
    </row>
    <row r="3734" spans="1:17" hidden="1" x14ac:dyDescent="0.3">
      <c r="A3734" t="s">
        <v>7697</v>
      </c>
      <c r="B3734" t="s">
        <v>7698</v>
      </c>
      <c r="C3734" t="str">
        <f>IFERROR(VLOOKUP(Table1[[#This Row],[Ticker]],[1]!Table2[[Symbol]:[Industry]],2,FALSE),"-")</f>
        <v>-</v>
      </c>
      <c r="D3734" t="s">
        <v>630</v>
      </c>
      <c r="E3734">
        <v>33.544876680000002</v>
      </c>
      <c r="F3734">
        <v>85.05</v>
      </c>
      <c r="G3734">
        <v>0.85279624742111004</v>
      </c>
      <c r="H3734">
        <v>1.0186993247684399</v>
      </c>
      <c r="I3734">
        <v>-18.206091113439001</v>
      </c>
      <c r="J3734">
        <v>-0.49893606102975102</v>
      </c>
      <c r="K3734">
        <v>83.702871580746603</v>
      </c>
      <c r="L3734">
        <v>79.481472067193906</v>
      </c>
      <c r="M3734">
        <v>47.661650944836303</v>
      </c>
      <c r="N3734">
        <v>0.38997118945041598</v>
      </c>
      <c r="O3734">
        <v>37.554379776601898</v>
      </c>
      <c r="P3734">
        <v>36.188951160928703</v>
      </c>
      <c r="Q3734">
        <v>1.7129762121182002E-2</v>
      </c>
    </row>
    <row r="3735" spans="1:17" hidden="1" x14ac:dyDescent="0.3">
      <c r="A3735" t="s">
        <v>7699</v>
      </c>
      <c r="B3735" t="s">
        <v>7700</v>
      </c>
      <c r="C3735" t="str">
        <f>IFERROR(VLOOKUP(Table1[[#This Row],[Ticker]],[1]!Table2[[Symbol]:[Industry]],2,FALSE),"-")</f>
        <v>-</v>
      </c>
      <c r="D3735" t="s">
        <v>514</v>
      </c>
      <c r="E3735">
        <v>33.434199999999997</v>
      </c>
      <c r="F3735">
        <v>4.45</v>
      </c>
      <c r="K3735">
        <v>4.2784012200506201</v>
      </c>
      <c r="L3735">
        <v>4.6367428745490402</v>
      </c>
      <c r="M3735">
        <v>37.211772227299498</v>
      </c>
      <c r="N3735">
        <v>1</v>
      </c>
      <c r="Q3735">
        <v>4.2811073451381999E-2</v>
      </c>
    </row>
    <row r="3736" spans="1:17" hidden="1" x14ac:dyDescent="0.3">
      <c r="A3736" t="s">
        <v>7701</v>
      </c>
      <c r="B3736" t="s">
        <v>7702</v>
      </c>
      <c r="C3736" t="str">
        <f>IFERROR(VLOOKUP(Table1[[#This Row],[Ticker]],[1]!Table2[[Symbol]:[Industry]],2,FALSE),"-")</f>
        <v>-</v>
      </c>
      <c r="E3736">
        <v>33.39</v>
      </c>
      <c r="F3736">
        <v>47.7</v>
      </c>
      <c r="G3736">
        <v>223.561625399619</v>
      </c>
      <c r="H3736">
        <v>-8.1444578029255901</v>
      </c>
      <c r="I3736">
        <v>-51.990114372103697</v>
      </c>
      <c r="J3736">
        <v>-10.5804559189313</v>
      </c>
      <c r="K3736">
        <v>54.159790864740103</v>
      </c>
      <c r="L3736">
        <v>51.261717503253998</v>
      </c>
      <c r="M3736">
        <v>25.289607385683802</v>
      </c>
      <c r="N3736">
        <v>0.57293166530967998</v>
      </c>
      <c r="O3736">
        <v>87.589098532494702</v>
      </c>
      <c r="P3736">
        <v>288.75305623471797</v>
      </c>
    </row>
    <row r="3737" spans="1:17" hidden="1" x14ac:dyDescent="0.3">
      <c r="A3737" t="s">
        <v>7703</v>
      </c>
      <c r="B3737" t="s">
        <v>7704</v>
      </c>
      <c r="C3737" t="str">
        <f>IFERROR(VLOOKUP(Table1[[#This Row],[Ticker]],[1]!Table2[[Symbol]:[Industry]],2,FALSE),"-")</f>
        <v>-</v>
      </c>
      <c r="D3737" t="s">
        <v>532</v>
      </c>
      <c r="E3737">
        <v>33.379449999999999</v>
      </c>
      <c r="F3737">
        <v>65</v>
      </c>
      <c r="G3737">
        <v>-49.617943100541801</v>
      </c>
      <c r="H3737">
        <v>-3.3949117318728099</v>
      </c>
      <c r="I3737">
        <v>-20.076875711748499</v>
      </c>
      <c r="J3737">
        <v>-3.0065285472803902</v>
      </c>
      <c r="K3737">
        <v>65.958122694860606</v>
      </c>
      <c r="L3737">
        <v>67.703172036999007</v>
      </c>
      <c r="M3737">
        <v>48.677908906101401</v>
      </c>
      <c r="N3737">
        <v>0.29035525950596702</v>
      </c>
      <c r="O3737">
        <v>37.230769230769198</v>
      </c>
      <c r="P3737">
        <v>19.156736938588399</v>
      </c>
      <c r="Q3737">
        <v>0.161764359550854</v>
      </c>
    </row>
    <row r="3738" spans="1:17" hidden="1" x14ac:dyDescent="0.3">
      <c r="A3738" t="s">
        <v>7705</v>
      </c>
      <c r="B3738" t="s">
        <v>7706</v>
      </c>
      <c r="C3738" t="str">
        <f>IFERROR(VLOOKUP(Table1[[#This Row],[Ticker]],[1]!Table2[[Symbol]:[Industry]],2,FALSE),"-")</f>
        <v>-</v>
      </c>
      <c r="D3738" t="s">
        <v>3326</v>
      </c>
      <c r="E3738">
        <v>33.350400399999998</v>
      </c>
      <c r="F3738">
        <v>64.97</v>
      </c>
      <c r="G3738">
        <v>37.890897956510102</v>
      </c>
      <c r="H3738">
        <v>-2.50983274921817</v>
      </c>
      <c r="I3738">
        <v>-21.028543775135201</v>
      </c>
      <c r="J3738">
        <v>-5.6490690576175098</v>
      </c>
      <c r="K3738">
        <v>63.174952545632401</v>
      </c>
      <c r="L3738">
        <v>60.035198337803301</v>
      </c>
      <c r="M3738">
        <v>59.751191199384799</v>
      </c>
      <c r="N3738">
        <v>1.3156613318058099</v>
      </c>
      <c r="O3738">
        <v>50.423272279513597</v>
      </c>
      <c r="P3738">
        <v>78.882158590308293</v>
      </c>
      <c r="Q3738">
        <v>7.2829587316290995E-2</v>
      </c>
    </row>
    <row r="3739" spans="1:17" hidden="1" x14ac:dyDescent="0.3">
      <c r="A3739" t="s">
        <v>7707</v>
      </c>
      <c r="B3739" t="s">
        <v>7708</v>
      </c>
      <c r="C3739" t="str">
        <f>IFERROR(VLOOKUP(Table1[[#This Row],[Ticker]],[1]!Table2[[Symbol]:[Industry]],2,FALSE),"-")</f>
        <v>-</v>
      </c>
      <c r="D3739" t="s">
        <v>630</v>
      </c>
      <c r="E3739">
        <v>33.338891250000003</v>
      </c>
      <c r="F3739">
        <v>53.55</v>
      </c>
      <c r="G3739">
        <v>15.680655368908999</v>
      </c>
      <c r="H3739">
        <v>-2.7659267750963701</v>
      </c>
      <c r="I3739">
        <v>8.6869499226040503</v>
      </c>
      <c r="J3739">
        <v>-5.861503877314</v>
      </c>
      <c r="K3739">
        <v>48.693764627233897</v>
      </c>
      <c r="L3739">
        <v>44.977423270597903</v>
      </c>
      <c r="M3739">
        <v>53.013819425524801</v>
      </c>
      <c r="N3739">
        <v>0.66529897693119799</v>
      </c>
      <c r="O3739">
        <v>21.008403361344499</v>
      </c>
      <c r="P3739">
        <v>73.160873080032303</v>
      </c>
      <c r="Q3739">
        <v>9.2379030958358005E-2</v>
      </c>
    </row>
    <row r="3740" spans="1:17" hidden="1" x14ac:dyDescent="0.3">
      <c r="A3740" t="s">
        <v>7709</v>
      </c>
      <c r="B3740" t="s">
        <v>7710</v>
      </c>
      <c r="C3740" t="str">
        <f>IFERROR(VLOOKUP(Table1[[#This Row],[Ticker]],[1]!Table2[[Symbol]:[Industry]],2,FALSE),"-")</f>
        <v>-</v>
      </c>
      <c r="D3740" t="s">
        <v>630</v>
      </c>
      <c r="E3740">
        <v>33.253820900000001</v>
      </c>
      <c r="F3740">
        <v>15.5</v>
      </c>
      <c r="G3740">
        <v>-91.186512550890399</v>
      </c>
      <c r="H3740">
        <v>-5.3090045918682804</v>
      </c>
      <c r="I3740">
        <v>-50.101145656162501</v>
      </c>
      <c r="J3740">
        <v>9.7789331559961994</v>
      </c>
      <c r="K3740">
        <v>16.088270269718802</v>
      </c>
      <c r="M3740">
        <v>59.651751648932397</v>
      </c>
      <c r="N3740">
        <v>1.90007457121551</v>
      </c>
      <c r="O3740">
        <v>170.96774193548299</v>
      </c>
      <c r="P3740">
        <v>15.2416356877323</v>
      </c>
    </row>
    <row r="3741" spans="1:17" hidden="1" x14ac:dyDescent="0.3">
      <c r="A3741" t="s">
        <v>7711</v>
      </c>
      <c r="B3741" t="s">
        <v>7712</v>
      </c>
      <c r="C3741" t="str">
        <f>IFERROR(VLOOKUP(Table1[[#This Row],[Ticker]],[1]!Table2[[Symbol]:[Industry]],2,FALSE),"-")</f>
        <v>-</v>
      </c>
      <c r="D3741" t="s">
        <v>259</v>
      </c>
      <c r="E3741">
        <v>33.126348</v>
      </c>
      <c r="F3741">
        <v>87.4</v>
      </c>
      <c r="G3741">
        <v>-7.3669636787099897</v>
      </c>
      <c r="H3741">
        <v>65.208262488876997</v>
      </c>
      <c r="I3741">
        <v>3.38913582924638</v>
      </c>
      <c r="J3741">
        <v>20.146102194488002</v>
      </c>
      <c r="K3741">
        <v>61.630120677319098</v>
      </c>
      <c r="L3741">
        <v>58.200435538360203</v>
      </c>
      <c r="M3741">
        <v>95.514326211981398</v>
      </c>
      <c r="N3741">
        <v>1.6632353228867101</v>
      </c>
      <c r="O3741">
        <v>0</v>
      </c>
      <c r="P3741">
        <v>98.410896708286003</v>
      </c>
      <c r="Q3741">
        <v>7.1087014894646E-2</v>
      </c>
    </row>
    <row r="3742" spans="1:17" hidden="1" x14ac:dyDescent="0.3">
      <c r="A3742" t="s">
        <v>7713</v>
      </c>
      <c r="B3742" t="s">
        <v>7714</v>
      </c>
      <c r="C3742" t="str">
        <f>IFERROR(VLOOKUP(Table1[[#This Row],[Ticker]],[1]!Table2[[Symbol]:[Industry]],2,FALSE),"-")</f>
        <v>-</v>
      </c>
      <c r="D3742" t="s">
        <v>415</v>
      </c>
      <c r="E3742">
        <v>33.100137199999999</v>
      </c>
      <c r="F3742">
        <v>56.12</v>
      </c>
      <c r="G3742">
        <v>14.048526265663099</v>
      </c>
      <c r="H3742">
        <v>12.663054806876101</v>
      </c>
      <c r="I3742">
        <v>46.063913428268997</v>
      </c>
      <c r="J3742">
        <v>10.759722151173699</v>
      </c>
      <c r="K3742">
        <v>43.785398169527099</v>
      </c>
      <c r="L3742">
        <v>39.295881224855798</v>
      </c>
      <c r="M3742">
        <v>82.785508828416297</v>
      </c>
      <c r="N3742">
        <v>1.5996774843781401</v>
      </c>
      <c r="O3742">
        <v>0</v>
      </c>
      <c r="P3742">
        <v>94.523396880415902</v>
      </c>
      <c r="Q3742">
        <v>7.2804712383334996E-2</v>
      </c>
    </row>
    <row r="3743" spans="1:17" hidden="1" x14ac:dyDescent="0.3">
      <c r="A3743" t="s">
        <v>7715</v>
      </c>
      <c r="B3743" t="s">
        <v>7716</v>
      </c>
      <c r="C3743" t="str">
        <f>IFERROR(VLOOKUP(Table1[[#This Row],[Ticker]],[1]!Table2[[Symbol]:[Industry]],2,FALSE),"-")</f>
        <v>-</v>
      </c>
      <c r="D3743" t="s">
        <v>412</v>
      </c>
      <c r="E3743">
        <v>33.087600000000002</v>
      </c>
      <c r="F3743">
        <v>26</v>
      </c>
      <c r="G3743">
        <v>-46.162662603441099</v>
      </c>
      <c r="H3743">
        <v>-3.1585299639531099</v>
      </c>
      <c r="I3743">
        <v>-34.539386218081297</v>
      </c>
      <c r="J3743">
        <v>-11.406748056819</v>
      </c>
      <c r="K3743">
        <v>28.137534401794198</v>
      </c>
      <c r="M3743">
        <v>41.782724287815903</v>
      </c>
      <c r="N3743">
        <v>1.1645781119465299</v>
      </c>
      <c r="O3743">
        <v>97.884615384615302</v>
      </c>
      <c r="P3743">
        <v>11.587982832618</v>
      </c>
    </row>
    <row r="3744" spans="1:17" hidden="1" x14ac:dyDescent="0.3">
      <c r="A3744" t="s">
        <v>7717</v>
      </c>
      <c r="B3744" t="s">
        <v>7718</v>
      </c>
      <c r="C3744" t="str">
        <f>IFERROR(VLOOKUP(Table1[[#This Row],[Ticker]],[1]!Table2[[Symbol]:[Industry]],2,FALSE),"-")</f>
        <v>-</v>
      </c>
      <c r="D3744" t="s">
        <v>1611</v>
      </c>
      <c r="E3744">
        <v>33.077959348</v>
      </c>
      <c r="F3744">
        <v>6.59</v>
      </c>
      <c r="G3744">
        <v>0.461419159573836</v>
      </c>
      <c r="H3744">
        <v>0.74064638980585995</v>
      </c>
      <c r="I3744">
        <v>-5.4908785185472597</v>
      </c>
      <c r="J3744">
        <v>0.48256808422055503</v>
      </c>
      <c r="K3744">
        <v>6.51171703477858</v>
      </c>
      <c r="L3744">
        <v>6.0273928551326001</v>
      </c>
      <c r="M3744">
        <v>51.216355176196501</v>
      </c>
      <c r="N3744">
        <v>0.80833742934081698</v>
      </c>
      <c r="O3744">
        <v>28.072837632776899</v>
      </c>
      <c r="P3744">
        <v>41.720430107526802</v>
      </c>
      <c r="Q3744">
        <v>5.8642250480547997E-2</v>
      </c>
    </row>
    <row r="3745" spans="1:17" hidden="1" x14ac:dyDescent="0.3">
      <c r="A3745" t="s">
        <v>7719</v>
      </c>
      <c r="B3745" t="s">
        <v>7720</v>
      </c>
      <c r="C3745" t="str">
        <f>IFERROR(VLOOKUP(Table1[[#This Row],[Ticker]],[1]!Table2[[Symbol]:[Industry]],2,FALSE),"-")</f>
        <v>-</v>
      </c>
      <c r="D3745" t="s">
        <v>1308</v>
      </c>
      <c r="E3745">
        <v>33.068522189999896</v>
      </c>
      <c r="F3745">
        <v>8.39</v>
      </c>
      <c r="G3745">
        <v>106.25669223526801</v>
      </c>
      <c r="H3745">
        <v>-12.7089844746856</v>
      </c>
      <c r="I3745">
        <v>-14.6543104816765</v>
      </c>
      <c r="J3745">
        <v>-5.9522986524501604</v>
      </c>
      <c r="K3745">
        <v>8.9541657052263908</v>
      </c>
      <c r="L3745">
        <v>8.4098122104071695</v>
      </c>
      <c r="M3745">
        <v>28.869558971013799</v>
      </c>
      <c r="N3745">
        <v>0.9615458924218</v>
      </c>
      <c r="O3745">
        <v>37.067938021454097</v>
      </c>
      <c r="P3745">
        <v>144.606413994169</v>
      </c>
      <c r="Q3745">
        <v>7.6315828318565995E-2</v>
      </c>
    </row>
    <row r="3746" spans="1:17" hidden="1" x14ac:dyDescent="0.3">
      <c r="A3746" t="s">
        <v>7721</v>
      </c>
      <c r="B3746" t="s">
        <v>7722</v>
      </c>
      <c r="C3746" t="str">
        <f>IFERROR(VLOOKUP(Table1[[#This Row],[Ticker]],[1]!Table2[[Symbol]:[Industry]],2,FALSE),"-")</f>
        <v>-</v>
      </c>
      <c r="D3746" t="s">
        <v>21</v>
      </c>
      <c r="E3746">
        <v>33.062749734000001</v>
      </c>
      <c r="F3746">
        <v>21.39</v>
      </c>
      <c r="G3746">
        <v>19.0256031041007</v>
      </c>
      <c r="H3746">
        <v>26.844033309904798</v>
      </c>
      <c r="I3746">
        <v>0.89347469256409395</v>
      </c>
      <c r="J3746">
        <v>-1.87673313665773</v>
      </c>
      <c r="K3746">
        <v>18.465568118827999</v>
      </c>
      <c r="L3746">
        <v>17.184256113858002</v>
      </c>
      <c r="M3746">
        <v>60.353762883872498</v>
      </c>
      <c r="N3746">
        <v>3.0063352110963701</v>
      </c>
      <c r="O3746">
        <v>11.547452080411301</v>
      </c>
      <c r="P3746">
        <v>78.25</v>
      </c>
      <c r="Q3746">
        <v>3.1664721139839001E-2</v>
      </c>
    </row>
    <row r="3747" spans="1:17" hidden="1" x14ac:dyDescent="0.3">
      <c r="A3747" t="s">
        <v>7723</v>
      </c>
      <c r="B3747" t="s">
        <v>7724</v>
      </c>
      <c r="C3747" t="str">
        <f>IFERROR(VLOOKUP(Table1[[#This Row],[Ticker]],[1]!Table2[[Symbol]:[Industry]],2,FALSE),"-")</f>
        <v>-</v>
      </c>
      <c r="D3747" t="s">
        <v>127</v>
      </c>
      <c r="E3747">
        <v>32.904000000000003</v>
      </c>
      <c r="F3747">
        <v>60</v>
      </c>
      <c r="G3747">
        <v>-52.863212338945701</v>
      </c>
      <c r="H3747">
        <v>3.6233673839819498</v>
      </c>
      <c r="I3747">
        <v>-32.616907351213001</v>
      </c>
      <c r="J3747">
        <v>-4.5979524323073404</v>
      </c>
      <c r="K3747">
        <v>59.700667094254499</v>
      </c>
      <c r="L3747">
        <v>61.729155695481197</v>
      </c>
      <c r="M3747">
        <v>37.156802150456002</v>
      </c>
      <c r="N3747">
        <v>0.65501792114695301</v>
      </c>
      <c r="O3747">
        <v>99.9166666666666</v>
      </c>
      <c r="P3747">
        <v>26.315789473684202</v>
      </c>
    </row>
    <row r="3748" spans="1:17" hidden="1" x14ac:dyDescent="0.3">
      <c r="A3748" t="s">
        <v>7725</v>
      </c>
      <c r="B3748" t="s">
        <v>7726</v>
      </c>
      <c r="C3748" t="str">
        <f>IFERROR(VLOOKUP(Table1[[#This Row],[Ticker]],[1]!Table2[[Symbol]:[Industry]],2,FALSE),"-")</f>
        <v>-</v>
      </c>
      <c r="D3748" t="s">
        <v>1169</v>
      </c>
      <c r="E3748">
        <v>32.856786</v>
      </c>
      <c r="F3748">
        <v>90</v>
      </c>
      <c r="G3748">
        <v>56.032112883897597</v>
      </c>
      <c r="H3748">
        <v>27.587911611684</v>
      </c>
      <c r="I3748">
        <v>-14.1602880380079</v>
      </c>
      <c r="J3748">
        <v>-3.4388126473610998</v>
      </c>
      <c r="K3748">
        <v>76.275470611989704</v>
      </c>
      <c r="L3748">
        <v>74.696296023889701</v>
      </c>
      <c r="M3748">
        <v>73.483729179939303</v>
      </c>
      <c r="N3748">
        <v>1.7423363351557</v>
      </c>
      <c r="O3748">
        <v>32.088888888888803</v>
      </c>
      <c r="P3748">
        <v>86.104218362282793</v>
      </c>
      <c r="Q3748">
        <v>0.12878438721385399</v>
      </c>
    </row>
    <row r="3749" spans="1:17" hidden="1" x14ac:dyDescent="0.3">
      <c r="A3749" t="s">
        <v>7727</v>
      </c>
      <c r="B3749" t="s">
        <v>7728</v>
      </c>
      <c r="C3749" t="str">
        <f>IFERROR(VLOOKUP(Table1[[#This Row],[Ticker]],[1]!Table2[[Symbol]:[Industry]],2,FALSE),"-")</f>
        <v>-</v>
      </c>
      <c r="D3749" t="s">
        <v>473</v>
      </c>
      <c r="E3749">
        <v>32.826371250000001</v>
      </c>
      <c r="F3749">
        <v>118.75</v>
      </c>
      <c r="G3749">
        <v>-48.558501700436601</v>
      </c>
      <c r="H3749">
        <v>3.34364710426168</v>
      </c>
      <c r="I3749">
        <v>-28.3657737155768</v>
      </c>
      <c r="J3749">
        <v>3.1362791235380598E-2</v>
      </c>
      <c r="K3749">
        <v>118.192001813308</v>
      </c>
      <c r="L3749">
        <v>126.82798983942099</v>
      </c>
      <c r="M3749">
        <v>54.177814784009399</v>
      </c>
      <c r="N3749">
        <v>2.5225585391153298</v>
      </c>
      <c r="O3749">
        <v>68.421052631578902</v>
      </c>
      <c r="P3749">
        <v>15.012106537530199</v>
      </c>
      <c r="Q3749">
        <v>6.5251942944958993E-2</v>
      </c>
    </row>
    <row r="3750" spans="1:17" hidden="1" x14ac:dyDescent="0.3">
      <c r="A3750" t="s">
        <v>7729</v>
      </c>
      <c r="B3750" t="s">
        <v>7730</v>
      </c>
      <c r="C3750" t="str">
        <f>IFERROR(VLOOKUP(Table1[[#This Row],[Ticker]],[1]!Table2[[Symbol]:[Industry]],2,FALSE),"-")</f>
        <v>-</v>
      </c>
      <c r="D3750" t="s">
        <v>5186</v>
      </c>
      <c r="E3750">
        <v>32.825125</v>
      </c>
      <c r="F3750">
        <v>61.07</v>
      </c>
      <c r="G3750">
        <v>6.1313640804873204</v>
      </c>
      <c r="H3750">
        <v>0.46159582221040102</v>
      </c>
      <c r="I3750">
        <v>-35.001673905923802</v>
      </c>
      <c r="J3750">
        <v>2.9697343611859002</v>
      </c>
      <c r="K3750">
        <v>61.112681869246998</v>
      </c>
      <c r="L3750">
        <v>62.649300886643999</v>
      </c>
      <c r="M3750">
        <v>58.775853320550297</v>
      </c>
      <c r="N3750">
        <v>0.69512865988636896</v>
      </c>
      <c r="O3750">
        <v>55.346323890617299</v>
      </c>
      <c r="P3750">
        <v>36.164994425863902</v>
      </c>
      <c r="Q3750">
        <v>8.1770660279559995E-2</v>
      </c>
    </row>
    <row r="3751" spans="1:17" hidden="1" x14ac:dyDescent="0.3">
      <c r="A3751" t="s">
        <v>7731</v>
      </c>
      <c r="B3751" t="s">
        <v>7732</v>
      </c>
      <c r="C3751" t="str">
        <f>IFERROR(VLOOKUP(Table1[[#This Row],[Ticker]],[1]!Table2[[Symbol]:[Industry]],2,FALSE),"-")</f>
        <v>-</v>
      </c>
      <c r="D3751" t="s">
        <v>5186</v>
      </c>
      <c r="E3751">
        <v>32.782899</v>
      </c>
      <c r="F3751">
        <v>37.93</v>
      </c>
      <c r="G3751">
        <v>36.691644379898001</v>
      </c>
      <c r="H3751">
        <v>2.5415958222103998</v>
      </c>
      <c r="I3751">
        <v>-2.8576748238462399</v>
      </c>
      <c r="J3751">
        <v>9.9200209718498797</v>
      </c>
      <c r="K3751">
        <v>34.432104160041597</v>
      </c>
      <c r="L3751">
        <v>32.534867274620197</v>
      </c>
      <c r="M3751">
        <v>64.457637416230497</v>
      </c>
      <c r="N3751">
        <v>2.3653826671834799</v>
      </c>
      <c r="O3751">
        <v>13.1821776957553</v>
      </c>
      <c r="P3751">
        <v>75.034610059990698</v>
      </c>
      <c r="Q3751">
        <v>7.2638134435550001E-3</v>
      </c>
    </row>
    <row r="3752" spans="1:17" hidden="1" x14ac:dyDescent="0.3">
      <c r="A3752" t="s">
        <v>7733</v>
      </c>
      <c r="B3752" t="s">
        <v>7734</v>
      </c>
      <c r="C3752" t="str">
        <f>IFERROR(VLOOKUP(Table1[[#This Row],[Ticker]],[1]!Table2[[Symbol]:[Industry]],2,FALSE),"-")</f>
        <v>-</v>
      </c>
      <c r="D3752" t="s">
        <v>1547</v>
      </c>
      <c r="E3752">
        <v>32.647080408000001</v>
      </c>
      <c r="F3752">
        <v>4.5199999999999996</v>
      </c>
      <c r="G3752">
        <v>-19.789727906352201</v>
      </c>
      <c r="H3752">
        <v>22.578837201520699</v>
      </c>
      <c r="I3752">
        <v>2.98609904933938</v>
      </c>
      <c r="J3752">
        <v>19.695269749642598</v>
      </c>
      <c r="K3752">
        <v>3.5183527992328698</v>
      </c>
      <c r="L3752">
        <v>3.6965914833144802</v>
      </c>
      <c r="M3752">
        <v>91.201851784941994</v>
      </c>
      <c r="N3752">
        <v>1.93749694369554</v>
      </c>
      <c r="O3752">
        <v>30.530973451327402</v>
      </c>
      <c r="P3752">
        <v>61.428571428571402</v>
      </c>
      <c r="Q3752">
        <v>-4.2647726249898002E-2</v>
      </c>
    </row>
    <row r="3753" spans="1:17" hidden="1" x14ac:dyDescent="0.3">
      <c r="A3753" t="s">
        <v>7735</v>
      </c>
      <c r="B3753" t="s">
        <v>7736</v>
      </c>
      <c r="C3753" t="str">
        <f>IFERROR(VLOOKUP(Table1[[#This Row],[Ticker]],[1]!Table2[[Symbol]:[Industry]],2,FALSE),"-")</f>
        <v>-</v>
      </c>
      <c r="D3753" t="s">
        <v>566</v>
      </c>
      <c r="E3753">
        <v>32.604750000000003</v>
      </c>
      <c r="F3753">
        <v>6.45</v>
      </c>
      <c r="G3753">
        <v>-26.833630345376601</v>
      </c>
      <c r="H3753">
        <v>1.0720124888770599</v>
      </c>
      <c r="I3753">
        <v>-10.3842402887418</v>
      </c>
      <c r="J3753">
        <v>0.17824161620477999</v>
      </c>
      <c r="K3753">
        <v>5.9565261114488504</v>
      </c>
      <c r="L3753">
        <v>5.9091254711546499</v>
      </c>
      <c r="M3753">
        <v>54.299832687436101</v>
      </c>
      <c r="N3753">
        <v>0.964329643296432</v>
      </c>
      <c r="O3753">
        <v>36.434108527131698</v>
      </c>
      <c r="P3753">
        <v>34.375</v>
      </c>
      <c r="Q3753">
        <v>-2.6874410189765999E-2</v>
      </c>
    </row>
    <row r="3754" spans="1:17" hidden="1" x14ac:dyDescent="0.3">
      <c r="A3754" t="s">
        <v>7737</v>
      </c>
      <c r="B3754" t="s">
        <v>7738</v>
      </c>
      <c r="C3754" t="str">
        <f>IFERROR(VLOOKUP(Table1[[#This Row],[Ticker]],[1]!Table2[[Symbol]:[Industry]],2,FALSE),"-")</f>
        <v>-</v>
      </c>
      <c r="D3754" t="s">
        <v>141</v>
      </c>
      <c r="E3754">
        <v>32.550465000000003</v>
      </c>
      <c r="F3754">
        <v>23.25</v>
      </c>
      <c r="G3754">
        <v>-37.256295947930496</v>
      </c>
      <c r="H3754">
        <v>1.22710561705846</v>
      </c>
      <c r="I3754">
        <v>-18.579730010306601</v>
      </c>
      <c r="J3754">
        <v>22.996186416834998</v>
      </c>
      <c r="K3754">
        <v>19.8209064767656</v>
      </c>
      <c r="L3754">
        <v>20.045155364226598</v>
      </c>
      <c r="M3754">
        <v>82.2623418752449</v>
      </c>
      <c r="N3754">
        <v>0.97429315339763101</v>
      </c>
      <c r="O3754">
        <v>15.268817204301</v>
      </c>
      <c r="P3754">
        <v>68.478260869565204</v>
      </c>
    </row>
    <row r="3755" spans="1:17" hidden="1" x14ac:dyDescent="0.3">
      <c r="A3755" t="s">
        <v>7739</v>
      </c>
      <c r="B3755" t="s">
        <v>7740</v>
      </c>
      <c r="C3755" t="str">
        <f>IFERROR(VLOOKUP(Table1[[#This Row],[Ticker]],[1]!Table2[[Symbol]:[Industry]],2,FALSE),"-")</f>
        <v>-</v>
      </c>
      <c r="E3755">
        <v>32.527278000000003</v>
      </c>
      <c r="F3755">
        <v>54</v>
      </c>
      <c r="G3755">
        <v>-68.669993981740205</v>
      </c>
      <c r="H3755">
        <v>-8.5768222568856398</v>
      </c>
      <c r="I3755">
        <v>-20.796526092509001</v>
      </c>
      <c r="J3755">
        <v>3.2176417416234</v>
      </c>
      <c r="K3755">
        <v>55.722961835239701</v>
      </c>
      <c r="L3755">
        <v>62.658317203634397</v>
      </c>
      <c r="M3755">
        <v>56.292334888068503</v>
      </c>
      <c r="N3755">
        <v>0.52891905522874805</v>
      </c>
      <c r="O3755">
        <v>75</v>
      </c>
      <c r="P3755">
        <v>27.750177430801902</v>
      </c>
      <c r="Q3755">
        <v>7.5252272901289996E-2</v>
      </c>
    </row>
    <row r="3756" spans="1:17" hidden="1" x14ac:dyDescent="0.3">
      <c r="A3756" t="s">
        <v>7741</v>
      </c>
      <c r="B3756" t="s">
        <v>7742</v>
      </c>
      <c r="C3756" t="str">
        <f>IFERROR(VLOOKUP(Table1[[#This Row],[Ticker]],[1]!Table2[[Symbol]:[Industry]],2,FALSE),"-")</f>
        <v>-</v>
      </c>
      <c r="D3756" t="s">
        <v>54</v>
      </c>
      <c r="E3756">
        <v>32.512095000000002</v>
      </c>
      <c r="F3756">
        <v>6.05</v>
      </c>
      <c r="G3756">
        <v>23.130926616648601</v>
      </c>
      <c r="H3756">
        <v>9.1449291555437409</v>
      </c>
      <c r="I3756">
        <v>8.8014242536666298</v>
      </c>
      <c r="J3756">
        <v>16.405631797083299</v>
      </c>
      <c r="K3756">
        <v>5.3482968113391003</v>
      </c>
      <c r="L3756">
        <v>4.8551040780627996</v>
      </c>
      <c r="M3756">
        <v>64.0045589620633</v>
      </c>
      <c r="N3756">
        <v>1.07162268782326</v>
      </c>
      <c r="O3756">
        <v>13.2231404958677</v>
      </c>
      <c r="P3756">
        <v>67.590027700831001</v>
      </c>
      <c r="Q3756">
        <v>-1.6434059066110999E-2</v>
      </c>
    </row>
    <row r="3757" spans="1:17" hidden="1" x14ac:dyDescent="0.3">
      <c r="A3757" t="s">
        <v>7743</v>
      </c>
      <c r="B3757" t="s">
        <v>7744</v>
      </c>
      <c r="C3757" t="str">
        <f>IFERROR(VLOOKUP(Table1[[#This Row],[Ticker]],[1]!Table2[[Symbol]:[Industry]],2,FALSE),"-")</f>
        <v>-</v>
      </c>
      <c r="D3757" t="s">
        <v>7745</v>
      </c>
      <c r="E3757">
        <v>32.456767122000002</v>
      </c>
      <c r="F3757">
        <v>87.26</v>
      </c>
      <c r="G3757">
        <v>67.834850380246905</v>
      </c>
      <c r="H3757">
        <v>-1.14551834875919</v>
      </c>
      <c r="I3757">
        <v>83.451982372365507</v>
      </c>
      <c r="J3757">
        <v>-4.4165904251388701</v>
      </c>
      <c r="K3757">
        <v>76.107601637900601</v>
      </c>
      <c r="M3757">
        <v>56.992120354047202</v>
      </c>
      <c r="N3757">
        <v>8.98716119828816E-2</v>
      </c>
      <c r="O3757">
        <v>3.1400412560165001</v>
      </c>
      <c r="P3757">
        <v>170.99378881987499</v>
      </c>
    </row>
    <row r="3758" spans="1:17" hidden="1" x14ac:dyDescent="0.3">
      <c r="A3758" t="s">
        <v>7746</v>
      </c>
      <c r="B3758" t="s">
        <v>7747</v>
      </c>
      <c r="C3758" t="str">
        <f>IFERROR(VLOOKUP(Table1[[#This Row],[Ticker]],[1]!Table2[[Symbol]:[Industry]],2,FALSE),"-")</f>
        <v>-</v>
      </c>
      <c r="D3758" t="s">
        <v>356</v>
      </c>
      <c r="E3758">
        <v>32.246615286000001</v>
      </c>
      <c r="F3758">
        <v>25.47</v>
      </c>
      <c r="G3758">
        <v>-9.3726739827902392</v>
      </c>
      <c r="H3758">
        <v>-6.9035572928899098</v>
      </c>
      <c r="I3758">
        <v>-12.3732291224887</v>
      </c>
      <c r="J3758">
        <v>21.665944886675899</v>
      </c>
      <c r="K3758">
        <v>26.000417781159602</v>
      </c>
      <c r="L3758">
        <v>26.324848582673798</v>
      </c>
      <c r="M3758">
        <v>61.603468436597701</v>
      </c>
      <c r="N3758">
        <v>3.08561709817443</v>
      </c>
      <c r="O3758">
        <v>66.6666666666667</v>
      </c>
      <c r="P3758">
        <v>31.9005696530295</v>
      </c>
      <c r="Q3758">
        <v>0.140208508789505</v>
      </c>
    </row>
    <row r="3759" spans="1:17" hidden="1" x14ac:dyDescent="0.3">
      <c r="A3759" t="s">
        <v>7748</v>
      </c>
      <c r="B3759" t="s">
        <v>7749</v>
      </c>
      <c r="C3759" t="str">
        <f>IFERROR(VLOOKUP(Table1[[#This Row],[Ticker]],[1]!Table2[[Symbol]:[Industry]],2,FALSE),"-")</f>
        <v>-</v>
      </c>
      <c r="D3759" t="s">
        <v>118</v>
      </c>
      <c r="E3759">
        <v>32.24</v>
      </c>
      <c r="F3759">
        <v>322.39999999999998</v>
      </c>
      <c r="G3759">
        <v>-20.373766399798399</v>
      </c>
      <c r="H3759">
        <v>-1.5346918808058401</v>
      </c>
      <c r="I3759">
        <v>-9.9785326908025507</v>
      </c>
      <c r="J3759">
        <v>3.6270398196637901</v>
      </c>
      <c r="K3759">
        <v>321.86789368090098</v>
      </c>
      <c r="L3759">
        <v>312.270803303268</v>
      </c>
      <c r="M3759">
        <v>52.309979785624598</v>
      </c>
      <c r="N3759">
        <v>4.8238993710691798</v>
      </c>
      <c r="O3759">
        <v>0.52729528535981895</v>
      </c>
      <c r="P3759">
        <v>9.6598639455782198</v>
      </c>
    </row>
    <row r="3760" spans="1:17" hidden="1" x14ac:dyDescent="0.3">
      <c r="A3760" t="s">
        <v>7750</v>
      </c>
      <c r="B3760" t="s">
        <v>7751</v>
      </c>
      <c r="C3760" t="str">
        <f>IFERROR(VLOOKUP(Table1[[#This Row],[Ticker]],[1]!Table2[[Symbol]:[Industry]],2,FALSE),"-")</f>
        <v>-</v>
      </c>
      <c r="D3760" t="s">
        <v>1645</v>
      </c>
      <c r="E3760">
        <v>32.183999999999997</v>
      </c>
      <c r="F3760">
        <v>40.229999999999997</v>
      </c>
      <c r="G3760">
        <v>-31.091180763477901</v>
      </c>
      <c r="H3760">
        <v>-0.53644339347586101</v>
      </c>
      <c r="I3760">
        <v>-27.751267849164901</v>
      </c>
      <c r="J3760">
        <v>-5.5232653836795098</v>
      </c>
      <c r="K3760">
        <v>41.091108230208199</v>
      </c>
      <c r="L3760">
        <v>42.9956267657194</v>
      </c>
      <c r="M3760">
        <v>41.802090855519502</v>
      </c>
      <c r="N3760">
        <v>1.14461620935068</v>
      </c>
      <c r="O3760">
        <v>45.911011682823698</v>
      </c>
      <c r="P3760">
        <v>11.749999999999901</v>
      </c>
      <c r="Q3760">
        <v>3.9407483864510998E-2</v>
      </c>
    </row>
    <row r="3761" spans="1:17" hidden="1" x14ac:dyDescent="0.3">
      <c r="A3761" t="s">
        <v>7752</v>
      </c>
      <c r="B3761" t="s">
        <v>7753</v>
      </c>
      <c r="C3761" t="str">
        <f>IFERROR(VLOOKUP(Table1[[#This Row],[Ticker]],[1]!Table2[[Symbol]:[Industry]],2,FALSE),"-")</f>
        <v>-</v>
      </c>
      <c r="D3761" t="s">
        <v>2642</v>
      </c>
      <c r="E3761">
        <v>31.993012799999999</v>
      </c>
      <c r="F3761">
        <v>45.02</v>
      </c>
      <c r="G3761">
        <v>33.675460563714203</v>
      </c>
      <c r="H3761">
        <v>-16.120222359607698</v>
      </c>
      <c r="I3761">
        <v>-15.427931950443501</v>
      </c>
      <c r="J3761">
        <v>-1.3958651457798199</v>
      </c>
      <c r="K3761">
        <v>44.173109707192097</v>
      </c>
      <c r="L3761">
        <v>43.919256570090603</v>
      </c>
      <c r="M3761">
        <v>62.558132631845197</v>
      </c>
      <c r="N3761">
        <v>1.24737893843584</v>
      </c>
      <c r="O3761">
        <v>53.998223011994597</v>
      </c>
      <c r="P3761">
        <v>69.7586726998491</v>
      </c>
      <c r="Q3761">
        <v>6.8061643969378E-2</v>
      </c>
    </row>
    <row r="3762" spans="1:17" hidden="1" x14ac:dyDescent="0.3">
      <c r="A3762" t="s">
        <v>7754</v>
      </c>
      <c r="B3762" t="s">
        <v>7755</v>
      </c>
      <c r="C3762" t="str">
        <f>IFERROR(VLOOKUP(Table1[[#This Row],[Ticker]],[1]!Table2[[Symbol]:[Industry]],2,FALSE),"-")</f>
        <v>-</v>
      </c>
      <c r="D3762" t="s">
        <v>967</v>
      </c>
      <c r="E3762">
        <v>31.988513754</v>
      </c>
      <c r="F3762">
        <v>23.61</v>
      </c>
      <c r="G3762">
        <v>-10.791206102952399</v>
      </c>
      <c r="H3762">
        <v>7.59996403573785</v>
      </c>
      <c r="I3762">
        <v>-20.352753333337599</v>
      </c>
      <c r="J3762">
        <v>-1.6638126473610999</v>
      </c>
      <c r="K3762">
        <v>21.9125342279665</v>
      </c>
      <c r="L3762">
        <v>22.000702756401299</v>
      </c>
      <c r="M3762">
        <v>67.974016219616004</v>
      </c>
      <c r="N3762">
        <v>0.85449530929342199</v>
      </c>
      <c r="O3762">
        <v>48.0304955527319</v>
      </c>
      <c r="P3762">
        <v>32.640449438202197</v>
      </c>
      <c r="Q3762">
        <v>4.8419363023215999E-2</v>
      </c>
    </row>
    <row r="3763" spans="1:17" hidden="1" x14ac:dyDescent="0.3">
      <c r="A3763" t="s">
        <v>7756</v>
      </c>
      <c r="B3763" t="s">
        <v>7757</v>
      </c>
      <c r="C3763" t="str">
        <f>IFERROR(VLOOKUP(Table1[[#This Row],[Ticker]],[1]!Table2[[Symbol]:[Industry]],2,FALSE),"-")</f>
        <v>-</v>
      </c>
      <c r="D3763" t="s">
        <v>630</v>
      </c>
      <c r="E3763">
        <v>31.9827189999999</v>
      </c>
      <c r="F3763">
        <v>7.6</v>
      </c>
      <c r="G3763">
        <v>-5.5931859894901201</v>
      </c>
      <c r="H3763">
        <v>-1.87035303188851</v>
      </c>
      <c r="I3763">
        <v>-12.2495918825592</v>
      </c>
      <c r="J3763">
        <v>1.0670674632677399</v>
      </c>
      <c r="K3763">
        <v>10.0372087729983</v>
      </c>
      <c r="L3763">
        <v>10.066633630706701</v>
      </c>
      <c r="M3763">
        <v>25.7607462659657</v>
      </c>
      <c r="N3763">
        <v>1</v>
      </c>
      <c r="Q3763">
        <v>-9.4079221239847993E-2</v>
      </c>
    </row>
    <row r="3764" spans="1:17" hidden="1" x14ac:dyDescent="0.3">
      <c r="A3764" t="s">
        <v>7758</v>
      </c>
      <c r="B3764" t="s">
        <v>7759</v>
      </c>
      <c r="C3764" t="str">
        <f>IFERROR(VLOOKUP(Table1[[#This Row],[Ticker]],[1]!Table2[[Symbol]:[Industry]],2,FALSE),"-")</f>
        <v>-</v>
      </c>
      <c r="D3764" t="s">
        <v>89</v>
      </c>
      <c r="E3764">
        <v>31.953250000000001</v>
      </c>
      <c r="F3764">
        <v>6.65</v>
      </c>
      <c r="G3764">
        <v>-11.9805330002439</v>
      </c>
      <c r="H3764">
        <v>14.073962320243</v>
      </c>
      <c r="I3764">
        <v>-15.4581650199246</v>
      </c>
      <c r="J3764">
        <v>-7.2868639999516498</v>
      </c>
      <c r="K3764">
        <v>6.3880934459944703</v>
      </c>
      <c r="L3764">
        <v>6.55880329448396</v>
      </c>
      <c r="M3764">
        <v>44.248118643147599</v>
      </c>
      <c r="N3764">
        <v>2.0170793700614098</v>
      </c>
      <c r="O3764">
        <v>39.699248120300702</v>
      </c>
      <c r="P3764">
        <v>28.626692456479699</v>
      </c>
      <c r="Q3764">
        <v>0.13740665646498701</v>
      </c>
    </row>
    <row r="3765" spans="1:17" hidden="1" x14ac:dyDescent="0.3">
      <c r="A3765" t="s">
        <v>7760</v>
      </c>
      <c r="B3765" t="s">
        <v>7761</v>
      </c>
      <c r="C3765" t="str">
        <f>IFERROR(VLOOKUP(Table1[[#This Row],[Ticker]],[1]!Table2[[Symbol]:[Industry]],2,FALSE),"-")</f>
        <v>-</v>
      </c>
      <c r="D3765" t="s">
        <v>743</v>
      </c>
      <c r="E3765">
        <v>31.948726656000002</v>
      </c>
      <c r="F3765">
        <v>332.01</v>
      </c>
      <c r="G3765">
        <v>11.826735404067801</v>
      </c>
      <c r="H3765">
        <v>5.9682160908081698E-2</v>
      </c>
      <c r="I3765">
        <v>3.1133257113106398</v>
      </c>
      <c r="J3765">
        <v>-5.0008576114291201E-2</v>
      </c>
      <c r="K3765">
        <v>318.287168046484</v>
      </c>
      <c r="L3765">
        <v>290.64331852493399</v>
      </c>
      <c r="M3765">
        <v>50.554369654686603</v>
      </c>
      <c r="N3765">
        <v>0.27113705663210502</v>
      </c>
      <c r="O3765">
        <v>0.56323604710701802</v>
      </c>
      <c r="P3765">
        <v>45.395226625793697</v>
      </c>
    </row>
    <row r="3766" spans="1:17" hidden="1" x14ac:dyDescent="0.3">
      <c r="A3766" t="s">
        <v>7762</v>
      </c>
      <c r="B3766" t="s">
        <v>7763</v>
      </c>
      <c r="C3766" t="str">
        <f>IFERROR(VLOOKUP(Table1[[#This Row],[Ticker]],[1]!Table2[[Symbol]:[Industry]],2,FALSE),"-")</f>
        <v>-</v>
      </c>
      <c r="D3766" t="s">
        <v>630</v>
      </c>
      <c r="E3766">
        <v>31.902394999999999</v>
      </c>
      <c r="F3766">
        <v>161.9</v>
      </c>
      <c r="G3766">
        <v>-14.9252051765177</v>
      </c>
      <c r="H3766">
        <v>-16.457907723888798</v>
      </c>
      <c r="I3766">
        <v>-32.421056469236703</v>
      </c>
      <c r="J3766">
        <v>-3.7297699855934101</v>
      </c>
      <c r="K3766">
        <v>163.05155319990999</v>
      </c>
      <c r="L3766">
        <v>162.71785445435501</v>
      </c>
      <c r="M3766">
        <v>54.603533674653903</v>
      </c>
      <c r="N3766">
        <v>0.47445484485735301</v>
      </c>
      <c r="O3766">
        <v>34.959851760345799</v>
      </c>
      <c r="P3766">
        <v>26.041261191124899</v>
      </c>
      <c r="Q3766">
        <v>-2.991781138738E-3</v>
      </c>
    </row>
    <row r="3767" spans="1:17" hidden="1" x14ac:dyDescent="0.3">
      <c r="A3767" t="s">
        <v>7764</v>
      </c>
      <c r="B3767" t="s">
        <v>7765</v>
      </c>
      <c r="C3767" t="str">
        <f>IFERROR(VLOOKUP(Table1[[#This Row],[Ticker]],[1]!Table2[[Symbol]:[Industry]],2,FALSE),"-")</f>
        <v>-</v>
      </c>
      <c r="D3767" t="s">
        <v>532</v>
      </c>
      <c r="E3767">
        <v>31.863744000000001</v>
      </c>
      <c r="F3767">
        <v>102.72</v>
      </c>
      <c r="G3767">
        <v>147.738138178149</v>
      </c>
      <c r="H3767">
        <v>29.920430921222501</v>
      </c>
      <c r="I3767">
        <v>63.70037350386</v>
      </c>
      <c r="J3767">
        <v>26.2100136437186</v>
      </c>
      <c r="K3767">
        <v>79.985661181034402</v>
      </c>
      <c r="L3767">
        <v>62.883280386428197</v>
      </c>
      <c r="M3767">
        <v>91.053588816805103</v>
      </c>
      <c r="N3767">
        <v>1.44219692224555</v>
      </c>
      <c r="O3767">
        <v>0</v>
      </c>
      <c r="P3767">
        <v>238.22851498188999</v>
      </c>
    </row>
    <row r="3768" spans="1:17" hidden="1" x14ac:dyDescent="0.3">
      <c r="A3768" t="s">
        <v>7766</v>
      </c>
      <c r="B3768" t="s">
        <v>7767</v>
      </c>
      <c r="C3768" t="str">
        <f>IFERROR(VLOOKUP(Table1[[#This Row],[Ticker]],[1]!Table2[[Symbol]:[Industry]],2,FALSE),"-")</f>
        <v>-</v>
      </c>
      <c r="D3768" t="s">
        <v>296</v>
      </c>
      <c r="E3768">
        <v>31.833322388999999</v>
      </c>
      <c r="F3768">
        <v>42.57</v>
      </c>
      <c r="G3768">
        <v>-23.847549028340001</v>
      </c>
      <c r="H3768">
        <v>-12.856207605561501</v>
      </c>
      <c r="I3768">
        <v>-45.095540854479196</v>
      </c>
      <c r="J3768">
        <v>-6.6554193619893898</v>
      </c>
      <c r="K3768">
        <v>46.110686525910701</v>
      </c>
      <c r="L3768">
        <v>48.291026910922596</v>
      </c>
      <c r="M3768">
        <v>42.829180693116001</v>
      </c>
      <c r="N3768">
        <v>1.1600586538006701</v>
      </c>
      <c r="O3768">
        <v>57.317359642941</v>
      </c>
      <c r="P3768">
        <v>19.377453729669099</v>
      </c>
      <c r="Q3768">
        <v>3.0195484154482002E-2</v>
      </c>
    </row>
    <row r="3769" spans="1:17" hidden="1" x14ac:dyDescent="0.3">
      <c r="A3769" t="s">
        <v>7768</v>
      </c>
      <c r="B3769" t="s">
        <v>7769</v>
      </c>
      <c r="C3769" t="str">
        <f>IFERROR(VLOOKUP(Table1[[#This Row],[Ticker]],[1]!Table2[[Symbol]:[Industry]],2,FALSE),"-")</f>
        <v>-</v>
      </c>
      <c r="E3769">
        <v>31.827603360000001</v>
      </c>
      <c r="F3769">
        <v>429.6</v>
      </c>
      <c r="G3769">
        <v>737.31948897624602</v>
      </c>
      <c r="H3769">
        <v>13.5905477356728</v>
      </c>
      <c r="I3769">
        <v>96.948815299878504</v>
      </c>
      <c r="J3769">
        <v>-10.9373633719987</v>
      </c>
      <c r="K3769">
        <v>399.96757317119398</v>
      </c>
      <c r="L3769">
        <v>261.11585717582602</v>
      </c>
      <c r="M3769">
        <v>38.2994367532566</v>
      </c>
      <c r="N3769">
        <v>0.64967668314948601</v>
      </c>
      <c r="O3769">
        <v>19.8440409683426</v>
      </c>
      <c r="P3769">
        <v>767.35311932162301</v>
      </c>
    </row>
    <row r="3770" spans="1:17" hidden="1" x14ac:dyDescent="0.3">
      <c r="A3770" t="s">
        <v>7770</v>
      </c>
      <c r="B3770" t="s">
        <v>7771</v>
      </c>
      <c r="C3770" t="str">
        <f>IFERROR(VLOOKUP(Table1[[#This Row],[Ticker]],[1]!Table2[[Symbol]:[Industry]],2,FALSE),"-")</f>
        <v>-</v>
      </c>
      <c r="D3770" t="s">
        <v>532</v>
      </c>
      <c r="E3770">
        <v>31.80105</v>
      </c>
      <c r="F3770">
        <v>1.5</v>
      </c>
      <c r="G3770">
        <v>17.0251931840351</v>
      </c>
      <c r="H3770">
        <v>40.930097351262297</v>
      </c>
      <c r="I3770">
        <v>-13.065147001906601</v>
      </c>
      <c r="J3770">
        <v>53.627854019305502</v>
      </c>
      <c r="K3770">
        <v>1.1034291267534799</v>
      </c>
      <c r="L3770">
        <v>1.2078252633909199</v>
      </c>
      <c r="M3770">
        <v>84.467671344419003</v>
      </c>
      <c r="N3770">
        <v>2.0735959039922398</v>
      </c>
      <c r="O3770">
        <v>70</v>
      </c>
      <c r="P3770">
        <v>57.894736842105203</v>
      </c>
      <c r="Q3770">
        <v>4.8365805949030997E-2</v>
      </c>
    </row>
    <row r="3771" spans="1:17" hidden="1" x14ac:dyDescent="0.3">
      <c r="A3771" t="s">
        <v>7772</v>
      </c>
      <c r="B3771" t="s">
        <v>7773</v>
      </c>
      <c r="C3771" t="str">
        <f>IFERROR(VLOOKUP(Table1[[#This Row],[Ticker]],[1]!Table2[[Symbol]:[Industry]],2,FALSE),"-")</f>
        <v>-</v>
      </c>
      <c r="E3771">
        <v>31.776038775</v>
      </c>
      <c r="F3771">
        <v>50.57</v>
      </c>
      <c r="G3771">
        <v>264.42814812576199</v>
      </c>
      <c r="H3771">
        <v>16.676980437594999</v>
      </c>
      <c r="I3771">
        <v>-10.448570721678999</v>
      </c>
      <c r="J3771">
        <v>20.137287981569699</v>
      </c>
      <c r="K3771">
        <v>42.158326198414201</v>
      </c>
      <c r="L3771">
        <v>36.098467389099397</v>
      </c>
      <c r="M3771">
        <v>83.474924182657404</v>
      </c>
      <c r="N3771">
        <v>2.6250896457272801</v>
      </c>
      <c r="O3771">
        <v>11.8647419418627</v>
      </c>
      <c r="P3771">
        <v>294.46177847113802</v>
      </c>
      <c r="Q3771">
        <v>0.101341459552059</v>
      </c>
    </row>
    <row r="3772" spans="1:17" hidden="1" x14ac:dyDescent="0.3">
      <c r="A3772" t="s">
        <v>7774</v>
      </c>
      <c r="B3772" t="s">
        <v>7775</v>
      </c>
      <c r="C3772" t="str">
        <f>IFERROR(VLOOKUP(Table1[[#This Row],[Ticker]],[1]!Table2[[Symbol]:[Industry]],2,FALSE),"-")</f>
        <v>-</v>
      </c>
      <c r="D3772" t="s">
        <v>743</v>
      </c>
      <c r="E3772">
        <v>31.730069843999999</v>
      </c>
      <c r="F3772">
        <v>242.46</v>
      </c>
      <c r="G3772">
        <v>15.0477483046951</v>
      </c>
      <c r="H3772">
        <v>1.3982684316565801</v>
      </c>
      <c r="I3772">
        <v>8.2486842835931498</v>
      </c>
      <c r="J3772">
        <v>-0.55517294914093596</v>
      </c>
      <c r="K3772">
        <v>230.72485558862499</v>
      </c>
      <c r="L3772">
        <v>207.756577684094</v>
      </c>
      <c r="M3772">
        <v>48.807085432446698</v>
      </c>
      <c r="N3772">
        <v>1.4882836918436599</v>
      </c>
      <c r="O3772">
        <v>1.1177101377546701</v>
      </c>
      <c r="P3772">
        <v>45.098743267504403</v>
      </c>
      <c r="Q3772">
        <v>5.0860317588420001E-3</v>
      </c>
    </row>
    <row r="3773" spans="1:17" hidden="1" x14ac:dyDescent="0.3">
      <c r="A3773" t="s">
        <v>7776</v>
      </c>
      <c r="B3773" t="s">
        <v>7777</v>
      </c>
      <c r="C3773" t="str">
        <f>IFERROR(VLOOKUP(Table1[[#This Row],[Ticker]],[1]!Table2[[Symbol]:[Industry]],2,FALSE),"-")</f>
        <v>-</v>
      </c>
      <c r="D3773" t="s">
        <v>141</v>
      </c>
      <c r="E3773">
        <v>31.686512400000002</v>
      </c>
      <c r="F3773">
        <v>97.56</v>
      </c>
      <c r="G3773">
        <v>23.7252349028502</v>
      </c>
      <c r="H3773">
        <v>-1.92180251762357</v>
      </c>
      <c r="I3773">
        <v>85.092704100729705</v>
      </c>
      <c r="J3773">
        <v>5.1472621256748399</v>
      </c>
      <c r="K3773">
        <v>91.606474510766802</v>
      </c>
      <c r="L3773">
        <v>73.570327501586306</v>
      </c>
      <c r="M3773">
        <v>45.657681807334697</v>
      </c>
      <c r="N3773">
        <v>1.32463098293695</v>
      </c>
      <c r="O3773">
        <v>31.150061500614999</v>
      </c>
      <c r="P3773">
        <v>136.279970937272</v>
      </c>
      <c r="Q3773">
        <v>4.6384146498637001E-2</v>
      </c>
    </row>
    <row r="3774" spans="1:17" hidden="1" x14ac:dyDescent="0.3">
      <c r="A3774" t="s">
        <v>7778</v>
      </c>
      <c r="B3774" t="s">
        <v>7779</v>
      </c>
      <c r="C3774" t="str">
        <f>IFERROR(VLOOKUP(Table1[[#This Row],[Ticker]],[1]!Table2[[Symbol]:[Industry]],2,FALSE),"-")</f>
        <v>-</v>
      </c>
      <c r="D3774" t="s">
        <v>936</v>
      </c>
      <c r="E3774">
        <v>31.664639999999999</v>
      </c>
      <c r="F3774">
        <v>5.89</v>
      </c>
      <c r="G3774">
        <v>-107.327385164189</v>
      </c>
      <c r="H3774">
        <v>-35.009333983008197</v>
      </c>
      <c r="I3774">
        <v>-91.710253172070594</v>
      </c>
      <c r="J3774">
        <v>-8.9106075191559793</v>
      </c>
      <c r="K3774">
        <v>10.5623610581465</v>
      </c>
      <c r="M3774">
        <v>1.0922258458705999E-2</v>
      </c>
      <c r="N3774">
        <v>0.71976470535870796</v>
      </c>
      <c r="O3774">
        <v>386.58743633276703</v>
      </c>
      <c r="P3774">
        <v>0</v>
      </c>
    </row>
    <row r="3775" spans="1:17" hidden="1" x14ac:dyDescent="0.3">
      <c r="A3775" t="s">
        <v>7780</v>
      </c>
      <c r="B3775" t="s">
        <v>7781</v>
      </c>
      <c r="C3775" t="str">
        <f>IFERROR(VLOOKUP(Table1[[#This Row],[Ticker]],[1]!Table2[[Symbol]:[Industry]],2,FALSE),"-")</f>
        <v>-</v>
      </c>
      <c r="D3775" t="s">
        <v>21</v>
      </c>
      <c r="E3775">
        <v>31.612352175999899</v>
      </c>
      <c r="F3775">
        <v>5.27</v>
      </c>
      <c r="G3775">
        <v>23.164044073227899</v>
      </c>
      <c r="H3775">
        <v>51.777042976681898</v>
      </c>
      <c r="I3775">
        <v>38.7811760653466</v>
      </c>
      <c r="J3775">
        <v>19.300930942382401</v>
      </c>
      <c r="M3775">
        <v>100</v>
      </c>
      <c r="O3775">
        <v>0</v>
      </c>
      <c r="P3775">
        <v>60.670731707317003</v>
      </c>
    </row>
    <row r="3776" spans="1:17" hidden="1" x14ac:dyDescent="0.3">
      <c r="A3776" t="s">
        <v>7782</v>
      </c>
      <c r="B3776" t="s">
        <v>7783</v>
      </c>
      <c r="C3776" t="str">
        <f>IFERROR(VLOOKUP(Table1[[#This Row],[Ticker]],[1]!Table2[[Symbol]:[Industry]],2,FALSE),"-")</f>
        <v>-</v>
      </c>
      <c r="D3776" t="s">
        <v>630</v>
      </c>
      <c r="E3776">
        <v>31.611657672</v>
      </c>
      <c r="F3776">
        <v>1.08</v>
      </c>
      <c r="G3776">
        <v>-27.1764874882338</v>
      </c>
      <c r="H3776">
        <v>-3.0735393129247299</v>
      </c>
      <c r="I3776">
        <v>-31.339575276334902</v>
      </c>
      <c r="J3776">
        <v>-3.1739477824962399</v>
      </c>
      <c r="K3776">
        <v>1.0986225349313199</v>
      </c>
      <c r="L3776">
        <v>1.1152617067926001</v>
      </c>
      <c r="M3776">
        <v>45.283917538566797</v>
      </c>
      <c r="N3776">
        <v>1.34732187259474</v>
      </c>
      <c r="O3776">
        <v>94.4444444444444</v>
      </c>
      <c r="P3776">
        <v>27.058823529411701</v>
      </c>
      <c r="Q3776">
        <v>4.3026697320698998E-2</v>
      </c>
    </row>
    <row r="3777" spans="1:17" hidden="1" x14ac:dyDescent="0.3">
      <c r="A3777" t="s">
        <v>7784</v>
      </c>
      <c r="B3777" t="s">
        <v>7785</v>
      </c>
      <c r="C3777" t="str">
        <f>IFERROR(VLOOKUP(Table1[[#This Row],[Ticker]],[1]!Table2[[Symbol]:[Industry]],2,FALSE),"-")</f>
        <v>-</v>
      </c>
      <c r="D3777" t="s">
        <v>5339</v>
      </c>
      <c r="E3777">
        <v>31.59</v>
      </c>
      <c r="F3777">
        <v>58.5</v>
      </c>
      <c r="G3777">
        <v>-68.661410454482805</v>
      </c>
      <c r="H3777">
        <v>-8.1089468134484992</v>
      </c>
      <c r="I3777">
        <v>-46.393242539304502</v>
      </c>
      <c r="J3777">
        <v>-1.5548702331861299</v>
      </c>
      <c r="K3777">
        <v>63.9286220560546</v>
      </c>
      <c r="L3777">
        <v>74.477754396985503</v>
      </c>
      <c r="M3777">
        <v>27.965845279880199</v>
      </c>
      <c r="N3777">
        <v>0.58776758409785901</v>
      </c>
      <c r="O3777">
        <v>86.239316239316196</v>
      </c>
      <c r="P3777">
        <v>0.775193798449613</v>
      </c>
    </row>
    <row r="3778" spans="1:17" hidden="1" x14ac:dyDescent="0.3">
      <c r="A3778" t="s">
        <v>7786</v>
      </c>
      <c r="B3778" t="s">
        <v>7787</v>
      </c>
      <c r="C3778" t="str">
        <f>IFERROR(VLOOKUP(Table1[[#This Row],[Ticker]],[1]!Table2[[Symbol]:[Industry]],2,FALSE),"-")</f>
        <v>-</v>
      </c>
      <c r="D3778" t="s">
        <v>283</v>
      </c>
      <c r="E3778">
        <v>31.506872999999999</v>
      </c>
      <c r="F3778">
        <v>30.61</v>
      </c>
      <c r="G3778">
        <v>-56.024926283481101</v>
      </c>
      <c r="H3778">
        <v>0.97728465315347501</v>
      </c>
      <c r="I3778">
        <v>-18.790131592870601</v>
      </c>
      <c r="J3778">
        <v>-3.7375365813791599</v>
      </c>
      <c r="K3778">
        <v>31.1787234097565</v>
      </c>
      <c r="L3778">
        <v>32.561601434861799</v>
      </c>
      <c r="M3778">
        <v>38.8192060913291</v>
      </c>
      <c r="N3778">
        <v>0.178899217589429</v>
      </c>
      <c r="O3778">
        <v>43.580529238810797</v>
      </c>
      <c r="P3778">
        <v>22.439999999999898</v>
      </c>
      <c r="Q3778">
        <v>-4.0941807244490001E-2</v>
      </c>
    </row>
    <row r="3779" spans="1:17" hidden="1" x14ac:dyDescent="0.3">
      <c r="A3779" t="s">
        <v>7788</v>
      </c>
      <c r="B3779" t="s">
        <v>7789</v>
      </c>
      <c r="C3779" t="str">
        <f>IFERROR(VLOOKUP(Table1[[#This Row],[Ticker]],[1]!Table2[[Symbol]:[Industry]],2,FALSE),"-")</f>
        <v>-</v>
      </c>
      <c r="D3779" t="s">
        <v>743</v>
      </c>
      <c r="E3779">
        <v>31.504857428999902</v>
      </c>
      <c r="F3779">
        <v>257.76</v>
      </c>
      <c r="G3779">
        <v>1.72530233366029</v>
      </c>
      <c r="H3779">
        <v>0.15615772396699301</v>
      </c>
      <c r="I3779">
        <v>0.42934017819805698</v>
      </c>
      <c r="J3779">
        <v>-1.1148159744561399</v>
      </c>
      <c r="K3779">
        <v>248.892739924425</v>
      </c>
      <c r="L3779">
        <v>230.70376414734699</v>
      </c>
      <c r="M3779">
        <v>51.891311594454301</v>
      </c>
      <c r="N3779">
        <v>0.51578110450721304</v>
      </c>
      <c r="O3779">
        <v>7.4643078833023004</v>
      </c>
      <c r="P3779">
        <v>35.342609608821199</v>
      </c>
      <c r="Q3779">
        <v>1.5187022887975E-2</v>
      </c>
    </row>
    <row r="3780" spans="1:17" hidden="1" x14ac:dyDescent="0.3">
      <c r="A3780" t="s">
        <v>7790</v>
      </c>
      <c r="B3780" t="s">
        <v>7791</v>
      </c>
      <c r="C3780" t="str">
        <f>IFERROR(VLOOKUP(Table1[[#This Row],[Ticker]],[1]!Table2[[Symbol]:[Industry]],2,FALSE),"-")</f>
        <v>-</v>
      </c>
      <c r="D3780" t="s">
        <v>21</v>
      </c>
      <c r="E3780">
        <v>31.462499999999999</v>
      </c>
      <c r="F3780">
        <v>41.95</v>
      </c>
      <c r="G3780">
        <v>3.35269715859791</v>
      </c>
      <c r="H3780">
        <v>1.1330243936389599</v>
      </c>
      <c r="I3780">
        <v>-10.141081997304701</v>
      </c>
      <c r="J3780">
        <v>-1.2557586436367101</v>
      </c>
      <c r="K3780">
        <v>42.113638598209</v>
      </c>
      <c r="L3780">
        <v>39.312579133023704</v>
      </c>
      <c r="M3780">
        <v>43.225257905784098</v>
      </c>
      <c r="N3780">
        <v>0.73416221606771004</v>
      </c>
      <c r="O3780">
        <v>25.625744934445699</v>
      </c>
      <c r="P3780">
        <v>58.242172764994301</v>
      </c>
      <c r="Q3780">
        <v>4.7189916506804999E-2</v>
      </c>
    </row>
    <row r="3781" spans="1:17" hidden="1" x14ac:dyDescent="0.3">
      <c r="A3781" t="s">
        <v>7792</v>
      </c>
      <c r="B3781" t="s">
        <v>7793</v>
      </c>
      <c r="C3781" t="str">
        <f>IFERROR(VLOOKUP(Table1[[#This Row],[Ticker]],[1]!Table2[[Symbol]:[Industry]],2,FALSE),"-")</f>
        <v>-</v>
      </c>
      <c r="D3781" t="s">
        <v>2889</v>
      </c>
      <c r="E3781">
        <v>31.445080860000001</v>
      </c>
      <c r="F3781">
        <v>24.87</v>
      </c>
      <c r="G3781">
        <v>-61.065244322082101</v>
      </c>
      <c r="H3781">
        <v>-1.7917375111229199</v>
      </c>
      <c r="I3781">
        <v>-64.556835161598002</v>
      </c>
      <c r="J3781">
        <v>-1.8921459806944301</v>
      </c>
      <c r="K3781">
        <v>26.412551376759399</v>
      </c>
      <c r="L3781">
        <v>33.689319735681202</v>
      </c>
      <c r="M3781">
        <v>44.575357868903403</v>
      </c>
      <c r="N3781">
        <v>0.71320754716981105</v>
      </c>
      <c r="O3781">
        <v>175.432247687977</v>
      </c>
      <c r="P3781">
        <v>5.8297872340425396</v>
      </c>
      <c r="Q3781">
        <v>1.5507962080739001E-2</v>
      </c>
    </row>
    <row r="3782" spans="1:17" hidden="1" x14ac:dyDescent="0.3">
      <c r="A3782" t="s">
        <v>7794</v>
      </c>
      <c r="B3782" t="s">
        <v>7795</v>
      </c>
      <c r="C3782" t="str">
        <f>IFERROR(VLOOKUP(Table1[[#This Row],[Ticker]],[1]!Table2[[Symbol]:[Industry]],2,FALSE),"-")</f>
        <v>-</v>
      </c>
      <c r="D3782" t="s">
        <v>1711</v>
      </c>
      <c r="E3782">
        <v>31.373910018</v>
      </c>
      <c r="F3782">
        <v>37.619999999999997</v>
      </c>
      <c r="G3782">
        <v>-65.999587792185096</v>
      </c>
      <c r="H3782">
        <v>-7.8817010591180603</v>
      </c>
      <c r="I3782">
        <v>-43.742066641816997</v>
      </c>
      <c r="J3782">
        <v>-5.15281698720419</v>
      </c>
      <c r="K3782">
        <v>39.244563832600001</v>
      </c>
      <c r="L3782">
        <v>43.608463944574801</v>
      </c>
      <c r="M3782">
        <v>38.363754718559598</v>
      </c>
      <c r="N3782">
        <v>0.49383606801559299</v>
      </c>
      <c r="O3782">
        <v>88.197767145135501</v>
      </c>
      <c r="P3782">
        <v>20.964630225080299</v>
      </c>
      <c r="Q3782">
        <v>-2.1075062089023999E-2</v>
      </c>
    </row>
    <row r="3783" spans="1:17" hidden="1" x14ac:dyDescent="0.3">
      <c r="A3783" t="s">
        <v>7796</v>
      </c>
      <c r="B3783" t="s">
        <v>7797</v>
      </c>
      <c r="C3783" t="str">
        <f>IFERROR(VLOOKUP(Table1[[#This Row],[Ticker]],[1]!Table2[[Symbol]:[Industry]],2,FALSE),"-")</f>
        <v>-</v>
      </c>
      <c r="D3783" t="s">
        <v>415</v>
      </c>
      <c r="E3783">
        <v>31.3</v>
      </c>
      <c r="F3783">
        <v>3.13</v>
      </c>
      <c r="G3783">
        <v>-15.8000537030409</v>
      </c>
      <c r="H3783">
        <v>-0.29771153709696302</v>
      </c>
      <c r="I3783">
        <v>-23.954070607593199</v>
      </c>
      <c r="J3783">
        <v>4.0515828328648702</v>
      </c>
      <c r="K3783">
        <v>2.9296658071871899</v>
      </c>
      <c r="L3783">
        <v>2.8400871434181498</v>
      </c>
      <c r="M3783">
        <v>67.167970336084807</v>
      </c>
      <c r="N3783">
        <v>1.33057097778072</v>
      </c>
      <c r="O3783">
        <v>81.789137380191704</v>
      </c>
      <c r="P3783">
        <v>56.499999999999901</v>
      </c>
      <c r="Q3783">
        <v>7.5480880745649001E-2</v>
      </c>
    </row>
    <row r="3784" spans="1:17" hidden="1" x14ac:dyDescent="0.3">
      <c r="A3784" t="s">
        <v>7798</v>
      </c>
      <c r="B3784" t="s">
        <v>7799</v>
      </c>
      <c r="C3784" t="str">
        <f>IFERROR(VLOOKUP(Table1[[#This Row],[Ticker]],[1]!Table2[[Symbol]:[Industry]],2,FALSE),"-")</f>
        <v>-</v>
      </c>
      <c r="D3784" t="s">
        <v>967</v>
      </c>
      <c r="E3784">
        <v>31.297560000000001</v>
      </c>
      <c r="F3784">
        <v>30.21</v>
      </c>
      <c r="G3784">
        <v>20.190138923643701</v>
      </c>
      <c r="H3784">
        <v>6.7812696244530102</v>
      </c>
      <c r="I3784">
        <v>-27.230351167110801</v>
      </c>
      <c r="J3784">
        <v>3.2331171772002998</v>
      </c>
      <c r="K3784">
        <v>29.259359576011999</v>
      </c>
      <c r="L3784">
        <v>26.7429422499625</v>
      </c>
      <c r="M3784">
        <v>46.565224011515802</v>
      </c>
      <c r="N3784">
        <v>1.88271604938271</v>
      </c>
      <c r="O3784">
        <v>25.753061900033099</v>
      </c>
      <c r="P3784">
        <v>56.447436561367098</v>
      </c>
    </row>
    <row r="3785" spans="1:17" hidden="1" x14ac:dyDescent="0.3">
      <c r="A3785" t="s">
        <v>7800</v>
      </c>
      <c r="B3785" t="s">
        <v>7801</v>
      </c>
      <c r="C3785" t="str">
        <f>IFERROR(VLOOKUP(Table1[[#This Row],[Ticker]],[1]!Table2[[Symbol]:[Industry]],2,FALSE),"-")</f>
        <v>-</v>
      </c>
      <c r="D3785" t="s">
        <v>7361</v>
      </c>
      <c r="E3785">
        <v>31.2896</v>
      </c>
      <c r="F3785">
        <v>16</v>
      </c>
      <c r="G3785">
        <v>-80.727004767564594</v>
      </c>
      <c r="H3785">
        <v>-10.716181955567301</v>
      </c>
      <c r="I3785">
        <v>-46.791815343959598</v>
      </c>
      <c r="J3785">
        <v>-2.8827199988213201</v>
      </c>
      <c r="K3785">
        <v>17.5258619535186</v>
      </c>
      <c r="L3785">
        <v>20.7064571734062</v>
      </c>
      <c r="M3785">
        <v>34.546609077141198</v>
      </c>
      <c r="N3785">
        <v>0.64362874205693299</v>
      </c>
      <c r="O3785">
        <v>116.875</v>
      </c>
      <c r="P3785">
        <v>6.4537591483699401</v>
      </c>
      <c r="Q3785">
        <v>4.6840927649221001E-2</v>
      </c>
    </row>
    <row r="3786" spans="1:17" hidden="1" x14ac:dyDescent="0.3">
      <c r="A3786" t="s">
        <v>7802</v>
      </c>
      <c r="B3786" t="s">
        <v>7803</v>
      </c>
      <c r="C3786" t="str">
        <f>IFERROR(VLOOKUP(Table1[[#This Row],[Ticker]],[1]!Table2[[Symbol]:[Industry]],2,FALSE),"-")</f>
        <v>-</v>
      </c>
      <c r="D3786" t="s">
        <v>1351</v>
      </c>
      <c r="E3786">
        <v>31.257184429999999</v>
      </c>
      <c r="F3786">
        <v>57.79</v>
      </c>
      <c r="G3786">
        <v>-20.665727241667302</v>
      </c>
      <c r="H3786">
        <v>-0.39608076856601299</v>
      </c>
      <c r="I3786">
        <v>-9.2290211053511904</v>
      </c>
      <c r="J3786">
        <v>-1.28526500762753</v>
      </c>
      <c r="K3786">
        <v>56.961051821366503</v>
      </c>
      <c r="L3786">
        <v>55.4540540866372</v>
      </c>
      <c r="M3786">
        <v>56.093149880285502</v>
      </c>
      <c r="N3786">
        <v>1.25496478927337</v>
      </c>
      <c r="O3786">
        <v>2.5263886485551201</v>
      </c>
      <c r="P3786">
        <v>12.871093749999901</v>
      </c>
    </row>
    <row r="3787" spans="1:17" hidden="1" x14ac:dyDescent="0.3">
      <c r="A3787" t="s">
        <v>7804</v>
      </c>
      <c r="B3787" t="s">
        <v>7805</v>
      </c>
      <c r="C3787" t="str">
        <f>IFERROR(VLOOKUP(Table1[[#This Row],[Ticker]],[1]!Table2[[Symbol]:[Industry]],2,FALSE),"-")</f>
        <v>-</v>
      </c>
      <c r="D3787" t="s">
        <v>630</v>
      </c>
      <c r="E3787">
        <v>31.252595218</v>
      </c>
      <c r="F3787">
        <v>4.42</v>
      </c>
      <c r="G3787">
        <v>-78.337723912628107</v>
      </c>
      <c r="H3787">
        <v>10.2078543256117</v>
      </c>
      <c r="I3787">
        <v>10.0905439002631</v>
      </c>
      <c r="J3787">
        <v>1.45138343107026</v>
      </c>
      <c r="K3787">
        <v>3.99317814590519</v>
      </c>
      <c r="L3787">
        <v>4.0943613345895802</v>
      </c>
      <c r="M3787">
        <v>72.175378550636395</v>
      </c>
      <c r="N3787">
        <v>1.3745796470659</v>
      </c>
      <c r="O3787">
        <v>103.619909502262</v>
      </c>
      <c r="P3787">
        <v>49.830508474576199</v>
      </c>
    </row>
    <row r="3788" spans="1:17" hidden="1" x14ac:dyDescent="0.3">
      <c r="A3788" t="s">
        <v>7806</v>
      </c>
      <c r="B3788" t="s">
        <v>7807</v>
      </c>
      <c r="C3788" t="str">
        <f>IFERROR(VLOOKUP(Table1[[#This Row],[Ticker]],[1]!Table2[[Symbol]:[Industry]],2,FALSE),"-")</f>
        <v>-</v>
      </c>
      <c r="D3788" t="s">
        <v>4638</v>
      </c>
      <c r="E3788">
        <v>31.248000000000001</v>
      </c>
      <c r="F3788">
        <v>29.76</v>
      </c>
      <c r="G3788">
        <v>-65.337978171463604</v>
      </c>
      <c r="H3788">
        <v>-2.66708634833223</v>
      </c>
      <c r="I3788">
        <v>-48.865837560306403</v>
      </c>
      <c r="J3788">
        <v>2.4137548025953701</v>
      </c>
      <c r="K3788">
        <v>31.917105612658101</v>
      </c>
      <c r="L3788">
        <v>38.856383994771598</v>
      </c>
      <c r="M3788">
        <v>43.824059589097303</v>
      </c>
      <c r="N3788">
        <v>0.41380079148319399</v>
      </c>
      <c r="O3788">
        <v>107.32526881720401</v>
      </c>
      <c r="P3788">
        <v>10.2222222222222</v>
      </c>
      <c r="Q3788">
        <v>-0.184233173491859</v>
      </c>
    </row>
    <row r="3789" spans="1:17" hidden="1" x14ac:dyDescent="0.3">
      <c r="A3789" t="s">
        <v>7808</v>
      </c>
      <c r="B3789" t="s">
        <v>7809</v>
      </c>
      <c r="C3789" t="str">
        <f>IFERROR(VLOOKUP(Table1[[#This Row],[Ticker]],[1]!Table2[[Symbol]:[Industry]],2,FALSE),"-")</f>
        <v>-</v>
      </c>
      <c r="E3789">
        <v>31.244094</v>
      </c>
      <c r="F3789">
        <v>65.099999999999994</v>
      </c>
      <c r="G3789">
        <v>334.63446387303799</v>
      </c>
      <c r="H3789">
        <v>-2.9030588814328899</v>
      </c>
      <c r="I3789">
        <v>91.140811403609604</v>
      </c>
      <c r="J3789">
        <v>-5.3669353858181896</v>
      </c>
      <c r="K3789">
        <v>60.656816949339699</v>
      </c>
      <c r="L3789">
        <v>45.2941444557773</v>
      </c>
      <c r="M3789">
        <v>45.973476980897502</v>
      </c>
      <c r="N3789">
        <v>0.46897157638167702</v>
      </c>
      <c r="O3789">
        <v>10.0307219662058</v>
      </c>
      <c r="P3789">
        <v>364.99999999999898</v>
      </c>
      <c r="Q3789">
        <v>0.13642650110552301</v>
      </c>
    </row>
    <row r="3790" spans="1:17" hidden="1" x14ac:dyDescent="0.3">
      <c r="A3790" t="s">
        <v>7810</v>
      </c>
      <c r="B3790" t="s">
        <v>7811</v>
      </c>
      <c r="C3790" t="str">
        <f>IFERROR(VLOOKUP(Table1[[#This Row],[Ticker]],[1]!Table2[[Symbol]:[Industry]],2,FALSE),"-")</f>
        <v>-</v>
      </c>
      <c r="D3790" t="s">
        <v>532</v>
      </c>
      <c r="E3790">
        <v>31.224900189</v>
      </c>
      <c r="F3790">
        <v>29.47</v>
      </c>
      <c r="G3790">
        <v>182.148573044453</v>
      </c>
      <c r="H3790">
        <v>6.51269362660162</v>
      </c>
      <c r="I3790">
        <v>-29.756917772964901</v>
      </c>
      <c r="J3790">
        <v>3.2410033109873599</v>
      </c>
      <c r="K3790">
        <v>28.904178610744999</v>
      </c>
      <c r="L3790">
        <v>26.0724337765669</v>
      </c>
      <c r="M3790">
        <v>66.961268462079204</v>
      </c>
      <c r="N3790">
        <v>1.3654274779906901</v>
      </c>
      <c r="O3790">
        <v>45.911096029860801</v>
      </c>
      <c r="P3790">
        <v>272.56637168141498</v>
      </c>
      <c r="Q3790">
        <v>0.21436758111187099</v>
      </c>
    </row>
    <row r="3791" spans="1:17" hidden="1" x14ac:dyDescent="0.3">
      <c r="A3791" t="s">
        <v>7812</v>
      </c>
      <c r="B3791" t="s">
        <v>7813</v>
      </c>
      <c r="C3791" t="str">
        <f>IFERROR(VLOOKUP(Table1[[#This Row],[Ticker]],[1]!Table2[[Symbol]:[Industry]],2,FALSE),"-")</f>
        <v>-</v>
      </c>
      <c r="D3791" t="s">
        <v>21</v>
      </c>
      <c r="E3791">
        <v>31.215499999999999</v>
      </c>
      <c r="F3791">
        <v>74.5</v>
      </c>
      <c r="G3791">
        <v>5.4209151091687904</v>
      </c>
      <c r="H3791">
        <v>9.9222923396233291</v>
      </c>
      <c r="I3791">
        <v>-12.8625179824837</v>
      </c>
      <c r="J3791">
        <v>2.9695907139834201</v>
      </c>
      <c r="K3791">
        <v>71.182315556856906</v>
      </c>
      <c r="L3791">
        <v>69.575694181871896</v>
      </c>
      <c r="M3791">
        <v>86.266940178740398</v>
      </c>
      <c r="N3791">
        <v>3.7761904761904699</v>
      </c>
      <c r="O3791">
        <v>2.6845637583892499</v>
      </c>
      <c r="P3791">
        <v>35.454545454545404</v>
      </c>
    </row>
    <row r="3792" spans="1:17" hidden="1" x14ac:dyDescent="0.3">
      <c r="A3792" t="s">
        <v>7814</v>
      </c>
      <c r="B3792" t="s">
        <v>7815</v>
      </c>
      <c r="C3792" t="str">
        <f>IFERROR(VLOOKUP(Table1[[#This Row],[Ticker]],[1]!Table2[[Symbol]:[Industry]],2,FALSE),"-")</f>
        <v>-</v>
      </c>
      <c r="D3792" t="s">
        <v>3519</v>
      </c>
      <c r="E3792">
        <v>31.180499999999999</v>
      </c>
      <c r="F3792">
        <v>79.95</v>
      </c>
      <c r="G3792">
        <v>21.962567373254501</v>
      </c>
      <c r="H3792">
        <v>15.523488802368499</v>
      </c>
      <c r="I3792">
        <v>3.3995936007649799</v>
      </c>
      <c r="J3792">
        <v>-2.2980719066203599</v>
      </c>
      <c r="K3792">
        <v>71.064942114281806</v>
      </c>
      <c r="L3792">
        <v>65.142293801063403</v>
      </c>
      <c r="M3792">
        <v>70.319659929781196</v>
      </c>
      <c r="N3792">
        <v>2.3268355340442901</v>
      </c>
      <c r="O3792">
        <v>15.0719199499687</v>
      </c>
      <c r="P3792">
        <v>81.704545454545396</v>
      </c>
      <c r="Q3792">
        <v>9.5412806659982002E-2</v>
      </c>
    </row>
    <row r="3793" spans="1:17" hidden="1" x14ac:dyDescent="0.3">
      <c r="A3793" t="s">
        <v>7816</v>
      </c>
      <c r="B3793" t="s">
        <v>7817</v>
      </c>
      <c r="C3793" t="str">
        <f>IFERROR(VLOOKUP(Table1[[#This Row],[Ticker]],[1]!Table2[[Symbol]:[Industry]],2,FALSE),"-")</f>
        <v>-</v>
      </c>
      <c r="E3793">
        <v>31.153757160000001</v>
      </c>
      <c r="F3793">
        <v>208.2</v>
      </c>
      <c r="G3793">
        <v>-0.71686015904126399</v>
      </c>
      <c r="H3793">
        <v>18.3834349026701</v>
      </c>
      <c r="I3793">
        <v>21.750931339351499</v>
      </c>
      <c r="J3793">
        <v>4.6467968851778396</v>
      </c>
      <c r="K3793">
        <v>158.39740174519801</v>
      </c>
      <c r="L3793">
        <v>154.245911513001</v>
      </c>
      <c r="M3793">
        <v>95.291771819640502</v>
      </c>
      <c r="N3793">
        <v>2.9738972861806601</v>
      </c>
      <c r="O3793">
        <v>0</v>
      </c>
      <c r="P3793">
        <v>59.662576687116498</v>
      </c>
      <c r="Q3793">
        <v>0.117446539609492</v>
      </c>
    </row>
    <row r="3794" spans="1:17" hidden="1" x14ac:dyDescent="0.3">
      <c r="A3794" t="s">
        <v>7818</v>
      </c>
      <c r="B3794" t="s">
        <v>7819</v>
      </c>
      <c r="C3794" t="str">
        <f>IFERROR(VLOOKUP(Table1[[#This Row],[Ticker]],[1]!Table2[[Symbol]:[Industry]],2,FALSE),"-")</f>
        <v>-</v>
      </c>
      <c r="D3794" t="s">
        <v>158</v>
      </c>
      <c r="E3794">
        <v>31.133718500000001</v>
      </c>
      <c r="F3794">
        <v>77.5</v>
      </c>
      <c r="G3794">
        <v>75.973812504171406</v>
      </c>
      <c r="H3794">
        <v>-21.6529546261829</v>
      </c>
      <c r="I3794">
        <v>-0.210780699264489</v>
      </c>
      <c r="J3794">
        <v>-5.7251573104499398</v>
      </c>
      <c r="K3794">
        <v>83.4586987117072</v>
      </c>
      <c r="L3794">
        <v>67.001227297134193</v>
      </c>
      <c r="M3794">
        <v>31.0275155338643</v>
      </c>
      <c r="N3794">
        <v>0.38779833621394999</v>
      </c>
      <c r="O3794">
        <v>76.335483870967707</v>
      </c>
      <c r="P3794">
        <v>142.036227357901</v>
      </c>
      <c r="Q3794">
        <v>0.102851475401409</v>
      </c>
    </row>
    <row r="3795" spans="1:17" hidden="1" x14ac:dyDescent="0.3">
      <c r="A3795" t="s">
        <v>7820</v>
      </c>
      <c r="B3795" t="s">
        <v>7821</v>
      </c>
      <c r="C3795" t="str">
        <f>IFERROR(VLOOKUP(Table1[[#This Row],[Ticker]],[1]!Table2[[Symbol]:[Industry]],2,FALSE),"-")</f>
        <v>-</v>
      </c>
      <c r="D3795" t="s">
        <v>356</v>
      </c>
      <c r="E3795">
        <v>30.980984599999999</v>
      </c>
      <c r="F3795">
        <v>62</v>
      </c>
      <c r="G3795">
        <v>-53.253444586862699</v>
      </c>
      <c r="H3795">
        <v>2.4167870790410002</v>
      </c>
      <c r="I3795">
        <v>-37.636312594743998</v>
      </c>
      <c r="J3795">
        <v>-4.0644536730021299</v>
      </c>
      <c r="K3795">
        <v>65.4961290118178</v>
      </c>
      <c r="M3795">
        <v>38.629982373423701</v>
      </c>
      <c r="N3795">
        <v>6.8079800498753104E-2</v>
      </c>
      <c r="O3795">
        <v>43.548387096774199</v>
      </c>
      <c r="P3795">
        <v>24.348174889691101</v>
      </c>
    </row>
    <row r="3796" spans="1:17" hidden="1" x14ac:dyDescent="0.3">
      <c r="A3796" t="s">
        <v>7822</v>
      </c>
      <c r="B3796" t="s">
        <v>7823</v>
      </c>
      <c r="C3796" t="str">
        <f>IFERROR(VLOOKUP(Table1[[#This Row],[Ticker]],[1]!Table2[[Symbol]:[Industry]],2,FALSE),"-")</f>
        <v>-</v>
      </c>
      <c r="E3796">
        <v>30.939360000000001</v>
      </c>
      <c r="F3796">
        <v>12</v>
      </c>
      <c r="G3796">
        <v>-12.155437810995499</v>
      </c>
      <c r="H3796">
        <v>-5.2781477675331798</v>
      </c>
      <c r="I3796">
        <v>-13.6608308469607</v>
      </c>
      <c r="J3796">
        <v>-3.9737719969545999</v>
      </c>
      <c r="K3796">
        <v>11.818306700111</v>
      </c>
      <c r="L3796">
        <v>11.147649071023499</v>
      </c>
      <c r="M3796">
        <v>48.495517675902498</v>
      </c>
      <c r="N3796">
        <v>0.71251273560836803</v>
      </c>
      <c r="O3796">
        <v>23.75</v>
      </c>
      <c r="P3796">
        <v>44.0576230492197</v>
      </c>
      <c r="Q3796">
        <v>-3.0067799505532001E-2</v>
      </c>
    </row>
    <row r="3797" spans="1:17" hidden="1" x14ac:dyDescent="0.3">
      <c r="A3797" t="s">
        <v>7824</v>
      </c>
      <c r="B3797" t="s">
        <v>7825</v>
      </c>
      <c r="C3797" t="str">
        <f>IFERROR(VLOOKUP(Table1[[#This Row],[Ticker]],[1]!Table2[[Symbol]:[Industry]],2,FALSE),"-")</f>
        <v>-</v>
      </c>
      <c r="D3797" t="s">
        <v>196</v>
      </c>
      <c r="E3797">
        <v>30.928799999999999</v>
      </c>
      <c r="F3797">
        <v>49</v>
      </c>
      <c r="G3797">
        <v>-46.700297012043301</v>
      </c>
      <c r="H3797">
        <v>-10.366014229033601</v>
      </c>
      <c r="I3797">
        <v>-66.197643797068196</v>
      </c>
      <c r="J3797">
        <v>-10.6177081108719</v>
      </c>
      <c r="K3797">
        <v>55.5481486830246</v>
      </c>
      <c r="L3797">
        <v>60.036159496955399</v>
      </c>
      <c r="M3797">
        <v>29.525952349518501</v>
      </c>
      <c r="N3797">
        <v>0.76880000000000004</v>
      </c>
      <c r="O3797">
        <v>107.428571428571</v>
      </c>
      <c r="P3797">
        <v>32.4324324324324</v>
      </c>
      <c r="Q3797">
        <v>-5.0064417398701003E-2</v>
      </c>
    </row>
    <row r="3798" spans="1:17" hidden="1" x14ac:dyDescent="0.3">
      <c r="A3798" t="s">
        <v>7826</v>
      </c>
      <c r="B3798" t="s">
        <v>7827</v>
      </c>
      <c r="C3798" t="str">
        <f>IFERROR(VLOOKUP(Table1[[#This Row],[Ticker]],[1]!Table2[[Symbol]:[Industry]],2,FALSE),"-")</f>
        <v>-</v>
      </c>
      <c r="D3798" t="s">
        <v>415</v>
      </c>
      <c r="E3798">
        <v>30.903925279999999</v>
      </c>
      <c r="F3798">
        <v>9.08</v>
      </c>
      <c r="G3798">
        <v>-33.540537890541302</v>
      </c>
      <c r="H3798">
        <v>-0.16062640001182299</v>
      </c>
      <c r="I3798">
        <v>-20.517842717270401</v>
      </c>
      <c r="J3798">
        <v>7.7129381624390494E-2</v>
      </c>
      <c r="K3798">
        <v>8.8802048994749399</v>
      </c>
      <c r="L3798">
        <v>9.1360006737227302</v>
      </c>
      <c r="M3798">
        <v>62.843053803277002</v>
      </c>
      <c r="N3798">
        <v>0.91155313851832598</v>
      </c>
      <c r="O3798">
        <v>20.484581497797301</v>
      </c>
      <c r="P3798">
        <v>8.0952380952380807</v>
      </c>
      <c r="Q3798">
        <v>9.4700391030014E-2</v>
      </c>
    </row>
    <row r="3799" spans="1:17" hidden="1" x14ac:dyDescent="0.3">
      <c r="A3799" t="s">
        <v>7828</v>
      </c>
      <c r="B3799" t="s">
        <v>7829</v>
      </c>
      <c r="C3799" t="str">
        <f>IFERROR(VLOOKUP(Table1[[#This Row],[Ticker]],[1]!Table2[[Symbol]:[Industry]],2,FALSE),"-")</f>
        <v>-</v>
      </c>
      <c r="D3799" t="s">
        <v>51</v>
      </c>
      <c r="E3799">
        <v>30.872</v>
      </c>
      <c r="F3799">
        <v>72.64</v>
      </c>
      <c r="G3799">
        <v>92.9795638859826</v>
      </c>
      <c r="H3799">
        <v>1.7641280635734899</v>
      </c>
      <c r="I3799">
        <v>22.381995055404801</v>
      </c>
      <c r="J3799">
        <v>-7.0225209483696398</v>
      </c>
      <c r="K3799">
        <v>70.659188473303303</v>
      </c>
      <c r="L3799">
        <v>56.591545654978397</v>
      </c>
      <c r="M3799">
        <v>34.597391882513001</v>
      </c>
      <c r="N3799">
        <v>1.38010786084929</v>
      </c>
      <c r="O3799">
        <v>37.114537444933902</v>
      </c>
      <c r="P3799">
        <v>150.482758620689</v>
      </c>
      <c r="Q3799">
        <v>0.14291919341613199</v>
      </c>
    </row>
    <row r="3800" spans="1:17" hidden="1" x14ac:dyDescent="0.3">
      <c r="A3800" t="s">
        <v>7830</v>
      </c>
      <c r="B3800" t="s">
        <v>7831</v>
      </c>
      <c r="C3800" t="str">
        <f>IFERROR(VLOOKUP(Table1[[#This Row],[Ticker]],[1]!Table2[[Symbol]:[Industry]],2,FALSE),"-")</f>
        <v>-</v>
      </c>
      <c r="D3800" t="s">
        <v>51</v>
      </c>
      <c r="E3800">
        <v>30.871749999999999</v>
      </c>
      <c r="F3800">
        <v>4.13</v>
      </c>
      <c r="G3800">
        <v>386.21636965462301</v>
      </c>
      <c r="H3800">
        <v>109.423449654652</v>
      </c>
      <c r="I3800">
        <v>251.07022731045799</v>
      </c>
      <c r="J3800">
        <v>19.486749724827</v>
      </c>
      <c r="K3800">
        <v>2.4190414333366101</v>
      </c>
      <c r="L3800">
        <v>1.7019191100390201</v>
      </c>
      <c r="M3800">
        <v>98.648775437469098</v>
      </c>
      <c r="N3800">
        <v>1.41788088310563</v>
      </c>
      <c r="O3800">
        <v>0</v>
      </c>
      <c r="P3800">
        <v>436.36363636363598</v>
      </c>
      <c r="Q3800">
        <v>8.5204428586073994E-2</v>
      </c>
    </row>
    <row r="3801" spans="1:17" hidden="1" x14ac:dyDescent="0.3">
      <c r="A3801" t="s">
        <v>7832</v>
      </c>
      <c r="B3801" t="s">
        <v>7833</v>
      </c>
      <c r="C3801" t="str">
        <f>IFERROR(VLOOKUP(Table1[[#This Row],[Ticker]],[1]!Table2[[Symbol]:[Industry]],2,FALSE),"-")</f>
        <v>-</v>
      </c>
      <c r="D3801" t="s">
        <v>4591</v>
      </c>
      <c r="E3801">
        <v>30.853418795</v>
      </c>
      <c r="F3801">
        <v>3.95</v>
      </c>
      <c r="G3801">
        <v>67.466369654623307</v>
      </c>
      <c r="H3801">
        <v>-19.341552706194701</v>
      </c>
      <c r="I3801">
        <v>-58.546625651702101</v>
      </c>
      <c r="J3801">
        <v>-11.910262572622599</v>
      </c>
      <c r="K3801">
        <v>4.5371981064451097</v>
      </c>
      <c r="L3801">
        <v>4.7842390961041801</v>
      </c>
      <c r="M3801">
        <v>35.331552495710199</v>
      </c>
      <c r="N3801">
        <v>1.3782058752247199</v>
      </c>
      <c r="O3801">
        <v>85.822784810126507</v>
      </c>
      <c r="P3801">
        <v>115.846994535519</v>
      </c>
      <c r="Q3801">
        <v>6.7044418932422994E-2</v>
      </c>
    </row>
    <row r="3802" spans="1:17" hidden="1" x14ac:dyDescent="0.3">
      <c r="A3802" t="s">
        <v>7834</v>
      </c>
      <c r="B3802" t="s">
        <v>7835</v>
      </c>
      <c r="C3802" t="str">
        <f>IFERROR(VLOOKUP(Table1[[#This Row],[Ticker]],[1]!Table2[[Symbol]:[Industry]],2,FALSE),"-")</f>
        <v>-</v>
      </c>
      <c r="D3802" t="s">
        <v>6969</v>
      </c>
      <c r="E3802">
        <v>30.702000000000002</v>
      </c>
      <c r="F3802">
        <v>30.1</v>
      </c>
      <c r="G3802">
        <v>-60.598797588744503</v>
      </c>
      <c r="H3802">
        <v>-11.416665047354799</v>
      </c>
      <c r="I3802">
        <v>-43.258105918269798</v>
      </c>
      <c r="J3802">
        <v>-4.4668630797878999</v>
      </c>
      <c r="K3802">
        <v>33.8227937627382</v>
      </c>
      <c r="L3802">
        <v>39.298979503510502</v>
      </c>
      <c r="M3802">
        <v>29.966602704541199</v>
      </c>
      <c r="N3802">
        <v>1.12559117183394</v>
      </c>
      <c r="O3802">
        <v>92.358803986710896</v>
      </c>
      <c r="P3802">
        <v>3.7931034482758501</v>
      </c>
    </row>
    <row r="3803" spans="1:17" hidden="1" x14ac:dyDescent="0.3">
      <c r="A3803" t="s">
        <v>7836</v>
      </c>
      <c r="B3803" t="s">
        <v>7837</v>
      </c>
      <c r="C3803" t="str">
        <f>IFERROR(VLOOKUP(Table1[[#This Row],[Ticker]],[1]!Table2[[Symbol]:[Industry]],2,FALSE),"-")</f>
        <v>-</v>
      </c>
      <c r="D3803" t="s">
        <v>777</v>
      </c>
      <c r="E3803">
        <v>30.679500000000001</v>
      </c>
      <c r="F3803">
        <v>72.400000000000006</v>
      </c>
      <c r="G3803">
        <v>-47.807622395348197</v>
      </c>
      <c r="H3803">
        <v>-16.0952669228876</v>
      </c>
      <c r="I3803">
        <v>-29.240027765022699</v>
      </c>
      <c r="J3803">
        <v>-1.9898535990883801</v>
      </c>
      <c r="K3803">
        <v>73.502352374974905</v>
      </c>
      <c r="M3803">
        <v>27.024356683844701</v>
      </c>
      <c r="N3803">
        <v>1.2115384615384599</v>
      </c>
      <c r="O3803">
        <v>27.209944751381101</v>
      </c>
      <c r="P3803">
        <v>19.078947368421002</v>
      </c>
    </row>
    <row r="3804" spans="1:17" hidden="1" x14ac:dyDescent="0.3">
      <c r="A3804" t="s">
        <v>7838</v>
      </c>
      <c r="B3804" t="s">
        <v>7839</v>
      </c>
      <c r="C3804" t="str">
        <f>IFERROR(VLOOKUP(Table1[[#This Row],[Ticker]],[1]!Table2[[Symbol]:[Industry]],2,FALSE),"-")</f>
        <v>-</v>
      </c>
      <c r="D3804" t="s">
        <v>306</v>
      </c>
      <c r="E3804">
        <v>30.667000000000002</v>
      </c>
      <c r="F3804">
        <v>18.2</v>
      </c>
      <c r="G3804">
        <v>-68.128868440614696</v>
      </c>
      <c r="H3804">
        <v>-2.2971017852729601</v>
      </c>
      <c r="I3804">
        <v>-19.277972477669898</v>
      </c>
      <c r="J3804">
        <v>6.5737045195998602</v>
      </c>
      <c r="K3804">
        <v>17.5910997712806</v>
      </c>
      <c r="L3804">
        <v>20.285721614286999</v>
      </c>
      <c r="M3804">
        <v>63.4303953843513</v>
      </c>
      <c r="N3804">
        <v>0.60116072171527202</v>
      </c>
      <c r="O3804">
        <v>70.329670329670293</v>
      </c>
      <c r="P3804">
        <v>25.517241379310299</v>
      </c>
      <c r="Q3804">
        <v>6.3034662666360004E-3</v>
      </c>
    </row>
    <row r="3805" spans="1:17" hidden="1" x14ac:dyDescent="0.3">
      <c r="A3805" t="s">
        <v>7840</v>
      </c>
      <c r="B3805" t="s">
        <v>7841</v>
      </c>
      <c r="C3805" t="str">
        <f>IFERROR(VLOOKUP(Table1[[#This Row],[Ticker]],[1]!Table2[[Symbol]:[Industry]],2,FALSE),"-")</f>
        <v>-</v>
      </c>
      <c r="D3805" t="s">
        <v>141</v>
      </c>
      <c r="E3805">
        <v>30.655251750000001</v>
      </c>
      <c r="F3805">
        <v>23.71</v>
      </c>
      <c r="G3805">
        <v>20.889348648894501</v>
      </c>
      <c r="H3805">
        <v>9.6906917220216808</v>
      </c>
      <c r="I3805">
        <v>15.1463431767966</v>
      </c>
      <c r="J3805">
        <v>9.2486852147904202</v>
      </c>
      <c r="K3805">
        <v>19.644632221950999</v>
      </c>
      <c r="L3805">
        <v>19.017307090738498</v>
      </c>
      <c r="M3805">
        <v>89.377393557590807</v>
      </c>
      <c r="N3805">
        <v>1.4599465505657301</v>
      </c>
      <c r="O3805">
        <v>32.644453816954801</v>
      </c>
      <c r="P3805">
        <v>82.384615384615302</v>
      </c>
      <c r="Q3805">
        <v>4.7812946255517998E-2</v>
      </c>
    </row>
    <row r="3806" spans="1:17" hidden="1" x14ac:dyDescent="0.3">
      <c r="A3806" t="s">
        <v>7842</v>
      </c>
      <c r="B3806" t="s">
        <v>7843</v>
      </c>
      <c r="C3806" t="str">
        <f>IFERROR(VLOOKUP(Table1[[#This Row],[Ticker]],[1]!Table2[[Symbol]:[Industry]],2,FALSE),"-")</f>
        <v>-</v>
      </c>
      <c r="D3806" t="s">
        <v>415</v>
      </c>
      <c r="E3806">
        <v>30.6182425199998</v>
      </c>
      <c r="F3806">
        <v>244.45</v>
      </c>
      <c r="G3806">
        <v>-30.033630345376601</v>
      </c>
      <c r="H3806">
        <v>-1.2717375111229301</v>
      </c>
      <c r="I3806">
        <v>-14.416498353258</v>
      </c>
      <c r="J3806">
        <v>-1.3721459806944301</v>
      </c>
      <c r="K3806">
        <v>244.45</v>
      </c>
      <c r="L3806">
        <v>244.44999999999899</v>
      </c>
      <c r="M3806">
        <v>50</v>
      </c>
      <c r="O3806">
        <v>0</v>
      </c>
      <c r="P3806">
        <v>0</v>
      </c>
    </row>
    <row r="3807" spans="1:17" hidden="1" x14ac:dyDescent="0.3">
      <c r="A3807" t="s">
        <v>7844</v>
      </c>
      <c r="B3807" t="s">
        <v>7845</v>
      </c>
      <c r="C3807" t="str">
        <f>IFERROR(VLOOKUP(Table1[[#This Row],[Ticker]],[1]!Table2[[Symbol]:[Industry]],2,FALSE),"-")</f>
        <v>-</v>
      </c>
      <c r="E3807">
        <v>30.568571310999999</v>
      </c>
      <c r="F3807">
        <v>8.23</v>
      </c>
      <c r="G3807">
        <v>-100.598723335362</v>
      </c>
      <c r="H3807">
        <v>-13.2072213820906</v>
      </c>
      <c r="I3807">
        <v>-43.772721529223602</v>
      </c>
      <c r="J3807">
        <v>-2.5784185983060102</v>
      </c>
      <c r="K3807">
        <v>8.9583887561759905</v>
      </c>
      <c r="L3807">
        <v>11.413401827926499</v>
      </c>
      <c r="M3807">
        <v>41.725019616398903</v>
      </c>
      <c r="N3807">
        <v>2.2898958814861401</v>
      </c>
      <c r="O3807">
        <v>255.285540704738</v>
      </c>
      <c r="P3807">
        <v>14.944134078212199</v>
      </c>
      <c r="Q3807">
        <v>3.9528960569467003E-2</v>
      </c>
    </row>
    <row r="3808" spans="1:17" hidden="1" x14ac:dyDescent="0.3">
      <c r="A3808" t="s">
        <v>7846</v>
      </c>
      <c r="B3808" t="s">
        <v>7847</v>
      </c>
      <c r="C3808" t="str">
        <f>IFERROR(VLOOKUP(Table1[[#This Row],[Ticker]],[1]!Table2[[Symbol]:[Industry]],2,FALSE),"-")</f>
        <v>-</v>
      </c>
      <c r="D3808" t="s">
        <v>532</v>
      </c>
      <c r="E3808">
        <v>30.492111999999999</v>
      </c>
      <c r="F3808">
        <v>0.92</v>
      </c>
      <c r="G3808">
        <v>-76.545258252353406</v>
      </c>
      <c r="H3808">
        <v>17.246781007395501</v>
      </c>
      <c r="I3808">
        <v>-34.4164983532579</v>
      </c>
      <c r="J3808">
        <v>12.913568305019799</v>
      </c>
      <c r="K3808">
        <v>0.83428437729210403</v>
      </c>
      <c r="L3808">
        <v>1.10584972402721</v>
      </c>
      <c r="M3808">
        <v>66.9792164316639</v>
      </c>
      <c r="N3808">
        <v>1.0648413621619099</v>
      </c>
      <c r="O3808">
        <v>221.739130434782</v>
      </c>
      <c r="P3808">
        <v>41.538461538461497</v>
      </c>
      <c r="Q3808">
        <v>7.0917630051392996E-2</v>
      </c>
    </row>
    <row r="3809" spans="1:17" hidden="1" x14ac:dyDescent="0.3">
      <c r="A3809" t="s">
        <v>7848</v>
      </c>
      <c r="B3809" t="s">
        <v>7849</v>
      </c>
      <c r="C3809" t="str">
        <f>IFERROR(VLOOKUP(Table1[[#This Row],[Ticker]],[1]!Table2[[Symbol]:[Industry]],2,FALSE),"-")</f>
        <v>-</v>
      </c>
      <c r="D3809" t="s">
        <v>415</v>
      </c>
      <c r="E3809">
        <v>30.4443324</v>
      </c>
      <c r="F3809">
        <v>15.57</v>
      </c>
      <c r="G3809">
        <v>-20.076003226732499</v>
      </c>
      <c r="H3809">
        <v>-2.83894667326881</v>
      </c>
      <c r="I3809">
        <v>-35.340825422836403</v>
      </c>
      <c r="J3809">
        <v>14.4434568561849</v>
      </c>
      <c r="K3809">
        <v>16.1975009293858</v>
      </c>
      <c r="L3809">
        <v>15.8947082579609</v>
      </c>
      <c r="M3809">
        <v>52.089135337879902</v>
      </c>
      <c r="N3809">
        <v>0.65102485282872602</v>
      </c>
      <c r="O3809">
        <v>46.692357096981297</v>
      </c>
      <c r="P3809">
        <v>80.417149478563104</v>
      </c>
      <c r="Q3809">
        <v>9.7092957721511997E-2</v>
      </c>
    </row>
    <row r="3810" spans="1:17" hidden="1" x14ac:dyDescent="0.3">
      <c r="A3810" t="s">
        <v>7850</v>
      </c>
      <c r="B3810" t="s">
        <v>7851</v>
      </c>
      <c r="C3810" t="str">
        <f>IFERROR(VLOOKUP(Table1[[#This Row],[Ticker]],[1]!Table2[[Symbol]:[Industry]],2,FALSE),"-")</f>
        <v>-</v>
      </c>
      <c r="D3810" t="s">
        <v>124</v>
      </c>
      <c r="E3810">
        <v>30.304312500000002</v>
      </c>
      <c r="F3810">
        <v>16.5</v>
      </c>
      <c r="G3810">
        <v>-34.381456432333103</v>
      </c>
      <c r="H3810">
        <v>-3.9808070046447201</v>
      </c>
      <c r="I3810">
        <v>-21.5633751118398</v>
      </c>
      <c r="J3810">
        <v>-1.2509338594823201</v>
      </c>
      <c r="K3810">
        <v>17.306863529933199</v>
      </c>
      <c r="L3810">
        <v>18.008907304157901</v>
      </c>
      <c r="M3810">
        <v>41.928585568924703</v>
      </c>
      <c r="N3810">
        <v>0.94649963880572596</v>
      </c>
      <c r="O3810">
        <v>117.212121212121</v>
      </c>
      <c r="P3810">
        <v>9.4890510948905096</v>
      </c>
      <c r="Q3810">
        <v>4.5597745524800001E-3</v>
      </c>
    </row>
    <row r="3811" spans="1:17" hidden="1" x14ac:dyDescent="0.3">
      <c r="A3811" t="s">
        <v>7852</v>
      </c>
      <c r="B3811" t="s">
        <v>7853</v>
      </c>
      <c r="C3811" t="str">
        <f>IFERROR(VLOOKUP(Table1[[#This Row],[Ticker]],[1]!Table2[[Symbol]:[Industry]],2,FALSE),"-")</f>
        <v>-</v>
      </c>
      <c r="D3811" t="s">
        <v>199</v>
      </c>
      <c r="E3811">
        <v>30.248000000000001</v>
      </c>
      <c r="F3811">
        <v>0.45</v>
      </c>
      <c r="G3811">
        <v>-5.5931859894901201</v>
      </c>
      <c r="H3811">
        <v>-1.87035303188851</v>
      </c>
      <c r="I3811">
        <v>-12.2495918825592</v>
      </c>
      <c r="J3811">
        <v>1.0670674632677399</v>
      </c>
      <c r="K3811">
        <v>0.59267168328142406</v>
      </c>
      <c r="L3811">
        <v>0.50771284078795198</v>
      </c>
      <c r="M3811">
        <v>92.112121951265095</v>
      </c>
      <c r="N3811">
        <v>1</v>
      </c>
      <c r="Q3811">
        <v>4.6288916988924997E-2</v>
      </c>
    </row>
    <row r="3812" spans="1:17" hidden="1" x14ac:dyDescent="0.3">
      <c r="A3812" t="s">
        <v>7854</v>
      </c>
      <c r="B3812" t="s">
        <v>7855</v>
      </c>
      <c r="C3812" t="str">
        <f>IFERROR(VLOOKUP(Table1[[#This Row],[Ticker]],[1]!Table2[[Symbol]:[Industry]],2,FALSE),"-")</f>
        <v>-</v>
      </c>
      <c r="D3812" t="s">
        <v>532</v>
      </c>
      <c r="E3812">
        <v>30.168783788999999</v>
      </c>
      <c r="F3812">
        <v>48.27</v>
      </c>
      <c r="G3812">
        <v>98.409341732238104</v>
      </c>
      <c r="H3812">
        <v>70.503030842405195</v>
      </c>
      <c r="I3812">
        <v>41.293179066096798</v>
      </c>
      <c r="J3812">
        <v>3.52448078753189</v>
      </c>
      <c r="K3812">
        <v>36.726879067435299</v>
      </c>
      <c r="L3812">
        <v>29.4954111969416</v>
      </c>
      <c r="M3812">
        <v>81.856134654938899</v>
      </c>
      <c r="N3812">
        <v>1.77998742906718</v>
      </c>
      <c r="O3812">
        <v>4.70271390097367</v>
      </c>
      <c r="P3812">
        <v>188.17910447761099</v>
      </c>
      <c r="Q3812">
        <v>0.13701346840446901</v>
      </c>
    </row>
    <row r="3813" spans="1:17" hidden="1" x14ac:dyDescent="0.3">
      <c r="A3813" t="s">
        <v>7856</v>
      </c>
      <c r="B3813" t="s">
        <v>7857</v>
      </c>
      <c r="C3813" t="str">
        <f>IFERROR(VLOOKUP(Table1[[#This Row],[Ticker]],[1]!Table2[[Symbol]:[Industry]],2,FALSE),"-")</f>
        <v>-</v>
      </c>
      <c r="D3813" t="s">
        <v>2642</v>
      </c>
      <c r="E3813">
        <v>30.16112</v>
      </c>
      <c r="F3813">
        <v>4.4000000000000004</v>
      </c>
      <c r="G3813">
        <v>-22.977669274817</v>
      </c>
      <c r="H3813">
        <v>13.3322228849166</v>
      </c>
      <c r="I3813">
        <v>-30.606974543734101</v>
      </c>
      <c r="J3813">
        <v>-26.453052129561701</v>
      </c>
      <c r="K3813">
        <v>4.4556488273378596</v>
      </c>
      <c r="L3813">
        <v>4.7204693024721003</v>
      </c>
      <c r="M3813">
        <v>38.604268555676903</v>
      </c>
      <c r="N3813">
        <v>3.02012791303336</v>
      </c>
      <c r="O3813">
        <v>69.318181818181799</v>
      </c>
      <c r="P3813">
        <v>34.146341463414601</v>
      </c>
      <c r="Q3813">
        <v>7.5947603510759997E-3</v>
      </c>
    </row>
    <row r="3814" spans="1:17" hidden="1" x14ac:dyDescent="0.3">
      <c r="A3814" t="s">
        <v>7858</v>
      </c>
      <c r="B3814" t="s">
        <v>7859</v>
      </c>
      <c r="C3814" t="str">
        <f>IFERROR(VLOOKUP(Table1[[#This Row],[Ticker]],[1]!Table2[[Symbol]:[Industry]],2,FALSE),"-")</f>
        <v>-</v>
      </c>
      <c r="D3814" t="s">
        <v>3519</v>
      </c>
      <c r="E3814">
        <v>30.089523209999999</v>
      </c>
      <c r="F3814">
        <v>20.85</v>
      </c>
      <c r="G3814">
        <v>-37.366963678709901</v>
      </c>
      <c r="H3814">
        <v>-21.2717375111229</v>
      </c>
      <c r="I3814">
        <v>-42.51994662912</v>
      </c>
      <c r="J3814">
        <v>-9.7054793140277695</v>
      </c>
      <c r="K3814">
        <v>25.586057782265701</v>
      </c>
      <c r="L3814">
        <v>27.023905088862499</v>
      </c>
      <c r="M3814">
        <v>9.8234749191427699</v>
      </c>
      <c r="N3814">
        <v>3.2</v>
      </c>
      <c r="O3814">
        <v>72.6618705035971</v>
      </c>
      <c r="P3814">
        <v>13.934426229508199</v>
      </c>
      <c r="Q3814">
        <v>-1.4200475362458999E-2</v>
      </c>
    </row>
    <row r="3815" spans="1:17" hidden="1" x14ac:dyDescent="0.3">
      <c r="A3815" t="s">
        <v>7860</v>
      </c>
      <c r="B3815" t="s">
        <v>7861</v>
      </c>
      <c r="C3815" t="str">
        <f>IFERROR(VLOOKUP(Table1[[#This Row],[Ticker]],[1]!Table2[[Symbol]:[Industry]],2,FALSE),"-")</f>
        <v>-</v>
      </c>
      <c r="D3815" t="s">
        <v>51</v>
      </c>
      <c r="E3815">
        <v>30.08237166</v>
      </c>
      <c r="F3815">
        <v>45.87</v>
      </c>
      <c r="G3815">
        <v>2.9228913937537602</v>
      </c>
      <c r="H3815">
        <v>10.5875355550466</v>
      </c>
      <c r="I3815">
        <v>-20.727772863061901</v>
      </c>
      <c r="J3815">
        <v>5.4354179792610502</v>
      </c>
      <c r="K3815">
        <v>45.346532213821902</v>
      </c>
      <c r="L3815">
        <v>44.293890612253897</v>
      </c>
      <c r="M3815">
        <v>52.586107050657198</v>
      </c>
      <c r="N3815">
        <v>0.82355251138496699</v>
      </c>
      <c r="O3815">
        <v>57.968170917811101</v>
      </c>
      <c r="P3815">
        <v>45.204178537511801</v>
      </c>
      <c r="Q3815">
        <v>4.0429750030317999E-2</v>
      </c>
    </row>
    <row r="3816" spans="1:17" hidden="1" x14ac:dyDescent="0.3">
      <c r="A3816" t="s">
        <v>7862</v>
      </c>
      <c r="B3816" t="s">
        <v>7863</v>
      </c>
      <c r="C3816" t="str">
        <f>IFERROR(VLOOKUP(Table1[[#This Row],[Ticker]],[1]!Table2[[Symbol]:[Industry]],2,FALSE),"-")</f>
        <v>-</v>
      </c>
      <c r="D3816" t="s">
        <v>681</v>
      </c>
      <c r="E3816">
        <v>30.073516300000001</v>
      </c>
      <c r="F3816">
        <v>230.05</v>
      </c>
      <c r="G3816">
        <v>24.673834348638099</v>
      </c>
      <c r="H3816">
        <v>-3.1811990000738</v>
      </c>
      <c r="I3816">
        <v>-3.7090873811694598</v>
      </c>
      <c r="J3816">
        <v>-1.93760922558352</v>
      </c>
      <c r="K3816">
        <v>223.20374184772001</v>
      </c>
      <c r="L3816">
        <v>202.39579566825699</v>
      </c>
      <c r="M3816">
        <v>52.906884232493397</v>
      </c>
      <c r="N3816">
        <v>1.2114115269386101</v>
      </c>
      <c r="O3816">
        <v>13.910019560965001</v>
      </c>
      <c r="P3816">
        <v>55.4391891891892</v>
      </c>
      <c r="Q3816">
        <v>7.3144209719059994E-2</v>
      </c>
    </row>
    <row r="3817" spans="1:17" hidden="1" x14ac:dyDescent="0.3">
      <c r="A3817" t="s">
        <v>7864</v>
      </c>
      <c r="B3817" t="s">
        <v>7865</v>
      </c>
      <c r="C3817" t="str">
        <f>IFERROR(VLOOKUP(Table1[[#This Row],[Ticker]],[1]!Table2[[Symbol]:[Industry]],2,FALSE),"-")</f>
        <v>-</v>
      </c>
      <c r="D3817" t="s">
        <v>7452</v>
      </c>
      <c r="E3817">
        <v>30.0656</v>
      </c>
      <c r="F3817">
        <v>190</v>
      </c>
      <c r="G3817">
        <v>-44.946303878739798</v>
      </c>
      <c r="H3817">
        <v>18.949781476218799</v>
      </c>
      <c r="I3817">
        <v>-24.369104988329099</v>
      </c>
      <c r="J3817">
        <v>-0.46909153182326302</v>
      </c>
      <c r="K3817">
        <v>171.25819380806101</v>
      </c>
      <c r="L3817">
        <v>179.062359418515</v>
      </c>
      <c r="M3817">
        <v>68.501237141014897</v>
      </c>
      <c r="N3817">
        <v>1.19962511715089</v>
      </c>
      <c r="O3817">
        <v>17.526315789473699</v>
      </c>
      <c r="P3817">
        <v>28.9446895147607</v>
      </c>
      <c r="Q3817">
        <v>8.3636907411081998E-2</v>
      </c>
    </row>
    <row r="3818" spans="1:17" hidden="1" x14ac:dyDescent="0.3">
      <c r="A3818" t="s">
        <v>7866</v>
      </c>
      <c r="B3818" t="s">
        <v>7867</v>
      </c>
      <c r="C3818" t="str">
        <f>IFERROR(VLOOKUP(Table1[[#This Row],[Ticker]],[1]!Table2[[Symbol]:[Industry]],2,FALSE),"-")</f>
        <v>-</v>
      </c>
      <c r="D3818" t="s">
        <v>46</v>
      </c>
      <c r="E3818">
        <v>30.051608730000002</v>
      </c>
      <c r="F3818">
        <v>56.1</v>
      </c>
      <c r="G3818">
        <v>-66.428188168505898</v>
      </c>
      <c r="H3818">
        <v>-16.959469853130301</v>
      </c>
      <c r="I3818">
        <v>-50.811056176387197</v>
      </c>
      <c r="J3818">
        <v>-2.41926639954259</v>
      </c>
      <c r="M3818">
        <v>29.251750272527602</v>
      </c>
      <c r="O3818">
        <v>63.725490196078397</v>
      </c>
      <c r="P3818">
        <v>3.7927844588344102</v>
      </c>
    </row>
    <row r="3819" spans="1:17" hidden="1" x14ac:dyDescent="0.3">
      <c r="A3819" t="s">
        <v>7868</v>
      </c>
      <c r="B3819" t="s">
        <v>7869</v>
      </c>
      <c r="C3819" t="str">
        <f>IFERROR(VLOOKUP(Table1[[#This Row],[Ticker]],[1]!Table2[[Symbol]:[Industry]],2,FALSE),"-")</f>
        <v>-</v>
      </c>
      <c r="D3819" t="s">
        <v>265</v>
      </c>
      <c r="E3819">
        <v>30.035</v>
      </c>
      <c r="F3819">
        <v>100</v>
      </c>
      <c r="G3819">
        <v>521.00803632128998</v>
      </c>
      <c r="H3819">
        <v>-9.4865149319581707</v>
      </c>
      <c r="I3819">
        <v>-9.5946954182475306</v>
      </c>
      <c r="J3819">
        <v>-8.0014643747187097</v>
      </c>
      <c r="K3819">
        <v>104.978478720578</v>
      </c>
      <c r="L3819">
        <v>89.832243057072205</v>
      </c>
      <c r="M3819">
        <v>37.662237247041297</v>
      </c>
      <c r="N3819">
        <v>0.48744957972795699</v>
      </c>
      <c r="O3819">
        <v>26</v>
      </c>
      <c r="P3819">
        <v>577.50677506775003</v>
      </c>
    </row>
    <row r="3820" spans="1:17" hidden="1" x14ac:dyDescent="0.3">
      <c r="A3820" t="s">
        <v>7870</v>
      </c>
      <c r="B3820" t="s">
        <v>7871</v>
      </c>
      <c r="C3820" t="str">
        <f>IFERROR(VLOOKUP(Table1[[#This Row],[Ticker]],[1]!Table2[[Symbol]:[Industry]],2,FALSE),"-")</f>
        <v>-</v>
      </c>
      <c r="D3820" t="s">
        <v>246</v>
      </c>
      <c r="E3820">
        <v>30.030256619999999</v>
      </c>
      <c r="F3820">
        <v>5.43</v>
      </c>
      <c r="G3820">
        <v>106.05332617636201</v>
      </c>
      <c r="H3820">
        <v>-12.7335315310564</v>
      </c>
      <c r="I3820">
        <v>52.660424723665002</v>
      </c>
      <c r="J3820">
        <v>10.838380335095</v>
      </c>
      <c r="K3820">
        <v>5.0226956967859397</v>
      </c>
      <c r="L3820">
        <v>3.5619574821725801</v>
      </c>
      <c r="M3820">
        <v>60.8904086777926</v>
      </c>
      <c r="N3820">
        <v>1.26776442251446</v>
      </c>
      <c r="O3820">
        <v>17.495395948434599</v>
      </c>
      <c r="P3820">
        <v>417.142857142857</v>
      </c>
      <c r="Q3820">
        <v>0.21491168132847499</v>
      </c>
    </row>
    <row r="3821" spans="1:17" hidden="1" x14ac:dyDescent="0.3">
      <c r="A3821" t="s">
        <v>7872</v>
      </c>
      <c r="B3821" t="s">
        <v>7873</v>
      </c>
      <c r="C3821" t="str">
        <f>IFERROR(VLOOKUP(Table1[[#This Row],[Ticker]],[1]!Table2[[Symbol]:[Industry]],2,FALSE),"-")</f>
        <v>-</v>
      </c>
      <c r="D3821" t="s">
        <v>4026</v>
      </c>
      <c r="E3821">
        <v>30.0063675</v>
      </c>
      <c r="F3821">
        <v>178.45</v>
      </c>
      <c r="G3821">
        <v>-52.379148186978</v>
      </c>
      <c r="H3821">
        <v>0.92331667059422196</v>
      </c>
      <c r="I3821">
        <v>-20.396477278442401</v>
      </c>
      <c r="J3821">
        <v>-5.1649788344741898</v>
      </c>
      <c r="K3821">
        <v>176.764284966541</v>
      </c>
      <c r="L3821">
        <v>175.94541116799601</v>
      </c>
      <c r="M3821">
        <v>36.001454375506803</v>
      </c>
      <c r="N3821">
        <v>1.1227816008692499</v>
      </c>
      <c r="O3821">
        <v>39.815074250490298</v>
      </c>
      <c r="P3821">
        <v>46.270491803278603</v>
      </c>
    </row>
    <row r="3822" spans="1:17" hidden="1" x14ac:dyDescent="0.3">
      <c r="A3822" t="s">
        <v>7874</v>
      </c>
      <c r="B3822" t="s">
        <v>7875</v>
      </c>
      <c r="C3822" t="str">
        <f>IFERROR(VLOOKUP(Table1[[#This Row],[Ticker]],[1]!Table2[[Symbol]:[Industry]],2,FALSE),"-")</f>
        <v>-</v>
      </c>
      <c r="D3822" t="s">
        <v>7276</v>
      </c>
      <c r="E3822">
        <v>30.001497227999899</v>
      </c>
      <c r="F3822">
        <v>83.31</v>
      </c>
      <c r="G3822">
        <v>-53.602437684826199</v>
      </c>
      <c r="H3822">
        <v>-19.675263466069001</v>
      </c>
      <c r="I3822">
        <v>-44.408094991913401</v>
      </c>
      <c r="J3822">
        <v>-11.365663698931201</v>
      </c>
      <c r="K3822">
        <v>110.14258306183901</v>
      </c>
      <c r="L3822">
        <v>123.649441931729</v>
      </c>
      <c r="M3822">
        <v>4.2739581975257197</v>
      </c>
      <c r="N3822">
        <v>0.655555555555555</v>
      </c>
      <c r="O3822">
        <v>90.853438962909607</v>
      </c>
      <c r="P3822">
        <v>0</v>
      </c>
    </row>
    <row r="3823" spans="1:17" hidden="1" x14ac:dyDescent="0.3">
      <c r="A3823" t="s">
        <v>7876</v>
      </c>
      <c r="B3823" t="s">
        <v>7877</v>
      </c>
      <c r="C3823" t="str">
        <f>IFERROR(VLOOKUP(Table1[[#This Row],[Ticker]],[1]!Table2[[Symbol]:[Industry]],2,FALSE),"-")</f>
        <v>-</v>
      </c>
      <c r="D3823" t="s">
        <v>2707</v>
      </c>
      <c r="E3823">
        <v>29.99616</v>
      </c>
      <c r="F3823">
        <v>73.52</v>
      </c>
      <c r="G3823">
        <v>-38.704437798792803</v>
      </c>
      <c r="H3823">
        <v>15.717830298117001</v>
      </c>
      <c r="I3823">
        <v>-9.3128528922144103</v>
      </c>
      <c r="J3823">
        <v>-4.4585657337808504</v>
      </c>
      <c r="K3823">
        <v>70.936390875959901</v>
      </c>
      <c r="L3823">
        <v>70.957852991068293</v>
      </c>
      <c r="M3823">
        <v>39.338236013717399</v>
      </c>
      <c r="N3823">
        <v>1.5166297117516601</v>
      </c>
      <c r="O3823">
        <v>34.657236126224099</v>
      </c>
      <c r="P3823">
        <v>44.866995073891601</v>
      </c>
    </row>
    <row r="3824" spans="1:17" hidden="1" x14ac:dyDescent="0.3">
      <c r="A3824" t="s">
        <v>7878</v>
      </c>
      <c r="B3824" t="s">
        <v>7879</v>
      </c>
      <c r="C3824" t="str">
        <f>IFERROR(VLOOKUP(Table1[[#This Row],[Ticker]],[1]!Table2[[Symbol]:[Industry]],2,FALSE),"-")</f>
        <v>-</v>
      </c>
      <c r="D3824" t="s">
        <v>630</v>
      </c>
      <c r="E3824">
        <v>29.988183022000001</v>
      </c>
      <c r="F3824">
        <v>13.58</v>
      </c>
      <c r="G3824">
        <v>0.543292731546415</v>
      </c>
      <c r="H3824">
        <v>-2.5820823387091298</v>
      </c>
      <c r="I3824">
        <v>-29.805906452946399</v>
      </c>
      <c r="J3824">
        <v>5.02190606391523</v>
      </c>
      <c r="K3824">
        <v>12.456957518927601</v>
      </c>
      <c r="L3824">
        <v>13.258033664884101</v>
      </c>
      <c r="M3824">
        <v>61.378343794992603</v>
      </c>
      <c r="N3824">
        <v>2.6693803638717899</v>
      </c>
      <c r="O3824">
        <v>65.684830633284193</v>
      </c>
      <c r="P3824">
        <v>35.799999999999997</v>
      </c>
      <c r="Q3824">
        <v>-1.0086371738451999E-2</v>
      </c>
    </row>
    <row r="3825" spans="1:17" hidden="1" x14ac:dyDescent="0.3">
      <c r="A3825" t="s">
        <v>7880</v>
      </c>
      <c r="B3825" t="s">
        <v>7881</v>
      </c>
      <c r="C3825" t="str">
        <f>IFERROR(VLOOKUP(Table1[[#This Row],[Ticker]],[1]!Table2[[Symbol]:[Industry]],2,FALSE),"-")</f>
        <v>-</v>
      </c>
      <c r="D3825" t="s">
        <v>158</v>
      </c>
      <c r="E3825">
        <v>29.966999999999999</v>
      </c>
      <c r="F3825">
        <v>105</v>
      </c>
      <c r="G3825">
        <v>-31.948623339304699</v>
      </c>
      <c r="H3825">
        <v>-1.7928175679680201</v>
      </c>
      <c r="I3825">
        <v>-33.021149516048702</v>
      </c>
      <c r="J3825">
        <v>-1.3721459806944301</v>
      </c>
      <c r="K3825">
        <v>110.90315762065499</v>
      </c>
      <c r="L3825">
        <v>110.339206001355</v>
      </c>
      <c r="M3825">
        <v>57.501180719985598</v>
      </c>
      <c r="N3825">
        <v>1.0481825866441199</v>
      </c>
      <c r="O3825">
        <v>58.761904761904702</v>
      </c>
      <c r="P3825">
        <v>28.834355828220801</v>
      </c>
    </row>
    <row r="3826" spans="1:17" hidden="1" x14ac:dyDescent="0.3">
      <c r="A3826" t="s">
        <v>7882</v>
      </c>
      <c r="B3826" t="s">
        <v>7883</v>
      </c>
      <c r="C3826" t="str">
        <f>IFERROR(VLOOKUP(Table1[[#This Row],[Ticker]],[1]!Table2[[Symbol]:[Industry]],2,FALSE),"-")</f>
        <v>-</v>
      </c>
      <c r="D3826" t="s">
        <v>356</v>
      </c>
      <c r="E3826">
        <v>29.96</v>
      </c>
      <c r="F3826">
        <v>14.98</v>
      </c>
      <c r="G3826">
        <v>-5.3042381721876399</v>
      </c>
      <c r="H3826">
        <v>-8.7764279426426306</v>
      </c>
      <c r="I3826">
        <v>-22.004407051592299</v>
      </c>
      <c r="J3826">
        <v>-0.20935528302001999</v>
      </c>
      <c r="K3826">
        <v>15.2147903596861</v>
      </c>
      <c r="L3826">
        <v>14.8485700710894</v>
      </c>
      <c r="M3826">
        <v>54.6263592386602</v>
      </c>
      <c r="N3826">
        <v>0.38806470732126402</v>
      </c>
      <c r="O3826">
        <v>40.186915887850397</v>
      </c>
      <c r="P3826">
        <v>34.9549549549549</v>
      </c>
      <c r="Q3826">
        <v>1.4805215362861E-2</v>
      </c>
    </row>
    <row r="3827" spans="1:17" hidden="1" x14ac:dyDescent="0.3">
      <c r="A3827" t="s">
        <v>7884</v>
      </c>
      <c r="B3827" t="s">
        <v>7885</v>
      </c>
      <c r="C3827" t="str">
        <f>IFERROR(VLOOKUP(Table1[[#This Row],[Ticker]],[1]!Table2[[Symbol]:[Industry]],2,FALSE),"-")</f>
        <v>-</v>
      </c>
      <c r="D3827" t="s">
        <v>306</v>
      </c>
      <c r="E3827">
        <v>29.943609599999998</v>
      </c>
      <c r="F3827">
        <v>18.440000000000001</v>
      </c>
      <c r="G3827">
        <v>31.8627700058085</v>
      </c>
      <c r="H3827">
        <v>3.6397416436457601</v>
      </c>
      <c r="I3827">
        <v>-4.5892202115069498</v>
      </c>
      <c r="J3827">
        <v>-2.0748486833971298</v>
      </c>
      <c r="K3827">
        <v>17.908898393204801</v>
      </c>
      <c r="L3827">
        <v>16.852571620033402</v>
      </c>
      <c r="M3827">
        <v>58.103258303983402</v>
      </c>
      <c r="N3827">
        <v>1.1369702250120399</v>
      </c>
      <c r="O3827">
        <v>13.015184381778701</v>
      </c>
      <c r="P3827">
        <v>75.619047619047606</v>
      </c>
      <c r="Q3827">
        <v>9.9939878536720997E-2</v>
      </c>
    </row>
    <row r="3828" spans="1:17" hidden="1" x14ac:dyDescent="0.3">
      <c r="A3828" t="s">
        <v>7886</v>
      </c>
      <c r="B3828" t="s">
        <v>7887</v>
      </c>
      <c r="C3828" t="str">
        <f>IFERROR(VLOOKUP(Table1[[#This Row],[Ticker]],[1]!Table2[[Symbol]:[Industry]],2,FALSE),"-")</f>
        <v>-</v>
      </c>
      <c r="D3828" t="s">
        <v>415</v>
      </c>
      <c r="E3828">
        <v>29.943000000000001</v>
      </c>
      <c r="F3828">
        <v>55.45</v>
      </c>
      <c r="G3828">
        <v>118.62107817480199</v>
      </c>
      <c r="H3828">
        <v>-2.6088240698843701</v>
      </c>
      <c r="I3828">
        <v>41.868732762863701</v>
      </c>
      <c r="J3828">
        <v>-13.0571853507731</v>
      </c>
      <c r="K3828">
        <v>58.092658732164203</v>
      </c>
      <c r="L3828">
        <v>48.144103190467099</v>
      </c>
      <c r="M3828">
        <v>34.096362789929898</v>
      </c>
      <c r="N3828">
        <v>1.2707843173965201</v>
      </c>
      <c r="O3828">
        <v>53.327321911631998</v>
      </c>
      <c r="P3828">
        <v>169.961051606621</v>
      </c>
      <c r="Q3828">
        <v>0.218993742206605</v>
      </c>
    </row>
    <row r="3829" spans="1:17" hidden="1" x14ac:dyDescent="0.3">
      <c r="A3829" t="s">
        <v>7888</v>
      </c>
      <c r="B3829" t="s">
        <v>7889</v>
      </c>
      <c r="C3829" t="str">
        <f>IFERROR(VLOOKUP(Table1[[#This Row],[Ticker]],[1]!Table2[[Symbol]:[Industry]],2,FALSE),"-")</f>
        <v>-</v>
      </c>
      <c r="D3829" t="s">
        <v>630</v>
      </c>
      <c r="E3829">
        <v>29.925302939999899</v>
      </c>
      <c r="F3829">
        <v>32.049999999999997</v>
      </c>
      <c r="G3829">
        <v>-8.4017517875019099</v>
      </c>
      <c r="H3829">
        <v>-5.8305610405346799</v>
      </c>
      <c r="I3829">
        <v>-14.260248353258</v>
      </c>
      <c r="J3829">
        <v>-1.6793656427527901</v>
      </c>
      <c r="K3829">
        <v>32.932889098526203</v>
      </c>
      <c r="L3829">
        <v>31.797602521173001</v>
      </c>
      <c r="M3829">
        <v>46.408979771190602</v>
      </c>
      <c r="N3829">
        <v>0.49102521173619001</v>
      </c>
      <c r="O3829">
        <v>26.489859594383699</v>
      </c>
      <c r="P3829">
        <v>42.254771415889898</v>
      </c>
      <c r="Q3829">
        <v>7.1362611389614999E-2</v>
      </c>
    </row>
    <row r="3830" spans="1:17" hidden="1" x14ac:dyDescent="0.3">
      <c r="A3830" t="s">
        <v>7890</v>
      </c>
      <c r="B3830" t="s">
        <v>7891</v>
      </c>
      <c r="C3830" t="str">
        <f>IFERROR(VLOOKUP(Table1[[#This Row],[Ticker]],[1]!Table2[[Symbol]:[Industry]],2,FALSE),"-")</f>
        <v>-</v>
      </c>
      <c r="D3830" t="s">
        <v>296</v>
      </c>
      <c r="E3830">
        <v>29.795680311999998</v>
      </c>
      <c r="F3830">
        <v>10.16</v>
      </c>
      <c r="G3830">
        <v>2.4305156780913899</v>
      </c>
      <c r="H3830">
        <v>4.5299502525901296</v>
      </c>
      <c r="I3830">
        <v>-13.5227545598121</v>
      </c>
      <c r="J3830">
        <v>10.072298463749901</v>
      </c>
      <c r="K3830">
        <v>9.3723058482307202</v>
      </c>
      <c r="L3830">
        <v>9.4292375065383691</v>
      </c>
      <c r="M3830">
        <v>73.725153918650705</v>
      </c>
      <c r="N3830">
        <v>1.3568858160889701</v>
      </c>
      <c r="O3830">
        <v>35.334645669291298</v>
      </c>
      <c r="P3830">
        <v>44.935805991440802</v>
      </c>
      <c r="Q3830">
        <v>5.4002560889250997E-2</v>
      </c>
    </row>
    <row r="3831" spans="1:17" hidden="1" x14ac:dyDescent="0.3">
      <c r="A3831" t="s">
        <v>7892</v>
      </c>
      <c r="B3831" t="s">
        <v>7893</v>
      </c>
      <c r="C3831" t="str">
        <f>IFERROR(VLOOKUP(Table1[[#This Row],[Ticker]],[1]!Table2[[Symbol]:[Industry]],2,FALSE),"-")</f>
        <v>-</v>
      </c>
      <c r="D3831" t="s">
        <v>415</v>
      </c>
      <c r="E3831">
        <v>29.6397072</v>
      </c>
      <c r="F3831">
        <v>41.12</v>
      </c>
      <c r="G3831">
        <v>56.620931615585597</v>
      </c>
      <c r="H3831">
        <v>9.9715057321202991</v>
      </c>
      <c r="I3831">
        <v>-2.4644155871267701</v>
      </c>
      <c r="J3831">
        <v>-8.8777639582225305</v>
      </c>
      <c r="K3831">
        <v>37.130904113626997</v>
      </c>
      <c r="L3831">
        <v>35.167286765526498</v>
      </c>
      <c r="M3831">
        <v>60.487570733854398</v>
      </c>
      <c r="N3831">
        <v>2.40864543634705</v>
      </c>
      <c r="O3831">
        <v>16.682879377431899</v>
      </c>
      <c r="P3831">
        <v>91.701631701631698</v>
      </c>
      <c r="Q3831">
        <v>7.7600934654697001E-2</v>
      </c>
    </row>
    <row r="3832" spans="1:17" hidden="1" x14ac:dyDescent="0.3">
      <c r="A3832" t="s">
        <v>7894</v>
      </c>
      <c r="B3832" t="s">
        <v>7895</v>
      </c>
      <c r="C3832" t="str">
        <f>IFERROR(VLOOKUP(Table1[[#This Row],[Ticker]],[1]!Table2[[Symbol]:[Industry]],2,FALSE),"-")</f>
        <v>-</v>
      </c>
      <c r="D3832" t="s">
        <v>228</v>
      </c>
      <c r="E3832">
        <v>29.608000000000001</v>
      </c>
      <c r="F3832">
        <v>74.02</v>
      </c>
      <c r="G3832">
        <v>117.359417782965</v>
      </c>
      <c r="H3832">
        <v>8.6828079434225103</v>
      </c>
      <c r="I3832">
        <v>59.217093014323403</v>
      </c>
      <c r="J3832">
        <v>6.7798659418092804</v>
      </c>
      <c r="K3832">
        <v>66.545660453629594</v>
      </c>
      <c r="L3832">
        <v>53.473247655319398</v>
      </c>
      <c r="M3832">
        <v>73.4147834212053</v>
      </c>
      <c r="N3832">
        <v>0.67310165068507799</v>
      </c>
      <c r="O3832">
        <v>16.319913536881899</v>
      </c>
      <c r="P3832">
        <v>174.046649389115</v>
      </c>
      <c r="Q3832">
        <v>7.9707099058351993E-2</v>
      </c>
    </row>
    <row r="3833" spans="1:17" hidden="1" x14ac:dyDescent="0.3">
      <c r="A3833" t="s">
        <v>7896</v>
      </c>
      <c r="B3833" t="s">
        <v>7897</v>
      </c>
      <c r="C3833" t="str">
        <f>IFERROR(VLOOKUP(Table1[[#This Row],[Ticker]],[1]!Table2[[Symbol]:[Industry]],2,FALSE),"-")</f>
        <v>-</v>
      </c>
      <c r="D3833" t="s">
        <v>415</v>
      </c>
      <c r="E3833">
        <v>29.590175599999998</v>
      </c>
      <c r="F3833">
        <v>48.38</v>
      </c>
      <c r="G3833">
        <v>39.720755619535602</v>
      </c>
      <c r="H3833">
        <v>0.14399282595572599</v>
      </c>
      <c r="I3833">
        <v>2.41518481505884</v>
      </c>
      <c r="J3833">
        <v>2.0184611212528698</v>
      </c>
      <c r="K3833">
        <v>40.998253683323497</v>
      </c>
      <c r="L3833">
        <v>37.093195744319999</v>
      </c>
      <c r="M3833">
        <v>68.173063449056002</v>
      </c>
      <c r="N3833">
        <v>0.49972347044590298</v>
      </c>
      <c r="O3833">
        <v>6.2422488631665898</v>
      </c>
      <c r="P3833">
        <v>91.603960396039597</v>
      </c>
      <c r="Q3833">
        <v>3.3304803527613003E-2</v>
      </c>
    </row>
    <row r="3834" spans="1:17" hidden="1" x14ac:dyDescent="0.3">
      <c r="A3834" t="s">
        <v>7898</v>
      </c>
      <c r="B3834" t="s">
        <v>7899</v>
      </c>
      <c r="C3834" t="str">
        <f>IFERROR(VLOOKUP(Table1[[#This Row],[Ticker]],[1]!Table2[[Symbol]:[Industry]],2,FALSE),"-")</f>
        <v>-</v>
      </c>
      <c r="D3834" t="s">
        <v>743</v>
      </c>
      <c r="E3834">
        <v>29.575091889999999</v>
      </c>
      <c r="F3834">
        <v>44.46</v>
      </c>
      <c r="G3834">
        <v>9.8216700635569705</v>
      </c>
      <c r="H3834">
        <v>1.95706620548566</v>
      </c>
      <c r="I3834">
        <v>-0.64986580463978005</v>
      </c>
      <c r="J3834">
        <v>0.204996876448412</v>
      </c>
      <c r="K3834">
        <v>40.9309465700264</v>
      </c>
      <c r="L3834">
        <v>37.389893707273103</v>
      </c>
      <c r="M3834">
        <v>56.725246441840902</v>
      </c>
      <c r="N3834">
        <v>3.7158113427090398</v>
      </c>
      <c r="O3834">
        <v>10.2114260008996</v>
      </c>
      <c r="P3834">
        <v>66.954562523469704</v>
      </c>
    </row>
    <row r="3835" spans="1:17" hidden="1" x14ac:dyDescent="0.3">
      <c r="A3835" t="s">
        <v>7900</v>
      </c>
      <c r="B3835" t="s">
        <v>7901</v>
      </c>
      <c r="C3835" t="str">
        <f>IFERROR(VLOOKUP(Table1[[#This Row],[Ticker]],[1]!Table2[[Symbol]:[Industry]],2,FALSE),"-")</f>
        <v>-</v>
      </c>
      <c r="D3835" t="s">
        <v>1547</v>
      </c>
      <c r="E3835">
        <v>29.514587488</v>
      </c>
      <c r="F3835">
        <v>2.41</v>
      </c>
      <c r="G3835">
        <v>7.6806553689090604</v>
      </c>
      <c r="H3835">
        <v>-4.8717375111229204</v>
      </c>
      <c r="I3835">
        <v>-50.995445721678998</v>
      </c>
      <c r="J3835">
        <v>-9.0349812297365695</v>
      </c>
      <c r="K3835">
        <v>3.1154246703769202</v>
      </c>
      <c r="L3835">
        <v>3.1801727207443</v>
      </c>
      <c r="M3835">
        <v>15.7470802178683</v>
      </c>
      <c r="N3835">
        <v>1.3369761859797999</v>
      </c>
      <c r="O3835">
        <v>90.871369294605699</v>
      </c>
      <c r="P3835">
        <v>37.714285714285701</v>
      </c>
      <c r="Q3835">
        <v>7.9623278151799998E-3</v>
      </c>
    </row>
    <row r="3836" spans="1:17" hidden="1" x14ac:dyDescent="0.3">
      <c r="A3836" t="s">
        <v>7902</v>
      </c>
      <c r="B3836" t="s">
        <v>7903</v>
      </c>
      <c r="C3836" t="str">
        <f>IFERROR(VLOOKUP(Table1[[#This Row],[Ticker]],[1]!Table2[[Symbol]:[Industry]],2,FALSE),"-")</f>
        <v>-</v>
      </c>
      <c r="E3836">
        <v>29.509660799999999</v>
      </c>
      <c r="F3836">
        <v>37.74</v>
      </c>
      <c r="G3836">
        <v>25.2750116299319</v>
      </c>
      <c r="H3836">
        <v>72.421567024514204</v>
      </c>
      <c r="I3836">
        <v>40.892143622050597</v>
      </c>
      <c r="J3836">
        <v>60.764950793499096</v>
      </c>
      <c r="M3836">
        <v>78.632527585593905</v>
      </c>
      <c r="O3836">
        <v>12.3476417594064</v>
      </c>
      <c r="P3836">
        <v>75.944055944055904</v>
      </c>
    </row>
    <row r="3837" spans="1:17" hidden="1" x14ac:dyDescent="0.3">
      <c r="A3837" t="s">
        <v>7904</v>
      </c>
      <c r="B3837" t="s">
        <v>7905</v>
      </c>
      <c r="C3837" t="str">
        <f>IFERROR(VLOOKUP(Table1[[#This Row],[Ticker]],[1]!Table2[[Symbol]:[Industry]],2,FALSE),"-")</f>
        <v>-</v>
      </c>
      <c r="D3837" t="s">
        <v>532</v>
      </c>
      <c r="E3837">
        <v>29.440447119999899</v>
      </c>
      <c r="F3837">
        <v>74.98</v>
      </c>
      <c r="G3837">
        <v>75.110008505512496</v>
      </c>
      <c r="H3837">
        <v>-1.6728070298394999</v>
      </c>
      <c r="I3837">
        <v>19.884056903772201</v>
      </c>
      <c r="J3837">
        <v>-7.6614541567950596</v>
      </c>
      <c r="K3837">
        <v>73.2898760763903</v>
      </c>
      <c r="L3837">
        <v>60.722157909641297</v>
      </c>
      <c r="M3837">
        <v>41.399966465042397</v>
      </c>
      <c r="N3837">
        <v>1.06428843856533</v>
      </c>
      <c r="O3837">
        <v>19.631901840490698</v>
      </c>
      <c r="P3837">
        <v>127.212121212121</v>
      </c>
      <c r="Q3837">
        <v>0.125117870635156</v>
      </c>
    </row>
    <row r="3838" spans="1:17" hidden="1" x14ac:dyDescent="0.3">
      <c r="A3838" t="s">
        <v>7906</v>
      </c>
      <c r="B3838" t="s">
        <v>7907</v>
      </c>
      <c r="C3838" t="str">
        <f>IFERROR(VLOOKUP(Table1[[#This Row],[Ticker]],[1]!Table2[[Symbol]:[Industry]],2,FALSE),"-")</f>
        <v>-</v>
      </c>
      <c r="D3838" t="s">
        <v>630</v>
      </c>
      <c r="E3838">
        <v>29.4165654</v>
      </c>
      <c r="F3838">
        <v>25.14</v>
      </c>
      <c r="G3838">
        <v>2.6312773063383799</v>
      </c>
      <c r="H3838">
        <v>-1.2717375111229301</v>
      </c>
      <c r="I3838">
        <v>42.708501646741901</v>
      </c>
      <c r="J3838">
        <v>-1.3721459806944301</v>
      </c>
      <c r="K3838">
        <v>22.5990678329293</v>
      </c>
      <c r="L3838">
        <v>19.171015487770202</v>
      </c>
      <c r="M3838">
        <v>1.8799828481732998E-2</v>
      </c>
      <c r="N3838">
        <v>4.6996892243292898E-2</v>
      </c>
      <c r="O3838">
        <v>5.2505966587112098</v>
      </c>
      <c r="P3838">
        <v>75.8041958041958</v>
      </c>
      <c r="Q3838">
        <v>0.204444996940291</v>
      </c>
    </row>
    <row r="3839" spans="1:17" hidden="1" x14ac:dyDescent="0.3">
      <c r="A3839" t="s">
        <v>7908</v>
      </c>
      <c r="B3839" t="s">
        <v>7909</v>
      </c>
      <c r="C3839" t="str">
        <f>IFERROR(VLOOKUP(Table1[[#This Row],[Ticker]],[1]!Table2[[Symbol]:[Industry]],2,FALSE),"-")</f>
        <v>-</v>
      </c>
      <c r="D3839" t="s">
        <v>630</v>
      </c>
      <c r="E3839">
        <v>29.4</v>
      </c>
      <c r="F3839">
        <v>70</v>
      </c>
      <c r="G3839">
        <v>14.8039446597961</v>
      </c>
      <c r="H3839">
        <v>-0.85572833023065298</v>
      </c>
      <c r="I3839">
        <v>23.054043673450501</v>
      </c>
      <c r="J3839">
        <v>-0.362044970593424</v>
      </c>
      <c r="K3839">
        <v>70.248081024275294</v>
      </c>
      <c r="L3839">
        <v>63.297264766191603</v>
      </c>
      <c r="M3839">
        <v>71.384239061524497</v>
      </c>
      <c r="N3839">
        <v>0.19732205778717399</v>
      </c>
      <c r="O3839">
        <v>33.871428571428503</v>
      </c>
      <c r="P3839">
        <v>73.7403822288409</v>
      </c>
      <c r="Q3839">
        <v>0.13245400860332701</v>
      </c>
    </row>
    <row r="3840" spans="1:17" hidden="1" x14ac:dyDescent="0.3">
      <c r="A3840" t="s">
        <v>7910</v>
      </c>
      <c r="B3840" t="s">
        <v>7911</v>
      </c>
      <c r="C3840" t="str">
        <f>IFERROR(VLOOKUP(Table1[[#This Row],[Ticker]],[1]!Table2[[Symbol]:[Industry]],2,FALSE),"-")</f>
        <v>-</v>
      </c>
      <c r="D3840" t="s">
        <v>630</v>
      </c>
      <c r="E3840">
        <v>29.355013100999901</v>
      </c>
      <c r="F3840">
        <v>15.09</v>
      </c>
      <c r="G3840">
        <v>105.74761965462299</v>
      </c>
      <c r="H3840">
        <v>-16.082164051407201</v>
      </c>
      <c r="I3840">
        <v>20.919824516697101</v>
      </c>
      <c r="J3840">
        <v>11.059441196787899</v>
      </c>
      <c r="K3840">
        <v>15.225625271812399</v>
      </c>
      <c r="L3840">
        <v>12.9768024315365</v>
      </c>
      <c r="M3840">
        <v>52.777689246654603</v>
      </c>
      <c r="N3840">
        <v>2.46376106804993</v>
      </c>
      <c r="O3840">
        <v>54.738237243207401</v>
      </c>
      <c r="P3840">
        <v>151.5</v>
      </c>
      <c r="Q3840">
        <v>0.13527947463992199</v>
      </c>
    </row>
    <row r="3841" spans="1:17" hidden="1" x14ac:dyDescent="0.3">
      <c r="A3841" t="s">
        <v>7912</v>
      </c>
      <c r="B3841" t="s">
        <v>7913</v>
      </c>
      <c r="C3841" t="str">
        <f>IFERROR(VLOOKUP(Table1[[#This Row],[Ticker]],[1]!Table2[[Symbol]:[Industry]],2,FALSE),"-")</f>
        <v>-</v>
      </c>
      <c r="D3841" t="s">
        <v>743</v>
      </c>
      <c r="E3841">
        <v>29.289530723999999</v>
      </c>
      <c r="F3841">
        <v>18.670000000000002</v>
      </c>
      <c r="G3841">
        <v>28.738374076768</v>
      </c>
      <c r="H3841">
        <v>4.6500501983742897</v>
      </c>
      <c r="I3841">
        <v>11.053931754268801</v>
      </c>
      <c r="J3841">
        <v>1.6153608090937199</v>
      </c>
      <c r="K3841">
        <v>17.688841541745202</v>
      </c>
      <c r="L3841">
        <v>15.6433557036086</v>
      </c>
      <c r="M3841">
        <v>37.603805705755697</v>
      </c>
      <c r="N3841">
        <v>0.89025468863600399</v>
      </c>
      <c r="O3841">
        <v>2.8387787895018701</v>
      </c>
      <c r="P3841">
        <v>62.985595809689997</v>
      </c>
      <c r="Q3841">
        <v>3.3034621500889999E-3</v>
      </c>
    </row>
    <row r="3842" spans="1:17" hidden="1" x14ac:dyDescent="0.3">
      <c r="A3842" t="s">
        <v>7914</v>
      </c>
      <c r="B3842" t="s">
        <v>7915</v>
      </c>
      <c r="C3842" t="str">
        <f>IFERROR(VLOOKUP(Table1[[#This Row],[Ticker]],[1]!Table2[[Symbol]:[Industry]],2,FALSE),"-")</f>
        <v>-</v>
      </c>
      <c r="D3842" t="s">
        <v>43</v>
      </c>
      <c r="E3842">
        <v>29.24</v>
      </c>
      <c r="F3842">
        <v>731</v>
      </c>
      <c r="G3842">
        <v>163.36392133032001</v>
      </c>
      <c r="H3842">
        <v>-5.0875269848071403</v>
      </c>
      <c r="I3842">
        <v>43.723036530462899</v>
      </c>
      <c r="J3842">
        <v>-0.118596565915028</v>
      </c>
      <c r="K3842">
        <v>705.35374804446099</v>
      </c>
      <c r="L3842">
        <v>557.92831290682398</v>
      </c>
      <c r="M3842">
        <v>43.437847007929001</v>
      </c>
      <c r="N3842">
        <v>0.46733839012792899</v>
      </c>
      <c r="O3842">
        <v>19.651162790697601</v>
      </c>
      <c r="P3842">
        <v>208.829742289818</v>
      </c>
    </row>
    <row r="3843" spans="1:17" hidden="1" x14ac:dyDescent="0.3">
      <c r="A3843" t="s">
        <v>7916</v>
      </c>
      <c r="B3843" t="s">
        <v>7917</v>
      </c>
      <c r="C3843" t="str">
        <f>IFERROR(VLOOKUP(Table1[[#This Row],[Ticker]],[1]!Table2[[Symbol]:[Industry]],2,FALSE),"-")</f>
        <v>-</v>
      </c>
      <c r="D3843" t="s">
        <v>199</v>
      </c>
      <c r="E3843">
        <v>29.217025199999998</v>
      </c>
      <c r="F3843">
        <v>16.5</v>
      </c>
      <c r="G3843">
        <v>-3.1105534222997302</v>
      </c>
      <c r="H3843">
        <v>0.141907233806389</v>
      </c>
      <c r="I3843">
        <v>-39.245655528656599</v>
      </c>
      <c r="J3843">
        <v>1.6241087009535</v>
      </c>
      <c r="K3843">
        <v>16.178238965053399</v>
      </c>
      <c r="L3843">
        <v>16.091487719098499</v>
      </c>
      <c r="M3843">
        <v>53.717376729011903</v>
      </c>
      <c r="N3843">
        <v>0.88154269972451704</v>
      </c>
      <c r="O3843">
        <v>62.121212121212103</v>
      </c>
      <c r="P3843">
        <v>37.614678899082499</v>
      </c>
      <c r="Q3843">
        <v>4.2644968394373997E-2</v>
      </c>
    </row>
    <row r="3844" spans="1:17" hidden="1" x14ac:dyDescent="0.3">
      <c r="A3844" t="s">
        <v>7918</v>
      </c>
      <c r="B3844" t="s">
        <v>7919</v>
      </c>
      <c r="C3844" t="str">
        <f>IFERROR(VLOOKUP(Table1[[#This Row],[Ticker]],[1]!Table2[[Symbol]:[Industry]],2,FALSE),"-")</f>
        <v>-</v>
      </c>
      <c r="D3844" t="s">
        <v>412</v>
      </c>
      <c r="E3844">
        <v>29.19078</v>
      </c>
      <c r="F3844">
        <v>81</v>
      </c>
      <c r="G3844">
        <v>-69.131374706278905</v>
      </c>
      <c r="H3844">
        <v>-15.5496068137039</v>
      </c>
      <c r="I3844">
        <v>-11.2317849774618</v>
      </c>
      <c r="J3844">
        <v>-8.4554793140277695</v>
      </c>
      <c r="K3844">
        <v>83.926412943395803</v>
      </c>
      <c r="M3844">
        <v>36.181639457168103</v>
      </c>
      <c r="N3844">
        <v>0.171224183685242</v>
      </c>
      <c r="O3844">
        <v>72.839506172839407</v>
      </c>
      <c r="P3844">
        <v>49.7227356746765</v>
      </c>
    </row>
    <row r="3845" spans="1:17" hidden="1" x14ac:dyDescent="0.3">
      <c r="A3845" t="s">
        <v>7920</v>
      </c>
      <c r="B3845" t="s">
        <v>7921</v>
      </c>
      <c r="C3845" t="str">
        <f>IFERROR(VLOOKUP(Table1[[#This Row],[Ticker]],[1]!Table2[[Symbol]:[Industry]],2,FALSE),"-")</f>
        <v>-</v>
      </c>
      <c r="D3845" t="s">
        <v>415</v>
      </c>
      <c r="E3845">
        <v>29.07</v>
      </c>
      <c r="F3845">
        <v>29.07</v>
      </c>
      <c r="G3845">
        <v>-6.0677454839694001</v>
      </c>
      <c r="H3845">
        <v>-2.11425209310607</v>
      </c>
      <c r="I3845">
        <v>-16.0408638354915</v>
      </c>
      <c r="J3845">
        <v>2.1811535116913499</v>
      </c>
      <c r="K3845">
        <v>30.5969915740869</v>
      </c>
      <c r="L3845">
        <v>29.139639373543901</v>
      </c>
      <c r="M3845">
        <v>40.218737447507998</v>
      </c>
      <c r="N3845">
        <v>1.21918010262301</v>
      </c>
      <c r="O3845">
        <v>42.793257653938703</v>
      </c>
      <c r="P3845">
        <v>55.454545454545404</v>
      </c>
      <c r="Q3845">
        <v>5.3309554276540001E-2</v>
      </c>
    </row>
    <row r="3846" spans="1:17" hidden="1" x14ac:dyDescent="0.3">
      <c r="A3846" t="s">
        <v>7922</v>
      </c>
      <c r="B3846" t="s">
        <v>7923</v>
      </c>
      <c r="C3846" t="str">
        <f>IFERROR(VLOOKUP(Table1[[#This Row],[Ticker]],[1]!Table2[[Symbol]:[Industry]],2,FALSE),"-")</f>
        <v>-</v>
      </c>
      <c r="E3846">
        <v>28.83</v>
      </c>
      <c r="F3846">
        <v>48.05</v>
      </c>
      <c r="G3846">
        <v>237.04047202284301</v>
      </c>
      <c r="H3846">
        <v>-21.1540135085068</v>
      </c>
      <c r="I3846">
        <v>36.6841305775595</v>
      </c>
      <c r="J3846">
        <v>-3.8402988469364798</v>
      </c>
      <c r="K3846">
        <v>56.133624828232399</v>
      </c>
      <c r="L3846">
        <v>44.372665088491303</v>
      </c>
      <c r="M3846">
        <v>17.7671442668635</v>
      </c>
      <c r="N3846">
        <v>0.52771267454848003</v>
      </c>
      <c r="O3846">
        <v>52.861602497398501</v>
      </c>
      <c r="P3846">
        <v>274.51286048324198</v>
      </c>
      <c r="Q3846">
        <v>0.10197879270945499</v>
      </c>
    </row>
    <row r="3847" spans="1:17" hidden="1" x14ac:dyDescent="0.3">
      <c r="A3847" t="s">
        <v>7924</v>
      </c>
      <c r="B3847" t="s">
        <v>7925</v>
      </c>
      <c r="C3847" t="str">
        <f>IFERROR(VLOOKUP(Table1[[#This Row],[Ticker]],[1]!Table2[[Symbol]:[Industry]],2,FALSE),"-")</f>
        <v>-</v>
      </c>
      <c r="D3847" t="s">
        <v>21</v>
      </c>
      <c r="E3847">
        <v>28.790608079999998</v>
      </c>
      <c r="F3847">
        <v>224.8</v>
      </c>
      <c r="G3847">
        <v>88.430898323233606</v>
      </c>
      <c r="H3847">
        <v>46.362636483083698</v>
      </c>
      <c r="I3847">
        <v>65.639568927478805</v>
      </c>
      <c r="J3847">
        <v>17.462050910497201</v>
      </c>
      <c r="K3847">
        <v>177.82295915652901</v>
      </c>
      <c r="L3847">
        <v>141.54658881859501</v>
      </c>
      <c r="M3847">
        <v>66.1292654597938</v>
      </c>
      <c r="N3847">
        <v>1.0652605638407999</v>
      </c>
      <c r="O3847">
        <v>8.9412811387900195</v>
      </c>
      <c r="P3847">
        <v>155.45454545454501</v>
      </c>
      <c r="Q3847">
        <v>0.24365710977393501</v>
      </c>
    </row>
    <row r="3848" spans="1:17" hidden="1" x14ac:dyDescent="0.3">
      <c r="A3848" t="s">
        <v>7926</v>
      </c>
      <c r="B3848" t="s">
        <v>7927</v>
      </c>
      <c r="C3848" t="str">
        <f>IFERROR(VLOOKUP(Table1[[#This Row],[Ticker]],[1]!Table2[[Symbol]:[Industry]],2,FALSE),"-")</f>
        <v>-</v>
      </c>
      <c r="D3848" t="s">
        <v>7928</v>
      </c>
      <c r="E3848">
        <v>28.755465000000001</v>
      </c>
      <c r="F3848">
        <v>79.08</v>
      </c>
      <c r="G3848">
        <v>-70.731043168773695</v>
      </c>
      <c r="H3848">
        <v>49.498050570746202</v>
      </c>
      <c r="I3848">
        <v>-55.113911176655002</v>
      </c>
      <c r="J3848">
        <v>42.145095398615801</v>
      </c>
      <c r="K3848">
        <v>67.083228779698402</v>
      </c>
      <c r="M3848">
        <v>77.136785327286702</v>
      </c>
      <c r="N3848">
        <v>0.84618995462368896</v>
      </c>
      <c r="O3848">
        <v>104.919069296914</v>
      </c>
      <c r="P3848">
        <v>65.786163522012501</v>
      </c>
    </row>
    <row r="3849" spans="1:17" hidden="1" x14ac:dyDescent="0.3">
      <c r="A3849" t="s">
        <v>7929</v>
      </c>
      <c r="B3849" t="s">
        <v>7930</v>
      </c>
      <c r="C3849" t="str">
        <f>IFERROR(VLOOKUP(Table1[[#This Row],[Ticker]],[1]!Table2[[Symbol]:[Industry]],2,FALSE),"-")</f>
        <v>-</v>
      </c>
      <c r="D3849" t="s">
        <v>141</v>
      </c>
      <c r="E3849">
        <v>28.588999999999999</v>
      </c>
      <c r="F3849">
        <v>25.99</v>
      </c>
      <c r="G3849">
        <v>-122.513375715747</v>
      </c>
      <c r="H3849">
        <v>-15.176960617314499</v>
      </c>
      <c r="I3849">
        <v>-31.301691829433199</v>
      </c>
      <c r="J3849">
        <v>-10.5327299223002</v>
      </c>
      <c r="K3849">
        <v>28.415849444622701</v>
      </c>
      <c r="L3849">
        <v>71.469097731555095</v>
      </c>
      <c r="M3849">
        <v>45.881563846246998</v>
      </c>
      <c r="N3849">
        <v>0.76065440751371705</v>
      </c>
      <c r="O3849">
        <v>1299.76914197768</v>
      </c>
      <c r="P3849">
        <v>7.3523337463857699</v>
      </c>
    </row>
    <row r="3850" spans="1:17" hidden="1" x14ac:dyDescent="0.3">
      <c r="A3850" t="s">
        <v>7931</v>
      </c>
      <c r="B3850" t="s">
        <v>7932</v>
      </c>
      <c r="C3850" t="str">
        <f>IFERROR(VLOOKUP(Table1[[#This Row],[Ticker]],[1]!Table2[[Symbol]:[Industry]],2,FALSE),"-")</f>
        <v>-</v>
      </c>
      <c r="D3850" t="s">
        <v>89</v>
      </c>
      <c r="E3850">
        <v>28.53</v>
      </c>
      <c r="F3850">
        <v>0.9</v>
      </c>
      <c r="G3850">
        <v>-17.533630345376601</v>
      </c>
      <c r="H3850">
        <v>-21.625719812007802</v>
      </c>
      <c r="I3850">
        <v>-1.91649835325801</v>
      </c>
      <c r="J3850">
        <v>-1.3721459806944301</v>
      </c>
      <c r="K3850">
        <v>0.97401366435710302</v>
      </c>
      <c r="L3850">
        <v>0.98016943852185101</v>
      </c>
      <c r="M3850">
        <v>3.0834925047599202</v>
      </c>
      <c r="N3850">
        <v>0.54886154512090901</v>
      </c>
      <c r="O3850">
        <v>47.7777777777777</v>
      </c>
      <c r="P3850">
        <v>28.571428571428498</v>
      </c>
      <c r="Q3850">
        <v>2.288608222597E-3</v>
      </c>
    </row>
    <row r="3851" spans="1:17" hidden="1" x14ac:dyDescent="0.3">
      <c r="A3851" t="s">
        <v>7933</v>
      </c>
      <c r="B3851" t="s">
        <v>7934</v>
      </c>
      <c r="C3851" t="str">
        <f>IFERROR(VLOOKUP(Table1[[#This Row],[Ticker]],[1]!Table2[[Symbol]:[Industry]],2,FALSE),"-")</f>
        <v>-</v>
      </c>
      <c r="D3851" t="s">
        <v>630</v>
      </c>
      <c r="E3851">
        <v>28.431692999999999</v>
      </c>
      <c r="F3851">
        <v>73.41</v>
      </c>
      <c r="G3851">
        <v>292.59158554408702</v>
      </c>
      <c r="H3851">
        <v>43.324485871761702</v>
      </c>
      <c r="I3851">
        <v>32.993140200958798</v>
      </c>
      <c r="J3851">
        <v>8.8575630545276205</v>
      </c>
      <c r="K3851">
        <v>53.457134349217903</v>
      </c>
      <c r="L3851">
        <v>42.8374969756387</v>
      </c>
      <c r="M3851">
        <v>86.019958975559902</v>
      </c>
      <c r="N3851">
        <v>2.67590039839734</v>
      </c>
      <c r="O3851">
        <v>0</v>
      </c>
      <c r="P3851">
        <v>322.62521588946402</v>
      </c>
      <c r="Q3851">
        <v>0.178648701981377</v>
      </c>
    </row>
    <row r="3852" spans="1:17" hidden="1" x14ac:dyDescent="0.3">
      <c r="A3852" t="s">
        <v>7935</v>
      </c>
      <c r="B3852" t="s">
        <v>7936</v>
      </c>
      <c r="C3852" t="str">
        <f>IFERROR(VLOOKUP(Table1[[#This Row],[Ticker]],[1]!Table2[[Symbol]:[Industry]],2,FALSE),"-")</f>
        <v>-</v>
      </c>
      <c r="D3852" t="s">
        <v>1351</v>
      </c>
      <c r="E3852">
        <v>28.388294607999999</v>
      </c>
      <c r="F3852">
        <v>237.67</v>
      </c>
      <c r="G3852">
        <v>-20.890537031636701</v>
      </c>
      <c r="H3852">
        <v>-2.7543041822996401E-2</v>
      </c>
      <c r="I3852">
        <v>-9.6283496825644797</v>
      </c>
      <c r="J3852">
        <v>-1.53601152691292</v>
      </c>
      <c r="K3852">
        <v>234.73481331321699</v>
      </c>
      <c r="L3852">
        <v>228.49072622829399</v>
      </c>
      <c r="M3852">
        <v>54.0220772595234</v>
      </c>
      <c r="N3852">
        <v>0.87705925419464104</v>
      </c>
      <c r="O3852">
        <v>12.340640383725299</v>
      </c>
      <c r="P3852">
        <v>11.164639850327401</v>
      </c>
      <c r="Q3852">
        <v>-6.2435120747125997E-2</v>
      </c>
    </row>
    <row r="3853" spans="1:17" hidden="1" x14ac:dyDescent="0.3">
      <c r="A3853" t="s">
        <v>7937</v>
      </c>
      <c r="B3853" t="s">
        <v>7938</v>
      </c>
      <c r="C3853" t="str">
        <f>IFERROR(VLOOKUP(Table1[[#This Row],[Ticker]],[1]!Table2[[Symbol]:[Industry]],2,FALSE),"-")</f>
        <v>-</v>
      </c>
      <c r="D3853" t="s">
        <v>141</v>
      </c>
      <c r="E3853">
        <v>28.356532218000002</v>
      </c>
      <c r="F3853">
        <v>55.02</v>
      </c>
      <c r="G3853">
        <v>-6.6980553621890202</v>
      </c>
      <c r="H3853">
        <v>-2.9681660825514999</v>
      </c>
      <c r="I3853">
        <v>-14.179661042272301</v>
      </c>
      <c r="J3853">
        <v>-1.3721459806944301</v>
      </c>
      <c r="K3853">
        <v>55.636540176063001</v>
      </c>
      <c r="L3853">
        <v>52.2365325971762</v>
      </c>
      <c r="M3853">
        <v>53.491379769144501</v>
      </c>
      <c r="N3853">
        <v>0.209368005101052</v>
      </c>
      <c r="O3853">
        <v>39.585605234460097</v>
      </c>
      <c r="P3853">
        <v>48.301886792452798</v>
      </c>
      <c r="Q3853">
        <v>4.7000190724439998E-2</v>
      </c>
    </row>
    <row r="3854" spans="1:17" hidden="1" x14ac:dyDescent="0.3">
      <c r="A3854" t="s">
        <v>7939</v>
      </c>
      <c r="B3854" t="s">
        <v>7940</v>
      </c>
      <c r="C3854" t="str">
        <f>IFERROR(VLOOKUP(Table1[[#This Row],[Ticker]],[1]!Table2[[Symbol]:[Industry]],2,FALSE),"-")</f>
        <v>-</v>
      </c>
      <c r="D3854" t="s">
        <v>532</v>
      </c>
      <c r="E3854">
        <v>28.32</v>
      </c>
      <c r="F3854">
        <v>56.64</v>
      </c>
      <c r="G3854">
        <v>92.345639383716303</v>
      </c>
      <c r="H3854">
        <v>11.3719406497965</v>
      </c>
      <c r="I3854">
        <v>-5.0306350855870896</v>
      </c>
      <c r="J3854">
        <v>-2.81364782447586</v>
      </c>
      <c r="K3854">
        <v>54.224897800335803</v>
      </c>
      <c r="L3854">
        <v>48.077749373706098</v>
      </c>
      <c r="M3854">
        <v>43.2701904939046</v>
      </c>
      <c r="N3854">
        <v>1.5283991756583899</v>
      </c>
      <c r="O3854">
        <v>13.877118644067799</v>
      </c>
      <c r="P3854">
        <v>126.469412235105</v>
      </c>
      <c r="Q3854">
        <v>0.10319316477495399</v>
      </c>
    </row>
    <row r="3855" spans="1:17" hidden="1" x14ac:dyDescent="0.3">
      <c r="A3855" t="s">
        <v>7941</v>
      </c>
      <c r="B3855" t="s">
        <v>7942</v>
      </c>
      <c r="C3855" t="str">
        <f>IFERROR(VLOOKUP(Table1[[#This Row],[Ticker]],[1]!Table2[[Symbol]:[Industry]],2,FALSE),"-")</f>
        <v>-</v>
      </c>
      <c r="E3855">
        <v>28.289020319999999</v>
      </c>
      <c r="F3855">
        <v>2.62</v>
      </c>
      <c r="G3855">
        <v>-17.102595862617999</v>
      </c>
      <c r="H3855">
        <v>2.69651645713104</v>
      </c>
      <c r="I3855">
        <v>13.388379695522399</v>
      </c>
      <c r="J3855">
        <v>6.4467840604578202</v>
      </c>
      <c r="K3855">
        <v>2.4005993122674898</v>
      </c>
      <c r="L3855">
        <v>2.39161277061962</v>
      </c>
      <c r="M3855">
        <v>73.469704986206594</v>
      </c>
      <c r="N3855">
        <v>1.3438922035130101</v>
      </c>
      <c r="O3855">
        <v>17.9389312977099</v>
      </c>
      <c r="P3855">
        <v>33.673469387755098</v>
      </c>
      <c r="Q3855">
        <v>3.4968110700256003E-2</v>
      </c>
    </row>
    <row r="3856" spans="1:17" hidden="1" x14ac:dyDescent="0.3">
      <c r="A3856" t="s">
        <v>7943</v>
      </c>
      <c r="B3856" t="s">
        <v>7944</v>
      </c>
      <c r="C3856" t="str">
        <f>IFERROR(VLOOKUP(Table1[[#This Row],[Ticker]],[1]!Table2[[Symbol]:[Industry]],2,FALSE),"-")</f>
        <v>-</v>
      </c>
      <c r="D3856" t="s">
        <v>548</v>
      </c>
      <c r="E3856">
        <v>28.161000000000001</v>
      </c>
      <c r="F3856">
        <v>40.229999999999997</v>
      </c>
      <c r="G3856">
        <v>-84.343681452702</v>
      </c>
      <c r="H3856">
        <v>1.0285046196276799</v>
      </c>
      <c r="I3856">
        <v>-31.038260011289101</v>
      </c>
      <c r="J3856">
        <v>-9.3041573121391998</v>
      </c>
      <c r="K3856">
        <v>41.407723758535496</v>
      </c>
      <c r="L3856">
        <v>45.241755114105104</v>
      </c>
      <c r="M3856">
        <v>37.112487700288298</v>
      </c>
      <c r="N3856">
        <v>0.39260408249872902</v>
      </c>
      <c r="O3856">
        <v>118.86651752423499</v>
      </c>
      <c r="P3856">
        <v>20.053715308863001</v>
      </c>
      <c r="Q3856">
        <v>7.4581024344999998E-5</v>
      </c>
    </row>
    <row r="3857" spans="1:17" hidden="1" x14ac:dyDescent="0.3">
      <c r="A3857" t="s">
        <v>7945</v>
      </c>
      <c r="B3857" t="s">
        <v>7946</v>
      </c>
      <c r="C3857" t="str">
        <f>IFERROR(VLOOKUP(Table1[[#This Row],[Ticker]],[1]!Table2[[Symbol]:[Industry]],2,FALSE),"-")</f>
        <v>-</v>
      </c>
      <c r="D3857" t="s">
        <v>366</v>
      </c>
      <c r="E3857">
        <v>28.149021516000001</v>
      </c>
      <c r="F3857">
        <v>53.48</v>
      </c>
      <c r="G3857">
        <v>67.309543086357607</v>
      </c>
      <c r="H3857">
        <v>50.606616692812601</v>
      </c>
      <c r="I3857">
        <v>28.731253252737702</v>
      </c>
      <c r="J3857">
        <v>13.099764131665101</v>
      </c>
      <c r="K3857">
        <v>39.636579727192597</v>
      </c>
      <c r="L3857">
        <v>38.492753471571497</v>
      </c>
      <c r="M3857">
        <v>87.933790943245398</v>
      </c>
      <c r="N3857">
        <v>3.1307379887143201</v>
      </c>
      <c r="O3857">
        <v>0</v>
      </c>
      <c r="P3857">
        <v>113.91999999999901</v>
      </c>
      <c r="Q3857">
        <v>5.1728627662570997E-2</v>
      </c>
    </row>
    <row r="3858" spans="1:17" hidden="1" x14ac:dyDescent="0.3">
      <c r="A3858" t="s">
        <v>7947</v>
      </c>
      <c r="B3858" t="s">
        <v>7948</v>
      </c>
      <c r="C3858" t="str">
        <f>IFERROR(VLOOKUP(Table1[[#This Row],[Ticker]],[1]!Table2[[Symbol]:[Industry]],2,FALSE),"-")</f>
        <v>-</v>
      </c>
      <c r="D3858" t="s">
        <v>532</v>
      </c>
      <c r="E3858">
        <v>28.142399999999999</v>
      </c>
      <c r="F3858">
        <v>91.52</v>
      </c>
      <c r="G3858">
        <v>12.4764911121132</v>
      </c>
      <c r="H3858">
        <v>8.6639725999232393</v>
      </c>
      <c r="I3858">
        <v>-6.9608214717269501</v>
      </c>
      <c r="J3858">
        <v>-4.1025214073156002</v>
      </c>
      <c r="K3858">
        <v>83.654777868668305</v>
      </c>
      <c r="L3858">
        <v>71.099597515655304</v>
      </c>
      <c r="M3858">
        <v>38.0390155728509</v>
      </c>
      <c r="N3858">
        <v>0.41280475096740299</v>
      </c>
      <c r="O3858">
        <v>16.368006993007</v>
      </c>
      <c r="P3858">
        <v>77.364341085271306</v>
      </c>
      <c r="Q3858">
        <v>0.219721727045006</v>
      </c>
    </row>
    <row r="3859" spans="1:17" hidden="1" x14ac:dyDescent="0.3">
      <c r="A3859" t="s">
        <v>7949</v>
      </c>
      <c r="B3859" t="s">
        <v>7950</v>
      </c>
      <c r="C3859" t="str">
        <f>IFERROR(VLOOKUP(Table1[[#This Row],[Ticker]],[1]!Table2[[Symbol]:[Industry]],2,FALSE),"-")</f>
        <v>-</v>
      </c>
      <c r="E3859">
        <v>28.0716842</v>
      </c>
      <c r="F3859">
        <v>56.14</v>
      </c>
      <c r="G3859">
        <v>51.649217551063401</v>
      </c>
      <c r="H3859">
        <v>-22.330111760986501</v>
      </c>
      <c r="I3859">
        <v>14.344969536650201</v>
      </c>
      <c r="J3859">
        <v>-4.9054793140277599</v>
      </c>
      <c r="K3859">
        <v>54.894674830380097</v>
      </c>
      <c r="L3859">
        <v>43.987773646179797</v>
      </c>
      <c r="M3859">
        <v>32.964733432649801</v>
      </c>
      <c r="N3859">
        <v>0.473184635804624</v>
      </c>
      <c r="O3859">
        <v>44.620591378696098</v>
      </c>
      <c r="P3859">
        <v>100.49999999999901</v>
      </c>
      <c r="Q3859">
        <v>9.7719065449947004E-2</v>
      </c>
    </row>
    <row r="3860" spans="1:17" hidden="1" x14ac:dyDescent="0.3">
      <c r="A3860" t="s">
        <v>7951</v>
      </c>
      <c r="B3860" t="s">
        <v>7952</v>
      </c>
      <c r="C3860" t="str">
        <f>IFERROR(VLOOKUP(Table1[[#This Row],[Ticker]],[1]!Table2[[Symbol]:[Industry]],2,FALSE),"-")</f>
        <v>-</v>
      </c>
      <c r="D3860" t="s">
        <v>630</v>
      </c>
      <c r="E3860">
        <v>28.061876699999999</v>
      </c>
      <c r="F3860">
        <v>78.81</v>
      </c>
      <c r="G3860">
        <v>-23.331761945701501</v>
      </c>
      <c r="H3860">
        <v>-6.2626959198028498</v>
      </c>
      <c r="I3860">
        <v>-10.7191299322053</v>
      </c>
      <c r="J3860">
        <v>-1.3721459806944301</v>
      </c>
      <c r="K3860">
        <v>77.340007500204393</v>
      </c>
      <c r="L3860">
        <v>56.206677650501803</v>
      </c>
      <c r="M3860">
        <v>9.8837266546220697</v>
      </c>
      <c r="N3860">
        <v>0.36363636363636298</v>
      </c>
      <c r="O3860">
        <v>10.1256185763228</v>
      </c>
      <c r="P3860">
        <v>6.7018683996750497</v>
      </c>
    </row>
    <row r="3861" spans="1:17" hidden="1" x14ac:dyDescent="0.3">
      <c r="A3861" t="s">
        <v>7953</v>
      </c>
      <c r="B3861" t="s">
        <v>7954</v>
      </c>
      <c r="C3861" t="str">
        <f>IFERROR(VLOOKUP(Table1[[#This Row],[Ticker]],[1]!Table2[[Symbol]:[Industry]],2,FALSE),"-")</f>
        <v>-</v>
      </c>
      <c r="D3861" t="s">
        <v>296</v>
      </c>
      <c r="E3861">
        <v>28.0518</v>
      </c>
      <c r="F3861">
        <v>66.790000000000006</v>
      </c>
      <c r="G3861">
        <v>39.054977249559997</v>
      </c>
      <c r="H3861">
        <v>-13.907447125249799</v>
      </c>
      <c r="I3861">
        <v>-36.272120208879798</v>
      </c>
      <c r="J3861">
        <v>-1.68557881651532</v>
      </c>
      <c r="K3861">
        <v>70.932933635132102</v>
      </c>
      <c r="L3861">
        <v>66.391672548555803</v>
      </c>
      <c r="M3861">
        <v>49.815013870287203</v>
      </c>
      <c r="N3861">
        <v>0.48266129032257998</v>
      </c>
      <c r="O3861">
        <v>42.236861805659501</v>
      </c>
      <c r="P3861">
        <v>92.589388696655107</v>
      </c>
      <c r="Q3861">
        <v>7.4403695275631995E-2</v>
      </c>
    </row>
    <row r="3862" spans="1:17" hidden="1" x14ac:dyDescent="0.3">
      <c r="A3862" t="s">
        <v>7955</v>
      </c>
      <c r="B3862" t="s">
        <v>7956</v>
      </c>
      <c r="C3862" t="str">
        <f>IFERROR(VLOOKUP(Table1[[#This Row],[Ticker]],[1]!Table2[[Symbol]:[Industry]],2,FALSE),"-")</f>
        <v>-</v>
      </c>
      <c r="D3862" t="s">
        <v>72</v>
      </c>
      <c r="E3862">
        <v>28.05</v>
      </c>
      <c r="F3862">
        <v>1.1000000000000001</v>
      </c>
      <c r="G3862">
        <v>-3.59684873618124</v>
      </c>
      <c r="H3862">
        <v>-14.7638010031864</v>
      </c>
      <c r="I3862">
        <v>-23.507407444167001</v>
      </c>
      <c r="J3862">
        <v>-7.40662873931511</v>
      </c>
      <c r="K3862">
        <v>1.1841344431149901</v>
      </c>
      <c r="L3862">
        <v>1.1474657301931801</v>
      </c>
      <c r="M3862">
        <v>40.194703119185199</v>
      </c>
      <c r="N3862">
        <v>0.47418032018740802</v>
      </c>
      <c r="O3862">
        <v>90.909090909090807</v>
      </c>
      <c r="P3862">
        <v>30.952380952380899</v>
      </c>
      <c r="Q3862">
        <v>6.7312521824383006E-2</v>
      </c>
    </row>
    <row r="3863" spans="1:17" hidden="1" x14ac:dyDescent="0.3">
      <c r="A3863" t="s">
        <v>7957</v>
      </c>
      <c r="B3863" t="s">
        <v>7958</v>
      </c>
      <c r="C3863" t="str">
        <f>IFERROR(VLOOKUP(Table1[[#This Row],[Ticker]],[1]!Table2[[Symbol]:[Industry]],2,FALSE),"-")</f>
        <v>-</v>
      </c>
      <c r="D3863" t="s">
        <v>630</v>
      </c>
      <c r="E3863">
        <v>28.000223999999999</v>
      </c>
      <c r="F3863">
        <v>36.549999999999997</v>
      </c>
      <c r="G3863">
        <v>28.741347934379998</v>
      </c>
      <c r="H3863">
        <v>25.128262488876999</v>
      </c>
      <c r="I3863">
        <v>1.10183287303781</v>
      </c>
      <c r="J3863">
        <v>4.3134727484025399</v>
      </c>
      <c r="K3863">
        <v>33.220236459606802</v>
      </c>
      <c r="L3863">
        <v>30.012100760404401</v>
      </c>
      <c r="M3863">
        <v>52.041066422917602</v>
      </c>
      <c r="N3863">
        <v>1.2759957744770301</v>
      </c>
      <c r="O3863">
        <v>25.444596443228399</v>
      </c>
      <c r="P3863">
        <v>70</v>
      </c>
      <c r="Q3863">
        <v>6.0299132543902997E-2</v>
      </c>
    </row>
    <row r="3864" spans="1:17" hidden="1" x14ac:dyDescent="0.3">
      <c r="A3864" t="s">
        <v>7959</v>
      </c>
      <c r="B3864" t="s">
        <v>7960</v>
      </c>
      <c r="C3864" t="str">
        <f>IFERROR(VLOOKUP(Table1[[#This Row],[Ticker]],[1]!Table2[[Symbol]:[Industry]],2,FALSE),"-")</f>
        <v>-</v>
      </c>
      <c r="D3864" t="s">
        <v>7961</v>
      </c>
      <c r="E3864">
        <v>27.9864</v>
      </c>
      <c r="F3864">
        <v>207</v>
      </c>
      <c r="G3864">
        <v>23.413367430753699</v>
      </c>
      <c r="H3864">
        <v>0.96151310922446398</v>
      </c>
      <c r="I3864">
        <v>39.030499422872403</v>
      </c>
      <c r="J3864">
        <v>-3.2301736129002498</v>
      </c>
      <c r="K3864">
        <v>195.91639790719501</v>
      </c>
      <c r="M3864">
        <v>51.179173625664703</v>
      </c>
      <c r="O3864">
        <v>13.2367149758454</v>
      </c>
      <c r="P3864">
        <v>69.9507389162561</v>
      </c>
    </row>
    <row r="3865" spans="1:17" hidden="1" x14ac:dyDescent="0.3">
      <c r="A3865" t="s">
        <v>7962</v>
      </c>
      <c r="B3865" t="s">
        <v>7963</v>
      </c>
      <c r="C3865" t="str">
        <f>IFERROR(VLOOKUP(Table1[[#This Row],[Ticker]],[1]!Table2[[Symbol]:[Industry]],2,FALSE),"-")</f>
        <v>-</v>
      </c>
      <c r="D3865" t="s">
        <v>415</v>
      </c>
      <c r="E3865">
        <v>27.93</v>
      </c>
      <c r="F3865">
        <v>0.35</v>
      </c>
      <c r="G3865">
        <v>-37.928367187481903</v>
      </c>
      <c r="H3865">
        <v>-3.9744402138256301</v>
      </c>
      <c r="I3865">
        <v>-24.672908609668202</v>
      </c>
      <c r="J3865">
        <v>1.48499687644842</v>
      </c>
      <c r="K3865">
        <v>0.35973104440949999</v>
      </c>
      <c r="L3865">
        <v>0.37912088403681499</v>
      </c>
      <c r="M3865">
        <v>44.662284755483</v>
      </c>
      <c r="N3865">
        <v>0.59469253726396898</v>
      </c>
      <c r="O3865">
        <v>62.857142857142797</v>
      </c>
      <c r="P3865">
        <v>12.9032258064516</v>
      </c>
    </row>
    <row r="3866" spans="1:17" hidden="1" x14ac:dyDescent="0.3">
      <c r="A3866" t="s">
        <v>7964</v>
      </c>
      <c r="B3866" t="s">
        <v>7965</v>
      </c>
      <c r="C3866" t="str">
        <f>IFERROR(VLOOKUP(Table1[[#This Row],[Ticker]],[1]!Table2[[Symbol]:[Industry]],2,FALSE),"-")</f>
        <v>-</v>
      </c>
      <c r="D3866" t="s">
        <v>569</v>
      </c>
      <c r="E3866">
        <v>27.862200000000001</v>
      </c>
      <c r="F3866">
        <v>92</v>
      </c>
      <c r="G3866">
        <v>17.6626290863138</v>
      </c>
      <c r="H3866">
        <v>24.0511533929715</v>
      </c>
      <c r="I3866">
        <v>2.9304404222521798</v>
      </c>
      <c r="J3866">
        <v>-3.6122317256033298</v>
      </c>
      <c r="K3866">
        <v>77.039780625170394</v>
      </c>
      <c r="L3866">
        <v>71.854572711581099</v>
      </c>
      <c r="M3866">
        <v>85.990572571420699</v>
      </c>
      <c r="N3866">
        <v>3.2746000736292902</v>
      </c>
      <c r="O3866">
        <v>6.9673913043478199</v>
      </c>
      <c r="P3866">
        <v>58.620689655172399</v>
      </c>
      <c r="Q3866">
        <v>-6.0050018066909999E-3</v>
      </c>
    </row>
    <row r="3867" spans="1:17" hidden="1" x14ac:dyDescent="0.3">
      <c r="A3867" t="s">
        <v>7966</v>
      </c>
      <c r="B3867" t="s">
        <v>7967</v>
      </c>
      <c r="C3867" t="str">
        <f>IFERROR(VLOOKUP(Table1[[#This Row],[Ticker]],[1]!Table2[[Symbol]:[Industry]],2,FALSE),"-")</f>
        <v>-</v>
      </c>
      <c r="D3867" t="s">
        <v>283</v>
      </c>
      <c r="E3867">
        <v>27.836664839999901</v>
      </c>
      <c r="F3867">
        <v>37.270000000000003</v>
      </c>
      <c r="G3867">
        <v>-1.9140016069785699</v>
      </c>
      <c r="H3867">
        <v>-8.7486067284272604</v>
      </c>
      <c r="I3867">
        <v>-19.218541775991</v>
      </c>
      <c r="J3867">
        <v>0.416024583267042</v>
      </c>
      <c r="K3867">
        <v>36.620931097631001</v>
      </c>
      <c r="L3867">
        <v>35.091352435255999</v>
      </c>
      <c r="M3867">
        <v>51.463314989692101</v>
      </c>
      <c r="N3867">
        <v>1.07081820098759</v>
      </c>
      <c r="O3867">
        <v>46.632680440032097</v>
      </c>
      <c r="P3867">
        <v>62.043478260869499</v>
      </c>
      <c r="Q3867">
        <v>3.7218833891999002E-2</v>
      </c>
    </row>
    <row r="3868" spans="1:17" hidden="1" x14ac:dyDescent="0.3">
      <c r="A3868" t="s">
        <v>7968</v>
      </c>
      <c r="B3868" t="s">
        <v>7969</v>
      </c>
      <c r="C3868" t="str">
        <f>IFERROR(VLOOKUP(Table1[[#This Row],[Ticker]],[1]!Table2[[Symbol]:[Industry]],2,FALSE),"-")</f>
        <v>-</v>
      </c>
      <c r="D3868" t="s">
        <v>743</v>
      </c>
      <c r="E3868">
        <v>27.800666394</v>
      </c>
      <c r="F3868">
        <v>45.5</v>
      </c>
      <c r="G3868">
        <v>11.3585387037221</v>
      </c>
      <c r="H3868">
        <v>1.2060983606661</v>
      </c>
      <c r="I3868">
        <v>-8.6532438790882793E-3</v>
      </c>
      <c r="J3868">
        <v>-4.34714672402858E-4</v>
      </c>
      <c r="K3868">
        <v>41.614796345887001</v>
      </c>
      <c r="L3868">
        <v>38.016637598666797</v>
      </c>
      <c r="M3868">
        <v>53.1716620480071</v>
      </c>
      <c r="N3868">
        <v>2.6869742182609899</v>
      </c>
      <c r="O3868">
        <v>0.329670329670328</v>
      </c>
      <c r="P3868">
        <v>46.774193548387103</v>
      </c>
    </row>
    <row r="3869" spans="1:17" hidden="1" x14ac:dyDescent="0.3">
      <c r="A3869" t="s">
        <v>7970</v>
      </c>
      <c r="B3869" t="s">
        <v>7971</v>
      </c>
      <c r="C3869" t="str">
        <f>IFERROR(VLOOKUP(Table1[[#This Row],[Ticker]],[1]!Table2[[Symbol]:[Industry]],2,FALSE),"-")</f>
        <v>-</v>
      </c>
      <c r="D3869" t="s">
        <v>630</v>
      </c>
      <c r="E3869">
        <v>27.75938</v>
      </c>
      <c r="F3869">
        <v>22.9</v>
      </c>
      <c r="G3869">
        <v>-10.8735253585</v>
      </c>
      <c r="H3869">
        <v>-1.5750304054036699</v>
      </c>
      <c r="I3869">
        <v>-17.710417272176901</v>
      </c>
      <c r="J3869">
        <v>-4.2425554361608704</v>
      </c>
      <c r="K3869">
        <v>22.6473362451814</v>
      </c>
      <c r="L3869">
        <v>23.658222680907901</v>
      </c>
      <c r="M3869">
        <v>48.003309346321998</v>
      </c>
      <c r="N3869">
        <v>0.42716878368508399</v>
      </c>
      <c r="O3869">
        <v>86.288209606986797</v>
      </c>
      <c r="P3869">
        <v>38.7038158691701</v>
      </c>
      <c r="Q3869">
        <v>-7.6647142270586999E-2</v>
      </c>
    </row>
    <row r="3870" spans="1:17" hidden="1" x14ac:dyDescent="0.3">
      <c r="A3870" t="s">
        <v>7972</v>
      </c>
      <c r="B3870" t="s">
        <v>7973</v>
      </c>
      <c r="C3870" t="str">
        <f>IFERROR(VLOOKUP(Table1[[#This Row],[Ticker]],[1]!Table2[[Symbol]:[Industry]],2,FALSE),"-")</f>
        <v>-</v>
      </c>
      <c r="D3870" t="s">
        <v>72</v>
      </c>
      <c r="E3870">
        <v>27.63</v>
      </c>
      <c r="F3870">
        <v>27.63</v>
      </c>
      <c r="G3870">
        <v>-13.5005219522935</v>
      </c>
      <c r="H3870">
        <v>9.3813237133668608</v>
      </c>
      <c r="I3870">
        <v>-7.3234750974440601</v>
      </c>
      <c r="J3870">
        <v>5.1086081434218098</v>
      </c>
      <c r="K3870">
        <v>25.149596668489</v>
      </c>
      <c r="L3870">
        <v>25.634446439453502</v>
      </c>
      <c r="M3870">
        <v>81.325719700284296</v>
      </c>
      <c r="N3870">
        <v>1.59660927880903</v>
      </c>
      <c r="O3870">
        <v>65.725660513934102</v>
      </c>
      <c r="P3870">
        <v>32.137733142037199</v>
      </c>
    </row>
    <row r="3871" spans="1:17" hidden="1" x14ac:dyDescent="0.3">
      <c r="A3871" t="s">
        <v>7974</v>
      </c>
      <c r="B3871" t="s">
        <v>7975</v>
      </c>
      <c r="C3871" t="str">
        <f>IFERROR(VLOOKUP(Table1[[#This Row],[Ticker]],[1]!Table2[[Symbol]:[Industry]],2,FALSE),"-")</f>
        <v>-</v>
      </c>
      <c r="E3871">
        <v>27.535450319999999</v>
      </c>
      <c r="F3871">
        <v>155.4</v>
      </c>
      <c r="G3871">
        <v>35.4792038222663</v>
      </c>
      <c r="H3871">
        <v>-35.125904177789501</v>
      </c>
      <c r="I3871">
        <v>5.7691164959299197</v>
      </c>
      <c r="J3871">
        <v>-1.40494361926445</v>
      </c>
      <c r="K3871">
        <v>174.697235757973</v>
      </c>
      <c r="L3871">
        <v>147.56444800504499</v>
      </c>
      <c r="M3871">
        <v>39.3959556193171</v>
      </c>
      <c r="N3871">
        <v>0.340207989905773</v>
      </c>
      <c r="O3871">
        <v>68.243243243243199</v>
      </c>
      <c r="P3871">
        <v>98.975672215108801</v>
      </c>
      <c r="Q3871">
        <v>9.9114166998149997E-2</v>
      </c>
    </row>
    <row r="3872" spans="1:17" hidden="1" x14ac:dyDescent="0.3">
      <c r="A3872" t="s">
        <v>7976</v>
      </c>
      <c r="B3872" t="s">
        <v>7977</v>
      </c>
      <c r="C3872" t="str">
        <f>IFERROR(VLOOKUP(Table1[[#This Row],[Ticker]],[1]!Table2[[Symbol]:[Industry]],2,FALSE),"-")</f>
        <v>-</v>
      </c>
      <c r="D3872" t="s">
        <v>415</v>
      </c>
      <c r="E3872">
        <v>27.387499999999999</v>
      </c>
      <c r="F3872">
        <v>78.25</v>
      </c>
      <c r="G3872">
        <v>93.410116085234407</v>
      </c>
      <c r="H3872">
        <v>-36.393688730635098</v>
      </c>
      <c r="I3872">
        <v>-15.815187869387</v>
      </c>
      <c r="J3872">
        <v>-9.0110348695833302</v>
      </c>
      <c r="K3872">
        <v>96.831943760157998</v>
      </c>
      <c r="L3872">
        <v>75.979137578030901</v>
      </c>
      <c r="M3872">
        <v>5.56194987406694</v>
      </c>
      <c r="N3872">
        <v>0.12828240153968901</v>
      </c>
      <c r="O3872">
        <v>94.236421725239595</v>
      </c>
      <c r="P3872">
        <v>123.443746430611</v>
      </c>
      <c r="Q3872">
        <v>0.180881173946004</v>
      </c>
    </row>
    <row r="3873" spans="1:17" hidden="1" x14ac:dyDescent="0.3">
      <c r="A3873" t="s">
        <v>7978</v>
      </c>
      <c r="B3873" t="s">
        <v>7979</v>
      </c>
      <c r="C3873" t="str">
        <f>IFERROR(VLOOKUP(Table1[[#This Row],[Ticker]],[1]!Table2[[Symbol]:[Industry]],2,FALSE),"-")</f>
        <v>-</v>
      </c>
      <c r="D3873" t="s">
        <v>473</v>
      </c>
      <c r="E3873">
        <v>27.266999999999999</v>
      </c>
      <c r="F3873">
        <v>3.66</v>
      </c>
      <c r="G3873">
        <v>52.0559218934293</v>
      </c>
      <c r="H3873">
        <v>43.928262488877003</v>
      </c>
      <c r="I3873">
        <v>28.552251646742</v>
      </c>
      <c r="J3873">
        <v>20.439934556218301</v>
      </c>
      <c r="K3873">
        <v>2.81604726722599</v>
      </c>
      <c r="L3873">
        <v>2.5391946790548001</v>
      </c>
      <c r="M3873">
        <v>87.940469430889195</v>
      </c>
      <c r="N3873">
        <v>2.3684960848832</v>
      </c>
      <c r="O3873">
        <v>15.8469945355191</v>
      </c>
      <c r="P3873">
        <v>98.913043478260803</v>
      </c>
      <c r="Q3873">
        <v>0.11823362264852</v>
      </c>
    </row>
    <row r="3874" spans="1:17" hidden="1" x14ac:dyDescent="0.3">
      <c r="A3874" t="s">
        <v>7980</v>
      </c>
      <c r="B3874" t="s">
        <v>7981</v>
      </c>
      <c r="C3874" t="str">
        <f>IFERROR(VLOOKUP(Table1[[#This Row],[Ticker]],[1]!Table2[[Symbol]:[Industry]],2,FALSE),"-")</f>
        <v>-</v>
      </c>
      <c r="E3874">
        <v>27.262076579999999</v>
      </c>
      <c r="F3874">
        <v>44.91</v>
      </c>
      <c r="G3874">
        <v>-39.979489579385003</v>
      </c>
      <c r="H3874">
        <v>78.368262488876994</v>
      </c>
      <c r="I3874">
        <v>-24.362357587266398</v>
      </c>
      <c r="J3874">
        <v>-15.6005646208777</v>
      </c>
      <c r="O3874">
        <v>16.588733021598699</v>
      </c>
      <c r="P3874">
        <v>0</v>
      </c>
    </row>
    <row r="3875" spans="1:17" hidden="1" x14ac:dyDescent="0.3">
      <c r="A3875" t="s">
        <v>7982</v>
      </c>
      <c r="B3875" t="s">
        <v>7983</v>
      </c>
      <c r="C3875" t="str">
        <f>IFERROR(VLOOKUP(Table1[[#This Row],[Ticker]],[1]!Table2[[Symbol]:[Industry]],2,FALSE),"-")</f>
        <v>-</v>
      </c>
      <c r="D3875" t="s">
        <v>124</v>
      </c>
      <c r="E3875">
        <v>27.240600000000001</v>
      </c>
      <c r="F3875">
        <v>24.9</v>
      </c>
      <c r="G3875">
        <v>-14.2735187693655</v>
      </c>
      <c r="H3875">
        <v>-3.5917375111229202</v>
      </c>
      <c r="I3875">
        <v>63.313694366227999</v>
      </c>
      <c r="J3875">
        <v>2.8087413913192099</v>
      </c>
      <c r="K3875">
        <v>23.624495479116401</v>
      </c>
      <c r="L3875">
        <v>21.485694924579299</v>
      </c>
      <c r="M3875">
        <v>61.655461087072197</v>
      </c>
      <c r="N3875">
        <v>4.0681557500754604</v>
      </c>
      <c r="O3875">
        <v>18.8755020080321</v>
      </c>
      <c r="P3875">
        <v>78.879310344827502</v>
      </c>
      <c r="Q3875">
        <v>9.4384661096132E-2</v>
      </c>
    </row>
    <row r="3876" spans="1:17" hidden="1" x14ac:dyDescent="0.3">
      <c r="A3876" t="s">
        <v>7984</v>
      </c>
      <c r="B3876" t="s">
        <v>7985</v>
      </c>
      <c r="C3876" t="str">
        <f>IFERROR(VLOOKUP(Table1[[#This Row],[Ticker]],[1]!Table2[[Symbol]:[Industry]],2,FALSE),"-")</f>
        <v>-</v>
      </c>
      <c r="D3876" t="s">
        <v>415</v>
      </c>
      <c r="E3876">
        <v>27.16</v>
      </c>
      <c r="F3876">
        <v>388</v>
      </c>
      <c r="G3876">
        <v>26.449531582431302</v>
      </c>
      <c r="H3876">
        <v>-15.995239815270301</v>
      </c>
      <c r="I3876">
        <v>-33.600001790042</v>
      </c>
      <c r="J3876">
        <v>-7.9832991474872701</v>
      </c>
      <c r="K3876">
        <v>399.28081343068698</v>
      </c>
      <c r="L3876">
        <v>379.12292927320601</v>
      </c>
      <c r="M3876">
        <v>43.926964669391801</v>
      </c>
      <c r="N3876">
        <v>0.77296262944619498</v>
      </c>
      <c r="O3876">
        <v>37.113402061855602</v>
      </c>
      <c r="P3876">
        <v>93.130910900945693</v>
      </c>
      <c r="Q3876">
        <v>0.117403030197648</v>
      </c>
    </row>
    <row r="3877" spans="1:17" hidden="1" x14ac:dyDescent="0.3">
      <c r="A3877" t="s">
        <v>7986</v>
      </c>
      <c r="B3877" t="s">
        <v>7987</v>
      </c>
      <c r="C3877" t="str">
        <f>IFERROR(VLOOKUP(Table1[[#This Row],[Ticker]],[1]!Table2[[Symbol]:[Industry]],2,FALSE),"-")</f>
        <v>-</v>
      </c>
      <c r="D3877" t="s">
        <v>532</v>
      </c>
      <c r="E3877">
        <v>27.16</v>
      </c>
      <c r="F3877">
        <v>54.32</v>
      </c>
      <c r="G3877">
        <v>129.00308877717899</v>
      </c>
      <c r="H3877">
        <v>24.6828079434225</v>
      </c>
      <c r="I3877">
        <v>47.781172593293199</v>
      </c>
      <c r="J3877">
        <v>2.5858356362629702</v>
      </c>
      <c r="K3877">
        <v>47.1087492079307</v>
      </c>
      <c r="L3877">
        <v>38.243458942292499</v>
      </c>
      <c r="M3877">
        <v>67.3829261635357</v>
      </c>
      <c r="N3877">
        <v>1.41874111807508</v>
      </c>
      <c r="O3877">
        <v>21.5390279823269</v>
      </c>
      <c r="P3877">
        <v>178.42132239876901</v>
      </c>
      <c r="Q3877">
        <v>7.5590300649028996E-2</v>
      </c>
    </row>
    <row r="3878" spans="1:17" hidden="1" x14ac:dyDescent="0.3">
      <c r="A3878" t="s">
        <v>7988</v>
      </c>
      <c r="B3878" t="s">
        <v>7989</v>
      </c>
      <c r="C3878" t="str">
        <f>IFERROR(VLOOKUP(Table1[[#This Row],[Ticker]],[1]!Table2[[Symbol]:[Industry]],2,FALSE),"-")</f>
        <v>-</v>
      </c>
      <c r="D3878" t="s">
        <v>141</v>
      </c>
      <c r="E3878">
        <v>27.123172</v>
      </c>
      <c r="F3878">
        <v>46.12</v>
      </c>
      <c r="G3878">
        <v>62.1330363212899</v>
      </c>
      <c r="H3878">
        <v>62.462887908183802</v>
      </c>
      <c r="I3878">
        <v>151.55812679091699</v>
      </c>
      <c r="J3878">
        <v>20.1156858777126</v>
      </c>
      <c r="K3878">
        <v>29.375132824225101</v>
      </c>
      <c r="L3878">
        <v>23.153351761690601</v>
      </c>
      <c r="M3878">
        <v>97.992762514980399</v>
      </c>
      <c r="N3878">
        <v>3.0945822496456499</v>
      </c>
      <c r="O3878">
        <v>0</v>
      </c>
      <c r="P3878">
        <v>254.22427035330199</v>
      </c>
      <c r="Q3878">
        <v>0.118210225848383</v>
      </c>
    </row>
    <row r="3879" spans="1:17" hidden="1" x14ac:dyDescent="0.3">
      <c r="A3879" t="s">
        <v>7990</v>
      </c>
      <c r="B3879" t="s">
        <v>7991</v>
      </c>
      <c r="C3879" t="str">
        <f>IFERROR(VLOOKUP(Table1[[#This Row],[Ticker]],[1]!Table2[[Symbol]:[Industry]],2,FALSE),"-")</f>
        <v>-</v>
      </c>
      <c r="D3879" t="s">
        <v>630</v>
      </c>
      <c r="E3879">
        <v>27.020499999999998</v>
      </c>
      <c r="F3879">
        <v>41.57</v>
      </c>
      <c r="G3879">
        <v>24.501685639753401</v>
      </c>
      <c r="H3879">
        <v>17.487494394342299</v>
      </c>
      <c r="I3879">
        <v>47.649778449860897</v>
      </c>
      <c r="J3879">
        <v>4.4173277035160901</v>
      </c>
      <c r="K3879">
        <v>32.3581017999864</v>
      </c>
      <c r="L3879">
        <v>28.999272280767499</v>
      </c>
      <c r="M3879">
        <v>93.647064198731996</v>
      </c>
      <c r="N3879">
        <v>1.8138513254319799</v>
      </c>
      <c r="O3879">
        <v>5.8455617031513096</v>
      </c>
      <c r="P3879">
        <v>86.329000448229493</v>
      </c>
      <c r="Q3879">
        <v>0.185885097320661</v>
      </c>
    </row>
    <row r="3880" spans="1:17" hidden="1" x14ac:dyDescent="0.3">
      <c r="A3880" t="s">
        <v>7992</v>
      </c>
      <c r="B3880" t="s">
        <v>7993</v>
      </c>
      <c r="C3880" t="str">
        <f>IFERROR(VLOOKUP(Table1[[#This Row],[Ticker]],[1]!Table2[[Symbol]:[Industry]],2,FALSE),"-")</f>
        <v>-</v>
      </c>
      <c r="D3880" t="s">
        <v>51</v>
      </c>
      <c r="E3880">
        <v>26.995099679999999</v>
      </c>
      <c r="F3880">
        <v>45.6</v>
      </c>
      <c r="G3880">
        <v>-30.033630345376601</v>
      </c>
      <c r="H3880">
        <v>-1.2717375111229301</v>
      </c>
      <c r="I3880">
        <v>-14.416498353258</v>
      </c>
      <c r="J3880">
        <v>-1.3721459806944301</v>
      </c>
      <c r="K3880">
        <v>45.600000038276598</v>
      </c>
      <c r="L3880">
        <v>45.601607837164003</v>
      </c>
      <c r="M3880">
        <v>0</v>
      </c>
      <c r="O3880">
        <v>5.26315789473683</v>
      </c>
      <c r="P3880">
        <v>0</v>
      </c>
    </row>
    <row r="3881" spans="1:17" hidden="1" x14ac:dyDescent="0.3">
      <c r="A3881" t="s">
        <v>7994</v>
      </c>
      <c r="B3881" t="s">
        <v>7995</v>
      </c>
      <c r="C3881" t="str">
        <f>IFERROR(VLOOKUP(Table1[[#This Row],[Ticker]],[1]!Table2[[Symbol]:[Industry]],2,FALSE),"-")</f>
        <v>-</v>
      </c>
      <c r="D3881" t="s">
        <v>743</v>
      </c>
      <c r="E3881">
        <v>26.973934176</v>
      </c>
      <c r="F3881">
        <v>145.35</v>
      </c>
      <c r="G3881">
        <v>20.947983864657601</v>
      </c>
      <c r="H3881">
        <v>2.6932728853781098</v>
      </c>
      <c r="I3881">
        <v>5.77700201885808</v>
      </c>
      <c r="J3881">
        <v>-0.31980783866364099</v>
      </c>
      <c r="K3881">
        <v>136.34584813714099</v>
      </c>
      <c r="L3881">
        <v>121.50849131205101</v>
      </c>
      <c r="M3881">
        <v>49.068310851650402</v>
      </c>
      <c r="N3881">
        <v>0.980779865469112</v>
      </c>
      <c r="O3881">
        <v>1.59614723082215</v>
      </c>
      <c r="P3881">
        <v>69.603267211201796</v>
      </c>
    </row>
    <row r="3882" spans="1:17" hidden="1" x14ac:dyDescent="0.3">
      <c r="A3882" t="s">
        <v>7996</v>
      </c>
      <c r="B3882" t="s">
        <v>7997</v>
      </c>
      <c r="C3882" t="str">
        <f>IFERROR(VLOOKUP(Table1[[#This Row],[Ticker]],[1]!Table2[[Symbol]:[Industry]],2,FALSE),"-")</f>
        <v>-</v>
      </c>
      <c r="D3882" t="s">
        <v>743</v>
      </c>
      <c r="E3882">
        <v>26.947385721</v>
      </c>
      <c r="F3882">
        <v>43.61</v>
      </c>
      <c r="G3882">
        <v>9.6658923505902798</v>
      </c>
      <c r="H3882">
        <v>1.7464185841376201</v>
      </c>
      <c r="I3882">
        <v>-0.90790907683947997</v>
      </c>
      <c r="J3882">
        <v>0.65961487871704505</v>
      </c>
      <c r="K3882">
        <v>40.247523971423902</v>
      </c>
      <c r="L3882">
        <v>36.732497535147701</v>
      </c>
      <c r="N3882">
        <v>3.0796225382223601</v>
      </c>
      <c r="O3882">
        <v>8.6906672781472007</v>
      </c>
      <c r="P3882">
        <v>42.656198887798503</v>
      </c>
    </row>
    <row r="3883" spans="1:17" hidden="1" x14ac:dyDescent="0.3">
      <c r="A3883" t="s">
        <v>7998</v>
      </c>
      <c r="B3883" t="s">
        <v>7999</v>
      </c>
      <c r="C3883" t="str">
        <f>IFERROR(VLOOKUP(Table1[[#This Row],[Ticker]],[1]!Table2[[Symbol]:[Industry]],2,FALSE),"-")</f>
        <v>-</v>
      </c>
      <c r="D3883" t="s">
        <v>2782</v>
      </c>
      <c r="E3883">
        <v>26.899279737000001</v>
      </c>
      <c r="F3883">
        <v>66.11</v>
      </c>
      <c r="G3883">
        <v>-49.480444041002301</v>
      </c>
      <c r="H3883">
        <v>-5.8749121142975298</v>
      </c>
      <c r="I3883">
        <v>-12.394893414986299</v>
      </c>
      <c r="J3883">
        <v>0.49226079896657998</v>
      </c>
      <c r="K3883">
        <v>64.249511059206199</v>
      </c>
      <c r="L3883">
        <v>69.929422414443707</v>
      </c>
      <c r="M3883">
        <v>70.631491096201799</v>
      </c>
      <c r="N3883">
        <v>0.25203252032520301</v>
      </c>
      <c r="O3883">
        <v>79.261836333383698</v>
      </c>
      <c r="P3883">
        <v>12.0508474576271</v>
      </c>
    </row>
    <row r="3884" spans="1:17" hidden="1" x14ac:dyDescent="0.3">
      <c r="A3884" t="s">
        <v>8000</v>
      </c>
      <c r="B3884" t="s">
        <v>8001</v>
      </c>
      <c r="C3884" t="str">
        <f>IFERROR(VLOOKUP(Table1[[#This Row],[Ticker]],[1]!Table2[[Symbol]:[Industry]],2,FALSE),"-")</f>
        <v>-</v>
      </c>
      <c r="D3884" t="s">
        <v>306</v>
      </c>
      <c r="E3884">
        <v>26.861973419999899</v>
      </c>
      <c r="F3884">
        <v>37.21</v>
      </c>
      <c r="G3884">
        <v>-20.592453874788401</v>
      </c>
      <c r="H3884">
        <v>-6.2513085019298602</v>
      </c>
      <c r="I3884">
        <v>-9.8940264431456395</v>
      </c>
      <c r="J3884">
        <v>-6.3517169715013697</v>
      </c>
      <c r="K3884">
        <v>38.724086976750698</v>
      </c>
      <c r="L3884">
        <v>36.859992217312701</v>
      </c>
      <c r="M3884">
        <v>2.18205780612E-4</v>
      </c>
      <c r="N3884">
        <v>6.55555555555555</v>
      </c>
      <c r="O3884">
        <v>5.2405267401235998</v>
      </c>
      <c r="P3884">
        <v>15.201238390092801</v>
      </c>
    </row>
    <row r="3885" spans="1:17" hidden="1" x14ac:dyDescent="0.3">
      <c r="A3885" t="s">
        <v>8002</v>
      </c>
      <c r="B3885" t="s">
        <v>8003</v>
      </c>
      <c r="C3885" t="str">
        <f>IFERROR(VLOOKUP(Table1[[#This Row],[Ticker]],[1]!Table2[[Symbol]:[Industry]],2,FALSE),"-")</f>
        <v>-</v>
      </c>
      <c r="D3885" t="s">
        <v>89</v>
      </c>
      <c r="E3885">
        <v>26.828119999999998</v>
      </c>
      <c r="F3885">
        <v>25.3</v>
      </c>
      <c r="G3885">
        <v>-100.969873883573</v>
      </c>
      <c r="H3885">
        <v>-24.4778443813519</v>
      </c>
      <c r="I3885">
        <v>-83.181930452023394</v>
      </c>
      <c r="J3885">
        <v>-22.532020588844901</v>
      </c>
      <c r="K3885">
        <v>33.588903395359601</v>
      </c>
      <c r="L3885">
        <v>55.629738192066</v>
      </c>
      <c r="M3885">
        <v>24.7375137728867</v>
      </c>
      <c r="N3885">
        <v>0.50302448391742605</v>
      </c>
      <c r="O3885">
        <v>291.30434782608597</v>
      </c>
      <c r="P3885">
        <v>0.79681274900398302</v>
      </c>
      <c r="Q3885">
        <v>7.1724079397086998E-2</v>
      </c>
    </row>
    <row r="3886" spans="1:17" hidden="1" x14ac:dyDescent="0.3">
      <c r="A3886" t="s">
        <v>8004</v>
      </c>
      <c r="B3886" t="s">
        <v>8005</v>
      </c>
      <c r="C3886" t="str">
        <f>IFERROR(VLOOKUP(Table1[[#This Row],[Ticker]],[1]!Table2[[Symbol]:[Industry]],2,FALSE),"-")</f>
        <v>-</v>
      </c>
      <c r="D3886" t="s">
        <v>21</v>
      </c>
      <c r="E3886">
        <v>26.740046795000001</v>
      </c>
      <c r="F3886">
        <v>371.6</v>
      </c>
      <c r="G3886">
        <v>3.1324689199879701</v>
      </c>
      <c r="H3886">
        <v>1.30360495463048</v>
      </c>
      <c r="I3886">
        <v>-9.3854073413868893</v>
      </c>
      <c r="J3886">
        <v>-0.19662915864337299</v>
      </c>
      <c r="K3886">
        <v>365.724755877782</v>
      </c>
      <c r="L3886">
        <v>331.41621924806401</v>
      </c>
      <c r="M3886">
        <v>74.284915173060398</v>
      </c>
      <c r="N3886">
        <v>0.44930787662347499</v>
      </c>
      <c r="O3886">
        <v>15.7158234660925</v>
      </c>
      <c r="P3886">
        <v>76.910259462032798</v>
      </c>
      <c r="Q3886">
        <v>2.0518194718030999E-2</v>
      </c>
    </row>
    <row r="3887" spans="1:17" hidden="1" x14ac:dyDescent="0.3">
      <c r="A3887" t="s">
        <v>8006</v>
      </c>
      <c r="B3887" t="s">
        <v>8007</v>
      </c>
      <c r="C3887" t="str">
        <f>IFERROR(VLOOKUP(Table1[[#This Row],[Ticker]],[1]!Table2[[Symbol]:[Industry]],2,FALSE),"-")</f>
        <v>-</v>
      </c>
      <c r="D3887" t="s">
        <v>2889</v>
      </c>
      <c r="E3887">
        <v>26.734716731999999</v>
      </c>
      <c r="F3887">
        <v>2.04</v>
      </c>
      <c r="G3887">
        <v>-53.052498269904902</v>
      </c>
      <c r="H3887">
        <v>1.7585655191801</v>
      </c>
      <c r="I3887">
        <v>17.196404872548399</v>
      </c>
      <c r="J3887">
        <v>-3.2952229037713598</v>
      </c>
      <c r="K3887">
        <v>1.9815889946432499</v>
      </c>
      <c r="L3887">
        <v>1.97963269777039</v>
      </c>
      <c r="M3887">
        <v>39.104326600551197</v>
      </c>
      <c r="N3887">
        <v>0.65097980627972396</v>
      </c>
      <c r="O3887">
        <v>42.647058823529399</v>
      </c>
      <c r="P3887">
        <v>70</v>
      </c>
    </row>
    <row r="3888" spans="1:17" hidden="1" x14ac:dyDescent="0.3">
      <c r="A3888" t="s">
        <v>8008</v>
      </c>
      <c r="B3888" t="s">
        <v>8009</v>
      </c>
      <c r="C3888" t="str">
        <f>IFERROR(VLOOKUP(Table1[[#This Row],[Ticker]],[1]!Table2[[Symbol]:[Industry]],2,FALSE),"-")</f>
        <v>-</v>
      </c>
      <c r="D3888" t="s">
        <v>415</v>
      </c>
      <c r="E3888">
        <v>26.734500000000001</v>
      </c>
      <c r="F3888">
        <v>58.5</v>
      </c>
      <c r="G3888">
        <v>65.291912225574904</v>
      </c>
      <c r="H3888">
        <v>27.254267485470301</v>
      </c>
      <c r="I3888">
        <v>10.770747527332601</v>
      </c>
      <c r="J3888">
        <v>-3.2618824578095502</v>
      </c>
      <c r="K3888">
        <v>50.7157232963065</v>
      </c>
      <c r="L3888">
        <v>44.870015203639198</v>
      </c>
      <c r="M3888">
        <v>73.962834418202505</v>
      </c>
      <c r="N3888">
        <v>1.4651933052405099</v>
      </c>
      <c r="O3888">
        <v>6.5299145299145298</v>
      </c>
      <c r="P3888">
        <v>128.15912636505399</v>
      </c>
      <c r="Q3888">
        <v>7.3107954210775997E-2</v>
      </c>
    </row>
    <row r="3889" spans="1:17" hidden="1" x14ac:dyDescent="0.3">
      <c r="A3889" t="s">
        <v>8010</v>
      </c>
      <c r="B3889" t="s">
        <v>8011</v>
      </c>
      <c r="C3889" t="str">
        <f>IFERROR(VLOOKUP(Table1[[#This Row],[Ticker]],[1]!Table2[[Symbol]:[Industry]],2,FALSE),"-")</f>
        <v>-</v>
      </c>
      <c r="D3889" t="s">
        <v>228</v>
      </c>
      <c r="E3889">
        <v>26.73271785</v>
      </c>
      <c r="F3889">
        <v>54.15</v>
      </c>
      <c r="G3889">
        <v>-11.413696062791701</v>
      </c>
      <c r="H3889">
        <v>-8.3103641205649907</v>
      </c>
      <c r="I3889">
        <v>-52.530784067543699</v>
      </c>
      <c r="J3889">
        <v>9.1380581009382098</v>
      </c>
      <c r="K3889">
        <v>59.712963390887701</v>
      </c>
      <c r="L3889">
        <v>62.522166706984997</v>
      </c>
      <c r="M3889">
        <v>46.981593418278699</v>
      </c>
      <c r="N3889">
        <v>0.80756013745704402</v>
      </c>
      <c r="O3889">
        <v>117.913204062788</v>
      </c>
      <c r="P3889">
        <v>27.262044653349001</v>
      </c>
    </row>
    <row r="3890" spans="1:17" hidden="1" x14ac:dyDescent="0.3">
      <c r="A3890" t="s">
        <v>8012</v>
      </c>
      <c r="B3890" t="s">
        <v>8013</v>
      </c>
      <c r="C3890" t="str">
        <f>IFERROR(VLOOKUP(Table1[[#This Row],[Ticker]],[1]!Table2[[Symbol]:[Industry]],2,FALSE),"-")</f>
        <v>-</v>
      </c>
      <c r="D3890" t="s">
        <v>296</v>
      </c>
      <c r="E3890">
        <v>26.690339999999999</v>
      </c>
      <c r="F3890">
        <v>64.94</v>
      </c>
      <c r="G3890">
        <v>-14.3997272114735</v>
      </c>
      <c r="H3890">
        <v>-3.7322478391909799</v>
      </c>
      <c r="I3890">
        <v>-11.4515387845248</v>
      </c>
      <c r="J3890">
        <v>-5.8777221888728697</v>
      </c>
      <c r="K3890">
        <v>62.916975780193098</v>
      </c>
      <c r="L3890">
        <v>61.6892646903705</v>
      </c>
      <c r="M3890">
        <v>52.839731330656001</v>
      </c>
      <c r="N3890">
        <v>1.3618150347729601</v>
      </c>
      <c r="O3890">
        <v>12.257468432399101</v>
      </c>
      <c r="P3890">
        <v>33.484069886947502</v>
      </c>
      <c r="Q3890">
        <v>4.0987930918677001E-2</v>
      </c>
    </row>
    <row r="3891" spans="1:17" hidden="1" x14ac:dyDescent="0.3">
      <c r="A3891" t="s">
        <v>8014</v>
      </c>
      <c r="B3891" t="s">
        <v>8015</v>
      </c>
      <c r="C3891" t="str">
        <f>IFERROR(VLOOKUP(Table1[[#This Row],[Ticker]],[1]!Table2[[Symbol]:[Industry]],2,FALSE),"-")</f>
        <v>-</v>
      </c>
      <c r="D3891" t="s">
        <v>6969</v>
      </c>
      <c r="E3891">
        <v>26.661608000000001</v>
      </c>
      <c r="F3891">
        <v>0.74</v>
      </c>
      <c r="G3891">
        <v>-35.161835473581696</v>
      </c>
      <c r="H3891">
        <v>-7.5217375111229297</v>
      </c>
      <c r="I3891">
        <v>-18.312602249361898</v>
      </c>
      <c r="J3891">
        <v>-1.3721459806944301</v>
      </c>
      <c r="K3891">
        <v>0.76934734709087005</v>
      </c>
      <c r="L3891">
        <v>0.75421557783466397</v>
      </c>
      <c r="M3891">
        <v>39.169875522498899</v>
      </c>
      <c r="N3891">
        <v>0.67890458806390097</v>
      </c>
      <c r="O3891">
        <v>50</v>
      </c>
      <c r="P3891">
        <v>39.622641509433898</v>
      </c>
      <c r="Q3891">
        <v>7.8284147521423E-2</v>
      </c>
    </row>
    <row r="3892" spans="1:17" hidden="1" x14ac:dyDescent="0.3">
      <c r="A3892" t="s">
        <v>8016</v>
      </c>
      <c r="B3892" t="s">
        <v>8017</v>
      </c>
      <c r="C3892" t="str">
        <f>IFERROR(VLOOKUP(Table1[[#This Row],[Ticker]],[1]!Table2[[Symbol]:[Industry]],2,FALSE),"-")</f>
        <v>-</v>
      </c>
      <c r="D3892" t="s">
        <v>141</v>
      </c>
      <c r="E3892">
        <v>26.5625012</v>
      </c>
      <c r="F3892">
        <v>13.54</v>
      </c>
      <c r="G3892">
        <v>54.3070289952826</v>
      </c>
      <c r="H3892">
        <v>54.3949291555437</v>
      </c>
      <c r="I3892">
        <v>44.690434666718403</v>
      </c>
      <c r="J3892">
        <v>53.949361779837702</v>
      </c>
      <c r="K3892">
        <v>9.4668856516565594</v>
      </c>
      <c r="L3892">
        <v>8.6261683201344397</v>
      </c>
      <c r="M3892">
        <v>75.264713969646706</v>
      </c>
      <c r="N3892">
        <v>3.2097266070166701</v>
      </c>
      <c r="O3892">
        <v>19.276218611521401</v>
      </c>
      <c r="P3892">
        <v>116.63999999999901</v>
      </c>
      <c r="Q3892">
        <v>0.11049870981802599</v>
      </c>
    </row>
    <row r="3893" spans="1:17" hidden="1" x14ac:dyDescent="0.3">
      <c r="A3893" t="s">
        <v>8018</v>
      </c>
      <c r="B3893" t="s">
        <v>8019</v>
      </c>
      <c r="C3893" t="str">
        <f>IFERROR(VLOOKUP(Table1[[#This Row],[Ticker]],[1]!Table2[[Symbol]:[Industry]],2,FALSE),"-")</f>
        <v>-</v>
      </c>
      <c r="D3893" t="s">
        <v>1419</v>
      </c>
      <c r="E3893">
        <v>26.531749439999999</v>
      </c>
      <c r="F3893">
        <v>49.2</v>
      </c>
      <c r="G3893">
        <v>40.7997029879566</v>
      </c>
      <c r="H3893">
        <v>-6.5931591463919101</v>
      </c>
      <c r="I3893">
        <v>-8.2676310393421399</v>
      </c>
      <c r="J3893">
        <v>-9.2171365288985907</v>
      </c>
      <c r="K3893">
        <v>48.6115166476621</v>
      </c>
      <c r="L3893">
        <v>44.485818626897199</v>
      </c>
      <c r="M3893">
        <v>45.819830853065199</v>
      </c>
      <c r="N3893">
        <v>0.451167186892029</v>
      </c>
      <c r="O3893">
        <v>28.861788617886099</v>
      </c>
      <c r="P3893">
        <v>70.8333333333333</v>
      </c>
      <c r="Q3893">
        <v>1.7167304799520999E-2</v>
      </c>
    </row>
    <row r="3894" spans="1:17" hidden="1" x14ac:dyDescent="0.3">
      <c r="A3894" t="s">
        <v>8020</v>
      </c>
      <c r="B3894" t="s">
        <v>8021</v>
      </c>
      <c r="C3894" t="str">
        <f>IFERROR(VLOOKUP(Table1[[#This Row],[Ticker]],[1]!Table2[[Symbol]:[Industry]],2,FALSE),"-")</f>
        <v>-</v>
      </c>
      <c r="D3894" t="s">
        <v>54</v>
      </c>
      <c r="E3894">
        <v>26.504999999999999</v>
      </c>
      <c r="F3894">
        <v>19</v>
      </c>
      <c r="G3894">
        <v>-49.010176187594098</v>
      </c>
      <c r="H3894">
        <v>7.8459095477006002</v>
      </c>
      <c r="I3894">
        <v>-32.51994662912</v>
      </c>
      <c r="J3894">
        <v>-2.9636579170339599</v>
      </c>
      <c r="K3894">
        <v>18.921155472202901</v>
      </c>
      <c r="L3894">
        <v>21.3293841714293</v>
      </c>
      <c r="M3894">
        <v>61.802345344304797</v>
      </c>
      <c r="N3894">
        <v>0.65523809523809495</v>
      </c>
      <c r="O3894">
        <v>60.2631578947368</v>
      </c>
      <c r="P3894">
        <v>23.3766233766233</v>
      </c>
    </row>
    <row r="3895" spans="1:17" hidden="1" x14ac:dyDescent="0.3">
      <c r="A3895" t="s">
        <v>8022</v>
      </c>
      <c r="B3895" t="s">
        <v>8023</v>
      </c>
      <c r="C3895" t="str">
        <f>IFERROR(VLOOKUP(Table1[[#This Row],[Ticker]],[1]!Table2[[Symbol]:[Industry]],2,FALSE),"-")</f>
        <v>-</v>
      </c>
      <c r="D3895" t="s">
        <v>1169</v>
      </c>
      <c r="E3895">
        <v>26.474112000000002</v>
      </c>
      <c r="F3895">
        <v>24.12</v>
      </c>
      <c r="G3895">
        <v>-79.222591794712997</v>
      </c>
      <c r="H3895">
        <v>-3.4328377075865801</v>
      </c>
      <c r="I3895">
        <v>-39.787785481970801</v>
      </c>
      <c r="J3895">
        <v>0.63522804634365304</v>
      </c>
      <c r="K3895">
        <v>25.930458299866402</v>
      </c>
      <c r="L3895">
        <v>30.9135982699175</v>
      </c>
      <c r="M3895">
        <v>39.699356349649598</v>
      </c>
      <c r="N3895">
        <v>0.69556566416860299</v>
      </c>
      <c r="O3895">
        <v>114.80099502487499</v>
      </c>
      <c r="P3895">
        <v>9.5367847411444107</v>
      </c>
      <c r="Q3895">
        <v>3.8206379297653997E-2</v>
      </c>
    </row>
    <row r="3896" spans="1:17" hidden="1" x14ac:dyDescent="0.3">
      <c r="A3896" t="s">
        <v>8024</v>
      </c>
      <c r="B3896" t="s">
        <v>8025</v>
      </c>
      <c r="C3896" t="str">
        <f>IFERROR(VLOOKUP(Table1[[#This Row],[Ticker]],[1]!Table2[[Symbol]:[Industry]],2,FALSE),"-")</f>
        <v>-</v>
      </c>
      <c r="D3896" t="s">
        <v>4330</v>
      </c>
      <c r="E3896">
        <v>26.45</v>
      </c>
      <c r="F3896">
        <v>132.25</v>
      </c>
      <c r="G3896">
        <v>-58.0608412297304</v>
      </c>
      <c r="H3896">
        <v>3.2632355864942899</v>
      </c>
      <c r="I3896">
        <v>-28.5398749766346</v>
      </c>
      <c r="J3896">
        <v>-4.9182452714745803</v>
      </c>
      <c r="K3896">
        <v>137.73319251715699</v>
      </c>
      <c r="M3896">
        <v>35.4268655711479</v>
      </c>
      <c r="N3896">
        <v>1.0112130479102901</v>
      </c>
      <c r="O3896">
        <v>45.028355387523597</v>
      </c>
      <c r="P3896">
        <v>11.3215488215488</v>
      </c>
    </row>
    <row r="3897" spans="1:17" hidden="1" x14ac:dyDescent="0.3">
      <c r="A3897" t="s">
        <v>8026</v>
      </c>
      <c r="B3897" t="s">
        <v>8027</v>
      </c>
      <c r="C3897" t="str">
        <f>IFERROR(VLOOKUP(Table1[[#This Row],[Ticker]],[1]!Table2[[Symbol]:[Industry]],2,FALSE),"-")</f>
        <v>-</v>
      </c>
      <c r="D3897" t="s">
        <v>77</v>
      </c>
      <c r="E3897">
        <v>26.3631438</v>
      </c>
      <c r="F3897">
        <v>40.53</v>
      </c>
      <c r="G3897">
        <v>-23.9896743014206</v>
      </c>
      <c r="H3897">
        <v>-24.204068338190599</v>
      </c>
      <c r="I3897">
        <v>-8.3725423093019504</v>
      </c>
      <c r="J3897">
        <v>-3.7530983616468099</v>
      </c>
      <c r="M3897">
        <v>37.621232796103001</v>
      </c>
      <c r="O3897">
        <v>39.896373056994797</v>
      </c>
      <c r="P3897">
        <v>15.8</v>
      </c>
    </row>
    <row r="3898" spans="1:17" hidden="1" x14ac:dyDescent="0.3">
      <c r="A3898" t="s">
        <v>8028</v>
      </c>
      <c r="B3898" t="s">
        <v>8029</v>
      </c>
      <c r="C3898" t="str">
        <f>IFERROR(VLOOKUP(Table1[[#This Row],[Ticker]],[1]!Table2[[Symbol]:[Industry]],2,FALSE),"-")</f>
        <v>-</v>
      </c>
      <c r="D3898" t="s">
        <v>630</v>
      </c>
      <c r="E3898">
        <v>26.297999999999998</v>
      </c>
      <c r="F3898">
        <v>48.7</v>
      </c>
      <c r="G3898">
        <v>-21.763287970987999</v>
      </c>
      <c r="H3898">
        <v>6.8928898526145401</v>
      </c>
      <c r="I3898">
        <v>21.200321474088099</v>
      </c>
      <c r="J3898">
        <v>-4.5195563392601796</v>
      </c>
      <c r="K3898">
        <v>45.150519432596198</v>
      </c>
      <c r="L3898">
        <v>40.5392798285026</v>
      </c>
      <c r="M3898">
        <v>49.054884293467502</v>
      </c>
      <c r="N3898">
        <v>1.0869300975537299</v>
      </c>
      <c r="O3898">
        <v>9.4250513347022604</v>
      </c>
      <c r="P3898">
        <v>99.835863766926494</v>
      </c>
      <c r="Q3898">
        <v>1.9351610754213999E-2</v>
      </c>
    </row>
    <row r="3899" spans="1:17" hidden="1" x14ac:dyDescent="0.3">
      <c r="A3899" t="s">
        <v>8030</v>
      </c>
      <c r="B3899" t="s">
        <v>8031</v>
      </c>
      <c r="C3899" t="str">
        <f>IFERROR(VLOOKUP(Table1[[#This Row],[Ticker]],[1]!Table2[[Symbol]:[Industry]],2,FALSE),"-")</f>
        <v>-</v>
      </c>
      <c r="D3899" t="s">
        <v>296</v>
      </c>
      <c r="E3899">
        <v>26.282890099999999</v>
      </c>
      <c r="F3899">
        <v>28.03</v>
      </c>
      <c r="G3899">
        <v>-19.6792996367152</v>
      </c>
      <c r="H3899">
        <v>3.70953589711677</v>
      </c>
      <c r="I3899">
        <v>-8.2422559290155704</v>
      </c>
      <c r="J3899">
        <v>-6.3551968281520601</v>
      </c>
      <c r="K3899">
        <v>27.336690249675701</v>
      </c>
      <c r="L3899">
        <v>26.436441513905599</v>
      </c>
      <c r="M3899">
        <v>41.648434600787503</v>
      </c>
      <c r="N3899">
        <v>0.4</v>
      </c>
      <c r="O3899">
        <v>8.0984659293613799</v>
      </c>
      <c r="P3899">
        <v>29.468822170900701</v>
      </c>
    </row>
    <row r="3900" spans="1:17" hidden="1" x14ac:dyDescent="0.3">
      <c r="A3900" t="s">
        <v>8032</v>
      </c>
      <c r="B3900" t="s">
        <v>8033</v>
      </c>
      <c r="C3900" t="str">
        <f>IFERROR(VLOOKUP(Table1[[#This Row],[Ticker]],[1]!Table2[[Symbol]:[Industry]],2,FALSE),"-")</f>
        <v>-</v>
      </c>
      <c r="D3900" t="s">
        <v>967</v>
      </c>
      <c r="E3900">
        <v>26.248425000000001</v>
      </c>
      <c r="F3900">
        <v>0.51</v>
      </c>
      <c r="G3900">
        <v>-48.783630345376601</v>
      </c>
      <c r="H3900">
        <v>-3.1585299639531201</v>
      </c>
      <c r="I3900">
        <v>-35.954959891719497</v>
      </c>
      <c r="J3900">
        <v>-1.3721459806944301</v>
      </c>
      <c r="K3900">
        <v>0.52065194730972097</v>
      </c>
      <c r="L3900">
        <v>0.58219424691722499</v>
      </c>
      <c r="M3900">
        <v>47.433335547662203</v>
      </c>
      <c r="N3900">
        <v>1.09549780117002</v>
      </c>
      <c r="O3900">
        <v>52.941176470588204</v>
      </c>
      <c r="P3900">
        <v>18.604651162790699</v>
      </c>
      <c r="Q3900">
        <v>-9.8775691247381003E-2</v>
      </c>
    </row>
    <row r="3901" spans="1:17" hidden="1" x14ac:dyDescent="0.3">
      <c r="A3901" t="s">
        <v>8034</v>
      </c>
      <c r="B3901" t="s">
        <v>8035</v>
      </c>
      <c r="C3901" t="str">
        <f>IFERROR(VLOOKUP(Table1[[#This Row],[Ticker]],[1]!Table2[[Symbol]:[Industry]],2,FALSE),"-")</f>
        <v>-</v>
      </c>
      <c r="D3901" t="s">
        <v>127</v>
      </c>
      <c r="E3901">
        <v>26.244818613</v>
      </c>
      <c r="F3901">
        <v>19.07</v>
      </c>
      <c r="G3901">
        <v>-3.2384175794191998</v>
      </c>
      <c r="H3901">
        <v>-1.06394530333072</v>
      </c>
      <c r="I3901">
        <v>-29.9612282026822</v>
      </c>
      <c r="J3901">
        <v>0.96207152593684797</v>
      </c>
      <c r="K3901">
        <v>19.558816263172901</v>
      </c>
      <c r="L3901">
        <v>20.673441145595401</v>
      </c>
      <c r="M3901">
        <v>49.6770685536545</v>
      </c>
      <c r="N3901">
        <v>0.62971885735222</v>
      </c>
      <c r="O3901">
        <v>95.962244362873605</v>
      </c>
      <c r="P3901">
        <v>30.616438356164299</v>
      </c>
      <c r="Q3901">
        <v>0.11855223411302999</v>
      </c>
    </row>
    <row r="3902" spans="1:17" hidden="1" x14ac:dyDescent="0.3">
      <c r="A3902" t="s">
        <v>8036</v>
      </c>
      <c r="B3902" t="s">
        <v>8037</v>
      </c>
      <c r="C3902" t="str">
        <f>IFERROR(VLOOKUP(Table1[[#This Row],[Ticker]],[1]!Table2[[Symbol]:[Industry]],2,FALSE),"-")</f>
        <v>-</v>
      </c>
      <c r="D3902" t="s">
        <v>3100</v>
      </c>
      <c r="E3902">
        <v>26.235803285999999</v>
      </c>
      <c r="F3902">
        <v>20.79</v>
      </c>
      <c r="G3902">
        <v>-10.6880505520356</v>
      </c>
      <c r="H3902">
        <v>-4.5558879156921801</v>
      </c>
      <c r="I3902">
        <v>-35.7856360234546</v>
      </c>
      <c r="J3902">
        <v>-4.6102412187896702</v>
      </c>
      <c r="K3902">
        <v>21.282029054930799</v>
      </c>
      <c r="L3902">
        <v>22.1378440556824</v>
      </c>
      <c r="M3902">
        <v>51.929473001755099</v>
      </c>
      <c r="N3902">
        <v>0.72985881916167095</v>
      </c>
      <c r="O3902">
        <v>85.185185185185105</v>
      </c>
      <c r="P3902">
        <v>32.336091661362097</v>
      </c>
      <c r="Q3902">
        <v>9.9011710299917996E-2</v>
      </c>
    </row>
    <row r="3903" spans="1:17" hidden="1" x14ac:dyDescent="0.3">
      <c r="A3903" t="s">
        <v>8038</v>
      </c>
      <c r="B3903" t="s">
        <v>8039</v>
      </c>
      <c r="C3903" t="str">
        <f>IFERROR(VLOOKUP(Table1[[#This Row],[Ticker]],[1]!Table2[[Symbol]:[Industry]],2,FALSE),"-")</f>
        <v>-</v>
      </c>
      <c r="D3903" t="s">
        <v>72</v>
      </c>
      <c r="E3903">
        <v>26.203528527</v>
      </c>
      <c r="F3903">
        <v>81.19</v>
      </c>
      <c r="G3903">
        <v>411.59412148917897</v>
      </c>
      <c r="H3903">
        <v>61.6022857402588</v>
      </c>
      <c r="I3903">
        <v>89.629744421308402</v>
      </c>
      <c r="J3903">
        <v>18.571713668428298</v>
      </c>
      <c r="K3903">
        <v>59.553313471954397</v>
      </c>
      <c r="L3903">
        <v>45.295138829483903</v>
      </c>
      <c r="M3903">
        <v>76.206898490064603</v>
      </c>
      <c r="N3903">
        <v>3.1245271902941898</v>
      </c>
      <c r="O3903">
        <v>9.4716098041630605</v>
      </c>
      <c r="P3903">
        <v>479.51463240542398</v>
      </c>
      <c r="Q3903">
        <v>0.15215596044149099</v>
      </c>
    </row>
    <row r="3904" spans="1:17" hidden="1" x14ac:dyDescent="0.3">
      <c r="A3904" t="s">
        <v>8040</v>
      </c>
      <c r="B3904" t="s">
        <v>8041</v>
      </c>
      <c r="C3904" t="str">
        <f>IFERROR(VLOOKUP(Table1[[#This Row],[Ticker]],[1]!Table2[[Symbol]:[Industry]],2,FALSE),"-")</f>
        <v>-</v>
      </c>
      <c r="D3904" t="s">
        <v>936</v>
      </c>
      <c r="E3904">
        <v>26.174388700000002</v>
      </c>
      <c r="F3904">
        <v>23</v>
      </c>
      <c r="G3904">
        <v>132.52344728019401</v>
      </c>
      <c r="H3904">
        <v>-7.0378001140883404</v>
      </c>
      <c r="I3904">
        <v>-40.127092668503401</v>
      </c>
      <c r="J3904">
        <v>12.0636497555474</v>
      </c>
      <c r="K3904">
        <v>24.405002387679801</v>
      </c>
      <c r="L3904">
        <v>25.086427894135301</v>
      </c>
      <c r="M3904">
        <v>65.860145387514706</v>
      </c>
      <c r="N3904">
        <v>0.95526261867358697</v>
      </c>
      <c r="O3904">
        <v>75.695652173913004</v>
      </c>
      <c r="P3904">
        <v>169.636576787807</v>
      </c>
      <c r="Q3904">
        <v>9.8715663028592998E-2</v>
      </c>
    </row>
    <row r="3905" spans="1:17" hidden="1" x14ac:dyDescent="0.3">
      <c r="A3905" t="s">
        <v>8042</v>
      </c>
      <c r="B3905" t="s">
        <v>8043</v>
      </c>
      <c r="C3905" t="str">
        <f>IFERROR(VLOOKUP(Table1[[#This Row],[Ticker]],[1]!Table2[[Symbol]:[Industry]],2,FALSE),"-")</f>
        <v>-</v>
      </c>
      <c r="D3905" t="s">
        <v>936</v>
      </c>
      <c r="E3905">
        <v>26.159259519999999</v>
      </c>
      <c r="F3905">
        <v>3.05</v>
      </c>
      <c r="G3905">
        <v>-106.751187597285</v>
      </c>
      <c r="H3905">
        <v>2.11809299735163</v>
      </c>
      <c r="I3905">
        <v>-75.313934250693904</v>
      </c>
      <c r="J3905">
        <v>-1.3721459806944301</v>
      </c>
      <c r="K3905">
        <v>4.3239931393938402</v>
      </c>
      <c r="L3905">
        <v>8.22036460439341</v>
      </c>
      <c r="M3905">
        <v>23.439488792507099</v>
      </c>
      <c r="N3905">
        <v>0.77300441235459205</v>
      </c>
      <c r="O3905">
        <v>347.54098360655701</v>
      </c>
      <c r="P3905">
        <v>3.3898305084745601</v>
      </c>
      <c r="Q3905">
        <v>-0.150461996047387</v>
      </c>
    </row>
    <row r="3906" spans="1:17" hidden="1" x14ac:dyDescent="0.3">
      <c r="A3906" t="s">
        <v>8044</v>
      </c>
      <c r="B3906" t="s">
        <v>8045</v>
      </c>
      <c r="C3906" t="str">
        <f>IFERROR(VLOOKUP(Table1[[#This Row],[Ticker]],[1]!Table2[[Symbol]:[Industry]],2,FALSE),"-")</f>
        <v>-</v>
      </c>
      <c r="D3906" t="s">
        <v>3213</v>
      </c>
      <c r="E3906">
        <v>26.125034471999999</v>
      </c>
      <c r="F3906">
        <v>48.99</v>
      </c>
      <c r="G3906">
        <v>-81.838844314879793</v>
      </c>
      <c r="H3906">
        <v>-6.2467624861478903</v>
      </c>
      <c r="I3906">
        <v>-24.3613512944344</v>
      </c>
      <c r="J3906">
        <v>-4.2117782585289598</v>
      </c>
      <c r="K3906">
        <v>48.033691537200703</v>
      </c>
      <c r="L3906">
        <v>52.327149999999897</v>
      </c>
      <c r="M3906">
        <v>49.189255998327397</v>
      </c>
      <c r="N3906">
        <v>0.77777777777777701</v>
      </c>
      <c r="O3906">
        <v>118.411920800163</v>
      </c>
      <c r="P3906">
        <v>53.09375</v>
      </c>
    </row>
    <row r="3907" spans="1:17" hidden="1" x14ac:dyDescent="0.3">
      <c r="A3907" t="s">
        <v>8046</v>
      </c>
      <c r="B3907" t="s">
        <v>8047</v>
      </c>
      <c r="C3907" t="str">
        <f>IFERROR(VLOOKUP(Table1[[#This Row],[Ticker]],[1]!Table2[[Symbol]:[Industry]],2,FALSE),"-")</f>
        <v>-</v>
      </c>
      <c r="D3907" t="s">
        <v>89</v>
      </c>
      <c r="E3907">
        <v>25.988287103999902</v>
      </c>
      <c r="F3907">
        <v>17.28</v>
      </c>
      <c r="G3907">
        <v>10.568485195713601</v>
      </c>
      <c r="H3907">
        <v>-3.2446800139413998</v>
      </c>
      <c r="I3907">
        <v>-23.0845744631945</v>
      </c>
      <c r="J3907">
        <v>3.5132581206324698</v>
      </c>
      <c r="K3907">
        <v>17.143829892918301</v>
      </c>
      <c r="L3907">
        <v>16.778466330260301</v>
      </c>
      <c r="M3907">
        <v>57.208595412716697</v>
      </c>
      <c r="N3907">
        <v>0.93409978223762502</v>
      </c>
      <c r="O3907">
        <v>46.122685185185098</v>
      </c>
      <c r="P3907">
        <v>57.090909090909101</v>
      </c>
      <c r="Q3907">
        <v>2.5977699807087001E-2</v>
      </c>
    </row>
    <row r="3908" spans="1:17" hidden="1" x14ac:dyDescent="0.3">
      <c r="A3908" t="s">
        <v>8048</v>
      </c>
      <c r="B3908" t="s">
        <v>8049</v>
      </c>
      <c r="C3908" t="str">
        <f>IFERROR(VLOOKUP(Table1[[#This Row],[Ticker]],[1]!Table2[[Symbol]:[Industry]],2,FALSE),"-")</f>
        <v>-</v>
      </c>
      <c r="D3908" t="s">
        <v>319</v>
      </c>
      <c r="E3908">
        <v>25.947828000000001</v>
      </c>
      <c r="F3908">
        <v>45</v>
      </c>
      <c r="G3908">
        <v>387.207748964968</v>
      </c>
      <c r="H3908">
        <v>49.824152899835902</v>
      </c>
      <c r="I3908">
        <v>245.58350164674101</v>
      </c>
      <c r="J3908">
        <v>6.81814337683375</v>
      </c>
      <c r="K3908">
        <v>29.323563319376898</v>
      </c>
      <c r="L3908">
        <v>17.4870519622893</v>
      </c>
      <c r="M3908">
        <v>99.958800218997297</v>
      </c>
      <c r="N3908">
        <v>2.47786753887469</v>
      </c>
      <c r="O3908">
        <v>0</v>
      </c>
      <c r="P3908">
        <v>461.79775280898798</v>
      </c>
      <c r="Q3908">
        <v>0.12645972345450901</v>
      </c>
    </row>
    <row r="3909" spans="1:17" hidden="1" x14ac:dyDescent="0.3">
      <c r="A3909" t="s">
        <v>8050</v>
      </c>
      <c r="B3909" t="s">
        <v>8051</v>
      </c>
      <c r="C3909" t="str">
        <f>IFERROR(VLOOKUP(Table1[[#This Row],[Ticker]],[1]!Table2[[Symbol]:[Industry]],2,FALSE),"-")</f>
        <v>-</v>
      </c>
      <c r="D3909" t="s">
        <v>2642</v>
      </c>
      <c r="E3909">
        <v>25.88913492</v>
      </c>
      <c r="F3909">
        <v>18.37</v>
      </c>
      <c r="G3909">
        <v>52.7524393063646</v>
      </c>
      <c r="H3909">
        <v>27.3949291555437</v>
      </c>
      <c r="I3909">
        <v>-24.4997093175262</v>
      </c>
      <c r="J3909">
        <v>-3.6506269933526601</v>
      </c>
      <c r="K3909">
        <v>17.3705446449496</v>
      </c>
      <c r="L3909">
        <v>16.000152558772498</v>
      </c>
      <c r="M3909">
        <v>47.8256464324352</v>
      </c>
      <c r="N3909">
        <v>3.3735295887393701</v>
      </c>
      <c r="O3909">
        <v>28.688078388677098</v>
      </c>
      <c r="P3909">
        <v>98.594594594594597</v>
      </c>
      <c r="Q3909">
        <v>6.0718141380423002E-2</v>
      </c>
    </row>
    <row r="3910" spans="1:17" hidden="1" x14ac:dyDescent="0.3">
      <c r="A3910" t="s">
        <v>8052</v>
      </c>
      <c r="B3910" t="s">
        <v>8053</v>
      </c>
      <c r="C3910" t="str">
        <f>IFERROR(VLOOKUP(Table1[[#This Row],[Ticker]],[1]!Table2[[Symbol]:[Industry]],2,FALSE),"-")</f>
        <v>-</v>
      </c>
      <c r="D3910" t="s">
        <v>681</v>
      </c>
      <c r="E3910">
        <v>25.86</v>
      </c>
      <c r="F3910">
        <v>4.3099999999999996</v>
      </c>
      <c r="G3910">
        <v>-82.697002119127305</v>
      </c>
      <c r="H3910">
        <v>-16.999892850928699</v>
      </c>
      <c r="I3910">
        <v>-51.679962690958099</v>
      </c>
      <c r="J3910">
        <v>-4.28042338561613</v>
      </c>
      <c r="K3910">
        <v>4.8514114837961202</v>
      </c>
      <c r="L3910">
        <v>6.1325174021533098</v>
      </c>
      <c r="M3910">
        <v>33.438947648298203</v>
      </c>
      <c r="N3910">
        <v>1.27204651715272</v>
      </c>
      <c r="O3910">
        <v>176.798143851508</v>
      </c>
      <c r="P3910">
        <v>5.6372549019607598</v>
      </c>
      <c r="Q3910">
        <v>3.6951401887646E-2</v>
      </c>
    </row>
    <row r="3911" spans="1:17" hidden="1" x14ac:dyDescent="0.3">
      <c r="A3911" t="s">
        <v>8054</v>
      </c>
      <c r="B3911" t="s">
        <v>8055</v>
      </c>
      <c r="C3911" t="str">
        <f>IFERROR(VLOOKUP(Table1[[#This Row],[Ticker]],[1]!Table2[[Symbol]:[Industry]],2,FALSE),"-")</f>
        <v>-</v>
      </c>
      <c r="D3911" t="s">
        <v>111</v>
      </c>
      <c r="E3911">
        <v>25.809593599999999</v>
      </c>
      <c r="F3911">
        <v>19.600000000000001</v>
      </c>
      <c r="G3911">
        <v>-65.453729192164104</v>
      </c>
      <c r="H3911">
        <v>-9.2529581683999194</v>
      </c>
      <c r="I3911">
        <v>-34.416498353258</v>
      </c>
      <c r="J3911">
        <v>-0.85932546787391795</v>
      </c>
      <c r="K3911">
        <v>20.704716989548999</v>
      </c>
      <c r="L3911">
        <v>23.977749999999901</v>
      </c>
      <c r="M3911">
        <v>48.541753167954901</v>
      </c>
      <c r="N3911">
        <v>0.74773413897280905</v>
      </c>
      <c r="O3911">
        <v>80.612244897959101</v>
      </c>
      <c r="P3911">
        <v>8.8888888888888999</v>
      </c>
    </row>
    <row r="3912" spans="1:17" hidden="1" x14ac:dyDescent="0.3">
      <c r="A3912" t="s">
        <v>8056</v>
      </c>
      <c r="B3912" t="s">
        <v>8057</v>
      </c>
      <c r="C3912" t="str">
        <f>IFERROR(VLOOKUP(Table1[[#This Row],[Ticker]],[1]!Table2[[Symbol]:[Industry]],2,FALSE),"-")</f>
        <v>-</v>
      </c>
      <c r="D3912" t="s">
        <v>8058</v>
      </c>
      <c r="E3912">
        <v>25.752339734</v>
      </c>
      <c r="F3912">
        <v>17.39</v>
      </c>
      <c r="G3912">
        <v>-26.4600746574671</v>
      </c>
      <c r="H3912">
        <v>-1.9578438576066199</v>
      </c>
      <c r="I3912">
        <v>-9.8464442341960599</v>
      </c>
      <c r="J3912">
        <v>-3.7878763177730801</v>
      </c>
      <c r="K3912">
        <v>16.805484656429101</v>
      </c>
      <c r="L3912">
        <v>16.955318447352902</v>
      </c>
      <c r="M3912">
        <v>59.600490683664702</v>
      </c>
      <c r="N3912">
        <v>1.2967557233829199</v>
      </c>
      <c r="O3912">
        <v>24.726854514088501</v>
      </c>
      <c r="P3912">
        <v>33.769230769230703</v>
      </c>
      <c r="Q3912">
        <v>-5.7155263560594999E-2</v>
      </c>
    </row>
    <row r="3913" spans="1:17" hidden="1" x14ac:dyDescent="0.3">
      <c r="A3913" t="s">
        <v>8059</v>
      </c>
      <c r="B3913" t="s">
        <v>8060</v>
      </c>
      <c r="C3913" t="str">
        <f>IFERROR(VLOOKUP(Table1[[#This Row],[Ticker]],[1]!Table2[[Symbol]:[Industry]],2,FALSE),"-")</f>
        <v>-</v>
      </c>
      <c r="D3913" t="s">
        <v>630</v>
      </c>
      <c r="E3913">
        <v>25.7377176</v>
      </c>
      <c r="F3913">
        <v>9.66</v>
      </c>
      <c r="G3913">
        <v>-10.479174899832101</v>
      </c>
      <c r="H3913">
        <v>-2.3673550410034001</v>
      </c>
      <c r="I3913">
        <v>-16.2457666459409</v>
      </c>
      <c r="J3913">
        <v>-8.4815940630143594</v>
      </c>
      <c r="K3913">
        <v>9.7887270953853296</v>
      </c>
      <c r="L3913">
        <v>9.4743761361854499</v>
      </c>
      <c r="M3913">
        <v>46.4664323339261</v>
      </c>
      <c r="N3913">
        <v>1.06882680479674</v>
      </c>
      <c r="O3913">
        <v>44.927536231883998</v>
      </c>
      <c r="P3913">
        <v>38</v>
      </c>
      <c r="Q3913">
        <v>4.2388626665038003E-2</v>
      </c>
    </row>
    <row r="3914" spans="1:17" hidden="1" x14ac:dyDescent="0.3">
      <c r="A3914" t="s">
        <v>8061</v>
      </c>
      <c r="B3914" t="s">
        <v>8062</v>
      </c>
      <c r="C3914" t="str">
        <f>IFERROR(VLOOKUP(Table1[[#This Row],[Ticker]],[1]!Table2[[Symbol]:[Industry]],2,FALSE),"-")</f>
        <v>-</v>
      </c>
      <c r="E3914">
        <v>25.708059706828699</v>
      </c>
      <c r="F3914">
        <v>570.95000000000005</v>
      </c>
      <c r="G3914">
        <v>88.721158926653999</v>
      </c>
      <c r="H3914">
        <v>-1.5163430846356301</v>
      </c>
      <c r="I3914">
        <v>10.833035484627199</v>
      </c>
      <c r="J3914">
        <v>-1.3721459806944301</v>
      </c>
      <c r="K3914">
        <v>542.81686072117805</v>
      </c>
      <c r="L3914">
        <v>475.08538688166499</v>
      </c>
      <c r="M3914">
        <v>49.882915386317201</v>
      </c>
      <c r="N3914">
        <v>0</v>
      </c>
      <c r="O3914">
        <v>5.2544005604693904</v>
      </c>
      <c r="P3914">
        <v>118.75478927203</v>
      </c>
    </row>
    <row r="3915" spans="1:17" hidden="1" x14ac:dyDescent="0.3">
      <c r="A3915" t="s">
        <v>8063</v>
      </c>
      <c r="B3915" t="s">
        <v>8064</v>
      </c>
      <c r="C3915" t="str">
        <f>IFERROR(VLOOKUP(Table1[[#This Row],[Ticker]],[1]!Table2[[Symbol]:[Industry]],2,FALSE),"-")</f>
        <v>-</v>
      </c>
      <c r="D3915" t="s">
        <v>740</v>
      </c>
      <c r="E3915">
        <v>25.650785599999999</v>
      </c>
      <c r="F3915">
        <v>25.12</v>
      </c>
      <c r="G3915">
        <v>5.3841594120357303</v>
      </c>
      <c r="H3915">
        <v>15.1087729297123</v>
      </c>
      <c r="I3915">
        <v>36.454372517612804</v>
      </c>
      <c r="J3915">
        <v>10.094520685972199</v>
      </c>
      <c r="K3915">
        <v>21.319010639668299</v>
      </c>
      <c r="L3915">
        <v>19.057973921814298</v>
      </c>
      <c r="M3915">
        <v>66.543030992374796</v>
      </c>
      <c r="N3915">
        <v>1.0012485730772001</v>
      </c>
      <c r="O3915">
        <v>7.0859872611464798</v>
      </c>
      <c r="P3915">
        <v>89.584905660377302</v>
      </c>
      <c r="Q3915">
        <v>2.5086389542562999E-2</v>
      </c>
    </row>
    <row r="3916" spans="1:17" hidden="1" x14ac:dyDescent="0.3">
      <c r="A3916" t="s">
        <v>8065</v>
      </c>
      <c r="B3916" t="s">
        <v>8066</v>
      </c>
      <c r="C3916" t="str">
        <f>IFERROR(VLOOKUP(Table1[[#This Row],[Ticker]],[1]!Table2[[Symbol]:[Industry]],2,FALSE),"-")</f>
        <v>-</v>
      </c>
      <c r="D3916" t="s">
        <v>532</v>
      </c>
      <c r="E3916">
        <v>25.649180999999999</v>
      </c>
      <c r="F3916">
        <v>9.77</v>
      </c>
      <c r="G3916">
        <v>30.130304080852799</v>
      </c>
      <c r="H3916">
        <v>-7.9509472947541697</v>
      </c>
      <c r="I3916">
        <v>-7.7571097069697998</v>
      </c>
      <c r="J3916">
        <v>-5.52673535267511</v>
      </c>
      <c r="K3916">
        <v>9.8069379601529896</v>
      </c>
      <c r="L3916">
        <v>8.6610176472017297</v>
      </c>
      <c r="M3916">
        <v>35.390203415308399</v>
      </c>
      <c r="N3916">
        <v>0.54850780675759903</v>
      </c>
      <c r="O3916">
        <v>37.0522006141248</v>
      </c>
      <c r="P3916">
        <v>102.69709543568401</v>
      </c>
      <c r="Q3916">
        <v>8.3130968531467994E-2</v>
      </c>
    </row>
    <row r="3917" spans="1:17" hidden="1" x14ac:dyDescent="0.3">
      <c r="A3917" t="s">
        <v>8067</v>
      </c>
      <c r="B3917" t="s">
        <v>8068</v>
      </c>
      <c r="C3917" t="str">
        <f>IFERROR(VLOOKUP(Table1[[#This Row],[Ticker]],[1]!Table2[[Symbol]:[Industry]],2,FALSE),"-")</f>
        <v>-</v>
      </c>
      <c r="D3917" t="s">
        <v>4450</v>
      </c>
      <c r="E3917">
        <v>25.574650399999999</v>
      </c>
      <c r="F3917">
        <v>85.09</v>
      </c>
      <c r="G3917">
        <v>213.34812913807701</v>
      </c>
      <c r="H3917">
        <v>-5.4569062500216798</v>
      </c>
      <c r="I3917">
        <v>-22.615872611538201</v>
      </c>
      <c r="J3917">
        <v>-11.931731472922401</v>
      </c>
      <c r="K3917">
        <v>86.746497908392797</v>
      </c>
      <c r="L3917">
        <v>71.231132660121105</v>
      </c>
      <c r="M3917">
        <v>29.947582007204399</v>
      </c>
      <c r="N3917">
        <v>0.60766410009077398</v>
      </c>
      <c r="O3917">
        <v>40.392525561170501</v>
      </c>
      <c r="P3917">
        <v>254.541666666666</v>
      </c>
      <c r="Q3917">
        <v>9.5502100566853002E-2</v>
      </c>
    </row>
    <row r="3918" spans="1:17" hidden="1" x14ac:dyDescent="0.3">
      <c r="A3918" t="s">
        <v>8069</v>
      </c>
      <c r="B3918" t="s">
        <v>8070</v>
      </c>
      <c r="C3918" t="str">
        <f>IFERROR(VLOOKUP(Table1[[#This Row],[Ticker]],[1]!Table2[[Symbol]:[Industry]],2,FALSE),"-")</f>
        <v>-</v>
      </c>
      <c r="D3918" t="s">
        <v>54</v>
      </c>
      <c r="E3918">
        <v>25.532640000000001</v>
      </c>
      <c r="F3918">
        <v>59.5</v>
      </c>
      <c r="G3918">
        <v>-55.472226836604698</v>
      </c>
      <c r="H3918">
        <v>-5.3039955756390498</v>
      </c>
      <c r="I3918">
        <v>-31.7776094643691</v>
      </c>
      <c r="J3918">
        <v>-1.3721459806944301</v>
      </c>
      <c r="K3918">
        <v>64.918964612681606</v>
      </c>
      <c r="M3918">
        <v>20.774920022016399</v>
      </c>
      <c r="N3918">
        <v>0.46226415094339601</v>
      </c>
      <c r="O3918">
        <v>41.176470588235297</v>
      </c>
      <c r="P3918">
        <v>3.6585365853658498</v>
      </c>
    </row>
    <row r="3919" spans="1:17" hidden="1" x14ac:dyDescent="0.3">
      <c r="A3919" t="s">
        <v>8071</v>
      </c>
      <c r="B3919" t="s">
        <v>8072</v>
      </c>
      <c r="C3919" t="str">
        <f>IFERROR(VLOOKUP(Table1[[#This Row],[Ticker]],[1]!Table2[[Symbol]:[Industry]],2,FALSE),"-")</f>
        <v>-</v>
      </c>
      <c r="D3919" t="s">
        <v>301</v>
      </c>
      <c r="E3919">
        <v>25.480828604999999</v>
      </c>
      <c r="F3919">
        <v>12.45</v>
      </c>
      <c r="G3919">
        <v>14.7338115150884</v>
      </c>
      <c r="H3919">
        <v>17.660301323828499</v>
      </c>
      <c r="I3919">
        <v>16.636133225689299</v>
      </c>
      <c r="J3919">
        <v>-1.20861368306566</v>
      </c>
      <c r="K3919">
        <v>11.1302614444828</v>
      </c>
      <c r="L3919">
        <v>10.364116936566701</v>
      </c>
      <c r="M3919">
        <v>66.9800156692353</v>
      </c>
      <c r="N3919">
        <v>0.42734460948611303</v>
      </c>
      <c r="O3919">
        <v>23.6144578313253</v>
      </c>
      <c r="P3919">
        <v>74.125874125874105</v>
      </c>
    </row>
    <row r="3920" spans="1:17" hidden="1" x14ac:dyDescent="0.3">
      <c r="A3920" t="s">
        <v>8073</v>
      </c>
      <c r="B3920" t="s">
        <v>8074</v>
      </c>
      <c r="C3920" t="str">
        <f>IFERROR(VLOOKUP(Table1[[#This Row],[Ticker]],[1]!Table2[[Symbol]:[Industry]],2,FALSE),"-")</f>
        <v>-</v>
      </c>
      <c r="D3920" t="s">
        <v>330</v>
      </c>
      <c r="E3920">
        <v>25.479031679999999</v>
      </c>
      <c r="F3920">
        <v>41.77</v>
      </c>
      <c r="G3920">
        <v>-34.777073902959302</v>
      </c>
      <c r="H3920">
        <v>16.5324952931098</v>
      </c>
      <c r="I3920">
        <v>-6.7063384770331398</v>
      </c>
      <c r="J3920">
        <v>17.216402621169699</v>
      </c>
      <c r="K3920">
        <v>37.7926492546734</v>
      </c>
      <c r="L3920">
        <v>38.120652267712501</v>
      </c>
      <c r="M3920">
        <v>64.5345714542389</v>
      </c>
      <c r="N3920">
        <v>2.7391016308798801</v>
      </c>
      <c r="O3920">
        <v>37.802250418960902</v>
      </c>
      <c r="P3920">
        <v>28.840222085132599</v>
      </c>
      <c r="Q3920">
        <v>0.11697009706296201</v>
      </c>
    </row>
    <row r="3921" spans="1:17" hidden="1" x14ac:dyDescent="0.3">
      <c r="A3921" t="s">
        <v>8075</v>
      </c>
      <c r="B3921" t="s">
        <v>8076</v>
      </c>
      <c r="C3921" t="str">
        <f>IFERROR(VLOOKUP(Table1[[#This Row],[Ticker]],[1]!Table2[[Symbol]:[Industry]],2,FALSE),"-")</f>
        <v>-</v>
      </c>
      <c r="D3921" t="s">
        <v>306</v>
      </c>
      <c r="E3921">
        <v>25.472837699999999</v>
      </c>
      <c r="F3921">
        <v>23.13</v>
      </c>
      <c r="G3921">
        <v>94.094276631367407</v>
      </c>
      <c r="H3921">
        <v>1.0404012172007799</v>
      </c>
      <c r="I3921">
        <v>-36.642456658570701</v>
      </c>
      <c r="J3921">
        <v>6.9102069604820304</v>
      </c>
      <c r="K3921">
        <v>22.3577353459957</v>
      </c>
      <c r="L3921">
        <v>20.756039905341002</v>
      </c>
      <c r="M3921">
        <v>58.685638116855998</v>
      </c>
      <c r="N3921">
        <v>1.0099164192424499</v>
      </c>
      <c r="O3921">
        <v>40.207522697795</v>
      </c>
      <c r="P3921">
        <v>131.06893106893099</v>
      </c>
      <c r="Q3921">
        <v>5.1733885173072001E-2</v>
      </c>
    </row>
    <row r="3922" spans="1:17" hidden="1" x14ac:dyDescent="0.3">
      <c r="A3922" t="s">
        <v>8077</v>
      </c>
      <c r="B3922" t="s">
        <v>8078</v>
      </c>
      <c r="C3922" t="str">
        <f>IFERROR(VLOOKUP(Table1[[#This Row],[Ticker]],[1]!Table2[[Symbol]:[Industry]],2,FALSE),"-")</f>
        <v>-</v>
      </c>
      <c r="D3922" t="s">
        <v>46</v>
      </c>
      <c r="E3922">
        <v>25.403101400000001</v>
      </c>
      <c r="F3922">
        <v>1.06</v>
      </c>
      <c r="G3922">
        <v>11.2997029879566</v>
      </c>
      <c r="H3922">
        <v>-21.572489390822099</v>
      </c>
      <c r="I3922">
        <v>-32.878036814796403</v>
      </c>
      <c r="J3922">
        <v>-1.3721459806944301</v>
      </c>
      <c r="K3922">
        <v>1.2571598494735901</v>
      </c>
      <c r="L3922">
        <v>1.06668136339538</v>
      </c>
      <c r="M3922">
        <v>0.73661783725165697</v>
      </c>
      <c r="N3922">
        <v>0.883994755807892</v>
      </c>
      <c r="O3922">
        <v>55.6603773584905</v>
      </c>
      <c r="P3922">
        <v>51.428571428571402</v>
      </c>
      <c r="Q3922">
        <v>7.0273380538419999E-2</v>
      </c>
    </row>
    <row r="3923" spans="1:17" hidden="1" x14ac:dyDescent="0.3">
      <c r="A3923" t="s">
        <v>8079</v>
      </c>
      <c r="B3923" t="s">
        <v>8080</v>
      </c>
      <c r="C3923" t="str">
        <f>IFERROR(VLOOKUP(Table1[[#This Row],[Ticker]],[1]!Table2[[Symbol]:[Industry]],2,FALSE),"-")</f>
        <v>-</v>
      </c>
      <c r="D3923" t="s">
        <v>184</v>
      </c>
      <c r="E3923">
        <v>25.379392500000002</v>
      </c>
      <c r="F3923">
        <v>52.5</v>
      </c>
      <c r="G3923">
        <v>34.0288696546233</v>
      </c>
      <c r="H3923">
        <v>16.738896073281101</v>
      </c>
      <c r="I3923">
        <v>9.1710722682109296</v>
      </c>
      <c r="J3923">
        <v>6.7902905675289098</v>
      </c>
      <c r="K3923">
        <v>47.201450430386302</v>
      </c>
      <c r="L3923">
        <v>41.499812248621602</v>
      </c>
      <c r="M3923">
        <v>76.888149927815803</v>
      </c>
      <c r="N3923">
        <v>2.3076923076922999</v>
      </c>
      <c r="O3923">
        <v>8.28571428571429</v>
      </c>
      <c r="P3923">
        <v>105.078125</v>
      </c>
    </row>
    <row r="3924" spans="1:17" hidden="1" x14ac:dyDescent="0.3">
      <c r="A3924" t="s">
        <v>8081</v>
      </c>
      <c r="B3924" t="s">
        <v>8082</v>
      </c>
      <c r="C3924" t="str">
        <f>IFERROR(VLOOKUP(Table1[[#This Row],[Ticker]],[1]!Table2[[Symbol]:[Industry]],2,FALSE),"-")</f>
        <v>-</v>
      </c>
      <c r="D3924" t="s">
        <v>51</v>
      </c>
      <c r="E3924">
        <v>25.377436937999999</v>
      </c>
      <c r="F3924">
        <v>11.47</v>
      </c>
      <c r="G3924">
        <v>153.176246197833</v>
      </c>
      <c r="H3924">
        <v>77.5210846748477</v>
      </c>
      <c r="I3924">
        <v>62.045040108280404</v>
      </c>
      <c r="J3924">
        <v>18.409274784332801</v>
      </c>
      <c r="K3924">
        <v>7.0994680657376703</v>
      </c>
      <c r="L3924">
        <v>5.8344469237221803</v>
      </c>
      <c r="M3924">
        <v>96.907783356631199</v>
      </c>
      <c r="N3924">
        <v>2.8741978606485699</v>
      </c>
      <c r="O3924">
        <v>0.26155187445508998</v>
      </c>
      <c r="Q3924">
        <v>0.123033096809701</v>
      </c>
    </row>
    <row r="3925" spans="1:17" hidden="1" x14ac:dyDescent="0.3">
      <c r="A3925" t="s">
        <v>8083</v>
      </c>
      <c r="B3925" t="s">
        <v>8084</v>
      </c>
      <c r="C3925" t="str">
        <f>IFERROR(VLOOKUP(Table1[[#This Row],[Ticker]],[1]!Table2[[Symbol]:[Industry]],2,FALSE),"-")</f>
        <v>-</v>
      </c>
      <c r="D3925" t="s">
        <v>228</v>
      </c>
      <c r="E3925">
        <v>25.362845499999999</v>
      </c>
      <c r="F3925">
        <v>35.17</v>
      </c>
      <c r="G3925">
        <v>449.37328892974602</v>
      </c>
      <c r="H3925">
        <v>49.735267742817499</v>
      </c>
      <c r="I3925">
        <v>214.582566193047</v>
      </c>
      <c r="J3925">
        <v>6.8148050858049398</v>
      </c>
      <c r="K3925">
        <v>23.9633344023691</v>
      </c>
      <c r="L3925">
        <v>14.575372378891499</v>
      </c>
      <c r="M3925">
        <v>99.999669540408306</v>
      </c>
      <c r="N3925">
        <v>1.3214064326875901</v>
      </c>
      <c r="O3925">
        <v>0</v>
      </c>
      <c r="P3925">
        <v>489.112227805695</v>
      </c>
      <c r="Q3925">
        <v>0.162146575199903</v>
      </c>
    </row>
    <row r="3926" spans="1:17" hidden="1" x14ac:dyDescent="0.3">
      <c r="A3926" t="s">
        <v>8085</v>
      </c>
      <c r="B3926" t="s">
        <v>8086</v>
      </c>
      <c r="C3926" t="str">
        <f>IFERROR(VLOOKUP(Table1[[#This Row],[Ticker]],[1]!Table2[[Symbol]:[Industry]],2,FALSE),"-")</f>
        <v>-</v>
      </c>
      <c r="D3926" t="s">
        <v>127</v>
      </c>
      <c r="E3926">
        <v>25.287330000000001</v>
      </c>
      <c r="F3926">
        <v>8.31</v>
      </c>
      <c r="G3926">
        <v>-9.5988477366809999</v>
      </c>
      <c r="H3926">
        <v>-9.2451594380332107</v>
      </c>
      <c r="I3926">
        <v>-13.6892256259852</v>
      </c>
      <c r="J3926">
        <v>-1.3721459806944301</v>
      </c>
      <c r="K3926">
        <v>8.1097290579370291</v>
      </c>
      <c r="L3926">
        <v>5.9007823266034798</v>
      </c>
      <c r="M3926">
        <v>1.3700135253883901</v>
      </c>
      <c r="N3926">
        <v>0.456820679015771</v>
      </c>
      <c r="O3926">
        <v>14.3200962695547</v>
      </c>
      <c r="P3926">
        <v>20.434782608695599</v>
      </c>
      <c r="Q3926">
        <v>0.12824325960670999</v>
      </c>
    </row>
    <row r="3927" spans="1:17" hidden="1" x14ac:dyDescent="0.3">
      <c r="A3927" t="s">
        <v>8087</v>
      </c>
      <c r="B3927" t="s">
        <v>8088</v>
      </c>
      <c r="C3927" t="str">
        <f>IFERROR(VLOOKUP(Table1[[#This Row],[Ticker]],[1]!Table2[[Symbol]:[Industry]],2,FALSE),"-")</f>
        <v>-</v>
      </c>
      <c r="D3927" t="s">
        <v>72</v>
      </c>
      <c r="E3927">
        <v>25.197858</v>
      </c>
      <c r="F3927">
        <v>50.4</v>
      </c>
      <c r="G3927">
        <v>79.878906097772003</v>
      </c>
      <c r="H3927">
        <v>-6.6904567229455898</v>
      </c>
      <c r="I3927">
        <v>-5.9127308613312097</v>
      </c>
      <c r="J3927">
        <v>-5.5828823606585098</v>
      </c>
      <c r="K3927">
        <v>50.429257763139901</v>
      </c>
      <c r="L3927">
        <v>44.944657144944799</v>
      </c>
      <c r="M3927">
        <v>51.6467492036954</v>
      </c>
      <c r="N3927">
        <v>0.38071309164400302</v>
      </c>
      <c r="O3927">
        <v>34.920634920634903</v>
      </c>
      <c r="P3927">
        <v>119.13043478260801</v>
      </c>
      <c r="Q3927">
        <v>7.2807415999328995E-2</v>
      </c>
    </row>
    <row r="3928" spans="1:17" hidden="1" x14ac:dyDescent="0.3">
      <c r="A3928" t="s">
        <v>8089</v>
      </c>
      <c r="B3928" t="s">
        <v>8090</v>
      </c>
      <c r="C3928" t="str">
        <f>IFERROR(VLOOKUP(Table1[[#This Row],[Ticker]],[1]!Table2[[Symbol]:[Industry]],2,FALSE),"-")</f>
        <v>-</v>
      </c>
      <c r="D3928" t="s">
        <v>54</v>
      </c>
      <c r="E3928">
        <v>25.187248035</v>
      </c>
      <c r="F3928">
        <v>38.69</v>
      </c>
      <c r="G3928">
        <v>-38.198833288647499</v>
      </c>
      <c r="H3928">
        <v>-6.4904253838863504</v>
      </c>
      <c r="I3928">
        <v>-28.4387205754802</v>
      </c>
      <c r="J3928">
        <v>0.19909236817374501</v>
      </c>
      <c r="K3928">
        <v>39.886484824446001</v>
      </c>
      <c r="L3928">
        <v>42.402650505731899</v>
      </c>
      <c r="M3928">
        <v>49.091857541362501</v>
      </c>
      <c r="N3928">
        <v>1.20843935383061</v>
      </c>
      <c r="O3928">
        <v>80.925303696045404</v>
      </c>
      <c r="P3928">
        <v>23.6102236421725</v>
      </c>
      <c r="Q3928">
        <v>1.0133275054507999E-2</v>
      </c>
    </row>
    <row r="3929" spans="1:17" hidden="1" x14ac:dyDescent="0.3">
      <c r="A3929" t="s">
        <v>8091</v>
      </c>
      <c r="B3929" t="s">
        <v>8092</v>
      </c>
      <c r="C3929" t="str">
        <f>IFERROR(VLOOKUP(Table1[[#This Row],[Ticker]],[1]!Table2[[Symbol]:[Industry]],2,FALSE),"-")</f>
        <v>-</v>
      </c>
      <c r="D3929" t="s">
        <v>356</v>
      </c>
      <c r="E3929">
        <v>25.11</v>
      </c>
      <c r="F3929">
        <v>83.7</v>
      </c>
      <c r="G3929">
        <v>67.139514530948404</v>
      </c>
      <c r="H3929">
        <v>12.223072177458301</v>
      </c>
      <c r="I3929">
        <v>-16.0153697381627</v>
      </c>
      <c r="J3929">
        <v>-1.2500458585943199</v>
      </c>
      <c r="K3929">
        <v>78.274852836537903</v>
      </c>
      <c r="L3929">
        <v>68.954820441959299</v>
      </c>
      <c r="M3929">
        <v>63.315206695955098</v>
      </c>
      <c r="N3929">
        <v>1.17712509166637</v>
      </c>
      <c r="O3929">
        <v>18.207885304659399</v>
      </c>
      <c r="P3929">
        <v>132.5</v>
      </c>
      <c r="Q3929">
        <v>5.5931273021285997E-2</v>
      </c>
    </row>
    <row r="3930" spans="1:17" hidden="1" x14ac:dyDescent="0.3">
      <c r="A3930" t="s">
        <v>8093</v>
      </c>
      <c r="B3930" t="s">
        <v>8094</v>
      </c>
      <c r="C3930" t="str">
        <f>IFERROR(VLOOKUP(Table1[[#This Row],[Ticker]],[1]!Table2[[Symbol]:[Industry]],2,FALSE),"-")</f>
        <v>-</v>
      </c>
      <c r="D3930" t="s">
        <v>740</v>
      </c>
      <c r="E3930">
        <v>25.093720000000001</v>
      </c>
      <c r="F3930">
        <v>63.4</v>
      </c>
      <c r="G3930">
        <v>30.8800752383796</v>
      </c>
      <c r="H3930">
        <v>24.923481612383</v>
      </c>
      <c r="I3930">
        <v>40.2176479882054</v>
      </c>
      <c r="J3930">
        <v>9.9635306449646102</v>
      </c>
      <c r="K3930">
        <v>51.736543141249903</v>
      </c>
      <c r="L3930">
        <v>42.589395920333502</v>
      </c>
      <c r="M3930">
        <v>76.472418299207703</v>
      </c>
      <c r="N3930">
        <v>1.8831796223100501</v>
      </c>
      <c r="O3930">
        <v>8.5962145110409995</v>
      </c>
      <c r="P3930">
        <v>139.24528301886701</v>
      </c>
    </row>
    <row r="3931" spans="1:17" hidden="1" x14ac:dyDescent="0.3">
      <c r="A3931" t="s">
        <v>8095</v>
      </c>
      <c r="B3931" t="s">
        <v>8096</v>
      </c>
      <c r="C3931" t="str">
        <f>IFERROR(VLOOKUP(Table1[[#This Row],[Ticker]],[1]!Table2[[Symbol]:[Industry]],2,FALSE),"-")</f>
        <v>-</v>
      </c>
      <c r="D3931" t="s">
        <v>7276</v>
      </c>
      <c r="E3931">
        <v>25.088265164999999</v>
      </c>
      <c r="F3931">
        <v>12.45</v>
      </c>
      <c r="G3931">
        <v>23.8600655755133</v>
      </c>
      <c r="H3931">
        <v>-12.896178643760701</v>
      </c>
      <c r="I3931">
        <v>21.6490754172337</v>
      </c>
      <c r="J3931">
        <v>-1.2032270617755201</v>
      </c>
      <c r="K3931">
        <v>12.1979255036368</v>
      </c>
      <c r="L3931">
        <v>10.9210143344143</v>
      </c>
      <c r="M3931">
        <v>61.948590775278703</v>
      </c>
      <c r="N3931">
        <v>1.2685171055811699</v>
      </c>
      <c r="O3931">
        <v>23.9357429718875</v>
      </c>
      <c r="P3931">
        <v>61.898569570871203</v>
      </c>
      <c r="Q3931">
        <v>7.7728351587048994E-2</v>
      </c>
    </row>
    <row r="3932" spans="1:17" hidden="1" x14ac:dyDescent="0.3">
      <c r="A3932" t="s">
        <v>8097</v>
      </c>
      <c r="B3932" t="s">
        <v>8098</v>
      </c>
      <c r="C3932" t="str">
        <f>IFERROR(VLOOKUP(Table1[[#This Row],[Ticker]],[1]!Table2[[Symbol]:[Industry]],2,FALSE),"-")</f>
        <v>-</v>
      </c>
      <c r="D3932" t="s">
        <v>2889</v>
      </c>
      <c r="E3932">
        <v>25.03654676</v>
      </c>
      <c r="F3932">
        <v>59.9</v>
      </c>
      <c r="G3932">
        <v>47.285024088874003</v>
      </c>
      <c r="H3932">
        <v>30.850850457095</v>
      </c>
      <c r="I3932">
        <v>33.777465031205097</v>
      </c>
      <c r="J3932">
        <v>24.0588885020641</v>
      </c>
      <c r="K3932">
        <v>47.908602052882799</v>
      </c>
      <c r="L3932">
        <v>45.193177386656103</v>
      </c>
      <c r="M3932">
        <v>71.650809482705199</v>
      </c>
      <c r="N3932">
        <v>1.3459372485921099</v>
      </c>
      <c r="O3932">
        <v>17.078464106844699</v>
      </c>
      <c r="P3932">
        <v>97.020727149167499</v>
      </c>
    </row>
    <row r="3933" spans="1:17" hidden="1" x14ac:dyDescent="0.3">
      <c r="A3933" t="s">
        <v>8099</v>
      </c>
      <c r="B3933" t="s">
        <v>8100</v>
      </c>
      <c r="C3933" t="str">
        <f>IFERROR(VLOOKUP(Table1[[#This Row],[Ticker]],[1]!Table2[[Symbol]:[Industry]],2,FALSE),"-")</f>
        <v>-</v>
      </c>
      <c r="D3933" t="s">
        <v>7162</v>
      </c>
      <c r="E3933">
        <v>25.009599999999999</v>
      </c>
      <c r="F3933">
        <v>638</v>
      </c>
      <c r="G3933">
        <v>14.9663696546233</v>
      </c>
      <c r="H3933">
        <v>5.2371382285220403</v>
      </c>
      <c r="I3933">
        <v>-20.177207363597699</v>
      </c>
      <c r="J3933">
        <v>7.5603158929439003</v>
      </c>
      <c r="K3933">
        <v>650.97581067599003</v>
      </c>
      <c r="L3933">
        <v>606.13977042834199</v>
      </c>
      <c r="M3933">
        <v>40.358081085546303</v>
      </c>
      <c r="N3933">
        <v>0.517529869330423</v>
      </c>
      <c r="O3933">
        <v>49.224137931034399</v>
      </c>
      <c r="P3933">
        <v>57.142857142857103</v>
      </c>
      <c r="Q3933">
        <v>-4.2438514813489996E-3</v>
      </c>
    </row>
    <row r="3934" spans="1:17" hidden="1" x14ac:dyDescent="0.3">
      <c r="A3934" t="s">
        <v>8101</v>
      </c>
      <c r="B3934" t="s">
        <v>8102</v>
      </c>
      <c r="C3934" t="str">
        <f>IFERROR(VLOOKUP(Table1[[#This Row],[Ticker]],[1]!Table2[[Symbol]:[Industry]],2,FALSE),"-")</f>
        <v>-</v>
      </c>
      <c r="D3934" t="s">
        <v>21</v>
      </c>
      <c r="E3934">
        <v>24.970943399999999</v>
      </c>
      <c r="F3934">
        <v>2.2599999999999998</v>
      </c>
      <c r="G3934">
        <v>16.1202158084694</v>
      </c>
      <c r="H3934">
        <v>-3.83584007522549</v>
      </c>
      <c r="I3934">
        <v>-13.071206873437299</v>
      </c>
      <c r="J3934">
        <v>-6.37214598069444</v>
      </c>
      <c r="K3934">
        <v>2.3600861677390501</v>
      </c>
      <c r="L3934">
        <v>2.1059045777211001</v>
      </c>
      <c r="M3934">
        <v>46.299280019526002</v>
      </c>
      <c r="N3934">
        <v>1.79170636880492</v>
      </c>
      <c r="O3934">
        <v>62.389380530973398</v>
      </c>
      <c r="P3934">
        <v>100</v>
      </c>
      <c r="Q3934">
        <v>6.6741176908358998E-2</v>
      </c>
    </row>
    <row r="3935" spans="1:17" hidden="1" x14ac:dyDescent="0.3">
      <c r="A3935" t="s">
        <v>8103</v>
      </c>
      <c r="B3935" t="s">
        <v>8104</v>
      </c>
      <c r="C3935" t="str">
        <f>IFERROR(VLOOKUP(Table1[[#This Row],[Ticker]],[1]!Table2[[Symbol]:[Industry]],2,FALSE),"-")</f>
        <v>-</v>
      </c>
      <c r="D3935" t="s">
        <v>415</v>
      </c>
      <c r="E3935">
        <v>24.967094400000001</v>
      </c>
      <c r="F3935">
        <v>38.19</v>
      </c>
      <c r="G3935">
        <v>66.822039757716098</v>
      </c>
      <c r="H3935">
        <v>20.0615958222103</v>
      </c>
      <c r="I3935">
        <v>99.413288880784506</v>
      </c>
      <c r="J3935">
        <v>19.961187352638799</v>
      </c>
      <c r="K3935">
        <v>30.002630315556299</v>
      </c>
      <c r="L3935">
        <v>20.8939453770525</v>
      </c>
      <c r="M3935">
        <v>85.761855265786394</v>
      </c>
      <c r="N3935">
        <v>1.24682776122696</v>
      </c>
      <c r="O3935">
        <v>2.4351924587588201</v>
      </c>
      <c r="P3935">
        <v>202.13607594936701</v>
      </c>
      <c r="Q3935">
        <v>0.19376079455116699</v>
      </c>
    </row>
    <row r="3936" spans="1:17" hidden="1" x14ac:dyDescent="0.3">
      <c r="A3936" t="s">
        <v>8105</v>
      </c>
      <c r="B3936" t="s">
        <v>8106</v>
      </c>
      <c r="C3936" t="str">
        <f>IFERROR(VLOOKUP(Table1[[#This Row],[Ticker]],[1]!Table2[[Symbol]:[Industry]],2,FALSE),"-")</f>
        <v>-</v>
      </c>
      <c r="D3936" t="s">
        <v>532</v>
      </c>
      <c r="E3936">
        <v>24.956</v>
      </c>
      <c r="F3936">
        <v>14.68</v>
      </c>
      <c r="G3936">
        <v>-16.586953374742901</v>
      </c>
      <c r="H3936">
        <v>9.7131109737255592</v>
      </c>
      <c r="I3936">
        <v>-17.773970374324399</v>
      </c>
      <c r="J3936">
        <v>-2.0501120823893499</v>
      </c>
      <c r="K3936">
        <v>14.2006589659519</v>
      </c>
      <c r="L3936">
        <v>13.886116991643499</v>
      </c>
      <c r="M3936">
        <v>52.839248046140803</v>
      </c>
      <c r="N3936">
        <v>0.41724747207033203</v>
      </c>
      <c r="O3936">
        <v>22.6158038147139</v>
      </c>
      <c r="P3936">
        <v>35.549399815327703</v>
      </c>
      <c r="Q3936">
        <v>4.6722003657451001E-2</v>
      </c>
    </row>
    <row r="3937" spans="1:17" hidden="1" x14ac:dyDescent="0.3">
      <c r="A3937" t="s">
        <v>8107</v>
      </c>
      <c r="B3937" t="s">
        <v>8108</v>
      </c>
      <c r="C3937" t="str">
        <f>IFERROR(VLOOKUP(Table1[[#This Row],[Ticker]],[1]!Table2[[Symbol]:[Industry]],2,FALSE),"-")</f>
        <v>-</v>
      </c>
      <c r="D3937" t="s">
        <v>175</v>
      </c>
      <c r="E3937">
        <v>24.917949</v>
      </c>
      <c r="F3937">
        <v>17.010000000000002</v>
      </c>
      <c r="G3937">
        <v>63.923040122126203</v>
      </c>
      <c r="H3937">
        <v>3.2443915211351202</v>
      </c>
      <c r="I3937">
        <v>5.4566517524502496</v>
      </c>
      <c r="J3937">
        <v>13.277535547967901</v>
      </c>
      <c r="K3937">
        <v>14.1175961143863</v>
      </c>
      <c r="L3937">
        <v>11.4546681663935</v>
      </c>
      <c r="M3937">
        <v>84.360401051878995</v>
      </c>
      <c r="N3937">
        <v>1.4054493105015899</v>
      </c>
      <c r="O3937">
        <v>3.1746031746031602</v>
      </c>
      <c r="P3937">
        <v>123.81578947368401</v>
      </c>
      <c r="Q3937">
        <v>0.16340046469021899</v>
      </c>
    </row>
    <row r="3938" spans="1:17" hidden="1" x14ac:dyDescent="0.3">
      <c r="A3938" t="s">
        <v>8109</v>
      </c>
      <c r="B3938" t="s">
        <v>8110</v>
      </c>
      <c r="C3938" t="str">
        <f>IFERROR(VLOOKUP(Table1[[#This Row],[Ticker]],[1]!Table2[[Symbol]:[Industry]],2,FALSE),"-")</f>
        <v>-</v>
      </c>
      <c r="D3938" t="s">
        <v>46</v>
      </c>
      <c r="E3938">
        <v>24.895036328</v>
      </c>
      <c r="F3938">
        <v>18.440000000000001</v>
      </c>
      <c r="G3938">
        <v>105.77199625308801</v>
      </c>
      <c r="H3938">
        <v>38.683785098217299</v>
      </c>
      <c r="I3938">
        <v>26.3468604253679</v>
      </c>
      <c r="J3938">
        <v>23.578218016658301</v>
      </c>
      <c r="K3938">
        <v>13.7394356641984</v>
      </c>
      <c r="L3938">
        <v>12.2063859448684</v>
      </c>
      <c r="M3938">
        <v>81.5103235760551</v>
      </c>
      <c r="N3938">
        <v>2.19387095404731</v>
      </c>
      <c r="O3938">
        <v>7.0498915401301296</v>
      </c>
      <c r="P3938">
        <v>145.86666666666599</v>
      </c>
      <c r="Q3938">
        <v>5.4139988696948999E-2</v>
      </c>
    </row>
    <row r="3939" spans="1:17" hidden="1" x14ac:dyDescent="0.3">
      <c r="A3939" t="s">
        <v>8111</v>
      </c>
      <c r="B3939" t="s">
        <v>8112</v>
      </c>
      <c r="C3939" t="str">
        <f>IFERROR(VLOOKUP(Table1[[#This Row],[Ticker]],[1]!Table2[[Symbol]:[Industry]],2,FALSE),"-")</f>
        <v>-</v>
      </c>
      <c r="D3939" t="s">
        <v>301</v>
      </c>
      <c r="E3939">
        <v>24.864599999999999</v>
      </c>
      <c r="F3939">
        <v>29</v>
      </c>
      <c r="G3939">
        <v>-75.573536448663006</v>
      </c>
      <c r="H3939">
        <v>4.9229527543637897</v>
      </c>
      <c r="I3939">
        <v>-36.038119974879599</v>
      </c>
      <c r="J3939">
        <v>5.0108327427098098</v>
      </c>
      <c r="K3939">
        <v>30.0981879701053</v>
      </c>
      <c r="M3939">
        <v>55.957018167450698</v>
      </c>
      <c r="N3939">
        <v>0.860252808988764</v>
      </c>
      <c r="O3939">
        <v>101.896551724137</v>
      </c>
      <c r="P3939">
        <v>18.367346938775501</v>
      </c>
    </row>
    <row r="3940" spans="1:17" hidden="1" x14ac:dyDescent="0.3">
      <c r="A3940" t="s">
        <v>8113</v>
      </c>
      <c r="B3940" t="s">
        <v>8114</v>
      </c>
      <c r="C3940" t="str">
        <f>IFERROR(VLOOKUP(Table1[[#This Row],[Ticker]],[1]!Table2[[Symbol]:[Industry]],2,FALSE),"-")</f>
        <v>-</v>
      </c>
      <c r="D3940" t="s">
        <v>743</v>
      </c>
      <c r="E3940">
        <v>24.859794348000001</v>
      </c>
      <c r="F3940">
        <v>790.42</v>
      </c>
      <c r="G3940">
        <v>39.029317486848001</v>
      </c>
      <c r="H3940">
        <v>0.537926866724726</v>
      </c>
      <c r="I3940">
        <v>13.305441988660901</v>
      </c>
      <c r="J3940">
        <v>-0.69057010619578296</v>
      </c>
      <c r="K3940">
        <v>763.22545484703198</v>
      </c>
      <c r="L3940">
        <v>667.80376785139799</v>
      </c>
      <c r="M3940">
        <v>42.579740679890797</v>
      </c>
      <c r="N3940">
        <v>0.89459989764319103</v>
      </c>
      <c r="O3940">
        <v>3.3690949115660001</v>
      </c>
      <c r="P3940">
        <v>77.363401772691503</v>
      </c>
      <c r="Q3940">
        <v>-2.2826330923839998E-3</v>
      </c>
    </row>
    <row r="3941" spans="1:17" hidden="1" x14ac:dyDescent="0.3">
      <c r="A3941" t="s">
        <v>8115</v>
      </c>
      <c r="B3941" t="s">
        <v>8116</v>
      </c>
      <c r="C3941" t="str">
        <f>IFERROR(VLOOKUP(Table1[[#This Row],[Ticker]],[1]!Table2[[Symbol]:[Industry]],2,FALSE),"-")</f>
        <v>-</v>
      </c>
      <c r="D3941" t="s">
        <v>51</v>
      </c>
      <c r="E3941">
        <v>24.8182218</v>
      </c>
      <c r="F3941">
        <v>46.17</v>
      </c>
      <c r="G3941">
        <v>267.98361103393302</v>
      </c>
      <c r="H3941">
        <v>-5.4538329151743197</v>
      </c>
      <c r="I3941">
        <v>39.483501646741999</v>
      </c>
      <c r="J3941">
        <v>20.147191035880098</v>
      </c>
      <c r="K3941">
        <v>35.855984591915799</v>
      </c>
      <c r="L3941">
        <v>29.523266083522699</v>
      </c>
      <c r="M3941">
        <v>86.714591044752297</v>
      </c>
      <c r="N3941">
        <v>0.83561643835616395</v>
      </c>
      <c r="O3941">
        <v>2.51245397444226</v>
      </c>
      <c r="P3941">
        <v>298.01724137931001</v>
      </c>
    </row>
    <row r="3942" spans="1:17" hidden="1" x14ac:dyDescent="0.3">
      <c r="A3942" t="s">
        <v>8117</v>
      </c>
      <c r="B3942" t="s">
        <v>8118</v>
      </c>
      <c r="C3942" t="str">
        <f>IFERROR(VLOOKUP(Table1[[#This Row],[Ticker]],[1]!Table2[[Symbol]:[Industry]],2,FALSE),"-")</f>
        <v>-</v>
      </c>
      <c r="D3942" t="s">
        <v>46</v>
      </c>
      <c r="E3942">
        <v>24.786000000000001</v>
      </c>
      <c r="F3942">
        <v>34</v>
      </c>
      <c r="G3942">
        <v>-80.326028006195301</v>
      </c>
      <c r="H3942">
        <v>1.3445415586445</v>
      </c>
      <c r="I3942">
        <v>-35.621596846884799</v>
      </c>
      <c r="J3942">
        <v>4.1584967696792301</v>
      </c>
      <c r="K3942">
        <v>34.844616755084601</v>
      </c>
      <c r="M3942">
        <v>50.561275328130698</v>
      </c>
      <c r="N3942">
        <v>0.87872340425531903</v>
      </c>
      <c r="O3942">
        <v>120.294117647058</v>
      </c>
      <c r="P3942">
        <v>7.9365079365079296</v>
      </c>
    </row>
    <row r="3943" spans="1:17" hidden="1" x14ac:dyDescent="0.3">
      <c r="A3943" t="s">
        <v>8119</v>
      </c>
      <c r="B3943" t="s">
        <v>8120</v>
      </c>
      <c r="C3943" t="str">
        <f>IFERROR(VLOOKUP(Table1[[#This Row],[Ticker]],[1]!Table2[[Symbol]:[Industry]],2,FALSE),"-")</f>
        <v>-</v>
      </c>
      <c r="D3943" t="s">
        <v>21</v>
      </c>
      <c r="E3943">
        <v>24.75</v>
      </c>
      <c r="F3943">
        <v>82.5</v>
      </c>
      <c r="G3943">
        <v>72.976648656091697</v>
      </c>
      <c r="H3943">
        <v>-14.8634633782353</v>
      </c>
      <c r="I3943">
        <v>6.1094329834841297</v>
      </c>
      <c r="J3943">
        <v>2.0282790724372002</v>
      </c>
      <c r="K3943">
        <v>81.907454004308406</v>
      </c>
      <c r="L3943">
        <v>70.259104499300193</v>
      </c>
      <c r="M3943">
        <v>48.162433611672903</v>
      </c>
      <c r="N3943">
        <v>0.54296245018615796</v>
      </c>
      <c r="O3943">
        <v>42.763636363636301</v>
      </c>
      <c r="P3943">
        <v>125.409836065573</v>
      </c>
      <c r="Q3943">
        <v>0.13633802229176401</v>
      </c>
    </row>
    <row r="3944" spans="1:17" hidden="1" x14ac:dyDescent="0.3">
      <c r="A3944" t="s">
        <v>8121</v>
      </c>
      <c r="B3944" t="s">
        <v>8122</v>
      </c>
      <c r="C3944" t="str">
        <f>IFERROR(VLOOKUP(Table1[[#This Row],[Ticker]],[1]!Table2[[Symbol]:[Industry]],2,FALSE),"-")</f>
        <v>-</v>
      </c>
      <c r="D3944" t="s">
        <v>121</v>
      </c>
      <c r="E3944">
        <v>24.745000000000001</v>
      </c>
      <c r="F3944">
        <v>7.07</v>
      </c>
      <c r="G3944">
        <v>-28.889138213759999</v>
      </c>
      <c r="H3944">
        <v>-5.41058931352614</v>
      </c>
      <c r="I3944">
        <v>-45.642179287110103</v>
      </c>
      <c r="J3944">
        <v>0.47182565051123299</v>
      </c>
      <c r="K3944">
        <v>7.3151823158380802</v>
      </c>
      <c r="L3944">
        <v>8.2628081411516607</v>
      </c>
      <c r="M3944">
        <v>45.655492347680202</v>
      </c>
      <c r="N3944">
        <v>0.77639585311951897</v>
      </c>
      <c r="O3944">
        <v>75.9547383309759</v>
      </c>
      <c r="P3944">
        <v>15.5228758169934</v>
      </c>
      <c r="Q3944">
        <v>1.6128624174267001E-2</v>
      </c>
    </row>
    <row r="3945" spans="1:17" hidden="1" x14ac:dyDescent="0.3">
      <c r="A3945" t="s">
        <v>8123</v>
      </c>
      <c r="B3945" t="s">
        <v>8124</v>
      </c>
      <c r="C3945" t="str">
        <f>IFERROR(VLOOKUP(Table1[[#This Row],[Ticker]],[1]!Table2[[Symbol]:[Industry]],2,FALSE),"-")</f>
        <v>-</v>
      </c>
      <c r="D3945" t="s">
        <v>967</v>
      </c>
      <c r="E3945">
        <v>24.740729999999999</v>
      </c>
      <c r="F3945">
        <v>12.11</v>
      </c>
      <c r="G3945">
        <v>-39.322019858485199</v>
      </c>
      <c r="H3945">
        <v>16.8836022947023</v>
      </c>
      <c r="I3945">
        <v>-29.254754330754398</v>
      </c>
      <c r="J3945">
        <v>6.3269690635533404</v>
      </c>
      <c r="K3945">
        <v>10.7782464805739</v>
      </c>
      <c r="L3945">
        <v>11.9220434886247</v>
      </c>
      <c r="M3945">
        <v>63.746992293755198</v>
      </c>
      <c r="N3945">
        <v>2.4559454048941398</v>
      </c>
      <c r="O3945">
        <v>45.3344343517754</v>
      </c>
      <c r="P3945">
        <v>47.503045066991398</v>
      </c>
      <c r="Q3945">
        <v>-5.5017251336818999E-2</v>
      </c>
    </row>
    <row r="3946" spans="1:17" hidden="1" x14ac:dyDescent="0.3">
      <c r="A3946" t="s">
        <v>8125</v>
      </c>
      <c r="B3946" t="s">
        <v>8126</v>
      </c>
      <c r="C3946" t="str">
        <f>IFERROR(VLOOKUP(Table1[[#This Row],[Ticker]],[1]!Table2[[Symbol]:[Industry]],2,FALSE),"-")</f>
        <v>-</v>
      </c>
      <c r="D3946" t="s">
        <v>301</v>
      </c>
      <c r="E3946">
        <v>24.73543673</v>
      </c>
      <c r="F3946">
        <v>68.89</v>
      </c>
      <c r="G3946">
        <v>85.247619654623307</v>
      </c>
      <c r="H3946">
        <v>14.025333618584099</v>
      </c>
      <c r="I3946">
        <v>23.916834980075301</v>
      </c>
      <c r="J3946">
        <v>14.234499429609199</v>
      </c>
      <c r="K3946">
        <v>58.885431633881801</v>
      </c>
      <c r="L3946">
        <v>50.539286553386503</v>
      </c>
      <c r="M3946">
        <v>79.014568559604896</v>
      </c>
      <c r="N3946">
        <v>2.1851851851851798</v>
      </c>
      <c r="O3946">
        <v>0.26128610828857202</v>
      </c>
      <c r="P3946">
        <v>177.223340040241</v>
      </c>
    </row>
    <row r="3947" spans="1:17" hidden="1" x14ac:dyDescent="0.3">
      <c r="A3947" t="s">
        <v>8127</v>
      </c>
      <c r="B3947" t="s">
        <v>8128</v>
      </c>
      <c r="C3947" t="str">
        <f>IFERROR(VLOOKUP(Table1[[#This Row],[Ticker]],[1]!Table2[[Symbol]:[Industry]],2,FALSE),"-")</f>
        <v>-</v>
      </c>
      <c r="D3947" t="s">
        <v>743</v>
      </c>
      <c r="E3947">
        <v>24.652576575000001</v>
      </c>
      <c r="F3947">
        <v>14.65</v>
      </c>
      <c r="G3947">
        <v>21.937324011469801</v>
      </c>
      <c r="H3947">
        <v>3.7033868669865102</v>
      </c>
      <c r="I3947">
        <v>5.66546885985675</v>
      </c>
      <c r="J3947">
        <v>0.63061645024478097</v>
      </c>
      <c r="K3947">
        <v>13.7482679104962</v>
      </c>
      <c r="L3947">
        <v>12.234710725416701</v>
      </c>
      <c r="M3947">
        <v>43.246163025678499</v>
      </c>
      <c r="N3947">
        <v>0.44094618055074403</v>
      </c>
      <c r="O3947">
        <v>2.0477815699658501</v>
      </c>
      <c r="P3947">
        <v>77.146311970979397</v>
      </c>
    </row>
    <row r="3948" spans="1:17" hidden="1" x14ac:dyDescent="0.3">
      <c r="A3948" t="s">
        <v>8129</v>
      </c>
      <c r="B3948" t="s">
        <v>8130</v>
      </c>
      <c r="C3948" t="str">
        <f>IFERROR(VLOOKUP(Table1[[#This Row],[Ticker]],[1]!Table2[[Symbol]:[Industry]],2,FALSE),"-")</f>
        <v>-</v>
      </c>
      <c r="D3948" t="s">
        <v>46</v>
      </c>
      <c r="E3948">
        <v>24.641919999999999</v>
      </c>
      <c r="F3948">
        <v>27.7</v>
      </c>
      <c r="G3948">
        <v>96.458601870485893</v>
      </c>
      <c r="H3948">
        <v>-1.98858338925912</v>
      </c>
      <c r="I3948">
        <v>140.41330845446899</v>
      </c>
      <c r="J3948">
        <v>-1.3721459806944301</v>
      </c>
      <c r="K3948">
        <v>26.541340771359</v>
      </c>
      <c r="L3948">
        <v>20.050099122881001</v>
      </c>
      <c r="M3948">
        <v>65.313575457711593</v>
      </c>
      <c r="N3948">
        <v>5.2867383512544802E-2</v>
      </c>
      <c r="O3948">
        <v>2.3104693140794299</v>
      </c>
      <c r="P3948">
        <v>240.71340713407099</v>
      </c>
    </row>
    <row r="3949" spans="1:17" hidden="1" x14ac:dyDescent="0.3">
      <c r="A3949" t="s">
        <v>8131</v>
      </c>
      <c r="B3949" t="s">
        <v>8132</v>
      </c>
      <c r="C3949" t="str">
        <f>IFERROR(VLOOKUP(Table1[[#This Row],[Ticker]],[1]!Table2[[Symbol]:[Industry]],2,FALSE),"-")</f>
        <v>-</v>
      </c>
      <c r="D3949" t="s">
        <v>532</v>
      </c>
      <c r="E3949">
        <v>24.635840000000002</v>
      </c>
      <c r="F3949">
        <v>18.440000000000001</v>
      </c>
      <c r="G3949">
        <v>21.1139106382299</v>
      </c>
      <c r="H3949">
        <v>5.6670379990811499</v>
      </c>
      <c r="I3949">
        <v>-15.009490267004599</v>
      </c>
      <c r="J3949">
        <v>-0.49205797189355799</v>
      </c>
      <c r="K3949">
        <v>17.540874085889101</v>
      </c>
      <c r="L3949">
        <v>17.494424294740298</v>
      </c>
      <c r="M3949">
        <v>66.240014440438003</v>
      </c>
      <c r="N3949">
        <v>1.3473497282832401</v>
      </c>
      <c r="O3949">
        <v>80.314533622559594</v>
      </c>
      <c r="P3949">
        <v>54.309623430962297</v>
      </c>
      <c r="Q3949">
        <v>1.3442482760658001E-2</v>
      </c>
    </row>
    <row r="3950" spans="1:17" hidden="1" x14ac:dyDescent="0.3">
      <c r="A3950" t="s">
        <v>8133</v>
      </c>
      <c r="B3950" t="s">
        <v>8134</v>
      </c>
      <c r="C3950" t="str">
        <f>IFERROR(VLOOKUP(Table1[[#This Row],[Ticker]],[1]!Table2[[Symbol]:[Industry]],2,FALSE),"-")</f>
        <v>-</v>
      </c>
      <c r="E3950">
        <v>24.6264</v>
      </c>
      <c r="F3950">
        <v>79.44</v>
      </c>
      <c r="G3950">
        <v>210.349348378027</v>
      </c>
      <c r="H3950">
        <v>-8.5429793411882908</v>
      </c>
      <c r="I3950">
        <v>96.860097391422798</v>
      </c>
      <c r="J3950">
        <v>4.8302333803535404</v>
      </c>
      <c r="K3950">
        <v>80.851113954435704</v>
      </c>
      <c r="L3950">
        <v>63.479468435662497</v>
      </c>
      <c r="M3950">
        <v>58.285008644950601</v>
      </c>
      <c r="N3950">
        <v>1.0699499705465001</v>
      </c>
      <c r="O3950">
        <v>27.9833836858006</v>
      </c>
      <c r="P3950">
        <v>239.34216146945701</v>
      </c>
      <c r="Q3950">
        <v>9.1101455902141998E-2</v>
      </c>
    </row>
    <row r="3951" spans="1:17" hidden="1" x14ac:dyDescent="0.3">
      <c r="A3951" t="s">
        <v>8135</v>
      </c>
      <c r="B3951" t="s">
        <v>8136</v>
      </c>
      <c r="C3951" t="str">
        <f>IFERROR(VLOOKUP(Table1[[#This Row],[Ticker]],[1]!Table2[[Symbol]:[Industry]],2,FALSE),"-")</f>
        <v>-</v>
      </c>
      <c r="D3951" t="s">
        <v>127</v>
      </c>
      <c r="E3951">
        <v>24.423317879999999</v>
      </c>
      <c r="F3951">
        <v>16.399999999999999</v>
      </c>
      <c r="G3951">
        <v>-5.5931859894901201</v>
      </c>
      <c r="H3951">
        <v>-1.87035303188851</v>
      </c>
      <c r="I3951">
        <v>-12.2495918825592</v>
      </c>
      <c r="J3951">
        <v>1.0670674632677399</v>
      </c>
      <c r="K3951">
        <v>20.078539679257499</v>
      </c>
      <c r="L3951">
        <v>20.567302919445201</v>
      </c>
      <c r="M3951">
        <v>33.686981725690302</v>
      </c>
      <c r="N3951">
        <v>1</v>
      </c>
      <c r="Q3951">
        <v>-3.2586267451102997E-2</v>
      </c>
    </row>
    <row r="3952" spans="1:17" hidden="1" x14ac:dyDescent="0.3">
      <c r="A3952" t="s">
        <v>8137</v>
      </c>
      <c r="B3952" t="s">
        <v>8138</v>
      </c>
      <c r="C3952" t="str">
        <f>IFERROR(VLOOKUP(Table1[[#This Row],[Ticker]],[1]!Table2[[Symbol]:[Industry]],2,FALSE),"-")</f>
        <v>-</v>
      </c>
      <c r="D3952" t="s">
        <v>630</v>
      </c>
      <c r="E3952">
        <v>24.394724193999998</v>
      </c>
      <c r="F3952">
        <v>28.13</v>
      </c>
      <c r="G3952">
        <v>18.019001233570702</v>
      </c>
      <c r="H3952">
        <v>1.4381861529992099</v>
      </c>
      <c r="I3952">
        <v>-22.787833858144001</v>
      </c>
      <c r="J3952">
        <v>1.3769949127763399</v>
      </c>
      <c r="K3952">
        <v>28.4328891240765</v>
      </c>
      <c r="L3952">
        <v>29.0934457672173</v>
      </c>
      <c r="M3952">
        <v>52.135361377204099</v>
      </c>
      <c r="N3952">
        <v>0.32955329286993401</v>
      </c>
      <c r="O3952">
        <v>47.707074297902501</v>
      </c>
      <c r="P3952">
        <v>96.027874564459907</v>
      </c>
      <c r="Q3952">
        <v>0.106613678212156</v>
      </c>
    </row>
    <row r="3953" spans="1:17" hidden="1" x14ac:dyDescent="0.3">
      <c r="A3953" t="s">
        <v>8139</v>
      </c>
      <c r="B3953" t="s">
        <v>8140</v>
      </c>
      <c r="C3953" t="str">
        <f>IFERROR(VLOOKUP(Table1[[#This Row],[Ticker]],[1]!Table2[[Symbol]:[Industry]],2,FALSE),"-")</f>
        <v>-</v>
      </c>
      <c r="D3953" t="s">
        <v>46</v>
      </c>
      <c r="E3953">
        <v>24.323308271999998</v>
      </c>
      <c r="F3953">
        <v>1.44</v>
      </c>
      <c r="G3953">
        <v>-50.912751224497498</v>
      </c>
      <c r="H3953">
        <v>-4.6501158895013104</v>
      </c>
      <c r="I3953">
        <v>-42.054689308031797</v>
      </c>
      <c r="J3953">
        <v>-1.3721459806944301</v>
      </c>
      <c r="K3953">
        <v>1.4678373329044501</v>
      </c>
      <c r="L3953">
        <v>1.7975858051157301</v>
      </c>
      <c r="M3953">
        <v>57.456839027690798</v>
      </c>
      <c r="N3953">
        <v>0.45941457007277098</v>
      </c>
      <c r="O3953">
        <v>150</v>
      </c>
      <c r="P3953">
        <v>11.6279069767441</v>
      </c>
      <c r="Q3953">
        <v>4.7320750554487999E-2</v>
      </c>
    </row>
    <row r="3954" spans="1:17" hidden="1" x14ac:dyDescent="0.3">
      <c r="A3954" t="s">
        <v>8141</v>
      </c>
      <c r="B3954" t="s">
        <v>8142</v>
      </c>
      <c r="C3954" t="str">
        <f>IFERROR(VLOOKUP(Table1[[#This Row],[Ticker]],[1]!Table2[[Symbol]:[Industry]],2,FALSE),"-")</f>
        <v>-</v>
      </c>
      <c r="D3954" t="s">
        <v>630</v>
      </c>
      <c r="E3954">
        <v>24.297366</v>
      </c>
      <c r="F3954">
        <v>1.86</v>
      </c>
      <c r="G3954">
        <v>-10.033630345376601</v>
      </c>
      <c r="H3954">
        <v>-5.8402654299046599</v>
      </c>
      <c r="I3954">
        <v>-17.034299400378401</v>
      </c>
      <c r="J3954">
        <v>-5.4537786337556602</v>
      </c>
      <c r="K3954">
        <v>1.9013871560464299</v>
      </c>
      <c r="L3954">
        <v>1.86054127693473</v>
      </c>
      <c r="M3954">
        <v>30.7350173560915</v>
      </c>
      <c r="N3954">
        <v>0.78252973243081703</v>
      </c>
      <c r="O3954">
        <v>45.161290322580598</v>
      </c>
      <c r="P3954">
        <v>38.805970149253703</v>
      </c>
      <c r="Q3954">
        <v>3.5010815667571998E-2</v>
      </c>
    </row>
    <row r="3955" spans="1:17" hidden="1" x14ac:dyDescent="0.3">
      <c r="A3955" t="s">
        <v>8143</v>
      </c>
      <c r="B3955" t="s">
        <v>8144</v>
      </c>
      <c r="C3955" t="str">
        <f>IFERROR(VLOOKUP(Table1[[#This Row],[Ticker]],[1]!Table2[[Symbol]:[Industry]],2,FALSE),"-")</f>
        <v>-</v>
      </c>
      <c r="D3955" t="s">
        <v>1100</v>
      </c>
      <c r="E3955">
        <v>24.268091160000001</v>
      </c>
      <c r="F3955">
        <v>5.91</v>
      </c>
      <c r="G3955">
        <v>-96.1654355029697</v>
      </c>
      <c r="H3955">
        <v>-28.679144918530302</v>
      </c>
      <c r="I3955">
        <v>-83.635248353258007</v>
      </c>
      <c r="J3955">
        <v>-5.9176005261489797</v>
      </c>
      <c r="K3955">
        <v>8.6709862546927994</v>
      </c>
      <c r="L3955">
        <v>15.069990821566201</v>
      </c>
      <c r="M3955">
        <v>31.8891255662645</v>
      </c>
      <c r="N3955">
        <v>1.3807143781078699</v>
      </c>
      <c r="O3955">
        <v>329.780033840947</v>
      </c>
      <c r="P3955">
        <v>7.0652173913043601</v>
      </c>
      <c r="Q3955">
        <v>5.3553711043725999E-2</v>
      </c>
    </row>
    <row r="3956" spans="1:17" hidden="1" x14ac:dyDescent="0.3">
      <c r="A3956" t="s">
        <v>8145</v>
      </c>
      <c r="B3956" t="s">
        <v>8146</v>
      </c>
      <c r="C3956" t="str">
        <f>IFERROR(VLOOKUP(Table1[[#This Row],[Ticker]],[1]!Table2[[Symbol]:[Industry]],2,FALSE),"-")</f>
        <v>-</v>
      </c>
      <c r="D3956" t="s">
        <v>51</v>
      </c>
      <c r="E3956">
        <v>24.254999999999999</v>
      </c>
      <c r="F3956">
        <v>990</v>
      </c>
      <c r="G3956">
        <v>-19.678040110174301</v>
      </c>
      <c r="H3956">
        <v>4.1708016304256903</v>
      </c>
      <c r="I3956">
        <v>-8.9739592117093796</v>
      </c>
      <c r="J3956">
        <v>-1.3721459806944301</v>
      </c>
      <c r="K3956">
        <v>958.26410900983603</v>
      </c>
      <c r="L3956">
        <v>912.58518248534097</v>
      </c>
      <c r="M3956">
        <v>100</v>
      </c>
      <c r="N3956">
        <v>0</v>
      </c>
      <c r="O3956">
        <v>2.5656565656565702</v>
      </c>
      <c r="P3956">
        <v>10.3555902352023</v>
      </c>
    </row>
    <row r="3957" spans="1:17" hidden="1" x14ac:dyDescent="0.3">
      <c r="A3957" t="s">
        <v>8147</v>
      </c>
      <c r="B3957" t="s">
        <v>8148</v>
      </c>
      <c r="C3957" t="str">
        <f>IFERROR(VLOOKUP(Table1[[#This Row],[Ticker]],[1]!Table2[[Symbol]:[Industry]],2,FALSE),"-")</f>
        <v>-</v>
      </c>
      <c r="D3957" t="s">
        <v>5872</v>
      </c>
      <c r="E3957">
        <v>24.222000000000001</v>
      </c>
      <c r="F3957">
        <v>40.369999999999997</v>
      </c>
      <c r="G3957">
        <v>-26.312937175142199</v>
      </c>
      <c r="H3957">
        <v>-4.1773065183868399</v>
      </c>
      <c r="I3957">
        <v>-21.909623926126901</v>
      </c>
      <c r="J3957">
        <v>0.17254887876364999</v>
      </c>
      <c r="K3957">
        <v>41.2713178600752</v>
      </c>
      <c r="L3957">
        <v>43.4018013345501</v>
      </c>
      <c r="M3957">
        <v>55.514221341885403</v>
      </c>
      <c r="N3957">
        <v>1.5855955788410301</v>
      </c>
      <c r="O3957">
        <v>59.499628436958098</v>
      </c>
      <c r="P3957">
        <v>19.934640522875799</v>
      </c>
      <c r="Q3957">
        <v>4.7253756621242003E-2</v>
      </c>
    </row>
    <row r="3958" spans="1:17" hidden="1" x14ac:dyDescent="0.3">
      <c r="A3958" t="s">
        <v>8149</v>
      </c>
      <c r="B3958" t="s">
        <v>8150</v>
      </c>
      <c r="C3958" t="str">
        <f>IFERROR(VLOOKUP(Table1[[#This Row],[Ticker]],[1]!Table2[[Symbol]:[Industry]],2,FALSE),"-")</f>
        <v>-</v>
      </c>
      <c r="D3958" t="s">
        <v>446</v>
      </c>
      <c r="E3958">
        <v>24.118852499999999</v>
      </c>
      <c r="F3958">
        <v>70.989999999999995</v>
      </c>
      <c r="G3958">
        <v>264.57448527441198</v>
      </c>
      <c r="H3958">
        <v>-12.0612436079328</v>
      </c>
      <c r="I3958">
        <v>143.91683498007501</v>
      </c>
      <c r="J3958">
        <v>8.5534876511161606</v>
      </c>
      <c r="K3958">
        <v>68.842475822056997</v>
      </c>
      <c r="L3958">
        <v>46.720682396132503</v>
      </c>
      <c r="M3958">
        <v>53.357383571888697</v>
      </c>
      <c r="N3958">
        <v>1.0791716225636401</v>
      </c>
      <c r="O3958">
        <v>34.314692210170399</v>
      </c>
      <c r="P3958">
        <v>330.24242424242402</v>
      </c>
      <c r="Q3958">
        <v>0.13904675866103</v>
      </c>
    </row>
    <row r="3959" spans="1:17" hidden="1" x14ac:dyDescent="0.3">
      <c r="A3959" t="s">
        <v>8151</v>
      </c>
      <c r="B3959" t="s">
        <v>8152</v>
      </c>
      <c r="C3959" t="str">
        <f>IFERROR(VLOOKUP(Table1[[#This Row],[Ticker]],[1]!Table2[[Symbol]:[Industry]],2,FALSE),"-")</f>
        <v>-</v>
      </c>
      <c r="D3959" t="s">
        <v>89</v>
      </c>
      <c r="E3959">
        <v>24.114139469999898</v>
      </c>
      <c r="F3959">
        <v>4.82</v>
      </c>
      <c r="G3959">
        <v>33.911947885915801</v>
      </c>
      <c r="H3959">
        <v>7.3949291555437302</v>
      </c>
      <c r="I3959">
        <v>-4.6215097427796303</v>
      </c>
      <c r="J3959">
        <v>-3.3761539967265102</v>
      </c>
      <c r="K3959">
        <v>4.4964419301092597</v>
      </c>
      <c r="L3959">
        <v>4.1427630096216799</v>
      </c>
      <c r="M3959">
        <v>54.003125636677197</v>
      </c>
      <c r="N3959">
        <v>2.1905999298100398</v>
      </c>
      <c r="O3959">
        <v>34.4398340248962</v>
      </c>
      <c r="P3959">
        <v>84.674329501915693</v>
      </c>
      <c r="Q3959">
        <v>-3.4037524991514002E-2</v>
      </c>
    </row>
    <row r="3960" spans="1:17" hidden="1" x14ac:dyDescent="0.3">
      <c r="A3960" t="s">
        <v>8153</v>
      </c>
      <c r="B3960" t="s">
        <v>8154</v>
      </c>
      <c r="C3960" t="str">
        <f>IFERROR(VLOOKUP(Table1[[#This Row],[Ticker]],[1]!Table2[[Symbol]:[Industry]],2,FALSE),"-")</f>
        <v>-</v>
      </c>
      <c r="E3960">
        <v>24.098312700000001</v>
      </c>
      <c r="F3960">
        <v>22.33</v>
      </c>
      <c r="G3960">
        <v>11.027645712740799</v>
      </c>
      <c r="H3960">
        <v>1.1572267418559901</v>
      </c>
      <c r="I3960">
        <v>-16.477901862029899</v>
      </c>
      <c r="J3960">
        <v>3.8043246075408601</v>
      </c>
      <c r="K3960">
        <v>22.301498157791599</v>
      </c>
      <c r="L3960">
        <v>21.7941181349562</v>
      </c>
      <c r="M3960">
        <v>57.1126255945506</v>
      </c>
      <c r="N3960">
        <v>0.782857809522574</v>
      </c>
      <c r="O3960">
        <v>38.737124944021502</v>
      </c>
      <c r="P3960">
        <v>54.961832061068598</v>
      </c>
      <c r="Q3960">
        <v>1.8983519052049001E-2</v>
      </c>
    </row>
    <row r="3961" spans="1:17" hidden="1" x14ac:dyDescent="0.3">
      <c r="A3961" t="s">
        <v>8155</v>
      </c>
      <c r="B3961" t="s">
        <v>8156</v>
      </c>
      <c r="C3961" t="str">
        <f>IFERROR(VLOOKUP(Table1[[#This Row],[Ticker]],[1]!Table2[[Symbol]:[Industry]],2,FALSE),"-")</f>
        <v>-</v>
      </c>
      <c r="D3961" t="s">
        <v>532</v>
      </c>
      <c r="E3961">
        <v>24.070453000000001</v>
      </c>
      <c r="F3961">
        <v>106.7</v>
      </c>
      <c r="G3961">
        <v>70.153986915411295</v>
      </c>
      <c r="H3961">
        <v>-20.6014624314165</v>
      </c>
      <c r="I3961">
        <v>17.556290762388201</v>
      </c>
      <c r="J3961">
        <v>-7.4576013108627501</v>
      </c>
      <c r="K3961">
        <v>105.683159966532</v>
      </c>
      <c r="L3961">
        <v>91.903187900091297</v>
      </c>
      <c r="M3961">
        <v>42.357665312858401</v>
      </c>
      <c r="N3961">
        <v>0.26626487447149799</v>
      </c>
      <c r="O3961">
        <v>32.717900656044897</v>
      </c>
      <c r="P3961">
        <v>102.620584884162</v>
      </c>
      <c r="Q3961">
        <v>6.4932965400316997E-2</v>
      </c>
    </row>
    <row r="3962" spans="1:17" hidden="1" x14ac:dyDescent="0.3">
      <c r="A3962" t="s">
        <v>8157</v>
      </c>
      <c r="B3962" t="s">
        <v>8158</v>
      </c>
      <c r="C3962" t="str">
        <f>IFERROR(VLOOKUP(Table1[[#This Row],[Ticker]],[1]!Table2[[Symbol]:[Industry]],2,FALSE),"-")</f>
        <v>-</v>
      </c>
      <c r="D3962" t="s">
        <v>72</v>
      </c>
      <c r="E3962">
        <v>23.990745400000002</v>
      </c>
      <c r="F3962">
        <v>11.71</v>
      </c>
      <c r="G3962">
        <v>-65.692971004717293</v>
      </c>
      <c r="H3962">
        <v>0.47100107808867903</v>
      </c>
      <c r="I3962">
        <v>-19.3677970545567</v>
      </c>
      <c r="J3962">
        <v>7.8970162296442297</v>
      </c>
      <c r="K3962">
        <v>12.0035293713513</v>
      </c>
      <c r="L3962">
        <v>14.9541629805515</v>
      </c>
      <c r="M3962">
        <v>51.920634574750899</v>
      </c>
      <c r="N3962">
        <v>1.2950769277905101</v>
      </c>
      <c r="O3962">
        <v>55.422715627668602</v>
      </c>
      <c r="P3962">
        <v>14.243902439024399</v>
      </c>
      <c r="Q3962">
        <v>7.9368092931664996E-2</v>
      </c>
    </row>
    <row r="3963" spans="1:17" hidden="1" x14ac:dyDescent="0.3">
      <c r="A3963" t="s">
        <v>8159</v>
      </c>
      <c r="B3963" t="s">
        <v>8160</v>
      </c>
      <c r="C3963" t="str">
        <f>IFERROR(VLOOKUP(Table1[[#This Row],[Ticker]],[1]!Table2[[Symbol]:[Industry]],2,FALSE),"-")</f>
        <v>-</v>
      </c>
      <c r="D3963" t="s">
        <v>2276</v>
      </c>
      <c r="E3963">
        <v>23.863864475</v>
      </c>
      <c r="F3963">
        <v>12.65</v>
      </c>
      <c r="G3963">
        <v>-61.469944708520202</v>
      </c>
      <c r="H3963">
        <v>-14.9018744974243</v>
      </c>
      <c r="I3963">
        <v>-13.216498353258</v>
      </c>
      <c r="J3963">
        <v>-5.1126039959616101</v>
      </c>
      <c r="K3963">
        <v>14.118162037771</v>
      </c>
      <c r="L3963">
        <v>14.4941692779948</v>
      </c>
      <c r="M3963">
        <v>30.335498668505601</v>
      </c>
      <c r="N3963">
        <v>0.223285486443381</v>
      </c>
      <c r="O3963">
        <v>46.245059288537497</v>
      </c>
      <c r="P3963">
        <v>17.129629629629601</v>
      </c>
      <c r="Q3963">
        <v>-6.7906999748495997E-2</v>
      </c>
    </row>
    <row r="3964" spans="1:17" hidden="1" x14ac:dyDescent="0.3">
      <c r="A3964" t="s">
        <v>8161</v>
      </c>
      <c r="B3964" t="s">
        <v>8162</v>
      </c>
      <c r="C3964" t="str">
        <f>IFERROR(VLOOKUP(Table1[[#This Row],[Ticker]],[1]!Table2[[Symbol]:[Industry]],2,FALSE),"-")</f>
        <v>-</v>
      </c>
      <c r="D3964" t="s">
        <v>141</v>
      </c>
      <c r="E3964">
        <v>23.836787999999999</v>
      </c>
      <c r="F3964">
        <v>91.8</v>
      </c>
      <c r="G3964">
        <v>-58.704959016705303</v>
      </c>
      <c r="H3964">
        <v>-1.2717375111229301</v>
      </c>
      <c r="I3964">
        <v>-33.8901825637843</v>
      </c>
      <c r="J3964">
        <v>-1.3721459806944301</v>
      </c>
      <c r="K3964">
        <v>96.553277232194304</v>
      </c>
      <c r="L3964">
        <v>112.225355137169</v>
      </c>
      <c r="M3964">
        <v>2.8531620086240999</v>
      </c>
      <c r="N3964">
        <v>0</v>
      </c>
      <c r="O3964">
        <v>46.405228758169898</v>
      </c>
      <c r="P3964">
        <v>0</v>
      </c>
    </row>
    <row r="3965" spans="1:17" hidden="1" x14ac:dyDescent="0.3">
      <c r="A3965" t="s">
        <v>8163</v>
      </c>
      <c r="B3965" t="s">
        <v>8164</v>
      </c>
      <c r="C3965" t="str">
        <f>IFERROR(VLOOKUP(Table1[[#This Row],[Ticker]],[1]!Table2[[Symbol]:[Industry]],2,FALSE),"-")</f>
        <v>-</v>
      </c>
      <c r="D3965" t="s">
        <v>415</v>
      </c>
      <c r="E3965">
        <v>23.802510000000002</v>
      </c>
      <c r="F3965">
        <v>47.51</v>
      </c>
      <c r="G3965">
        <v>232.08527209364701</v>
      </c>
      <c r="H3965">
        <v>-1.2717375111229301</v>
      </c>
      <c r="I3965">
        <v>-14.416498353258</v>
      </c>
      <c r="J3965">
        <v>-1.3721459806944301</v>
      </c>
      <c r="K3965">
        <v>47.494433327890597</v>
      </c>
      <c r="L3965">
        <v>44.223117082869003</v>
      </c>
      <c r="M3965">
        <v>100</v>
      </c>
      <c r="O3965">
        <v>0</v>
      </c>
      <c r="P3965">
        <v>262.118902439024</v>
      </c>
    </row>
    <row r="3966" spans="1:17" hidden="1" x14ac:dyDescent="0.3">
      <c r="A3966" t="s">
        <v>8165</v>
      </c>
      <c r="B3966" t="s">
        <v>8166</v>
      </c>
      <c r="C3966" t="str">
        <f>IFERROR(VLOOKUP(Table1[[#This Row],[Ticker]],[1]!Table2[[Symbol]:[Industry]],2,FALSE),"-")</f>
        <v>-</v>
      </c>
      <c r="D3966" t="s">
        <v>184</v>
      </c>
      <c r="E3966">
        <v>23.7895</v>
      </c>
      <c r="F3966">
        <v>49</v>
      </c>
      <c r="G3966">
        <v>-2.8599994084443998</v>
      </c>
      <c r="H3966">
        <v>-5.5040209756898504</v>
      </c>
      <c r="I3966">
        <v>-1.25252606688386</v>
      </c>
      <c r="J3966">
        <v>-4.0721459806944402</v>
      </c>
      <c r="K3966">
        <v>47.1491395188106</v>
      </c>
      <c r="L3966">
        <v>43.236118299114999</v>
      </c>
      <c r="M3966">
        <v>49.1469034984217</v>
      </c>
      <c r="N3966">
        <v>0.16123682642057799</v>
      </c>
      <c r="O3966">
        <v>30.408163265306101</v>
      </c>
      <c r="P3966">
        <v>44.542772861356902</v>
      </c>
      <c r="Q3966">
        <v>5.0534795552036001E-2</v>
      </c>
    </row>
    <row r="3967" spans="1:17" hidden="1" x14ac:dyDescent="0.3">
      <c r="A3967" t="s">
        <v>8167</v>
      </c>
      <c r="B3967" t="s">
        <v>8168</v>
      </c>
      <c r="C3967" t="str">
        <f>IFERROR(VLOOKUP(Table1[[#This Row],[Ticker]],[1]!Table2[[Symbol]:[Industry]],2,FALSE),"-")</f>
        <v>-</v>
      </c>
      <c r="D3967" t="s">
        <v>630</v>
      </c>
      <c r="E3967">
        <v>23.728164240000002</v>
      </c>
      <c r="F3967">
        <v>3.19</v>
      </c>
      <c r="G3967">
        <v>-9.2002970120433307</v>
      </c>
      <c r="H3967">
        <v>0.96468421411669403</v>
      </c>
      <c r="I3967">
        <v>-27.495517426827401</v>
      </c>
      <c r="J3967">
        <v>-14.6512787720223</v>
      </c>
      <c r="K3967">
        <v>3.2081289709378602</v>
      </c>
      <c r="L3967">
        <v>3.1482459577308401</v>
      </c>
      <c r="M3967">
        <v>42.077452503645297</v>
      </c>
      <c r="N3967">
        <v>1.2878106749170599</v>
      </c>
      <c r="O3967">
        <v>42.006269592476499</v>
      </c>
      <c r="P3967">
        <v>32.365145228215702</v>
      </c>
      <c r="Q3967">
        <v>4.7184215299809998E-2</v>
      </c>
    </row>
    <row r="3968" spans="1:17" hidden="1" x14ac:dyDescent="0.3">
      <c r="A3968" t="s">
        <v>8169</v>
      </c>
      <c r="B3968" t="s">
        <v>8170</v>
      </c>
      <c r="C3968" t="str">
        <f>IFERROR(VLOOKUP(Table1[[#This Row],[Ticker]],[1]!Table2[[Symbol]:[Industry]],2,FALSE),"-")</f>
        <v>-</v>
      </c>
      <c r="D3968" t="s">
        <v>532</v>
      </c>
      <c r="E3968">
        <v>23.719382400000001</v>
      </c>
      <c r="F3968">
        <v>85.89</v>
      </c>
      <c r="G3968">
        <v>60.833036321289903</v>
      </c>
      <c r="H3968">
        <v>126.40391094014799</v>
      </c>
      <c r="I3968">
        <v>76.450168313408597</v>
      </c>
      <c r="J3968">
        <v>8.6023096816337397</v>
      </c>
      <c r="K3968">
        <v>56.244816864047699</v>
      </c>
      <c r="L3968">
        <v>46.760025605310702</v>
      </c>
      <c r="M3968">
        <v>68.005321621843606</v>
      </c>
      <c r="N3968">
        <v>2.67919876733436</v>
      </c>
      <c r="O3968">
        <v>13.121434392828</v>
      </c>
      <c r="P3968">
        <v>135.31506849314999</v>
      </c>
    </row>
    <row r="3969" spans="1:17" hidden="1" x14ac:dyDescent="0.3">
      <c r="A3969" t="s">
        <v>8171</v>
      </c>
      <c r="B3969" t="s">
        <v>8172</v>
      </c>
      <c r="C3969" t="str">
        <f>IFERROR(VLOOKUP(Table1[[#This Row],[Ticker]],[1]!Table2[[Symbol]:[Industry]],2,FALSE),"-")</f>
        <v>-</v>
      </c>
      <c r="D3969" t="s">
        <v>630</v>
      </c>
      <c r="E3969">
        <v>23.712</v>
      </c>
      <c r="F3969">
        <v>24.96</v>
      </c>
      <c r="G3969">
        <v>3.9438253712094999</v>
      </c>
      <c r="H3969">
        <v>-1.7333405325245199</v>
      </c>
      <c r="I3969">
        <v>12.2840092609551</v>
      </c>
      <c r="J3969">
        <v>-0.43597576792848602</v>
      </c>
      <c r="K3969">
        <v>23.073472084525399</v>
      </c>
      <c r="L3969">
        <v>21.957224340561801</v>
      </c>
      <c r="M3969">
        <v>71.343118419136999</v>
      </c>
      <c r="N3969">
        <v>1.06776401127163</v>
      </c>
      <c r="O3969">
        <v>33.173076923076898</v>
      </c>
      <c r="P3969">
        <v>49.909909909909899</v>
      </c>
      <c r="Q3969">
        <v>8.1027218557106997E-2</v>
      </c>
    </row>
    <row r="3970" spans="1:17" hidden="1" x14ac:dyDescent="0.3">
      <c r="A3970" t="s">
        <v>8173</v>
      </c>
      <c r="B3970" t="s">
        <v>8174</v>
      </c>
      <c r="C3970" t="str">
        <f>IFERROR(VLOOKUP(Table1[[#This Row],[Ticker]],[1]!Table2[[Symbol]:[Industry]],2,FALSE),"-")</f>
        <v>-</v>
      </c>
      <c r="D3970" t="s">
        <v>569</v>
      </c>
      <c r="E3970">
        <v>23.685400000000001</v>
      </c>
      <c r="F3970">
        <v>51.49</v>
      </c>
      <c r="G3970">
        <v>-56.423909115927003</v>
      </c>
      <c r="H3970">
        <v>-6.3431399278200997</v>
      </c>
      <c r="I3970">
        <v>-18.781282900063299</v>
      </c>
      <c r="J3970">
        <v>2.3278540193055601</v>
      </c>
      <c r="K3970">
        <v>53.684164776853997</v>
      </c>
      <c r="L3970">
        <v>55.719175058422202</v>
      </c>
      <c r="M3970">
        <v>43.649191093958102</v>
      </c>
      <c r="N3970">
        <v>0.57852325552386197</v>
      </c>
      <c r="O3970">
        <v>42.260633132647101</v>
      </c>
      <c r="P3970">
        <v>16.545948392937898</v>
      </c>
      <c r="Q3970">
        <v>-6.5083115510410003E-3</v>
      </c>
    </row>
    <row r="3971" spans="1:17" hidden="1" x14ac:dyDescent="0.3">
      <c r="A3971" t="s">
        <v>8175</v>
      </c>
      <c r="B3971" t="s">
        <v>8176</v>
      </c>
      <c r="C3971" t="str">
        <f>IFERROR(VLOOKUP(Table1[[#This Row],[Ticker]],[1]!Table2[[Symbol]:[Industry]],2,FALSE),"-")</f>
        <v>-</v>
      </c>
      <c r="D3971" t="s">
        <v>446</v>
      </c>
      <c r="E3971">
        <v>23.674040000000002</v>
      </c>
      <c r="F3971">
        <v>34.36</v>
      </c>
      <c r="G3971">
        <v>5.2419602058044497</v>
      </c>
      <c r="H3971">
        <v>3.9748851718805298</v>
      </c>
      <c r="I3971">
        <v>-14.183126124553199</v>
      </c>
      <c r="J3971">
        <v>-3.1316767724832899</v>
      </c>
      <c r="K3971">
        <v>31.9364048196108</v>
      </c>
      <c r="L3971">
        <v>29.518416095776299</v>
      </c>
      <c r="M3971">
        <v>55.596220101700098</v>
      </c>
      <c r="N3971">
        <v>0.30782502282005703</v>
      </c>
      <c r="O3971">
        <v>22.7008149010477</v>
      </c>
      <c r="P3971">
        <v>59.739655973965498</v>
      </c>
      <c r="Q3971">
        <v>3.5484466851704997E-2</v>
      </c>
    </row>
    <row r="3972" spans="1:17" hidden="1" x14ac:dyDescent="0.3">
      <c r="A3972" t="s">
        <v>8177</v>
      </c>
      <c r="B3972" t="s">
        <v>8178</v>
      </c>
      <c r="C3972" t="str">
        <f>IFERROR(VLOOKUP(Table1[[#This Row],[Ticker]],[1]!Table2[[Symbol]:[Industry]],2,FALSE),"-")</f>
        <v>-</v>
      </c>
      <c r="D3972" t="s">
        <v>51</v>
      </c>
      <c r="E3972">
        <v>23.590050000000002</v>
      </c>
      <c r="F3972">
        <v>2.04</v>
      </c>
      <c r="G3972">
        <v>-15.426888772342901</v>
      </c>
      <c r="H3972">
        <v>0.21341100372854399</v>
      </c>
      <c r="I3972">
        <v>-33.141597954851598</v>
      </c>
      <c r="J3972">
        <v>-1.3721459806944301</v>
      </c>
      <c r="K3972">
        <v>2.0693383495443101</v>
      </c>
      <c r="L3972">
        <v>2.1005370240893901</v>
      </c>
      <c r="M3972">
        <v>39.213961144010099</v>
      </c>
      <c r="N3972">
        <v>0.59705591516391199</v>
      </c>
      <c r="O3972">
        <v>56.862745098039198</v>
      </c>
      <c r="P3972">
        <v>34.210526315789402</v>
      </c>
      <c r="Q3972">
        <v>5.2350074453131001E-2</v>
      </c>
    </row>
    <row r="3973" spans="1:17" hidden="1" x14ac:dyDescent="0.3">
      <c r="A3973" t="s">
        <v>8179</v>
      </c>
      <c r="B3973" t="s">
        <v>8180</v>
      </c>
      <c r="C3973" t="str">
        <f>IFERROR(VLOOKUP(Table1[[#This Row],[Ticker]],[1]!Table2[[Symbol]:[Industry]],2,FALSE),"-")</f>
        <v>-</v>
      </c>
      <c r="D3973" t="s">
        <v>532</v>
      </c>
      <c r="E3973">
        <v>23.507934528</v>
      </c>
      <c r="F3973">
        <v>39.520000000000003</v>
      </c>
      <c r="G3973">
        <v>83.703524873660598</v>
      </c>
      <c r="H3973">
        <v>-9.3684544587715504</v>
      </c>
      <c r="I3973">
        <v>-68.371991770478004</v>
      </c>
      <c r="J3973">
        <v>18.160456442848499</v>
      </c>
      <c r="K3973">
        <v>41.693333800503801</v>
      </c>
      <c r="L3973">
        <v>42.566708773755501</v>
      </c>
      <c r="M3973">
        <v>56.667468702680701</v>
      </c>
      <c r="N3973">
        <v>1.1460853009566301</v>
      </c>
      <c r="O3973">
        <v>125.936234817813</v>
      </c>
      <c r="P3973">
        <v>128.30733679953701</v>
      </c>
      <c r="Q3973">
        <v>8.3651636737188007E-2</v>
      </c>
    </row>
    <row r="3974" spans="1:17" hidden="1" x14ac:dyDescent="0.3">
      <c r="A3974" t="s">
        <v>8181</v>
      </c>
      <c r="B3974" t="s">
        <v>8182</v>
      </c>
      <c r="C3974" t="str">
        <f>IFERROR(VLOOKUP(Table1[[#This Row],[Ticker]],[1]!Table2[[Symbol]:[Industry]],2,FALSE),"-")</f>
        <v>-</v>
      </c>
      <c r="D3974" t="s">
        <v>51</v>
      </c>
      <c r="E3974">
        <v>23.490914222000001</v>
      </c>
      <c r="F3974">
        <v>8.66</v>
      </c>
      <c r="G3974">
        <v>100.899702987956</v>
      </c>
      <c r="H3974">
        <v>13.08790026378</v>
      </c>
      <c r="I3974">
        <v>-33.481918914005597</v>
      </c>
      <c r="J3974">
        <v>2.6278540193055502</v>
      </c>
      <c r="K3974">
        <v>8.1070947007888794</v>
      </c>
      <c r="L3974">
        <v>7.4735869153920103</v>
      </c>
      <c r="M3974">
        <v>65.539297637138205</v>
      </c>
      <c r="N3974">
        <v>1.8581174105276199</v>
      </c>
      <c r="O3974">
        <v>35.103926096997597</v>
      </c>
      <c r="Q3974">
        <v>0.117486523844618</v>
      </c>
    </row>
    <row r="3975" spans="1:17" hidden="1" x14ac:dyDescent="0.3">
      <c r="A3975" t="s">
        <v>8183</v>
      </c>
      <c r="B3975" t="s">
        <v>8184</v>
      </c>
      <c r="C3975" t="str">
        <f>IFERROR(VLOOKUP(Table1[[#This Row],[Ticker]],[1]!Table2[[Symbol]:[Industry]],2,FALSE),"-")</f>
        <v>-</v>
      </c>
      <c r="E3975">
        <v>23.464773894</v>
      </c>
      <c r="F3975">
        <v>51.13</v>
      </c>
      <c r="G3975">
        <v>121.838290836889</v>
      </c>
      <c r="H3975">
        <v>14.432705349414</v>
      </c>
      <c r="I3975">
        <v>73.769000358556397</v>
      </c>
      <c r="J3975">
        <v>-1.3721459806944301</v>
      </c>
      <c r="K3975">
        <v>42.193839797425802</v>
      </c>
      <c r="L3975">
        <v>30.834374066831401</v>
      </c>
      <c r="M3975">
        <v>100</v>
      </c>
      <c r="N3975">
        <v>1.11795573807894</v>
      </c>
      <c r="O3975">
        <v>0</v>
      </c>
      <c r="P3975">
        <v>151.87192118226599</v>
      </c>
    </row>
    <row r="3976" spans="1:17" hidden="1" x14ac:dyDescent="0.3">
      <c r="A3976" t="s">
        <v>8185</v>
      </c>
      <c r="B3976" t="s">
        <v>8186</v>
      </c>
      <c r="C3976" t="str">
        <f>IFERROR(VLOOKUP(Table1[[#This Row],[Ticker]],[1]!Table2[[Symbol]:[Industry]],2,FALSE),"-")</f>
        <v>-</v>
      </c>
      <c r="D3976" t="s">
        <v>630</v>
      </c>
      <c r="E3976">
        <v>23.462399999999999</v>
      </c>
      <c r="F3976">
        <v>15.04</v>
      </c>
      <c r="G3976">
        <v>84.517011594708904</v>
      </c>
      <c r="H3976">
        <v>-21.780481549278701</v>
      </c>
      <c r="I3976">
        <v>-16.244174593466798</v>
      </c>
      <c r="J3976">
        <v>-2.2313660732258298</v>
      </c>
      <c r="K3976">
        <v>14.9158899965536</v>
      </c>
      <c r="L3976">
        <v>12.8601512378506</v>
      </c>
      <c r="M3976">
        <v>45.344862942328497</v>
      </c>
      <c r="N3976">
        <v>1.4783404387355299</v>
      </c>
      <c r="O3976">
        <v>44.680851063829799</v>
      </c>
      <c r="P3976">
        <v>114.550641940085</v>
      </c>
      <c r="Q3976">
        <v>0.23727820498220001</v>
      </c>
    </row>
    <row r="3977" spans="1:17" hidden="1" x14ac:dyDescent="0.3">
      <c r="A3977" t="s">
        <v>8187</v>
      </c>
      <c r="B3977" t="s">
        <v>8188</v>
      </c>
      <c r="C3977" t="str">
        <f>IFERROR(VLOOKUP(Table1[[#This Row],[Ticker]],[1]!Table2[[Symbol]:[Industry]],2,FALSE),"-")</f>
        <v>-</v>
      </c>
      <c r="D3977" t="s">
        <v>4591</v>
      </c>
      <c r="E3977">
        <v>23.34357468</v>
      </c>
      <c r="F3977">
        <v>29.52</v>
      </c>
      <c r="G3977">
        <v>1.0422518059463899E-2</v>
      </c>
      <c r="H3977">
        <v>26.8519738290832</v>
      </c>
      <c r="I3977">
        <v>18.676378112026001</v>
      </c>
      <c r="J3977">
        <v>18.8212776169844</v>
      </c>
      <c r="K3977">
        <v>25.5595229345627</v>
      </c>
      <c r="L3977">
        <v>24.968253385136801</v>
      </c>
      <c r="M3977">
        <v>61.7668363871257</v>
      </c>
      <c r="N3977">
        <v>2.9781852071708701</v>
      </c>
      <c r="O3977">
        <v>20.155826558265499</v>
      </c>
      <c r="P3977">
        <v>46.865671641791003</v>
      </c>
      <c r="Q3977">
        <v>-2.0722254398654001E-2</v>
      </c>
    </row>
    <row r="3978" spans="1:17" hidden="1" x14ac:dyDescent="0.3">
      <c r="A3978" t="s">
        <v>8189</v>
      </c>
      <c r="B3978" t="s">
        <v>8190</v>
      </c>
      <c r="C3978" t="str">
        <f>IFERROR(VLOOKUP(Table1[[#This Row],[Ticker]],[1]!Table2[[Symbol]:[Industry]],2,FALSE),"-")</f>
        <v>-</v>
      </c>
      <c r="D3978" t="s">
        <v>54</v>
      </c>
      <c r="E3978">
        <v>23.333310900000001</v>
      </c>
      <c r="F3978">
        <v>78.03</v>
      </c>
      <c r="G3978">
        <v>-16.9466738236375</v>
      </c>
      <c r="H3978">
        <v>4.1350729905666901</v>
      </c>
      <c r="I3978">
        <v>-7.8763563543502899</v>
      </c>
      <c r="J3978">
        <v>2.27002654326721</v>
      </c>
      <c r="K3978">
        <v>75.898971051611298</v>
      </c>
      <c r="L3978">
        <v>71.182174381739003</v>
      </c>
      <c r="M3978">
        <v>42.745335624941298</v>
      </c>
      <c r="N3978">
        <v>0.44791608142577199</v>
      </c>
      <c r="O3978">
        <v>34.243239779571901</v>
      </c>
      <c r="P3978">
        <v>39.339285714285701</v>
      </c>
      <c r="Q3978">
        <v>5.8789691536172001E-2</v>
      </c>
    </row>
    <row r="3979" spans="1:17" hidden="1" x14ac:dyDescent="0.3">
      <c r="A3979" t="s">
        <v>8191</v>
      </c>
      <c r="B3979" t="s">
        <v>8192</v>
      </c>
      <c r="C3979" t="str">
        <f>IFERROR(VLOOKUP(Table1[[#This Row],[Ticker]],[1]!Table2[[Symbol]:[Industry]],2,FALSE),"-")</f>
        <v>-</v>
      </c>
      <c r="D3979" t="s">
        <v>743</v>
      </c>
      <c r="E3979">
        <v>23.31605892</v>
      </c>
      <c r="F3979">
        <v>83.36</v>
      </c>
      <c r="G3979">
        <v>-15.212693706258101</v>
      </c>
      <c r="H3979">
        <v>2.7697901121622102</v>
      </c>
      <c r="I3979">
        <v>7.4726667293564102</v>
      </c>
      <c r="J3979">
        <v>-0.1455947541432</v>
      </c>
      <c r="K3979">
        <v>83.367772518732195</v>
      </c>
      <c r="L3979">
        <v>79.120574880548503</v>
      </c>
      <c r="M3979">
        <v>58.062255720738897</v>
      </c>
      <c r="N3979">
        <v>1.00197710931367</v>
      </c>
      <c r="O3979">
        <v>11.6242802303262</v>
      </c>
      <c r="P3979">
        <v>26.188313654253701</v>
      </c>
    </row>
    <row r="3980" spans="1:17" hidden="1" x14ac:dyDescent="0.3">
      <c r="A3980" t="s">
        <v>8193</v>
      </c>
      <c r="B3980" t="s">
        <v>8194</v>
      </c>
      <c r="C3980" t="str">
        <f>IFERROR(VLOOKUP(Table1[[#This Row],[Ticker]],[1]!Table2[[Symbol]:[Industry]],2,FALSE),"-")</f>
        <v>-</v>
      </c>
      <c r="D3980" t="s">
        <v>2276</v>
      </c>
      <c r="E3980">
        <v>23.154453759999999</v>
      </c>
      <c r="F3980">
        <v>23.06</v>
      </c>
      <c r="G3980">
        <v>50.545852818288097</v>
      </c>
      <c r="H3980">
        <v>3.94043961064828</v>
      </c>
      <c r="I3980">
        <v>-5.43729230410867</v>
      </c>
      <c r="J3980">
        <v>-8.3080904931383497</v>
      </c>
      <c r="K3980">
        <v>21.621701068801599</v>
      </c>
      <c r="L3980">
        <v>19.334326001497299</v>
      </c>
      <c r="M3980">
        <v>55.703641265375801</v>
      </c>
      <c r="N3980">
        <v>0.81262490884743499</v>
      </c>
      <c r="O3980">
        <v>20.555073720728501</v>
      </c>
      <c r="P3980">
        <v>87.9380603096984</v>
      </c>
      <c r="Q3980">
        <v>9.1411108631300004E-4</v>
      </c>
    </row>
    <row r="3981" spans="1:17" hidden="1" x14ac:dyDescent="0.3">
      <c r="A3981" t="s">
        <v>8195</v>
      </c>
      <c r="B3981" t="s">
        <v>8196</v>
      </c>
      <c r="C3981" t="str">
        <f>IFERROR(VLOOKUP(Table1[[#This Row],[Ticker]],[1]!Table2[[Symbol]:[Industry]],2,FALSE),"-")</f>
        <v>-</v>
      </c>
      <c r="D3981" t="s">
        <v>415</v>
      </c>
      <c r="E3981">
        <v>23.117917859999999</v>
      </c>
      <c r="F3981">
        <v>32.94</v>
      </c>
      <c r="G3981">
        <v>37.599957440882797</v>
      </c>
      <c r="H3981">
        <v>-9.0401401878759096</v>
      </c>
      <c r="I3981">
        <v>-6.4164983532580102</v>
      </c>
      <c r="J3981">
        <v>-6.7170250490730599</v>
      </c>
      <c r="K3981">
        <v>30.675120611934599</v>
      </c>
      <c r="L3981">
        <v>27.222920089909199</v>
      </c>
      <c r="M3981">
        <v>58.071818675122898</v>
      </c>
      <c r="N3981">
        <v>0.86786383113656096</v>
      </c>
      <c r="O3981">
        <v>27.018822100789301</v>
      </c>
      <c r="P3981">
        <v>108.481012658227</v>
      </c>
      <c r="Q3981">
        <v>0.111853924494262</v>
      </c>
    </row>
    <row r="3982" spans="1:17" hidden="1" x14ac:dyDescent="0.3">
      <c r="A3982" t="s">
        <v>8197</v>
      </c>
      <c r="B3982" t="s">
        <v>8198</v>
      </c>
      <c r="C3982" t="str">
        <f>IFERROR(VLOOKUP(Table1[[#This Row],[Ticker]],[1]!Table2[[Symbol]:[Industry]],2,FALSE),"-")</f>
        <v>-</v>
      </c>
      <c r="D3982" t="s">
        <v>740</v>
      </c>
      <c r="E3982">
        <v>23.1</v>
      </c>
      <c r="F3982">
        <v>21</v>
      </c>
      <c r="G3982">
        <v>-42.968953728461202</v>
      </c>
      <c r="H3982">
        <v>-1.2717375111229301</v>
      </c>
      <c r="I3982">
        <v>-0.59536014187589004</v>
      </c>
      <c r="J3982">
        <v>-1.3721459806944301</v>
      </c>
      <c r="K3982">
        <v>21.7222538110261</v>
      </c>
      <c r="L3982">
        <v>21.340707424714999</v>
      </c>
      <c r="M3982">
        <v>0.12233168015012599</v>
      </c>
      <c r="N3982">
        <v>0.72839506172839497</v>
      </c>
      <c r="O3982">
        <v>28.571428571428498</v>
      </c>
      <c r="P3982">
        <v>28.834355828220801</v>
      </c>
    </row>
    <row r="3983" spans="1:17" hidden="1" x14ac:dyDescent="0.3">
      <c r="A3983" t="s">
        <v>8199</v>
      </c>
      <c r="B3983" t="s">
        <v>8200</v>
      </c>
      <c r="C3983" t="str">
        <f>IFERROR(VLOOKUP(Table1[[#This Row],[Ticker]],[1]!Table2[[Symbol]:[Industry]],2,FALSE),"-")</f>
        <v>-</v>
      </c>
      <c r="D3983" t="s">
        <v>740</v>
      </c>
      <c r="E3983">
        <v>23.091247410000001</v>
      </c>
      <c r="F3983">
        <v>2.6</v>
      </c>
      <c r="K3983">
        <v>2.9214051989229399</v>
      </c>
      <c r="L3983">
        <v>4.2861502767889696</v>
      </c>
      <c r="M3983">
        <v>64.437260219561196</v>
      </c>
      <c r="N3983">
        <v>1</v>
      </c>
      <c r="Q3983">
        <v>-8.2544193203107005E-2</v>
      </c>
    </row>
    <row r="3984" spans="1:17" hidden="1" x14ac:dyDescent="0.3">
      <c r="A3984" t="s">
        <v>8201</v>
      </c>
      <c r="B3984" t="s">
        <v>8202</v>
      </c>
      <c r="C3984" t="str">
        <f>IFERROR(VLOOKUP(Table1[[#This Row],[Ticker]],[1]!Table2[[Symbol]:[Industry]],2,FALSE),"-")</f>
        <v>-</v>
      </c>
      <c r="D3984" t="s">
        <v>630</v>
      </c>
      <c r="E3984">
        <v>23.071362400000002</v>
      </c>
      <c r="F3984">
        <v>45.61</v>
      </c>
      <c r="G3984">
        <v>182.363629928595</v>
      </c>
      <c r="H3984">
        <v>-12.562060091768</v>
      </c>
      <c r="I3984">
        <v>0.61502749793997802</v>
      </c>
      <c r="J3984">
        <v>-1.3721459806944301</v>
      </c>
      <c r="K3984">
        <v>44.964911937675502</v>
      </c>
      <c r="L3984">
        <v>35.101487357429598</v>
      </c>
      <c r="M3984">
        <v>50.809738801177197</v>
      </c>
      <c r="N3984">
        <v>0.354192703606032</v>
      </c>
      <c r="O3984">
        <v>15.9833369875027</v>
      </c>
      <c r="P3984">
        <v>276.94214876032999</v>
      </c>
      <c r="Q3984">
        <v>0.117934221122045</v>
      </c>
    </row>
    <row r="3985" spans="1:17" hidden="1" x14ac:dyDescent="0.3">
      <c r="A3985" t="s">
        <v>8203</v>
      </c>
      <c r="B3985" t="s">
        <v>8204</v>
      </c>
      <c r="C3985" t="str">
        <f>IFERROR(VLOOKUP(Table1[[#This Row],[Ticker]],[1]!Table2[[Symbol]:[Industry]],2,FALSE),"-")</f>
        <v>-</v>
      </c>
      <c r="D3985" t="s">
        <v>4330</v>
      </c>
      <c r="E3985">
        <v>23.032399999999999</v>
      </c>
      <c r="F3985">
        <v>71</v>
      </c>
      <c r="G3985">
        <v>-41.339064449061802</v>
      </c>
      <c r="H3985">
        <v>-5.5574517968372099</v>
      </c>
      <c r="I3985">
        <v>-22.208706145465701</v>
      </c>
      <c r="J3985">
        <v>-5.6578602664087203</v>
      </c>
      <c r="K3985">
        <v>68.304807165071594</v>
      </c>
      <c r="L3985">
        <v>68.899635240627703</v>
      </c>
      <c r="M3985">
        <v>69.651120535817896</v>
      </c>
      <c r="N3985">
        <v>1.0269360269360199</v>
      </c>
      <c r="O3985">
        <v>23.943661971830899</v>
      </c>
      <c r="P3985">
        <v>26.785714285714199</v>
      </c>
    </row>
    <row r="3986" spans="1:17" hidden="1" x14ac:dyDescent="0.3">
      <c r="A3986" t="s">
        <v>8205</v>
      </c>
      <c r="B3986" t="s">
        <v>8206</v>
      </c>
      <c r="C3986" t="str">
        <f>IFERROR(VLOOKUP(Table1[[#This Row],[Ticker]],[1]!Table2[[Symbol]:[Industry]],2,FALSE),"-")</f>
        <v>-</v>
      </c>
      <c r="D3986" t="s">
        <v>1308</v>
      </c>
      <c r="E3986">
        <v>22.895675399999998</v>
      </c>
      <c r="F3986">
        <v>78.900000000000006</v>
      </c>
      <c r="G3986">
        <v>-86.5649509337739</v>
      </c>
      <c r="H3986">
        <v>10.2425482031627</v>
      </c>
      <c r="I3986">
        <v>-3.8348585494738199</v>
      </c>
      <c r="J3986">
        <v>11.758288801914199</v>
      </c>
      <c r="K3986">
        <v>69.518201129386</v>
      </c>
      <c r="M3986">
        <v>75.192369407490901</v>
      </c>
      <c r="N3986">
        <v>1.7244249726177401</v>
      </c>
      <c r="O3986">
        <v>152.85171102661499</v>
      </c>
      <c r="P3986">
        <v>43.454545454545404</v>
      </c>
    </row>
    <row r="3987" spans="1:17" hidden="1" x14ac:dyDescent="0.3">
      <c r="A3987" t="s">
        <v>8207</v>
      </c>
      <c r="B3987" t="s">
        <v>8208</v>
      </c>
      <c r="C3987" t="str">
        <f>IFERROR(VLOOKUP(Table1[[#This Row],[Ticker]],[1]!Table2[[Symbol]:[Industry]],2,FALSE),"-")</f>
        <v>-</v>
      </c>
      <c r="D3987" t="s">
        <v>296</v>
      </c>
      <c r="E3987">
        <v>22.853140384</v>
      </c>
      <c r="F3987">
        <v>26.72</v>
      </c>
      <c r="G3987">
        <v>-53.690773202519502</v>
      </c>
      <c r="H3987">
        <v>1.1627194177160201</v>
      </c>
      <c r="I3987">
        <v>-16.969379461937798</v>
      </c>
      <c r="J3987">
        <v>-4.24856643523988</v>
      </c>
      <c r="K3987">
        <v>27.209969632387999</v>
      </c>
      <c r="L3987">
        <v>29.693426609576601</v>
      </c>
      <c r="M3987">
        <v>37.8902805493777</v>
      </c>
      <c r="N3987">
        <v>0.69745511863445597</v>
      </c>
      <c r="O3987">
        <v>48.203592814371198</v>
      </c>
      <c r="P3987">
        <v>15.271786022433099</v>
      </c>
      <c r="Q3987">
        <v>-2.5488145892210001E-3</v>
      </c>
    </row>
    <row r="3988" spans="1:17" hidden="1" x14ac:dyDescent="0.3">
      <c r="A3988" t="s">
        <v>8209</v>
      </c>
      <c r="B3988" t="s">
        <v>8210</v>
      </c>
      <c r="C3988" t="str">
        <f>IFERROR(VLOOKUP(Table1[[#This Row],[Ticker]],[1]!Table2[[Symbol]:[Industry]],2,FALSE),"-")</f>
        <v>-</v>
      </c>
      <c r="D3988" t="s">
        <v>740</v>
      </c>
      <c r="E3988">
        <v>22.843387</v>
      </c>
      <c r="F3988">
        <v>9.17</v>
      </c>
      <c r="G3988">
        <v>99.216369654623307</v>
      </c>
      <c r="H3988">
        <v>21.279808880629599</v>
      </c>
      <c r="I3988">
        <v>39.960606023846303</v>
      </c>
      <c r="J3988">
        <v>-14.0443222892343</v>
      </c>
      <c r="K3988">
        <v>9.0903481984049304</v>
      </c>
      <c r="L3988">
        <v>6.9702420407677996</v>
      </c>
      <c r="M3988">
        <v>32.369381538227302</v>
      </c>
      <c r="N3988">
        <v>0.89844128182786298</v>
      </c>
      <c r="O3988">
        <v>61.177753544165697</v>
      </c>
      <c r="P3988">
        <v>145.84450402144699</v>
      </c>
      <c r="Q3988">
        <v>-1.1820834238478E-2</v>
      </c>
    </row>
    <row r="3989" spans="1:17" hidden="1" x14ac:dyDescent="0.3">
      <c r="A3989" t="s">
        <v>8211</v>
      </c>
      <c r="B3989" t="s">
        <v>8212</v>
      </c>
      <c r="C3989" t="str">
        <f>IFERROR(VLOOKUP(Table1[[#This Row],[Ticker]],[1]!Table2[[Symbol]:[Industry]],2,FALSE),"-")</f>
        <v>-</v>
      </c>
      <c r="D3989" t="s">
        <v>418</v>
      </c>
      <c r="E3989">
        <v>22.821984</v>
      </c>
      <c r="F3989">
        <v>43.62</v>
      </c>
      <c r="G3989">
        <v>-20.9017814587116</v>
      </c>
      <c r="H3989">
        <v>9.7282624888770606</v>
      </c>
      <c r="I3989">
        <v>-2.57034450710416</v>
      </c>
      <c r="J3989">
        <v>-4.5979524323073502</v>
      </c>
      <c r="K3989">
        <v>42.1646460864118</v>
      </c>
      <c r="L3989">
        <v>39.709707019442298</v>
      </c>
      <c r="M3989">
        <v>42.723418914503597</v>
      </c>
      <c r="N3989">
        <v>0.53123594101137905</v>
      </c>
      <c r="O3989">
        <v>14.6263182026593</v>
      </c>
      <c r="P3989">
        <v>40.483091787439598</v>
      </c>
      <c r="Q3989">
        <v>-1.5576925619455E-2</v>
      </c>
    </row>
    <row r="3990" spans="1:17" hidden="1" x14ac:dyDescent="0.3">
      <c r="A3990" t="s">
        <v>8213</v>
      </c>
      <c r="B3990" t="s">
        <v>8214</v>
      </c>
      <c r="C3990" t="str">
        <f>IFERROR(VLOOKUP(Table1[[#This Row],[Ticker]],[1]!Table2[[Symbol]:[Industry]],2,FALSE),"-")</f>
        <v>-</v>
      </c>
      <c r="D3990" t="s">
        <v>630</v>
      </c>
      <c r="E3990">
        <v>22.8098724</v>
      </c>
      <c r="F3990">
        <v>67.83</v>
      </c>
      <c r="G3990">
        <v>27.235092121583602</v>
      </c>
      <c r="H3990">
        <v>72.151081280823306</v>
      </c>
      <c r="I3990">
        <v>37.158920641155397</v>
      </c>
      <c r="J3990">
        <v>20.147793823669701</v>
      </c>
      <c r="K3990">
        <v>44.4795526715249</v>
      </c>
      <c r="L3990">
        <v>42.083510749439299</v>
      </c>
      <c r="M3990">
        <v>98.119715957122096</v>
      </c>
      <c r="N3990">
        <v>3.7867851219013402</v>
      </c>
      <c r="O3990">
        <v>0</v>
      </c>
      <c r="P3990">
        <v>94.243986254295507</v>
      </c>
      <c r="Q3990">
        <v>9.5624112031963998E-2</v>
      </c>
    </row>
    <row r="3991" spans="1:17" hidden="1" x14ac:dyDescent="0.3">
      <c r="A3991" t="s">
        <v>8215</v>
      </c>
      <c r="B3991" t="s">
        <v>8216</v>
      </c>
      <c r="C3991" t="str">
        <f>IFERROR(VLOOKUP(Table1[[#This Row],[Ticker]],[1]!Table2[[Symbol]:[Industry]],2,FALSE),"-")</f>
        <v>-</v>
      </c>
      <c r="D3991" t="s">
        <v>72</v>
      </c>
      <c r="E3991">
        <v>22.802077199999999</v>
      </c>
      <c r="F3991">
        <v>24.54</v>
      </c>
      <c r="G3991">
        <v>-35.6490149607612</v>
      </c>
      <c r="H3991">
        <v>-8.4640452034306204</v>
      </c>
      <c r="I3991">
        <v>-23.0538773554918</v>
      </c>
      <c r="J3991">
        <v>-8.2061228146712697</v>
      </c>
      <c r="K3991">
        <v>24.305600705507601</v>
      </c>
      <c r="L3991">
        <v>26.670162895536102</v>
      </c>
      <c r="M3991">
        <v>55.484153752439198</v>
      </c>
      <c r="N3991">
        <v>1.05404486556319</v>
      </c>
      <c r="O3991">
        <v>24.2868785656071</v>
      </c>
      <c r="P3991">
        <v>11.3430127041742</v>
      </c>
      <c r="Q3991">
        <v>-2.4972832229738E-2</v>
      </c>
    </row>
    <row r="3992" spans="1:17" hidden="1" x14ac:dyDescent="0.3">
      <c r="A3992" t="s">
        <v>8217</v>
      </c>
      <c r="B3992" t="s">
        <v>8218</v>
      </c>
      <c r="C3992" t="str">
        <f>IFERROR(VLOOKUP(Table1[[#This Row],[Ticker]],[1]!Table2[[Symbol]:[Industry]],2,FALSE),"-")</f>
        <v>-</v>
      </c>
      <c r="D3992" t="s">
        <v>21</v>
      </c>
      <c r="E3992">
        <v>22.789562836000002</v>
      </c>
      <c r="F3992">
        <v>14.81</v>
      </c>
      <c r="G3992">
        <v>-24.247916059662298</v>
      </c>
      <c r="H3992">
        <v>3.2612295218441001</v>
      </c>
      <c r="I3992">
        <v>-3.81156930172701</v>
      </c>
      <c r="J3992">
        <v>-10.1251435826129</v>
      </c>
      <c r="K3992">
        <v>14.830431390381101</v>
      </c>
      <c r="L3992">
        <v>14.4838494134692</v>
      </c>
      <c r="M3992">
        <v>39.5647209649293</v>
      </c>
      <c r="N3992">
        <v>1.7902673258774</v>
      </c>
      <c r="O3992">
        <v>38.284942606347002</v>
      </c>
      <c r="P3992">
        <v>60.108108108108098</v>
      </c>
      <c r="Q3992">
        <v>3.1769087184055002E-2</v>
      </c>
    </row>
    <row r="3993" spans="1:17" hidden="1" x14ac:dyDescent="0.3">
      <c r="A3993" t="s">
        <v>8219</v>
      </c>
      <c r="B3993" t="s">
        <v>8220</v>
      </c>
      <c r="C3993" t="str">
        <f>IFERROR(VLOOKUP(Table1[[#This Row],[Ticker]],[1]!Table2[[Symbol]:[Industry]],2,FALSE),"-")</f>
        <v>-</v>
      </c>
      <c r="D3993" t="s">
        <v>630</v>
      </c>
      <c r="E3993">
        <v>22.780323599999999</v>
      </c>
      <c r="F3993">
        <v>27.55</v>
      </c>
      <c r="G3993">
        <v>67.033608567355799</v>
      </c>
      <c r="H3993">
        <v>23.501813213514701</v>
      </c>
      <c r="I3993">
        <v>-12.1142332214347</v>
      </c>
      <c r="J3993">
        <v>6.83680924318615</v>
      </c>
      <c r="K3993">
        <v>24.2107839923531</v>
      </c>
      <c r="L3993">
        <v>22.0526254127345</v>
      </c>
      <c r="M3993">
        <v>86.800287728826206</v>
      </c>
      <c r="N3993">
        <v>0.79598158745956604</v>
      </c>
      <c r="O3993">
        <v>33.575317604355703</v>
      </c>
      <c r="P3993">
        <v>104.376854599406</v>
      </c>
      <c r="Q3993">
        <v>7.7720268891565997E-2</v>
      </c>
    </row>
    <row r="3994" spans="1:17" hidden="1" x14ac:dyDescent="0.3">
      <c r="A3994" t="s">
        <v>8221</v>
      </c>
      <c r="B3994" t="s">
        <v>8222</v>
      </c>
      <c r="C3994" t="str">
        <f>IFERROR(VLOOKUP(Table1[[#This Row],[Ticker]],[1]!Table2[[Symbol]:[Industry]],2,FALSE),"-")</f>
        <v>-</v>
      </c>
      <c r="D3994" t="s">
        <v>967</v>
      </c>
      <c r="E3994">
        <v>22.764863200000001</v>
      </c>
      <c r="F3994">
        <v>62.39</v>
      </c>
      <c r="G3994">
        <v>7.8143590492322597</v>
      </c>
      <c r="H3994">
        <v>64.462528223142797</v>
      </c>
      <c r="I3994">
        <v>4.5575672455215503</v>
      </c>
      <c r="J3994">
        <v>37.766797267837802</v>
      </c>
      <c r="K3994">
        <v>46.823015755041403</v>
      </c>
      <c r="L3994">
        <v>44.440099773544603</v>
      </c>
      <c r="M3994">
        <v>79.505485996472004</v>
      </c>
      <c r="N3994">
        <v>2.9360900737234701</v>
      </c>
      <c r="O3994">
        <v>7.6775124218624899</v>
      </c>
      <c r="P3994">
        <v>88.8888888888888</v>
      </c>
      <c r="Q3994">
        <v>5.2704976922797998E-2</v>
      </c>
    </row>
    <row r="3995" spans="1:17" hidden="1" x14ac:dyDescent="0.3">
      <c r="A3995" t="s">
        <v>8223</v>
      </c>
      <c r="B3995" t="s">
        <v>8224</v>
      </c>
      <c r="C3995" t="str">
        <f>IFERROR(VLOOKUP(Table1[[#This Row],[Ticker]],[1]!Table2[[Symbol]:[Industry]],2,FALSE),"-")</f>
        <v>-</v>
      </c>
      <c r="D3995" t="s">
        <v>630</v>
      </c>
      <c r="E3995">
        <v>22.659367249999999</v>
      </c>
      <c r="F3995">
        <v>67.989999999999995</v>
      </c>
      <c r="G3995">
        <v>60.788710378732198</v>
      </c>
      <c r="H3995">
        <v>64.070221823442594</v>
      </c>
      <c r="I3995">
        <v>46.697245722571303</v>
      </c>
      <c r="J3995">
        <v>1.04663174937568</v>
      </c>
      <c r="K3995">
        <v>51.917157191102298</v>
      </c>
      <c r="L3995">
        <v>45.012717705977799</v>
      </c>
      <c r="M3995">
        <v>59.140314863451998</v>
      </c>
      <c r="N3995">
        <v>3.6163105339353399</v>
      </c>
      <c r="O3995">
        <v>22.062067951169201</v>
      </c>
      <c r="P3995">
        <v>97.530505520046404</v>
      </c>
      <c r="Q3995">
        <v>9.2107785023590003E-2</v>
      </c>
    </row>
    <row r="3996" spans="1:17" hidden="1" x14ac:dyDescent="0.3">
      <c r="A3996" t="s">
        <v>8225</v>
      </c>
      <c r="B3996" t="s">
        <v>8226</v>
      </c>
      <c r="C3996" t="str">
        <f>IFERROR(VLOOKUP(Table1[[#This Row],[Ticker]],[1]!Table2[[Symbol]:[Industry]],2,FALSE),"-")</f>
        <v>-</v>
      </c>
      <c r="D3996" t="s">
        <v>51</v>
      </c>
      <c r="E3996">
        <v>22.612500000000001</v>
      </c>
      <c r="F3996">
        <v>2.25</v>
      </c>
      <c r="G3996">
        <v>-44.482299546897501</v>
      </c>
      <c r="H3996">
        <v>-7.7758025517733396</v>
      </c>
      <c r="I3996">
        <v>-11.205489178945999</v>
      </c>
      <c r="J3996">
        <v>-2.6596996287631098</v>
      </c>
      <c r="K3996">
        <v>2.3249462064627799</v>
      </c>
      <c r="L3996">
        <v>2.7559161280146101</v>
      </c>
      <c r="M3996">
        <v>35.715423905234402</v>
      </c>
      <c r="N3996">
        <v>0.52893319530111205</v>
      </c>
      <c r="O3996">
        <v>37.7777777777777</v>
      </c>
      <c r="P3996">
        <v>18.421052631578899</v>
      </c>
      <c r="Q3996">
        <v>6.4441386523641994E-2</v>
      </c>
    </row>
    <row r="3997" spans="1:17" hidden="1" x14ac:dyDescent="0.3">
      <c r="A3997" t="s">
        <v>8227</v>
      </c>
      <c r="B3997" t="s">
        <v>8228</v>
      </c>
      <c r="C3997" t="str">
        <f>IFERROR(VLOOKUP(Table1[[#This Row],[Ticker]],[1]!Table2[[Symbol]:[Industry]],2,FALSE),"-")</f>
        <v>-</v>
      </c>
      <c r="D3997" t="s">
        <v>2276</v>
      </c>
      <c r="E3997">
        <v>22.60862655</v>
      </c>
      <c r="F3997">
        <v>71.77</v>
      </c>
      <c r="G3997">
        <v>-34.340297012043301</v>
      </c>
      <c r="H3997">
        <v>-27.248997933429301</v>
      </c>
      <c r="I3997">
        <v>-57.023455570371098</v>
      </c>
      <c r="J3997">
        <v>8.8681378444950401</v>
      </c>
      <c r="K3997">
        <v>94.043160263847795</v>
      </c>
      <c r="L3997">
        <v>107.678327705142</v>
      </c>
      <c r="M3997">
        <v>55.028755565668902</v>
      </c>
      <c r="N3997">
        <v>1.62962962962962</v>
      </c>
      <c r="O3997">
        <v>177.97129719938599</v>
      </c>
      <c r="P3997">
        <v>21.829910032252499</v>
      </c>
    </row>
    <row r="3998" spans="1:17" hidden="1" x14ac:dyDescent="0.3">
      <c r="A3998" t="s">
        <v>8229</v>
      </c>
      <c r="B3998" t="s">
        <v>8230</v>
      </c>
      <c r="C3998" t="str">
        <f>IFERROR(VLOOKUP(Table1[[#This Row],[Ticker]],[1]!Table2[[Symbol]:[Industry]],2,FALSE),"-")</f>
        <v>-</v>
      </c>
      <c r="D3998" t="s">
        <v>3598</v>
      </c>
      <c r="E3998">
        <v>22.564036835</v>
      </c>
      <c r="F3998">
        <v>43.15</v>
      </c>
      <c r="G3998">
        <v>-40.137797012043301</v>
      </c>
      <c r="H3998">
        <v>-1.2949071126057801</v>
      </c>
      <c r="I3998">
        <v>-22.294380505264801</v>
      </c>
      <c r="J3998">
        <v>-1.3721459806944301</v>
      </c>
      <c r="K3998">
        <v>44.919428355650197</v>
      </c>
      <c r="L3998">
        <v>46.699389729700499</v>
      </c>
      <c r="M3998">
        <v>5.7895825770322302</v>
      </c>
      <c r="N3998">
        <v>1.93985783143621</v>
      </c>
      <c r="O3998">
        <v>31.4020857473928</v>
      </c>
      <c r="P3998">
        <v>1.8168947616800299</v>
      </c>
    </row>
    <row r="3999" spans="1:17" hidden="1" x14ac:dyDescent="0.3">
      <c r="A3999" t="s">
        <v>8231</v>
      </c>
      <c r="B3999" t="s">
        <v>8232</v>
      </c>
      <c r="C3999" t="str">
        <f>IFERROR(VLOOKUP(Table1[[#This Row],[Ticker]],[1]!Table2[[Symbol]:[Industry]],2,FALSE),"-")</f>
        <v>-</v>
      </c>
      <c r="D3999" t="s">
        <v>265</v>
      </c>
      <c r="E3999">
        <v>22.538532799999999</v>
      </c>
      <c r="F3999">
        <v>30.95</v>
      </c>
      <c r="G3999">
        <v>12.265220229335901</v>
      </c>
      <c r="H3999">
        <v>-6.1675050411292496</v>
      </c>
      <c r="I3999">
        <v>-23.387086588552101</v>
      </c>
      <c r="J3999">
        <v>-4.8657357242841801</v>
      </c>
      <c r="K3999">
        <v>31.697520907740799</v>
      </c>
      <c r="L3999">
        <v>29.7627059073777</v>
      </c>
      <c r="M3999">
        <v>49.9251314507218</v>
      </c>
      <c r="N3999">
        <v>0.77317829969915797</v>
      </c>
      <c r="O3999">
        <v>25.040387722132401</v>
      </c>
      <c r="P3999">
        <v>59.700722394220797</v>
      </c>
      <c r="Q3999">
        <v>8.5397069298453004E-2</v>
      </c>
    </row>
    <row r="4000" spans="1:17" hidden="1" x14ac:dyDescent="0.3">
      <c r="A4000" t="s">
        <v>8233</v>
      </c>
      <c r="B4000" t="s">
        <v>8234</v>
      </c>
      <c r="C4000" t="str">
        <f>IFERROR(VLOOKUP(Table1[[#This Row],[Ticker]],[1]!Table2[[Symbol]:[Industry]],2,FALSE),"-")</f>
        <v>-</v>
      </c>
      <c r="D4000" t="s">
        <v>54</v>
      </c>
      <c r="E4000">
        <v>22.534500000000001</v>
      </c>
      <c r="F4000">
        <v>9.0500000000000007</v>
      </c>
      <c r="G4000">
        <v>-65.620818957476303</v>
      </c>
      <c r="H4000">
        <v>-12.382848622234</v>
      </c>
      <c r="I4000">
        <v>-42.016498353258001</v>
      </c>
      <c r="J4000">
        <v>-1.91268652123498</v>
      </c>
      <c r="K4000">
        <v>9.6209322370443804</v>
      </c>
      <c r="L4000">
        <v>11.1096169081033</v>
      </c>
      <c r="M4000">
        <v>39.210224271699701</v>
      </c>
      <c r="N4000">
        <v>0.58404255319148901</v>
      </c>
      <c r="O4000">
        <v>114.806629834254</v>
      </c>
      <c r="P4000">
        <v>6.4705882352941098</v>
      </c>
      <c r="Q4000">
        <v>-5.0499090208959999E-2</v>
      </c>
    </row>
    <row r="4001" spans="1:17" hidden="1" x14ac:dyDescent="0.3">
      <c r="A4001" t="s">
        <v>8235</v>
      </c>
      <c r="B4001" t="s">
        <v>8236</v>
      </c>
      <c r="C4001" t="str">
        <f>IFERROR(VLOOKUP(Table1[[#This Row],[Ticker]],[1]!Table2[[Symbol]:[Industry]],2,FALSE),"-")</f>
        <v>-</v>
      </c>
      <c r="D4001" t="s">
        <v>7426</v>
      </c>
      <c r="E4001">
        <v>22.534180796000001</v>
      </c>
      <c r="F4001">
        <v>21.79</v>
      </c>
      <c r="G4001">
        <v>-33.957792602872203</v>
      </c>
      <c r="H4001">
        <v>-11.651484346565899</v>
      </c>
      <c r="I4001">
        <v>-24.486659310748699</v>
      </c>
      <c r="J4001">
        <v>-1.325042824783</v>
      </c>
      <c r="K4001">
        <v>22.323121384719599</v>
      </c>
      <c r="L4001">
        <v>22.0491838024926</v>
      </c>
      <c r="M4001">
        <v>48.3992426279044</v>
      </c>
      <c r="N4001">
        <v>0.66726174412560202</v>
      </c>
      <c r="O4001">
        <v>33.088572739788802</v>
      </c>
      <c r="P4001">
        <v>17.847485127095698</v>
      </c>
      <c r="Q4001">
        <v>2.3985327658142999E-2</v>
      </c>
    </row>
    <row r="4002" spans="1:17" hidden="1" x14ac:dyDescent="0.3">
      <c r="A4002" t="s">
        <v>8237</v>
      </c>
      <c r="B4002" t="s">
        <v>8238</v>
      </c>
      <c r="C4002" t="str">
        <f>IFERROR(VLOOKUP(Table1[[#This Row],[Ticker]],[1]!Table2[[Symbol]:[Industry]],2,FALSE),"-")</f>
        <v>-</v>
      </c>
      <c r="D4002" t="s">
        <v>743</v>
      </c>
      <c r="E4002">
        <v>22.46870916</v>
      </c>
      <c r="F4002">
        <v>123</v>
      </c>
      <c r="G4002">
        <v>13.289604331854701</v>
      </c>
      <c r="H4002">
        <v>0.82511720680018097</v>
      </c>
      <c r="I4002">
        <v>8.9907455516281107</v>
      </c>
      <c r="J4002">
        <v>-0.101099430677926</v>
      </c>
      <c r="K4002">
        <v>117.646476335104</v>
      </c>
      <c r="L4002">
        <v>105.91564176923001</v>
      </c>
      <c r="M4002">
        <v>31.967359018905899</v>
      </c>
      <c r="N4002">
        <v>2.2416466799864301</v>
      </c>
      <c r="O4002">
        <v>1.38211382113822</v>
      </c>
      <c r="P4002">
        <v>48.1749186844958</v>
      </c>
    </row>
    <row r="4003" spans="1:17" hidden="1" x14ac:dyDescent="0.3">
      <c r="A4003" t="s">
        <v>8239</v>
      </c>
      <c r="B4003" t="s">
        <v>8240</v>
      </c>
      <c r="C4003" t="str">
        <f>IFERROR(VLOOKUP(Table1[[#This Row],[Ticker]],[1]!Table2[[Symbol]:[Industry]],2,FALSE),"-")</f>
        <v>-</v>
      </c>
      <c r="D4003" t="s">
        <v>5753</v>
      </c>
      <c r="E4003">
        <v>22.46469072</v>
      </c>
      <c r="F4003">
        <v>32.700000000000003</v>
      </c>
      <c r="G4003">
        <v>-60.827281139027399</v>
      </c>
      <c r="H4003">
        <v>-15.5800379063798</v>
      </c>
      <c r="I4003">
        <v>-45.210149146908698</v>
      </c>
      <c r="J4003">
        <v>-5.1591282292151304</v>
      </c>
      <c r="K4003">
        <v>40.305056430784497</v>
      </c>
      <c r="M4003">
        <v>33.4327923651771</v>
      </c>
      <c r="O4003">
        <v>84.373088685015205</v>
      </c>
      <c r="P4003">
        <v>1.11317254174396</v>
      </c>
    </row>
    <row r="4004" spans="1:17" hidden="1" x14ac:dyDescent="0.3">
      <c r="A4004" t="s">
        <v>8241</v>
      </c>
      <c r="B4004" t="s">
        <v>8242</v>
      </c>
      <c r="C4004" t="str">
        <f>IFERROR(VLOOKUP(Table1[[#This Row],[Ticker]],[1]!Table2[[Symbol]:[Industry]],2,FALSE),"-")</f>
        <v>-</v>
      </c>
      <c r="D4004" t="s">
        <v>532</v>
      </c>
      <c r="E4004">
        <v>22.437679500000002</v>
      </c>
      <c r="F4004">
        <v>73.53</v>
      </c>
      <c r="G4004">
        <v>-1.25954978495634</v>
      </c>
      <c r="H4004">
        <v>-27.369247008801199</v>
      </c>
      <c r="I4004">
        <v>-23.582650298903399</v>
      </c>
      <c r="J4004">
        <v>-5.7419397810494797</v>
      </c>
      <c r="K4004">
        <v>81.635265189269901</v>
      </c>
      <c r="L4004">
        <v>74.514626622038406</v>
      </c>
      <c r="M4004">
        <v>38.247339480486197</v>
      </c>
      <c r="N4004">
        <v>0.51553649012814096</v>
      </c>
      <c r="O4004">
        <v>53.7875696994424</v>
      </c>
      <c r="Q4004">
        <v>0.105757686671181</v>
      </c>
    </row>
    <row r="4005" spans="1:17" hidden="1" x14ac:dyDescent="0.3">
      <c r="A4005" t="s">
        <v>8243</v>
      </c>
      <c r="B4005" t="s">
        <v>8244</v>
      </c>
      <c r="C4005" t="str">
        <f>IFERROR(VLOOKUP(Table1[[#This Row],[Ticker]],[1]!Table2[[Symbol]:[Industry]],2,FALSE),"-")</f>
        <v>-</v>
      </c>
      <c r="D4005" t="s">
        <v>415</v>
      </c>
      <c r="E4005">
        <v>22.430041500000002</v>
      </c>
      <c r="F4005">
        <v>72.39</v>
      </c>
      <c r="G4005">
        <v>6.5512753150006899</v>
      </c>
      <c r="H4005">
        <v>61.967337039005599</v>
      </c>
      <c r="I4005">
        <v>34.014914400484002</v>
      </c>
      <c r="J4005">
        <v>-12.6643462135233</v>
      </c>
      <c r="K4005">
        <v>59.417640770590502</v>
      </c>
      <c r="L4005">
        <v>53.550323184487603</v>
      </c>
      <c r="M4005">
        <v>49.322097466684497</v>
      </c>
      <c r="N4005">
        <v>2.9128908599379</v>
      </c>
      <c r="O4005">
        <v>22.558364414974399</v>
      </c>
      <c r="P4005">
        <v>78.740740740740705</v>
      </c>
      <c r="Q4005">
        <v>0.135478046522131</v>
      </c>
    </row>
    <row r="4006" spans="1:17" hidden="1" x14ac:dyDescent="0.3">
      <c r="A4006" t="s">
        <v>8245</v>
      </c>
      <c r="B4006" t="s">
        <v>8246</v>
      </c>
      <c r="C4006" t="str">
        <f>IFERROR(VLOOKUP(Table1[[#This Row],[Ticker]],[1]!Table2[[Symbol]:[Industry]],2,FALSE),"-")</f>
        <v>-</v>
      </c>
      <c r="D4006" t="s">
        <v>388</v>
      </c>
      <c r="E4006">
        <v>22.39608969</v>
      </c>
      <c r="F4006">
        <v>17.940000000000001</v>
      </c>
      <c r="G4006">
        <v>819.17271886097205</v>
      </c>
      <c r="H4006">
        <v>46.171682438583602</v>
      </c>
      <c r="I4006">
        <v>834.78985085309102</v>
      </c>
      <c r="J4006">
        <v>6.7409455988999003</v>
      </c>
      <c r="K4006">
        <v>12.1839470834745</v>
      </c>
      <c r="M4006">
        <v>100</v>
      </c>
      <c r="N4006">
        <v>2.6183486469121702</v>
      </c>
      <c r="O4006">
        <v>0</v>
      </c>
      <c r="P4006">
        <v>896.66666666666595</v>
      </c>
    </row>
    <row r="4007" spans="1:17" hidden="1" x14ac:dyDescent="0.3">
      <c r="A4007" t="s">
        <v>8247</v>
      </c>
      <c r="B4007" t="s">
        <v>8248</v>
      </c>
      <c r="C4007" t="str">
        <f>IFERROR(VLOOKUP(Table1[[#This Row],[Ticker]],[1]!Table2[[Symbol]:[Industry]],2,FALSE),"-")</f>
        <v>-</v>
      </c>
      <c r="D4007" t="s">
        <v>121</v>
      </c>
      <c r="E4007">
        <v>22.376474399999999</v>
      </c>
      <c r="F4007">
        <v>63.92</v>
      </c>
      <c r="G4007">
        <v>99.811749014565805</v>
      </c>
      <c r="H4007">
        <v>-8.5743593449253392</v>
      </c>
      <c r="I4007">
        <v>45.383501646741898</v>
      </c>
      <c r="J4007">
        <v>4.80362599080199</v>
      </c>
      <c r="K4007">
        <v>60.902439878056498</v>
      </c>
      <c r="L4007">
        <v>49.261859750598099</v>
      </c>
      <c r="M4007">
        <v>64.558617353289307</v>
      </c>
      <c r="N4007">
        <v>0.26679266150681002</v>
      </c>
      <c r="O4007">
        <v>44.461827284105098</v>
      </c>
      <c r="P4007">
        <v>145.84615384615299</v>
      </c>
      <c r="Q4007">
        <v>9.5000356968001007E-2</v>
      </c>
    </row>
    <row r="4008" spans="1:17" hidden="1" x14ac:dyDescent="0.3">
      <c r="A4008" t="s">
        <v>8249</v>
      </c>
      <c r="B4008" t="s">
        <v>8250</v>
      </c>
      <c r="C4008" t="str">
        <f>IFERROR(VLOOKUP(Table1[[#This Row],[Ticker]],[1]!Table2[[Symbol]:[Industry]],2,FALSE),"-")</f>
        <v>-</v>
      </c>
      <c r="D4008" t="s">
        <v>1308</v>
      </c>
      <c r="E4008">
        <v>22.26315</v>
      </c>
      <c r="F4008">
        <v>19.11</v>
      </c>
      <c r="G4008">
        <v>-30.138178176009099</v>
      </c>
      <c r="H4008">
        <v>-18.962369319401699</v>
      </c>
      <c r="I4008">
        <v>9.0331140498427605</v>
      </c>
      <c r="J4008">
        <v>-2.9867293140277602</v>
      </c>
      <c r="K4008">
        <v>19.765878504551701</v>
      </c>
      <c r="L4008">
        <v>17.0148765145351</v>
      </c>
      <c r="M4008">
        <v>46.902000628196198</v>
      </c>
      <c r="N4008">
        <v>0.34243728436339199</v>
      </c>
      <c r="O4008">
        <v>49.607535321820997</v>
      </c>
      <c r="P4008">
        <v>59.117402164862597</v>
      </c>
      <c r="Q4008">
        <v>0.129370608997225</v>
      </c>
    </row>
    <row r="4009" spans="1:17" hidden="1" x14ac:dyDescent="0.3">
      <c r="A4009" t="s">
        <v>8251</v>
      </c>
      <c r="B4009" t="s">
        <v>8252</v>
      </c>
      <c r="C4009" t="str">
        <f>IFERROR(VLOOKUP(Table1[[#This Row],[Ticker]],[1]!Table2[[Symbol]:[Industry]],2,FALSE),"-")</f>
        <v>-</v>
      </c>
      <c r="D4009" t="s">
        <v>306</v>
      </c>
      <c r="E4009">
        <v>22.172415600000001</v>
      </c>
      <c r="F4009">
        <v>24.33</v>
      </c>
      <c r="G4009">
        <v>29.298393230261802</v>
      </c>
      <c r="H4009">
        <v>3.7175098007050198</v>
      </c>
      <c r="I4009">
        <v>-16.153170404954299</v>
      </c>
      <c r="J4009">
        <v>-7.4875305960790497</v>
      </c>
      <c r="K4009">
        <v>24.5665658325082</v>
      </c>
      <c r="L4009">
        <v>22.252884322710401</v>
      </c>
      <c r="M4009">
        <v>41.074273660563797</v>
      </c>
      <c r="N4009">
        <v>0.55437458528402705</v>
      </c>
      <c r="O4009">
        <v>31.4837648993012</v>
      </c>
      <c r="P4009">
        <v>82.932330827067602</v>
      </c>
      <c r="Q4009">
        <v>0.103454562885073</v>
      </c>
    </row>
    <row r="4010" spans="1:17" hidden="1" x14ac:dyDescent="0.3">
      <c r="A4010" t="s">
        <v>8253</v>
      </c>
      <c r="B4010" t="s">
        <v>8254</v>
      </c>
      <c r="C4010" t="str">
        <f>IFERROR(VLOOKUP(Table1[[#This Row],[Ticker]],[1]!Table2[[Symbol]:[Industry]],2,FALSE),"-")</f>
        <v>-</v>
      </c>
      <c r="D4010" t="s">
        <v>7000</v>
      </c>
      <c r="E4010">
        <v>22.088699999999999</v>
      </c>
      <c r="F4010">
        <v>90.9</v>
      </c>
      <c r="G4010">
        <v>0.66370969775778799</v>
      </c>
      <c r="H4010">
        <v>2.0237170343316202</v>
      </c>
      <c r="I4010">
        <v>14.7028198285601</v>
      </c>
      <c r="J4010">
        <v>-9.7852442174702503</v>
      </c>
      <c r="K4010">
        <v>83.603226823480199</v>
      </c>
      <c r="L4010">
        <v>83.476909035461304</v>
      </c>
      <c r="M4010">
        <v>46.324046442533103</v>
      </c>
      <c r="N4010">
        <v>1.92762836185819</v>
      </c>
      <c r="O4010">
        <v>26.512651265126401</v>
      </c>
      <c r="P4010">
        <v>81.8</v>
      </c>
      <c r="Q4010">
        <v>3.5516213353353997E-2</v>
      </c>
    </row>
    <row r="4011" spans="1:17" hidden="1" x14ac:dyDescent="0.3">
      <c r="A4011" t="s">
        <v>8255</v>
      </c>
      <c r="B4011" t="s">
        <v>8256</v>
      </c>
      <c r="C4011" t="str">
        <f>IFERROR(VLOOKUP(Table1[[#This Row],[Ticker]],[1]!Table2[[Symbol]:[Industry]],2,FALSE),"-")</f>
        <v>-</v>
      </c>
      <c r="D4011" t="s">
        <v>681</v>
      </c>
      <c r="E4011">
        <v>22</v>
      </c>
      <c r="F4011">
        <v>20</v>
      </c>
      <c r="G4011">
        <v>-1.0013722808605301</v>
      </c>
      <c r="H4011">
        <v>1.7148742293507899</v>
      </c>
      <c r="I4011">
        <v>-17.517273547056401</v>
      </c>
      <c r="J4011">
        <v>-4.98660381201974</v>
      </c>
      <c r="K4011">
        <v>20.102276091206701</v>
      </c>
      <c r="L4011">
        <v>18.967896726692601</v>
      </c>
      <c r="M4011">
        <v>45.924599460653702</v>
      </c>
      <c r="N4011">
        <v>0.47296598368808401</v>
      </c>
      <c r="O4011">
        <v>14.9499999999999</v>
      </c>
      <c r="P4011">
        <v>53.256704980842898</v>
      </c>
      <c r="Q4011">
        <v>3.9518601642056998E-2</v>
      </c>
    </row>
    <row r="4012" spans="1:17" hidden="1" x14ac:dyDescent="0.3">
      <c r="A4012" t="s">
        <v>8257</v>
      </c>
      <c r="B4012" t="s">
        <v>8258</v>
      </c>
      <c r="C4012" t="str">
        <f>IFERROR(VLOOKUP(Table1[[#This Row],[Ticker]],[1]!Table2[[Symbol]:[Industry]],2,FALSE),"-")</f>
        <v>-</v>
      </c>
      <c r="D4012" t="s">
        <v>1351</v>
      </c>
      <c r="E4012">
        <v>21.997200029999998</v>
      </c>
      <c r="F4012">
        <v>57.79</v>
      </c>
      <c r="G4012">
        <v>-21.262691139654802</v>
      </c>
      <c r="H4012">
        <v>1.1521832248997099</v>
      </c>
      <c r="I4012">
        <v>-9.6485505650056407</v>
      </c>
      <c r="J4012">
        <v>-0.62379930474595302</v>
      </c>
      <c r="K4012">
        <v>57.147819498713801</v>
      </c>
      <c r="L4012">
        <v>55.730202165613697</v>
      </c>
      <c r="M4012">
        <v>48.752273491280398</v>
      </c>
      <c r="N4012">
        <v>0.97505101417065798</v>
      </c>
      <c r="O4012">
        <v>1.66118705658417</v>
      </c>
      <c r="P4012">
        <v>9.5545023696682296</v>
      </c>
    </row>
    <row r="4013" spans="1:17" hidden="1" x14ac:dyDescent="0.3">
      <c r="A4013" t="s">
        <v>8259</v>
      </c>
      <c r="B4013" t="s">
        <v>8260</v>
      </c>
      <c r="C4013" t="str">
        <f>IFERROR(VLOOKUP(Table1[[#This Row],[Ticker]],[1]!Table2[[Symbol]:[Industry]],2,FALSE),"-")</f>
        <v>-</v>
      </c>
      <c r="D4013" t="s">
        <v>630</v>
      </c>
      <c r="E4013">
        <v>21.909800430000001</v>
      </c>
      <c r="F4013">
        <v>3.57</v>
      </c>
      <c r="G4013">
        <v>-65.709306021052299</v>
      </c>
      <c r="H4013">
        <v>3.7282624888770601</v>
      </c>
      <c r="I4013">
        <v>-28.599190660950299</v>
      </c>
      <c r="J4013">
        <v>-1.3721459806944301</v>
      </c>
      <c r="K4013">
        <v>3.4795958283182098</v>
      </c>
      <c r="L4013">
        <v>4.06810473160062</v>
      </c>
      <c r="M4013">
        <v>98.319246447464096</v>
      </c>
      <c r="N4013">
        <v>0.123689727463312</v>
      </c>
      <c r="O4013">
        <v>105.88235294117599</v>
      </c>
      <c r="P4013">
        <v>9.50920245398774</v>
      </c>
    </row>
    <row r="4014" spans="1:17" hidden="1" x14ac:dyDescent="0.3">
      <c r="A4014" t="s">
        <v>8261</v>
      </c>
      <c r="B4014" t="s">
        <v>8262</v>
      </c>
      <c r="C4014" t="str">
        <f>IFERROR(VLOOKUP(Table1[[#This Row],[Ticker]],[1]!Table2[[Symbol]:[Industry]],2,FALSE),"-")</f>
        <v>-</v>
      </c>
      <c r="D4014" t="s">
        <v>5753</v>
      </c>
      <c r="E4014">
        <v>21.8494648</v>
      </c>
      <c r="F4014">
        <v>29.69</v>
      </c>
      <c r="G4014">
        <v>28.7364231305591</v>
      </c>
      <c r="H4014">
        <v>12.920570181184701</v>
      </c>
      <c r="I4014">
        <v>20.5380471012874</v>
      </c>
      <c r="J4014">
        <v>-12.6393306788414</v>
      </c>
      <c r="K4014">
        <v>29.817042662728799</v>
      </c>
      <c r="L4014">
        <v>25.7522383728923</v>
      </c>
      <c r="M4014">
        <v>31.074128625822201</v>
      </c>
      <c r="N4014">
        <v>0.50944928791899002</v>
      </c>
      <c r="O4014">
        <v>17.884809700235699</v>
      </c>
      <c r="P4014">
        <v>101.28813559322001</v>
      </c>
      <c r="Q4014">
        <v>9.1462533329352003E-2</v>
      </c>
    </row>
    <row r="4015" spans="1:17" hidden="1" x14ac:dyDescent="0.3">
      <c r="A4015" t="s">
        <v>8263</v>
      </c>
      <c r="B4015" t="s">
        <v>8264</v>
      </c>
      <c r="C4015" t="str">
        <f>IFERROR(VLOOKUP(Table1[[#This Row],[Ticker]],[1]!Table2[[Symbol]:[Industry]],2,FALSE),"-")</f>
        <v>-</v>
      </c>
      <c r="D4015" t="s">
        <v>46</v>
      </c>
      <c r="E4015">
        <v>21.825839999999999</v>
      </c>
      <c r="F4015">
        <v>4.22</v>
      </c>
      <c r="G4015">
        <v>-79.030487971675896</v>
      </c>
      <c r="H4015">
        <v>-28.5820823387091</v>
      </c>
      <c r="I4015">
        <v>-41.657877663602797</v>
      </c>
      <c r="J4015">
        <v>-25.325969934518302</v>
      </c>
      <c r="K4015">
        <v>6.5180707891496299</v>
      </c>
      <c r="L4015">
        <v>6.4510414783098504</v>
      </c>
      <c r="M4015">
        <v>9.7129928520537394</v>
      </c>
      <c r="N4015">
        <v>1.6933775441826899</v>
      </c>
      <c r="O4015">
        <v>138.86255924170601</v>
      </c>
      <c r="P4015">
        <v>0</v>
      </c>
      <c r="Q4015">
        <v>-1.4570404245201E-2</v>
      </c>
    </row>
    <row r="4016" spans="1:17" hidden="1" x14ac:dyDescent="0.3">
      <c r="A4016" t="s">
        <v>8265</v>
      </c>
      <c r="B4016" t="s">
        <v>8266</v>
      </c>
      <c r="C4016" t="str">
        <f>IFERROR(VLOOKUP(Table1[[#This Row],[Ticker]],[1]!Table2[[Symbol]:[Industry]],2,FALSE),"-")</f>
        <v>-</v>
      </c>
      <c r="D4016" t="s">
        <v>3866</v>
      </c>
      <c r="E4016">
        <v>21.813468</v>
      </c>
      <c r="F4016">
        <v>84.3</v>
      </c>
      <c r="G4016">
        <v>-70.875735608534498</v>
      </c>
      <c r="H4016">
        <v>-2.0739067575357701</v>
      </c>
      <c r="I4016">
        <v>-55.258603616415897</v>
      </c>
      <c r="J4016">
        <v>-3.28254705320031</v>
      </c>
      <c r="K4016">
        <v>93.432154345687195</v>
      </c>
      <c r="M4016">
        <v>31.745489274819199</v>
      </c>
      <c r="N4016">
        <v>0.67500000000000004</v>
      </c>
      <c r="O4016">
        <v>86.002372479240805</v>
      </c>
      <c r="P4016">
        <v>8.6340206185567094</v>
      </c>
    </row>
    <row r="4017" spans="1:17" hidden="1" x14ac:dyDescent="0.3">
      <c r="A4017" t="s">
        <v>8267</v>
      </c>
      <c r="B4017" t="s">
        <v>8268</v>
      </c>
      <c r="C4017" t="str">
        <f>IFERROR(VLOOKUP(Table1[[#This Row],[Ticker]],[1]!Table2[[Symbol]:[Industry]],2,FALSE),"-")</f>
        <v>-</v>
      </c>
      <c r="D4017" t="s">
        <v>199</v>
      </c>
      <c r="E4017">
        <v>21.7966069</v>
      </c>
      <c r="F4017">
        <v>13.19</v>
      </c>
      <c r="G4017">
        <v>26.617201008542501</v>
      </c>
      <c r="H4017">
        <v>6.664770425385</v>
      </c>
      <c r="I4017">
        <v>12.1669949288917</v>
      </c>
      <c r="J4017">
        <v>6.30798070180753</v>
      </c>
      <c r="K4017">
        <v>13.171443951199199</v>
      </c>
      <c r="L4017">
        <v>11.4793244596276</v>
      </c>
      <c r="M4017">
        <v>43.329876060486299</v>
      </c>
      <c r="N4017">
        <v>0.374018472021721</v>
      </c>
      <c r="O4017">
        <v>36.467020470053001</v>
      </c>
      <c r="P4017">
        <v>81.931034482758605</v>
      </c>
      <c r="Q4017">
        <v>5.9420243329284E-2</v>
      </c>
    </row>
    <row r="4018" spans="1:17" hidden="1" x14ac:dyDescent="0.3">
      <c r="A4018" t="s">
        <v>8269</v>
      </c>
      <c r="B4018" t="s">
        <v>8270</v>
      </c>
      <c r="C4018" t="str">
        <f>IFERROR(VLOOKUP(Table1[[#This Row],[Ticker]],[1]!Table2[[Symbol]:[Industry]],2,FALSE),"-")</f>
        <v>-</v>
      </c>
      <c r="E4018">
        <v>21.717500000000001</v>
      </c>
      <c r="F4018">
        <v>4.76</v>
      </c>
      <c r="G4018">
        <v>-19.8484451601914</v>
      </c>
      <c r="H4018">
        <v>-23.837425300922</v>
      </c>
      <c r="I4018">
        <v>-52.1942761310357</v>
      </c>
      <c r="J4018">
        <v>-11.2642323116296</v>
      </c>
      <c r="K4018">
        <v>6.2298692361235499</v>
      </c>
      <c r="L4018">
        <v>5.2657353571686301</v>
      </c>
      <c r="M4018">
        <v>11.977292618796</v>
      </c>
      <c r="N4018">
        <v>0.90949427642606995</v>
      </c>
      <c r="O4018">
        <v>84.033613445378094</v>
      </c>
      <c r="P4018">
        <v>10.1851851851851</v>
      </c>
    </row>
    <row r="4019" spans="1:17" hidden="1" x14ac:dyDescent="0.3">
      <c r="A4019" t="s">
        <v>8271</v>
      </c>
      <c r="B4019" t="s">
        <v>8272</v>
      </c>
      <c r="C4019" t="str">
        <f>IFERROR(VLOOKUP(Table1[[#This Row],[Ticker]],[1]!Table2[[Symbol]:[Industry]],2,FALSE),"-")</f>
        <v>-</v>
      </c>
      <c r="D4019" t="s">
        <v>8273</v>
      </c>
      <c r="E4019">
        <v>21.672000000000001</v>
      </c>
      <c r="F4019">
        <v>36</v>
      </c>
      <c r="G4019">
        <v>-50.3170670149957</v>
      </c>
      <c r="H4019">
        <v>-7.7331976993701899</v>
      </c>
      <c r="I4019">
        <v>-34.699935022877099</v>
      </c>
      <c r="J4019">
        <v>-3.3188126473610899</v>
      </c>
      <c r="K4019">
        <v>40.225603045024002</v>
      </c>
      <c r="M4019">
        <v>36.7855453176794</v>
      </c>
      <c r="O4019">
        <v>45.1666666666666</v>
      </c>
      <c r="P4019">
        <v>3.1518624641833699</v>
      </c>
    </row>
    <row r="4020" spans="1:17" hidden="1" x14ac:dyDescent="0.3">
      <c r="A4020" t="s">
        <v>8274</v>
      </c>
      <c r="B4020" t="s">
        <v>8275</v>
      </c>
      <c r="C4020" t="str">
        <f>IFERROR(VLOOKUP(Table1[[#This Row],[Ticker]],[1]!Table2[[Symbol]:[Industry]],2,FALSE),"-")</f>
        <v>-</v>
      </c>
      <c r="D4020" t="s">
        <v>296</v>
      </c>
      <c r="E4020">
        <v>21.6608132</v>
      </c>
      <c r="F4020">
        <v>51.49</v>
      </c>
      <c r="G4020">
        <v>84.508036321290007</v>
      </c>
      <c r="H4020">
        <v>-3.1773978884814098</v>
      </c>
      <c r="I4020">
        <v>15.5103247605446</v>
      </c>
      <c r="J4020">
        <v>3.5521728891340199</v>
      </c>
      <c r="K4020">
        <v>48.209355277993602</v>
      </c>
      <c r="L4020">
        <v>38.037553412790899</v>
      </c>
      <c r="M4020">
        <v>49.821005804940903</v>
      </c>
      <c r="N4020">
        <v>0.36520725309115398</v>
      </c>
      <c r="O4020">
        <v>9.1279860167022608</v>
      </c>
      <c r="P4020">
        <v>123.869565217391</v>
      </c>
      <c r="Q4020">
        <v>0.113186785077083</v>
      </c>
    </row>
    <row r="4021" spans="1:17" hidden="1" x14ac:dyDescent="0.3">
      <c r="A4021" t="s">
        <v>8276</v>
      </c>
      <c r="B4021" t="s">
        <v>8277</v>
      </c>
      <c r="C4021" t="str">
        <f>IFERROR(VLOOKUP(Table1[[#This Row],[Ticker]],[1]!Table2[[Symbol]:[Industry]],2,FALSE),"-")</f>
        <v>-</v>
      </c>
      <c r="D4021" t="s">
        <v>532</v>
      </c>
      <c r="E4021">
        <v>21.638076999999999</v>
      </c>
      <c r="F4021">
        <v>57.7</v>
      </c>
      <c r="G4021">
        <v>443.525017765955</v>
      </c>
      <c r="H4021">
        <v>24.3268693674143</v>
      </c>
      <c r="I4021">
        <v>72.860359809676098</v>
      </c>
      <c r="J4021">
        <v>-1.70035465231302</v>
      </c>
      <c r="K4021">
        <v>56.285649374918499</v>
      </c>
      <c r="L4021">
        <v>43.700197961212098</v>
      </c>
      <c r="M4021">
        <v>58.719728581653001</v>
      </c>
      <c r="N4021">
        <v>0.70827130313471798</v>
      </c>
      <c r="O4021">
        <v>34.974003466204401</v>
      </c>
      <c r="P4021">
        <v>473.55864811133199</v>
      </c>
    </row>
    <row r="4022" spans="1:17" hidden="1" x14ac:dyDescent="0.3">
      <c r="A4022" t="s">
        <v>8278</v>
      </c>
      <c r="B4022" t="s">
        <v>8279</v>
      </c>
      <c r="C4022" t="str">
        <f>IFERROR(VLOOKUP(Table1[[#This Row],[Ticker]],[1]!Table2[[Symbol]:[Industry]],2,FALSE),"-")</f>
        <v>-</v>
      </c>
      <c r="D4022" t="s">
        <v>532</v>
      </c>
      <c r="E4022">
        <v>21.631679999999999</v>
      </c>
      <c r="F4022">
        <v>72</v>
      </c>
      <c r="G4022">
        <v>46.6968556634598</v>
      </c>
      <c r="H4022">
        <v>-28.855219036513098</v>
      </c>
      <c r="I4022">
        <v>54.399445374760703</v>
      </c>
      <c r="J4022">
        <v>-5.3669069499151298</v>
      </c>
      <c r="K4022">
        <v>78.626992914425401</v>
      </c>
      <c r="L4022">
        <v>58.394058450473302</v>
      </c>
      <c r="M4022">
        <v>5.4289189790399304</v>
      </c>
      <c r="N4022">
        <v>0.40700022926515</v>
      </c>
      <c r="O4022">
        <v>58.4583333333333</v>
      </c>
      <c r="P4022">
        <v>95.386702849389394</v>
      </c>
    </row>
    <row r="4023" spans="1:17" hidden="1" x14ac:dyDescent="0.3">
      <c r="A4023" t="s">
        <v>8280</v>
      </c>
      <c r="B4023" t="s">
        <v>8281</v>
      </c>
      <c r="C4023" t="str">
        <f>IFERROR(VLOOKUP(Table1[[#This Row],[Ticker]],[1]!Table2[[Symbol]:[Industry]],2,FALSE),"-")</f>
        <v>-</v>
      </c>
      <c r="E4023">
        <v>21.51</v>
      </c>
      <c r="F4023">
        <v>21.51</v>
      </c>
      <c r="G4023">
        <v>-46.304552883329102</v>
      </c>
      <c r="H4023">
        <v>19.185472336473801</v>
      </c>
      <c r="I4023">
        <v>-16.152450842979299</v>
      </c>
      <c r="J4023">
        <v>-7.1060909348228796</v>
      </c>
      <c r="K4023">
        <v>19.300582130199</v>
      </c>
      <c r="L4023">
        <v>20.608369608393001</v>
      </c>
      <c r="M4023">
        <v>68.932096725226998</v>
      </c>
      <c r="N4023">
        <v>0.70705060768147199</v>
      </c>
      <c r="O4023">
        <v>30.172013017201198</v>
      </c>
      <c r="P4023">
        <v>36.484771573604</v>
      </c>
      <c r="Q4023">
        <v>7.5550819699367999E-2</v>
      </c>
    </row>
    <row r="4024" spans="1:17" hidden="1" x14ac:dyDescent="0.3">
      <c r="A4024" t="s">
        <v>8282</v>
      </c>
      <c r="B4024" t="s">
        <v>8283</v>
      </c>
      <c r="C4024" t="str">
        <f>IFERROR(VLOOKUP(Table1[[#This Row],[Ticker]],[1]!Table2[[Symbol]:[Industry]],2,FALSE),"-")</f>
        <v>-</v>
      </c>
      <c r="D4024" t="s">
        <v>141</v>
      </c>
      <c r="E4024">
        <v>21.4820943</v>
      </c>
      <c r="F4024">
        <v>17.899999999999999</v>
      </c>
      <c r="G4024">
        <v>-40.623040934787198</v>
      </c>
      <c r="H4024">
        <v>-1.9752007145861199</v>
      </c>
      <c r="I4024">
        <v>-36.994353024538199</v>
      </c>
      <c r="J4024">
        <v>5.3139005309334797</v>
      </c>
      <c r="K4024">
        <v>17.918261338592799</v>
      </c>
      <c r="L4024">
        <v>18.304326196940199</v>
      </c>
      <c r="M4024">
        <v>51.317446967559</v>
      </c>
      <c r="N4024">
        <v>0.803990387195055</v>
      </c>
      <c r="O4024">
        <v>64.804469273742995</v>
      </c>
      <c r="P4024">
        <v>15.4838709677419</v>
      </c>
      <c r="Q4024">
        <v>7.6598665547413E-2</v>
      </c>
    </row>
    <row r="4025" spans="1:17" hidden="1" x14ac:dyDescent="0.3">
      <c r="A4025" t="s">
        <v>8284</v>
      </c>
      <c r="B4025" t="s">
        <v>8285</v>
      </c>
      <c r="C4025" t="str">
        <f>IFERROR(VLOOKUP(Table1[[#This Row],[Ticker]],[1]!Table2[[Symbol]:[Industry]],2,FALSE),"-")</f>
        <v>-</v>
      </c>
      <c r="D4025" t="s">
        <v>532</v>
      </c>
      <c r="E4025">
        <v>21.478367500000001</v>
      </c>
      <c r="F4025">
        <v>21.05</v>
      </c>
      <c r="G4025">
        <v>19.328071782282901</v>
      </c>
      <c r="H4025">
        <v>27.589800950415501</v>
      </c>
      <c r="I4025">
        <v>-14.5588133437703</v>
      </c>
      <c r="J4025">
        <v>-1.6578602664087101</v>
      </c>
      <c r="K4025">
        <v>18.241764356370702</v>
      </c>
      <c r="L4025">
        <v>18.182796399731899</v>
      </c>
      <c r="M4025">
        <v>63.721899611826302</v>
      </c>
      <c r="N4025">
        <v>2.11188720182798</v>
      </c>
      <c r="O4025">
        <v>25.8907363420427</v>
      </c>
      <c r="P4025">
        <v>69.3483507642799</v>
      </c>
      <c r="Q4025">
        <v>-3.9977064831066E-2</v>
      </c>
    </row>
    <row r="4026" spans="1:17" hidden="1" x14ac:dyDescent="0.3">
      <c r="A4026" t="s">
        <v>8286</v>
      </c>
      <c r="B4026" t="s">
        <v>8287</v>
      </c>
      <c r="C4026" t="str">
        <f>IFERROR(VLOOKUP(Table1[[#This Row],[Ticker]],[1]!Table2[[Symbol]:[Industry]],2,FALSE),"-")</f>
        <v>-</v>
      </c>
      <c r="D4026" t="s">
        <v>743</v>
      </c>
      <c r="E4026">
        <v>21.450464595</v>
      </c>
      <c r="F4026">
        <v>45.5</v>
      </c>
      <c r="G4026">
        <v>10.441825042088601</v>
      </c>
      <c r="H4026">
        <v>1.4658190499630199</v>
      </c>
      <c r="I4026">
        <v>-0.58112182085870301</v>
      </c>
      <c r="J4026">
        <v>0.21622090968586</v>
      </c>
      <c r="K4026">
        <v>41.850670183366702</v>
      </c>
      <c r="L4026">
        <v>38.2242871663288</v>
      </c>
      <c r="M4026">
        <v>53.954400247966703</v>
      </c>
      <c r="N4026">
        <v>0.61807712179070495</v>
      </c>
      <c r="O4026">
        <v>2.7472527472527299</v>
      </c>
      <c r="P4026">
        <v>43.126769424347202</v>
      </c>
      <c r="Q4026">
        <v>5.7901449305412002E-2</v>
      </c>
    </row>
    <row r="4027" spans="1:17" hidden="1" x14ac:dyDescent="0.3">
      <c r="A4027" t="s">
        <v>8288</v>
      </c>
      <c r="B4027" t="s">
        <v>8289</v>
      </c>
      <c r="C4027" t="str">
        <f>IFERROR(VLOOKUP(Table1[[#This Row],[Ticker]],[1]!Table2[[Symbol]:[Industry]],2,FALSE),"-")</f>
        <v>-</v>
      </c>
      <c r="D4027" t="s">
        <v>630</v>
      </c>
      <c r="E4027">
        <v>21.44</v>
      </c>
      <c r="F4027">
        <v>12.8</v>
      </c>
      <c r="G4027">
        <v>-41.082970164695602</v>
      </c>
      <c r="H4027">
        <v>4.8897945454965503</v>
      </c>
      <c r="I4027">
        <v>14.226717727144001</v>
      </c>
      <c r="J4027">
        <v>0.62785401930556095</v>
      </c>
      <c r="K4027">
        <v>12.485348130236799</v>
      </c>
      <c r="L4027">
        <v>11.6511109450937</v>
      </c>
      <c r="M4027">
        <v>58.1893639900388</v>
      </c>
      <c r="N4027">
        <v>0.96451142440447202</v>
      </c>
      <c r="O4027">
        <v>20.3125</v>
      </c>
      <c r="P4027">
        <v>50.588235294117602</v>
      </c>
      <c r="Q4027">
        <v>7.6732641527721995E-2</v>
      </c>
    </row>
    <row r="4028" spans="1:17" hidden="1" x14ac:dyDescent="0.3">
      <c r="A4028" t="s">
        <v>8290</v>
      </c>
      <c r="B4028" t="s">
        <v>8291</v>
      </c>
      <c r="C4028" t="str">
        <f>IFERROR(VLOOKUP(Table1[[#This Row],[Ticker]],[1]!Table2[[Symbol]:[Industry]],2,FALSE),"-")</f>
        <v>-</v>
      </c>
      <c r="D4028" t="s">
        <v>54</v>
      </c>
      <c r="E4028">
        <v>21.421369748</v>
      </c>
      <c r="F4028">
        <v>8.57</v>
      </c>
      <c r="G4028">
        <v>-95.7399128583818</v>
      </c>
      <c r="H4028">
        <v>-60.549389881326</v>
      </c>
      <c r="I4028">
        <v>-77.074450422974706</v>
      </c>
      <c r="J4028">
        <v>-19.743186704676301</v>
      </c>
      <c r="K4028">
        <v>17.7877010042004</v>
      </c>
      <c r="L4028">
        <v>21.006907637558299</v>
      </c>
      <c r="M4028">
        <v>3.78878309158085</v>
      </c>
      <c r="N4028">
        <v>1.14244810307802</v>
      </c>
      <c r="O4028">
        <v>214.469078179696</v>
      </c>
      <c r="P4028">
        <v>0</v>
      </c>
      <c r="Q4028">
        <v>1.6192993789519002E-2</v>
      </c>
    </row>
    <row r="4029" spans="1:17" hidden="1" x14ac:dyDescent="0.3">
      <c r="A4029" t="s">
        <v>8292</v>
      </c>
      <c r="B4029" t="s">
        <v>8293</v>
      </c>
      <c r="C4029" t="str">
        <f>IFERROR(VLOOKUP(Table1[[#This Row],[Ticker]],[1]!Table2[[Symbol]:[Industry]],2,FALSE),"-")</f>
        <v>-</v>
      </c>
      <c r="D4029" t="s">
        <v>51</v>
      </c>
      <c r="E4029">
        <v>21.358898100000001</v>
      </c>
      <c r="F4029">
        <v>23.07</v>
      </c>
      <c r="G4029">
        <v>2.5525765511750702</v>
      </c>
      <c r="H4029">
        <v>2.80458512547724</v>
      </c>
      <c r="I4029">
        <v>19.477871931129599</v>
      </c>
      <c r="J4029">
        <v>9.4311781190285497</v>
      </c>
      <c r="K4029">
        <v>23.309507408502402</v>
      </c>
      <c r="L4029">
        <v>20.9217085914627</v>
      </c>
      <c r="M4029">
        <v>44.583834325320097</v>
      </c>
      <c r="N4029">
        <v>0.26832501214254101</v>
      </c>
      <c r="O4029">
        <v>30.819245773732099</v>
      </c>
      <c r="P4029">
        <v>53.8</v>
      </c>
      <c r="Q4029">
        <v>0.127538892831007</v>
      </c>
    </row>
    <row r="4030" spans="1:17" hidden="1" x14ac:dyDescent="0.3">
      <c r="A4030" t="s">
        <v>8294</v>
      </c>
      <c r="B4030" t="s">
        <v>8295</v>
      </c>
      <c r="C4030" t="str">
        <f>IFERROR(VLOOKUP(Table1[[#This Row],[Ticker]],[1]!Table2[[Symbol]:[Industry]],2,FALSE),"-")</f>
        <v>-</v>
      </c>
      <c r="D4030" t="s">
        <v>446</v>
      </c>
      <c r="E4030">
        <v>21.32949</v>
      </c>
      <c r="F4030">
        <v>18.03</v>
      </c>
      <c r="G4030">
        <v>154.80049287737199</v>
      </c>
      <c r="H4030">
        <v>-9.5052704452546593</v>
      </c>
      <c r="I4030">
        <v>11.3157192199637</v>
      </c>
      <c r="J4030">
        <v>-9.0528688722606994</v>
      </c>
      <c r="K4030">
        <v>19.469766596337699</v>
      </c>
      <c r="L4030">
        <v>15.2304656524122</v>
      </c>
      <c r="M4030">
        <v>13.331463024971301</v>
      </c>
      <c r="N4030">
        <v>0.41250881191849598</v>
      </c>
      <c r="O4030">
        <v>44.0931780366056</v>
      </c>
      <c r="P4030">
        <v>197.03459637561701</v>
      </c>
      <c r="Q4030">
        <v>0.14516314190813501</v>
      </c>
    </row>
    <row r="4031" spans="1:17" hidden="1" x14ac:dyDescent="0.3">
      <c r="A4031" t="s">
        <v>8296</v>
      </c>
      <c r="B4031" t="s">
        <v>8297</v>
      </c>
      <c r="C4031" t="str">
        <f>IFERROR(VLOOKUP(Table1[[#This Row],[Ticker]],[1]!Table2[[Symbol]:[Industry]],2,FALSE),"-")</f>
        <v>-</v>
      </c>
      <c r="D4031" t="s">
        <v>1645</v>
      </c>
      <c r="E4031">
        <v>21.29665</v>
      </c>
      <c r="F4031">
        <v>32.64</v>
      </c>
      <c r="G4031">
        <v>20.728494365939699</v>
      </c>
      <c r="H4031">
        <v>-1.2717375111229301</v>
      </c>
      <c r="I4031">
        <v>-9.4309724606880394</v>
      </c>
      <c r="J4031">
        <v>-1.3721459806944301</v>
      </c>
      <c r="K4031">
        <v>32.5650323648441</v>
      </c>
      <c r="L4031">
        <v>30.3779761240658</v>
      </c>
      <c r="M4031">
        <v>1.5738798927461899</v>
      </c>
      <c r="O4031">
        <v>0.24509803921568499</v>
      </c>
      <c r="P4031">
        <v>94.285714285714207</v>
      </c>
    </row>
    <row r="4032" spans="1:17" hidden="1" x14ac:dyDescent="0.3">
      <c r="A4032" t="s">
        <v>8298</v>
      </c>
      <c r="B4032" t="s">
        <v>8299</v>
      </c>
      <c r="C4032" t="str">
        <f>IFERROR(VLOOKUP(Table1[[#This Row],[Ticker]],[1]!Table2[[Symbol]:[Industry]],2,FALSE),"-")</f>
        <v>-</v>
      </c>
      <c r="D4032" t="s">
        <v>415</v>
      </c>
      <c r="E4032">
        <v>21.226400000000002</v>
      </c>
      <c r="F4032">
        <v>20.41</v>
      </c>
      <c r="G4032">
        <v>44.4108140990677</v>
      </c>
      <c r="H4032">
        <v>29.163045097572699</v>
      </c>
      <c r="I4032">
        <v>79.043217286552405</v>
      </c>
      <c r="J4032">
        <v>12.662941738603701</v>
      </c>
      <c r="K4032">
        <v>16.190343836150799</v>
      </c>
      <c r="L4032">
        <v>13.114991619279699</v>
      </c>
      <c r="M4032">
        <v>80.489095191009895</v>
      </c>
      <c r="N4032">
        <v>1.2936652535337501</v>
      </c>
      <c r="O4032">
        <v>7.2513473787359102</v>
      </c>
      <c r="P4032">
        <v>181.51724137931001</v>
      </c>
      <c r="Q4032">
        <v>0.132910226888419</v>
      </c>
    </row>
    <row r="4033" spans="1:17" hidden="1" x14ac:dyDescent="0.3">
      <c r="A4033" t="s">
        <v>8300</v>
      </c>
      <c r="B4033" t="s">
        <v>8301</v>
      </c>
      <c r="C4033" t="str">
        <f>IFERROR(VLOOKUP(Table1[[#This Row],[Ticker]],[1]!Table2[[Symbol]:[Industry]],2,FALSE),"-")</f>
        <v>-</v>
      </c>
      <c r="D4033" t="s">
        <v>141</v>
      </c>
      <c r="E4033">
        <v>21.211324999999999</v>
      </c>
      <c r="F4033">
        <v>42.5</v>
      </c>
      <c r="G4033">
        <v>132.47409046994099</v>
      </c>
      <c r="H4033">
        <v>1.45103476610479</v>
      </c>
      <c r="I4033">
        <v>1.54530246529588</v>
      </c>
      <c r="J4033">
        <v>5.0381104295619696</v>
      </c>
      <c r="K4033">
        <v>44.710070875823099</v>
      </c>
      <c r="L4033">
        <v>38.246255069617</v>
      </c>
      <c r="M4033">
        <v>47.632986642606298</v>
      </c>
      <c r="N4033">
        <v>1.8492491502844399</v>
      </c>
      <c r="O4033">
        <v>58.164705882352898</v>
      </c>
      <c r="P4033">
        <v>183.333333333333</v>
      </c>
      <c r="Q4033">
        <v>6.6686983234160002E-2</v>
      </c>
    </row>
    <row r="4034" spans="1:17" hidden="1" x14ac:dyDescent="0.3">
      <c r="A4034" t="s">
        <v>8302</v>
      </c>
      <c r="B4034" t="s">
        <v>8303</v>
      </c>
      <c r="C4034" t="str">
        <f>IFERROR(VLOOKUP(Table1[[#This Row],[Ticker]],[1]!Table2[[Symbol]:[Industry]],2,FALSE),"-")</f>
        <v>-</v>
      </c>
      <c r="D4034" t="s">
        <v>569</v>
      </c>
      <c r="E4034">
        <v>21.195340000000002</v>
      </c>
      <c r="F4034">
        <v>10.3</v>
      </c>
      <c r="G4034">
        <v>-8.8571597571413605</v>
      </c>
      <c r="H4034">
        <v>8.4194232982487396</v>
      </c>
      <c r="I4034">
        <v>13.5338122057482</v>
      </c>
      <c r="J4034">
        <v>-7.73578234433079</v>
      </c>
      <c r="K4034">
        <v>7.7105103039520602</v>
      </c>
      <c r="L4034">
        <v>8.30545530516879</v>
      </c>
      <c r="M4034">
        <v>48.909260935461603</v>
      </c>
      <c r="N4034">
        <v>3.4686244871517999</v>
      </c>
      <c r="O4034">
        <v>15.533980582524199</v>
      </c>
      <c r="P4034">
        <v>82.300884955752196</v>
      </c>
      <c r="Q4034">
        <v>-4.4561601908249997E-3</v>
      </c>
    </row>
    <row r="4035" spans="1:17" hidden="1" x14ac:dyDescent="0.3">
      <c r="A4035" t="s">
        <v>8304</v>
      </c>
      <c r="B4035" t="s">
        <v>8305</v>
      </c>
      <c r="C4035" t="str">
        <f>IFERROR(VLOOKUP(Table1[[#This Row],[Ticker]],[1]!Table2[[Symbol]:[Industry]],2,FALSE),"-")</f>
        <v>-</v>
      </c>
      <c r="D4035" t="s">
        <v>21</v>
      </c>
      <c r="E4035">
        <v>21.1809178</v>
      </c>
      <c r="F4035">
        <v>7.06</v>
      </c>
      <c r="G4035">
        <v>152.36636965462301</v>
      </c>
      <c r="H4035">
        <v>-20.092599189127402</v>
      </c>
      <c r="I4035">
        <v>30.552700825386701</v>
      </c>
      <c r="J4035">
        <v>-17.824888104381699</v>
      </c>
      <c r="K4035">
        <v>7.7764086218787103</v>
      </c>
      <c r="L4035">
        <v>6.0234576563689304</v>
      </c>
      <c r="M4035">
        <v>32.153714441399401</v>
      </c>
      <c r="N4035">
        <v>1.50573664961191</v>
      </c>
      <c r="O4035">
        <v>64.730878186968795</v>
      </c>
      <c r="P4035">
        <v>195.39748953974799</v>
      </c>
      <c r="Q4035">
        <v>0.13612337442547701</v>
      </c>
    </row>
    <row r="4036" spans="1:17" hidden="1" x14ac:dyDescent="0.3">
      <c r="A4036" t="s">
        <v>8306</v>
      </c>
      <c r="B4036" t="s">
        <v>8307</v>
      </c>
      <c r="C4036" t="str">
        <f>IFERROR(VLOOKUP(Table1[[#This Row],[Ticker]],[1]!Table2[[Symbol]:[Industry]],2,FALSE),"-")</f>
        <v>-</v>
      </c>
      <c r="D4036" t="s">
        <v>356</v>
      </c>
      <c r="E4036">
        <v>21.180008663999999</v>
      </c>
      <c r="F4036">
        <v>13.71</v>
      </c>
      <c r="G4036">
        <v>8.4512181394718304</v>
      </c>
      <c r="H4036">
        <v>-10.0952669228876</v>
      </c>
      <c r="I4036">
        <v>-9.6800583227003205</v>
      </c>
      <c r="J4036">
        <v>0.30423885895569702</v>
      </c>
      <c r="K4036">
        <v>13.910278256278399</v>
      </c>
      <c r="L4036">
        <v>12.873670853757</v>
      </c>
      <c r="M4036">
        <v>38.712697786184698</v>
      </c>
      <c r="N4036">
        <v>0.89480546846564901</v>
      </c>
      <c r="O4036">
        <v>22.246535375638199</v>
      </c>
      <c r="P4036">
        <v>60.350877192982402</v>
      </c>
      <c r="Q4036">
        <v>6.0453681887385001E-2</v>
      </c>
    </row>
    <row r="4037" spans="1:17" hidden="1" x14ac:dyDescent="0.3">
      <c r="A4037" t="s">
        <v>8308</v>
      </c>
      <c r="B4037" t="s">
        <v>8309</v>
      </c>
      <c r="C4037" t="str">
        <f>IFERROR(VLOOKUP(Table1[[#This Row],[Ticker]],[1]!Table2[[Symbol]:[Industry]],2,FALSE),"-")</f>
        <v>-</v>
      </c>
      <c r="D4037" t="s">
        <v>1461</v>
      </c>
      <c r="E4037">
        <v>21.118950000000002</v>
      </c>
      <c r="F4037">
        <v>33.049999999999997</v>
      </c>
      <c r="G4037">
        <v>64.263841729873107</v>
      </c>
      <c r="H4037">
        <v>-19.159936268886899</v>
      </c>
      <c r="I4037">
        <v>18.314425341521101</v>
      </c>
      <c r="J4037">
        <v>-10.7993863205135</v>
      </c>
      <c r="K4037">
        <v>29.791536027640099</v>
      </c>
      <c r="L4037">
        <v>25.003194606599699</v>
      </c>
      <c r="M4037">
        <v>0.70711099850805703</v>
      </c>
      <c r="N4037">
        <v>9.6703296703296707E-2</v>
      </c>
      <c r="O4037">
        <v>21.9364599092284</v>
      </c>
      <c r="P4037">
        <v>94.2974720752498</v>
      </c>
    </row>
    <row r="4038" spans="1:17" hidden="1" x14ac:dyDescent="0.3">
      <c r="A4038" t="s">
        <v>8310</v>
      </c>
      <c r="B4038" t="s">
        <v>8311</v>
      </c>
      <c r="C4038" t="str">
        <f>IFERROR(VLOOKUP(Table1[[#This Row],[Ticker]],[1]!Table2[[Symbol]:[Industry]],2,FALSE),"-")</f>
        <v>-</v>
      </c>
      <c r="D4038" t="s">
        <v>415</v>
      </c>
      <c r="E4038">
        <v>21.107690748</v>
      </c>
      <c r="F4038">
        <v>19.079999999999998</v>
      </c>
      <c r="G4038">
        <v>98.469363666599307</v>
      </c>
      <c r="H4038">
        <v>-16.070336460334801</v>
      </c>
      <c r="I4038">
        <v>-29.237926924686501</v>
      </c>
      <c r="J4038">
        <v>2.5808454722970202</v>
      </c>
      <c r="K4038">
        <v>20.922376798781201</v>
      </c>
      <c r="L4038">
        <v>17.894984916776099</v>
      </c>
      <c r="M4038">
        <v>47.536752362783403</v>
      </c>
      <c r="N4038">
        <v>0.314396399972247</v>
      </c>
      <c r="O4038">
        <v>56.970649895178198</v>
      </c>
      <c r="P4038">
        <v>254.646840148698</v>
      </c>
      <c r="Q4038">
        <v>0.148927389718956</v>
      </c>
    </row>
    <row r="4039" spans="1:17" hidden="1" x14ac:dyDescent="0.3">
      <c r="A4039" t="s">
        <v>8312</v>
      </c>
      <c r="B4039" t="s">
        <v>8313</v>
      </c>
      <c r="C4039" t="str">
        <f>IFERROR(VLOOKUP(Table1[[#This Row],[Ticker]],[1]!Table2[[Symbol]:[Industry]],2,FALSE),"-")</f>
        <v>-</v>
      </c>
      <c r="D4039" t="s">
        <v>566</v>
      </c>
      <c r="E4039">
        <v>21.080336119999998</v>
      </c>
      <c r="F4039">
        <v>31.94</v>
      </c>
      <c r="G4039">
        <v>-27.825630345376599</v>
      </c>
      <c r="H4039">
        <v>2.4344394504797302</v>
      </c>
      <c r="I4039">
        <v>-63.107261405466801</v>
      </c>
      <c r="J4039">
        <v>-6.6481447608103297</v>
      </c>
      <c r="K4039">
        <v>35.536499244439298</v>
      </c>
      <c r="L4039">
        <v>41.076398925147501</v>
      </c>
      <c r="M4039">
        <v>53.071739568527697</v>
      </c>
      <c r="N4039">
        <v>0.76936936936936895</v>
      </c>
      <c r="O4039">
        <v>132.78021289918499</v>
      </c>
      <c r="P4039">
        <v>44.524886877828003</v>
      </c>
    </row>
    <row r="4040" spans="1:17" hidden="1" x14ac:dyDescent="0.3">
      <c r="A4040" t="s">
        <v>8314</v>
      </c>
      <c r="B4040" t="s">
        <v>3456</v>
      </c>
      <c r="C4040" t="str">
        <f>IFERROR(VLOOKUP(Table1[[#This Row],[Ticker]],[1]!Table2[[Symbol]:[Industry]],2,FALSE),"-")</f>
        <v>-</v>
      </c>
      <c r="D4040" t="s">
        <v>265</v>
      </c>
      <c r="E4040">
        <v>20.99916</v>
      </c>
      <c r="F4040">
        <v>8.4</v>
      </c>
      <c r="G4040">
        <v>44.9663696546233</v>
      </c>
      <c r="H4040">
        <v>21.3559997151544</v>
      </c>
      <c r="I4040">
        <v>-32.465278841062798</v>
      </c>
      <c r="K4040">
        <v>7.9337125409160096</v>
      </c>
      <c r="L4040">
        <v>7.8279895168764702</v>
      </c>
      <c r="M4040">
        <v>56.930623047134702</v>
      </c>
      <c r="N4040">
        <v>1.71784232365145</v>
      </c>
      <c r="O4040">
        <v>48.809523809523803</v>
      </c>
      <c r="P4040">
        <v>78.723404255319096</v>
      </c>
      <c r="Q4040">
        <v>5.8362820440345999E-2</v>
      </c>
    </row>
    <row r="4041" spans="1:17" hidden="1" x14ac:dyDescent="0.3">
      <c r="A4041" t="s">
        <v>8315</v>
      </c>
      <c r="B4041" t="s">
        <v>8316</v>
      </c>
      <c r="C4041" t="str">
        <f>IFERROR(VLOOKUP(Table1[[#This Row],[Ticker]],[1]!Table2[[Symbol]:[Industry]],2,FALSE),"-")</f>
        <v>-</v>
      </c>
      <c r="D4041" t="s">
        <v>743</v>
      </c>
      <c r="E4041">
        <v>20.996392725</v>
      </c>
      <c r="F4041">
        <v>132.77000000000001</v>
      </c>
      <c r="G4041">
        <v>16.285523280367201</v>
      </c>
      <c r="H4041">
        <v>3.3745870381142402</v>
      </c>
      <c r="I4041">
        <v>8.7467669528644496</v>
      </c>
      <c r="J4041">
        <v>1.60783582094341</v>
      </c>
      <c r="K4041">
        <v>127.170170386628</v>
      </c>
      <c r="L4041">
        <v>114.483774260191</v>
      </c>
      <c r="M4041">
        <v>31.0272649847048</v>
      </c>
      <c r="N4041">
        <v>0.86627314269462496</v>
      </c>
      <c r="O4041">
        <v>2.3725239135346601</v>
      </c>
      <c r="P4041">
        <v>46.983283515996902</v>
      </c>
      <c r="Q4041">
        <v>7.1200898966220002E-3</v>
      </c>
    </row>
    <row r="4042" spans="1:17" hidden="1" x14ac:dyDescent="0.3">
      <c r="A4042" t="s">
        <v>8317</v>
      </c>
      <c r="B4042" t="s">
        <v>8318</v>
      </c>
      <c r="C4042" t="str">
        <f>IFERROR(VLOOKUP(Table1[[#This Row],[Ticker]],[1]!Table2[[Symbol]:[Industry]],2,FALSE),"-")</f>
        <v>-</v>
      </c>
      <c r="D4042" t="s">
        <v>412</v>
      </c>
      <c r="E4042">
        <v>20.992621499999998</v>
      </c>
      <c r="F4042">
        <v>42.05</v>
      </c>
      <c r="G4042">
        <v>-17.8964271791497</v>
      </c>
      <c r="H4042">
        <v>3.17839036611492</v>
      </c>
      <c r="I4042">
        <v>-14.297450734210299</v>
      </c>
      <c r="J4042">
        <v>2.0464410033521498</v>
      </c>
      <c r="K4042">
        <v>38.305188944547602</v>
      </c>
      <c r="L4042">
        <v>38.674367518841898</v>
      </c>
      <c r="M4042">
        <v>70.011993439548604</v>
      </c>
      <c r="N4042">
        <v>1.1789984449505999</v>
      </c>
      <c r="O4042">
        <v>38.882282996432799</v>
      </c>
      <c r="P4042">
        <v>28.201219512195099</v>
      </c>
      <c r="Q4042">
        <v>7.8314601922022997E-2</v>
      </c>
    </row>
    <row r="4043" spans="1:17" hidden="1" x14ac:dyDescent="0.3">
      <c r="A4043" t="s">
        <v>8319</v>
      </c>
      <c r="B4043" t="s">
        <v>8320</v>
      </c>
      <c r="C4043" t="str">
        <f>IFERROR(VLOOKUP(Table1[[#This Row],[Ticker]],[1]!Table2[[Symbol]:[Industry]],2,FALSE),"-")</f>
        <v>-</v>
      </c>
      <c r="D4043" t="s">
        <v>5041</v>
      </c>
      <c r="E4043">
        <v>20.9884059</v>
      </c>
      <c r="F4043">
        <v>39.93</v>
      </c>
      <c r="G4043">
        <v>-4.4675926095276104</v>
      </c>
      <c r="H4043">
        <v>-11.459972805240501</v>
      </c>
      <c r="I4043">
        <v>10.364751646741899</v>
      </c>
      <c r="J4043">
        <v>-5.6840035891175997</v>
      </c>
      <c r="K4043">
        <v>39.094052930696897</v>
      </c>
      <c r="L4043">
        <v>35.997526201025302</v>
      </c>
      <c r="M4043">
        <v>50.406496538399701</v>
      </c>
      <c r="N4043">
        <v>1.13108196960841</v>
      </c>
      <c r="O4043">
        <v>15.8527422990232</v>
      </c>
      <c r="P4043">
        <v>50.565610859728501</v>
      </c>
      <c r="Q4043">
        <v>5.3165753157059001E-2</v>
      </c>
    </row>
    <row r="4044" spans="1:17" hidden="1" x14ac:dyDescent="0.3">
      <c r="A4044" t="s">
        <v>8321</v>
      </c>
      <c r="B4044" t="s">
        <v>8322</v>
      </c>
      <c r="C4044" t="str">
        <f>IFERROR(VLOOKUP(Table1[[#This Row],[Ticker]],[1]!Table2[[Symbol]:[Industry]],2,FALSE),"-")</f>
        <v>-</v>
      </c>
      <c r="D4044" t="s">
        <v>401</v>
      </c>
      <c r="E4044">
        <v>20.9359188</v>
      </c>
      <c r="F4044">
        <v>20.100000000000001</v>
      </c>
      <c r="G4044">
        <v>-36.020533993645998</v>
      </c>
      <c r="H4044">
        <v>-7.3025930510948696</v>
      </c>
      <c r="I4044">
        <v>-18.702212638972199</v>
      </c>
      <c r="J4044">
        <v>-5.2458906004935697</v>
      </c>
      <c r="K4044">
        <v>21.3188106340635</v>
      </c>
      <c r="L4044">
        <v>21.6763279875458</v>
      </c>
      <c r="M4044">
        <v>32.744739113934003</v>
      </c>
      <c r="N4044">
        <v>0.56063829787233999</v>
      </c>
      <c r="O4044">
        <v>38.706467661691498</v>
      </c>
      <c r="P4044">
        <v>28.434504792332199</v>
      </c>
      <c r="Q4044">
        <v>0.117177552187354</v>
      </c>
    </row>
    <row r="4045" spans="1:17" hidden="1" x14ac:dyDescent="0.3">
      <c r="A4045" t="s">
        <v>8323</v>
      </c>
      <c r="B4045" t="s">
        <v>8324</v>
      </c>
      <c r="C4045" t="str">
        <f>IFERROR(VLOOKUP(Table1[[#This Row],[Ticker]],[1]!Table2[[Symbol]:[Industry]],2,FALSE),"-")</f>
        <v>-</v>
      </c>
      <c r="D4045" t="s">
        <v>532</v>
      </c>
      <c r="E4045">
        <v>20.930979600000001</v>
      </c>
      <c r="F4045">
        <v>0.72</v>
      </c>
      <c r="G4045">
        <v>121.690507585657</v>
      </c>
      <c r="H4045">
        <v>-3.9384041777896002</v>
      </c>
      <c r="I4045">
        <v>-46.491970051371197</v>
      </c>
      <c r="J4045">
        <v>-2.72349733204579</v>
      </c>
      <c r="K4045">
        <v>0.76002634063374197</v>
      </c>
      <c r="L4045">
        <v>0.75357759187895401</v>
      </c>
      <c r="M4045">
        <v>41.951102659532602</v>
      </c>
      <c r="N4045">
        <v>1.0959511248976901</v>
      </c>
      <c r="O4045">
        <v>58.3333333333333</v>
      </c>
      <c r="P4045">
        <v>157.142857142857</v>
      </c>
    </row>
    <row r="4046" spans="1:17" hidden="1" x14ac:dyDescent="0.3">
      <c r="A4046" t="s">
        <v>8325</v>
      </c>
      <c r="B4046" t="s">
        <v>8326</v>
      </c>
      <c r="C4046" t="str">
        <f>IFERROR(VLOOKUP(Table1[[#This Row],[Ticker]],[1]!Table2[[Symbol]:[Industry]],2,FALSE),"-")</f>
        <v>-</v>
      </c>
      <c r="D4046" t="s">
        <v>630</v>
      </c>
      <c r="E4046">
        <v>20.899611449999998</v>
      </c>
      <c r="F4046">
        <v>30.67</v>
      </c>
      <c r="G4046">
        <v>-7.5517608852638496</v>
      </c>
      <c r="H4046">
        <v>0.663746359844815</v>
      </c>
      <c r="I4046">
        <v>-6.3474356330324797</v>
      </c>
      <c r="J4046">
        <v>0.92633249130297401</v>
      </c>
      <c r="K4046">
        <v>30.068681251085899</v>
      </c>
      <c r="L4046">
        <v>28.647940389085399</v>
      </c>
      <c r="M4046">
        <v>43.7126357404412</v>
      </c>
      <c r="N4046">
        <v>0.45420957423480501</v>
      </c>
      <c r="O4046">
        <v>15.878708835995999</v>
      </c>
      <c r="P4046">
        <v>27.7916666666666</v>
      </c>
      <c r="Q4046">
        <v>-3.7831883372169998E-3</v>
      </c>
    </row>
    <row r="4047" spans="1:17" hidden="1" x14ac:dyDescent="0.3">
      <c r="A4047" t="s">
        <v>8327</v>
      </c>
      <c r="B4047" t="s">
        <v>8328</v>
      </c>
      <c r="C4047" t="str">
        <f>IFERROR(VLOOKUP(Table1[[#This Row],[Ticker]],[1]!Table2[[Symbol]:[Industry]],2,FALSE),"-")</f>
        <v>-</v>
      </c>
      <c r="D4047" t="s">
        <v>743</v>
      </c>
      <c r="E4047">
        <v>20.802747875000001</v>
      </c>
      <c r="F4047">
        <v>83.57</v>
      </c>
      <c r="G4047">
        <v>-15.192349597815801</v>
      </c>
      <c r="H4047">
        <v>2.0595318387222599</v>
      </c>
      <c r="I4047">
        <v>6.9809449936333197</v>
      </c>
      <c r="J4047">
        <v>-0.48954411876721798</v>
      </c>
      <c r="K4047">
        <v>83.379898913367299</v>
      </c>
      <c r="L4047">
        <v>79.273795372376398</v>
      </c>
      <c r="M4047">
        <v>59.256974662123497</v>
      </c>
      <c r="N4047">
        <v>1.8516145315259001</v>
      </c>
      <c r="O4047">
        <v>12.959195883690301</v>
      </c>
      <c r="P4047">
        <v>26.238670694863998</v>
      </c>
    </row>
    <row r="4048" spans="1:17" hidden="1" x14ac:dyDescent="0.3">
      <c r="A4048" t="s">
        <v>8329</v>
      </c>
      <c r="B4048" t="s">
        <v>8330</v>
      </c>
      <c r="C4048" t="str">
        <f>IFERROR(VLOOKUP(Table1[[#This Row],[Ticker]],[1]!Table2[[Symbol]:[Industry]],2,FALSE),"-")</f>
        <v>-</v>
      </c>
      <c r="D4048" t="s">
        <v>1645</v>
      </c>
      <c r="E4048">
        <v>20.7085629</v>
      </c>
      <c r="F4048">
        <v>48.99</v>
      </c>
      <c r="G4048">
        <v>-50.388044261813</v>
      </c>
      <c r="H4048">
        <v>-5.2129139817111598</v>
      </c>
      <c r="I4048">
        <v>-25.762861002552199</v>
      </c>
      <c r="J4048">
        <v>5.12785401930556</v>
      </c>
      <c r="K4048">
        <v>49.511747378723399</v>
      </c>
      <c r="L4048">
        <v>52.273692768320203</v>
      </c>
      <c r="M4048">
        <v>62.9219832145995</v>
      </c>
      <c r="N4048">
        <v>0.51289009497964699</v>
      </c>
      <c r="O4048">
        <v>36.252296387017701</v>
      </c>
      <c r="P4048">
        <v>32.764227642276403</v>
      </c>
    </row>
    <row r="4049" spans="1:17" hidden="1" x14ac:dyDescent="0.3">
      <c r="A4049" t="s">
        <v>8331</v>
      </c>
      <c r="B4049" t="s">
        <v>8332</v>
      </c>
      <c r="C4049" t="str">
        <f>IFERROR(VLOOKUP(Table1[[#This Row],[Ticker]],[1]!Table2[[Symbol]:[Industry]],2,FALSE),"-")</f>
        <v>-</v>
      </c>
      <c r="D4049" t="s">
        <v>532</v>
      </c>
      <c r="E4049">
        <v>20.68264692</v>
      </c>
      <c r="F4049">
        <v>2.16</v>
      </c>
      <c r="G4049">
        <v>-98.161906632764797</v>
      </c>
      <c r="H4049">
        <v>-16.312387917626999</v>
      </c>
      <c r="I4049">
        <v>-47.095612552128998</v>
      </c>
      <c r="J4049">
        <v>4.7192245776811896</v>
      </c>
      <c r="K4049">
        <v>2.12128871527355</v>
      </c>
      <c r="L4049">
        <v>3.40763789539823</v>
      </c>
      <c r="M4049">
        <v>64.754587480939804</v>
      </c>
      <c r="N4049">
        <v>1.04260444253033</v>
      </c>
      <c r="O4049">
        <v>275.90299277605698</v>
      </c>
      <c r="P4049">
        <v>14.9380977092445</v>
      </c>
      <c r="Q4049">
        <v>0.20595045173530299</v>
      </c>
    </row>
    <row r="4050" spans="1:17" hidden="1" x14ac:dyDescent="0.3">
      <c r="A4050" t="s">
        <v>8333</v>
      </c>
      <c r="B4050" t="s">
        <v>8334</v>
      </c>
      <c r="C4050" t="str">
        <f>IFERROR(VLOOKUP(Table1[[#This Row],[Ticker]],[1]!Table2[[Symbol]:[Industry]],2,FALSE),"-")</f>
        <v>-</v>
      </c>
      <c r="D4050" t="s">
        <v>5356</v>
      </c>
      <c r="E4050">
        <v>20.672000000000001</v>
      </c>
      <c r="F4050">
        <v>76</v>
      </c>
      <c r="G4050">
        <v>-82.414582726329002</v>
      </c>
      <c r="H4050">
        <v>-4.8316080612847401</v>
      </c>
      <c r="I4050">
        <v>-25.004733647375598</v>
      </c>
      <c r="J4050">
        <v>1.2449339091127301</v>
      </c>
      <c r="K4050">
        <v>72.587493036182593</v>
      </c>
      <c r="L4050">
        <v>84.912210026778297</v>
      </c>
      <c r="M4050">
        <v>58.972379478723298</v>
      </c>
      <c r="N4050">
        <v>0.87385482734319897</v>
      </c>
      <c r="O4050">
        <v>131.513157894736</v>
      </c>
      <c r="P4050">
        <v>19.2156862745098</v>
      </c>
    </row>
    <row r="4051" spans="1:17" hidden="1" x14ac:dyDescent="0.3">
      <c r="A4051" t="s">
        <v>8335</v>
      </c>
      <c r="B4051" t="s">
        <v>8336</v>
      </c>
      <c r="C4051" t="str">
        <f>IFERROR(VLOOKUP(Table1[[#This Row],[Ticker]],[1]!Table2[[Symbol]:[Industry]],2,FALSE),"-")</f>
        <v>-</v>
      </c>
      <c r="D4051" t="s">
        <v>5401</v>
      </c>
      <c r="E4051">
        <v>20.606779249999999</v>
      </c>
      <c r="F4051">
        <v>8.57</v>
      </c>
      <c r="G4051">
        <v>-80.200093371469805</v>
      </c>
      <c r="H4051">
        <v>8.4750979319150304</v>
      </c>
      <c r="I4051">
        <v>-43.355138485927903</v>
      </c>
      <c r="J4051">
        <v>18.5448664674383</v>
      </c>
      <c r="K4051">
        <v>8.00340896056702</v>
      </c>
      <c r="L4051">
        <v>9.8474033319900798</v>
      </c>
      <c r="M4051">
        <v>61.273144333499097</v>
      </c>
      <c r="N4051">
        <v>1.9634951456310601</v>
      </c>
      <c r="O4051">
        <v>181.395510727915</v>
      </c>
      <c r="P4051">
        <v>22.428571428571399</v>
      </c>
    </row>
    <row r="4052" spans="1:17" hidden="1" x14ac:dyDescent="0.3">
      <c r="A4052" t="s">
        <v>8337</v>
      </c>
      <c r="B4052" t="s">
        <v>8338</v>
      </c>
      <c r="C4052" t="str">
        <f>IFERROR(VLOOKUP(Table1[[#This Row],[Ticker]],[1]!Table2[[Symbol]:[Industry]],2,FALSE),"-")</f>
        <v>-</v>
      </c>
      <c r="E4052">
        <v>20.559859199999998</v>
      </c>
      <c r="F4052">
        <v>90.08</v>
      </c>
      <c r="G4052">
        <v>-55.433216266701699</v>
      </c>
      <c r="H4052">
        <v>-5.8654875111229199</v>
      </c>
      <c r="I4052">
        <v>-39.816084274582998</v>
      </c>
      <c r="J4052">
        <v>7.66356830501985</v>
      </c>
      <c r="M4052">
        <v>42.286887093980901</v>
      </c>
      <c r="O4052">
        <v>34.047513321491998</v>
      </c>
      <c r="P4052">
        <v>7.2380952380952399</v>
      </c>
    </row>
    <row r="4053" spans="1:17" hidden="1" x14ac:dyDescent="0.3">
      <c r="A4053" t="s">
        <v>8339</v>
      </c>
      <c r="B4053" t="s">
        <v>8340</v>
      </c>
      <c r="C4053" t="str">
        <f>IFERROR(VLOOKUP(Table1[[#This Row],[Ticker]],[1]!Table2[[Symbol]:[Industry]],2,FALSE),"-")</f>
        <v>-</v>
      </c>
      <c r="D4053" t="s">
        <v>306</v>
      </c>
      <c r="E4053">
        <v>20.484000000000002</v>
      </c>
      <c r="F4053">
        <v>56.9</v>
      </c>
      <c r="G4053">
        <v>-24.369749194030302</v>
      </c>
      <c r="H4053">
        <v>-6.94149878433248</v>
      </c>
      <c r="I4053">
        <v>-9.2408976138864691</v>
      </c>
      <c r="J4053">
        <v>0.41676278495851199</v>
      </c>
      <c r="K4053">
        <v>55.557623381734103</v>
      </c>
      <c r="L4053">
        <v>55.418206034260997</v>
      </c>
      <c r="M4053">
        <v>60.934474648636403</v>
      </c>
      <c r="N4053">
        <v>0.32055814973061902</v>
      </c>
      <c r="O4053">
        <v>45.694200351493798</v>
      </c>
      <c r="P4053">
        <v>26.304106548279702</v>
      </c>
      <c r="Q4053">
        <v>0.13096774625108901</v>
      </c>
    </row>
    <row r="4054" spans="1:17" hidden="1" x14ac:dyDescent="0.3">
      <c r="A4054" t="s">
        <v>8341</v>
      </c>
      <c r="B4054" t="s">
        <v>8342</v>
      </c>
      <c r="C4054" t="str">
        <f>IFERROR(VLOOKUP(Table1[[#This Row],[Ticker]],[1]!Table2[[Symbol]:[Industry]],2,FALSE),"-")</f>
        <v>-</v>
      </c>
      <c r="D4054" t="s">
        <v>630</v>
      </c>
      <c r="E4054">
        <v>20.456499999999998</v>
      </c>
      <c r="F4054">
        <v>12.55</v>
      </c>
      <c r="G4054">
        <v>11.136223422902299</v>
      </c>
      <c r="H4054">
        <v>14.7979623920716</v>
      </c>
      <c r="I4054">
        <v>46.274922901543498</v>
      </c>
      <c r="J4054">
        <v>9.2367101078664398</v>
      </c>
      <c r="K4054">
        <v>10.9230228514764</v>
      </c>
      <c r="L4054">
        <v>9.9811204546067298</v>
      </c>
      <c r="M4054">
        <v>79.513286429489796</v>
      </c>
      <c r="N4054">
        <v>1.40110258263789</v>
      </c>
      <c r="O4054">
        <v>14.501992031872501</v>
      </c>
      <c r="P4054">
        <v>103.074433656957</v>
      </c>
      <c r="Q4054">
        <v>8.4959113365164998E-2</v>
      </c>
    </row>
    <row r="4055" spans="1:17" hidden="1" x14ac:dyDescent="0.3">
      <c r="A4055" t="s">
        <v>8343</v>
      </c>
      <c r="B4055" t="s">
        <v>8344</v>
      </c>
      <c r="C4055" t="str">
        <f>IFERROR(VLOOKUP(Table1[[#This Row],[Ticker]],[1]!Table2[[Symbol]:[Industry]],2,FALSE),"-")</f>
        <v>-</v>
      </c>
      <c r="D4055" t="s">
        <v>415</v>
      </c>
      <c r="E4055">
        <v>20.443812749999999</v>
      </c>
      <c r="F4055">
        <v>35.729999999999997</v>
      </c>
      <c r="G4055">
        <v>52.2622880219702</v>
      </c>
      <c r="H4055">
        <v>-4.7988799746114896</v>
      </c>
      <c r="I4055">
        <v>-1.05989936848644</v>
      </c>
      <c r="J4055">
        <v>-6.7505243590728199</v>
      </c>
      <c r="K4055">
        <v>35.380028699368303</v>
      </c>
      <c r="L4055">
        <v>32.487081194926901</v>
      </c>
      <c r="M4055">
        <v>55.331891399285503</v>
      </c>
      <c r="N4055">
        <v>0.44918528426993498</v>
      </c>
      <c r="O4055">
        <v>20.962776378393499</v>
      </c>
      <c r="P4055">
        <v>103.58974358974299</v>
      </c>
      <c r="Q4055">
        <v>5.7700823105774998E-2</v>
      </c>
    </row>
    <row r="4056" spans="1:17" hidden="1" x14ac:dyDescent="0.3">
      <c r="A4056" t="s">
        <v>8345</v>
      </c>
      <c r="B4056" t="s">
        <v>8346</v>
      </c>
      <c r="C4056" t="str">
        <f>IFERROR(VLOOKUP(Table1[[#This Row],[Ticker]],[1]!Table2[[Symbol]:[Industry]],2,FALSE),"-")</f>
        <v>-</v>
      </c>
      <c r="D4056" t="s">
        <v>265</v>
      </c>
      <c r="E4056">
        <v>20.429663999999999</v>
      </c>
      <c r="F4056">
        <v>61.24</v>
      </c>
      <c r="G4056">
        <v>-5.0540385086419599</v>
      </c>
      <c r="H4056">
        <v>17.1503085439922</v>
      </c>
      <c r="I4056">
        <v>8.2843631975334198</v>
      </c>
      <c r="J4056">
        <v>-9.7809051047820201</v>
      </c>
      <c r="K4056">
        <v>59.0196075748309</v>
      </c>
      <c r="L4056">
        <v>53.220900097472303</v>
      </c>
      <c r="M4056">
        <v>38.158289529765597</v>
      </c>
      <c r="N4056">
        <v>1.4403568645365801</v>
      </c>
      <c r="O4056">
        <v>24.0855649902024</v>
      </c>
      <c r="P4056">
        <v>43.419203747072601</v>
      </c>
      <c r="Q4056">
        <v>2.9807186550842E-2</v>
      </c>
    </row>
    <row r="4057" spans="1:17" hidden="1" x14ac:dyDescent="0.3">
      <c r="A4057" t="s">
        <v>8347</v>
      </c>
      <c r="B4057" t="s">
        <v>8348</v>
      </c>
      <c r="C4057" t="str">
        <f>IFERROR(VLOOKUP(Table1[[#This Row],[Ticker]],[1]!Table2[[Symbol]:[Industry]],2,FALSE),"-")</f>
        <v>-</v>
      </c>
      <c r="D4057" t="s">
        <v>1547</v>
      </c>
      <c r="E4057">
        <v>20.419421903</v>
      </c>
      <c r="F4057">
        <v>7.73</v>
      </c>
      <c r="G4057">
        <v>47.667519079910697</v>
      </c>
      <c r="H4057">
        <v>-17.7041699435553</v>
      </c>
      <c r="I4057">
        <v>16.6004507992843</v>
      </c>
      <c r="J4057">
        <v>8.7418141332656791</v>
      </c>
      <c r="K4057">
        <v>7.3987577119060202</v>
      </c>
      <c r="L4057">
        <v>6.2455769344405203</v>
      </c>
      <c r="M4057">
        <v>62.935873022901099</v>
      </c>
      <c r="N4057">
        <v>0.31377305142019102</v>
      </c>
      <c r="O4057">
        <v>32.729624838292303</v>
      </c>
      <c r="Q4057">
        <v>8.2292170135863998E-2</v>
      </c>
    </row>
    <row r="4058" spans="1:17" hidden="1" x14ac:dyDescent="0.3">
      <c r="A4058" t="s">
        <v>8349</v>
      </c>
      <c r="B4058" t="s">
        <v>8350</v>
      </c>
      <c r="C4058" t="str">
        <f>IFERROR(VLOOKUP(Table1[[#This Row],[Ticker]],[1]!Table2[[Symbol]:[Industry]],2,FALSE),"-")</f>
        <v>-</v>
      </c>
      <c r="D4058" t="s">
        <v>5872</v>
      </c>
      <c r="E4058">
        <v>20.341459583999999</v>
      </c>
      <c r="F4058">
        <v>6.08</v>
      </c>
      <c r="G4058">
        <v>51.757414430742699</v>
      </c>
      <c r="H4058">
        <v>9.1599171651360596</v>
      </c>
      <c r="I4058">
        <v>32.089525743127503</v>
      </c>
      <c r="J4058">
        <v>-2.1799004233438799</v>
      </c>
      <c r="K4058">
        <v>5.4558305088779804</v>
      </c>
      <c r="L4058">
        <v>4.5377633858704298</v>
      </c>
      <c r="M4058">
        <v>52.712793502605898</v>
      </c>
      <c r="N4058">
        <v>0.90859064785405996</v>
      </c>
      <c r="O4058">
        <v>15.296052631578901</v>
      </c>
      <c r="P4058">
        <v>132.950191570881</v>
      </c>
      <c r="Q4058">
        <v>9.6882215648749007E-2</v>
      </c>
    </row>
    <row r="4059" spans="1:17" hidden="1" x14ac:dyDescent="0.3">
      <c r="A4059" t="s">
        <v>8351</v>
      </c>
      <c r="B4059" t="s">
        <v>8352</v>
      </c>
      <c r="C4059" t="str">
        <f>IFERROR(VLOOKUP(Table1[[#This Row],[Ticker]],[1]!Table2[[Symbol]:[Industry]],2,FALSE),"-")</f>
        <v>-</v>
      </c>
      <c r="D4059" t="s">
        <v>72</v>
      </c>
      <c r="E4059">
        <v>20.292808640000001</v>
      </c>
      <c r="F4059">
        <v>6.08</v>
      </c>
      <c r="G4059">
        <v>-92.140205602466096</v>
      </c>
      <c r="H4059">
        <v>-5.4192029489109403</v>
      </c>
      <c r="I4059">
        <v>-47.7498316865913</v>
      </c>
      <c r="J4059">
        <v>5.2945206859722296</v>
      </c>
      <c r="K4059">
        <v>6.3213376418242904</v>
      </c>
      <c r="L4059">
        <v>8.1024682863332504</v>
      </c>
      <c r="M4059">
        <v>47.825214432458203</v>
      </c>
      <c r="N4059">
        <v>0.45021729418703099</v>
      </c>
      <c r="O4059">
        <v>205.75657894736801</v>
      </c>
      <c r="P4059">
        <v>308.32773673606403</v>
      </c>
      <c r="Q4059">
        <v>9.4219852359496994E-2</v>
      </c>
    </row>
    <row r="4060" spans="1:17" hidden="1" x14ac:dyDescent="0.3">
      <c r="A4060" t="s">
        <v>8353</v>
      </c>
      <c r="B4060" t="s">
        <v>8354</v>
      </c>
      <c r="C4060" t="str">
        <f>IFERROR(VLOOKUP(Table1[[#This Row],[Ticker]],[1]!Table2[[Symbol]:[Industry]],2,FALSE),"-")</f>
        <v>-</v>
      </c>
      <c r="D4060" t="s">
        <v>1645</v>
      </c>
      <c r="E4060">
        <v>20.282499999999999</v>
      </c>
      <c r="F4060">
        <v>8.75</v>
      </c>
      <c r="G4060">
        <v>-43.911583101282098</v>
      </c>
      <c r="H4060">
        <v>6.4670774828311197</v>
      </c>
      <c r="I4060">
        <v>-20.633004248220399</v>
      </c>
      <c r="J4060">
        <v>-0.69417987899951805</v>
      </c>
      <c r="K4060">
        <v>8.6469016114777908</v>
      </c>
      <c r="L4060">
        <v>9.0738102616043399</v>
      </c>
      <c r="M4060">
        <v>50.731383307827201</v>
      </c>
      <c r="N4060">
        <v>0.99380281690140804</v>
      </c>
      <c r="O4060">
        <v>59.428571428571402</v>
      </c>
      <c r="P4060">
        <v>17.6075268817204</v>
      </c>
    </row>
    <row r="4061" spans="1:17" hidden="1" x14ac:dyDescent="0.3">
      <c r="A4061" t="s">
        <v>8355</v>
      </c>
      <c r="B4061" t="s">
        <v>8356</v>
      </c>
      <c r="C4061" t="str">
        <f>IFERROR(VLOOKUP(Table1[[#This Row],[Ticker]],[1]!Table2[[Symbol]:[Industry]],2,FALSE),"-")</f>
        <v>-</v>
      </c>
      <c r="D4061" t="s">
        <v>743</v>
      </c>
      <c r="E4061">
        <v>20.204048429</v>
      </c>
      <c r="F4061">
        <v>202.26</v>
      </c>
      <c r="G4061">
        <v>-25.501096364292302</v>
      </c>
      <c r="K4061">
        <v>199.64482088527899</v>
      </c>
      <c r="L4061">
        <v>192.56798235863999</v>
      </c>
      <c r="M4061">
        <v>61.144137814655998</v>
      </c>
      <c r="N4061">
        <v>1</v>
      </c>
      <c r="O4061">
        <v>3.8267576386828899</v>
      </c>
      <c r="P4061">
        <v>5.1794071762870404</v>
      </c>
      <c r="Q4061">
        <v>-1.293132028575E-3</v>
      </c>
    </row>
    <row r="4062" spans="1:17" hidden="1" x14ac:dyDescent="0.3">
      <c r="A4062" t="s">
        <v>8357</v>
      </c>
      <c r="B4062" t="s">
        <v>8358</v>
      </c>
      <c r="C4062" t="str">
        <f>IFERROR(VLOOKUP(Table1[[#This Row],[Ticker]],[1]!Table2[[Symbol]:[Industry]],2,FALSE),"-")</f>
        <v>-</v>
      </c>
      <c r="D4062" t="s">
        <v>415</v>
      </c>
      <c r="E4062">
        <v>20.203512</v>
      </c>
      <c r="F4062">
        <v>39.92</v>
      </c>
      <c r="G4062">
        <v>-4.0632926994315604</v>
      </c>
      <c r="H4062">
        <v>-17.1139165617938</v>
      </c>
      <c r="I4062">
        <v>-49.145079125004202</v>
      </c>
      <c r="J4062">
        <v>-13.8487133624898</v>
      </c>
      <c r="K4062">
        <v>49.230005796761397</v>
      </c>
      <c r="L4062">
        <v>50.431056530495901</v>
      </c>
      <c r="M4062">
        <v>20.5513079957035</v>
      </c>
      <c r="N4062">
        <v>0.87918453557683496</v>
      </c>
      <c r="O4062">
        <v>174.72444889779501</v>
      </c>
      <c r="P4062">
        <v>25.970337645945001</v>
      </c>
    </row>
    <row r="4063" spans="1:17" hidden="1" x14ac:dyDescent="0.3">
      <c r="A4063" t="s">
        <v>8359</v>
      </c>
      <c r="B4063" t="s">
        <v>8360</v>
      </c>
      <c r="C4063" t="str">
        <f>IFERROR(VLOOKUP(Table1[[#This Row],[Ticker]],[1]!Table2[[Symbol]:[Industry]],2,FALSE),"-")</f>
        <v>-</v>
      </c>
      <c r="D4063" t="s">
        <v>740</v>
      </c>
      <c r="E4063">
        <v>20.196630608</v>
      </c>
      <c r="F4063">
        <v>8.69</v>
      </c>
      <c r="G4063">
        <v>-89.139512698317802</v>
      </c>
      <c r="H4063">
        <v>-6.0228687328423796</v>
      </c>
      <c r="I4063">
        <v>-58.424230312020804</v>
      </c>
      <c r="J4063">
        <v>-4.4791655434101996</v>
      </c>
      <c r="K4063">
        <v>8.85162797154468</v>
      </c>
      <c r="L4063">
        <v>15.1662972220133</v>
      </c>
      <c r="M4063">
        <v>55.366476689236301</v>
      </c>
      <c r="N4063">
        <v>0.445907897876401</v>
      </c>
      <c r="O4063">
        <v>422.43958573072399</v>
      </c>
      <c r="P4063">
        <v>16.331994645247601</v>
      </c>
      <c r="Q4063">
        <v>-6.5421490462112E-2</v>
      </c>
    </row>
    <row r="4064" spans="1:17" hidden="1" x14ac:dyDescent="0.3">
      <c r="A4064" t="s">
        <v>8361</v>
      </c>
      <c r="B4064" t="s">
        <v>8362</v>
      </c>
      <c r="C4064" t="str">
        <f>IFERROR(VLOOKUP(Table1[[#This Row],[Ticker]],[1]!Table2[[Symbol]:[Industry]],2,FALSE),"-")</f>
        <v>-</v>
      </c>
      <c r="D4064" t="s">
        <v>265</v>
      </c>
      <c r="E4064">
        <v>20.1676927</v>
      </c>
      <c r="F4064">
        <v>70.19</v>
      </c>
      <c r="G4064">
        <v>759.57346724651097</v>
      </c>
      <c r="H4064">
        <v>-7.4423126454082604</v>
      </c>
      <c r="I4064">
        <v>41.908668684603903</v>
      </c>
      <c r="J4064">
        <v>-9.1258811687418309</v>
      </c>
      <c r="K4064">
        <v>72.171191957187006</v>
      </c>
      <c r="L4064">
        <v>50.9880264389639</v>
      </c>
      <c r="M4064">
        <v>33.753630527072602</v>
      </c>
      <c r="N4064">
        <v>0.40934972340626602</v>
      </c>
      <c r="O4064">
        <v>32.939165123236897</v>
      </c>
      <c r="P4064">
        <v>789.60709759188796</v>
      </c>
    </row>
    <row r="4065" spans="1:17" hidden="1" x14ac:dyDescent="0.3">
      <c r="A4065" t="s">
        <v>8363</v>
      </c>
      <c r="B4065" t="s">
        <v>8364</v>
      </c>
      <c r="C4065" t="str">
        <f>IFERROR(VLOOKUP(Table1[[#This Row],[Ticker]],[1]!Table2[[Symbol]:[Industry]],2,FALSE),"-")</f>
        <v>-</v>
      </c>
      <c r="D4065" t="s">
        <v>141</v>
      </c>
      <c r="E4065">
        <v>20.13</v>
      </c>
      <c r="F4065">
        <v>6.71</v>
      </c>
      <c r="G4065">
        <v>-5.7743710861173998</v>
      </c>
      <c r="H4065">
        <v>3.4830916122054401</v>
      </c>
      <c r="I4065">
        <v>-28.720457484803301</v>
      </c>
      <c r="J4065">
        <v>0.95006011509656396</v>
      </c>
      <c r="K4065">
        <v>6.6942545705557999</v>
      </c>
      <c r="L4065">
        <v>6.4568457217087696</v>
      </c>
      <c r="M4065">
        <v>43.289038486144499</v>
      </c>
      <c r="N4065">
        <v>0.67291262555037201</v>
      </c>
      <c r="O4065">
        <v>69.299552906110193</v>
      </c>
      <c r="P4065">
        <v>43.991416309012799</v>
      </c>
      <c r="Q4065">
        <v>3.0273331718478E-2</v>
      </c>
    </row>
    <row r="4066" spans="1:17" hidden="1" x14ac:dyDescent="0.3">
      <c r="A4066" t="s">
        <v>8365</v>
      </c>
      <c r="B4066" t="s">
        <v>8366</v>
      </c>
      <c r="C4066" t="str">
        <f>IFERROR(VLOOKUP(Table1[[#This Row],[Ticker]],[1]!Table2[[Symbol]:[Industry]],2,FALSE),"-")</f>
        <v>-</v>
      </c>
      <c r="D4066" t="s">
        <v>1419</v>
      </c>
      <c r="E4066">
        <v>20.062934783999999</v>
      </c>
      <c r="F4066">
        <v>9.1199999999999992</v>
      </c>
      <c r="G4066">
        <v>-49.110826441206299</v>
      </c>
      <c r="H4066">
        <v>-6.0534422928277003</v>
      </c>
      <c r="I4066">
        <v>-36.467780404540001</v>
      </c>
      <c r="J4066">
        <v>2.2477635215679999</v>
      </c>
      <c r="K4066">
        <v>9.3994905554083505</v>
      </c>
      <c r="L4066">
        <v>11.4076937585699</v>
      </c>
      <c r="M4066">
        <v>55.066154387003202</v>
      </c>
      <c r="N4066">
        <v>0.93232905981269198</v>
      </c>
      <c r="O4066">
        <v>82.017543859649095</v>
      </c>
      <c r="P4066">
        <v>21.115537848605499</v>
      </c>
      <c r="Q4066">
        <v>-4.1491990050011002E-2</v>
      </c>
    </row>
    <row r="4067" spans="1:17" hidden="1" x14ac:dyDescent="0.3">
      <c r="A4067" t="s">
        <v>8367</v>
      </c>
      <c r="B4067" t="s">
        <v>8368</v>
      </c>
      <c r="C4067" t="str">
        <f>IFERROR(VLOOKUP(Table1[[#This Row],[Ticker]],[1]!Table2[[Symbol]:[Industry]],2,FALSE),"-")</f>
        <v>-</v>
      </c>
      <c r="D4067" t="s">
        <v>141</v>
      </c>
      <c r="E4067">
        <v>20.052600000000002</v>
      </c>
      <c r="F4067">
        <v>52.77</v>
      </c>
      <c r="G4067">
        <v>397.666369654623</v>
      </c>
      <c r="H4067">
        <v>59.3967196658391</v>
      </c>
      <c r="I4067">
        <v>55.535192467998002</v>
      </c>
      <c r="J4067">
        <v>32.925683902069302</v>
      </c>
      <c r="K4067">
        <v>40.070887829073399</v>
      </c>
      <c r="L4067">
        <v>30.680197191701001</v>
      </c>
      <c r="M4067">
        <v>67.453085870304804</v>
      </c>
      <c r="N4067">
        <v>1.06926575840343</v>
      </c>
      <c r="O4067">
        <v>8.4517718400606299</v>
      </c>
      <c r="P4067">
        <v>454.88958990536202</v>
      </c>
    </row>
    <row r="4068" spans="1:17" hidden="1" x14ac:dyDescent="0.3">
      <c r="A4068" t="s">
        <v>8369</v>
      </c>
      <c r="B4068" t="s">
        <v>8370</v>
      </c>
      <c r="C4068" t="str">
        <f>IFERROR(VLOOKUP(Table1[[#This Row],[Ticker]],[1]!Table2[[Symbol]:[Industry]],2,FALSE),"-")</f>
        <v>-</v>
      </c>
      <c r="D4068" t="s">
        <v>743</v>
      </c>
      <c r="E4068">
        <v>20.010432867999999</v>
      </c>
      <c r="F4068">
        <v>89.25</v>
      </c>
      <c r="G4068">
        <v>25.183760958971099</v>
      </c>
      <c r="H4068">
        <v>-0.337789047074322</v>
      </c>
      <c r="I4068">
        <v>9.4558125419536498</v>
      </c>
      <c r="J4068">
        <v>-0.58562912676185097</v>
      </c>
      <c r="K4068">
        <v>86.421086128108996</v>
      </c>
      <c r="L4068">
        <v>76.710354992519797</v>
      </c>
      <c r="M4068">
        <v>57.664030131014698</v>
      </c>
      <c r="N4068">
        <v>0.62506652269191398</v>
      </c>
      <c r="O4068">
        <v>1.8487394957983301</v>
      </c>
      <c r="P4068">
        <v>65.2777777777777</v>
      </c>
      <c r="Q4068">
        <v>6.2739406014718002E-2</v>
      </c>
    </row>
    <row r="4069" spans="1:17" hidden="1" x14ac:dyDescent="0.3">
      <c r="A4069" t="s">
        <v>8371</v>
      </c>
      <c r="B4069" t="s">
        <v>8372</v>
      </c>
      <c r="C4069" t="str">
        <f>IFERROR(VLOOKUP(Table1[[#This Row],[Ticker]],[1]!Table2[[Symbol]:[Industry]],2,FALSE),"-")</f>
        <v>-</v>
      </c>
      <c r="D4069" t="s">
        <v>532</v>
      </c>
      <c r="E4069">
        <v>19.995000000000001</v>
      </c>
      <c r="F4069">
        <v>26.66</v>
      </c>
      <c r="G4069">
        <v>-41.609086398444603</v>
      </c>
      <c r="H4069">
        <v>-1.60225532236053</v>
      </c>
      <c r="I4069">
        <v>-46.0399915566434</v>
      </c>
      <c r="J4069">
        <v>-2.06735271322278</v>
      </c>
      <c r="K4069">
        <v>27.796128722479999</v>
      </c>
      <c r="L4069">
        <v>32.830162286338897</v>
      </c>
      <c r="M4069">
        <v>45.092867053037097</v>
      </c>
      <c r="N4069">
        <v>1.06812687209178</v>
      </c>
      <c r="O4069">
        <v>121.30532633158199</v>
      </c>
      <c r="P4069">
        <v>11.5948095437421</v>
      </c>
    </row>
    <row r="4070" spans="1:17" hidden="1" x14ac:dyDescent="0.3">
      <c r="A4070" t="s">
        <v>8373</v>
      </c>
      <c r="B4070" t="s">
        <v>8374</v>
      </c>
      <c r="C4070" t="str">
        <f>IFERROR(VLOOKUP(Table1[[#This Row],[Ticker]],[1]!Table2[[Symbol]:[Industry]],2,FALSE),"-")</f>
        <v>-</v>
      </c>
      <c r="D4070" t="s">
        <v>54</v>
      </c>
      <c r="E4070">
        <v>19.984400000000001</v>
      </c>
      <c r="F4070">
        <v>40</v>
      </c>
      <c r="G4070">
        <v>33.365062465080797</v>
      </c>
      <c r="H4070">
        <v>-14.8277296525767</v>
      </c>
      <c r="I4070">
        <v>-0.94132104829346697</v>
      </c>
      <c r="J4070">
        <v>-3.2308820401739902</v>
      </c>
      <c r="K4070">
        <v>42.074701997788303</v>
      </c>
      <c r="L4070">
        <v>36.709854118242198</v>
      </c>
      <c r="M4070">
        <v>34.829815697437503</v>
      </c>
      <c r="N4070">
        <v>0.24203132225490601</v>
      </c>
      <c r="O4070">
        <v>35</v>
      </c>
      <c r="P4070">
        <v>89.5734597156397</v>
      </c>
      <c r="Q4070">
        <v>2.0853864104323001E-2</v>
      </c>
    </row>
    <row r="4071" spans="1:17" hidden="1" x14ac:dyDescent="0.3">
      <c r="A4071" t="s">
        <v>8375</v>
      </c>
      <c r="B4071" t="s">
        <v>8376</v>
      </c>
      <c r="C4071" t="str">
        <f>IFERROR(VLOOKUP(Table1[[#This Row],[Ticker]],[1]!Table2[[Symbol]:[Industry]],2,FALSE),"-")</f>
        <v>-</v>
      </c>
      <c r="D4071" t="s">
        <v>1834</v>
      </c>
      <c r="E4071">
        <v>19.980544399999999</v>
      </c>
      <c r="F4071">
        <v>20.27</v>
      </c>
      <c r="G4071">
        <v>110.13224643187399</v>
      </c>
      <c r="H4071">
        <v>-14.4156096247996</v>
      </c>
      <c r="I4071">
        <v>-5.2619480032310797</v>
      </c>
      <c r="J4071">
        <v>-0.599348453646532</v>
      </c>
      <c r="K4071">
        <v>20.354126025303799</v>
      </c>
      <c r="L4071">
        <v>15.836536618151399</v>
      </c>
      <c r="M4071">
        <v>42.590901746261203</v>
      </c>
      <c r="N4071">
        <v>1.62575793614377</v>
      </c>
      <c r="O4071">
        <v>25.604341391218501</v>
      </c>
      <c r="P4071">
        <v>166.710526315789</v>
      </c>
      <c r="Q4071">
        <v>5.9252117013734E-2</v>
      </c>
    </row>
    <row r="4072" spans="1:17" hidden="1" x14ac:dyDescent="0.3">
      <c r="A4072" t="s">
        <v>8377</v>
      </c>
      <c r="B4072" t="s">
        <v>8378</v>
      </c>
      <c r="C4072" t="str">
        <f>IFERROR(VLOOKUP(Table1[[#This Row],[Ticker]],[1]!Table2[[Symbol]:[Industry]],2,FALSE),"-")</f>
        <v>-</v>
      </c>
      <c r="D4072" t="s">
        <v>130</v>
      </c>
      <c r="E4072">
        <v>19.970009999999998</v>
      </c>
      <c r="F4072">
        <v>37</v>
      </c>
      <c r="G4072">
        <v>41.979386855925</v>
      </c>
      <c r="H4072">
        <v>-6.3999426393280503</v>
      </c>
      <c r="I4072">
        <v>-22.3995871371426</v>
      </c>
      <c r="J4072">
        <v>-3.5144363800596898</v>
      </c>
      <c r="K4072">
        <v>37.012184845738403</v>
      </c>
      <c r="L4072">
        <v>30.910795893946698</v>
      </c>
      <c r="M4072">
        <v>40.129237328318901</v>
      </c>
      <c r="N4072">
        <v>0.18382890367926299</v>
      </c>
      <c r="O4072">
        <v>24.8108108108108</v>
      </c>
      <c r="P4072">
        <v>75.521821631878495</v>
      </c>
      <c r="Q4072">
        <v>0.14495975317780799</v>
      </c>
    </row>
    <row r="4073" spans="1:17" hidden="1" x14ac:dyDescent="0.3">
      <c r="A4073" t="s">
        <v>8379</v>
      </c>
      <c r="B4073" t="s">
        <v>8380</v>
      </c>
      <c r="C4073" t="str">
        <f>IFERROR(VLOOKUP(Table1[[#This Row],[Ticker]],[1]!Table2[[Symbol]:[Industry]],2,FALSE),"-")</f>
        <v>-</v>
      </c>
      <c r="E4073">
        <v>19.877040000000001</v>
      </c>
      <c r="F4073">
        <v>57</v>
      </c>
      <c r="G4073">
        <v>52.951923426693902</v>
      </c>
      <c r="H4073">
        <v>-10.3291523100176</v>
      </c>
      <c r="I4073">
        <v>38.398515051567699</v>
      </c>
      <c r="J4073">
        <v>12.049259341917001</v>
      </c>
      <c r="K4073">
        <v>60.580865095390898</v>
      </c>
      <c r="L4073">
        <v>50.113066738510597</v>
      </c>
      <c r="M4073">
        <v>52.081280628008699</v>
      </c>
      <c r="N4073">
        <v>1.48491988275095</v>
      </c>
      <c r="O4073">
        <v>54.280701754385902</v>
      </c>
      <c r="P4073">
        <v>126.37013502779899</v>
      </c>
    </row>
    <row r="4074" spans="1:17" hidden="1" x14ac:dyDescent="0.3">
      <c r="A4074" t="s">
        <v>8381</v>
      </c>
      <c r="B4074" t="s">
        <v>8382</v>
      </c>
      <c r="C4074" t="str">
        <f>IFERROR(VLOOKUP(Table1[[#This Row],[Ticker]],[1]!Table2[[Symbol]:[Industry]],2,FALSE),"-")</f>
        <v>-</v>
      </c>
      <c r="D4074" t="s">
        <v>2889</v>
      </c>
      <c r="E4074">
        <v>19.866</v>
      </c>
      <c r="F4074">
        <v>46.2</v>
      </c>
      <c r="G4074">
        <v>148.61534432289801</v>
      </c>
      <c r="H4074">
        <v>-21.2717375111229</v>
      </c>
      <c r="I4074">
        <v>-0.34242427918392598</v>
      </c>
      <c r="J4074">
        <v>0.95343541465439796</v>
      </c>
      <c r="K4074">
        <v>43.671129633184897</v>
      </c>
      <c r="L4074">
        <v>35.222808294152998</v>
      </c>
      <c r="M4074">
        <v>66.171035342138296</v>
      </c>
      <c r="N4074">
        <v>0.48386706948640401</v>
      </c>
      <c r="O4074">
        <v>19.047619047619001</v>
      </c>
      <c r="P4074">
        <v>197.680412371134</v>
      </c>
      <c r="Q4074">
        <v>0.17520571962478301</v>
      </c>
    </row>
    <row r="4075" spans="1:17" hidden="1" x14ac:dyDescent="0.3">
      <c r="A4075" t="s">
        <v>8383</v>
      </c>
      <c r="B4075" t="s">
        <v>8384</v>
      </c>
      <c r="C4075" t="str">
        <f>IFERROR(VLOOKUP(Table1[[#This Row],[Ticker]],[1]!Table2[[Symbol]:[Industry]],2,FALSE),"-")</f>
        <v>-</v>
      </c>
      <c r="D4075" t="s">
        <v>51</v>
      </c>
      <c r="E4075">
        <v>19.860041240000001</v>
      </c>
      <c r="F4075">
        <v>16.93</v>
      </c>
      <c r="G4075">
        <v>-68.870335547688796</v>
      </c>
      <c r="H4075">
        <v>3.3436471042616902</v>
      </c>
      <c r="I4075">
        <v>-57.926675196768102</v>
      </c>
      <c r="J4075">
        <v>-0.227981220969042</v>
      </c>
      <c r="K4075">
        <v>16.960231782646598</v>
      </c>
      <c r="L4075">
        <v>21.831418842788299</v>
      </c>
      <c r="M4075">
        <v>51.714423590301401</v>
      </c>
      <c r="N4075">
        <v>1.88573717769699</v>
      </c>
      <c r="O4075">
        <v>118.487891317188</v>
      </c>
      <c r="P4075">
        <v>16.919889502762398</v>
      </c>
      <c r="Q4075">
        <v>-4.2799931199296003E-2</v>
      </c>
    </row>
    <row r="4076" spans="1:17" hidden="1" x14ac:dyDescent="0.3">
      <c r="A4076" t="s">
        <v>8385</v>
      </c>
      <c r="B4076" t="s">
        <v>8386</v>
      </c>
      <c r="C4076" t="str">
        <f>IFERROR(VLOOKUP(Table1[[#This Row],[Ticker]],[1]!Table2[[Symbol]:[Industry]],2,FALSE),"-")</f>
        <v>-</v>
      </c>
      <c r="D4076" t="s">
        <v>495</v>
      </c>
      <c r="E4076">
        <v>19.85425</v>
      </c>
      <c r="F4076">
        <v>65</v>
      </c>
      <c r="G4076">
        <v>158.85525854351201</v>
      </c>
      <c r="H4076">
        <v>20.6150549417072</v>
      </c>
      <c r="I4076">
        <v>58.916834980075301</v>
      </c>
      <c r="J4076">
        <v>2.8214024064023202</v>
      </c>
      <c r="K4076">
        <v>54.529107037439601</v>
      </c>
      <c r="L4076">
        <v>41.382738781223097</v>
      </c>
      <c r="M4076">
        <v>94.584085431917202</v>
      </c>
      <c r="N4076">
        <v>1.45759035474965</v>
      </c>
      <c r="O4076">
        <v>0</v>
      </c>
      <c r="P4076">
        <v>209.52380952380901</v>
      </c>
    </row>
    <row r="4077" spans="1:17" hidden="1" x14ac:dyDescent="0.3">
      <c r="A4077" t="s">
        <v>8387</v>
      </c>
      <c r="B4077" t="s">
        <v>8388</v>
      </c>
      <c r="C4077" t="str">
        <f>IFERROR(VLOOKUP(Table1[[#This Row],[Ticker]],[1]!Table2[[Symbol]:[Industry]],2,FALSE),"-")</f>
        <v>-</v>
      </c>
      <c r="D4077" t="s">
        <v>172</v>
      </c>
      <c r="E4077">
        <v>19.853400000000001</v>
      </c>
      <c r="F4077">
        <v>114.1</v>
      </c>
      <c r="G4077">
        <v>-11.611212078640801</v>
      </c>
      <c r="H4077">
        <v>53.971119631734197</v>
      </c>
      <c r="I4077">
        <v>33.842337405577702</v>
      </c>
      <c r="J4077">
        <v>38.666513813119998</v>
      </c>
      <c r="K4077">
        <v>77.173090020289706</v>
      </c>
      <c r="L4077">
        <v>84.667787442386199</v>
      </c>
      <c r="M4077">
        <v>95.559577889335998</v>
      </c>
      <c r="N4077">
        <v>2.8280244980519398</v>
      </c>
      <c r="O4077">
        <v>10.0788781770376</v>
      </c>
      <c r="P4077">
        <v>99.440657227757299</v>
      </c>
      <c r="Q4077">
        <v>9.7794123817765005E-2</v>
      </c>
    </row>
    <row r="4078" spans="1:17" hidden="1" x14ac:dyDescent="0.3">
      <c r="A4078" t="s">
        <v>8389</v>
      </c>
      <c r="B4078" t="s">
        <v>8390</v>
      </c>
      <c r="C4078" t="str">
        <f>IFERROR(VLOOKUP(Table1[[#This Row],[Ticker]],[1]!Table2[[Symbol]:[Industry]],2,FALSE),"-")</f>
        <v>-</v>
      </c>
      <c r="D4078" t="s">
        <v>124</v>
      </c>
      <c r="E4078">
        <v>19.738881599999999</v>
      </c>
      <c r="F4078">
        <v>55.84</v>
      </c>
      <c r="G4078">
        <v>-7.2863775981238996</v>
      </c>
      <c r="H4078">
        <v>-1.8325900069165399</v>
      </c>
      <c r="I4078">
        <v>-16.640277025994799</v>
      </c>
      <c r="J4078">
        <v>1.60946098929587</v>
      </c>
      <c r="K4078">
        <v>52.240052641438702</v>
      </c>
      <c r="L4078">
        <v>49.797759320731302</v>
      </c>
      <c r="M4078">
        <v>61.764028405941197</v>
      </c>
      <c r="N4078">
        <v>1.5991194901563901</v>
      </c>
      <c r="O4078">
        <v>21.776504297994201</v>
      </c>
      <c r="P4078">
        <v>60.459770114942501</v>
      </c>
      <c r="Q4078">
        <v>8.3085764924562003E-2</v>
      </c>
    </row>
    <row r="4079" spans="1:17" hidden="1" x14ac:dyDescent="0.3">
      <c r="A4079" t="s">
        <v>8391</v>
      </c>
      <c r="B4079" t="s">
        <v>8392</v>
      </c>
      <c r="C4079" t="str">
        <f>IFERROR(VLOOKUP(Table1[[#This Row],[Ticker]],[1]!Table2[[Symbol]:[Industry]],2,FALSE),"-")</f>
        <v>-</v>
      </c>
      <c r="D4079" t="s">
        <v>127</v>
      </c>
      <c r="E4079">
        <v>19.720800000000001</v>
      </c>
      <c r="F4079">
        <v>29.7</v>
      </c>
      <c r="G4079">
        <v>-6.2320463520461002</v>
      </c>
      <c r="H4079">
        <v>18.884512488877</v>
      </c>
      <c r="I4079">
        <v>-18.764324440214502</v>
      </c>
      <c r="J4079">
        <v>12.133389074656099</v>
      </c>
      <c r="K4079">
        <v>26.258957269786301</v>
      </c>
      <c r="L4079">
        <v>26.5047352816432</v>
      </c>
      <c r="M4079">
        <v>61.278839501625399</v>
      </c>
      <c r="N4079">
        <v>1.9944033129929299</v>
      </c>
      <c r="O4079">
        <v>38.047138047137999</v>
      </c>
      <c r="P4079">
        <v>45.4456415279137</v>
      </c>
      <c r="Q4079">
        <v>8.1654760480888003E-2</v>
      </c>
    </row>
    <row r="4080" spans="1:17" hidden="1" x14ac:dyDescent="0.3">
      <c r="A4080" t="s">
        <v>8393</v>
      </c>
      <c r="B4080" t="s">
        <v>8394</v>
      </c>
      <c r="C4080" t="str">
        <f>IFERROR(VLOOKUP(Table1[[#This Row],[Ticker]],[1]!Table2[[Symbol]:[Industry]],2,FALSE),"-")</f>
        <v>-</v>
      </c>
      <c r="D4080" t="s">
        <v>4625</v>
      </c>
      <c r="E4080">
        <v>19.6929695</v>
      </c>
      <c r="F4080">
        <v>29.3</v>
      </c>
      <c r="G4080">
        <v>-52.128817795522799</v>
      </c>
      <c r="H4080">
        <v>6.4440760870435998</v>
      </c>
      <c r="I4080">
        <v>-19.9003693209999</v>
      </c>
      <c r="J4080">
        <v>1.36009445646403</v>
      </c>
      <c r="K4080">
        <v>25.612277916076</v>
      </c>
      <c r="L4080">
        <v>28.289600257529699</v>
      </c>
      <c r="M4080">
        <v>71.0329923781226</v>
      </c>
      <c r="N4080">
        <v>0.588223167791041</v>
      </c>
      <c r="O4080">
        <v>84.266211604095503</v>
      </c>
      <c r="P4080">
        <v>49.4897959183673</v>
      </c>
      <c r="Q4080">
        <v>9.8819304753156006E-2</v>
      </c>
    </row>
    <row r="4081" spans="1:17" hidden="1" x14ac:dyDescent="0.3">
      <c r="A4081" t="s">
        <v>8395</v>
      </c>
      <c r="B4081" t="s">
        <v>8396</v>
      </c>
      <c r="C4081" t="str">
        <f>IFERROR(VLOOKUP(Table1[[#This Row],[Ticker]],[1]!Table2[[Symbol]:[Industry]],2,FALSE),"-")</f>
        <v>-</v>
      </c>
      <c r="D4081" t="s">
        <v>743</v>
      </c>
      <c r="E4081">
        <v>19.692535094</v>
      </c>
      <c r="F4081">
        <v>66.17</v>
      </c>
      <c r="G4081">
        <v>-4.9249141419355498</v>
      </c>
      <c r="H4081">
        <v>-1.4082459291420399</v>
      </c>
      <c r="I4081">
        <v>3.4915558163784901</v>
      </c>
      <c r="J4081">
        <v>-1.99101390522273</v>
      </c>
      <c r="K4081">
        <v>63.609982396583497</v>
      </c>
      <c r="L4081">
        <v>58.809532913852102</v>
      </c>
      <c r="M4081">
        <v>43.249617568739502</v>
      </c>
      <c r="N4081">
        <v>0.431137538623801</v>
      </c>
      <c r="O4081">
        <v>2.6900408039897301</v>
      </c>
      <c r="P4081">
        <v>27.338157185743899</v>
      </c>
    </row>
    <row r="4082" spans="1:17" hidden="1" x14ac:dyDescent="0.3">
      <c r="A4082" t="s">
        <v>8397</v>
      </c>
      <c r="B4082" t="s">
        <v>8398</v>
      </c>
      <c r="C4082" t="str">
        <f>IFERROR(VLOOKUP(Table1[[#This Row],[Ticker]],[1]!Table2[[Symbol]:[Industry]],2,FALSE),"-")</f>
        <v>-</v>
      </c>
      <c r="D4082" t="s">
        <v>141</v>
      </c>
      <c r="E4082">
        <v>19.617036375999898</v>
      </c>
      <c r="F4082">
        <v>46.27</v>
      </c>
      <c r="G4082">
        <v>-8.6219273802756202</v>
      </c>
      <c r="H4082">
        <v>69.242358674615005</v>
      </c>
      <c r="I4082">
        <v>19.5053540345857</v>
      </c>
      <c r="J4082">
        <v>48.730043800327401</v>
      </c>
      <c r="K4082">
        <v>35.368512114979303</v>
      </c>
      <c r="L4082">
        <v>34.1514671578622</v>
      </c>
      <c r="M4082">
        <v>62.459391865673403</v>
      </c>
      <c r="N4082">
        <v>3.4748608146829199</v>
      </c>
      <c r="O4082">
        <v>26.86405878539</v>
      </c>
      <c r="P4082">
        <v>72.713699141470698</v>
      </c>
      <c r="Q4082">
        <v>0.118847940661201</v>
      </c>
    </row>
    <row r="4083" spans="1:17" hidden="1" x14ac:dyDescent="0.3">
      <c r="A4083" t="s">
        <v>8399</v>
      </c>
      <c r="B4083" t="s">
        <v>8400</v>
      </c>
      <c r="C4083" t="str">
        <f>IFERROR(VLOOKUP(Table1[[#This Row],[Ticker]],[1]!Table2[[Symbol]:[Industry]],2,FALSE),"-")</f>
        <v>-</v>
      </c>
      <c r="D4083" t="s">
        <v>60</v>
      </c>
      <c r="E4083">
        <v>19.609999680000001</v>
      </c>
      <c r="F4083">
        <v>71.22</v>
      </c>
      <c r="G4083">
        <v>170.726504789758</v>
      </c>
      <c r="H4083">
        <v>3.72605107799692</v>
      </c>
      <c r="I4083">
        <v>158.457064865132</v>
      </c>
      <c r="J4083">
        <v>-1.3721459806944301</v>
      </c>
      <c r="K4083">
        <v>66.870508549133504</v>
      </c>
      <c r="L4083">
        <v>49.563811337596498</v>
      </c>
      <c r="M4083">
        <v>100</v>
      </c>
      <c r="N4083">
        <v>0</v>
      </c>
      <c r="O4083">
        <v>0</v>
      </c>
      <c r="P4083">
        <v>200.76013513513499</v>
      </c>
    </row>
    <row r="4084" spans="1:17" hidden="1" x14ac:dyDescent="0.3">
      <c r="A4084" t="s">
        <v>8401</v>
      </c>
      <c r="B4084" t="s">
        <v>8402</v>
      </c>
      <c r="C4084" t="str">
        <f>IFERROR(VLOOKUP(Table1[[#This Row],[Ticker]],[1]!Table2[[Symbol]:[Industry]],2,FALSE),"-")</f>
        <v>-</v>
      </c>
      <c r="D4084" t="s">
        <v>532</v>
      </c>
      <c r="E4084">
        <v>19.603053750000001</v>
      </c>
      <c r="F4084">
        <v>10.5</v>
      </c>
      <c r="G4084">
        <v>-8.9263639093904992</v>
      </c>
      <c r="H4084">
        <v>5.4282624888770696</v>
      </c>
      <c r="I4084">
        <v>29.814270877511198</v>
      </c>
      <c r="J4084">
        <v>1.81934338100768</v>
      </c>
      <c r="K4084">
        <v>9.5231819407735401</v>
      </c>
      <c r="L4084">
        <v>8.2439575222424502</v>
      </c>
      <c r="M4084">
        <v>57.439074207851299</v>
      </c>
      <c r="N4084">
        <v>0.49726174079928298</v>
      </c>
      <c r="O4084">
        <v>13.3333333333333</v>
      </c>
      <c r="P4084">
        <v>92.660550458715505</v>
      </c>
      <c r="Q4084">
        <v>8.0328176440007004E-2</v>
      </c>
    </row>
    <row r="4085" spans="1:17" hidden="1" x14ac:dyDescent="0.3">
      <c r="A4085" t="s">
        <v>8403</v>
      </c>
      <c r="B4085" t="s">
        <v>8404</v>
      </c>
      <c r="C4085" t="str">
        <f>IFERROR(VLOOKUP(Table1[[#This Row],[Ticker]],[1]!Table2[[Symbol]:[Industry]],2,FALSE),"-")</f>
        <v>-</v>
      </c>
      <c r="D4085" t="s">
        <v>141</v>
      </c>
      <c r="E4085">
        <v>19.596767400000001</v>
      </c>
      <c r="F4085">
        <v>18.899999999999999</v>
      </c>
      <c r="G4085">
        <v>-51.380517257701896</v>
      </c>
      <c r="H4085">
        <v>-6.6904567229455898</v>
      </c>
      <c r="I4085">
        <v>-22.221376402038501</v>
      </c>
      <c r="J4085">
        <v>2.6928946697120599</v>
      </c>
      <c r="K4085">
        <v>20.582042711092399</v>
      </c>
      <c r="L4085">
        <v>22.508959101149799</v>
      </c>
      <c r="M4085">
        <v>52.814977931525398</v>
      </c>
      <c r="N4085">
        <v>0.28972281105327702</v>
      </c>
      <c r="O4085">
        <v>105.39682539682499</v>
      </c>
      <c r="P4085">
        <v>11.176470588235199</v>
      </c>
      <c r="Q4085">
        <v>-5.6379574558810003E-3</v>
      </c>
    </row>
    <row r="4086" spans="1:17" hidden="1" x14ac:dyDescent="0.3">
      <c r="A4086" t="s">
        <v>8405</v>
      </c>
      <c r="B4086" t="s">
        <v>8406</v>
      </c>
      <c r="C4086" t="str">
        <f>IFERROR(VLOOKUP(Table1[[#This Row],[Ticker]],[1]!Table2[[Symbol]:[Industry]],2,FALSE),"-")</f>
        <v>-</v>
      </c>
      <c r="D4086" t="s">
        <v>681</v>
      </c>
      <c r="E4086">
        <v>19.5798825</v>
      </c>
      <c r="F4086">
        <v>22.59</v>
      </c>
      <c r="G4086">
        <v>-22.615656022980001</v>
      </c>
      <c r="H4086">
        <v>-1.5806518977072199</v>
      </c>
      <c r="I4086">
        <v>27.480486571365098</v>
      </c>
      <c r="J4086">
        <v>1.8728265970020901</v>
      </c>
      <c r="K4086">
        <v>20.6024386318513</v>
      </c>
      <c r="L4086">
        <v>18.8094839404183</v>
      </c>
      <c r="M4086">
        <v>55.513005676914197</v>
      </c>
      <c r="N4086">
        <v>0.36821174016145602</v>
      </c>
      <c r="O4086">
        <v>21.513944223107501</v>
      </c>
      <c r="P4086">
        <v>88.25</v>
      </c>
      <c r="Q4086">
        <v>2.2627870646471E-2</v>
      </c>
    </row>
    <row r="4087" spans="1:17" hidden="1" x14ac:dyDescent="0.3">
      <c r="A4087" t="s">
        <v>8407</v>
      </c>
      <c r="B4087" t="s">
        <v>8408</v>
      </c>
      <c r="C4087" t="str">
        <f>IFERROR(VLOOKUP(Table1[[#This Row],[Ticker]],[1]!Table2[[Symbol]:[Industry]],2,FALSE),"-")</f>
        <v>-</v>
      </c>
      <c r="D4087" t="s">
        <v>630</v>
      </c>
      <c r="E4087">
        <v>19.546312834999998</v>
      </c>
      <c r="F4087">
        <v>29.05</v>
      </c>
      <c r="G4087">
        <v>-58.305235283648202</v>
      </c>
      <c r="H4087">
        <v>5.3337670760330296</v>
      </c>
      <c r="I4087">
        <v>-48.393771080530698</v>
      </c>
      <c r="J4087">
        <v>-16.678268429673999</v>
      </c>
      <c r="K4087">
        <v>31.719893192455501</v>
      </c>
      <c r="L4087">
        <v>35.834803816556999</v>
      </c>
      <c r="M4087">
        <v>17.620855551647299</v>
      </c>
      <c r="N4087">
        <v>1.4567901234567899</v>
      </c>
      <c r="O4087">
        <v>79.001721170395797</v>
      </c>
      <c r="P4087">
        <v>15.0039588281868</v>
      </c>
    </row>
    <row r="4088" spans="1:17" hidden="1" x14ac:dyDescent="0.3">
      <c r="A4088" t="s">
        <v>8409</v>
      </c>
      <c r="B4088" t="s">
        <v>5396</v>
      </c>
      <c r="C4088" t="str">
        <f>IFERROR(VLOOKUP(Table1[[#This Row],[Ticker]],[1]!Table2[[Symbol]:[Industry]],2,FALSE),"-")</f>
        <v>-</v>
      </c>
      <c r="D4088" t="s">
        <v>265</v>
      </c>
      <c r="E4088">
        <v>19.538051500000002</v>
      </c>
      <c r="F4088">
        <v>27.83</v>
      </c>
      <c r="G4088">
        <v>83.878744750703206</v>
      </c>
      <c r="H4088">
        <v>32.655115231899103</v>
      </c>
      <c r="I4088">
        <v>59.521001646741901</v>
      </c>
      <c r="J4088">
        <v>-1.3721459806944301</v>
      </c>
      <c r="K4088">
        <v>23.164718705069902</v>
      </c>
      <c r="L4088">
        <v>18.5600071496571</v>
      </c>
      <c r="M4088">
        <v>88.394777298905595</v>
      </c>
      <c r="N4088">
        <v>0.25963547713025298</v>
      </c>
      <c r="O4088">
        <v>0</v>
      </c>
      <c r="P4088">
        <v>162.54716981132</v>
      </c>
    </row>
    <row r="4089" spans="1:17" hidden="1" x14ac:dyDescent="0.3">
      <c r="A4089" t="s">
        <v>8410</v>
      </c>
      <c r="B4089" t="s">
        <v>8411</v>
      </c>
      <c r="C4089" t="str">
        <f>IFERROR(VLOOKUP(Table1[[#This Row],[Ticker]],[1]!Table2[[Symbol]:[Industry]],2,FALSE),"-")</f>
        <v>-</v>
      </c>
      <c r="D4089" t="s">
        <v>415</v>
      </c>
      <c r="E4089">
        <v>19.524999999999999</v>
      </c>
      <c r="F4089">
        <v>35.5</v>
      </c>
      <c r="G4089">
        <v>133.90689010072001</v>
      </c>
      <c r="H4089">
        <v>10.5377862984008</v>
      </c>
      <c r="I4089">
        <v>63.083501646741901</v>
      </c>
      <c r="J4089">
        <v>0.62611639984421597</v>
      </c>
      <c r="K4089">
        <v>31.309320485038199</v>
      </c>
      <c r="L4089">
        <v>24.731748279776301</v>
      </c>
      <c r="M4089">
        <v>77.567018079118697</v>
      </c>
      <c r="N4089">
        <v>0.47060026145332601</v>
      </c>
      <c r="O4089">
        <v>10.4507042253521</v>
      </c>
      <c r="P4089">
        <v>169.961977186311</v>
      </c>
      <c r="Q4089">
        <v>0.10148150402410901</v>
      </c>
    </row>
    <row r="4090" spans="1:17" hidden="1" x14ac:dyDescent="0.3">
      <c r="A4090" t="s">
        <v>8412</v>
      </c>
      <c r="B4090" t="s">
        <v>8413</v>
      </c>
      <c r="C4090" t="str">
        <f>IFERROR(VLOOKUP(Table1[[#This Row],[Ticker]],[1]!Table2[[Symbol]:[Industry]],2,FALSE),"-")</f>
        <v>-</v>
      </c>
      <c r="D4090" t="s">
        <v>306</v>
      </c>
      <c r="E4090">
        <v>19.487974362999999</v>
      </c>
      <c r="F4090">
        <v>8.7100000000000009</v>
      </c>
      <c r="G4090">
        <v>-33.684072823252698</v>
      </c>
      <c r="H4090">
        <v>0.195255153913756</v>
      </c>
      <c r="I4090">
        <v>-47.313262605954399</v>
      </c>
      <c r="J4090">
        <v>-5.9698471301197102</v>
      </c>
      <c r="K4090">
        <v>8.4224892761196806</v>
      </c>
      <c r="L4090">
        <v>9.4586175752928199</v>
      </c>
      <c r="M4090">
        <v>63.5189822657957</v>
      </c>
      <c r="N4090">
        <v>0.83119843825468898</v>
      </c>
      <c r="O4090">
        <v>63.030998851894303</v>
      </c>
      <c r="P4090">
        <v>19.6428571428571</v>
      </c>
      <c r="Q4090">
        <v>6.4544926323607005E-2</v>
      </c>
    </row>
    <row r="4091" spans="1:17" hidden="1" x14ac:dyDescent="0.3">
      <c r="A4091" t="s">
        <v>8414</v>
      </c>
      <c r="B4091" t="s">
        <v>8415</v>
      </c>
      <c r="C4091" t="str">
        <f>IFERROR(VLOOKUP(Table1[[#This Row],[Ticker]],[1]!Table2[[Symbol]:[Industry]],2,FALSE),"-")</f>
        <v>-</v>
      </c>
      <c r="D4091" t="s">
        <v>296</v>
      </c>
      <c r="E4091">
        <v>19.467450112000002</v>
      </c>
      <c r="F4091">
        <v>43.84</v>
      </c>
      <c r="G4091">
        <v>-43.9208823587335</v>
      </c>
      <c r="H4091">
        <v>-8.9919329304741696E-2</v>
      </c>
      <c r="I4091">
        <v>-21.9075302165202</v>
      </c>
      <c r="J4091">
        <v>1.09045470975435</v>
      </c>
      <c r="K4091">
        <v>44.059323033568198</v>
      </c>
      <c r="L4091">
        <v>44.465874734439403</v>
      </c>
      <c r="M4091">
        <v>46.4275641761256</v>
      </c>
      <c r="N4091">
        <v>2.7825520774458399</v>
      </c>
      <c r="O4091">
        <v>27.075729927007199</v>
      </c>
      <c r="P4091">
        <v>12.1227621483376</v>
      </c>
      <c r="Q4091">
        <v>2.9169284500391999E-2</v>
      </c>
    </row>
    <row r="4092" spans="1:17" hidden="1" x14ac:dyDescent="0.3">
      <c r="A4092" t="s">
        <v>8416</v>
      </c>
      <c r="B4092" t="s">
        <v>8417</v>
      </c>
      <c r="C4092" t="str">
        <f>IFERROR(VLOOKUP(Table1[[#This Row],[Ticker]],[1]!Table2[[Symbol]:[Industry]],2,FALSE),"-")</f>
        <v>-</v>
      </c>
      <c r="D4092" t="s">
        <v>72</v>
      </c>
      <c r="E4092">
        <v>19.459399999999999</v>
      </c>
      <c r="F4092">
        <v>1.49</v>
      </c>
      <c r="G4092">
        <v>-85.422851902262806</v>
      </c>
      <c r="H4092">
        <v>-32.493456968136499</v>
      </c>
      <c r="I4092">
        <v>-69.805719910144205</v>
      </c>
      <c r="J4092">
        <v>-8.6892191514261405</v>
      </c>
      <c r="K4092">
        <v>2.3520636236557602</v>
      </c>
      <c r="M4092">
        <v>0.38302929364496702</v>
      </c>
      <c r="O4092">
        <v>140.939597315436</v>
      </c>
      <c r="P4092">
        <v>0</v>
      </c>
    </row>
    <row r="4093" spans="1:17" hidden="1" x14ac:dyDescent="0.3">
      <c r="A4093" t="s">
        <v>8418</v>
      </c>
      <c r="B4093" t="s">
        <v>8419</v>
      </c>
      <c r="C4093" t="str">
        <f>IFERROR(VLOOKUP(Table1[[#This Row],[Ticker]],[1]!Table2[[Symbol]:[Industry]],2,FALSE),"-")</f>
        <v>-</v>
      </c>
      <c r="D4093" t="s">
        <v>681</v>
      </c>
      <c r="E4093">
        <v>19.43487</v>
      </c>
      <c r="F4093">
        <v>10.17</v>
      </c>
      <c r="G4093">
        <v>-1.1362919423348301</v>
      </c>
      <c r="H4093">
        <v>-2.1207941148965102</v>
      </c>
      <c r="I4093">
        <v>-22.712260300958601</v>
      </c>
      <c r="J4093">
        <v>5.8727519784892204</v>
      </c>
      <c r="K4093">
        <v>10.3601149720745</v>
      </c>
      <c r="L4093">
        <v>10.4613724329859</v>
      </c>
      <c r="M4093">
        <v>50.021539382364601</v>
      </c>
      <c r="N4093">
        <v>0.77553888208614596</v>
      </c>
      <c r="O4093">
        <v>57.128810226155302</v>
      </c>
      <c r="P4093">
        <v>59.905660377358402</v>
      </c>
      <c r="Q4093">
        <v>8.7255583096481001E-2</v>
      </c>
    </row>
    <row r="4094" spans="1:17" hidden="1" x14ac:dyDescent="0.3">
      <c r="A4094" t="s">
        <v>8420</v>
      </c>
      <c r="B4094" t="s">
        <v>8421</v>
      </c>
      <c r="C4094" t="str">
        <f>IFERROR(VLOOKUP(Table1[[#This Row],[Ticker]],[1]!Table2[[Symbol]:[Industry]],2,FALSE),"-")</f>
        <v>-</v>
      </c>
      <c r="D4094" t="s">
        <v>1483</v>
      </c>
      <c r="E4094">
        <v>19.426123499999999</v>
      </c>
      <c r="F4094">
        <v>14.7</v>
      </c>
      <c r="G4094">
        <v>51.000852413243997</v>
      </c>
      <c r="H4094">
        <v>1.4133132871354199</v>
      </c>
      <c r="I4094">
        <v>32.583501646741901</v>
      </c>
      <c r="J4094">
        <v>-6.4057030276743001</v>
      </c>
      <c r="K4094">
        <v>14.180644665188</v>
      </c>
      <c r="L4094">
        <v>12.3264809990914</v>
      </c>
      <c r="M4094">
        <v>56.844018825121601</v>
      </c>
      <c r="N4094">
        <v>3.0114285714285698</v>
      </c>
      <c r="O4094">
        <v>8.84353741496599</v>
      </c>
      <c r="P4094">
        <v>196.370967741935</v>
      </c>
    </row>
    <row r="4095" spans="1:17" hidden="1" x14ac:dyDescent="0.3">
      <c r="A4095" t="s">
        <v>8422</v>
      </c>
      <c r="B4095" t="s">
        <v>8423</v>
      </c>
      <c r="C4095" t="str">
        <f>IFERROR(VLOOKUP(Table1[[#This Row],[Ticker]],[1]!Table2[[Symbol]:[Industry]],2,FALSE),"-")</f>
        <v>-</v>
      </c>
      <c r="D4095" t="s">
        <v>1100</v>
      </c>
      <c r="E4095">
        <v>19.424843750000001</v>
      </c>
      <c r="F4095">
        <v>85.15</v>
      </c>
      <c r="G4095">
        <v>-5.5931859894901201</v>
      </c>
      <c r="H4095">
        <v>-1.87035303188851</v>
      </c>
      <c r="I4095">
        <v>-12.2495918825592</v>
      </c>
      <c r="J4095">
        <v>1.0670674632677399</v>
      </c>
      <c r="K4095">
        <v>87.130260937810405</v>
      </c>
      <c r="M4095">
        <v>46.234414810174101</v>
      </c>
      <c r="N4095">
        <v>1</v>
      </c>
    </row>
    <row r="4096" spans="1:17" hidden="1" x14ac:dyDescent="0.3">
      <c r="A4096" t="s">
        <v>8424</v>
      </c>
      <c r="B4096" t="s">
        <v>8425</v>
      </c>
      <c r="C4096" t="str">
        <f>IFERROR(VLOOKUP(Table1[[#This Row],[Ticker]],[1]!Table2[[Symbol]:[Industry]],2,FALSE),"-")</f>
        <v>-</v>
      </c>
      <c r="D4096" t="s">
        <v>532</v>
      </c>
      <c r="E4096">
        <v>19.416</v>
      </c>
      <c r="F4096">
        <v>8.09</v>
      </c>
      <c r="G4096">
        <v>-64.795150151358797</v>
      </c>
      <c r="H4096">
        <v>39.992821557096697</v>
      </c>
      <c r="I4096">
        <v>-52.848766237580598</v>
      </c>
      <c r="J4096">
        <v>7.6137333517830896</v>
      </c>
      <c r="K4096">
        <v>9.7701783261545607</v>
      </c>
      <c r="L4096">
        <v>11.8364414350002</v>
      </c>
      <c r="M4096">
        <v>51.287669646904298</v>
      </c>
      <c r="N4096">
        <v>0.65068858249568395</v>
      </c>
      <c r="O4096">
        <v>133.12731767614301</v>
      </c>
      <c r="P4096">
        <v>35.510887772194302</v>
      </c>
      <c r="Q4096">
        <v>-9.4049018786170002E-2</v>
      </c>
    </row>
    <row r="4097" spans="1:17" hidden="1" x14ac:dyDescent="0.3">
      <c r="A4097" t="s">
        <v>8426</v>
      </c>
      <c r="B4097" t="s">
        <v>8427</v>
      </c>
      <c r="C4097" t="str">
        <f>IFERROR(VLOOKUP(Table1[[#This Row],[Ticker]],[1]!Table2[[Symbol]:[Industry]],2,FALSE),"-")</f>
        <v>-</v>
      </c>
      <c r="D4097" t="s">
        <v>228</v>
      </c>
      <c r="E4097">
        <v>19.40155</v>
      </c>
      <c r="F4097">
        <v>79.19</v>
      </c>
      <c r="G4097">
        <v>44.201793196977498</v>
      </c>
      <c r="H4097">
        <v>10.648701446353</v>
      </c>
      <c r="I4097">
        <v>0.35161758877097599</v>
      </c>
      <c r="J4097">
        <v>10.717426762814201</v>
      </c>
      <c r="K4097">
        <v>75.415410562250401</v>
      </c>
      <c r="L4097">
        <v>72.588199153641398</v>
      </c>
      <c r="M4097">
        <v>66.813374478106496</v>
      </c>
      <c r="N4097">
        <v>0.93799190199215599</v>
      </c>
      <c r="O4097">
        <v>23.752999116049999</v>
      </c>
      <c r="P4097">
        <v>83.055940822931106</v>
      </c>
      <c r="Q4097">
        <v>6.9683584836515003E-2</v>
      </c>
    </row>
    <row r="4098" spans="1:17" hidden="1" x14ac:dyDescent="0.3">
      <c r="A4098" t="s">
        <v>8428</v>
      </c>
      <c r="B4098" t="s">
        <v>8429</v>
      </c>
      <c r="C4098" t="str">
        <f>IFERROR(VLOOKUP(Table1[[#This Row],[Ticker]],[1]!Table2[[Symbol]:[Industry]],2,FALSE),"-")</f>
        <v>-</v>
      </c>
      <c r="D4098" t="s">
        <v>630</v>
      </c>
      <c r="E4098">
        <v>19.382590199999999</v>
      </c>
      <c r="F4098">
        <v>39.19</v>
      </c>
      <c r="G4098">
        <v>372.40226709052001</v>
      </c>
      <c r="H4098">
        <v>-13.4787255695041</v>
      </c>
      <c r="I4098">
        <v>302.49839526376297</v>
      </c>
      <c r="J4098">
        <v>-9.7497134858871295</v>
      </c>
      <c r="K4098">
        <v>38.740950966266197</v>
      </c>
      <c r="L4098">
        <v>23.540719138621299</v>
      </c>
      <c r="M4098">
        <v>24.601329639255098</v>
      </c>
      <c r="N4098">
        <v>0.78938662686058003</v>
      </c>
      <c r="O4098">
        <v>24.674661903546799</v>
      </c>
      <c r="P4098">
        <v>442.79778393351802</v>
      </c>
      <c r="Q4098">
        <v>0.13328331665863899</v>
      </c>
    </row>
    <row r="4099" spans="1:17" hidden="1" x14ac:dyDescent="0.3">
      <c r="A4099" t="s">
        <v>8430</v>
      </c>
      <c r="B4099" t="s">
        <v>8431</v>
      </c>
      <c r="C4099" t="str">
        <f>IFERROR(VLOOKUP(Table1[[#This Row],[Ticker]],[1]!Table2[[Symbol]:[Industry]],2,FALSE),"-")</f>
        <v>-</v>
      </c>
      <c r="D4099" t="s">
        <v>1510</v>
      </c>
      <c r="E4099">
        <v>19.3</v>
      </c>
      <c r="F4099">
        <v>1.93</v>
      </c>
      <c r="G4099">
        <v>-9.40863034537667</v>
      </c>
      <c r="H4099">
        <v>-17.6434189270521</v>
      </c>
      <c r="I4099">
        <v>-14.416498353258</v>
      </c>
      <c r="J4099">
        <v>-7.8077895450508796</v>
      </c>
      <c r="K4099">
        <v>1.93752201998284</v>
      </c>
      <c r="L4099">
        <v>1.82974973745393</v>
      </c>
      <c r="M4099">
        <v>42.858239124386202</v>
      </c>
      <c r="N4099">
        <v>0.59311328273075004</v>
      </c>
      <c r="O4099">
        <v>35.7512953367875</v>
      </c>
      <c r="P4099">
        <v>34.0277777777777</v>
      </c>
      <c r="Q4099">
        <v>0.148379671233138</v>
      </c>
    </row>
    <row r="4100" spans="1:17" hidden="1" x14ac:dyDescent="0.3">
      <c r="A4100" t="s">
        <v>8432</v>
      </c>
      <c r="B4100" t="s">
        <v>8433</v>
      </c>
      <c r="C4100" t="str">
        <f>IFERROR(VLOOKUP(Table1[[#This Row],[Ticker]],[1]!Table2[[Symbol]:[Industry]],2,FALSE),"-")</f>
        <v>-</v>
      </c>
      <c r="E4100">
        <v>19.299845950000002</v>
      </c>
      <c r="F4100">
        <v>31.57</v>
      </c>
      <c r="G4100">
        <v>-54.4349713415452</v>
      </c>
      <c r="H4100">
        <v>-5.6689854919784404</v>
      </c>
      <c r="I4100">
        <v>-24.601420117127098</v>
      </c>
      <c r="J4100">
        <v>-10.057860266408699</v>
      </c>
      <c r="K4100">
        <v>34.420367153544703</v>
      </c>
      <c r="L4100">
        <v>35.223199732040499</v>
      </c>
      <c r="M4100">
        <v>39.107881971247998</v>
      </c>
      <c r="N4100">
        <v>1.7957229895712199</v>
      </c>
      <c r="O4100">
        <v>90.6240101362052</v>
      </c>
      <c r="P4100">
        <v>8.3018867924528195</v>
      </c>
      <c r="Q4100">
        <v>0.186602653140584</v>
      </c>
    </row>
    <row r="4101" spans="1:17" hidden="1" x14ac:dyDescent="0.3">
      <c r="A4101" t="s">
        <v>8434</v>
      </c>
      <c r="B4101" t="s">
        <v>8435</v>
      </c>
      <c r="C4101" t="str">
        <f>IFERROR(VLOOKUP(Table1[[#This Row],[Ticker]],[1]!Table2[[Symbol]:[Industry]],2,FALSE),"-")</f>
        <v>-</v>
      </c>
      <c r="D4101" t="s">
        <v>532</v>
      </c>
      <c r="E4101">
        <v>19.295999999999999</v>
      </c>
      <c r="F4101">
        <v>48.24</v>
      </c>
      <c r="G4101">
        <v>-4.24484286167392</v>
      </c>
      <c r="H4101">
        <v>-3.6708882542227199</v>
      </c>
      <c r="I4101">
        <v>-37.108806045565601</v>
      </c>
      <c r="J4101">
        <v>-9.1369934927329695</v>
      </c>
      <c r="K4101">
        <v>52.086384714622298</v>
      </c>
      <c r="L4101">
        <v>53.166549226557102</v>
      </c>
      <c r="M4101">
        <v>54.05948004068</v>
      </c>
      <c r="N4101">
        <v>3.4922592718611698</v>
      </c>
      <c r="O4101">
        <v>45.398009950248699</v>
      </c>
      <c r="P4101">
        <v>25.788787483702698</v>
      </c>
      <c r="Q4101">
        <v>0.14274667896902199</v>
      </c>
    </row>
    <row r="4102" spans="1:17" hidden="1" x14ac:dyDescent="0.3">
      <c r="A4102" t="s">
        <v>8436</v>
      </c>
      <c r="B4102" t="s">
        <v>8437</v>
      </c>
      <c r="C4102" t="str">
        <f>IFERROR(VLOOKUP(Table1[[#This Row],[Ticker]],[1]!Table2[[Symbol]:[Industry]],2,FALSE),"-")</f>
        <v>-</v>
      </c>
      <c r="D4102" t="s">
        <v>473</v>
      </c>
      <c r="E4102">
        <v>19.240671599999999</v>
      </c>
      <c r="F4102">
        <v>6.87</v>
      </c>
      <c r="G4102">
        <v>-22.689880345376601</v>
      </c>
      <c r="H4102">
        <v>-6.1964981130380998</v>
      </c>
      <c r="I4102">
        <v>2.4202363406195402</v>
      </c>
      <c r="J4102">
        <v>-2.79058569700649</v>
      </c>
      <c r="K4102">
        <v>6.5897028481600097</v>
      </c>
      <c r="L4102">
        <v>6.2670152387216298</v>
      </c>
      <c r="M4102">
        <v>41.602955965528302</v>
      </c>
      <c r="N4102">
        <v>0.69015999374606496</v>
      </c>
      <c r="O4102">
        <v>55.749636098981</v>
      </c>
      <c r="P4102">
        <v>56.136363636363598</v>
      </c>
      <c r="Q4102">
        <v>4.6038062491522001E-2</v>
      </c>
    </row>
    <row r="4103" spans="1:17" hidden="1" x14ac:dyDescent="0.3">
      <c r="A4103" t="s">
        <v>8438</v>
      </c>
      <c r="B4103" t="s">
        <v>8439</v>
      </c>
      <c r="C4103" t="str">
        <f>IFERROR(VLOOKUP(Table1[[#This Row],[Ticker]],[1]!Table2[[Symbol]:[Industry]],2,FALSE),"-")</f>
        <v>-</v>
      </c>
      <c r="D4103" t="s">
        <v>743</v>
      </c>
      <c r="E4103">
        <v>19.229981756999901</v>
      </c>
      <c r="F4103">
        <v>28.9</v>
      </c>
      <c r="G4103">
        <v>6.6934359364987097</v>
      </c>
      <c r="H4103">
        <v>-0.78376260697515399</v>
      </c>
      <c r="I4103">
        <v>2.1157597112581099</v>
      </c>
      <c r="J4103">
        <v>-0.67357804496269102</v>
      </c>
      <c r="K4103">
        <v>27.939473875916001</v>
      </c>
      <c r="L4103">
        <v>25.671446934083701</v>
      </c>
      <c r="M4103">
        <v>53.416699079583402</v>
      </c>
      <c r="N4103">
        <v>0.80254715568538004</v>
      </c>
      <c r="O4103">
        <v>5.4325259515570901</v>
      </c>
      <c r="P4103">
        <v>42.575234336457797</v>
      </c>
      <c r="Q4103">
        <v>2.8878510423630001E-3</v>
      </c>
    </row>
    <row r="4104" spans="1:17" hidden="1" x14ac:dyDescent="0.3">
      <c r="A4104" t="s">
        <v>8440</v>
      </c>
      <c r="B4104" t="s">
        <v>8441</v>
      </c>
      <c r="C4104" t="str">
        <f>IFERROR(VLOOKUP(Table1[[#This Row],[Ticker]],[1]!Table2[[Symbol]:[Industry]],2,FALSE),"-")</f>
        <v>-</v>
      </c>
      <c r="D4104" t="s">
        <v>415</v>
      </c>
      <c r="E4104">
        <v>19.21857</v>
      </c>
      <c r="F4104">
        <v>19.32</v>
      </c>
      <c r="G4104">
        <v>33.695183213945299</v>
      </c>
      <c r="H4104">
        <v>-8.8217375111229401</v>
      </c>
      <c r="I4104">
        <v>1.9690438154166801</v>
      </c>
      <c r="J4104">
        <v>-7.5142779603898697</v>
      </c>
      <c r="K4104">
        <v>18.657209345922901</v>
      </c>
      <c r="L4104">
        <v>18.050083920742502</v>
      </c>
      <c r="M4104">
        <v>58.867733418213199</v>
      </c>
      <c r="N4104">
        <v>1.64712553786139</v>
      </c>
      <c r="O4104">
        <v>16.873706004140701</v>
      </c>
      <c r="P4104">
        <v>63.728813559321999</v>
      </c>
      <c r="Q4104">
        <v>5.1886090438346001E-2</v>
      </c>
    </row>
    <row r="4105" spans="1:17" hidden="1" x14ac:dyDescent="0.3">
      <c r="A4105" t="s">
        <v>8442</v>
      </c>
      <c r="B4105" t="s">
        <v>8443</v>
      </c>
      <c r="C4105" t="str">
        <f>IFERROR(VLOOKUP(Table1[[#This Row],[Ticker]],[1]!Table2[[Symbol]:[Industry]],2,FALSE),"-")</f>
        <v>-</v>
      </c>
      <c r="E4105">
        <v>19.203379999999999</v>
      </c>
      <c r="F4105">
        <v>37.58</v>
      </c>
      <c r="G4105">
        <v>149.99617591393701</v>
      </c>
      <c r="H4105">
        <v>124.940662734426</v>
      </c>
      <c r="I4105">
        <v>165.61330790605601</v>
      </c>
      <c r="J4105">
        <v>13.2468275807363</v>
      </c>
      <c r="K4105">
        <v>21.814626340058201</v>
      </c>
      <c r="M4105">
        <v>100</v>
      </c>
      <c r="N4105">
        <v>2.6275659824046902</v>
      </c>
      <c r="O4105">
        <v>0</v>
      </c>
      <c r="P4105">
        <v>180.029806259314</v>
      </c>
    </row>
    <row r="4106" spans="1:17" hidden="1" x14ac:dyDescent="0.3">
      <c r="A4106" t="s">
        <v>8444</v>
      </c>
      <c r="B4106" t="s">
        <v>8445</v>
      </c>
      <c r="C4106" t="str">
        <f>IFERROR(VLOOKUP(Table1[[#This Row],[Ticker]],[1]!Table2[[Symbol]:[Industry]],2,FALSE),"-")</f>
        <v>-</v>
      </c>
      <c r="D4106" t="s">
        <v>681</v>
      </c>
      <c r="E4106">
        <v>19.19463</v>
      </c>
      <c r="F4106">
        <v>62.3</v>
      </c>
      <c r="G4106">
        <v>-41.033630345376601</v>
      </c>
      <c r="H4106">
        <v>-15.1029961556595</v>
      </c>
      <c r="I4106">
        <v>-20.732287826942201</v>
      </c>
      <c r="J4106">
        <v>-1.3721459806944301</v>
      </c>
      <c r="K4106">
        <v>66.763049277843905</v>
      </c>
      <c r="L4106">
        <v>67.655981244599701</v>
      </c>
      <c r="M4106">
        <v>6.4580050641500302</v>
      </c>
      <c r="N4106">
        <v>1.5371900826446201</v>
      </c>
      <c r="O4106">
        <v>23.595505617977501</v>
      </c>
      <c r="P4106">
        <v>0</v>
      </c>
    </row>
    <row r="4107" spans="1:17" hidden="1" x14ac:dyDescent="0.3">
      <c r="A4107" t="s">
        <v>8446</v>
      </c>
      <c r="B4107" t="s">
        <v>8447</v>
      </c>
      <c r="C4107" t="str">
        <f>IFERROR(VLOOKUP(Table1[[#This Row],[Ticker]],[1]!Table2[[Symbol]:[Industry]],2,FALSE),"-")</f>
        <v>-</v>
      </c>
      <c r="D4107" t="s">
        <v>46</v>
      </c>
      <c r="E4107">
        <v>19.18427445</v>
      </c>
      <c r="F4107">
        <v>45.35</v>
      </c>
      <c r="G4107">
        <v>-62.848445160191403</v>
      </c>
      <c r="H4107">
        <v>8.5909341493015408</v>
      </c>
      <c r="I4107">
        <v>-21.103741151611899</v>
      </c>
      <c r="J4107">
        <v>-1.3721459806944301</v>
      </c>
      <c r="K4107">
        <v>43.083954336218703</v>
      </c>
      <c r="L4107">
        <v>52.767872836944498</v>
      </c>
      <c r="M4107">
        <v>67.063034447360096</v>
      </c>
      <c r="N4107">
        <v>1.5173553719008199</v>
      </c>
      <c r="O4107">
        <v>69.570011025358298</v>
      </c>
      <c r="P4107">
        <v>19.815059445178299</v>
      </c>
    </row>
    <row r="4108" spans="1:17" hidden="1" x14ac:dyDescent="0.3">
      <c r="A4108" t="s">
        <v>8448</v>
      </c>
      <c r="B4108" t="s">
        <v>8449</v>
      </c>
      <c r="C4108" t="str">
        <f>IFERROR(VLOOKUP(Table1[[#This Row],[Ticker]],[1]!Table2[[Symbol]:[Industry]],2,FALSE),"-")</f>
        <v>-</v>
      </c>
      <c r="E4108">
        <v>19.169574000000001</v>
      </c>
      <c r="F4108">
        <v>26.47</v>
      </c>
      <c r="G4108">
        <v>-51.927994464585801</v>
      </c>
      <c r="H4108">
        <v>2.1396071933594101</v>
      </c>
      <c r="I4108">
        <v>-4.9458614632662803</v>
      </c>
      <c r="J4108">
        <v>5.6036439249272201</v>
      </c>
      <c r="K4108">
        <v>26.173536623102802</v>
      </c>
      <c r="L4108">
        <v>23.532926029558201</v>
      </c>
      <c r="M4108">
        <v>66.422369513187206</v>
      </c>
      <c r="N4108">
        <v>0.63869091488625096</v>
      </c>
      <c r="O4108">
        <v>51.114469210426897</v>
      </c>
      <c r="P4108">
        <v>62.892307692307597</v>
      </c>
      <c r="Q4108">
        <v>0.11324821534726399</v>
      </c>
    </row>
    <row r="4109" spans="1:17" hidden="1" x14ac:dyDescent="0.3">
      <c r="A4109" t="s">
        <v>8450</v>
      </c>
      <c r="B4109" t="s">
        <v>8451</v>
      </c>
      <c r="C4109" t="str">
        <f>IFERROR(VLOOKUP(Table1[[#This Row],[Ticker]],[1]!Table2[[Symbol]:[Industry]],2,FALSE),"-")</f>
        <v>-</v>
      </c>
      <c r="D4109" t="s">
        <v>3598</v>
      </c>
      <c r="E4109">
        <v>19.159878113999898</v>
      </c>
      <c r="F4109">
        <v>13.41</v>
      </c>
      <c r="G4109">
        <v>3.9324036206573099</v>
      </c>
      <c r="H4109">
        <v>-1.2717375111229301</v>
      </c>
      <c r="I4109">
        <v>1.0873776157342401</v>
      </c>
      <c r="J4109">
        <v>8.7065941767858792</v>
      </c>
      <c r="K4109">
        <v>13.281545824533101</v>
      </c>
      <c r="L4109">
        <v>11.9319968425526</v>
      </c>
      <c r="M4109">
        <v>48.195543722253298</v>
      </c>
      <c r="N4109">
        <v>0.639548219683444</v>
      </c>
      <c r="O4109">
        <v>29.082774049216901</v>
      </c>
      <c r="P4109">
        <v>53.257142857142803</v>
      </c>
      <c r="Q4109">
        <v>0.102462847911169</v>
      </c>
    </row>
    <row r="4110" spans="1:17" hidden="1" x14ac:dyDescent="0.3">
      <c r="A4110" t="s">
        <v>8452</v>
      </c>
      <c r="B4110" t="s">
        <v>8453</v>
      </c>
      <c r="C4110" t="str">
        <f>IFERROR(VLOOKUP(Table1[[#This Row],[Ticker]],[1]!Table2[[Symbol]:[Industry]],2,FALSE),"-")</f>
        <v>-</v>
      </c>
      <c r="D4110" t="s">
        <v>127</v>
      </c>
      <c r="E4110">
        <v>19.153022400000001</v>
      </c>
      <c r="F4110">
        <v>34.909999999999997</v>
      </c>
      <c r="G4110">
        <v>92.891018441341004</v>
      </c>
      <c r="H4110">
        <v>-7.5367335121893104</v>
      </c>
      <c r="I4110">
        <v>-39.082014106387</v>
      </c>
      <c r="J4110">
        <v>-8.8458301912207595</v>
      </c>
      <c r="K4110">
        <v>36.048510543364898</v>
      </c>
      <c r="L4110">
        <v>31.392272934259001</v>
      </c>
      <c r="M4110">
        <v>27.0517417947643</v>
      </c>
      <c r="N4110">
        <v>0.458682674536812</v>
      </c>
      <c r="O4110">
        <v>52.792896018332797</v>
      </c>
      <c r="P4110">
        <v>128.768020969855</v>
      </c>
      <c r="Q4110">
        <v>4.0360926262247999E-2</v>
      </c>
    </row>
    <row r="4111" spans="1:17" hidden="1" x14ac:dyDescent="0.3">
      <c r="A4111" t="s">
        <v>8454</v>
      </c>
      <c r="B4111" t="s">
        <v>8455</v>
      </c>
      <c r="C4111" t="str">
        <f>IFERROR(VLOOKUP(Table1[[#This Row],[Ticker]],[1]!Table2[[Symbol]:[Industry]],2,FALSE),"-")</f>
        <v>-</v>
      </c>
      <c r="D4111" t="s">
        <v>532</v>
      </c>
      <c r="E4111">
        <v>19.135010999999999</v>
      </c>
      <c r="F4111">
        <v>17.3</v>
      </c>
      <c r="G4111">
        <v>39.740658172778403</v>
      </c>
      <c r="H4111">
        <v>-1.2717375111229301</v>
      </c>
      <c r="I4111">
        <v>-9.3770326580545902</v>
      </c>
      <c r="J4111">
        <v>8.9812328165777302</v>
      </c>
      <c r="K4111">
        <v>18.319331493232401</v>
      </c>
      <c r="L4111">
        <v>17.1502729218433</v>
      </c>
      <c r="M4111">
        <v>46.338528285282003</v>
      </c>
      <c r="N4111">
        <v>0.77438353810821303</v>
      </c>
      <c r="O4111">
        <v>79.190751445086605</v>
      </c>
      <c r="P4111">
        <v>69.774288518155004</v>
      </c>
    </row>
    <row r="4112" spans="1:17" hidden="1" x14ac:dyDescent="0.3">
      <c r="A4112" t="s">
        <v>8456</v>
      </c>
      <c r="B4112" t="s">
        <v>8457</v>
      </c>
      <c r="C4112" t="str">
        <f>IFERROR(VLOOKUP(Table1[[#This Row],[Ticker]],[1]!Table2[[Symbol]:[Industry]],2,FALSE),"-")</f>
        <v>-</v>
      </c>
      <c r="D4112" t="s">
        <v>415</v>
      </c>
      <c r="E4112">
        <v>19.109200000000001</v>
      </c>
      <c r="F4112">
        <v>18.920000000000002</v>
      </c>
      <c r="G4112">
        <v>-19.712930636921801</v>
      </c>
      <c r="H4112">
        <v>-15.2717375111229</v>
      </c>
      <c r="I4112">
        <v>-24.235373472419099</v>
      </c>
      <c r="J4112">
        <v>-3.8463727848181302</v>
      </c>
      <c r="K4112">
        <v>20.775583375279201</v>
      </c>
      <c r="L4112">
        <v>18.607277308266699</v>
      </c>
      <c r="M4112">
        <v>26.872581114025099</v>
      </c>
      <c r="N4112">
        <v>7.2995106482999297E-2</v>
      </c>
      <c r="O4112">
        <v>46.8287526427061</v>
      </c>
      <c r="P4112">
        <v>45.875096376252799</v>
      </c>
      <c r="Q4112">
        <v>8.8567195724434999E-2</v>
      </c>
    </row>
    <row r="4113" spans="1:17" hidden="1" x14ac:dyDescent="0.3">
      <c r="A4113" t="s">
        <v>8458</v>
      </c>
      <c r="B4113" t="s">
        <v>8459</v>
      </c>
      <c r="C4113" t="str">
        <f>IFERROR(VLOOKUP(Table1[[#This Row],[Ticker]],[1]!Table2[[Symbol]:[Industry]],2,FALSE),"-")</f>
        <v>-</v>
      </c>
      <c r="D4113" t="s">
        <v>136</v>
      </c>
      <c r="E4113">
        <v>19.034669999999998</v>
      </c>
      <c r="F4113">
        <v>58.21</v>
      </c>
      <c r="G4113">
        <v>50.071567674425303</v>
      </c>
      <c r="H4113">
        <v>30.3776281174814</v>
      </c>
      <c r="I4113">
        <v>184.86370730226901</v>
      </c>
      <c r="J4113">
        <v>4.7059209338037</v>
      </c>
      <c r="K4113">
        <v>42.298672786218603</v>
      </c>
      <c r="L4113">
        <v>29.504640574214498</v>
      </c>
      <c r="M4113">
        <v>99.889464894959005</v>
      </c>
      <c r="N4113">
        <v>1.5219292238645501</v>
      </c>
      <c r="O4113">
        <v>0</v>
      </c>
      <c r="P4113">
        <v>282.96052631578902</v>
      </c>
    </row>
    <row r="4114" spans="1:17" hidden="1" x14ac:dyDescent="0.3">
      <c r="A4114" t="s">
        <v>8460</v>
      </c>
      <c r="B4114" t="s">
        <v>8461</v>
      </c>
      <c r="C4114" t="str">
        <f>IFERROR(VLOOKUP(Table1[[#This Row],[Ticker]],[1]!Table2[[Symbol]:[Industry]],2,FALSE),"-")</f>
        <v>-</v>
      </c>
      <c r="D4114" t="s">
        <v>21</v>
      </c>
      <c r="E4114">
        <v>18.988350000000001</v>
      </c>
      <c r="F4114">
        <v>45.7</v>
      </c>
      <c r="G4114">
        <v>-58.291087174262003</v>
      </c>
      <c r="H4114">
        <v>25.667613687748698</v>
      </c>
      <c r="I4114">
        <v>-31.280242213545399</v>
      </c>
      <c r="J4114">
        <v>3.3277144194916999</v>
      </c>
      <c r="K4114">
        <v>39.814446616047597</v>
      </c>
      <c r="L4114">
        <v>44.2701522471313</v>
      </c>
      <c r="M4114">
        <v>85.468583721740998</v>
      </c>
      <c r="N4114">
        <v>0.57021879051493896</v>
      </c>
      <c r="O4114">
        <v>52.954048140043703</v>
      </c>
      <c r="P4114">
        <v>61.484098939929297</v>
      </c>
      <c r="Q4114">
        <v>9.8844935194038003E-2</v>
      </c>
    </row>
    <row r="4115" spans="1:17" hidden="1" x14ac:dyDescent="0.3">
      <c r="A4115" t="s">
        <v>8462</v>
      </c>
      <c r="B4115" t="s">
        <v>8463</v>
      </c>
      <c r="C4115" t="str">
        <f>IFERROR(VLOOKUP(Table1[[#This Row],[Ticker]],[1]!Table2[[Symbol]:[Industry]],2,FALSE),"-")</f>
        <v>-</v>
      </c>
      <c r="D4115" t="s">
        <v>2642</v>
      </c>
      <c r="E4115">
        <v>18.98</v>
      </c>
      <c r="F4115">
        <v>37.96</v>
      </c>
      <c r="G4115">
        <v>15.4069826814432</v>
      </c>
      <c r="H4115">
        <v>8.4702958727920699</v>
      </c>
      <c r="I4115">
        <v>-18.3152325304731</v>
      </c>
      <c r="J4115">
        <v>30.166595379800199</v>
      </c>
      <c r="K4115">
        <v>33.256098049577098</v>
      </c>
      <c r="L4115">
        <v>34.379088642627003</v>
      </c>
      <c r="M4115">
        <v>85.788295407510205</v>
      </c>
      <c r="N4115">
        <v>3.8098337292161499</v>
      </c>
      <c r="O4115">
        <v>14.4625922023182</v>
      </c>
      <c r="P4115">
        <v>113.859154929577</v>
      </c>
    </row>
    <row r="4116" spans="1:17" hidden="1" x14ac:dyDescent="0.3">
      <c r="A4116" t="s">
        <v>8464</v>
      </c>
      <c r="B4116" t="s">
        <v>8465</v>
      </c>
      <c r="C4116" t="str">
        <f>IFERROR(VLOOKUP(Table1[[#This Row],[Ticker]],[1]!Table2[[Symbol]:[Industry]],2,FALSE),"-")</f>
        <v>-</v>
      </c>
      <c r="D4116" t="s">
        <v>473</v>
      </c>
      <c r="E4116">
        <v>18.859500000000001</v>
      </c>
      <c r="F4116">
        <v>13.97</v>
      </c>
      <c r="G4116">
        <v>322.06992952517299</v>
      </c>
      <c r="H4116">
        <v>48.783027001472803</v>
      </c>
      <c r="I4116">
        <v>-21.345212543797601</v>
      </c>
      <c r="J4116">
        <v>6.6720180571604404</v>
      </c>
      <c r="K4116">
        <v>10.1048163716231</v>
      </c>
      <c r="L4116">
        <v>8.6598116894377704</v>
      </c>
      <c r="M4116">
        <v>99.752167198148996</v>
      </c>
      <c r="N4116">
        <v>0.30349545855896398</v>
      </c>
      <c r="O4116">
        <v>30.637079455976998</v>
      </c>
      <c r="P4116">
        <v>447.84313725490199</v>
      </c>
      <c r="Q4116">
        <v>0.14775185942340899</v>
      </c>
    </row>
    <row r="4117" spans="1:17" hidden="1" x14ac:dyDescent="0.3">
      <c r="A4117" t="s">
        <v>8466</v>
      </c>
      <c r="B4117" t="s">
        <v>8467</v>
      </c>
      <c r="C4117" t="str">
        <f>IFERROR(VLOOKUP(Table1[[#This Row],[Ticker]],[1]!Table2[[Symbol]:[Industry]],2,FALSE),"-")</f>
        <v>-</v>
      </c>
      <c r="D4117" t="s">
        <v>630</v>
      </c>
      <c r="E4117">
        <v>18.851368699999998</v>
      </c>
      <c r="F4117">
        <v>42.97</v>
      </c>
      <c r="G4117">
        <v>155.29173486046599</v>
      </c>
      <c r="H4117">
        <v>28.001045551166101</v>
      </c>
      <c r="I4117">
        <v>107.07834700756599</v>
      </c>
      <c r="J4117">
        <v>16.639058501098202</v>
      </c>
      <c r="K4117">
        <v>32.749193671424003</v>
      </c>
      <c r="L4117">
        <v>25.105407203239199</v>
      </c>
      <c r="M4117">
        <v>91.721821173108495</v>
      </c>
      <c r="N4117">
        <v>1.5990291262135901</v>
      </c>
      <c r="O4117">
        <v>0</v>
      </c>
      <c r="P4117">
        <v>215.95588235294099</v>
      </c>
    </row>
    <row r="4118" spans="1:17" hidden="1" x14ac:dyDescent="0.3">
      <c r="A4118" t="s">
        <v>8468</v>
      </c>
      <c r="B4118" t="s">
        <v>8469</v>
      </c>
      <c r="C4118" t="str">
        <f>IFERROR(VLOOKUP(Table1[[#This Row],[Ticker]],[1]!Table2[[Symbol]:[Industry]],2,FALSE),"-")</f>
        <v>-</v>
      </c>
      <c r="D4118" t="s">
        <v>2642</v>
      </c>
      <c r="E4118">
        <v>18.81577368</v>
      </c>
      <c r="F4118">
        <v>1.2</v>
      </c>
      <c r="G4118">
        <v>80.492685444097006</v>
      </c>
      <c r="H4118">
        <v>21.9605857212003</v>
      </c>
      <c r="I4118">
        <v>25.1183853676722</v>
      </c>
      <c r="J4118">
        <v>-12.9663488792451</v>
      </c>
      <c r="K4118">
        <v>1.0786535594099</v>
      </c>
      <c r="L4118">
        <v>0.921050076734795</v>
      </c>
      <c r="M4118">
        <v>50.8204868118573</v>
      </c>
      <c r="N4118">
        <v>1.0515659812601701</v>
      </c>
      <c r="O4118">
        <v>20.8333333333333</v>
      </c>
      <c r="P4118">
        <v>118.181818181818</v>
      </c>
      <c r="Q4118">
        <v>8.0605134357180003E-2</v>
      </c>
    </row>
    <row r="4119" spans="1:17" hidden="1" x14ac:dyDescent="0.3">
      <c r="A4119" t="s">
        <v>8470</v>
      </c>
      <c r="B4119" t="s">
        <v>8471</v>
      </c>
      <c r="C4119" t="str">
        <f>IFERROR(VLOOKUP(Table1[[#This Row],[Ticker]],[1]!Table2[[Symbol]:[Industry]],2,FALSE),"-")</f>
        <v>-</v>
      </c>
      <c r="D4119" t="s">
        <v>3184</v>
      </c>
      <c r="E4119">
        <v>18.797736</v>
      </c>
      <c r="F4119">
        <v>18.440000000000001</v>
      </c>
      <c r="G4119">
        <v>-92.362537393384798</v>
      </c>
      <c r="H4119">
        <v>-3.5574517968372201</v>
      </c>
      <c r="I4119">
        <v>-80.331470626825407</v>
      </c>
      <c r="J4119">
        <v>4.4804145145222103</v>
      </c>
      <c r="K4119">
        <v>19.588630811407</v>
      </c>
      <c r="L4119">
        <v>29.5794347829233</v>
      </c>
      <c r="M4119">
        <v>52.349413480600901</v>
      </c>
      <c r="N4119">
        <v>0.74765594156572701</v>
      </c>
      <c r="O4119">
        <v>292.24511930585601</v>
      </c>
      <c r="P4119">
        <v>11.757575757575699</v>
      </c>
      <c r="Q4119">
        <v>3.9166045141130999E-2</v>
      </c>
    </row>
    <row r="4120" spans="1:17" hidden="1" x14ac:dyDescent="0.3">
      <c r="A4120" t="s">
        <v>8472</v>
      </c>
      <c r="B4120" t="s">
        <v>8473</v>
      </c>
      <c r="C4120" t="str">
        <f>IFERROR(VLOOKUP(Table1[[#This Row],[Ticker]],[1]!Table2[[Symbol]:[Industry]],2,FALSE),"-")</f>
        <v>-</v>
      </c>
      <c r="D4120" t="s">
        <v>415</v>
      </c>
      <c r="E4120">
        <v>18.781056</v>
      </c>
      <c r="F4120">
        <v>11.9</v>
      </c>
      <c r="G4120">
        <v>2.1885918768455599</v>
      </c>
      <c r="H4120">
        <v>-15.660226719756</v>
      </c>
      <c r="I4120">
        <v>-42.295286232045797</v>
      </c>
      <c r="J4120">
        <v>-1.3721459806944301</v>
      </c>
      <c r="K4120">
        <v>13.273963165932599</v>
      </c>
      <c r="L4120">
        <v>12.9071169326806</v>
      </c>
      <c r="M4120">
        <v>0.92015282919949504</v>
      </c>
      <c r="N4120">
        <v>0.35802469135802401</v>
      </c>
      <c r="O4120">
        <v>44.117647058823501</v>
      </c>
      <c r="P4120">
        <v>63.911845730027501</v>
      </c>
    </row>
    <row r="4121" spans="1:17" hidden="1" x14ac:dyDescent="0.3">
      <c r="A4121" t="s">
        <v>8474</v>
      </c>
      <c r="B4121" t="s">
        <v>8475</v>
      </c>
      <c r="C4121" t="str">
        <f>IFERROR(VLOOKUP(Table1[[#This Row],[Ticker]],[1]!Table2[[Symbol]:[Industry]],2,FALSE),"-")</f>
        <v>-</v>
      </c>
      <c r="D4121" t="s">
        <v>532</v>
      </c>
      <c r="E4121">
        <v>18.78</v>
      </c>
      <c r="F4121">
        <v>62.6</v>
      </c>
      <c r="G4121">
        <v>39.614066131588103</v>
      </c>
      <c r="H4121">
        <v>17.021913282527802</v>
      </c>
      <c r="I4121">
        <v>-33.4961260678391</v>
      </c>
      <c r="J4121">
        <v>-11.0388126473611</v>
      </c>
      <c r="K4121">
        <v>54.636144648139101</v>
      </c>
      <c r="L4121">
        <v>54.562084252353301</v>
      </c>
      <c r="M4121">
        <v>62.489449316600997</v>
      </c>
      <c r="N4121">
        <v>3.2727272727272698</v>
      </c>
      <c r="O4121">
        <v>63.738019169329</v>
      </c>
      <c r="P4121">
        <v>87.931552086460499</v>
      </c>
    </row>
    <row r="4122" spans="1:17" hidden="1" x14ac:dyDescent="0.3">
      <c r="A4122" t="s">
        <v>8476</v>
      </c>
      <c r="B4122" t="s">
        <v>8477</v>
      </c>
      <c r="C4122" t="str">
        <f>IFERROR(VLOOKUP(Table1[[#This Row],[Ticker]],[1]!Table2[[Symbol]:[Industry]],2,FALSE),"-")</f>
        <v>-</v>
      </c>
      <c r="D4122" t="s">
        <v>262</v>
      </c>
      <c r="E4122">
        <v>18.730276319999899</v>
      </c>
      <c r="F4122">
        <v>13.45</v>
      </c>
      <c r="G4122">
        <v>-47.202673493231401</v>
      </c>
      <c r="H4122">
        <v>-11.1401585637545</v>
      </c>
      <c r="I4122">
        <v>-44.108082252891997</v>
      </c>
      <c r="J4122">
        <v>-2.8109949015577498</v>
      </c>
      <c r="K4122">
        <v>14.779348592741901</v>
      </c>
      <c r="L4122">
        <v>15.8600396557253</v>
      </c>
      <c r="M4122">
        <v>33.9956352270571</v>
      </c>
      <c r="N4122">
        <v>0.27657496692181799</v>
      </c>
      <c r="O4122">
        <v>84.9009522839537</v>
      </c>
      <c r="P4122">
        <v>4.26356589147285</v>
      </c>
      <c r="Q4122">
        <v>4.9863167508180997E-2</v>
      </c>
    </row>
    <row r="4123" spans="1:17" hidden="1" x14ac:dyDescent="0.3">
      <c r="A4123" t="s">
        <v>8478</v>
      </c>
      <c r="B4123" t="s">
        <v>8479</v>
      </c>
      <c r="C4123" t="str">
        <f>IFERROR(VLOOKUP(Table1[[#This Row],[Ticker]],[1]!Table2[[Symbol]:[Industry]],2,FALSE),"-")</f>
        <v>-</v>
      </c>
      <c r="D4123" t="s">
        <v>356</v>
      </c>
      <c r="E4123">
        <v>18.536408999999999</v>
      </c>
      <c r="F4123">
        <v>49.47</v>
      </c>
      <c r="G4123">
        <v>-22.490152084507098</v>
      </c>
      <c r="H4123">
        <v>-7.7353917350914898</v>
      </c>
      <c r="I4123">
        <v>-9.1611792043218401</v>
      </c>
      <c r="J4123">
        <v>-3.1058921107253998</v>
      </c>
      <c r="K4123">
        <v>48.411375645365297</v>
      </c>
      <c r="L4123">
        <v>48.490531646362498</v>
      </c>
      <c r="M4123">
        <v>60.055255297287097</v>
      </c>
      <c r="N4123">
        <v>0.583810109531125</v>
      </c>
      <c r="O4123">
        <v>39.094400646856698</v>
      </c>
      <c r="P4123">
        <v>28.493506493506398</v>
      </c>
      <c r="Q4123">
        <v>-3.1673461585114998E-2</v>
      </c>
    </row>
    <row r="4124" spans="1:17" hidden="1" x14ac:dyDescent="0.3">
      <c r="A4124" t="s">
        <v>8480</v>
      </c>
      <c r="B4124" t="s">
        <v>8481</v>
      </c>
      <c r="C4124" t="str">
        <f>IFERROR(VLOOKUP(Table1[[#This Row],[Ticker]],[1]!Table2[[Symbol]:[Industry]],2,FALSE),"-")</f>
        <v>-</v>
      </c>
      <c r="D4124" t="s">
        <v>46</v>
      </c>
      <c r="E4124">
        <v>18.495085</v>
      </c>
      <c r="F4124">
        <v>27.65</v>
      </c>
      <c r="G4124">
        <v>178.90491714065601</v>
      </c>
      <c r="H4124">
        <v>26.022948479215199</v>
      </c>
      <c r="I4124">
        <v>-40.188310433794904</v>
      </c>
      <c r="J4124">
        <v>19.499413652333001</v>
      </c>
      <c r="K4124">
        <v>22.5279619742386</v>
      </c>
      <c r="L4124">
        <v>19.621336165832901</v>
      </c>
      <c r="M4124">
        <v>91.6606830360776</v>
      </c>
      <c r="N4124">
        <v>0.81781914893617003</v>
      </c>
      <c r="O4124">
        <v>44.303797468354396</v>
      </c>
      <c r="P4124">
        <v>225.29411764705799</v>
      </c>
      <c r="Q4124">
        <v>0.23432206011380299</v>
      </c>
    </row>
    <row r="4125" spans="1:17" hidden="1" x14ac:dyDescent="0.3">
      <c r="A4125" t="s">
        <v>8482</v>
      </c>
      <c r="B4125" t="s">
        <v>8483</v>
      </c>
      <c r="C4125" t="str">
        <f>IFERROR(VLOOKUP(Table1[[#This Row],[Ticker]],[1]!Table2[[Symbol]:[Industry]],2,FALSE),"-")</f>
        <v>-</v>
      </c>
      <c r="D4125" t="s">
        <v>54</v>
      </c>
      <c r="E4125">
        <v>18.4942356</v>
      </c>
      <c r="F4125">
        <v>46</v>
      </c>
      <c r="G4125">
        <v>-62.634362946109199</v>
      </c>
      <c r="H4125">
        <v>3.8624515203823102</v>
      </c>
      <c r="I4125">
        <v>-17.062000998760599</v>
      </c>
      <c r="J4125">
        <v>-7.9074156902380102</v>
      </c>
      <c r="K4125">
        <v>45.111336878564998</v>
      </c>
      <c r="M4125">
        <v>36.069412681319498</v>
      </c>
      <c r="N4125">
        <v>0.40127388535031799</v>
      </c>
      <c r="O4125">
        <v>80.2173913043478</v>
      </c>
      <c r="P4125">
        <v>38.972809667673701</v>
      </c>
    </row>
    <row r="4126" spans="1:17" hidden="1" x14ac:dyDescent="0.3">
      <c r="A4126" t="s">
        <v>8484</v>
      </c>
      <c r="B4126" t="s">
        <v>8485</v>
      </c>
      <c r="C4126" t="str">
        <f>IFERROR(VLOOKUP(Table1[[#This Row],[Ticker]],[1]!Table2[[Symbol]:[Industry]],2,FALSE),"-")</f>
        <v>-</v>
      </c>
      <c r="D4126" t="s">
        <v>4026</v>
      </c>
      <c r="E4126">
        <v>18.485679999999999</v>
      </c>
      <c r="F4126">
        <v>34.36</v>
      </c>
      <c r="G4126">
        <v>1.1114078225622701</v>
      </c>
      <c r="H4126">
        <v>-4.48287703939799</v>
      </c>
      <c r="I4126">
        <v>-16.3851146157401</v>
      </c>
      <c r="J4126">
        <v>-6.73474670311733</v>
      </c>
      <c r="K4126">
        <v>34.898674933759999</v>
      </c>
      <c r="L4126">
        <v>34.1884617792428</v>
      </c>
      <c r="M4126">
        <v>44.004364759029798</v>
      </c>
      <c r="N4126">
        <v>0.94665627501559801</v>
      </c>
      <c r="O4126">
        <v>36.437718277066303</v>
      </c>
      <c r="P4126">
        <v>36.187078874355898</v>
      </c>
      <c r="Q4126">
        <v>2.5178287042595001E-2</v>
      </c>
    </row>
    <row r="4127" spans="1:17" hidden="1" x14ac:dyDescent="0.3">
      <c r="A4127" t="s">
        <v>8486</v>
      </c>
      <c r="B4127" t="s">
        <v>8487</v>
      </c>
      <c r="C4127" t="str">
        <f>IFERROR(VLOOKUP(Table1[[#This Row],[Ticker]],[1]!Table2[[Symbol]:[Industry]],2,FALSE),"-")</f>
        <v>-</v>
      </c>
      <c r="D4127" t="s">
        <v>51</v>
      </c>
      <c r="E4127">
        <v>18.406840500000001</v>
      </c>
      <c r="F4127">
        <v>61.35</v>
      </c>
      <c r="G4127">
        <v>145.078477277941</v>
      </c>
      <c r="H4127">
        <v>23.466003401294699</v>
      </c>
      <c r="I4127">
        <v>32.7058038050153</v>
      </c>
      <c r="J4127">
        <v>17.534830763491598</v>
      </c>
      <c r="K4127">
        <v>42.106034508255</v>
      </c>
      <c r="L4127">
        <v>38.172704845522503</v>
      </c>
      <c r="M4127">
        <v>91.028231064998906</v>
      </c>
      <c r="N4127">
        <v>1.8012203500214199</v>
      </c>
      <c r="O4127">
        <v>0</v>
      </c>
      <c r="P4127">
        <v>175.112107623318</v>
      </c>
      <c r="Q4127">
        <v>7.7598351581871006E-2</v>
      </c>
    </row>
    <row r="4128" spans="1:17" hidden="1" x14ac:dyDescent="0.3">
      <c r="A4128" t="s">
        <v>8488</v>
      </c>
      <c r="B4128" t="s">
        <v>8489</v>
      </c>
      <c r="C4128" t="str">
        <f>IFERROR(VLOOKUP(Table1[[#This Row],[Ticker]],[1]!Table2[[Symbol]:[Industry]],2,FALSE),"-")</f>
        <v>-</v>
      </c>
      <c r="D4128" t="s">
        <v>46</v>
      </c>
      <c r="E4128">
        <v>18.378767799999999</v>
      </c>
      <c r="F4128">
        <v>10.91</v>
      </c>
      <c r="G4128">
        <v>195.63801144566801</v>
      </c>
      <c r="H4128">
        <v>-20.653336304486398</v>
      </c>
      <c r="I4128">
        <v>88.371605735961296</v>
      </c>
      <c r="J4128">
        <v>-17.1325872730506</v>
      </c>
      <c r="K4128">
        <v>11.8745873714747</v>
      </c>
      <c r="L4128">
        <v>8.0786830797787204</v>
      </c>
      <c r="M4128">
        <v>27.1887329606215</v>
      </c>
      <c r="N4128">
        <v>0.96659762285774298</v>
      </c>
      <c r="O4128">
        <v>42.713107241063199</v>
      </c>
      <c r="P4128">
        <v>240.93749999999901</v>
      </c>
      <c r="Q4128">
        <v>6.9250559708236001E-2</v>
      </c>
    </row>
    <row r="4129" spans="1:17" hidden="1" x14ac:dyDescent="0.3">
      <c r="A4129" t="s">
        <v>8490</v>
      </c>
      <c r="B4129" t="s">
        <v>8491</v>
      </c>
      <c r="C4129" t="str">
        <f>IFERROR(VLOOKUP(Table1[[#This Row],[Ticker]],[1]!Table2[[Symbol]:[Industry]],2,FALSE),"-")</f>
        <v>-</v>
      </c>
      <c r="D4129" t="s">
        <v>356</v>
      </c>
      <c r="E4129">
        <v>18.369323999999999</v>
      </c>
      <c r="F4129">
        <v>16.54</v>
      </c>
      <c r="G4129">
        <v>-27.300711090718199</v>
      </c>
      <c r="H4129">
        <v>3.39624407993557</v>
      </c>
      <c r="I4129">
        <v>-35.654593591353198</v>
      </c>
      <c r="J4129">
        <v>4.7611873526388901</v>
      </c>
      <c r="K4129">
        <v>15.639912670288201</v>
      </c>
      <c r="L4129">
        <v>16.931166193169702</v>
      </c>
      <c r="M4129">
        <v>66.009430401728196</v>
      </c>
      <c r="N4129">
        <v>2.2078722011884899</v>
      </c>
      <c r="O4129">
        <v>107.98065296251499</v>
      </c>
      <c r="P4129">
        <v>22.518518518518501</v>
      </c>
      <c r="Q4129">
        <v>2.6885652633589999E-3</v>
      </c>
    </row>
    <row r="4130" spans="1:17" hidden="1" x14ac:dyDescent="0.3">
      <c r="A4130" t="s">
        <v>8492</v>
      </c>
      <c r="B4130" t="s">
        <v>8493</v>
      </c>
      <c r="C4130" t="str">
        <f>IFERROR(VLOOKUP(Table1[[#This Row],[Ticker]],[1]!Table2[[Symbol]:[Industry]],2,FALSE),"-")</f>
        <v>-</v>
      </c>
      <c r="D4130" t="s">
        <v>306</v>
      </c>
      <c r="E4130">
        <v>18.308454716</v>
      </c>
      <c r="F4130">
        <v>46.12</v>
      </c>
      <c r="G4130">
        <v>-27.567511705074502</v>
      </c>
      <c r="H4130">
        <v>0.39168871484380702</v>
      </c>
      <c r="I4130">
        <v>-7.2852556122591601</v>
      </c>
      <c r="J4130">
        <v>-7.2144829154683299</v>
      </c>
      <c r="K4130">
        <v>45.502581868970303</v>
      </c>
      <c r="L4130">
        <v>44.249271429133003</v>
      </c>
      <c r="M4130">
        <v>36.114462432889802</v>
      </c>
      <c r="N4130">
        <v>0.38438638077569498</v>
      </c>
      <c r="O4130">
        <v>56.136166522116199</v>
      </c>
      <c r="P4130">
        <v>55.443208628243902</v>
      </c>
      <c r="Q4130">
        <v>5.3976059096059001E-2</v>
      </c>
    </row>
    <row r="4131" spans="1:17" hidden="1" x14ac:dyDescent="0.3">
      <c r="A4131" t="s">
        <v>8494</v>
      </c>
      <c r="B4131" t="s">
        <v>8495</v>
      </c>
      <c r="C4131" t="str">
        <f>IFERROR(VLOOKUP(Table1[[#This Row],[Ticker]],[1]!Table2[[Symbol]:[Industry]],2,FALSE),"-")</f>
        <v>-</v>
      </c>
      <c r="D4131" t="s">
        <v>124</v>
      </c>
      <c r="E4131">
        <v>18.239999999999998</v>
      </c>
      <c r="F4131">
        <v>1.92</v>
      </c>
      <c r="G4131">
        <v>-21.5590540741902</v>
      </c>
      <c r="H4131">
        <v>-3.8624110862524601</v>
      </c>
      <c r="I4131">
        <v>-29.0831650199246</v>
      </c>
      <c r="J4131">
        <v>-1.3721459806944301</v>
      </c>
      <c r="K4131">
        <v>1.93685115126247</v>
      </c>
      <c r="L4131">
        <v>2.0746173922209001</v>
      </c>
      <c r="M4131">
        <v>60.304549257009</v>
      </c>
      <c r="N4131">
        <v>0.61509175307730701</v>
      </c>
      <c r="O4131">
        <v>56.25</v>
      </c>
      <c r="P4131">
        <v>19.999999999999901</v>
      </c>
      <c r="Q4131">
        <v>-5.6788517436159999E-3</v>
      </c>
    </row>
    <row r="4132" spans="1:17" hidden="1" x14ac:dyDescent="0.3">
      <c r="A4132" t="s">
        <v>8496</v>
      </c>
      <c r="B4132" t="s">
        <v>8497</v>
      </c>
      <c r="C4132" t="str">
        <f>IFERROR(VLOOKUP(Table1[[#This Row],[Ticker]],[1]!Table2[[Symbol]:[Industry]],2,FALSE),"-")</f>
        <v>-</v>
      </c>
      <c r="E4132">
        <v>18.195114</v>
      </c>
      <c r="F4132">
        <v>33.07</v>
      </c>
      <c r="G4132">
        <v>112.77106862672299</v>
      </c>
      <c r="H4132">
        <v>2.0983605280927602</v>
      </c>
      <c r="I4132">
        <v>40.768860633133301</v>
      </c>
      <c r="J4132">
        <v>-9.0349812297365695</v>
      </c>
      <c r="K4132">
        <v>30.189111818968499</v>
      </c>
      <c r="L4132">
        <v>23.6552459301715</v>
      </c>
      <c r="M4132">
        <v>48.0080675566998</v>
      </c>
      <c r="N4132">
        <v>2.0015384989109002</v>
      </c>
      <c r="O4132">
        <v>12.4886604172966</v>
      </c>
      <c r="P4132">
        <v>203.673094582185</v>
      </c>
      <c r="Q4132">
        <v>3.0396261739466E-2</v>
      </c>
    </row>
    <row r="4133" spans="1:17" hidden="1" x14ac:dyDescent="0.3">
      <c r="A4133" t="s">
        <v>8498</v>
      </c>
      <c r="B4133" t="s">
        <v>8499</v>
      </c>
      <c r="C4133" t="str">
        <f>IFERROR(VLOOKUP(Table1[[#This Row],[Ticker]],[1]!Table2[[Symbol]:[Industry]],2,FALSE),"-")</f>
        <v>-</v>
      </c>
      <c r="D4133" t="s">
        <v>415</v>
      </c>
      <c r="E4133">
        <v>18.189</v>
      </c>
      <c r="F4133">
        <v>60.63</v>
      </c>
      <c r="G4133">
        <v>123.542279315852</v>
      </c>
      <c r="H4133">
        <v>22.448262488876999</v>
      </c>
      <c r="I4133">
        <v>34.186442823212502</v>
      </c>
      <c r="J4133">
        <v>-10.4015577454003</v>
      </c>
      <c r="K4133">
        <v>56.009535370835103</v>
      </c>
      <c r="L4133">
        <v>43.858690855673501</v>
      </c>
      <c r="M4133">
        <v>41.784026318173296</v>
      </c>
      <c r="N4133">
        <v>0.57964583612454101</v>
      </c>
      <c r="O4133">
        <v>16.542965528616101</v>
      </c>
      <c r="P4133">
        <v>172.61690647482001</v>
      </c>
      <c r="Q4133">
        <v>0.14188691336984</v>
      </c>
    </row>
    <row r="4134" spans="1:17" hidden="1" x14ac:dyDescent="0.3">
      <c r="A4134" t="s">
        <v>8500</v>
      </c>
      <c r="B4134" t="s">
        <v>8501</v>
      </c>
      <c r="C4134" t="str">
        <f>IFERROR(VLOOKUP(Table1[[#This Row],[Ticker]],[1]!Table2[[Symbol]:[Industry]],2,FALSE),"-")</f>
        <v>-</v>
      </c>
      <c r="D4134" t="s">
        <v>743</v>
      </c>
      <c r="E4134">
        <v>18.095091273000001</v>
      </c>
      <c r="F4134">
        <v>970.16</v>
      </c>
      <c r="G4134">
        <v>26.076175595472201</v>
      </c>
      <c r="H4134">
        <v>-1.5848543150580801</v>
      </c>
      <c r="I4134">
        <v>1.17644329980589</v>
      </c>
      <c r="J4134">
        <v>-0.79872757292096996</v>
      </c>
      <c r="K4134">
        <v>946.25246750205304</v>
      </c>
      <c r="L4134">
        <v>854.46424128992396</v>
      </c>
      <c r="M4134">
        <v>55.6599041266266</v>
      </c>
      <c r="N4134">
        <v>0.24060643774396101</v>
      </c>
      <c r="O4134">
        <v>7.6987301063742004</v>
      </c>
      <c r="P4134">
        <v>57.304536757790899</v>
      </c>
      <c r="Q4134">
        <v>1.8114824755041999E-2</v>
      </c>
    </row>
    <row r="4135" spans="1:17" hidden="1" x14ac:dyDescent="0.3">
      <c r="A4135" t="s">
        <v>8502</v>
      </c>
      <c r="B4135" t="s">
        <v>8503</v>
      </c>
      <c r="C4135" t="str">
        <f>IFERROR(VLOOKUP(Table1[[#This Row],[Ticker]],[1]!Table2[[Symbol]:[Industry]],2,FALSE),"-")</f>
        <v>-</v>
      </c>
      <c r="D4135" t="s">
        <v>218</v>
      </c>
      <c r="E4135">
        <v>18.094256640000001</v>
      </c>
      <c r="F4135">
        <v>3.2</v>
      </c>
      <c r="G4135">
        <v>-38.605058916805199</v>
      </c>
      <c r="H4135">
        <v>26.728262488877</v>
      </c>
      <c r="I4135">
        <v>-22.987926924686501</v>
      </c>
      <c r="J4135">
        <v>3.54588680619081</v>
      </c>
      <c r="K4135">
        <v>2.9432532556174298</v>
      </c>
      <c r="L4135">
        <v>2.3957698877879099</v>
      </c>
      <c r="M4135">
        <v>65.769559171211995</v>
      </c>
      <c r="N4135">
        <v>1.1420068185665699</v>
      </c>
      <c r="O4135">
        <v>40.625</v>
      </c>
      <c r="P4135">
        <v>50.234741784037503</v>
      </c>
    </row>
    <row r="4136" spans="1:17" hidden="1" x14ac:dyDescent="0.3">
      <c r="A4136" t="s">
        <v>8504</v>
      </c>
      <c r="B4136" t="s">
        <v>8505</v>
      </c>
      <c r="C4136" t="str">
        <f>IFERROR(VLOOKUP(Table1[[#This Row],[Ticker]],[1]!Table2[[Symbol]:[Industry]],2,FALSE),"-")</f>
        <v>-</v>
      </c>
      <c r="D4136" t="s">
        <v>141</v>
      </c>
      <c r="E4136">
        <v>18.090063780000001</v>
      </c>
      <c r="F4136">
        <v>68.59</v>
      </c>
      <c r="G4136">
        <v>77.814854503108194</v>
      </c>
      <c r="H4136">
        <v>17.863397624012201</v>
      </c>
      <c r="I4136">
        <v>38.005723868964203</v>
      </c>
      <c r="J4136">
        <v>8.37059260851718</v>
      </c>
      <c r="K4136">
        <v>54.741640509647397</v>
      </c>
      <c r="L4136">
        <v>46.836534252478799</v>
      </c>
      <c r="M4136">
        <v>89.212240940943303</v>
      </c>
      <c r="N4136">
        <v>3.1792207792207701</v>
      </c>
      <c r="O4136">
        <v>0.59775477474850403</v>
      </c>
      <c r="P4136">
        <v>145.402504472271</v>
      </c>
      <c r="Q4136">
        <v>7.4799284124053997E-2</v>
      </c>
    </row>
    <row r="4137" spans="1:17" hidden="1" x14ac:dyDescent="0.3">
      <c r="A4137" t="s">
        <v>8506</v>
      </c>
      <c r="B4137" t="s">
        <v>8507</v>
      </c>
      <c r="C4137" t="str">
        <f>IFERROR(VLOOKUP(Table1[[#This Row],[Ticker]],[1]!Table2[[Symbol]:[Industry]],2,FALSE),"-")</f>
        <v>-</v>
      </c>
      <c r="D4137" t="s">
        <v>72</v>
      </c>
      <c r="E4137">
        <v>18.060017999999999</v>
      </c>
      <c r="F4137">
        <v>30.09</v>
      </c>
      <c r="G4137">
        <v>-29.666963678709902</v>
      </c>
      <c r="H4137">
        <v>15.5510730795084</v>
      </c>
      <c r="I4137">
        <v>14.228221612539301</v>
      </c>
      <c r="J4137">
        <v>6.8542691136451799</v>
      </c>
      <c r="K4137">
        <v>24.6091857155273</v>
      </c>
      <c r="L4137">
        <v>25.181595168329</v>
      </c>
      <c r="M4137">
        <v>76.311833710177396</v>
      </c>
      <c r="N4137">
        <v>3.04873110168423</v>
      </c>
      <c r="O4137">
        <v>4.5197740112994298</v>
      </c>
      <c r="P4137">
        <v>51.206030150753698</v>
      </c>
      <c r="Q4137">
        <v>0.113334391087046</v>
      </c>
    </row>
    <row r="4138" spans="1:17" hidden="1" x14ac:dyDescent="0.3">
      <c r="A4138" t="s">
        <v>8508</v>
      </c>
      <c r="B4138" t="s">
        <v>8509</v>
      </c>
      <c r="C4138" t="str">
        <f>IFERROR(VLOOKUP(Table1[[#This Row],[Ticker]],[1]!Table2[[Symbol]:[Industry]],2,FALSE),"-")</f>
        <v>-</v>
      </c>
      <c r="D4138" t="s">
        <v>2355</v>
      </c>
      <c r="E4138">
        <v>18.058215000000001</v>
      </c>
      <c r="F4138">
        <v>18.66</v>
      </c>
      <c r="G4138">
        <v>-53.243506888586502</v>
      </c>
      <c r="H4138">
        <v>-15.478634062847</v>
      </c>
      <c r="I4138">
        <v>-38.253233047135502</v>
      </c>
      <c r="J4138">
        <v>-3.1616196649049599</v>
      </c>
      <c r="K4138">
        <v>22.2987551683314</v>
      </c>
      <c r="L4138">
        <v>23.9661763675964</v>
      </c>
      <c r="M4138">
        <v>37.431538265212602</v>
      </c>
      <c r="N4138">
        <v>1.1758620689655099</v>
      </c>
      <c r="O4138">
        <v>74.169346195069593</v>
      </c>
      <c r="P4138">
        <v>7.6745527986151298</v>
      </c>
      <c r="Q4138">
        <v>8.4111433428695995E-2</v>
      </c>
    </row>
    <row r="4139" spans="1:17" hidden="1" x14ac:dyDescent="0.3">
      <c r="A4139" t="s">
        <v>8510</v>
      </c>
      <c r="B4139" t="s">
        <v>8511</v>
      </c>
      <c r="C4139" t="str">
        <f>IFERROR(VLOOKUP(Table1[[#This Row],[Ticker]],[1]!Table2[[Symbol]:[Industry]],2,FALSE),"-")</f>
        <v>-</v>
      </c>
      <c r="D4139" t="s">
        <v>51</v>
      </c>
      <c r="E4139">
        <v>17.969627788</v>
      </c>
      <c r="F4139">
        <v>12.49</v>
      </c>
      <c r="G4139">
        <v>52.836062187566199</v>
      </c>
      <c r="H4139">
        <v>7.04060505814659</v>
      </c>
      <c r="I4139">
        <v>1.9861111527997699</v>
      </c>
      <c r="J4139">
        <v>9.2625023898029895</v>
      </c>
      <c r="K4139">
        <v>11.6157492708193</v>
      </c>
      <c r="L4139">
        <v>10.643803751947001</v>
      </c>
      <c r="M4139">
        <v>59.956890169161497</v>
      </c>
      <c r="N4139">
        <v>1.52159651312338</v>
      </c>
      <c r="O4139">
        <v>37.630104083266602</v>
      </c>
      <c r="P4139">
        <v>112.054329371816</v>
      </c>
      <c r="Q4139">
        <v>0.10424717945081199</v>
      </c>
    </row>
    <row r="4140" spans="1:17" hidden="1" x14ac:dyDescent="0.3">
      <c r="A4140" t="s">
        <v>8512</v>
      </c>
      <c r="B4140" t="s">
        <v>8513</v>
      </c>
      <c r="C4140" t="str">
        <f>IFERROR(VLOOKUP(Table1[[#This Row],[Ticker]],[1]!Table2[[Symbol]:[Industry]],2,FALSE),"-")</f>
        <v>-</v>
      </c>
      <c r="D4140" t="s">
        <v>645</v>
      </c>
      <c r="E4140">
        <v>17.9193</v>
      </c>
      <c r="F4140">
        <v>15.9</v>
      </c>
      <c r="G4140">
        <v>95.498284548240306</v>
      </c>
      <c r="H4140">
        <v>8.3078627645490197</v>
      </c>
      <c r="I4140">
        <v>18.083501646742</v>
      </c>
      <c r="J4140">
        <v>1.20849918059588</v>
      </c>
      <c r="K4140">
        <v>15.5476511556578</v>
      </c>
      <c r="L4140">
        <v>13.1942012573073</v>
      </c>
      <c r="M4140">
        <v>55.670727316539597</v>
      </c>
      <c r="N4140">
        <v>0.345583577523842</v>
      </c>
      <c r="O4140">
        <v>24.842767295597401</v>
      </c>
      <c r="Q4140">
        <v>6.1226665318674003E-2</v>
      </c>
    </row>
    <row r="4141" spans="1:17" hidden="1" x14ac:dyDescent="0.3">
      <c r="A4141" t="s">
        <v>8514</v>
      </c>
      <c r="B4141" t="s">
        <v>8515</v>
      </c>
      <c r="C4141" t="str">
        <f>IFERROR(VLOOKUP(Table1[[#This Row],[Ticker]],[1]!Table2[[Symbol]:[Industry]],2,FALSE),"-")</f>
        <v>-</v>
      </c>
      <c r="D4141" t="s">
        <v>306</v>
      </c>
      <c r="E4141">
        <v>17.899906640000001</v>
      </c>
      <c r="F4141">
        <v>5.6</v>
      </c>
      <c r="G4141">
        <v>-31.960075179001802</v>
      </c>
      <c r="H4141">
        <v>-11.5042956506578</v>
      </c>
      <c r="I4141">
        <v>-25.386291675992499</v>
      </c>
      <c r="J4141">
        <v>-7.9850492065008902</v>
      </c>
      <c r="K4141">
        <v>6.2586136027225896</v>
      </c>
      <c r="L4141">
        <v>6.38183660652623</v>
      </c>
      <c r="M4141">
        <v>32.551015484088801</v>
      </c>
      <c r="N4141">
        <v>1.45836321573998</v>
      </c>
      <c r="O4141">
        <v>51.607142857142797</v>
      </c>
      <c r="P4141">
        <v>6.2618595825426997</v>
      </c>
      <c r="Q4141">
        <v>4.4661131157640997E-2</v>
      </c>
    </row>
    <row r="4142" spans="1:17" hidden="1" x14ac:dyDescent="0.3">
      <c r="A4142" t="s">
        <v>8516</v>
      </c>
      <c r="B4142" t="s">
        <v>8517</v>
      </c>
      <c r="C4142" t="str">
        <f>IFERROR(VLOOKUP(Table1[[#This Row],[Ticker]],[1]!Table2[[Symbol]:[Industry]],2,FALSE),"-")</f>
        <v>-</v>
      </c>
      <c r="D4142" t="s">
        <v>184</v>
      </c>
      <c r="E4142">
        <v>17.885993491000001</v>
      </c>
      <c r="F4142">
        <v>38.270000000000003</v>
      </c>
      <c r="G4142">
        <v>-18.459286322053</v>
      </c>
      <c r="H4142">
        <v>10.2417760023905</v>
      </c>
      <c r="I4142">
        <v>-9.1345176104794596</v>
      </c>
      <c r="J4142">
        <v>15.843763110214599</v>
      </c>
      <c r="K4142">
        <v>35.996303410058204</v>
      </c>
      <c r="L4142">
        <v>37.396397007121401</v>
      </c>
      <c r="M4142">
        <v>53.987462018317999</v>
      </c>
      <c r="N4142">
        <v>2.0620406877885</v>
      </c>
      <c r="O4142">
        <v>19.937287692709599</v>
      </c>
      <c r="P4142">
        <v>28.595430107526798</v>
      </c>
      <c r="Q4142">
        <v>-7.9720275058369997E-2</v>
      </c>
    </row>
    <row r="4143" spans="1:17" hidden="1" x14ac:dyDescent="0.3">
      <c r="A4143" t="s">
        <v>8518</v>
      </c>
      <c r="B4143" t="s">
        <v>8519</v>
      </c>
      <c r="C4143" t="str">
        <f>IFERROR(VLOOKUP(Table1[[#This Row],[Ticker]],[1]!Table2[[Symbol]:[Industry]],2,FALSE),"-")</f>
        <v>-</v>
      </c>
      <c r="D4143" t="s">
        <v>51</v>
      </c>
      <c r="E4143">
        <v>17.878306500000001</v>
      </c>
      <c r="F4143">
        <v>25.65</v>
      </c>
      <c r="G4143">
        <v>70.356994654623307</v>
      </c>
      <c r="H4143">
        <v>3.2500016193118402</v>
      </c>
      <c r="I4143">
        <v>24.834315978989501</v>
      </c>
      <c r="J4143">
        <v>13.104044495496</v>
      </c>
      <c r="K4143">
        <v>22.195284257647</v>
      </c>
      <c r="L4143">
        <v>20.329737040857701</v>
      </c>
      <c r="M4143">
        <v>81.296884738457393</v>
      </c>
      <c r="N4143">
        <v>0.63177178277439205</v>
      </c>
      <c r="O4143">
        <v>14.191033138401499</v>
      </c>
      <c r="P4143">
        <v>110.9375</v>
      </c>
      <c r="Q4143">
        <v>0.10158524798436799</v>
      </c>
    </row>
    <row r="4144" spans="1:17" hidden="1" x14ac:dyDescent="0.3">
      <c r="A4144" t="s">
        <v>8520</v>
      </c>
      <c r="B4144" t="s">
        <v>8521</v>
      </c>
      <c r="C4144" t="str">
        <f>IFERROR(VLOOKUP(Table1[[#This Row],[Ticker]],[1]!Table2[[Symbol]:[Industry]],2,FALSE),"-")</f>
        <v>-</v>
      </c>
      <c r="D4144" t="s">
        <v>356</v>
      </c>
      <c r="E4144">
        <v>17.869944959999899</v>
      </c>
      <c r="F4144">
        <v>10.08</v>
      </c>
      <c r="G4144">
        <v>78.662021828536297</v>
      </c>
      <c r="H4144">
        <v>-1.46781594249547</v>
      </c>
      <c r="I4144">
        <v>-35.233466145873798</v>
      </c>
      <c r="J4144">
        <v>3.9018974526044201</v>
      </c>
      <c r="K4144">
        <v>9.8767812354382105</v>
      </c>
      <c r="L4144">
        <v>9.6709410781607605</v>
      </c>
      <c r="M4144">
        <v>55.9527972191675</v>
      </c>
      <c r="N4144">
        <v>1.07075199203634</v>
      </c>
      <c r="O4144">
        <v>84.226190476190396</v>
      </c>
      <c r="P4144">
        <v>130.66361556064001</v>
      </c>
      <c r="Q4144">
        <v>7.0951212559352994E-2</v>
      </c>
    </row>
    <row r="4145" spans="1:17" hidden="1" x14ac:dyDescent="0.3">
      <c r="A4145" t="s">
        <v>8522</v>
      </c>
      <c r="B4145" t="s">
        <v>8523</v>
      </c>
      <c r="C4145" t="str">
        <f>IFERROR(VLOOKUP(Table1[[#This Row],[Ticker]],[1]!Table2[[Symbol]:[Industry]],2,FALSE),"-")</f>
        <v>-</v>
      </c>
      <c r="D4145" t="s">
        <v>104</v>
      </c>
      <c r="E4145">
        <v>17.811959999999999</v>
      </c>
      <c r="F4145">
        <v>19.66</v>
      </c>
      <c r="G4145">
        <v>290.05183974009299</v>
      </c>
      <c r="H4145">
        <v>19.4262167608385</v>
      </c>
      <c r="I4145">
        <v>-60.6124479974835</v>
      </c>
      <c r="J4145">
        <v>-5.2993490458285404</v>
      </c>
      <c r="K4145">
        <v>18.470695736979199</v>
      </c>
      <c r="L4145">
        <v>18.365353444921901</v>
      </c>
      <c r="M4145">
        <v>54.40632994864</v>
      </c>
      <c r="N4145">
        <v>0.65862829260655698</v>
      </c>
      <c r="O4145">
        <v>101.119023397761</v>
      </c>
      <c r="P4145">
        <v>328.32244008714599</v>
      </c>
      <c r="Q4145">
        <v>0.17547564657916001</v>
      </c>
    </row>
    <row r="4146" spans="1:17" hidden="1" x14ac:dyDescent="0.3">
      <c r="A4146" t="s">
        <v>8524</v>
      </c>
      <c r="B4146" t="s">
        <v>8525</v>
      </c>
      <c r="C4146" t="str">
        <f>IFERROR(VLOOKUP(Table1[[#This Row],[Ticker]],[1]!Table2[[Symbol]:[Industry]],2,FALSE),"-")</f>
        <v>-</v>
      </c>
      <c r="D4146" t="s">
        <v>296</v>
      </c>
      <c r="E4146">
        <v>17.807548331</v>
      </c>
      <c r="F4146">
        <v>76.989999999999995</v>
      </c>
      <c r="G4146">
        <v>88.253866110534801</v>
      </c>
      <c r="H4146">
        <v>37.903967478030999</v>
      </c>
      <c r="I4146">
        <v>51.153394119860202</v>
      </c>
      <c r="J4146">
        <v>11.884694266437</v>
      </c>
      <c r="K4146">
        <v>49.587105016616498</v>
      </c>
      <c r="L4146">
        <v>46.844464621849802</v>
      </c>
      <c r="M4146">
        <v>90.469798742982604</v>
      </c>
      <c r="N4146">
        <v>4.4646708797827097</v>
      </c>
      <c r="O4146">
        <v>0</v>
      </c>
      <c r="P4146">
        <v>120.918220946915</v>
      </c>
      <c r="Q4146">
        <v>6.9945944064899998E-2</v>
      </c>
    </row>
    <row r="4147" spans="1:17" hidden="1" x14ac:dyDescent="0.3">
      <c r="A4147" t="s">
        <v>8526</v>
      </c>
      <c r="B4147" t="s">
        <v>8527</v>
      </c>
      <c r="C4147" t="str">
        <f>IFERROR(VLOOKUP(Table1[[#This Row],[Ticker]],[1]!Table2[[Symbol]:[Industry]],2,FALSE),"-")</f>
        <v>-</v>
      </c>
      <c r="D4147" t="s">
        <v>532</v>
      </c>
      <c r="E4147">
        <v>17.7872734</v>
      </c>
      <c r="F4147">
        <v>18.190000000000001</v>
      </c>
      <c r="G4147">
        <v>8.7154161839902393</v>
      </c>
      <c r="H4147">
        <v>-1.2717375111229301</v>
      </c>
      <c r="I4147">
        <v>-9.4540055661835503</v>
      </c>
      <c r="J4147">
        <v>-1.3721459806944301</v>
      </c>
      <c r="K4147">
        <v>18.171900401360901</v>
      </c>
      <c r="L4147">
        <v>17.150271854951601</v>
      </c>
      <c r="M4147">
        <v>100</v>
      </c>
      <c r="O4147">
        <v>0</v>
      </c>
      <c r="P4147">
        <v>38.7490465293669</v>
      </c>
    </row>
    <row r="4148" spans="1:17" hidden="1" x14ac:dyDescent="0.3">
      <c r="A4148" t="s">
        <v>8528</v>
      </c>
      <c r="B4148" t="s">
        <v>8529</v>
      </c>
      <c r="C4148" t="str">
        <f>IFERROR(VLOOKUP(Table1[[#This Row],[Ticker]],[1]!Table2[[Symbol]:[Industry]],2,FALSE),"-")</f>
        <v>-</v>
      </c>
      <c r="D4148" t="s">
        <v>231</v>
      </c>
      <c r="E4148">
        <v>17.777750000000001</v>
      </c>
      <c r="F4148">
        <v>15.13</v>
      </c>
      <c r="G4148">
        <v>66.459876148129794</v>
      </c>
      <c r="H4148">
        <v>20.679482001072099</v>
      </c>
      <c r="I4148">
        <v>-1.0831650199246601</v>
      </c>
      <c r="J4148">
        <v>3.8171948327697902</v>
      </c>
      <c r="K4148">
        <v>13.5335960701813</v>
      </c>
      <c r="L4148">
        <v>12.332768681508099</v>
      </c>
      <c r="M4148">
        <v>56.391593549381803</v>
      </c>
      <c r="N4148">
        <v>1.8130604408687501</v>
      </c>
      <c r="O4148">
        <v>15.069398545935201</v>
      </c>
      <c r="Q4148">
        <v>6.8116491398949E-2</v>
      </c>
    </row>
    <row r="4149" spans="1:17" hidden="1" x14ac:dyDescent="0.3">
      <c r="A4149" t="s">
        <v>8530</v>
      </c>
      <c r="B4149" t="s">
        <v>8531</v>
      </c>
      <c r="C4149" t="str">
        <f>IFERROR(VLOOKUP(Table1[[#This Row],[Ticker]],[1]!Table2[[Symbol]:[Industry]],2,FALSE),"-")</f>
        <v>-</v>
      </c>
      <c r="D4149" t="s">
        <v>415</v>
      </c>
      <c r="E4149">
        <v>17.713317499999999</v>
      </c>
      <c r="F4149">
        <v>27.25</v>
      </c>
      <c r="G4149">
        <v>20.935898740495901</v>
      </c>
      <c r="H4149">
        <v>-6.1914862899086902</v>
      </c>
      <c r="I4149">
        <v>-52.244470062133203</v>
      </c>
      <c r="J4149">
        <v>-1.3721459806944301</v>
      </c>
      <c r="K4149">
        <v>30.319295680532001</v>
      </c>
      <c r="L4149">
        <v>33.772796919890901</v>
      </c>
      <c r="M4149">
        <v>4.0868257539999996E-6</v>
      </c>
      <c r="N4149">
        <v>0.79945799457994504</v>
      </c>
      <c r="O4149">
        <v>60.844036697247603</v>
      </c>
      <c r="P4149">
        <v>58.892128279883302</v>
      </c>
    </row>
    <row r="4150" spans="1:17" hidden="1" x14ac:dyDescent="0.3">
      <c r="A4150" t="s">
        <v>8532</v>
      </c>
      <c r="B4150" t="s">
        <v>8533</v>
      </c>
      <c r="C4150" t="str">
        <f>IFERROR(VLOOKUP(Table1[[#This Row],[Ticker]],[1]!Table2[[Symbol]:[Industry]],2,FALSE),"-")</f>
        <v>-</v>
      </c>
      <c r="D4150" t="s">
        <v>566</v>
      </c>
      <c r="E4150">
        <v>17.686538891999898</v>
      </c>
      <c r="F4150">
        <v>3.24</v>
      </c>
      <c r="G4150">
        <v>-69.472882681825197</v>
      </c>
      <c r="H4150">
        <v>-8.5751082976397903</v>
      </c>
      <c r="I4150">
        <v>-30.478674519061101</v>
      </c>
      <c r="J4150">
        <v>-1.97455561924865</v>
      </c>
      <c r="K4150">
        <v>3.4592737114080898</v>
      </c>
      <c r="L4150">
        <v>4.6077977574626496</v>
      </c>
      <c r="M4150">
        <v>28.319303416920398</v>
      </c>
      <c r="N4150">
        <v>0.69894210830213599</v>
      </c>
      <c r="O4150">
        <v>95.987654320987602</v>
      </c>
      <c r="P4150">
        <v>15.714285714285699</v>
      </c>
      <c r="Q4150">
        <v>-0.143898126673908</v>
      </c>
    </row>
    <row r="4151" spans="1:17" hidden="1" x14ac:dyDescent="0.3">
      <c r="A4151" t="s">
        <v>8534</v>
      </c>
      <c r="B4151" t="s">
        <v>8535</v>
      </c>
      <c r="C4151" t="str">
        <f>IFERROR(VLOOKUP(Table1[[#This Row],[Ticker]],[1]!Table2[[Symbol]:[Industry]],2,FALSE),"-")</f>
        <v>-</v>
      </c>
      <c r="D4151" t="s">
        <v>566</v>
      </c>
      <c r="E4151">
        <v>17.678058839999998</v>
      </c>
      <c r="F4151">
        <v>4.7699999999999996</v>
      </c>
      <c r="G4151">
        <v>2.4663696546233198</v>
      </c>
      <c r="H4151">
        <v>-5.4734181833918401</v>
      </c>
      <c r="I4151">
        <v>-13.995445721678999</v>
      </c>
      <c r="J4151">
        <v>-10.5354925942402</v>
      </c>
      <c r="K4151">
        <v>4.7993443153716298</v>
      </c>
      <c r="L4151">
        <v>4.76428595172644</v>
      </c>
      <c r="M4151">
        <v>49.277784045530296</v>
      </c>
      <c r="N4151">
        <v>0.839064593524805</v>
      </c>
      <c r="O4151">
        <v>43.605870020964304</v>
      </c>
      <c r="P4151">
        <v>48.136645962732899</v>
      </c>
      <c r="Q4151">
        <v>2.0289475754850001E-3</v>
      </c>
    </row>
    <row r="4152" spans="1:17" hidden="1" x14ac:dyDescent="0.3">
      <c r="A4152" t="s">
        <v>8536</v>
      </c>
      <c r="B4152" t="s">
        <v>8537</v>
      </c>
      <c r="C4152" t="str">
        <f>IFERROR(VLOOKUP(Table1[[#This Row],[Ticker]],[1]!Table2[[Symbol]:[Industry]],2,FALSE),"-")</f>
        <v>-</v>
      </c>
      <c r="D4152" t="s">
        <v>532</v>
      </c>
      <c r="E4152">
        <v>17.66628</v>
      </c>
      <c r="F4152">
        <v>0.93</v>
      </c>
      <c r="G4152">
        <v>-73.326313272205894</v>
      </c>
      <c r="H4152">
        <v>-3.3770006690176499</v>
      </c>
      <c r="I4152">
        <v>-14.416498353258</v>
      </c>
      <c r="J4152">
        <v>-3.4774091385891599</v>
      </c>
      <c r="K4152">
        <v>0.951702445242535</v>
      </c>
      <c r="L4152">
        <v>1.0944888438215701</v>
      </c>
      <c r="M4152">
        <v>44.704070478194303</v>
      </c>
      <c r="N4152">
        <v>0.55220163903202402</v>
      </c>
      <c r="O4152">
        <v>84.946236559139706</v>
      </c>
      <c r="P4152">
        <v>24</v>
      </c>
      <c r="Q4152">
        <v>-3.9809090137989996E-3</v>
      </c>
    </row>
    <row r="4153" spans="1:17" hidden="1" x14ac:dyDescent="0.3">
      <c r="A4153" t="s">
        <v>8538</v>
      </c>
      <c r="B4153" t="s">
        <v>8539</v>
      </c>
      <c r="C4153" t="str">
        <f>IFERROR(VLOOKUP(Table1[[#This Row],[Ticker]],[1]!Table2[[Symbol]:[Industry]],2,FALSE),"-")</f>
        <v>-</v>
      </c>
      <c r="D4153" t="s">
        <v>51</v>
      </c>
      <c r="E4153">
        <v>17.645749775999999</v>
      </c>
      <c r="F4153">
        <v>33.119999999999997</v>
      </c>
      <c r="G4153">
        <v>83.643789009461997</v>
      </c>
      <c r="H4153">
        <v>5.0558059131946802</v>
      </c>
      <c r="I4153">
        <v>29.395920231197</v>
      </c>
      <c r="J4153">
        <v>5.75285401930556</v>
      </c>
      <c r="K4153">
        <v>31.118644529162001</v>
      </c>
      <c r="L4153">
        <v>25.292956727996099</v>
      </c>
      <c r="M4153">
        <v>55.958377520937397</v>
      </c>
      <c r="N4153">
        <v>0.39210075026248697</v>
      </c>
      <c r="O4153">
        <v>18.3574879227053</v>
      </c>
      <c r="P4153">
        <v>128.413793103448</v>
      </c>
      <c r="Q4153">
        <v>7.1076456906634999E-2</v>
      </c>
    </row>
    <row r="4154" spans="1:17" hidden="1" x14ac:dyDescent="0.3">
      <c r="A4154" t="s">
        <v>8540</v>
      </c>
      <c r="B4154" t="s">
        <v>8541</v>
      </c>
      <c r="C4154" t="str">
        <f>IFERROR(VLOOKUP(Table1[[#This Row],[Ticker]],[1]!Table2[[Symbol]:[Industry]],2,FALSE),"-")</f>
        <v>-</v>
      </c>
      <c r="D4154" t="s">
        <v>199</v>
      </c>
      <c r="E4154">
        <v>17.63775</v>
      </c>
      <c r="F4154">
        <v>4.05</v>
      </c>
      <c r="G4154">
        <v>-14.3193446310909</v>
      </c>
      <c r="I4154">
        <v>-9.2216931584528101</v>
      </c>
      <c r="K4154">
        <v>4.4249445457001002</v>
      </c>
      <c r="L4154">
        <v>4.0278917604158799</v>
      </c>
      <c r="M4154">
        <v>29.723467083117001</v>
      </c>
      <c r="N4154">
        <v>1</v>
      </c>
      <c r="O4154">
        <v>33.3333333333333</v>
      </c>
      <c r="P4154">
        <v>24.615384615384599</v>
      </c>
      <c r="Q4154">
        <v>-2.0192540060606001E-2</v>
      </c>
    </row>
    <row r="4155" spans="1:17" hidden="1" x14ac:dyDescent="0.3">
      <c r="A4155" t="s">
        <v>8542</v>
      </c>
      <c r="B4155" t="s">
        <v>8543</v>
      </c>
      <c r="C4155" t="str">
        <f>IFERROR(VLOOKUP(Table1[[#This Row],[Ticker]],[1]!Table2[[Symbol]:[Industry]],2,FALSE),"-")</f>
        <v>-</v>
      </c>
      <c r="D4155" t="s">
        <v>296</v>
      </c>
      <c r="E4155">
        <v>17.620911</v>
      </c>
      <c r="F4155">
        <v>14.1</v>
      </c>
      <c r="G4155">
        <v>-42.347063181197498</v>
      </c>
      <c r="H4155">
        <v>-5.17746141684683</v>
      </c>
      <c r="I4155">
        <v>-30.2876200716351</v>
      </c>
      <c r="J4155">
        <v>-2.4809470894955399</v>
      </c>
      <c r="K4155">
        <v>14.668543863890299</v>
      </c>
      <c r="L4155">
        <v>15.8722341549684</v>
      </c>
      <c r="M4155">
        <v>48.792451631750303</v>
      </c>
      <c r="N4155">
        <v>0.80791698266772705</v>
      </c>
      <c r="O4155">
        <v>72.695035460992898</v>
      </c>
      <c r="P4155">
        <v>14.820846905537399</v>
      </c>
      <c r="Q4155">
        <v>8.8385963528978997E-2</v>
      </c>
    </row>
    <row r="4156" spans="1:17" hidden="1" x14ac:dyDescent="0.3">
      <c r="A4156" t="s">
        <v>8544</v>
      </c>
      <c r="B4156" t="s">
        <v>8545</v>
      </c>
      <c r="C4156" t="str">
        <f>IFERROR(VLOOKUP(Table1[[#This Row],[Ticker]],[1]!Table2[[Symbol]:[Industry]],2,FALSE),"-")</f>
        <v>-</v>
      </c>
      <c r="D4156" t="s">
        <v>6969</v>
      </c>
      <c r="E4156">
        <v>17.502704999999999</v>
      </c>
      <c r="F4156">
        <v>57</v>
      </c>
      <c r="G4156">
        <v>-59.801989142813802</v>
      </c>
      <c r="H4156">
        <v>12.728262488877</v>
      </c>
      <c r="I4156">
        <v>-35.2498316865913</v>
      </c>
      <c r="J4156">
        <v>-6.3721459806944303</v>
      </c>
      <c r="K4156">
        <v>55.526293112229297</v>
      </c>
      <c r="M4156">
        <v>43.694570453293302</v>
      </c>
      <c r="N4156">
        <v>0.61616161616161602</v>
      </c>
      <c r="O4156">
        <v>57.894736842105203</v>
      </c>
      <c r="P4156">
        <v>21.276595744680801</v>
      </c>
    </row>
    <row r="4157" spans="1:17" hidden="1" x14ac:dyDescent="0.3">
      <c r="A4157" t="s">
        <v>8546</v>
      </c>
      <c r="B4157" t="s">
        <v>8547</v>
      </c>
      <c r="C4157" t="str">
        <f>IFERROR(VLOOKUP(Table1[[#This Row],[Ticker]],[1]!Table2[[Symbol]:[Industry]],2,FALSE),"-")</f>
        <v>-</v>
      </c>
      <c r="D4157" t="s">
        <v>7162</v>
      </c>
      <c r="E4157">
        <v>17.498224799999999</v>
      </c>
      <c r="F4157">
        <v>9.4499999999999993</v>
      </c>
      <c r="G4157">
        <v>-22.525097922168399</v>
      </c>
      <c r="H4157">
        <v>-3.9493894163752601</v>
      </c>
      <c r="I4157">
        <v>-37.020920957680602</v>
      </c>
      <c r="J4157">
        <v>3.6278540193055502</v>
      </c>
      <c r="K4157">
        <v>10.236813430787199</v>
      </c>
      <c r="L4157">
        <v>10.1420830992787</v>
      </c>
      <c r="M4157">
        <v>70.380621870430602</v>
      </c>
      <c r="N4157">
        <v>0.56737588652482196</v>
      </c>
      <c r="O4157">
        <v>88.359788359788297</v>
      </c>
      <c r="P4157">
        <v>26</v>
      </c>
    </row>
    <row r="4158" spans="1:17" hidden="1" x14ac:dyDescent="0.3">
      <c r="A4158" t="s">
        <v>8548</v>
      </c>
      <c r="B4158" t="s">
        <v>8549</v>
      </c>
      <c r="C4158" t="str">
        <f>IFERROR(VLOOKUP(Table1[[#This Row],[Ticker]],[1]!Table2[[Symbol]:[Industry]],2,FALSE),"-")</f>
        <v>-</v>
      </c>
      <c r="D4158" t="s">
        <v>54</v>
      </c>
      <c r="E4158">
        <v>17.449967231999999</v>
      </c>
      <c r="F4158">
        <v>21.46</v>
      </c>
      <c r="G4158">
        <v>-20.543834427009301</v>
      </c>
      <c r="H4158">
        <v>-4.05950729529558</v>
      </c>
      <c r="I4158">
        <v>-7.9152576584689101</v>
      </c>
      <c r="J4158">
        <v>4.6602228275448896</v>
      </c>
      <c r="K4158">
        <v>20.1074047982301</v>
      </c>
      <c r="L4158">
        <v>19.9506292153409</v>
      </c>
      <c r="M4158">
        <v>61.231822437901201</v>
      </c>
      <c r="N4158">
        <v>2.5389348994298202</v>
      </c>
      <c r="O4158">
        <v>22.7865796831314</v>
      </c>
      <c r="P4158">
        <v>32.469135802469097</v>
      </c>
      <c r="Q4158">
        <v>-3.8303096111305002E-2</v>
      </c>
    </row>
    <row r="4159" spans="1:17" hidden="1" x14ac:dyDescent="0.3">
      <c r="A4159" t="s">
        <v>8550</v>
      </c>
      <c r="B4159" t="s">
        <v>8551</v>
      </c>
      <c r="C4159" t="str">
        <f>IFERROR(VLOOKUP(Table1[[#This Row],[Ticker]],[1]!Table2[[Symbol]:[Industry]],2,FALSE),"-")</f>
        <v>-</v>
      </c>
      <c r="D4159" t="s">
        <v>136</v>
      </c>
      <c r="E4159">
        <v>17.4293592</v>
      </c>
      <c r="F4159">
        <v>32.880000000000003</v>
      </c>
      <c r="G4159">
        <v>31.777393276670502</v>
      </c>
      <c r="H4159">
        <v>6.15818481241641</v>
      </c>
      <c r="I4159">
        <v>-21.6399746512263</v>
      </c>
      <c r="J4159">
        <v>-9.1157654702535993</v>
      </c>
      <c r="K4159">
        <v>31.1418712713483</v>
      </c>
      <c r="L4159">
        <v>30.545942733005202</v>
      </c>
      <c r="M4159">
        <v>57.359727225433701</v>
      </c>
      <c r="N4159">
        <v>1.7621622901353</v>
      </c>
      <c r="O4159">
        <v>35.492700729926902</v>
      </c>
      <c r="P4159">
        <v>74.337221633085903</v>
      </c>
      <c r="Q4159">
        <v>9.8370362954657994E-2</v>
      </c>
    </row>
    <row r="4160" spans="1:17" hidden="1" x14ac:dyDescent="0.3">
      <c r="A4160" t="s">
        <v>8552</v>
      </c>
      <c r="B4160" t="s">
        <v>8553</v>
      </c>
      <c r="C4160" t="str">
        <f>IFERROR(VLOOKUP(Table1[[#This Row],[Ticker]],[1]!Table2[[Symbol]:[Industry]],2,FALSE),"-")</f>
        <v>-</v>
      </c>
      <c r="D4160" t="s">
        <v>54</v>
      </c>
      <c r="E4160">
        <v>17.372</v>
      </c>
      <c r="F4160">
        <v>17.2</v>
      </c>
      <c r="G4160">
        <v>-20.618872075656501</v>
      </c>
      <c r="H4160">
        <v>-5.5662160387302899</v>
      </c>
      <c r="I4160">
        <v>-17.732968280183201</v>
      </c>
      <c r="J4160">
        <v>-4.58703599761491</v>
      </c>
      <c r="K4160">
        <v>17.4705513355274</v>
      </c>
      <c r="L4160">
        <v>17.8276834236285</v>
      </c>
      <c r="M4160">
        <v>41.255024298739897</v>
      </c>
      <c r="N4160">
        <v>0.47921006949438899</v>
      </c>
      <c r="O4160">
        <v>49.709302325581397</v>
      </c>
      <c r="P4160">
        <v>19.1135734072022</v>
      </c>
      <c r="Q4160">
        <v>-2.0111864457117001E-2</v>
      </c>
    </row>
    <row r="4161" spans="1:17" hidden="1" x14ac:dyDescent="0.3">
      <c r="A4161" t="s">
        <v>8554</v>
      </c>
      <c r="B4161" t="s">
        <v>8555</v>
      </c>
      <c r="C4161" t="str">
        <f>IFERROR(VLOOKUP(Table1[[#This Row],[Ticker]],[1]!Table2[[Symbol]:[Industry]],2,FALSE),"-")</f>
        <v>-</v>
      </c>
      <c r="D4161" t="s">
        <v>296</v>
      </c>
      <c r="E4161">
        <v>17.354614303999998</v>
      </c>
      <c r="F4161">
        <v>26.68</v>
      </c>
      <c r="G4161">
        <v>-3.8870582413577401</v>
      </c>
      <c r="H4161">
        <v>-12.6133233257766</v>
      </c>
      <c r="I4161">
        <v>-36.813240645288197</v>
      </c>
      <c r="J4161">
        <v>-6.3900671276478302</v>
      </c>
      <c r="K4161">
        <v>27.479077847754699</v>
      </c>
      <c r="L4161">
        <v>27.414513178578801</v>
      </c>
      <c r="M4161">
        <v>46.470606374016299</v>
      </c>
      <c r="N4161">
        <v>0.97102871093680598</v>
      </c>
      <c r="O4161">
        <v>49.925037481259302</v>
      </c>
      <c r="P4161">
        <v>31.2992125984251</v>
      </c>
      <c r="Q4161">
        <v>1.2533567516584999E-2</v>
      </c>
    </row>
    <row r="4162" spans="1:17" hidden="1" x14ac:dyDescent="0.3">
      <c r="A4162" t="s">
        <v>8556</v>
      </c>
      <c r="B4162" t="s">
        <v>8557</v>
      </c>
      <c r="C4162" t="str">
        <f>IFERROR(VLOOKUP(Table1[[#This Row],[Ticker]],[1]!Table2[[Symbol]:[Industry]],2,FALSE),"-")</f>
        <v>-</v>
      </c>
      <c r="D4162" t="s">
        <v>415</v>
      </c>
      <c r="E4162">
        <v>17.287365600000001</v>
      </c>
      <c r="F4162">
        <v>51.14</v>
      </c>
      <c r="G4162">
        <v>43.322301858013098</v>
      </c>
      <c r="H4162">
        <v>15.6184648075858</v>
      </c>
      <c r="I4162">
        <v>28.472576807401399</v>
      </c>
      <c r="J4162">
        <v>-5.7070297016246601</v>
      </c>
      <c r="K4162">
        <v>44.357808440322799</v>
      </c>
      <c r="L4162">
        <v>37.487212273861999</v>
      </c>
      <c r="M4162">
        <v>63.768140602863603</v>
      </c>
      <c r="N4162">
        <v>1.0669391459192601</v>
      </c>
      <c r="O4162">
        <v>7.3523660539694902</v>
      </c>
      <c r="P4162">
        <v>87.945608232267503</v>
      </c>
      <c r="Q4162">
        <v>6.5297035267320003E-2</v>
      </c>
    </row>
    <row r="4163" spans="1:17" hidden="1" x14ac:dyDescent="0.3">
      <c r="A4163" t="s">
        <v>8558</v>
      </c>
      <c r="B4163" t="s">
        <v>8559</v>
      </c>
      <c r="C4163" t="str">
        <f>IFERROR(VLOOKUP(Table1[[#This Row],[Ticker]],[1]!Table2[[Symbol]:[Industry]],2,FALSE),"-")</f>
        <v>-</v>
      </c>
      <c r="D4163" t="s">
        <v>89</v>
      </c>
      <c r="E4163">
        <v>17.270088000000001</v>
      </c>
      <c r="F4163">
        <v>4.18</v>
      </c>
      <c r="G4163">
        <v>-40.526135698695697</v>
      </c>
      <c r="H4163">
        <v>7.0615958222104096</v>
      </c>
      <c r="I4163">
        <v>-15.5985314501847</v>
      </c>
      <c r="J4163">
        <v>-2.3245269330753899</v>
      </c>
      <c r="K4163">
        <v>3.9110896275151199</v>
      </c>
      <c r="L4163">
        <v>4.1190847558133497</v>
      </c>
      <c r="M4163">
        <v>67.832815341804604</v>
      </c>
      <c r="N4163">
        <v>0.70401413245835698</v>
      </c>
      <c r="O4163">
        <v>48.0861244019138</v>
      </c>
      <c r="P4163">
        <v>30.624999999999901</v>
      </c>
      <c r="Q4163">
        <v>3.8095420069204002E-2</v>
      </c>
    </row>
    <row r="4164" spans="1:17" hidden="1" x14ac:dyDescent="0.3">
      <c r="A4164" t="s">
        <v>8560</v>
      </c>
      <c r="B4164" t="s">
        <v>8561</v>
      </c>
      <c r="C4164" t="str">
        <f>IFERROR(VLOOKUP(Table1[[#This Row],[Ticker]],[1]!Table2[[Symbol]:[Industry]],2,FALSE),"-")</f>
        <v>-</v>
      </c>
      <c r="D4164" t="s">
        <v>740</v>
      </c>
      <c r="E4164">
        <v>17.237701439999999</v>
      </c>
      <c r="F4164">
        <v>22.08</v>
      </c>
      <c r="G4164">
        <v>497.23909692734998</v>
      </c>
      <c r="H4164">
        <v>43.708957469571999</v>
      </c>
      <c r="I4164">
        <v>201.91587987023701</v>
      </c>
      <c r="J4164">
        <v>6.84111050345542</v>
      </c>
      <c r="K4164">
        <v>16.746453784528502</v>
      </c>
      <c r="L4164">
        <v>10.410790163087199</v>
      </c>
      <c r="M4164">
        <v>72.333368008786096</v>
      </c>
      <c r="N4164">
        <v>0.42398146512446599</v>
      </c>
      <c r="O4164">
        <v>6.1141304347826102</v>
      </c>
      <c r="P4164">
        <v>682.97872340425499</v>
      </c>
      <c r="Q4164">
        <v>0.12731540114773501</v>
      </c>
    </row>
    <row r="4165" spans="1:17" hidden="1" x14ac:dyDescent="0.3">
      <c r="A4165" t="s">
        <v>8562</v>
      </c>
      <c r="B4165" t="s">
        <v>8563</v>
      </c>
      <c r="C4165" t="str">
        <f>IFERROR(VLOOKUP(Table1[[#This Row],[Ticker]],[1]!Table2[[Symbol]:[Industry]],2,FALSE),"-")</f>
        <v>-</v>
      </c>
      <c r="D4165" t="s">
        <v>630</v>
      </c>
      <c r="E4165">
        <v>17.235006299999998</v>
      </c>
      <c r="F4165">
        <v>29.67</v>
      </c>
      <c r="G4165">
        <v>93.049076421540605</v>
      </c>
      <c r="H4165">
        <v>21.278869776326399</v>
      </c>
      <c r="I4165">
        <v>66.940469861900894</v>
      </c>
      <c r="J4165">
        <v>-9.0855606148407695</v>
      </c>
      <c r="K4165">
        <v>26.944014338816601</v>
      </c>
      <c r="L4165">
        <v>19.735365365895099</v>
      </c>
      <c r="M4165">
        <v>26.767722009857099</v>
      </c>
      <c r="N4165">
        <v>1.0550890256541801</v>
      </c>
      <c r="O4165">
        <v>26.289180990899801</v>
      </c>
      <c r="P4165">
        <v>171.95233730522401</v>
      </c>
      <c r="Q4165">
        <v>8.6413942366432003E-2</v>
      </c>
    </row>
    <row r="4166" spans="1:17" hidden="1" x14ac:dyDescent="0.3">
      <c r="A4166" t="s">
        <v>8564</v>
      </c>
      <c r="B4166" t="s">
        <v>8565</v>
      </c>
      <c r="C4166" t="str">
        <f>IFERROR(VLOOKUP(Table1[[#This Row],[Ticker]],[1]!Table2[[Symbol]:[Industry]],2,FALSE),"-")</f>
        <v>-</v>
      </c>
      <c r="D4166" t="s">
        <v>743</v>
      </c>
      <c r="E4166">
        <v>17.228399594999999</v>
      </c>
      <c r="F4166">
        <v>86.36</v>
      </c>
      <c r="G4166">
        <v>-15.2695107440477</v>
      </c>
      <c r="H4166">
        <v>0.96109830977259603</v>
      </c>
      <c r="I4166">
        <v>7.3201805303055698</v>
      </c>
      <c r="J4166">
        <v>-1.7329047378223299</v>
      </c>
      <c r="K4166">
        <v>86.285133068817601</v>
      </c>
      <c r="L4166">
        <v>82.083333537219204</v>
      </c>
      <c r="M4166">
        <v>59.689646094536798</v>
      </c>
      <c r="N4166">
        <v>0.54875301986594105</v>
      </c>
      <c r="O4166">
        <v>12.1815655396016</v>
      </c>
      <c r="P4166">
        <v>25.705967976710301</v>
      </c>
    </row>
    <row r="4167" spans="1:17" hidden="1" x14ac:dyDescent="0.3">
      <c r="A4167" t="s">
        <v>8566</v>
      </c>
      <c r="B4167" t="s">
        <v>8567</v>
      </c>
      <c r="C4167" t="str">
        <f>IFERROR(VLOOKUP(Table1[[#This Row],[Ticker]],[1]!Table2[[Symbol]:[Industry]],2,FALSE),"-")</f>
        <v>-</v>
      </c>
      <c r="D4167" t="s">
        <v>356</v>
      </c>
      <c r="E4167">
        <v>17.191400000000002</v>
      </c>
      <c r="F4167">
        <v>86</v>
      </c>
      <c r="G4167">
        <v>-9.3318759594117502</v>
      </c>
      <c r="H4167">
        <v>-4.7576010287793302</v>
      </c>
      <c r="I4167">
        <v>124.47239053563</v>
      </c>
      <c r="J4167">
        <v>-4.6713496211950103</v>
      </c>
      <c r="K4167">
        <v>77.282899124258904</v>
      </c>
      <c r="L4167">
        <v>62.734593742562403</v>
      </c>
      <c r="M4167">
        <v>49.145581394310497</v>
      </c>
      <c r="N4167">
        <v>0.38400000000000001</v>
      </c>
      <c r="O4167">
        <v>12.895348837209299</v>
      </c>
      <c r="P4167">
        <v>190.34436191762299</v>
      </c>
    </row>
    <row r="4168" spans="1:17" hidden="1" x14ac:dyDescent="0.3">
      <c r="A4168" t="s">
        <v>8568</v>
      </c>
      <c r="B4168" t="s">
        <v>8569</v>
      </c>
      <c r="C4168" t="str">
        <f>IFERROR(VLOOKUP(Table1[[#This Row],[Ticker]],[1]!Table2[[Symbol]:[Industry]],2,FALSE),"-")</f>
        <v>-</v>
      </c>
      <c r="D4168" t="s">
        <v>743</v>
      </c>
      <c r="E4168">
        <v>17.1837348</v>
      </c>
      <c r="F4168">
        <v>145.97999999999999</v>
      </c>
      <c r="G4168">
        <v>21.319402314032299</v>
      </c>
      <c r="H4168">
        <v>3.1899986396480502</v>
      </c>
      <c r="I4168">
        <v>5.7811138328267901</v>
      </c>
      <c r="J4168">
        <v>0.14016758156709799</v>
      </c>
      <c r="K4168">
        <v>136.969220679335</v>
      </c>
      <c r="L4168">
        <v>121.983882165777</v>
      </c>
      <c r="M4168">
        <v>42.376869448986099</v>
      </c>
      <c r="N4168">
        <v>1.4001323727436501</v>
      </c>
      <c r="O4168">
        <v>1.6577613371694799</v>
      </c>
      <c r="P4168">
        <v>58.432819622313801</v>
      </c>
    </row>
    <row r="4169" spans="1:17" hidden="1" x14ac:dyDescent="0.3">
      <c r="A4169" t="s">
        <v>8570</v>
      </c>
      <c r="B4169" t="s">
        <v>8571</v>
      </c>
      <c r="C4169" t="str">
        <f>IFERROR(VLOOKUP(Table1[[#This Row],[Ticker]],[1]!Table2[[Symbol]:[Industry]],2,FALSE),"-")</f>
        <v>-</v>
      </c>
      <c r="D4169" t="s">
        <v>415</v>
      </c>
      <c r="E4169">
        <v>17.095680000000002</v>
      </c>
      <c r="F4169">
        <v>12.72</v>
      </c>
      <c r="G4169">
        <v>-25.083135295871699</v>
      </c>
      <c r="H4169">
        <v>-1.2717375111229301</v>
      </c>
      <c r="I4169">
        <v>-14.416498353258</v>
      </c>
      <c r="J4169">
        <v>-1.3721459806944301</v>
      </c>
      <c r="K4169">
        <v>12.718628560514601</v>
      </c>
      <c r="L4169">
        <v>12.618401378774101</v>
      </c>
      <c r="M4169">
        <v>100</v>
      </c>
      <c r="O4169">
        <v>0</v>
      </c>
      <c r="P4169">
        <v>4.9504950495049496</v>
      </c>
    </row>
    <row r="4170" spans="1:17" hidden="1" x14ac:dyDescent="0.3">
      <c r="A4170" t="s">
        <v>8572</v>
      </c>
      <c r="B4170" t="s">
        <v>8573</v>
      </c>
      <c r="C4170" t="str">
        <f>IFERROR(VLOOKUP(Table1[[#This Row],[Ticker]],[1]!Table2[[Symbol]:[Industry]],2,FALSE),"-")</f>
        <v>-</v>
      </c>
      <c r="D4170" t="s">
        <v>301</v>
      </c>
      <c r="E4170">
        <v>17.087902</v>
      </c>
      <c r="F4170">
        <v>75.98</v>
      </c>
      <c r="G4170">
        <v>-3.5268038385501499</v>
      </c>
      <c r="H4170">
        <v>7.7959316618093997</v>
      </c>
      <c r="I4170">
        <v>-13.4195556442323</v>
      </c>
      <c r="J4170">
        <v>-8.3849664935149502</v>
      </c>
      <c r="K4170">
        <v>74.078705227877705</v>
      </c>
      <c r="L4170">
        <v>73.455742320874293</v>
      </c>
      <c r="M4170">
        <v>53.620302925718399</v>
      </c>
      <c r="N4170">
        <v>0.63722568409644997</v>
      </c>
      <c r="O4170">
        <v>14.661753092919099</v>
      </c>
      <c r="P4170">
        <v>35.195729537366503</v>
      </c>
      <c r="Q4170">
        <v>-3.1859714261366003E-2</v>
      </c>
    </row>
    <row r="4171" spans="1:17" hidden="1" x14ac:dyDescent="0.3">
      <c r="A4171" t="s">
        <v>8574</v>
      </c>
      <c r="B4171" t="s">
        <v>8575</v>
      </c>
      <c r="C4171" t="str">
        <f>IFERROR(VLOOKUP(Table1[[#This Row],[Ticker]],[1]!Table2[[Symbol]:[Industry]],2,FALSE),"-")</f>
        <v>-</v>
      </c>
      <c r="D4171" t="s">
        <v>743</v>
      </c>
      <c r="E4171">
        <v>17.035611191999902</v>
      </c>
      <c r="F4171">
        <v>26.57</v>
      </c>
      <c r="G4171">
        <v>37.939564748819798</v>
      </c>
      <c r="H4171">
        <v>-2.9849591126126902</v>
      </c>
      <c r="I4171">
        <v>13.693434144331199</v>
      </c>
      <c r="J4171">
        <v>-0.49294108772807599</v>
      </c>
      <c r="K4171">
        <v>25.720615014205102</v>
      </c>
      <c r="L4171">
        <v>22.4719986546868</v>
      </c>
      <c r="M4171">
        <v>32.576819102165203</v>
      </c>
      <c r="N4171">
        <v>1.00663334267844</v>
      </c>
      <c r="O4171">
        <v>3.42491531802784</v>
      </c>
      <c r="P4171">
        <v>68.966613672495996</v>
      </c>
    </row>
    <row r="4172" spans="1:17" hidden="1" x14ac:dyDescent="0.3">
      <c r="A4172" t="s">
        <v>8576</v>
      </c>
      <c r="B4172" t="s">
        <v>8577</v>
      </c>
      <c r="C4172" t="str">
        <f>IFERROR(VLOOKUP(Table1[[#This Row],[Ticker]],[1]!Table2[[Symbol]:[Industry]],2,FALSE),"-")</f>
        <v>-</v>
      </c>
      <c r="D4172" t="s">
        <v>184</v>
      </c>
      <c r="E4172">
        <v>17.028124999999999</v>
      </c>
      <c r="F4172">
        <v>272.45</v>
      </c>
      <c r="G4172">
        <v>22.856380877967801</v>
      </c>
      <c r="H4172">
        <v>-0.42666708858772701</v>
      </c>
      <c r="I4172">
        <v>12.010415799874201</v>
      </c>
      <c r="J4172">
        <v>6.7033257174187604</v>
      </c>
      <c r="K4172">
        <v>274.42908038311401</v>
      </c>
      <c r="L4172">
        <v>242.396789952825</v>
      </c>
      <c r="M4172">
        <v>46.766660588918903</v>
      </c>
      <c r="N4172">
        <v>0.459496727272727</v>
      </c>
      <c r="O4172">
        <v>25.527619746742499</v>
      </c>
      <c r="P4172">
        <v>63.879699248120197</v>
      </c>
      <c r="Q4172">
        <v>6.5027401264120002E-2</v>
      </c>
    </row>
    <row r="4173" spans="1:17" hidden="1" x14ac:dyDescent="0.3">
      <c r="A4173" t="s">
        <v>8578</v>
      </c>
      <c r="B4173" t="s">
        <v>8579</v>
      </c>
      <c r="C4173" t="str">
        <f>IFERROR(VLOOKUP(Table1[[#This Row],[Ticker]],[1]!Table2[[Symbol]:[Industry]],2,FALSE),"-")</f>
        <v>-</v>
      </c>
      <c r="D4173" t="s">
        <v>121</v>
      </c>
      <c r="E4173">
        <v>16.974720000000001</v>
      </c>
      <c r="F4173">
        <v>32</v>
      </c>
      <c r="G4173">
        <v>-51.254703708252002</v>
      </c>
      <c r="H4173">
        <v>-10.362646602031999</v>
      </c>
      <c r="I4173">
        <v>-31.299615236374802</v>
      </c>
      <c r="J4173">
        <v>-5.67836607638821</v>
      </c>
      <c r="K4173">
        <v>33.833367476936999</v>
      </c>
      <c r="L4173">
        <v>34.525204629962801</v>
      </c>
      <c r="M4173">
        <v>4.2172308284340003</v>
      </c>
      <c r="N4173">
        <v>0.35087719298245601</v>
      </c>
      <c r="O4173">
        <v>26.937499999999901</v>
      </c>
      <c r="P4173">
        <v>12.994350282485801</v>
      </c>
    </row>
    <row r="4174" spans="1:17" hidden="1" x14ac:dyDescent="0.3">
      <c r="A4174" t="s">
        <v>8580</v>
      </c>
      <c r="B4174" t="s">
        <v>8581</v>
      </c>
      <c r="C4174" t="str">
        <f>IFERROR(VLOOKUP(Table1[[#This Row],[Ticker]],[1]!Table2[[Symbol]:[Industry]],2,FALSE),"-")</f>
        <v>-</v>
      </c>
      <c r="D4174" t="s">
        <v>777</v>
      </c>
      <c r="E4174">
        <v>16.960353000000001</v>
      </c>
      <c r="F4174">
        <v>9.6999999999999993</v>
      </c>
      <c r="G4174">
        <v>-101.069760533492</v>
      </c>
      <c r="H4174">
        <v>23.728262488877</v>
      </c>
      <c r="I4174">
        <v>-85.452628541373798</v>
      </c>
      <c r="J4174">
        <v>-1.27204588059434</v>
      </c>
      <c r="K4174">
        <v>10.2200001457197</v>
      </c>
      <c r="M4174">
        <v>54.032681066618899</v>
      </c>
      <c r="N4174">
        <v>0.28905803996194102</v>
      </c>
      <c r="O4174">
        <v>263.40206185567001</v>
      </c>
      <c r="P4174">
        <v>35.474860335195501</v>
      </c>
    </row>
    <row r="4175" spans="1:17" hidden="1" x14ac:dyDescent="0.3">
      <c r="A4175" t="s">
        <v>8582</v>
      </c>
      <c r="B4175" t="s">
        <v>8583</v>
      </c>
      <c r="C4175" t="str">
        <f>IFERROR(VLOOKUP(Table1[[#This Row],[Ticker]],[1]!Table2[[Symbol]:[Industry]],2,FALSE),"-")</f>
        <v>-</v>
      </c>
      <c r="D4175" t="s">
        <v>388</v>
      </c>
      <c r="E4175">
        <v>16.956422272000001</v>
      </c>
      <c r="F4175">
        <v>11.86</v>
      </c>
      <c r="G4175">
        <v>-103.351965553475</v>
      </c>
      <c r="H4175">
        <v>-10.8064438421679</v>
      </c>
      <c r="I4175">
        <v>-61.705387242146898</v>
      </c>
      <c r="K4175">
        <v>18.245312885343001</v>
      </c>
      <c r="L4175">
        <v>36.403654256143597</v>
      </c>
      <c r="M4175">
        <v>0.29829843312424498</v>
      </c>
      <c r="N4175">
        <v>0.65378119275876001</v>
      </c>
      <c r="O4175">
        <v>424.45193929173701</v>
      </c>
      <c r="P4175">
        <v>0.33840947546530598</v>
      </c>
      <c r="Q4175">
        <v>-7.8602954016769006E-2</v>
      </c>
    </row>
    <row r="4176" spans="1:17" hidden="1" x14ac:dyDescent="0.3">
      <c r="A4176" t="s">
        <v>8584</v>
      </c>
      <c r="B4176" t="s">
        <v>8585</v>
      </c>
      <c r="C4176" t="str">
        <f>IFERROR(VLOOKUP(Table1[[#This Row],[Ticker]],[1]!Table2[[Symbol]:[Industry]],2,FALSE),"-")</f>
        <v>-</v>
      </c>
      <c r="D4176" t="s">
        <v>2276</v>
      </c>
      <c r="E4176">
        <v>16.931249999999999</v>
      </c>
      <c r="F4176">
        <v>43</v>
      </c>
      <c r="G4176">
        <v>-28.9522951314603</v>
      </c>
      <c r="H4176">
        <v>11.737460912004501</v>
      </c>
      <c r="I4176">
        <v>28.916834980075301</v>
      </c>
      <c r="J4176">
        <v>-0.55151292090545501</v>
      </c>
      <c r="K4176">
        <v>40.094626667897003</v>
      </c>
      <c r="L4176">
        <v>34.120684591420201</v>
      </c>
      <c r="M4176">
        <v>58.358420225766501</v>
      </c>
      <c r="N4176">
        <v>0.52998643147896796</v>
      </c>
      <c r="O4176">
        <v>2.67441860465116</v>
      </c>
      <c r="P4176">
        <v>90.687361419068694</v>
      </c>
    </row>
    <row r="4177" spans="1:17" hidden="1" x14ac:dyDescent="0.3">
      <c r="A4177" t="s">
        <v>8586</v>
      </c>
      <c r="B4177" t="s">
        <v>8587</v>
      </c>
      <c r="C4177" t="str">
        <f>IFERROR(VLOOKUP(Table1[[#This Row],[Ticker]],[1]!Table2[[Symbol]:[Industry]],2,FALSE),"-")</f>
        <v>-</v>
      </c>
      <c r="D4177" t="s">
        <v>2889</v>
      </c>
      <c r="E4177">
        <v>16.927050000000001</v>
      </c>
      <c r="F4177">
        <v>47</v>
      </c>
      <c r="G4177">
        <v>-70.260007046381304</v>
      </c>
      <c r="H4177">
        <v>6.7742395003713201</v>
      </c>
      <c r="I4177">
        <v>-54.642875054262703</v>
      </c>
      <c r="J4177">
        <v>3.53856830501985</v>
      </c>
      <c r="K4177">
        <v>46.329754655821802</v>
      </c>
      <c r="M4177">
        <v>65.390108673717293</v>
      </c>
      <c r="N4177">
        <v>0.90913461538461504</v>
      </c>
      <c r="O4177">
        <v>67.553191489361694</v>
      </c>
      <c r="P4177">
        <v>26.684636118598299</v>
      </c>
    </row>
    <row r="4178" spans="1:17" hidden="1" x14ac:dyDescent="0.3">
      <c r="A4178" t="s">
        <v>8588</v>
      </c>
      <c r="B4178" t="s">
        <v>8589</v>
      </c>
      <c r="C4178" t="str">
        <f>IFERROR(VLOOKUP(Table1[[#This Row],[Ticker]],[1]!Table2[[Symbol]:[Industry]],2,FALSE),"-")</f>
        <v>-</v>
      </c>
      <c r="D4178" t="s">
        <v>54</v>
      </c>
      <c r="E4178">
        <v>16.920000000000002</v>
      </c>
      <c r="F4178">
        <v>4.2300000000000004</v>
      </c>
      <c r="G4178">
        <v>-95.074952659426202</v>
      </c>
      <c r="H4178">
        <v>-10.5348954058597</v>
      </c>
      <c r="I4178">
        <v>-64.059355496115103</v>
      </c>
      <c r="J4178">
        <v>-5.3810546666632701</v>
      </c>
      <c r="K4178">
        <v>4.9106613088127702</v>
      </c>
      <c r="L4178">
        <v>7.2248773147544298</v>
      </c>
      <c r="M4178">
        <v>40.292321796289599</v>
      </c>
      <c r="N4178">
        <v>0.863666531676757</v>
      </c>
      <c r="O4178">
        <v>245.15366430259999</v>
      </c>
      <c r="P4178">
        <v>14.3243243243243</v>
      </c>
      <c r="Q4178">
        <v>-2.8324670739369999E-2</v>
      </c>
    </row>
    <row r="4179" spans="1:17" hidden="1" x14ac:dyDescent="0.3">
      <c r="A4179" t="s">
        <v>8590</v>
      </c>
      <c r="B4179" t="s">
        <v>8591</v>
      </c>
      <c r="C4179" t="str">
        <f>IFERROR(VLOOKUP(Table1[[#This Row],[Ticker]],[1]!Table2[[Symbol]:[Industry]],2,FALSE),"-")</f>
        <v>-</v>
      </c>
      <c r="D4179" t="s">
        <v>2276</v>
      </c>
      <c r="E4179">
        <v>16.899570799999999</v>
      </c>
      <c r="F4179">
        <v>3.35</v>
      </c>
      <c r="G4179">
        <v>-60.818754312318802</v>
      </c>
      <c r="H4179">
        <v>-25.218522433517599</v>
      </c>
      <c r="I4179">
        <v>-39.1355994768535</v>
      </c>
      <c r="J4179">
        <v>-10.8708267194807</v>
      </c>
      <c r="K4179">
        <v>4.12650695674093</v>
      </c>
      <c r="L4179">
        <v>4.37359226043188</v>
      </c>
      <c r="M4179">
        <v>19.5919262146422</v>
      </c>
      <c r="N4179">
        <v>0.55365360214253201</v>
      </c>
      <c r="O4179">
        <v>122.985074626865</v>
      </c>
      <c r="P4179">
        <v>7.7170418006430896</v>
      </c>
      <c r="Q4179">
        <v>3.1432570759728003E-2</v>
      </c>
    </row>
    <row r="4180" spans="1:17" hidden="1" x14ac:dyDescent="0.3">
      <c r="A4180" t="s">
        <v>8592</v>
      </c>
      <c r="B4180" t="s">
        <v>8593</v>
      </c>
      <c r="C4180" t="str">
        <f>IFERROR(VLOOKUP(Table1[[#This Row],[Ticker]],[1]!Table2[[Symbol]:[Industry]],2,FALSE),"-")</f>
        <v>-</v>
      </c>
      <c r="D4180" t="s">
        <v>4591</v>
      </c>
      <c r="E4180">
        <v>16.8642486</v>
      </c>
      <c r="F4180">
        <v>4.8600000000000003</v>
      </c>
      <c r="G4180">
        <v>128.477007952495</v>
      </c>
      <c r="H4180">
        <v>30.0469438075583</v>
      </c>
      <c r="I4180">
        <v>52.593810925092498</v>
      </c>
      <c r="J4180">
        <v>26.094520685972199</v>
      </c>
      <c r="K4180">
        <v>3.6384338853521601</v>
      </c>
      <c r="L4180">
        <v>2.8034574858477601</v>
      </c>
      <c r="M4180">
        <v>78.977374613523295</v>
      </c>
      <c r="N4180">
        <v>1.14764652120751</v>
      </c>
      <c r="O4180">
        <v>16.049382716049301</v>
      </c>
      <c r="P4180">
        <v>213.54838709677401</v>
      </c>
      <c r="Q4180">
        <v>0.105639015220811</v>
      </c>
    </row>
    <row r="4181" spans="1:17" hidden="1" x14ac:dyDescent="0.3">
      <c r="A4181" t="s">
        <v>8594</v>
      </c>
      <c r="B4181" t="s">
        <v>8595</v>
      </c>
      <c r="C4181" t="str">
        <f>IFERROR(VLOOKUP(Table1[[#This Row],[Ticker]],[1]!Table2[[Symbol]:[Industry]],2,FALSE),"-")</f>
        <v>-</v>
      </c>
      <c r="D4181" t="s">
        <v>1611</v>
      </c>
      <c r="E4181">
        <v>16.855920000000001</v>
      </c>
      <c r="F4181">
        <v>36.9</v>
      </c>
      <c r="G4181">
        <v>-47.112282030769897</v>
      </c>
      <c r="H4181">
        <v>1.80088818720109</v>
      </c>
      <c r="I4181">
        <v>-8.0764407163704099</v>
      </c>
      <c r="J4181">
        <v>-3.7530983616468099</v>
      </c>
      <c r="K4181">
        <v>37.702056282844303</v>
      </c>
      <c r="L4181">
        <v>37.468744699412397</v>
      </c>
      <c r="M4181">
        <v>35.135964394641498</v>
      </c>
      <c r="N4181">
        <v>0.842592592592592</v>
      </c>
      <c r="O4181">
        <v>36.856368563685599</v>
      </c>
      <c r="P4181">
        <v>22.7953410981697</v>
      </c>
    </row>
    <row r="4182" spans="1:17" hidden="1" x14ac:dyDescent="0.3">
      <c r="A4182" t="s">
        <v>8596</v>
      </c>
      <c r="B4182" t="s">
        <v>8597</v>
      </c>
      <c r="C4182" t="str">
        <f>IFERROR(VLOOKUP(Table1[[#This Row],[Ticker]],[1]!Table2[[Symbol]:[Industry]],2,FALSE),"-")</f>
        <v>-</v>
      </c>
      <c r="D4182" t="s">
        <v>124</v>
      </c>
      <c r="E4182">
        <v>16.787656508000001</v>
      </c>
      <c r="F4182">
        <v>11.72</v>
      </c>
      <c r="G4182">
        <v>-57.777156855857498</v>
      </c>
      <c r="H4182">
        <v>-0.84107428976202803</v>
      </c>
      <c r="I4182">
        <v>-34.197470290287399</v>
      </c>
      <c r="J4182">
        <v>-7.0355764014064004</v>
      </c>
      <c r="K4182">
        <v>11.864929872231601</v>
      </c>
      <c r="L4182">
        <v>13.926640103008699</v>
      </c>
      <c r="M4182">
        <v>49.633881540298503</v>
      </c>
      <c r="N4182">
        <v>1.0474267381661699</v>
      </c>
      <c r="O4182">
        <v>157.67918088737201</v>
      </c>
      <c r="P4182">
        <v>18.383838383838299</v>
      </c>
      <c r="Q4182">
        <v>2.8260235700786999E-2</v>
      </c>
    </row>
    <row r="4183" spans="1:17" hidden="1" x14ac:dyDescent="0.3">
      <c r="A4183" t="s">
        <v>8598</v>
      </c>
      <c r="B4183" t="s">
        <v>8599</v>
      </c>
      <c r="C4183" t="str">
        <f>IFERROR(VLOOKUP(Table1[[#This Row],[Ticker]],[1]!Table2[[Symbol]:[Industry]],2,FALSE),"-")</f>
        <v>-</v>
      </c>
      <c r="D4183" t="s">
        <v>473</v>
      </c>
      <c r="E4183">
        <v>16.78021678</v>
      </c>
      <c r="F4183">
        <v>13.54</v>
      </c>
      <c r="G4183">
        <v>23.830006018259599</v>
      </c>
      <c r="H4183">
        <v>-11.7214729608583</v>
      </c>
      <c r="I4183">
        <v>-3.0678141427317001</v>
      </c>
      <c r="J4183">
        <v>-11.105479314027701</v>
      </c>
      <c r="K4183">
        <v>13.910109063294</v>
      </c>
      <c r="L4183">
        <v>12.9454960508879</v>
      </c>
      <c r="M4183">
        <v>8.6254815434179104</v>
      </c>
      <c r="N4183">
        <v>0.88888888888888795</v>
      </c>
      <c r="O4183">
        <v>14.9926144756277</v>
      </c>
      <c r="P4183">
        <v>53.863636363636303</v>
      </c>
    </row>
    <row r="4184" spans="1:17" hidden="1" x14ac:dyDescent="0.3">
      <c r="A4184" t="s">
        <v>8600</v>
      </c>
      <c r="B4184" t="s">
        <v>8601</v>
      </c>
      <c r="C4184" t="str">
        <f>IFERROR(VLOOKUP(Table1[[#This Row],[Ticker]],[1]!Table2[[Symbol]:[Industry]],2,FALSE),"-")</f>
        <v>-</v>
      </c>
      <c r="D4184" t="s">
        <v>89</v>
      </c>
      <c r="E4184">
        <v>16.762645039999999</v>
      </c>
      <c r="F4184">
        <v>16.7</v>
      </c>
      <c r="G4184">
        <v>-11.6778543000187</v>
      </c>
      <c r="H4184">
        <v>-4.0177329344638899</v>
      </c>
      <c r="I4184">
        <v>-27.4373316865913</v>
      </c>
      <c r="J4184">
        <v>1.7206375244602099</v>
      </c>
      <c r="K4184">
        <v>16.9726146032252</v>
      </c>
      <c r="L4184">
        <v>18.440682035197</v>
      </c>
      <c r="M4184">
        <v>48.873936442408798</v>
      </c>
      <c r="N4184">
        <v>1.1493620491560701</v>
      </c>
      <c r="O4184">
        <v>42.994011976047901</v>
      </c>
      <c r="P4184">
        <v>21.014492753623099</v>
      </c>
      <c r="Q4184">
        <v>-0.11497037283509801</v>
      </c>
    </row>
    <row r="4185" spans="1:17" hidden="1" x14ac:dyDescent="0.3">
      <c r="A4185" t="s">
        <v>8602</v>
      </c>
      <c r="B4185" t="s">
        <v>8603</v>
      </c>
      <c r="C4185" t="str">
        <f>IFERROR(VLOOKUP(Table1[[#This Row],[Ticker]],[1]!Table2[[Symbol]:[Industry]],2,FALSE),"-")</f>
        <v>-</v>
      </c>
      <c r="E4185">
        <v>16.753432499999999</v>
      </c>
      <c r="F4185">
        <v>33.39</v>
      </c>
      <c r="G4185">
        <v>76.077480765734407</v>
      </c>
      <c r="H4185">
        <v>-11.3761761534205</v>
      </c>
      <c r="I4185">
        <v>-14.146228082987699</v>
      </c>
      <c r="J4185">
        <v>-13.473243759606801</v>
      </c>
      <c r="K4185">
        <v>35.990955944892598</v>
      </c>
      <c r="L4185">
        <v>29.051788331517301</v>
      </c>
      <c r="M4185">
        <v>22.661114504656499</v>
      </c>
      <c r="N4185">
        <v>0.328466716551643</v>
      </c>
      <c r="O4185">
        <v>38.304881701108101</v>
      </c>
      <c r="P4185">
        <v>140.73540014419601</v>
      </c>
      <c r="Q4185">
        <v>7.9163304615626998E-2</v>
      </c>
    </row>
    <row r="4186" spans="1:17" hidden="1" x14ac:dyDescent="0.3">
      <c r="A4186" t="s">
        <v>8604</v>
      </c>
      <c r="B4186" t="s">
        <v>8605</v>
      </c>
      <c r="C4186" t="str">
        <f>IFERROR(VLOOKUP(Table1[[#This Row],[Ticker]],[1]!Table2[[Symbol]:[Industry]],2,FALSE),"-")</f>
        <v>-</v>
      </c>
      <c r="D4186" t="s">
        <v>72</v>
      </c>
      <c r="E4186">
        <v>16.712730000000001</v>
      </c>
      <c r="F4186">
        <v>38.07</v>
      </c>
      <c r="G4186">
        <v>129.82985088329201</v>
      </c>
      <c r="H4186">
        <v>57.3115958222104</v>
      </c>
      <c r="I4186">
        <v>28.757627257873999</v>
      </c>
      <c r="J4186">
        <v>-7.1642251886152204</v>
      </c>
      <c r="K4186">
        <v>28.521668656839399</v>
      </c>
      <c r="L4186">
        <v>24.248905355542401</v>
      </c>
      <c r="M4186">
        <v>70.279613941725103</v>
      </c>
      <c r="N4186">
        <v>4.25887246488701</v>
      </c>
      <c r="O4186">
        <v>10.2968216443393</v>
      </c>
      <c r="P4186">
        <v>184.10447761194001</v>
      </c>
      <c r="Q4186">
        <v>6.5413226472446004E-2</v>
      </c>
    </row>
    <row r="4187" spans="1:17" hidden="1" x14ac:dyDescent="0.3">
      <c r="A4187" t="s">
        <v>8606</v>
      </c>
      <c r="B4187" t="s">
        <v>8607</v>
      </c>
      <c r="C4187" t="str">
        <f>IFERROR(VLOOKUP(Table1[[#This Row],[Ticker]],[1]!Table2[[Symbol]:[Industry]],2,FALSE),"-")</f>
        <v>-</v>
      </c>
      <c r="D4187" t="s">
        <v>4450</v>
      </c>
      <c r="E4187">
        <v>16.704000000000001</v>
      </c>
      <c r="F4187">
        <v>2.3199999999999998</v>
      </c>
      <c r="G4187">
        <v>8.0616077498614302</v>
      </c>
      <c r="H4187">
        <v>17.478262488877</v>
      </c>
      <c r="I4187">
        <v>-18.1509381872829</v>
      </c>
      <c r="J4187">
        <v>-7.9295230298747699</v>
      </c>
      <c r="K4187">
        <v>2.0222886065428098</v>
      </c>
      <c r="L4187">
        <v>1.92919947949806</v>
      </c>
      <c r="M4187">
        <v>59.582226766308601</v>
      </c>
      <c r="N4187">
        <v>1.66292457592135</v>
      </c>
      <c r="O4187">
        <v>32.327586206896498</v>
      </c>
      <c r="P4187">
        <v>65.714285714285694</v>
      </c>
      <c r="Q4187">
        <v>6.4085194470160006E-2</v>
      </c>
    </row>
    <row r="4188" spans="1:17" hidden="1" x14ac:dyDescent="0.3">
      <c r="A4188" t="s">
        <v>8608</v>
      </c>
      <c r="B4188" t="s">
        <v>8609</v>
      </c>
      <c r="C4188" t="str">
        <f>IFERROR(VLOOKUP(Table1[[#This Row],[Ticker]],[1]!Table2[[Symbol]:[Industry]],2,FALSE),"-")</f>
        <v>-</v>
      </c>
      <c r="D4188" t="s">
        <v>415</v>
      </c>
      <c r="E4188">
        <v>16.502970000000001</v>
      </c>
      <c r="F4188">
        <v>33</v>
      </c>
      <c r="G4188">
        <v>38.333716593398798</v>
      </c>
      <c r="H4188">
        <v>1.69238105361966</v>
      </c>
      <c r="I4188">
        <v>63.002856485451602</v>
      </c>
      <c r="J4188">
        <v>5.0794669225313598</v>
      </c>
      <c r="K4188">
        <v>28.833643751559201</v>
      </c>
      <c r="L4188">
        <v>23.071537344851599</v>
      </c>
      <c r="M4188">
        <v>62.7065160689626</v>
      </c>
      <c r="N4188">
        <v>0.582601951259337</v>
      </c>
      <c r="O4188">
        <v>4.6363636363636296</v>
      </c>
      <c r="P4188">
        <v>119.41489361702099</v>
      </c>
      <c r="Q4188">
        <v>0.10047334207566699</v>
      </c>
    </row>
    <row r="4189" spans="1:17" hidden="1" x14ac:dyDescent="0.3">
      <c r="A4189" t="s">
        <v>8610</v>
      </c>
      <c r="B4189" t="s">
        <v>8611</v>
      </c>
      <c r="C4189" t="str">
        <f>IFERROR(VLOOKUP(Table1[[#This Row],[Ticker]],[1]!Table2[[Symbol]:[Industry]],2,FALSE),"-")</f>
        <v>-</v>
      </c>
      <c r="D4189" t="s">
        <v>743</v>
      </c>
      <c r="E4189">
        <v>16.390346701999999</v>
      </c>
      <c r="F4189">
        <v>123.22</v>
      </c>
      <c r="G4189">
        <v>16.709254018086401</v>
      </c>
      <c r="H4189">
        <v>3.6063112693648698</v>
      </c>
      <c r="I4189">
        <v>9.2362863933551296</v>
      </c>
      <c r="J4189">
        <v>0.29927676696149003</v>
      </c>
      <c r="K4189">
        <v>117.660569470681</v>
      </c>
      <c r="L4189">
        <v>105.92407035981699</v>
      </c>
      <c r="M4189">
        <v>36.790095614213499</v>
      </c>
      <c r="N4189">
        <v>0.96817787425714297</v>
      </c>
      <c r="O4189">
        <v>7.9370232105177596</v>
      </c>
      <c r="P4189">
        <v>48.816425120772898</v>
      </c>
    </row>
    <row r="4190" spans="1:17" hidden="1" x14ac:dyDescent="0.3">
      <c r="A4190" t="s">
        <v>8612</v>
      </c>
      <c r="B4190" t="s">
        <v>8613</v>
      </c>
      <c r="C4190" t="str">
        <f>IFERROR(VLOOKUP(Table1[[#This Row],[Ticker]],[1]!Table2[[Symbol]:[Industry]],2,FALSE),"-")</f>
        <v>-</v>
      </c>
      <c r="D4190" t="s">
        <v>630</v>
      </c>
      <c r="E4190">
        <v>16.339200000000002</v>
      </c>
      <c r="F4190">
        <v>11.84</v>
      </c>
      <c r="G4190">
        <v>43.8283373491901</v>
      </c>
      <c r="H4190">
        <v>4.9399860234352504</v>
      </c>
      <c r="I4190">
        <v>45.800010442411804</v>
      </c>
      <c r="J4190">
        <v>-2.8331849417333901</v>
      </c>
      <c r="K4190">
        <v>11.1062843803695</v>
      </c>
      <c r="L4190">
        <v>8.9557597895094592</v>
      </c>
      <c r="M4190">
        <v>43.848540073993199</v>
      </c>
      <c r="N4190">
        <v>0.50677784205499699</v>
      </c>
      <c r="O4190">
        <v>25.3378378378378</v>
      </c>
      <c r="P4190">
        <v>97.004991680532399</v>
      </c>
      <c r="Q4190">
        <v>0.131912058359138</v>
      </c>
    </row>
    <row r="4191" spans="1:17" hidden="1" x14ac:dyDescent="0.3">
      <c r="A4191" t="s">
        <v>8614</v>
      </c>
      <c r="B4191" t="s">
        <v>8615</v>
      </c>
      <c r="C4191" t="str">
        <f>IFERROR(VLOOKUP(Table1[[#This Row],[Ticker]],[1]!Table2[[Symbol]:[Industry]],2,FALSE),"-")</f>
        <v>-</v>
      </c>
      <c r="D4191" t="s">
        <v>136</v>
      </c>
      <c r="E4191">
        <v>16.327899899999998</v>
      </c>
      <c r="F4191">
        <v>52.53</v>
      </c>
      <c r="G4191">
        <v>34.1226196546233</v>
      </c>
      <c r="H4191">
        <v>8.8127916809352609</v>
      </c>
      <c r="I4191">
        <v>-1.5700966346758201</v>
      </c>
      <c r="J4191">
        <v>4.0892476162923703</v>
      </c>
      <c r="K4191">
        <v>52.279466085825298</v>
      </c>
      <c r="L4191">
        <v>45.956432318710199</v>
      </c>
      <c r="M4191">
        <v>39.862347106565601</v>
      </c>
      <c r="N4191">
        <v>0.31171688281113502</v>
      </c>
      <c r="O4191">
        <v>51.9131924614505</v>
      </c>
      <c r="P4191">
        <v>69.451612903225794</v>
      </c>
      <c r="Q4191">
        <v>4.4421162810845002E-2</v>
      </c>
    </row>
    <row r="4192" spans="1:17" hidden="1" x14ac:dyDescent="0.3">
      <c r="A4192" t="s">
        <v>8616</v>
      </c>
      <c r="B4192" t="s">
        <v>8617</v>
      </c>
      <c r="C4192" t="str">
        <f>IFERROR(VLOOKUP(Table1[[#This Row],[Ticker]],[1]!Table2[[Symbol]:[Industry]],2,FALSE),"-")</f>
        <v>-</v>
      </c>
      <c r="E4192">
        <v>16.204925880000001</v>
      </c>
      <c r="F4192">
        <v>36.409999999999997</v>
      </c>
      <c r="G4192">
        <v>671.94874850924805</v>
      </c>
      <c r="H4192">
        <v>-3.4093094486400601</v>
      </c>
      <c r="I4192">
        <v>-40.741872695629503</v>
      </c>
      <c r="J4192">
        <v>-1.2600069282694299</v>
      </c>
      <c r="K4192">
        <v>37.900411559560098</v>
      </c>
      <c r="L4192">
        <v>31.862618817241501</v>
      </c>
      <c r="M4192">
        <v>36.637822918919902</v>
      </c>
      <c r="N4192">
        <v>0.29707618941652902</v>
      </c>
      <c r="O4192">
        <v>89.755561658884901</v>
      </c>
      <c r="P4192">
        <v>701.98237885462504</v>
      </c>
    </row>
    <row r="4193" spans="1:17" hidden="1" x14ac:dyDescent="0.3">
      <c r="A4193" t="s">
        <v>8618</v>
      </c>
      <c r="B4193" t="s">
        <v>8619</v>
      </c>
      <c r="C4193" t="str">
        <f>IFERROR(VLOOKUP(Table1[[#This Row],[Ticker]],[1]!Table2[[Symbol]:[Industry]],2,FALSE),"-")</f>
        <v>-</v>
      </c>
      <c r="D4193" t="s">
        <v>743</v>
      </c>
      <c r="E4193">
        <v>16.197496464</v>
      </c>
      <c r="F4193">
        <v>259.19</v>
      </c>
      <c r="G4193">
        <v>7.1837977873990297</v>
      </c>
      <c r="H4193">
        <v>-0.240929980393183</v>
      </c>
      <c r="I4193">
        <v>8.7726651448408397</v>
      </c>
      <c r="J4193">
        <v>-0.494373813063262</v>
      </c>
      <c r="K4193">
        <v>251.07790588047601</v>
      </c>
      <c r="L4193">
        <v>226.06846923221599</v>
      </c>
      <c r="M4193">
        <v>41.917729329093497</v>
      </c>
      <c r="N4193">
        <v>0.75041588732685705</v>
      </c>
      <c r="O4193">
        <v>1.81719973764418</v>
      </c>
      <c r="P4193">
        <v>43.357300884955698</v>
      </c>
    </row>
    <row r="4194" spans="1:17" hidden="1" x14ac:dyDescent="0.3">
      <c r="A4194" t="s">
        <v>8620</v>
      </c>
      <c r="B4194" t="s">
        <v>8621</v>
      </c>
      <c r="C4194" t="str">
        <f>IFERROR(VLOOKUP(Table1[[#This Row],[Ticker]],[1]!Table2[[Symbol]:[Industry]],2,FALSE),"-")</f>
        <v>-</v>
      </c>
      <c r="D4194" t="s">
        <v>532</v>
      </c>
      <c r="E4194">
        <v>16.190999999999999</v>
      </c>
      <c r="F4194">
        <v>15.42</v>
      </c>
      <c r="G4194">
        <v>50.317246847605702</v>
      </c>
      <c r="H4194">
        <v>38.5727717211414</v>
      </c>
      <c r="I4194">
        <v>32.440644503884798</v>
      </c>
      <c r="J4194">
        <v>9.4053751894364304</v>
      </c>
      <c r="K4194">
        <v>11.590140409002201</v>
      </c>
      <c r="L4194">
        <v>10.4480221458273</v>
      </c>
      <c r="M4194">
        <v>88.577596341449393</v>
      </c>
      <c r="N4194">
        <v>1.8576773079556601</v>
      </c>
      <c r="O4194">
        <v>2.3994811932554998</v>
      </c>
      <c r="P4194">
        <v>85.114045618247204</v>
      </c>
      <c r="Q4194">
        <v>7.8304129714263995E-2</v>
      </c>
    </row>
    <row r="4195" spans="1:17" hidden="1" x14ac:dyDescent="0.3">
      <c r="A4195" t="s">
        <v>8622</v>
      </c>
      <c r="B4195" t="s">
        <v>8623</v>
      </c>
      <c r="C4195" t="str">
        <f>IFERROR(VLOOKUP(Table1[[#This Row],[Ticker]],[1]!Table2[[Symbol]:[Industry]],2,FALSE),"-")</f>
        <v>-</v>
      </c>
      <c r="D4195" t="s">
        <v>54</v>
      </c>
      <c r="E4195">
        <v>16.1736513</v>
      </c>
      <c r="F4195">
        <v>31.89</v>
      </c>
      <c r="G4195">
        <v>25.527345264379399</v>
      </c>
      <c r="H4195">
        <v>-2.9995338130325999</v>
      </c>
      <c r="I4195">
        <v>-33.600482134302098</v>
      </c>
      <c r="J4195">
        <v>0.73809023977800703</v>
      </c>
      <c r="K4195">
        <v>31.647428876855901</v>
      </c>
      <c r="L4195">
        <v>29.959951026689598</v>
      </c>
      <c r="M4195">
        <v>56.566867167751802</v>
      </c>
      <c r="N4195">
        <v>1.0664163799332</v>
      </c>
      <c r="O4195">
        <v>41.047350266541201</v>
      </c>
      <c r="P4195">
        <v>67.842105263157904</v>
      </c>
      <c r="Q4195">
        <v>8.2769100502075005E-2</v>
      </c>
    </row>
    <row r="4196" spans="1:17" hidden="1" x14ac:dyDescent="0.3">
      <c r="A4196" t="s">
        <v>8624</v>
      </c>
      <c r="B4196" t="s">
        <v>8625</v>
      </c>
      <c r="C4196" t="str">
        <f>IFERROR(VLOOKUP(Table1[[#This Row],[Ticker]],[1]!Table2[[Symbol]:[Industry]],2,FALSE),"-")</f>
        <v>-</v>
      </c>
      <c r="D4196" t="s">
        <v>415</v>
      </c>
      <c r="E4196">
        <v>16.154978714999999</v>
      </c>
      <c r="F4196">
        <v>12.55</v>
      </c>
      <c r="G4196">
        <v>274.805079332042</v>
      </c>
      <c r="H4196">
        <v>-8.26058509476605</v>
      </c>
      <c r="I4196">
        <v>111.709627772868</v>
      </c>
      <c r="J4196">
        <v>0.33517109247628502</v>
      </c>
      <c r="K4196">
        <v>12.6327614810466</v>
      </c>
      <c r="L4196">
        <v>8.7739081433417798</v>
      </c>
      <c r="M4196">
        <v>44.559641255785301</v>
      </c>
      <c r="N4196">
        <v>0.34868189806678301</v>
      </c>
      <c r="O4196">
        <v>40.079681274900302</v>
      </c>
      <c r="P4196">
        <v>340.35087719298201</v>
      </c>
      <c r="Q4196">
        <v>8.8293098516700003E-2</v>
      </c>
    </row>
    <row r="4197" spans="1:17" hidden="1" x14ac:dyDescent="0.3">
      <c r="A4197" t="s">
        <v>8626</v>
      </c>
      <c r="B4197" t="s">
        <v>8627</v>
      </c>
      <c r="C4197" t="str">
        <f>IFERROR(VLOOKUP(Table1[[#This Row],[Ticker]],[1]!Table2[[Symbol]:[Industry]],2,FALSE),"-")</f>
        <v>-</v>
      </c>
      <c r="D4197" t="s">
        <v>133</v>
      </c>
      <c r="E4197">
        <v>16.154153600000001</v>
      </c>
      <c r="F4197">
        <v>26.92</v>
      </c>
      <c r="G4197">
        <v>-11.9634549067801</v>
      </c>
      <c r="H4197">
        <v>13.3115958222104</v>
      </c>
      <c r="I4197">
        <v>-0.39701508345706399</v>
      </c>
      <c r="J4197">
        <v>20.850076241527699</v>
      </c>
      <c r="K4197">
        <v>24.4491353789874</v>
      </c>
      <c r="L4197">
        <v>24.0514448676314</v>
      </c>
      <c r="M4197">
        <v>60.442943873757201</v>
      </c>
      <c r="N4197">
        <v>3.3951374207188101</v>
      </c>
      <c r="O4197">
        <v>34.472511144130699</v>
      </c>
      <c r="P4197">
        <v>58.259847148736</v>
      </c>
      <c r="Q4197">
        <v>7.7299151162610005E-2</v>
      </c>
    </row>
    <row r="4198" spans="1:17" hidden="1" x14ac:dyDescent="0.3">
      <c r="A4198" t="s">
        <v>8628</v>
      </c>
      <c r="B4198" t="s">
        <v>8629</v>
      </c>
      <c r="C4198" t="str">
        <f>IFERROR(VLOOKUP(Table1[[#This Row],[Ticker]],[1]!Table2[[Symbol]:[Industry]],2,FALSE),"-")</f>
        <v>-</v>
      </c>
      <c r="D4198" t="s">
        <v>992</v>
      </c>
      <c r="E4198">
        <v>16.113499999999998</v>
      </c>
      <c r="F4198">
        <v>8.7100000000000009</v>
      </c>
      <c r="G4198">
        <v>34.928490866744497</v>
      </c>
      <c r="H4198">
        <v>-26.0294467622242</v>
      </c>
      <c r="I4198">
        <v>15.7778215271605</v>
      </c>
      <c r="J4198">
        <v>-2.4150196771023298</v>
      </c>
      <c r="K4198">
        <v>9.8589315935967505</v>
      </c>
      <c r="L4198">
        <v>8.4772811361717704</v>
      </c>
      <c r="M4198">
        <v>49.3061407396319</v>
      </c>
      <c r="N4198">
        <v>1.0646321540233299</v>
      </c>
      <c r="O4198">
        <v>94.029850746268593</v>
      </c>
      <c r="P4198">
        <v>67.178502879078707</v>
      </c>
      <c r="Q4198">
        <v>0.111023713696304</v>
      </c>
    </row>
    <row r="4199" spans="1:17" hidden="1" x14ac:dyDescent="0.3">
      <c r="A4199" t="s">
        <v>8630</v>
      </c>
      <c r="B4199" t="s">
        <v>8631</v>
      </c>
      <c r="C4199" t="str">
        <f>IFERROR(VLOOKUP(Table1[[#This Row],[Ticker]],[1]!Table2[[Symbol]:[Industry]],2,FALSE),"-")</f>
        <v>-</v>
      </c>
      <c r="D4199" t="s">
        <v>967</v>
      </c>
      <c r="E4199">
        <v>16.100207999999999</v>
      </c>
      <c r="F4199">
        <v>4.92</v>
      </c>
      <c r="G4199">
        <v>-40.903195562767898</v>
      </c>
      <c r="H4199">
        <v>-3.4717375111229298</v>
      </c>
      <c r="I4199">
        <v>-49.679656247994799</v>
      </c>
      <c r="J4199">
        <v>-1.3721459806944301</v>
      </c>
      <c r="K4199">
        <v>5.1750572429844599</v>
      </c>
      <c r="L4199">
        <v>9.87713848378589</v>
      </c>
      <c r="M4199">
        <v>51.508805831034898</v>
      </c>
      <c r="N4199">
        <v>0.53069312918111</v>
      </c>
      <c r="O4199">
        <v>84.756097560975604</v>
      </c>
      <c r="P4199">
        <v>11.818181818181801</v>
      </c>
      <c r="Q4199">
        <v>-0.134572101253706</v>
      </c>
    </row>
    <row r="4200" spans="1:17" hidden="1" x14ac:dyDescent="0.3">
      <c r="A4200" t="s">
        <v>8632</v>
      </c>
      <c r="B4200" t="s">
        <v>8633</v>
      </c>
      <c r="C4200" t="str">
        <f>IFERROR(VLOOKUP(Table1[[#This Row],[Ticker]],[1]!Table2[[Symbol]:[Industry]],2,FALSE),"-")</f>
        <v>-</v>
      </c>
      <c r="D4200" t="s">
        <v>532</v>
      </c>
      <c r="E4200">
        <v>16.069819500000001</v>
      </c>
      <c r="F4200">
        <v>53.55</v>
      </c>
      <c r="G4200">
        <v>64.622858204241595</v>
      </c>
      <c r="H4200">
        <v>25.441271426314898</v>
      </c>
      <c r="I4200">
        <v>-37.905568220381802</v>
      </c>
      <c r="J4200">
        <v>8.8654350128260795</v>
      </c>
      <c r="K4200">
        <v>44.666825343355796</v>
      </c>
      <c r="L4200">
        <v>46.360855312368699</v>
      </c>
      <c r="M4200">
        <v>95.894845111384697</v>
      </c>
      <c r="N4200">
        <v>0.57278401997503103</v>
      </c>
      <c r="O4200">
        <v>37.068160597572302</v>
      </c>
      <c r="P4200">
        <v>94.656488549618302</v>
      </c>
      <c r="Q4200">
        <v>0.26978998724218001</v>
      </c>
    </row>
    <row r="4201" spans="1:17" hidden="1" x14ac:dyDescent="0.3">
      <c r="A4201" t="s">
        <v>8634</v>
      </c>
      <c r="B4201" t="s">
        <v>8635</v>
      </c>
      <c r="C4201" t="str">
        <f>IFERROR(VLOOKUP(Table1[[#This Row],[Ticker]],[1]!Table2[[Symbol]:[Industry]],2,FALSE),"-")</f>
        <v>-</v>
      </c>
      <c r="D4201" t="s">
        <v>630</v>
      </c>
      <c r="E4201">
        <v>16.060500000000001</v>
      </c>
      <c r="F4201">
        <v>43</v>
      </c>
      <c r="G4201">
        <v>-19.777220088966398</v>
      </c>
      <c r="H4201">
        <v>-6.5372144884307</v>
      </c>
      <c r="I4201">
        <v>-35.805895062581598</v>
      </c>
      <c r="J4201">
        <v>-4.8513827932645697</v>
      </c>
      <c r="K4201">
        <v>46.598851374872503</v>
      </c>
      <c r="L4201">
        <v>48.046958670744303</v>
      </c>
      <c r="M4201">
        <v>37.637583914660901</v>
      </c>
      <c r="N4201">
        <v>0.75271565495207604</v>
      </c>
      <c r="O4201">
        <v>41.209302325581397</v>
      </c>
      <c r="P4201">
        <v>13.009198423127399</v>
      </c>
      <c r="Q4201">
        <v>0.121006500935669</v>
      </c>
    </row>
    <row r="4202" spans="1:17" hidden="1" x14ac:dyDescent="0.3">
      <c r="A4202" t="s">
        <v>8636</v>
      </c>
      <c r="B4202" t="s">
        <v>8637</v>
      </c>
      <c r="C4202" t="str">
        <f>IFERROR(VLOOKUP(Table1[[#This Row],[Ticker]],[1]!Table2[[Symbol]:[Industry]],2,FALSE),"-")</f>
        <v>-</v>
      </c>
      <c r="D4202" t="s">
        <v>532</v>
      </c>
      <c r="E4202">
        <v>16.049282754</v>
      </c>
      <c r="F4202">
        <v>51.47</v>
      </c>
      <c r="G4202">
        <v>-51.935665675949998</v>
      </c>
      <c r="H4202">
        <v>-16.661074816864701</v>
      </c>
      <c r="I4202">
        <v>-33.654034359445298</v>
      </c>
      <c r="J4202">
        <v>-16.3226410301993</v>
      </c>
      <c r="K4202">
        <v>61.506729120803499</v>
      </c>
      <c r="L4202">
        <v>62.734827293080798</v>
      </c>
      <c r="M4202">
        <v>24.379803142242199</v>
      </c>
      <c r="N4202">
        <v>2.43718653096898</v>
      </c>
      <c r="O4202">
        <v>50.845152516028698</v>
      </c>
      <c r="P4202">
        <v>3.89584174404522</v>
      </c>
      <c r="Q4202">
        <v>8.3119544457919997E-2</v>
      </c>
    </row>
    <row r="4203" spans="1:17" hidden="1" x14ac:dyDescent="0.3">
      <c r="A4203" t="s">
        <v>8638</v>
      </c>
      <c r="B4203" t="s">
        <v>8639</v>
      </c>
      <c r="C4203" t="str">
        <f>IFERROR(VLOOKUP(Table1[[#This Row],[Ticker]],[1]!Table2[[Symbol]:[Industry]],2,FALSE),"-")</f>
        <v>-</v>
      </c>
      <c r="D4203" t="s">
        <v>89</v>
      </c>
      <c r="E4203">
        <v>16.03276554</v>
      </c>
      <c r="F4203">
        <v>27.7</v>
      </c>
      <c r="G4203">
        <v>-8.8082474132103705</v>
      </c>
      <c r="H4203">
        <v>-8.5377057436339001</v>
      </c>
      <c r="I4203">
        <v>-15.8048927996802</v>
      </c>
      <c r="J4203">
        <v>0.25748364893519499</v>
      </c>
      <c r="K4203">
        <v>27.8806113361195</v>
      </c>
      <c r="L4203">
        <v>27.342688302655599</v>
      </c>
      <c r="M4203">
        <v>54.964537054139697</v>
      </c>
      <c r="N4203">
        <v>0.68778529571615998</v>
      </c>
      <c r="O4203">
        <v>36.4259927797834</v>
      </c>
      <c r="P4203">
        <v>25.909090909090899</v>
      </c>
      <c r="Q4203">
        <v>0.106035476338444</v>
      </c>
    </row>
    <row r="4204" spans="1:17" hidden="1" x14ac:dyDescent="0.3">
      <c r="A4204" t="s">
        <v>8640</v>
      </c>
      <c r="B4204" t="s">
        <v>8641</v>
      </c>
      <c r="C4204" t="str">
        <f>IFERROR(VLOOKUP(Table1[[#This Row],[Ticker]],[1]!Table2[[Symbol]:[Industry]],2,FALSE),"-")</f>
        <v>-</v>
      </c>
      <c r="D4204" t="s">
        <v>1169</v>
      </c>
      <c r="E4204">
        <v>16.000447999999999</v>
      </c>
      <c r="F4204">
        <v>6.4</v>
      </c>
      <c r="G4204">
        <v>-93.628624657094505</v>
      </c>
      <c r="H4204">
        <v>-1.8787177842640499</v>
      </c>
      <c r="I4204">
        <v>-60.179210217664703</v>
      </c>
      <c r="J4204">
        <v>-10.902532721025899</v>
      </c>
      <c r="K4204">
        <v>6.8125116485855797</v>
      </c>
      <c r="L4204">
        <v>10.359128971507999</v>
      </c>
      <c r="M4204">
        <v>28.856186351430701</v>
      </c>
      <c r="N4204">
        <v>1.8330137166788101</v>
      </c>
      <c r="O4204">
        <v>198.4375</v>
      </c>
      <c r="P4204">
        <v>36.170212765957402</v>
      </c>
      <c r="Q4204">
        <v>-1.655101890655E-3</v>
      </c>
    </row>
    <row r="4205" spans="1:17" hidden="1" x14ac:dyDescent="0.3">
      <c r="A4205" t="s">
        <v>8642</v>
      </c>
      <c r="B4205" t="s">
        <v>8643</v>
      </c>
      <c r="C4205" t="str">
        <f>IFERROR(VLOOKUP(Table1[[#This Row],[Ticker]],[1]!Table2[[Symbol]:[Industry]],2,FALSE),"-")</f>
        <v>-</v>
      </c>
      <c r="D4205" t="s">
        <v>1904</v>
      </c>
      <c r="E4205">
        <v>15.9975</v>
      </c>
      <c r="F4205">
        <v>19.75</v>
      </c>
      <c r="G4205">
        <v>-19.821576773948099</v>
      </c>
      <c r="H4205">
        <v>-0.27173751112293398</v>
      </c>
      <c r="I4205">
        <v>-18.728513857133901</v>
      </c>
      <c r="J4205">
        <v>-1.3721459806944301</v>
      </c>
      <c r="K4205">
        <v>20.011665218556701</v>
      </c>
      <c r="L4205">
        <v>19.459640890938999</v>
      </c>
      <c r="M4205">
        <v>44.2664573117451</v>
      </c>
      <c r="N4205">
        <v>0.919663057362063</v>
      </c>
      <c r="O4205">
        <v>16.860759493670798</v>
      </c>
      <c r="P4205">
        <v>22.215346534653399</v>
      </c>
      <c r="Q4205">
        <v>7.6169861243900001E-3</v>
      </c>
    </row>
    <row r="4206" spans="1:17" hidden="1" x14ac:dyDescent="0.3">
      <c r="A4206" t="s">
        <v>8644</v>
      </c>
      <c r="B4206" t="s">
        <v>8645</v>
      </c>
      <c r="C4206" t="str">
        <f>IFERROR(VLOOKUP(Table1[[#This Row],[Ticker]],[1]!Table2[[Symbol]:[Industry]],2,FALSE),"-")</f>
        <v>-</v>
      </c>
      <c r="D4206" t="s">
        <v>743</v>
      </c>
      <c r="E4206">
        <v>15.966448</v>
      </c>
      <c r="F4206">
        <v>147.47</v>
      </c>
      <c r="G4206">
        <v>15.7021142934216</v>
      </c>
      <c r="H4206">
        <v>-0.568192194527531</v>
      </c>
      <c r="I4206">
        <v>4.0333008435291404</v>
      </c>
      <c r="J4206">
        <v>-0.606047561203781</v>
      </c>
      <c r="K4206">
        <v>140.46319241694599</v>
      </c>
      <c r="L4206">
        <v>127.453481215447</v>
      </c>
      <c r="M4206">
        <v>48.680230268627398</v>
      </c>
      <c r="N4206">
        <v>0.82952818659319705</v>
      </c>
      <c r="O4206">
        <v>1.51217196717976</v>
      </c>
      <c r="P4206">
        <v>46.009900990098998</v>
      </c>
    </row>
    <row r="4207" spans="1:17" hidden="1" x14ac:dyDescent="0.3">
      <c r="A4207" t="s">
        <v>8646</v>
      </c>
      <c r="B4207" t="s">
        <v>8647</v>
      </c>
      <c r="C4207" t="str">
        <f>IFERROR(VLOOKUP(Table1[[#This Row],[Ticker]],[1]!Table2[[Symbol]:[Industry]],2,FALSE),"-")</f>
        <v>-</v>
      </c>
      <c r="D4207" t="s">
        <v>51</v>
      </c>
      <c r="E4207">
        <v>15.9338368</v>
      </c>
      <c r="F4207">
        <v>52.16</v>
      </c>
      <c r="G4207">
        <v>70.890868884207293</v>
      </c>
      <c r="H4207">
        <v>-0.45604514367295101</v>
      </c>
      <c r="I4207">
        <v>30.2714350725395</v>
      </c>
      <c r="J4207">
        <v>-3.3917760297695598</v>
      </c>
      <c r="K4207">
        <v>45.955318935623801</v>
      </c>
      <c r="L4207">
        <v>36.135356695839299</v>
      </c>
      <c r="M4207">
        <v>62.055601902284103</v>
      </c>
      <c r="N4207">
        <v>0.33972159520041401</v>
      </c>
      <c r="O4207">
        <v>8.2630368098159401</v>
      </c>
      <c r="P4207">
        <v>142.60465116278999</v>
      </c>
      <c r="Q4207">
        <v>0.1175239957391</v>
      </c>
    </row>
    <row r="4208" spans="1:17" hidden="1" x14ac:dyDescent="0.3">
      <c r="A4208" t="s">
        <v>8648</v>
      </c>
      <c r="B4208" t="s">
        <v>8649</v>
      </c>
      <c r="C4208" t="str">
        <f>IFERROR(VLOOKUP(Table1[[#This Row],[Ticker]],[1]!Table2[[Symbol]:[Industry]],2,FALSE),"-")</f>
        <v>-</v>
      </c>
      <c r="D4208" t="s">
        <v>415</v>
      </c>
      <c r="E4208">
        <v>15.8772</v>
      </c>
      <c r="F4208">
        <v>121.2</v>
      </c>
      <c r="G4208">
        <v>-4.2552990875933396</v>
      </c>
      <c r="H4208">
        <v>3.7209871160142098</v>
      </c>
      <c r="I4208">
        <v>1.0120730753134199</v>
      </c>
      <c r="J4208">
        <v>3.6205786464427101</v>
      </c>
      <c r="K4208">
        <v>109.630044585706</v>
      </c>
      <c r="L4208">
        <v>99.972756716646799</v>
      </c>
      <c r="M4208">
        <v>99.999994529390605</v>
      </c>
      <c r="N4208">
        <v>5.7777777777777697</v>
      </c>
      <c r="O4208">
        <v>0</v>
      </c>
      <c r="P4208">
        <v>25.804442599127999</v>
      </c>
    </row>
    <row r="4209" spans="1:17" hidden="1" x14ac:dyDescent="0.3">
      <c r="A4209" t="s">
        <v>8650</v>
      </c>
      <c r="B4209" t="s">
        <v>8651</v>
      </c>
      <c r="C4209" t="str">
        <f>IFERROR(VLOOKUP(Table1[[#This Row],[Ticker]],[1]!Table2[[Symbol]:[Industry]],2,FALSE),"-")</f>
        <v>-</v>
      </c>
      <c r="D4209" t="s">
        <v>532</v>
      </c>
      <c r="E4209">
        <v>15.875999999999999</v>
      </c>
      <c r="F4209">
        <v>105.84</v>
      </c>
      <c r="G4209">
        <v>172.36636965462301</v>
      </c>
      <c r="H4209">
        <v>17.605532714523701</v>
      </c>
      <c r="I4209">
        <v>61.983501646741999</v>
      </c>
      <c r="J4209">
        <v>-7.4182529837392401</v>
      </c>
      <c r="K4209">
        <v>106.913048199147</v>
      </c>
      <c r="L4209">
        <v>79.116491438141196</v>
      </c>
      <c r="M4209">
        <v>25.401831411944102</v>
      </c>
      <c r="N4209">
        <v>9.7991217815288897E-2</v>
      </c>
      <c r="O4209">
        <v>33.437263794406597</v>
      </c>
      <c r="P4209">
        <v>221.99574079707901</v>
      </c>
      <c r="Q4209">
        <v>7.4639798431744994E-2</v>
      </c>
    </row>
    <row r="4210" spans="1:17" hidden="1" x14ac:dyDescent="0.3">
      <c r="A4210" t="s">
        <v>8652</v>
      </c>
      <c r="B4210" t="s">
        <v>8653</v>
      </c>
      <c r="C4210" t="str">
        <f>IFERROR(VLOOKUP(Table1[[#This Row],[Ticker]],[1]!Table2[[Symbol]:[Industry]],2,FALSE),"-")</f>
        <v>-</v>
      </c>
      <c r="D4210" t="s">
        <v>1419</v>
      </c>
      <c r="E4210">
        <v>15.855</v>
      </c>
      <c r="F4210">
        <v>15.1</v>
      </c>
      <c r="G4210">
        <v>-57.784826517625397</v>
      </c>
      <c r="H4210">
        <v>-30.1353738747592</v>
      </c>
      <c r="I4210">
        <v>-42.167694525506803</v>
      </c>
      <c r="J4210">
        <v>-11.4296172450622</v>
      </c>
      <c r="K4210">
        <v>18.748517819944599</v>
      </c>
      <c r="L4210">
        <v>13.7550910304256</v>
      </c>
      <c r="M4210">
        <v>25.800725266244999</v>
      </c>
      <c r="N4210">
        <v>1.08721109399075</v>
      </c>
      <c r="O4210">
        <v>52.980132450331098</v>
      </c>
      <c r="P4210">
        <v>0.66666666666665897</v>
      </c>
    </row>
    <row r="4211" spans="1:17" hidden="1" x14ac:dyDescent="0.3">
      <c r="A4211" t="s">
        <v>8654</v>
      </c>
      <c r="B4211" t="s">
        <v>8655</v>
      </c>
      <c r="C4211" t="str">
        <f>IFERROR(VLOOKUP(Table1[[#This Row],[Ticker]],[1]!Table2[[Symbol]:[Industry]],2,FALSE),"-")</f>
        <v>-</v>
      </c>
      <c r="D4211" t="s">
        <v>630</v>
      </c>
      <c r="E4211">
        <v>15.8020964</v>
      </c>
      <c r="F4211">
        <v>4.04</v>
      </c>
      <c r="G4211">
        <v>94.410814099067693</v>
      </c>
      <c r="H4211">
        <v>19.263976774591299</v>
      </c>
      <c r="I4211">
        <v>77.964454027694302</v>
      </c>
      <c r="J4211">
        <v>-10.564971092802001</v>
      </c>
      <c r="K4211">
        <v>3.7276900859926401</v>
      </c>
      <c r="L4211">
        <v>3.0161787519275198</v>
      </c>
      <c r="M4211">
        <v>48.138532010913899</v>
      </c>
      <c r="N4211">
        <v>2.37300070621139</v>
      </c>
      <c r="O4211">
        <v>12.871287128712799</v>
      </c>
      <c r="P4211">
        <v>130.85714285714201</v>
      </c>
      <c r="Q4211">
        <v>7.8558049292435997E-2</v>
      </c>
    </row>
    <row r="4212" spans="1:17" hidden="1" x14ac:dyDescent="0.3">
      <c r="A4212" t="s">
        <v>8656</v>
      </c>
      <c r="B4212" t="s">
        <v>8657</v>
      </c>
      <c r="C4212" t="str">
        <f>IFERROR(VLOOKUP(Table1[[#This Row],[Ticker]],[1]!Table2[[Symbol]:[Industry]],2,FALSE),"-")</f>
        <v>-</v>
      </c>
      <c r="D4212" t="s">
        <v>532</v>
      </c>
      <c r="E4212">
        <v>15.7675523</v>
      </c>
      <c r="F4212">
        <v>52.33</v>
      </c>
      <c r="G4212">
        <v>127.62269658716799</v>
      </c>
      <c r="H4212">
        <v>99.696004424360893</v>
      </c>
      <c r="I4212">
        <v>137.53342942719399</v>
      </c>
      <c r="J4212">
        <v>34.802717407283701</v>
      </c>
      <c r="K4212">
        <v>29.357124712208499</v>
      </c>
      <c r="L4212">
        <v>23.384472872819899</v>
      </c>
      <c r="M4212">
        <v>97.876260464549006</v>
      </c>
      <c r="N4212">
        <v>3.3760850695643398</v>
      </c>
      <c r="O4212">
        <v>0</v>
      </c>
      <c r="P4212">
        <v>253.342336259284</v>
      </c>
      <c r="Q4212">
        <v>0.145371875031787</v>
      </c>
    </row>
    <row r="4213" spans="1:17" hidden="1" x14ac:dyDescent="0.3">
      <c r="A4213" t="s">
        <v>8658</v>
      </c>
      <c r="B4213" t="s">
        <v>8659</v>
      </c>
      <c r="C4213" t="str">
        <f>IFERROR(VLOOKUP(Table1[[#This Row],[Ticker]],[1]!Table2[[Symbol]:[Industry]],2,FALSE),"-")</f>
        <v>-</v>
      </c>
      <c r="E4213">
        <v>15.724653119999999</v>
      </c>
      <c r="F4213">
        <v>138.93</v>
      </c>
      <c r="G4213">
        <v>2337.6395490507098</v>
      </c>
      <c r="H4213">
        <v>50.123171903126199</v>
      </c>
      <c r="I4213">
        <v>771.61666491204801</v>
      </c>
      <c r="J4213">
        <v>6.8512768700921498</v>
      </c>
      <c r="K4213">
        <v>94.003775180407004</v>
      </c>
      <c r="L4213">
        <v>46.460569360508202</v>
      </c>
      <c r="M4213">
        <v>100</v>
      </c>
      <c r="N4213">
        <v>1.9461033787364099</v>
      </c>
      <c r="O4213">
        <v>0</v>
      </c>
      <c r="P4213">
        <v>2367.6731793960898</v>
      </c>
    </row>
    <row r="4214" spans="1:17" hidden="1" x14ac:dyDescent="0.3">
      <c r="A4214" t="s">
        <v>8660</v>
      </c>
      <c r="B4214" t="s">
        <v>8661</v>
      </c>
      <c r="C4214" t="str">
        <f>IFERROR(VLOOKUP(Table1[[#This Row],[Ticker]],[1]!Table2[[Symbol]:[Industry]],2,FALSE),"-")</f>
        <v>-</v>
      </c>
      <c r="D4214" t="s">
        <v>532</v>
      </c>
      <c r="E4214">
        <v>15.721054799999999</v>
      </c>
      <c r="F4214">
        <v>11.19</v>
      </c>
      <c r="G4214">
        <v>-28.398752961180399</v>
      </c>
      <c r="H4214">
        <v>2.8235005841151599</v>
      </c>
      <c r="I4214">
        <v>-26.097634896273</v>
      </c>
      <c r="J4214">
        <v>-2.0085096170580701</v>
      </c>
      <c r="K4214">
        <v>10.436225725334801</v>
      </c>
      <c r="L4214">
        <v>11.1186131842504</v>
      </c>
      <c r="M4214">
        <v>69.196048339114895</v>
      </c>
      <c r="N4214">
        <v>1.4972212782593299</v>
      </c>
      <c r="O4214">
        <v>50.223413762287699</v>
      </c>
      <c r="P4214">
        <v>29.965156794424999</v>
      </c>
      <c r="Q4214">
        <v>2.9148163636374999E-2</v>
      </c>
    </row>
    <row r="4215" spans="1:17" hidden="1" x14ac:dyDescent="0.3">
      <c r="A4215" t="s">
        <v>8662</v>
      </c>
      <c r="B4215" t="s">
        <v>8663</v>
      </c>
      <c r="C4215" t="str">
        <f>IFERROR(VLOOKUP(Table1[[#This Row],[Ticker]],[1]!Table2[[Symbol]:[Industry]],2,FALSE),"-")</f>
        <v>-</v>
      </c>
      <c r="D4215" t="s">
        <v>2600</v>
      </c>
      <c r="E4215">
        <v>15.6240348</v>
      </c>
      <c r="F4215">
        <v>34.659999999999997</v>
      </c>
      <c r="G4215">
        <v>27.154578271403299</v>
      </c>
      <c r="H4215">
        <v>2.32538479103534</v>
      </c>
      <c r="I4215">
        <v>-34.993950232268098</v>
      </c>
      <c r="J4215">
        <v>-1.3443604847233399</v>
      </c>
      <c r="K4215">
        <v>32.441912015031903</v>
      </c>
      <c r="L4215">
        <v>32.034385515900098</v>
      </c>
      <c r="M4215">
        <v>56.717305908138599</v>
      </c>
      <c r="N4215">
        <v>1.0137580288938799</v>
      </c>
      <c r="O4215">
        <v>47.6341604154645</v>
      </c>
      <c r="P4215">
        <v>57.545454545454497</v>
      </c>
      <c r="Q4215">
        <v>9.1626661234425005E-2</v>
      </c>
    </row>
    <row r="4216" spans="1:17" hidden="1" x14ac:dyDescent="0.3">
      <c r="A4216" t="s">
        <v>8664</v>
      </c>
      <c r="B4216" t="s">
        <v>8665</v>
      </c>
      <c r="C4216" t="str">
        <f>IFERROR(VLOOKUP(Table1[[#This Row],[Ticker]],[1]!Table2[[Symbol]:[Industry]],2,FALSE),"-")</f>
        <v>-</v>
      </c>
      <c r="D4216" t="s">
        <v>5872</v>
      </c>
      <c r="E4216">
        <v>15.618297</v>
      </c>
      <c r="F4216">
        <v>35.83</v>
      </c>
      <c r="G4216">
        <v>-26.8068945343711</v>
      </c>
      <c r="H4216">
        <v>-9.1014414504427101</v>
      </c>
      <c r="I4216">
        <v>-41.279123378773399</v>
      </c>
      <c r="J4216">
        <v>0.82535808875754701</v>
      </c>
      <c r="K4216">
        <v>38.855202718050798</v>
      </c>
      <c r="L4216">
        <v>38.064965826696202</v>
      </c>
      <c r="M4216">
        <v>38.813991926889003</v>
      </c>
      <c r="N4216">
        <v>1.5106011903846399</v>
      </c>
      <c r="O4216">
        <v>59.503209600893101</v>
      </c>
      <c r="P4216">
        <v>26.876770538243601</v>
      </c>
      <c r="Q4216">
        <v>0.169049701021732</v>
      </c>
    </row>
    <row r="4217" spans="1:17" hidden="1" x14ac:dyDescent="0.3">
      <c r="A4217" t="s">
        <v>8666</v>
      </c>
      <c r="B4217" t="s">
        <v>8667</v>
      </c>
      <c r="C4217" t="str">
        <f>IFERROR(VLOOKUP(Table1[[#This Row],[Ticker]],[1]!Table2[[Symbol]:[Industry]],2,FALSE),"-")</f>
        <v>-</v>
      </c>
      <c r="D4217" t="s">
        <v>740</v>
      </c>
      <c r="E4217">
        <v>15.524699999999999</v>
      </c>
      <c r="F4217">
        <v>30</v>
      </c>
      <c r="G4217">
        <v>-36.662948739400903</v>
      </c>
      <c r="H4217">
        <v>-1.2717375111229301</v>
      </c>
      <c r="I4217">
        <v>-25.6328345473982</v>
      </c>
      <c r="J4217">
        <v>-1.3721459806944301</v>
      </c>
      <c r="K4217">
        <v>30.293989166982701</v>
      </c>
      <c r="L4217">
        <v>31.346920530039899</v>
      </c>
      <c r="M4217">
        <v>51.081711940323601</v>
      </c>
      <c r="N4217">
        <v>1.4911111111111099</v>
      </c>
      <c r="O4217">
        <v>43.1</v>
      </c>
      <c r="P4217">
        <v>19.047619047619001</v>
      </c>
    </row>
    <row r="4218" spans="1:17" hidden="1" x14ac:dyDescent="0.3">
      <c r="A4218" t="s">
        <v>8668</v>
      </c>
      <c r="B4218" t="s">
        <v>8669</v>
      </c>
      <c r="C4218" t="str">
        <f>IFERROR(VLOOKUP(Table1[[#This Row],[Ticker]],[1]!Table2[[Symbol]:[Industry]],2,FALSE),"-")</f>
        <v>-</v>
      </c>
      <c r="D4218" t="s">
        <v>7745</v>
      </c>
      <c r="E4218">
        <v>15.508153099999999</v>
      </c>
      <c r="F4218">
        <v>37.4</v>
      </c>
      <c r="G4218">
        <v>20.955469372023401</v>
      </c>
      <c r="H4218">
        <v>-15.374919767632001</v>
      </c>
      <c r="I4218">
        <v>-24.620579985911</v>
      </c>
      <c r="J4218">
        <v>-6.3588126473610904</v>
      </c>
      <c r="K4218">
        <v>35.760365263546099</v>
      </c>
      <c r="L4218">
        <v>34.847728484283103</v>
      </c>
      <c r="M4218">
        <v>50.206002410299199</v>
      </c>
      <c r="N4218">
        <v>0.44011544011544002</v>
      </c>
      <c r="O4218">
        <v>48.208556149732601</v>
      </c>
      <c r="P4218">
        <v>78.095238095238003</v>
      </c>
      <c r="Q4218">
        <v>0.110530648344614</v>
      </c>
    </row>
    <row r="4219" spans="1:17" hidden="1" x14ac:dyDescent="0.3">
      <c r="A4219" t="s">
        <v>8670</v>
      </c>
      <c r="B4219" t="s">
        <v>8671</v>
      </c>
      <c r="C4219" t="str">
        <f>IFERROR(VLOOKUP(Table1[[#This Row],[Ticker]],[1]!Table2[[Symbol]:[Industry]],2,FALSE),"-")</f>
        <v>-</v>
      </c>
      <c r="D4219" t="s">
        <v>118</v>
      </c>
      <c r="E4219">
        <v>15.505599999999999</v>
      </c>
      <c r="F4219">
        <v>17.62</v>
      </c>
      <c r="G4219">
        <v>-51.722519234265498</v>
      </c>
      <c r="H4219">
        <v>-9.0793900447320404</v>
      </c>
      <c r="I4219">
        <v>-42.232967013642998</v>
      </c>
      <c r="J4219">
        <v>-5.5119309269310097</v>
      </c>
      <c r="K4219">
        <v>19.295030980452601</v>
      </c>
      <c r="L4219">
        <v>21.411038856317401</v>
      </c>
      <c r="M4219">
        <v>36.8626151797883</v>
      </c>
      <c r="N4219">
        <v>1.48635786580514</v>
      </c>
      <c r="O4219">
        <v>109.307604994324</v>
      </c>
      <c r="P4219">
        <v>6.6585956416465004</v>
      </c>
      <c r="Q4219">
        <v>1.8180961865397999E-2</v>
      </c>
    </row>
    <row r="4220" spans="1:17" hidden="1" x14ac:dyDescent="0.3">
      <c r="A4220" t="s">
        <v>8672</v>
      </c>
      <c r="B4220" t="s">
        <v>8673</v>
      </c>
      <c r="C4220" t="str">
        <f>IFERROR(VLOOKUP(Table1[[#This Row],[Ticker]],[1]!Table2[[Symbol]:[Industry]],2,FALSE),"-")</f>
        <v>-</v>
      </c>
      <c r="D4220" t="s">
        <v>743</v>
      </c>
      <c r="E4220">
        <v>15.501888424000001</v>
      </c>
      <c r="F4220">
        <v>97.72</v>
      </c>
      <c r="G4220">
        <v>24.269227699783599</v>
      </c>
      <c r="H4220">
        <v>5.03096519157977</v>
      </c>
      <c r="I4220">
        <v>8.0856954539376797</v>
      </c>
      <c r="J4220">
        <v>1.0762807748796299</v>
      </c>
      <c r="K4220">
        <v>90.427641612515899</v>
      </c>
      <c r="L4220">
        <v>80.681340878536304</v>
      </c>
      <c r="M4220">
        <v>40.888200527429397</v>
      </c>
      <c r="N4220">
        <v>1.0278551100609801</v>
      </c>
      <c r="O4220">
        <v>0.86983217355709397</v>
      </c>
      <c r="P4220">
        <v>55.629877369007701</v>
      </c>
    </row>
    <row r="4221" spans="1:17" hidden="1" x14ac:dyDescent="0.3">
      <c r="A4221" t="s">
        <v>8674</v>
      </c>
      <c r="B4221" t="s">
        <v>8675</v>
      </c>
      <c r="C4221" t="str">
        <f>IFERROR(VLOOKUP(Table1[[#This Row],[Ticker]],[1]!Table2[[Symbol]:[Industry]],2,FALSE),"-")</f>
        <v>-</v>
      </c>
      <c r="D4221" t="s">
        <v>630</v>
      </c>
      <c r="E4221">
        <v>15.5015</v>
      </c>
      <c r="F4221">
        <v>36.049999999999997</v>
      </c>
      <c r="G4221">
        <v>-15.9152384492069</v>
      </c>
      <c r="H4221">
        <v>-4.4068726462580496</v>
      </c>
      <c r="I4221">
        <v>-10.7649744889681</v>
      </c>
      <c r="J4221">
        <v>-1.5392768999144799</v>
      </c>
      <c r="K4221">
        <v>36.144805617222403</v>
      </c>
      <c r="L4221">
        <v>35.982417415885699</v>
      </c>
      <c r="M4221">
        <v>51.218654137967498</v>
      </c>
      <c r="N4221">
        <v>0.99705657935698799</v>
      </c>
      <c r="O4221">
        <v>52.565880721220502</v>
      </c>
      <c r="P4221">
        <v>28.888094386843001</v>
      </c>
      <c r="Q4221">
        <v>-1.9163794508824002E-2</v>
      </c>
    </row>
    <row r="4222" spans="1:17" hidden="1" x14ac:dyDescent="0.3">
      <c r="A4222" t="s">
        <v>8676</v>
      </c>
      <c r="B4222" t="s">
        <v>8677</v>
      </c>
      <c r="C4222" t="str">
        <f>IFERROR(VLOOKUP(Table1[[#This Row],[Ticker]],[1]!Table2[[Symbol]:[Industry]],2,FALSE),"-")</f>
        <v>-</v>
      </c>
      <c r="D4222" t="s">
        <v>51</v>
      </c>
      <c r="E4222">
        <v>15.453168</v>
      </c>
      <c r="F4222">
        <v>25.8</v>
      </c>
      <c r="G4222">
        <v>80.406826424607004</v>
      </c>
      <c r="H4222">
        <v>5.3949291555437302</v>
      </c>
      <c r="I4222">
        <v>-1.85105332708</v>
      </c>
      <c r="J4222">
        <v>0.66867034583617502</v>
      </c>
      <c r="K4222">
        <v>23.081094108483601</v>
      </c>
      <c r="L4222">
        <v>20.262151878516701</v>
      </c>
      <c r="M4222">
        <v>59.349999981686899</v>
      </c>
      <c r="N4222">
        <v>1.0159080222319701</v>
      </c>
      <c r="O4222">
        <v>5.3875968992248104</v>
      </c>
      <c r="P4222">
        <v>110.440456769983</v>
      </c>
      <c r="Q4222">
        <v>7.4488193392386007E-2</v>
      </c>
    </row>
    <row r="4223" spans="1:17" hidden="1" x14ac:dyDescent="0.3">
      <c r="A4223" t="s">
        <v>8678</v>
      </c>
      <c r="B4223" t="s">
        <v>8679</v>
      </c>
      <c r="C4223" t="str">
        <f>IFERROR(VLOOKUP(Table1[[#This Row],[Ticker]],[1]!Table2[[Symbol]:[Industry]],2,FALSE),"-")</f>
        <v>-</v>
      </c>
      <c r="D4223" t="s">
        <v>630</v>
      </c>
      <c r="E4223">
        <v>15.435273828</v>
      </c>
      <c r="F4223">
        <v>13.26</v>
      </c>
      <c r="G4223">
        <v>-9.7069515794964403</v>
      </c>
      <c r="H4223">
        <v>-1.2717375111229301</v>
      </c>
      <c r="I4223">
        <v>-15.0906556566287</v>
      </c>
      <c r="J4223">
        <v>4.1180500977369201</v>
      </c>
      <c r="K4223">
        <v>13.166836208225</v>
      </c>
      <c r="L4223">
        <v>12.663163556494199</v>
      </c>
      <c r="M4223">
        <v>49.6967943725517</v>
      </c>
      <c r="N4223">
        <v>0.73804095221874799</v>
      </c>
      <c r="O4223">
        <v>19.079939668174902</v>
      </c>
      <c r="P4223">
        <v>32.467532467532401</v>
      </c>
      <c r="Q4223">
        <v>5.9076477257826998E-2</v>
      </c>
    </row>
    <row r="4224" spans="1:17" hidden="1" x14ac:dyDescent="0.3">
      <c r="A4224" t="s">
        <v>8680</v>
      </c>
      <c r="B4224" t="s">
        <v>8681</v>
      </c>
      <c r="C4224" t="str">
        <f>IFERROR(VLOOKUP(Table1[[#This Row],[Ticker]],[1]!Table2[[Symbol]:[Industry]],2,FALSE),"-")</f>
        <v>-</v>
      </c>
      <c r="D4224" t="s">
        <v>133</v>
      </c>
      <c r="E4224">
        <v>15.372</v>
      </c>
      <c r="F4224">
        <v>38.43</v>
      </c>
      <c r="G4224">
        <v>-47.121008986153299</v>
      </c>
      <c r="H4224">
        <v>-23.8554695685391</v>
      </c>
      <c r="I4224">
        <v>-29.016498353258001</v>
      </c>
      <c r="J4224">
        <v>-11.102116969313</v>
      </c>
      <c r="K4224">
        <v>45.818306221825502</v>
      </c>
      <c r="L4224">
        <v>39.635066576703402</v>
      </c>
      <c r="M4224">
        <v>0.53239506334764997</v>
      </c>
      <c r="N4224">
        <v>0.34522773426167602</v>
      </c>
      <c r="O4224">
        <v>43.429612282071297</v>
      </c>
      <c r="P4224">
        <v>15.578947368421</v>
      </c>
      <c r="Q4224">
        <v>0.120630530243114</v>
      </c>
    </row>
    <row r="4225" spans="1:17" hidden="1" x14ac:dyDescent="0.3">
      <c r="A4225" t="s">
        <v>8682</v>
      </c>
      <c r="B4225" t="s">
        <v>8683</v>
      </c>
      <c r="C4225" t="str">
        <f>IFERROR(VLOOKUP(Table1[[#This Row],[Ticker]],[1]!Table2[[Symbol]:[Industry]],2,FALSE),"-")</f>
        <v>-</v>
      </c>
      <c r="D4225" t="s">
        <v>72</v>
      </c>
      <c r="E4225">
        <v>15.3695</v>
      </c>
      <c r="F4225">
        <v>10.42</v>
      </c>
      <c r="G4225">
        <v>50.555624420654503</v>
      </c>
      <c r="H4225">
        <v>-9.4655701102418703</v>
      </c>
      <c r="I4225">
        <v>-47.363731300490898</v>
      </c>
      <c r="J4225">
        <v>-4.4419134225549</v>
      </c>
      <c r="K4225">
        <v>10.572864045267799</v>
      </c>
      <c r="L4225">
        <v>10.3695935829014</v>
      </c>
      <c r="M4225">
        <v>48.714789762690302</v>
      </c>
      <c r="N4225">
        <v>1.10609035178145</v>
      </c>
      <c r="O4225">
        <v>101.05566218809901</v>
      </c>
      <c r="P4225">
        <v>91.192660550458697</v>
      </c>
      <c r="Q4225">
        <v>2.1472797910792998E-2</v>
      </c>
    </row>
    <row r="4226" spans="1:17" hidden="1" x14ac:dyDescent="0.3">
      <c r="A4226" t="s">
        <v>8684</v>
      </c>
      <c r="B4226" t="s">
        <v>8685</v>
      </c>
      <c r="C4226" t="str">
        <f>IFERROR(VLOOKUP(Table1[[#This Row],[Ticker]],[1]!Table2[[Symbol]:[Industry]],2,FALSE),"-")</f>
        <v>-</v>
      </c>
      <c r="D4226" t="s">
        <v>630</v>
      </c>
      <c r="E4226">
        <v>15.2805</v>
      </c>
      <c r="F4226">
        <v>10.02</v>
      </c>
      <c r="G4226">
        <v>77.419785803691596</v>
      </c>
      <c r="H4226">
        <v>-7.3844404719634298</v>
      </c>
      <c r="I4226">
        <v>21.724805994568001</v>
      </c>
      <c r="J4226">
        <v>6.6498320412835801</v>
      </c>
      <c r="K4226">
        <v>9.9642681761144996</v>
      </c>
      <c r="L4226">
        <v>9.0269134852384205</v>
      </c>
      <c r="M4226">
        <v>79.013332388284198</v>
      </c>
      <c r="N4226">
        <v>0.51201779781463996</v>
      </c>
      <c r="O4226">
        <v>70.159680638722506</v>
      </c>
      <c r="P4226">
        <v>121.192052980132</v>
      </c>
      <c r="Q4226">
        <v>0.107135633564376</v>
      </c>
    </row>
    <row r="4227" spans="1:17" hidden="1" x14ac:dyDescent="0.3">
      <c r="A4227" t="s">
        <v>8686</v>
      </c>
      <c r="B4227" t="s">
        <v>8687</v>
      </c>
      <c r="C4227" t="str">
        <f>IFERROR(VLOOKUP(Table1[[#This Row],[Ticker]],[1]!Table2[[Symbol]:[Industry]],2,FALSE),"-")</f>
        <v>-</v>
      </c>
      <c r="D4227" t="s">
        <v>54</v>
      </c>
      <c r="E4227">
        <v>15.246</v>
      </c>
      <c r="F4227">
        <v>34.65</v>
      </c>
      <c r="G4227">
        <v>2.77587521230826</v>
      </c>
      <c r="H4227">
        <v>2.96167209986104</v>
      </c>
      <c r="I4227">
        <v>-26.472335916709699</v>
      </c>
      <c r="J4227">
        <v>-2.8323947638204499</v>
      </c>
      <c r="K4227">
        <v>34.254160469774398</v>
      </c>
      <c r="L4227">
        <v>31.315007626163901</v>
      </c>
      <c r="M4227">
        <v>42.392144704657703</v>
      </c>
      <c r="N4227">
        <v>2.2660533041255899</v>
      </c>
      <c r="O4227">
        <v>19.682539682539598</v>
      </c>
      <c r="P4227">
        <v>72.388059701492494</v>
      </c>
      <c r="Q4227">
        <v>0.1345111661134</v>
      </c>
    </row>
    <row r="4228" spans="1:17" hidden="1" x14ac:dyDescent="0.3">
      <c r="A4228" t="s">
        <v>8688</v>
      </c>
      <c r="B4228" t="s">
        <v>8689</v>
      </c>
      <c r="C4228" t="str">
        <f>IFERROR(VLOOKUP(Table1[[#This Row],[Ticker]],[1]!Table2[[Symbol]:[Industry]],2,FALSE),"-")</f>
        <v>-</v>
      </c>
      <c r="D4228" t="s">
        <v>743</v>
      </c>
      <c r="E4228">
        <v>15.224317124999899</v>
      </c>
      <c r="F4228">
        <v>26.6</v>
      </c>
      <c r="G4228">
        <v>6.2278674306344399</v>
      </c>
      <c r="H4228">
        <v>-1.79381190256728E-2</v>
      </c>
      <c r="I4228">
        <v>2.1479188246561001</v>
      </c>
      <c r="J4228">
        <v>-0.27199423562615599</v>
      </c>
      <c r="K4228">
        <v>25.777745766150002</v>
      </c>
      <c r="L4228">
        <v>23.692968418735401</v>
      </c>
      <c r="M4228">
        <v>59.890528015670299</v>
      </c>
      <c r="N4228">
        <v>0.59130108539654502</v>
      </c>
      <c r="O4228">
        <v>4.1353383458646498</v>
      </c>
      <c r="P4228">
        <v>40.666314119513402</v>
      </c>
    </row>
    <row r="4229" spans="1:17" hidden="1" x14ac:dyDescent="0.3">
      <c r="A4229" t="s">
        <v>8690</v>
      </c>
      <c r="B4229" t="s">
        <v>8691</v>
      </c>
      <c r="C4229" t="str">
        <f>IFERROR(VLOOKUP(Table1[[#This Row],[Ticker]],[1]!Table2[[Symbol]:[Industry]],2,FALSE),"-")</f>
        <v>-</v>
      </c>
      <c r="D4229" t="s">
        <v>532</v>
      </c>
      <c r="E4229">
        <v>15.219606799999999</v>
      </c>
      <c r="F4229">
        <v>27.67</v>
      </c>
      <c r="G4229">
        <v>544.84441843511104</v>
      </c>
      <c r="H4229">
        <v>43.963808527420902</v>
      </c>
      <c r="I4229">
        <v>287.76373420488102</v>
      </c>
      <c r="J4229">
        <v>6.8448464405261298</v>
      </c>
      <c r="K4229">
        <v>18.5229507628992</v>
      </c>
      <c r="L4229">
        <v>10.473565886176599</v>
      </c>
      <c r="M4229">
        <v>99.997867320276598</v>
      </c>
      <c r="N4229">
        <v>0.86007028159914201</v>
      </c>
      <c r="O4229">
        <v>0</v>
      </c>
      <c r="P4229">
        <v>666.481994459833</v>
      </c>
    </row>
    <row r="4230" spans="1:17" hidden="1" x14ac:dyDescent="0.3">
      <c r="A4230" t="s">
        <v>8692</v>
      </c>
      <c r="B4230" t="s">
        <v>6162</v>
      </c>
      <c r="C4230" t="str">
        <f>IFERROR(VLOOKUP(Table1[[#This Row],[Ticker]],[1]!Table2[[Symbol]:[Industry]],2,FALSE),"-")</f>
        <v>-</v>
      </c>
      <c r="D4230" t="s">
        <v>473</v>
      </c>
      <c r="E4230">
        <v>15.2140842</v>
      </c>
      <c r="F4230">
        <v>1.89</v>
      </c>
      <c r="G4230">
        <v>-26.754941820786499</v>
      </c>
      <c r="H4230">
        <v>-30.125492451834301</v>
      </c>
      <c r="I4230">
        <v>1.53442189214076</v>
      </c>
      <c r="J4230">
        <v>-0.24855047507646</v>
      </c>
      <c r="K4230">
        <v>1.9778363451137899</v>
      </c>
      <c r="L4230">
        <v>1.86241161491783</v>
      </c>
      <c r="M4230">
        <v>53.003218022933801</v>
      </c>
      <c r="N4230">
        <v>0.93053092425974804</v>
      </c>
      <c r="O4230">
        <v>40.740740740740698</v>
      </c>
      <c r="P4230">
        <v>34.042553191489297</v>
      </c>
      <c r="Q4230">
        <v>6.3763934588494997E-2</v>
      </c>
    </row>
    <row r="4231" spans="1:17" hidden="1" x14ac:dyDescent="0.3">
      <c r="A4231" t="s">
        <v>8693</v>
      </c>
      <c r="B4231" t="s">
        <v>8694</v>
      </c>
      <c r="C4231" t="str">
        <f>IFERROR(VLOOKUP(Table1[[#This Row],[Ticker]],[1]!Table2[[Symbol]:[Industry]],2,FALSE),"-")</f>
        <v>-</v>
      </c>
      <c r="D4231" t="s">
        <v>743</v>
      </c>
      <c r="E4231">
        <v>15.1879762019999</v>
      </c>
      <c r="F4231">
        <v>168.19</v>
      </c>
      <c r="G4231">
        <v>19.601600971349299</v>
      </c>
      <c r="H4231">
        <v>0.55834369115556903</v>
      </c>
      <c r="I4231">
        <v>6.2795906313132104</v>
      </c>
      <c r="J4231">
        <v>-1.6036961795901301</v>
      </c>
      <c r="K4231">
        <v>162.23507793779501</v>
      </c>
      <c r="L4231">
        <v>144.61434266158099</v>
      </c>
      <c r="M4231">
        <v>55.3773054855941</v>
      </c>
      <c r="N4231">
        <v>0.97990523557214504</v>
      </c>
      <c r="O4231">
        <v>3.2463285569891198</v>
      </c>
      <c r="P4231">
        <v>53.472032119718897</v>
      </c>
    </row>
    <row r="4232" spans="1:17" hidden="1" x14ac:dyDescent="0.3">
      <c r="A4232" t="s">
        <v>8695</v>
      </c>
      <c r="B4232" t="s">
        <v>8696</v>
      </c>
      <c r="C4232" t="str">
        <f>IFERROR(VLOOKUP(Table1[[#This Row],[Ticker]],[1]!Table2[[Symbol]:[Industry]],2,FALSE),"-")</f>
        <v>-</v>
      </c>
      <c r="D4232" t="s">
        <v>5339</v>
      </c>
      <c r="E4232">
        <v>15.096</v>
      </c>
      <c r="F4232">
        <v>8.8800000000000008</v>
      </c>
      <c r="G4232">
        <v>-53.349692521542401</v>
      </c>
      <c r="H4232">
        <v>1.8605130689234799</v>
      </c>
      <c r="I4232">
        <v>-24.264214089298601</v>
      </c>
      <c r="J4232">
        <v>-4.2136760353392404</v>
      </c>
      <c r="K4232">
        <v>8.5235743407066202</v>
      </c>
      <c r="L4232">
        <v>9.4502506518952103</v>
      </c>
      <c r="M4232">
        <v>57.2595659425725</v>
      </c>
      <c r="N4232">
        <v>1.1429173935446599</v>
      </c>
      <c r="O4232">
        <v>50.337837837837803</v>
      </c>
      <c r="P4232">
        <v>18.399999999999999</v>
      </c>
      <c r="Q4232">
        <v>7.8099818670056997E-2</v>
      </c>
    </row>
    <row r="4233" spans="1:17" hidden="1" x14ac:dyDescent="0.3">
      <c r="A4233" t="s">
        <v>8697</v>
      </c>
      <c r="B4233" t="s">
        <v>8698</v>
      </c>
      <c r="C4233" t="str">
        <f>IFERROR(VLOOKUP(Table1[[#This Row],[Ticker]],[1]!Table2[[Symbol]:[Industry]],2,FALSE),"-")</f>
        <v>-</v>
      </c>
      <c r="D4233" t="s">
        <v>967</v>
      </c>
      <c r="E4233">
        <v>15.008066100000001</v>
      </c>
      <c r="F4233">
        <v>28.89</v>
      </c>
      <c r="G4233">
        <v>-14.4736303453766</v>
      </c>
      <c r="H4233">
        <v>5.2044529650675404</v>
      </c>
      <c r="I4233">
        <v>-16.5174810709808</v>
      </c>
      <c r="J4233">
        <v>6.8353646658405998</v>
      </c>
      <c r="K4233">
        <v>26.794856162960901</v>
      </c>
      <c r="L4233">
        <v>26.966408919555199</v>
      </c>
      <c r="M4233">
        <v>66.652541393627303</v>
      </c>
      <c r="N4233">
        <v>0.77387514401629298</v>
      </c>
      <c r="O4233">
        <v>16.3032191069574</v>
      </c>
      <c r="P4233">
        <v>24.7948164146868</v>
      </c>
      <c r="Q4233">
        <v>-6.1429256902257999E-2</v>
      </c>
    </row>
    <row r="4234" spans="1:17" hidden="1" x14ac:dyDescent="0.3">
      <c r="A4234" t="s">
        <v>8699</v>
      </c>
      <c r="B4234" t="s">
        <v>8700</v>
      </c>
      <c r="C4234" t="str">
        <f>IFERROR(VLOOKUP(Table1[[#This Row],[Ticker]],[1]!Table2[[Symbol]:[Industry]],2,FALSE),"-")</f>
        <v>-</v>
      </c>
      <c r="D4234" t="s">
        <v>54</v>
      </c>
      <c r="E4234">
        <v>15.001049999999999</v>
      </c>
      <c r="F4234">
        <v>15</v>
      </c>
      <c r="G4234">
        <v>-0.38799508176386799</v>
      </c>
      <c r="H4234">
        <v>14.172880273588399</v>
      </c>
      <c r="I4234">
        <v>-36.332167275694196</v>
      </c>
      <c r="J4234">
        <v>1.19195658340813</v>
      </c>
      <c r="K4234">
        <v>13.4897421341593</v>
      </c>
      <c r="L4234">
        <v>13.821360721178999</v>
      </c>
      <c r="M4234">
        <v>71.063612203489896</v>
      </c>
      <c r="N4234">
        <v>2.09980124952278</v>
      </c>
      <c r="O4234">
        <v>83.4</v>
      </c>
      <c r="P4234">
        <v>42.045454545454497</v>
      </c>
      <c r="Q4234">
        <v>7.4737229805512007E-2</v>
      </c>
    </row>
    <row r="4235" spans="1:17" hidden="1" x14ac:dyDescent="0.3">
      <c r="A4235" t="s">
        <v>8701</v>
      </c>
      <c r="B4235" t="s">
        <v>8702</v>
      </c>
      <c r="C4235" t="str">
        <f>IFERROR(VLOOKUP(Table1[[#This Row],[Ticker]],[1]!Table2[[Symbol]:[Industry]],2,FALSE),"-")</f>
        <v>-</v>
      </c>
      <c r="D4235" t="s">
        <v>46</v>
      </c>
      <c r="E4235">
        <v>14.982549000000001</v>
      </c>
      <c r="F4235">
        <v>534.9</v>
      </c>
      <c r="G4235">
        <v>2.44934179084624</v>
      </c>
      <c r="H4235">
        <v>-4.0171920565774801</v>
      </c>
      <c r="I4235">
        <v>1.1376170064309099</v>
      </c>
      <c r="J4235">
        <v>-2.30741776511893</v>
      </c>
      <c r="K4235">
        <v>533.64946327311304</v>
      </c>
      <c r="L4235">
        <v>472.61921443898802</v>
      </c>
      <c r="M4235">
        <v>52.3846391802536</v>
      </c>
      <c r="N4235">
        <v>0.67777777777777704</v>
      </c>
      <c r="O4235">
        <v>17.582725743129501</v>
      </c>
      <c r="P4235">
        <v>81.506616898540798</v>
      </c>
    </row>
    <row r="4236" spans="1:17" hidden="1" x14ac:dyDescent="0.3">
      <c r="A4236" t="s">
        <v>8703</v>
      </c>
      <c r="B4236" t="s">
        <v>8704</v>
      </c>
      <c r="C4236" t="str">
        <f>IFERROR(VLOOKUP(Table1[[#This Row],[Ticker]],[1]!Table2[[Symbol]:[Industry]],2,FALSE),"-")</f>
        <v>-</v>
      </c>
      <c r="D4236" t="s">
        <v>415</v>
      </c>
      <c r="E4236">
        <v>14.8992</v>
      </c>
      <c r="F4236">
        <v>16</v>
      </c>
      <c r="G4236">
        <v>-31.489057877214101</v>
      </c>
      <c r="H4236">
        <v>2.9666730849035599</v>
      </c>
      <c r="I4236">
        <v>-12.5056703277802</v>
      </c>
      <c r="J4236">
        <v>-2.6887604007571202</v>
      </c>
      <c r="K4236">
        <v>15.342955483009099</v>
      </c>
      <c r="L4236">
        <v>15.494940420922701</v>
      </c>
      <c r="M4236">
        <v>54.169067185907899</v>
      </c>
      <c r="N4236">
        <v>1.4028004385359101</v>
      </c>
      <c r="O4236">
        <v>42.1875</v>
      </c>
      <c r="P4236">
        <v>25.097732603596501</v>
      </c>
      <c r="Q4236">
        <v>-2.3015327849383999E-2</v>
      </c>
    </row>
    <row r="4237" spans="1:17" hidden="1" x14ac:dyDescent="0.3">
      <c r="A4237" t="s">
        <v>8705</v>
      </c>
      <c r="B4237" t="s">
        <v>8706</v>
      </c>
      <c r="C4237" t="str">
        <f>IFERROR(VLOOKUP(Table1[[#This Row],[Ticker]],[1]!Table2[[Symbol]:[Industry]],2,FALSE),"-")</f>
        <v>-</v>
      </c>
      <c r="D4237" t="s">
        <v>72</v>
      </c>
      <c r="E4237">
        <v>14.882400000000001</v>
      </c>
      <c r="F4237">
        <v>2.6</v>
      </c>
      <c r="G4237">
        <v>-30.794086619140899</v>
      </c>
      <c r="H4237">
        <v>1.17724208071378</v>
      </c>
      <c r="I4237">
        <v>35.008789003063796</v>
      </c>
      <c r="J4237">
        <v>-2.5532483428991699</v>
      </c>
      <c r="K4237">
        <v>2.4788299954263802</v>
      </c>
      <c r="L4237">
        <v>2.4611693071880998</v>
      </c>
      <c r="M4237">
        <v>57.4975773810215</v>
      </c>
      <c r="N4237">
        <v>1.86049116503664</v>
      </c>
      <c r="O4237">
        <v>80.769230769230703</v>
      </c>
      <c r="P4237">
        <v>103.125</v>
      </c>
      <c r="Q4237">
        <v>-5.6943167100545998E-2</v>
      </c>
    </row>
    <row r="4238" spans="1:17" hidden="1" x14ac:dyDescent="0.3">
      <c r="A4238" t="s">
        <v>8707</v>
      </c>
      <c r="B4238" t="s">
        <v>8708</v>
      </c>
      <c r="C4238" t="str">
        <f>IFERROR(VLOOKUP(Table1[[#This Row],[Ticker]],[1]!Table2[[Symbol]:[Industry]],2,FALSE),"-")</f>
        <v>-</v>
      </c>
      <c r="D4238" t="s">
        <v>630</v>
      </c>
      <c r="E4238">
        <v>14.858880919999899</v>
      </c>
      <c r="F4238">
        <v>4952.3</v>
      </c>
      <c r="G4238">
        <v>63.336276528756898</v>
      </c>
      <c r="H4238">
        <v>22.226253026598901</v>
      </c>
      <c r="I4238">
        <v>92.628110535073404</v>
      </c>
      <c r="J4238">
        <v>6.8096722011237301</v>
      </c>
      <c r="K4238">
        <v>4148.9930518251604</v>
      </c>
      <c r="L4238">
        <v>3625.9560003596598</v>
      </c>
      <c r="M4238">
        <v>90.191981941602904</v>
      </c>
      <c r="N4238">
        <v>1.3550147331659901</v>
      </c>
      <c r="O4238">
        <v>0</v>
      </c>
      <c r="P4238">
        <v>140.87062256809301</v>
      </c>
      <c r="Q4238">
        <v>0.120495884328733</v>
      </c>
    </row>
    <row r="4239" spans="1:17" hidden="1" x14ac:dyDescent="0.3">
      <c r="A4239" t="s">
        <v>8709</v>
      </c>
      <c r="B4239" t="s">
        <v>8710</v>
      </c>
      <c r="C4239" t="str">
        <f>IFERROR(VLOOKUP(Table1[[#This Row],[Ticker]],[1]!Table2[[Symbol]:[Industry]],2,FALSE),"-")</f>
        <v>-</v>
      </c>
      <c r="D4239" t="s">
        <v>967</v>
      </c>
      <c r="E4239">
        <v>14.855398599999999</v>
      </c>
      <c r="F4239">
        <v>24.5</v>
      </c>
      <c r="G4239">
        <v>-33.310377285763501</v>
      </c>
      <c r="H4239">
        <v>2.9711909414561002</v>
      </c>
      <c r="I4239">
        <v>-31.952681456590199</v>
      </c>
      <c r="J4239">
        <v>3.0880457658666298</v>
      </c>
      <c r="K4239">
        <v>25.144226318767501</v>
      </c>
      <c r="L4239">
        <v>25.745536279256601</v>
      </c>
      <c r="M4239">
        <v>43.663758912466299</v>
      </c>
      <c r="N4239">
        <v>0.63716361531017496</v>
      </c>
      <c r="O4239">
        <v>60</v>
      </c>
      <c r="P4239">
        <v>28.541448058761802</v>
      </c>
      <c r="Q4239">
        <v>0.113075639711135</v>
      </c>
    </row>
    <row r="4240" spans="1:17" hidden="1" x14ac:dyDescent="0.3">
      <c r="A4240" t="s">
        <v>8711</v>
      </c>
      <c r="B4240" t="s">
        <v>8712</v>
      </c>
      <c r="C4240" t="str">
        <f>IFERROR(VLOOKUP(Table1[[#This Row],[Ticker]],[1]!Table2[[Symbol]:[Industry]],2,FALSE),"-")</f>
        <v>-</v>
      </c>
      <c r="D4240" t="s">
        <v>306</v>
      </c>
      <c r="E4240">
        <v>14.798069999999999</v>
      </c>
      <c r="F4240">
        <v>19.809999999999999</v>
      </c>
      <c r="G4240">
        <v>55.106556570511103</v>
      </c>
      <c r="H4240">
        <v>2.9248389659615599</v>
      </c>
      <c r="I4240">
        <v>5.4987558840301203</v>
      </c>
      <c r="J4240">
        <v>9.6278540193055608</v>
      </c>
      <c r="K4240">
        <v>18.602536715890398</v>
      </c>
      <c r="L4240">
        <v>17.539310386507498</v>
      </c>
      <c r="M4240">
        <v>68.246862883122006</v>
      </c>
      <c r="N4240">
        <v>1.38894318810791</v>
      </c>
      <c r="O4240">
        <v>15.547703180212</v>
      </c>
      <c r="P4240">
        <v>102.349336057201</v>
      </c>
      <c r="Q4240">
        <v>0.121778777602656</v>
      </c>
    </row>
    <row r="4241" spans="1:17" hidden="1" x14ac:dyDescent="0.3">
      <c r="A4241" t="s">
        <v>8713</v>
      </c>
      <c r="B4241" t="s">
        <v>8714</v>
      </c>
      <c r="C4241" t="str">
        <f>IFERROR(VLOOKUP(Table1[[#This Row],[Ticker]],[1]!Table2[[Symbol]:[Industry]],2,FALSE),"-")</f>
        <v>-</v>
      </c>
      <c r="D4241" t="s">
        <v>566</v>
      </c>
      <c r="E4241">
        <v>14.76736</v>
      </c>
      <c r="F4241">
        <v>4.1500000000000004</v>
      </c>
      <c r="G4241">
        <v>-29.549368844165901</v>
      </c>
      <c r="H4241">
        <v>2.4411337760057901</v>
      </c>
      <c r="I4241">
        <v>-9.6185185552781896</v>
      </c>
      <c r="J4241">
        <v>-1.84720536311723</v>
      </c>
      <c r="K4241">
        <v>4.2305128624283297</v>
      </c>
      <c r="L4241">
        <v>4.1939715325673701</v>
      </c>
      <c r="M4241">
        <v>41.6201920458834</v>
      </c>
      <c r="N4241">
        <v>0.664384152527975</v>
      </c>
      <c r="O4241">
        <v>58.313253012048101</v>
      </c>
      <c r="P4241">
        <v>16.2464985994397</v>
      </c>
      <c r="Q4241">
        <v>4.6340663395646998E-2</v>
      </c>
    </row>
    <row r="4242" spans="1:17" hidden="1" x14ac:dyDescent="0.3">
      <c r="A4242" t="s">
        <v>8715</v>
      </c>
      <c r="B4242" t="s">
        <v>8716</v>
      </c>
      <c r="C4242" t="str">
        <f>IFERROR(VLOOKUP(Table1[[#This Row],[Ticker]],[1]!Table2[[Symbol]:[Industry]],2,FALSE),"-")</f>
        <v>-</v>
      </c>
      <c r="D4242" t="s">
        <v>141</v>
      </c>
      <c r="E4242">
        <v>14.597338239999999</v>
      </c>
      <c r="F4242">
        <v>36.799999999999997</v>
      </c>
      <c r="G4242">
        <v>303.92863380556599</v>
      </c>
      <c r="H4242">
        <v>-13.6318232458216</v>
      </c>
      <c r="I4242">
        <v>319.54576579768502</v>
      </c>
      <c r="J4242">
        <v>-7.2304217545496599</v>
      </c>
      <c r="K4242">
        <v>29.160370626681999</v>
      </c>
      <c r="M4242">
        <v>17.677547960466299</v>
      </c>
      <c r="O4242">
        <v>23.2336956521739</v>
      </c>
      <c r="P4242">
        <v>333.96226415094299</v>
      </c>
    </row>
    <row r="4243" spans="1:17" hidden="1" x14ac:dyDescent="0.3">
      <c r="A4243" t="s">
        <v>8717</v>
      </c>
      <c r="B4243" t="s">
        <v>8718</v>
      </c>
      <c r="C4243" t="str">
        <f>IFERROR(VLOOKUP(Table1[[#This Row],[Ticker]],[1]!Table2[[Symbol]:[Industry]],2,FALSE),"-")</f>
        <v>-</v>
      </c>
      <c r="D4243" t="s">
        <v>569</v>
      </c>
      <c r="E4243">
        <v>14.597089199999999</v>
      </c>
      <c r="F4243">
        <v>19.02</v>
      </c>
      <c r="G4243">
        <v>116.97935666761001</v>
      </c>
      <c r="H4243">
        <v>10.7532199477539</v>
      </c>
      <c r="I4243">
        <v>57.7101984793211</v>
      </c>
      <c r="J4243">
        <v>-2.3746522463585902</v>
      </c>
      <c r="K4243">
        <v>17.206597051552102</v>
      </c>
      <c r="L4243">
        <v>13.088397331629499</v>
      </c>
      <c r="M4243">
        <v>51.601331340444403</v>
      </c>
      <c r="N4243">
        <v>0.58566070962986605</v>
      </c>
      <c r="O4243">
        <v>10.094637223974701</v>
      </c>
      <c r="P4243">
        <v>210.277324632952</v>
      </c>
      <c r="Q4243">
        <v>9.4033613524990997E-2</v>
      </c>
    </row>
    <row r="4244" spans="1:17" hidden="1" x14ac:dyDescent="0.3">
      <c r="A4244" t="s">
        <v>8719</v>
      </c>
      <c r="B4244" t="s">
        <v>8720</v>
      </c>
      <c r="C4244" t="str">
        <f>IFERROR(VLOOKUP(Table1[[#This Row],[Ticker]],[1]!Table2[[Symbol]:[Industry]],2,FALSE),"-")</f>
        <v>-</v>
      </c>
      <c r="D4244" t="s">
        <v>228</v>
      </c>
      <c r="E4244">
        <v>14.546146368</v>
      </c>
      <c r="F4244">
        <v>52.39</v>
      </c>
      <c r="G4244">
        <v>38.9663696546233</v>
      </c>
      <c r="H4244">
        <v>0.47617470484133101</v>
      </c>
      <c r="I4244">
        <v>-21.2290205873384</v>
      </c>
      <c r="J4244">
        <v>7.8419461602269704</v>
      </c>
      <c r="K4244">
        <v>53.609353922339203</v>
      </c>
      <c r="L4244">
        <v>54.770849806940802</v>
      </c>
      <c r="M4244">
        <v>75.248840975617</v>
      </c>
      <c r="N4244">
        <v>0.35887014457249899</v>
      </c>
      <c r="O4244">
        <v>112.29242221798</v>
      </c>
      <c r="P4244">
        <v>86.308677098150696</v>
      </c>
      <c r="Q4244">
        <v>9.8435084578349999E-2</v>
      </c>
    </row>
    <row r="4245" spans="1:17" hidden="1" x14ac:dyDescent="0.3">
      <c r="A4245" t="s">
        <v>8721</v>
      </c>
      <c r="B4245" t="s">
        <v>8722</v>
      </c>
      <c r="C4245" t="str">
        <f>IFERROR(VLOOKUP(Table1[[#This Row],[Ticker]],[1]!Table2[[Symbol]:[Industry]],2,FALSE),"-")</f>
        <v>-</v>
      </c>
      <c r="D4245" t="s">
        <v>231</v>
      </c>
      <c r="E4245">
        <v>14.5060565</v>
      </c>
      <c r="F4245">
        <v>48.41</v>
      </c>
      <c r="G4245">
        <v>59.809506909525197</v>
      </c>
      <c r="H4245">
        <v>-0.70896694835237195</v>
      </c>
      <c r="I4245">
        <v>-4.3687602309574904</v>
      </c>
      <c r="J4245">
        <v>-4.3378936832842498</v>
      </c>
      <c r="K4245">
        <v>45.5460604965157</v>
      </c>
      <c r="L4245">
        <v>40.396588256989801</v>
      </c>
      <c r="M4245">
        <v>61.306301165517397</v>
      </c>
      <c r="N4245">
        <v>1.6575276233732099</v>
      </c>
      <c r="O4245">
        <v>34.145837636851901</v>
      </c>
      <c r="P4245">
        <v>110.204081632653</v>
      </c>
      <c r="Q4245">
        <v>9.4499755353149001E-2</v>
      </c>
    </row>
    <row r="4246" spans="1:17" hidden="1" x14ac:dyDescent="0.3">
      <c r="A4246" t="s">
        <v>8723</v>
      </c>
      <c r="B4246" t="s">
        <v>8724</v>
      </c>
      <c r="C4246" t="str">
        <f>IFERROR(VLOOKUP(Table1[[#This Row],[Ticker]],[1]!Table2[[Symbol]:[Industry]],2,FALSE),"-")</f>
        <v>-</v>
      </c>
      <c r="D4246" t="s">
        <v>532</v>
      </c>
      <c r="E4246">
        <v>14.47908</v>
      </c>
      <c r="F4246">
        <v>47.01</v>
      </c>
      <c r="G4246">
        <v>154.01470802320301</v>
      </c>
      <c r="H4246">
        <v>35.545163897327697</v>
      </c>
      <c r="I4246">
        <v>-14.480273863461999</v>
      </c>
      <c r="J4246">
        <v>7.3585457587279803</v>
      </c>
      <c r="K4246">
        <v>42.403319834662497</v>
      </c>
      <c r="L4246">
        <v>36.758671472442501</v>
      </c>
      <c r="M4246">
        <v>52.619293693252999</v>
      </c>
      <c r="N4246">
        <v>0.828855735614492</v>
      </c>
      <c r="O4246">
        <v>29.674537332482402</v>
      </c>
      <c r="P4246">
        <v>184.04833836858</v>
      </c>
    </row>
    <row r="4247" spans="1:17" hidden="1" x14ac:dyDescent="0.3">
      <c r="A4247" t="s">
        <v>8725</v>
      </c>
      <c r="B4247" t="s">
        <v>8726</v>
      </c>
      <c r="C4247" t="str">
        <f>IFERROR(VLOOKUP(Table1[[#This Row],[Ticker]],[1]!Table2[[Symbol]:[Industry]],2,FALSE),"-")</f>
        <v>-</v>
      </c>
      <c r="D4247" t="s">
        <v>532</v>
      </c>
      <c r="E4247">
        <v>14.471348819999999</v>
      </c>
      <c r="F4247">
        <v>459.3</v>
      </c>
      <c r="G4247">
        <v>47.268048867130503</v>
      </c>
      <c r="H4247">
        <v>1.6039073138139499</v>
      </c>
      <c r="I4247">
        <v>-28.3488510188627</v>
      </c>
      <c r="J4247">
        <v>-4.1418555242629003</v>
      </c>
      <c r="K4247">
        <v>469.33328012232602</v>
      </c>
      <c r="L4247">
        <v>438.07197047216903</v>
      </c>
      <c r="M4247">
        <v>33.492634589905599</v>
      </c>
      <c r="N4247">
        <v>1.30914893617021</v>
      </c>
      <c r="O4247">
        <v>33.844981493577102</v>
      </c>
      <c r="P4247">
        <v>77.335907335907294</v>
      </c>
      <c r="Q4247">
        <v>5.6990082473334001E-2</v>
      </c>
    </row>
    <row r="4248" spans="1:17" hidden="1" x14ac:dyDescent="0.3">
      <c r="A4248" t="s">
        <v>8727</v>
      </c>
      <c r="B4248" t="s">
        <v>8728</v>
      </c>
      <c r="C4248" t="str">
        <f>IFERROR(VLOOKUP(Table1[[#This Row],[Ticker]],[1]!Table2[[Symbol]:[Industry]],2,FALSE),"-")</f>
        <v>-</v>
      </c>
      <c r="D4248" t="s">
        <v>89</v>
      </c>
      <c r="E4248">
        <v>14.463745866673699</v>
      </c>
      <c r="F4248">
        <v>43</v>
      </c>
      <c r="M4248" s="1">
        <v>9.8126000000000006E-11</v>
      </c>
      <c r="N4248">
        <v>1</v>
      </c>
    </row>
    <row r="4249" spans="1:17" hidden="1" x14ac:dyDescent="0.3">
      <c r="A4249" t="s">
        <v>8729</v>
      </c>
      <c r="B4249" t="s">
        <v>8730</v>
      </c>
      <c r="C4249" t="str">
        <f>IFERROR(VLOOKUP(Table1[[#This Row],[Ticker]],[1]!Table2[[Symbol]:[Industry]],2,FALSE),"-")</f>
        <v>-</v>
      </c>
      <c r="D4249" t="s">
        <v>412</v>
      </c>
      <c r="E4249">
        <v>14.413909</v>
      </c>
      <c r="F4249">
        <v>82.45</v>
      </c>
      <c r="G4249">
        <v>-25.666541737781699</v>
      </c>
      <c r="H4249">
        <v>-0.35374485506417902</v>
      </c>
      <c r="I4249">
        <v>-4.4831650199246598</v>
      </c>
      <c r="K4249">
        <v>79.103602502210194</v>
      </c>
      <c r="L4249">
        <v>81.751516601965704</v>
      </c>
      <c r="M4249">
        <v>56.680768442663599</v>
      </c>
      <c r="N4249">
        <v>0.85344827586206895</v>
      </c>
      <c r="O4249">
        <v>17.647058823529399</v>
      </c>
      <c r="P4249">
        <v>36.280991735537199</v>
      </c>
    </row>
    <row r="4250" spans="1:17" hidden="1" x14ac:dyDescent="0.3">
      <c r="A4250" t="s">
        <v>8731</v>
      </c>
      <c r="B4250" t="s">
        <v>8732</v>
      </c>
      <c r="C4250" t="str">
        <f>IFERROR(VLOOKUP(Table1[[#This Row],[Ticker]],[1]!Table2[[Symbol]:[Industry]],2,FALSE),"-")</f>
        <v>-</v>
      </c>
      <c r="D4250" t="s">
        <v>630</v>
      </c>
      <c r="E4250">
        <v>14.363184</v>
      </c>
      <c r="F4250">
        <v>24.73</v>
      </c>
      <c r="G4250">
        <v>35.1634304428664</v>
      </c>
      <c r="H4250">
        <v>6.5793167733095501</v>
      </c>
      <c r="I4250">
        <v>-12.0148420385582</v>
      </c>
      <c r="J4250">
        <v>3.10416866511172</v>
      </c>
      <c r="K4250">
        <v>22.245213174013401</v>
      </c>
      <c r="L4250">
        <v>19.660131516973799</v>
      </c>
      <c r="M4250">
        <v>57.963389058757997</v>
      </c>
      <c r="N4250">
        <v>1.9616615670797499</v>
      </c>
      <c r="O4250">
        <v>13.4249898908208</v>
      </c>
      <c r="P4250">
        <v>135.748331744518</v>
      </c>
    </row>
    <row r="4251" spans="1:17" hidden="1" x14ac:dyDescent="0.3">
      <c r="A4251" t="s">
        <v>8733</v>
      </c>
      <c r="B4251" t="s">
        <v>8734</v>
      </c>
      <c r="C4251" t="str">
        <f>IFERROR(VLOOKUP(Table1[[#This Row],[Ticker]],[1]!Table2[[Symbol]:[Industry]],2,FALSE),"-")</f>
        <v>-</v>
      </c>
      <c r="D4251" t="s">
        <v>743</v>
      </c>
      <c r="E4251">
        <v>14.354740187999999</v>
      </c>
      <c r="F4251">
        <v>13.59</v>
      </c>
      <c r="G4251">
        <v>-38.518478830225099</v>
      </c>
      <c r="H4251">
        <v>-1.05275940893314</v>
      </c>
      <c r="I4251">
        <v>-7.8282630591403599</v>
      </c>
      <c r="J4251">
        <v>1.0141329156515699</v>
      </c>
      <c r="K4251">
        <v>13.608965931829401</v>
      </c>
      <c r="L4251">
        <v>13.599475710081</v>
      </c>
      <c r="M4251">
        <v>58.520367008885003</v>
      </c>
      <c r="N4251">
        <v>0.73938658173820404</v>
      </c>
      <c r="O4251">
        <v>17.733627667402398</v>
      </c>
      <c r="P4251">
        <v>16.6523605150214</v>
      </c>
    </row>
    <row r="4252" spans="1:17" hidden="1" x14ac:dyDescent="0.3">
      <c r="A4252" t="s">
        <v>8735</v>
      </c>
      <c r="B4252" t="s">
        <v>8736</v>
      </c>
      <c r="C4252" t="str">
        <f>IFERROR(VLOOKUP(Table1[[#This Row],[Ticker]],[1]!Table2[[Symbol]:[Industry]],2,FALSE),"-")</f>
        <v>-</v>
      </c>
      <c r="D4252" t="s">
        <v>27</v>
      </c>
      <c r="E4252">
        <v>14.3468</v>
      </c>
      <c r="F4252">
        <v>71.2</v>
      </c>
      <c r="G4252">
        <v>-67.302352812337006</v>
      </c>
      <c r="H4252">
        <v>-13.0001325728513</v>
      </c>
      <c r="I4252">
        <v>-35.3053872421468</v>
      </c>
      <c r="J4252">
        <v>-1.5118107851636999</v>
      </c>
      <c r="K4252">
        <v>80.392099642089093</v>
      </c>
      <c r="L4252">
        <v>101.65851790536099</v>
      </c>
      <c r="M4252">
        <v>26.801924763710598</v>
      </c>
      <c r="N4252">
        <v>0.89285714285714202</v>
      </c>
      <c r="O4252">
        <v>65.730337078651601</v>
      </c>
      <c r="P4252">
        <v>2.29885057471266</v>
      </c>
      <c r="Q4252">
        <v>-0.135659327903218</v>
      </c>
    </row>
    <row r="4253" spans="1:17" hidden="1" x14ac:dyDescent="0.3">
      <c r="A4253" t="s">
        <v>8737</v>
      </c>
      <c r="B4253" t="s">
        <v>8738</v>
      </c>
      <c r="C4253" t="str">
        <f>IFERROR(VLOOKUP(Table1[[#This Row],[Ticker]],[1]!Table2[[Symbol]:[Industry]],2,FALSE),"-")</f>
        <v>-</v>
      </c>
      <c r="D4253" t="s">
        <v>5872</v>
      </c>
      <c r="E4253">
        <v>14.275456</v>
      </c>
      <c r="F4253">
        <v>85.79</v>
      </c>
      <c r="G4253">
        <v>5.71004054069929</v>
      </c>
      <c r="H4253">
        <v>13.160702131400701</v>
      </c>
      <c r="I4253">
        <v>-7.17899835325799</v>
      </c>
      <c r="J4253">
        <v>-6.3666088821340701</v>
      </c>
      <c r="K4253">
        <v>80.274229716153997</v>
      </c>
      <c r="L4253">
        <v>75.949080995758095</v>
      </c>
      <c r="M4253">
        <v>49.3514512277116</v>
      </c>
      <c r="N4253">
        <v>1.5652173913043399</v>
      </c>
      <c r="O4253">
        <v>5.2570229630492804</v>
      </c>
      <c r="P4253">
        <v>35.743670886075897</v>
      </c>
    </row>
    <row r="4254" spans="1:17" hidden="1" x14ac:dyDescent="0.3">
      <c r="A4254" t="s">
        <v>8739</v>
      </c>
      <c r="B4254" t="s">
        <v>8740</v>
      </c>
      <c r="C4254" t="str">
        <f>IFERROR(VLOOKUP(Table1[[#This Row],[Ticker]],[1]!Table2[[Symbol]:[Industry]],2,FALSE),"-")</f>
        <v>-</v>
      </c>
      <c r="D4254" t="s">
        <v>21</v>
      </c>
      <c r="E4254">
        <v>14.272645000000001</v>
      </c>
      <c r="F4254">
        <v>77.95</v>
      </c>
      <c r="G4254">
        <v>20.448995137248801</v>
      </c>
      <c r="H4254">
        <v>-15.402172293731599</v>
      </c>
      <c r="I4254">
        <v>18.2643527105717</v>
      </c>
      <c r="J4254">
        <v>-10.713435859051099</v>
      </c>
      <c r="K4254">
        <v>86.839918051958605</v>
      </c>
      <c r="L4254">
        <v>75.0237919312667</v>
      </c>
      <c r="M4254">
        <v>33.206855382838398</v>
      </c>
      <c r="N4254">
        <v>1.91822803359071</v>
      </c>
      <c r="O4254">
        <v>59.704939063502202</v>
      </c>
      <c r="P4254">
        <v>72.037077907746607</v>
      </c>
      <c r="Q4254">
        <v>7.1113808062916006E-2</v>
      </c>
    </row>
    <row r="4255" spans="1:17" hidden="1" x14ac:dyDescent="0.3">
      <c r="A4255" t="s">
        <v>8741</v>
      </c>
      <c r="B4255" t="s">
        <v>8742</v>
      </c>
      <c r="C4255" t="str">
        <f>IFERROR(VLOOKUP(Table1[[#This Row],[Ticker]],[1]!Table2[[Symbol]:[Industry]],2,FALSE),"-")</f>
        <v>-</v>
      </c>
      <c r="D4255" t="s">
        <v>51</v>
      </c>
      <c r="E4255">
        <v>14.104981199999999</v>
      </c>
      <c r="F4255">
        <v>33.08</v>
      </c>
      <c r="G4255">
        <v>-22.596150644174902</v>
      </c>
      <c r="H4255">
        <v>-4.3198031617677097</v>
      </c>
      <c r="I4255">
        <v>-13.4088647654717</v>
      </c>
      <c r="J4255">
        <v>-1.3721459806944301</v>
      </c>
      <c r="K4255">
        <v>34.249386836140097</v>
      </c>
      <c r="L4255">
        <v>32.857417386378302</v>
      </c>
      <c r="M4255">
        <v>49.9858452174551</v>
      </c>
      <c r="N4255">
        <v>0.69197942882153396</v>
      </c>
      <c r="O4255">
        <v>32.164449818621499</v>
      </c>
      <c r="P4255">
        <v>62.156862745098003</v>
      </c>
      <c r="Q4255">
        <v>0.103796388955101</v>
      </c>
    </row>
    <row r="4256" spans="1:17" hidden="1" x14ac:dyDescent="0.3">
      <c r="A4256" t="s">
        <v>8743</v>
      </c>
      <c r="B4256" t="s">
        <v>8744</v>
      </c>
      <c r="C4256" t="str">
        <f>IFERROR(VLOOKUP(Table1[[#This Row],[Ticker]],[1]!Table2[[Symbol]:[Industry]],2,FALSE),"-")</f>
        <v>-</v>
      </c>
      <c r="D4256" t="s">
        <v>2276</v>
      </c>
      <c r="E4256">
        <v>14.036022000000001</v>
      </c>
      <c r="F4256">
        <v>0.88</v>
      </c>
      <c r="G4256">
        <v>32.929332617586297</v>
      </c>
      <c r="H4256">
        <v>23.052586813201302</v>
      </c>
      <c r="I4256">
        <v>6.1314468522214396</v>
      </c>
      <c r="J4256">
        <v>24.655251279579499</v>
      </c>
      <c r="K4256">
        <v>0.74188172256732499</v>
      </c>
      <c r="L4256">
        <v>0.70464408709555104</v>
      </c>
      <c r="M4256">
        <v>62.781568687553097</v>
      </c>
      <c r="N4256">
        <v>1.3408287052479899</v>
      </c>
      <c r="O4256">
        <v>39.772727272727202</v>
      </c>
      <c r="P4256">
        <v>83.3333333333333</v>
      </c>
      <c r="Q4256">
        <v>9.1513581070826994E-2</v>
      </c>
    </row>
    <row r="4257" spans="1:17" hidden="1" x14ac:dyDescent="0.3">
      <c r="A4257" t="s">
        <v>8745</v>
      </c>
      <c r="B4257" t="s">
        <v>8746</v>
      </c>
      <c r="C4257" t="str">
        <f>IFERROR(VLOOKUP(Table1[[#This Row],[Ticker]],[1]!Table2[[Symbol]:[Industry]],2,FALSE),"-")</f>
        <v>-</v>
      </c>
      <c r="D4257" t="s">
        <v>1308</v>
      </c>
      <c r="E4257">
        <v>14</v>
      </c>
      <c r="F4257">
        <v>100</v>
      </c>
      <c r="G4257">
        <v>-20.119363473536701</v>
      </c>
      <c r="H4257">
        <v>-1.2717375111229301</v>
      </c>
      <c r="I4257">
        <v>-41.156425093184701</v>
      </c>
      <c r="J4257">
        <v>1.7206375244601999</v>
      </c>
      <c r="K4257">
        <v>102.608599541993</v>
      </c>
      <c r="L4257">
        <v>107.460868876627</v>
      </c>
      <c r="M4257">
        <v>49.482934689995901</v>
      </c>
      <c r="N4257">
        <v>0.92076923076923001</v>
      </c>
      <c r="O4257">
        <v>68.919999999999902</v>
      </c>
      <c r="P4257">
        <v>25</v>
      </c>
      <c r="Q4257">
        <v>-5.6300407286969997E-3</v>
      </c>
    </row>
    <row r="4258" spans="1:17" hidden="1" x14ac:dyDescent="0.3">
      <c r="A4258" t="s">
        <v>8747</v>
      </c>
      <c r="B4258" t="s">
        <v>8748</v>
      </c>
      <c r="C4258" t="str">
        <f>IFERROR(VLOOKUP(Table1[[#This Row],[Ticker]],[1]!Table2[[Symbol]:[Industry]],2,FALSE),"-")</f>
        <v>-</v>
      </c>
      <c r="D4258" t="s">
        <v>532</v>
      </c>
      <c r="E4258">
        <v>13.9693697</v>
      </c>
      <c r="F4258">
        <v>32.89</v>
      </c>
      <c r="G4258">
        <v>61.187299887181403</v>
      </c>
      <c r="H4258">
        <v>-7.6535655262662496</v>
      </c>
      <c r="I4258">
        <v>-32.6209251127705</v>
      </c>
      <c r="J4258">
        <v>-19.8749708394515</v>
      </c>
      <c r="K4258">
        <v>36.0039393099457</v>
      </c>
      <c r="L4258">
        <v>33.910205143485904</v>
      </c>
      <c r="M4258">
        <v>31.375865956297201</v>
      </c>
      <c r="N4258">
        <v>0.46434032662548103</v>
      </c>
      <c r="O4258">
        <v>58.041958041957997</v>
      </c>
      <c r="P4258">
        <v>101.285189718482</v>
      </c>
      <c r="Q4258">
        <v>0.128500740889993</v>
      </c>
    </row>
    <row r="4259" spans="1:17" hidden="1" x14ac:dyDescent="0.3">
      <c r="A4259" t="s">
        <v>8749</v>
      </c>
      <c r="B4259" t="s">
        <v>8750</v>
      </c>
      <c r="C4259" t="str">
        <f>IFERROR(VLOOKUP(Table1[[#This Row],[Ticker]],[1]!Table2[[Symbol]:[Industry]],2,FALSE),"-")</f>
        <v>-</v>
      </c>
      <c r="D4259" t="s">
        <v>630</v>
      </c>
      <c r="E4259">
        <v>13.953295744999901</v>
      </c>
      <c r="F4259">
        <v>26</v>
      </c>
      <c r="M4259">
        <v>50</v>
      </c>
      <c r="N4259">
        <v>1</v>
      </c>
    </row>
    <row r="4260" spans="1:17" hidden="1" x14ac:dyDescent="0.3">
      <c r="A4260" t="s">
        <v>8751</v>
      </c>
      <c r="B4260" t="s">
        <v>8752</v>
      </c>
      <c r="C4260" t="str">
        <f>IFERROR(VLOOKUP(Table1[[#This Row],[Ticker]],[1]!Table2[[Symbol]:[Industry]],2,FALSE),"-")</f>
        <v>-</v>
      </c>
      <c r="D4260" t="s">
        <v>141</v>
      </c>
      <c r="E4260">
        <v>13.932072</v>
      </c>
      <c r="F4260">
        <v>18</v>
      </c>
      <c r="G4260">
        <v>57.4663696546233</v>
      </c>
      <c r="H4260">
        <v>-8.7267503645933608</v>
      </c>
      <c r="I4260">
        <v>-42.560210928108297</v>
      </c>
      <c r="J4260">
        <v>-8.8271588341648695</v>
      </c>
      <c r="K4260">
        <v>20.216250112297299</v>
      </c>
      <c r="L4260">
        <v>15.1543535986112</v>
      </c>
      <c r="M4260">
        <v>4.1790480899800002E-4</v>
      </c>
      <c r="N4260">
        <v>0.92592592592592504</v>
      </c>
      <c r="O4260">
        <v>60.8333333333333</v>
      </c>
      <c r="P4260">
        <v>108.09248554913199</v>
      </c>
    </row>
    <row r="4261" spans="1:17" hidden="1" x14ac:dyDescent="0.3">
      <c r="A4261" t="s">
        <v>8753</v>
      </c>
      <c r="B4261" t="s">
        <v>8754</v>
      </c>
      <c r="C4261" t="str">
        <f>IFERROR(VLOOKUP(Table1[[#This Row],[Ticker]],[1]!Table2[[Symbol]:[Industry]],2,FALSE),"-")</f>
        <v>-</v>
      </c>
      <c r="D4261" t="s">
        <v>473</v>
      </c>
      <c r="E4261">
        <v>13.9307126</v>
      </c>
      <c r="F4261">
        <v>19</v>
      </c>
      <c r="G4261">
        <v>-23.888378948728601</v>
      </c>
      <c r="H4261">
        <v>4.5778446615790198</v>
      </c>
      <c r="I4261">
        <v>-8.8609427977024495</v>
      </c>
      <c r="J4261">
        <v>-1.3721459806944301</v>
      </c>
      <c r="K4261">
        <v>18.153605928908402</v>
      </c>
      <c r="L4261">
        <v>17.535389767856401</v>
      </c>
      <c r="M4261">
        <v>99.992826608152697</v>
      </c>
      <c r="N4261">
        <v>0.83333333333333304</v>
      </c>
      <c r="O4261">
        <v>0</v>
      </c>
      <c r="P4261">
        <v>11.111111111111001</v>
      </c>
    </row>
    <row r="4262" spans="1:17" hidden="1" x14ac:dyDescent="0.3">
      <c r="A4262" t="s">
        <v>8755</v>
      </c>
      <c r="B4262" t="s">
        <v>8756</v>
      </c>
      <c r="C4262" t="str">
        <f>IFERROR(VLOOKUP(Table1[[#This Row],[Ticker]],[1]!Table2[[Symbol]:[Industry]],2,FALSE),"-")</f>
        <v>-</v>
      </c>
      <c r="D4262" t="s">
        <v>566</v>
      </c>
      <c r="E4262">
        <v>13.893419568000001</v>
      </c>
      <c r="F4262">
        <v>11.68</v>
      </c>
      <c r="G4262">
        <v>52.7519721585357</v>
      </c>
      <c r="H4262">
        <v>25.6381826713172</v>
      </c>
      <c r="I4262">
        <v>70.980327043567399</v>
      </c>
      <c r="J4262">
        <v>31.921267192958201</v>
      </c>
      <c r="K4262">
        <v>8.5167852819490708</v>
      </c>
      <c r="L4262">
        <v>7.4401774401946197</v>
      </c>
      <c r="M4262">
        <v>84.409901350701901</v>
      </c>
      <c r="N4262">
        <v>1.5748000302760801</v>
      </c>
      <c r="O4262">
        <v>0</v>
      </c>
      <c r="P4262">
        <v>124.184261036468</v>
      </c>
      <c r="Q4262">
        <v>0.13815060145302499</v>
      </c>
    </row>
    <row r="4263" spans="1:17" hidden="1" x14ac:dyDescent="0.3">
      <c r="A4263" t="s">
        <v>8757</v>
      </c>
      <c r="B4263" t="s">
        <v>8758</v>
      </c>
      <c r="C4263" t="str">
        <f>IFERROR(VLOOKUP(Table1[[#This Row],[Ticker]],[1]!Table2[[Symbol]:[Industry]],2,FALSE),"-")</f>
        <v>-</v>
      </c>
      <c r="D4263" t="s">
        <v>532</v>
      </c>
      <c r="E4263">
        <v>13.881209999999999</v>
      </c>
      <c r="F4263">
        <v>2.13</v>
      </c>
      <c r="G4263">
        <v>14.8643288382967</v>
      </c>
      <c r="H4263">
        <v>-12.0013512450285</v>
      </c>
      <c r="I4263">
        <v>18.708501646741901</v>
      </c>
      <c r="J4263">
        <v>-0.40127219428667099</v>
      </c>
      <c r="K4263">
        <v>2.0562268793321601</v>
      </c>
      <c r="L4263">
        <v>1.85822931578567</v>
      </c>
      <c r="M4263">
        <v>71.963231962884905</v>
      </c>
      <c r="N4263">
        <v>0.45767008852872099</v>
      </c>
      <c r="O4263">
        <v>33.802816901408399</v>
      </c>
      <c r="P4263">
        <v>66.406249999999901</v>
      </c>
      <c r="Q4263">
        <v>6.4851090163006997E-2</v>
      </c>
    </row>
    <row r="4264" spans="1:17" hidden="1" x14ac:dyDescent="0.3">
      <c r="A4264" t="s">
        <v>8759</v>
      </c>
      <c r="B4264" t="s">
        <v>8752</v>
      </c>
      <c r="C4264" t="str">
        <f>IFERROR(VLOOKUP(Table1[[#This Row],[Ticker]],[1]!Table2[[Symbol]:[Industry]],2,FALSE),"-")</f>
        <v>-</v>
      </c>
      <c r="D4264" t="s">
        <v>3598</v>
      </c>
      <c r="E4264">
        <v>13.870188000000001</v>
      </c>
      <c r="F4264">
        <v>18.96</v>
      </c>
      <c r="G4264">
        <v>76.502317367041599</v>
      </c>
      <c r="H4264">
        <v>26.780351474227</v>
      </c>
      <c r="I4264">
        <v>-6.7503995457622503</v>
      </c>
      <c r="J4264">
        <v>22.838380335095</v>
      </c>
      <c r="K4264">
        <v>18.566414711615799</v>
      </c>
      <c r="L4264">
        <v>16.923930644036702</v>
      </c>
      <c r="M4264">
        <v>47.122291241992698</v>
      </c>
      <c r="N4264">
        <v>3.1262274213356802</v>
      </c>
      <c r="O4264">
        <v>24.472573839662399</v>
      </c>
      <c r="P4264">
        <v>113.033707865168</v>
      </c>
      <c r="Q4264">
        <v>7.3788023415150006E-2</v>
      </c>
    </row>
    <row r="4265" spans="1:17" hidden="1" x14ac:dyDescent="0.3">
      <c r="A4265" t="s">
        <v>8760</v>
      </c>
      <c r="B4265" t="s">
        <v>8761</v>
      </c>
      <c r="C4265" t="str">
        <f>IFERROR(VLOOKUP(Table1[[#This Row],[Ticker]],[1]!Table2[[Symbol]:[Industry]],2,FALSE),"-")</f>
        <v>-</v>
      </c>
      <c r="D4265" t="s">
        <v>681</v>
      </c>
      <c r="E4265">
        <v>13.868891854999999</v>
      </c>
      <c r="F4265">
        <v>14.35</v>
      </c>
      <c r="G4265">
        <v>-69.865915460680597</v>
      </c>
      <c r="H4265">
        <v>-0.193570395219964</v>
      </c>
      <c r="I4265">
        <v>-42.845426034055997</v>
      </c>
      <c r="J4265">
        <v>0.73813312073510795</v>
      </c>
      <c r="K4265">
        <v>15.318596513020101</v>
      </c>
      <c r="L4265">
        <v>18.489416193140201</v>
      </c>
      <c r="M4265">
        <v>44.645269711047</v>
      </c>
      <c r="N4265">
        <v>0.48222867668871999</v>
      </c>
      <c r="O4265">
        <v>81.533101045296107</v>
      </c>
      <c r="P4265">
        <v>3.46070656092285</v>
      </c>
      <c r="Q4265">
        <v>-4.9533050610186001E-2</v>
      </c>
    </row>
    <row r="4266" spans="1:17" hidden="1" x14ac:dyDescent="0.3">
      <c r="A4266" t="s">
        <v>8762</v>
      </c>
      <c r="B4266" t="s">
        <v>8763</v>
      </c>
      <c r="C4266" t="str">
        <f>IFERROR(VLOOKUP(Table1[[#This Row],[Ticker]],[1]!Table2[[Symbol]:[Industry]],2,FALSE),"-")</f>
        <v>-</v>
      </c>
      <c r="E4266">
        <v>13.84281</v>
      </c>
      <c r="F4266">
        <v>37</v>
      </c>
      <c r="G4266">
        <v>-1.5614081231544401</v>
      </c>
      <c r="H4266">
        <v>-3.31580440785774</v>
      </c>
      <c r="I4266">
        <v>3.6811716116318798</v>
      </c>
      <c r="J4266">
        <v>4.0564254478769799</v>
      </c>
      <c r="K4266">
        <v>34.4185465363676</v>
      </c>
      <c r="L4266">
        <v>32.498871353008902</v>
      </c>
      <c r="M4266">
        <v>67.023585004830394</v>
      </c>
      <c r="N4266">
        <v>0.38350690502115498</v>
      </c>
      <c r="O4266">
        <v>29.108108108108102</v>
      </c>
      <c r="P4266">
        <v>53.019023986765902</v>
      </c>
      <c r="Q4266">
        <v>-1.6507178386877999E-2</v>
      </c>
    </row>
    <row r="4267" spans="1:17" hidden="1" x14ac:dyDescent="0.3">
      <c r="A4267" t="s">
        <v>8764</v>
      </c>
      <c r="B4267" t="s">
        <v>8765</v>
      </c>
      <c r="C4267" t="str">
        <f>IFERROR(VLOOKUP(Table1[[#This Row],[Ticker]],[1]!Table2[[Symbol]:[Industry]],2,FALSE),"-")</f>
        <v>-</v>
      </c>
      <c r="D4267" t="s">
        <v>532</v>
      </c>
      <c r="E4267">
        <v>13.824808750000001</v>
      </c>
      <c r="F4267">
        <v>43.85</v>
      </c>
      <c r="G4267">
        <v>16.13303632129</v>
      </c>
      <c r="H4267">
        <v>8.6493151204560199</v>
      </c>
      <c r="I4267">
        <v>-5.7962357820417401</v>
      </c>
      <c r="J4267">
        <v>14.3342252104413</v>
      </c>
      <c r="K4267">
        <v>37.849886119951798</v>
      </c>
      <c r="L4267">
        <v>36.328965794975701</v>
      </c>
      <c r="M4267">
        <v>82.654607803568695</v>
      </c>
      <c r="N4267">
        <v>2.1146666666666598</v>
      </c>
      <c r="O4267">
        <v>7.52565564424172</v>
      </c>
      <c r="P4267">
        <v>128.14776274713799</v>
      </c>
    </row>
    <row r="4268" spans="1:17" hidden="1" x14ac:dyDescent="0.3">
      <c r="A4268" t="s">
        <v>8766</v>
      </c>
      <c r="B4268" t="s">
        <v>8767</v>
      </c>
      <c r="C4268" t="str">
        <f>IFERROR(VLOOKUP(Table1[[#This Row],[Ticker]],[1]!Table2[[Symbol]:[Industry]],2,FALSE),"-")</f>
        <v>-</v>
      </c>
      <c r="D4268" t="s">
        <v>743</v>
      </c>
      <c r="E4268">
        <v>13.801773789</v>
      </c>
      <c r="F4268">
        <v>15.99</v>
      </c>
      <c r="G4268">
        <v>15.2507599871692</v>
      </c>
      <c r="H4268">
        <v>-0.767323891955212</v>
      </c>
      <c r="I4268">
        <v>3.1570310585066998</v>
      </c>
      <c r="J4268">
        <v>-0.29414978538689301</v>
      </c>
      <c r="K4268">
        <v>15.2305523622433</v>
      </c>
      <c r="L4268">
        <v>13.8205526508553</v>
      </c>
      <c r="M4268">
        <v>59.192142314001003</v>
      </c>
      <c r="N4268">
        <v>0.88440277366369402</v>
      </c>
      <c r="O4268">
        <v>2.5641025641025501</v>
      </c>
      <c r="P4268">
        <v>47.918593894541999</v>
      </c>
      <c r="Q4268">
        <v>3.6626942849021002E-2</v>
      </c>
    </row>
    <row r="4269" spans="1:17" hidden="1" x14ac:dyDescent="0.3">
      <c r="A4269" t="s">
        <v>8768</v>
      </c>
      <c r="B4269" t="s">
        <v>8769</v>
      </c>
      <c r="C4269" t="str">
        <f>IFERROR(VLOOKUP(Table1[[#This Row],[Ticker]],[1]!Table2[[Symbol]:[Industry]],2,FALSE),"-")</f>
        <v>-</v>
      </c>
      <c r="D4269" t="s">
        <v>532</v>
      </c>
      <c r="E4269">
        <v>13.79387425</v>
      </c>
      <c r="F4269">
        <v>47.06</v>
      </c>
      <c r="G4269">
        <v>99.751525904623307</v>
      </c>
      <c r="H4269">
        <v>-9.8257089978846306</v>
      </c>
      <c r="I4269">
        <v>5.8492823776389997</v>
      </c>
      <c r="J4269">
        <v>2.5411719237869299</v>
      </c>
      <c r="K4269">
        <v>49.566952465098503</v>
      </c>
      <c r="L4269">
        <v>40.832137933712602</v>
      </c>
      <c r="M4269">
        <v>37.674831661315999</v>
      </c>
      <c r="N4269">
        <v>0.27159224673745802</v>
      </c>
      <c r="O4269">
        <v>47.365065873353103</v>
      </c>
      <c r="P4269">
        <v>165.12676056338</v>
      </c>
      <c r="Q4269">
        <v>0.101337326487276</v>
      </c>
    </row>
    <row r="4270" spans="1:17" hidden="1" x14ac:dyDescent="0.3">
      <c r="A4270" t="s">
        <v>8770</v>
      </c>
      <c r="B4270" t="s">
        <v>8771</v>
      </c>
      <c r="C4270" t="str">
        <f>IFERROR(VLOOKUP(Table1[[#This Row],[Ticker]],[1]!Table2[[Symbol]:[Industry]],2,FALSE),"-")</f>
        <v>-</v>
      </c>
      <c r="D4270" t="s">
        <v>931</v>
      </c>
      <c r="E4270">
        <v>13.7867008</v>
      </c>
      <c r="F4270">
        <v>25.28</v>
      </c>
      <c r="G4270">
        <v>59.329665534773099</v>
      </c>
      <c r="H4270">
        <v>-1.5451750111229301</v>
      </c>
      <c r="I4270">
        <v>-10.169075672845601</v>
      </c>
      <c r="J4270">
        <v>3.1305146824246801</v>
      </c>
      <c r="K4270">
        <v>24.324074002243702</v>
      </c>
      <c r="L4270">
        <v>22.048999589898401</v>
      </c>
      <c r="M4270">
        <v>59.464396565429901</v>
      </c>
      <c r="N4270">
        <v>0.31421678551728699</v>
      </c>
      <c r="O4270">
        <v>62.895569620253099</v>
      </c>
      <c r="P4270">
        <v>97.5</v>
      </c>
      <c r="Q4270">
        <v>7.5842228274273005E-2</v>
      </c>
    </row>
    <row r="4271" spans="1:17" hidden="1" x14ac:dyDescent="0.3">
      <c r="A4271" t="s">
        <v>8772</v>
      </c>
      <c r="B4271" t="s">
        <v>8773</v>
      </c>
      <c r="C4271" t="str">
        <f>IFERROR(VLOOKUP(Table1[[#This Row],[Ticker]],[1]!Table2[[Symbol]:[Industry]],2,FALSE),"-")</f>
        <v>-</v>
      </c>
      <c r="D4271" t="s">
        <v>1483</v>
      </c>
      <c r="E4271">
        <v>13.732522599999999</v>
      </c>
      <c r="F4271">
        <v>5.29</v>
      </c>
      <c r="G4271">
        <v>44.553828400497899</v>
      </c>
      <c r="H4271">
        <v>11.479940341225999</v>
      </c>
      <c r="I4271">
        <v>38.916834980075301</v>
      </c>
      <c r="J4271">
        <v>1.0668784095494599</v>
      </c>
      <c r="K4271">
        <v>4.3941707405770298</v>
      </c>
      <c r="L4271">
        <v>3.80950115568531</v>
      </c>
      <c r="M4271">
        <v>71.014435834886896</v>
      </c>
      <c r="N4271">
        <v>0.55884897728939997</v>
      </c>
      <c r="O4271">
        <v>2.8355387523629498</v>
      </c>
      <c r="P4271">
        <v>99.622641509433905</v>
      </c>
      <c r="Q4271">
        <v>6.6288572032411994E-2</v>
      </c>
    </row>
    <row r="4272" spans="1:17" hidden="1" x14ac:dyDescent="0.3">
      <c r="A4272" t="s">
        <v>8774</v>
      </c>
      <c r="B4272" t="s">
        <v>8775</v>
      </c>
      <c r="C4272" t="str">
        <f>IFERROR(VLOOKUP(Table1[[#This Row],[Ticker]],[1]!Table2[[Symbol]:[Industry]],2,FALSE),"-")</f>
        <v>-</v>
      </c>
      <c r="D4272" t="s">
        <v>72</v>
      </c>
      <c r="E4272">
        <v>13.7142</v>
      </c>
      <c r="F4272">
        <v>1.1399999999999999</v>
      </c>
      <c r="G4272">
        <v>19.9663696546233</v>
      </c>
      <c r="H4272">
        <v>-1.2717375111229301</v>
      </c>
      <c r="I4272">
        <v>-6.8693285419372598</v>
      </c>
      <c r="J4272">
        <v>-1.3721459806944301</v>
      </c>
      <c r="K4272">
        <v>1.12518513674456</v>
      </c>
      <c r="L4272">
        <v>1.0461186956851101</v>
      </c>
      <c r="M4272">
        <v>49.7986765732348</v>
      </c>
      <c r="N4272">
        <v>0.41673984852179302</v>
      </c>
      <c r="O4272">
        <v>48.245614035087698</v>
      </c>
      <c r="P4272">
        <v>67.647058823529306</v>
      </c>
      <c r="Q4272">
        <v>9.1629621062276997E-2</v>
      </c>
    </row>
    <row r="4273" spans="1:17" hidden="1" x14ac:dyDescent="0.3">
      <c r="A4273" t="s">
        <v>8776</v>
      </c>
      <c r="B4273" t="s">
        <v>8777</v>
      </c>
      <c r="C4273" t="str">
        <f>IFERROR(VLOOKUP(Table1[[#This Row],[Ticker]],[1]!Table2[[Symbol]:[Industry]],2,FALSE),"-")</f>
        <v>-</v>
      </c>
      <c r="D4273" t="s">
        <v>1419</v>
      </c>
      <c r="E4273">
        <v>13.702680000000001</v>
      </c>
      <c r="F4273">
        <v>2</v>
      </c>
      <c r="G4273">
        <v>-21.925522237268499</v>
      </c>
      <c r="K4273">
        <v>1.8164878752898299</v>
      </c>
      <c r="L4273">
        <v>1.8009664774797101</v>
      </c>
      <c r="M4273">
        <v>73.414657253377001</v>
      </c>
      <c r="N4273">
        <v>1</v>
      </c>
      <c r="O4273">
        <v>5</v>
      </c>
      <c r="P4273">
        <v>25</v>
      </c>
      <c r="Q4273">
        <v>-2.1676028175539999E-2</v>
      </c>
    </row>
    <row r="4274" spans="1:17" hidden="1" x14ac:dyDescent="0.3">
      <c r="A4274" t="s">
        <v>8778</v>
      </c>
      <c r="B4274" t="s">
        <v>8779</v>
      </c>
      <c r="C4274" t="str">
        <f>IFERROR(VLOOKUP(Table1[[#This Row],[Ticker]],[1]!Table2[[Symbol]:[Industry]],2,FALSE),"-")</f>
        <v>-</v>
      </c>
      <c r="D4274" t="s">
        <v>283</v>
      </c>
      <c r="E4274">
        <v>13.694593899999999</v>
      </c>
      <c r="F4274">
        <v>32.11</v>
      </c>
      <c r="G4274">
        <v>-2.6129954247417402</v>
      </c>
      <c r="H4274">
        <v>15.638492133971001</v>
      </c>
      <c r="I4274">
        <v>11.258648417779099</v>
      </c>
      <c r="J4274">
        <v>18.627854019305499</v>
      </c>
      <c r="K4274">
        <v>27.8812440532229</v>
      </c>
      <c r="L4274">
        <v>26.8192695757295</v>
      </c>
      <c r="M4274">
        <v>62.328331322459</v>
      </c>
      <c r="N4274">
        <v>2.8579195484977502</v>
      </c>
      <c r="O4274">
        <v>10.775459358455301</v>
      </c>
      <c r="P4274">
        <v>44.185002245172797</v>
      </c>
      <c r="Q4274">
        <v>1.9299362147585E-2</v>
      </c>
    </row>
    <row r="4275" spans="1:17" hidden="1" x14ac:dyDescent="0.3">
      <c r="A4275" t="s">
        <v>8780</v>
      </c>
      <c r="B4275" t="s">
        <v>8781</v>
      </c>
      <c r="C4275" t="str">
        <f>IFERROR(VLOOKUP(Table1[[#This Row],[Ticker]],[1]!Table2[[Symbol]:[Industry]],2,FALSE),"-")</f>
        <v>-</v>
      </c>
      <c r="D4275" t="s">
        <v>415</v>
      </c>
      <c r="E4275">
        <v>13.69</v>
      </c>
      <c r="F4275">
        <v>27.38</v>
      </c>
      <c r="G4275">
        <v>6.8663696546233304</v>
      </c>
      <c r="H4275">
        <v>-26.221551104469601</v>
      </c>
      <c r="I4275">
        <v>-18.346322914661499</v>
      </c>
      <c r="J4275">
        <v>-8.2404733828296592</v>
      </c>
      <c r="K4275">
        <v>31.511299917437402</v>
      </c>
      <c r="L4275">
        <v>29.1429248694675</v>
      </c>
      <c r="M4275">
        <v>32.727029985638097</v>
      </c>
      <c r="N4275">
        <v>0.73385444385311305</v>
      </c>
      <c r="O4275">
        <v>38.495252008765497</v>
      </c>
      <c r="P4275">
        <v>51.689750692520697</v>
      </c>
      <c r="Q4275">
        <v>9.9628762732473994E-2</v>
      </c>
    </row>
    <row r="4276" spans="1:17" hidden="1" x14ac:dyDescent="0.3">
      <c r="A4276" t="s">
        <v>8782</v>
      </c>
      <c r="B4276" t="s">
        <v>8783</v>
      </c>
      <c r="C4276" t="str">
        <f>IFERROR(VLOOKUP(Table1[[#This Row],[Ticker]],[1]!Table2[[Symbol]:[Industry]],2,FALSE),"-")</f>
        <v>-</v>
      </c>
      <c r="D4276" t="s">
        <v>630</v>
      </c>
      <c r="E4276">
        <v>13.645841280000001</v>
      </c>
      <c r="F4276">
        <v>27.8</v>
      </c>
      <c r="G4276">
        <v>-18.207403474901898</v>
      </c>
      <c r="H4276">
        <v>-15.006305412357399</v>
      </c>
      <c r="I4276">
        <v>-2.7699120078764699</v>
      </c>
      <c r="J4276">
        <v>6.1278540193055502</v>
      </c>
      <c r="K4276">
        <v>26.765730451618499</v>
      </c>
      <c r="L4276">
        <v>25.429462957523899</v>
      </c>
      <c r="M4276">
        <v>54.152968742615499</v>
      </c>
      <c r="N4276">
        <v>0.68049256582772599</v>
      </c>
      <c r="O4276">
        <v>36.3309352517985</v>
      </c>
      <c r="P4276">
        <v>43.298969072164901</v>
      </c>
      <c r="Q4276">
        <v>8.3561337649615E-2</v>
      </c>
    </row>
    <row r="4277" spans="1:17" hidden="1" x14ac:dyDescent="0.3">
      <c r="A4277" t="s">
        <v>8784</v>
      </c>
      <c r="B4277" t="s">
        <v>8785</v>
      </c>
      <c r="C4277" t="str">
        <f>IFERROR(VLOOKUP(Table1[[#This Row],[Ticker]],[1]!Table2[[Symbol]:[Industry]],2,FALSE),"-")</f>
        <v>-</v>
      </c>
      <c r="D4277" t="s">
        <v>873</v>
      </c>
      <c r="E4277">
        <v>13.6305</v>
      </c>
      <c r="F4277">
        <v>30.29</v>
      </c>
      <c r="G4277">
        <v>-31.9442521070346</v>
      </c>
      <c r="H4277">
        <v>6.79105235687563</v>
      </c>
      <c r="I4277">
        <v>-11.5642063328844</v>
      </c>
      <c r="J4277">
        <v>3.6191885080403798</v>
      </c>
      <c r="K4277">
        <v>29.092317571300701</v>
      </c>
      <c r="L4277">
        <v>29.070328423320799</v>
      </c>
      <c r="M4277">
        <v>75.157182311217994</v>
      </c>
      <c r="N4277">
        <v>2.8904100929950598</v>
      </c>
      <c r="O4277">
        <v>12.413337735226101</v>
      </c>
      <c r="P4277">
        <v>23.683135973866801</v>
      </c>
    </row>
    <row r="4278" spans="1:17" hidden="1" x14ac:dyDescent="0.3">
      <c r="A4278" t="s">
        <v>8786</v>
      </c>
      <c r="B4278" t="s">
        <v>8787</v>
      </c>
      <c r="C4278" t="str">
        <f>IFERROR(VLOOKUP(Table1[[#This Row],[Ticker]],[1]!Table2[[Symbol]:[Industry]],2,FALSE),"-")</f>
        <v>-</v>
      </c>
      <c r="D4278" t="s">
        <v>415</v>
      </c>
      <c r="E4278">
        <v>13.598558799999999</v>
      </c>
      <c r="F4278">
        <v>28.04</v>
      </c>
      <c r="G4278">
        <v>5.0988997751052603</v>
      </c>
      <c r="H4278">
        <v>-16.355891210710102</v>
      </c>
      <c r="I4278">
        <v>-33.446241350659101</v>
      </c>
      <c r="J4278">
        <v>2.4725142134803102</v>
      </c>
      <c r="K4278">
        <v>27.1620599500426</v>
      </c>
      <c r="L4278">
        <v>25.881712869770499</v>
      </c>
      <c r="M4278">
        <v>63.3836804590808</v>
      </c>
      <c r="N4278">
        <v>0.70794274621088404</v>
      </c>
      <c r="O4278">
        <v>36.233951497860197</v>
      </c>
      <c r="P4278">
        <v>99.572953736654696</v>
      </c>
      <c r="Q4278">
        <v>0.114406652959505</v>
      </c>
    </row>
    <row r="4279" spans="1:17" hidden="1" x14ac:dyDescent="0.3">
      <c r="A4279" t="s">
        <v>8788</v>
      </c>
      <c r="B4279" t="s">
        <v>8789</v>
      </c>
      <c r="C4279" t="str">
        <f>IFERROR(VLOOKUP(Table1[[#This Row],[Ticker]],[1]!Table2[[Symbol]:[Industry]],2,FALSE),"-")</f>
        <v>-</v>
      </c>
      <c r="D4279" t="s">
        <v>124</v>
      </c>
      <c r="E4279">
        <v>13.568368593000001</v>
      </c>
      <c r="F4279">
        <v>9.23</v>
      </c>
      <c r="G4279">
        <v>32.510539265930703</v>
      </c>
      <c r="H4279">
        <v>6.5602715694673002</v>
      </c>
      <c r="I4279">
        <v>-27.0938871895872</v>
      </c>
      <c r="J4279">
        <v>-9.28282834663023E-2</v>
      </c>
      <c r="K4279">
        <v>9.4585362764289496</v>
      </c>
      <c r="L4279">
        <v>9.29232100859074</v>
      </c>
      <c r="M4279">
        <v>45.730944683011501</v>
      </c>
      <c r="N4279">
        <v>3.1988504828614199</v>
      </c>
      <c r="O4279">
        <v>54.9295774647887</v>
      </c>
      <c r="P4279">
        <v>77.159309021113202</v>
      </c>
      <c r="Q4279">
        <v>3.4950903472148999E-2</v>
      </c>
    </row>
    <row r="4280" spans="1:17" hidden="1" x14ac:dyDescent="0.3">
      <c r="A4280" t="s">
        <v>8790</v>
      </c>
      <c r="B4280" t="s">
        <v>8791</v>
      </c>
      <c r="C4280" t="str">
        <f>IFERROR(VLOOKUP(Table1[[#This Row],[Ticker]],[1]!Table2[[Symbol]:[Industry]],2,FALSE),"-")</f>
        <v>-</v>
      </c>
      <c r="E4280">
        <v>13.563774</v>
      </c>
      <c r="F4280">
        <v>17.010000000000002</v>
      </c>
      <c r="G4280">
        <v>-30.033630345376601</v>
      </c>
      <c r="H4280">
        <v>-1.2717375111229301</v>
      </c>
      <c r="I4280">
        <v>-14.416498353258</v>
      </c>
      <c r="J4280">
        <v>-1.3721459806944301</v>
      </c>
      <c r="K4280">
        <v>17.009998480851301</v>
      </c>
      <c r="L4280">
        <v>16.9455667516498</v>
      </c>
      <c r="M4280">
        <v>100</v>
      </c>
      <c r="O4280">
        <v>0</v>
      </c>
      <c r="P4280">
        <v>0</v>
      </c>
    </row>
    <row r="4281" spans="1:17" hidden="1" x14ac:dyDescent="0.3">
      <c r="A4281" t="s">
        <v>8792</v>
      </c>
      <c r="B4281" t="s">
        <v>8793</v>
      </c>
      <c r="C4281" t="str">
        <f>IFERROR(VLOOKUP(Table1[[#This Row],[Ticker]],[1]!Table2[[Symbol]:[Industry]],2,FALSE),"-")</f>
        <v>-</v>
      </c>
      <c r="D4281" t="s">
        <v>141</v>
      </c>
      <c r="E4281">
        <v>13.560840000000001</v>
      </c>
      <c r="F4281">
        <v>20.85</v>
      </c>
      <c r="G4281">
        <v>78.675078363332005</v>
      </c>
      <c r="H4281">
        <v>-1.50983274921817</v>
      </c>
      <c r="I4281">
        <v>81.726493180137993</v>
      </c>
      <c r="J4281">
        <v>-1.3243904888128799</v>
      </c>
      <c r="K4281">
        <v>19.522856195566501</v>
      </c>
      <c r="L4281">
        <v>16.647637172311999</v>
      </c>
      <c r="M4281">
        <v>56.333413881215201</v>
      </c>
      <c r="N4281">
        <v>0.65556978233034502</v>
      </c>
      <c r="O4281">
        <v>12.901678657074299</v>
      </c>
      <c r="P4281">
        <v>168.685567010309</v>
      </c>
    </row>
    <row r="4282" spans="1:17" hidden="1" x14ac:dyDescent="0.3">
      <c r="A4282" t="s">
        <v>8794</v>
      </c>
      <c r="B4282" t="s">
        <v>8795</v>
      </c>
      <c r="C4282" t="str">
        <f>IFERROR(VLOOKUP(Table1[[#This Row],[Ticker]],[1]!Table2[[Symbol]:[Industry]],2,FALSE),"-")</f>
        <v>-</v>
      </c>
      <c r="D4282" t="s">
        <v>265</v>
      </c>
      <c r="E4282">
        <v>13.5379087199999</v>
      </c>
      <c r="F4282">
        <v>49.56</v>
      </c>
      <c r="G4282">
        <v>98.458762462368796</v>
      </c>
      <c r="H4282">
        <v>8.1982114797841295</v>
      </c>
      <c r="I4282">
        <v>-11.9139130378495</v>
      </c>
      <c r="J4282">
        <v>10.5552916610289</v>
      </c>
      <c r="K4282">
        <v>45.870230657657899</v>
      </c>
      <c r="L4282">
        <v>42.131306702323897</v>
      </c>
      <c r="M4282">
        <v>73.850831416094593</v>
      </c>
      <c r="N4282">
        <v>0.113630807749123</v>
      </c>
      <c r="O4282">
        <v>20.843422114608501</v>
      </c>
      <c r="P4282">
        <v>140</v>
      </c>
      <c r="Q4282">
        <v>0.12008512526147901</v>
      </c>
    </row>
    <row r="4283" spans="1:17" hidden="1" x14ac:dyDescent="0.3">
      <c r="A4283" t="s">
        <v>8796</v>
      </c>
      <c r="B4283" t="s">
        <v>8797</v>
      </c>
      <c r="C4283" t="str">
        <f>IFERROR(VLOOKUP(Table1[[#This Row],[Ticker]],[1]!Table2[[Symbol]:[Industry]],2,FALSE),"-")</f>
        <v>-</v>
      </c>
      <c r="D4283" t="s">
        <v>54</v>
      </c>
      <c r="E4283">
        <v>13.525047900000001</v>
      </c>
      <c r="F4283">
        <v>53.69</v>
      </c>
      <c r="G4283">
        <v>4.5277731633952696</v>
      </c>
      <c r="H4283">
        <v>-29.162148470026999</v>
      </c>
      <c r="I4283">
        <v>13.7219264677443</v>
      </c>
      <c r="J4283">
        <v>-0.14137674992520699</v>
      </c>
      <c r="K4283">
        <v>56.9213100724157</v>
      </c>
      <c r="L4283">
        <v>48.289799619337501</v>
      </c>
      <c r="M4283">
        <v>39.504473571707997</v>
      </c>
      <c r="N4283">
        <v>0.238157440034239</v>
      </c>
      <c r="O4283">
        <v>57.198733469919901</v>
      </c>
      <c r="P4283">
        <v>52.528409090909001</v>
      </c>
      <c r="Q4283">
        <v>9.4943562271043003E-2</v>
      </c>
    </row>
    <row r="4284" spans="1:17" hidden="1" x14ac:dyDescent="0.3">
      <c r="A4284" t="s">
        <v>8798</v>
      </c>
      <c r="B4284" t="s">
        <v>8799</v>
      </c>
      <c r="C4284" t="str">
        <f>IFERROR(VLOOKUP(Table1[[#This Row],[Ticker]],[1]!Table2[[Symbol]:[Industry]],2,FALSE),"-")</f>
        <v>-</v>
      </c>
      <c r="D4284" t="s">
        <v>630</v>
      </c>
      <c r="E4284">
        <v>13.5199915</v>
      </c>
      <c r="F4284">
        <v>18.05</v>
      </c>
      <c r="G4284">
        <v>-1.1050589168052201</v>
      </c>
      <c r="H4284">
        <v>-1.6205747204252401</v>
      </c>
      <c r="I4284">
        <v>-10.2618532291956</v>
      </c>
      <c r="J4284">
        <v>-3.4292888378372899</v>
      </c>
      <c r="K4284">
        <v>16.6778849234862</v>
      </c>
      <c r="L4284">
        <v>16.679588849278201</v>
      </c>
      <c r="M4284">
        <v>68.615480154647301</v>
      </c>
      <c r="N4284">
        <v>2.1059630353445198</v>
      </c>
      <c r="O4284">
        <v>28.808864265927902</v>
      </c>
      <c r="P4284">
        <v>64.090909090909093</v>
      </c>
      <c r="Q4284">
        <v>6.6823283776423006E-2</v>
      </c>
    </row>
    <row r="4285" spans="1:17" hidden="1" x14ac:dyDescent="0.3">
      <c r="A4285" t="s">
        <v>8800</v>
      </c>
      <c r="B4285" t="s">
        <v>8801</v>
      </c>
      <c r="C4285" t="str">
        <f>IFERROR(VLOOKUP(Table1[[#This Row],[Ticker]],[1]!Table2[[Symbol]:[Industry]],2,FALSE),"-")</f>
        <v>-</v>
      </c>
      <c r="D4285" t="s">
        <v>1419</v>
      </c>
      <c r="E4285">
        <v>13.490495259999999</v>
      </c>
      <c r="F4285">
        <v>13.45</v>
      </c>
      <c r="G4285">
        <v>1.82911475266255</v>
      </c>
      <c r="H4285">
        <v>-1.6421078814932999</v>
      </c>
      <c r="I4285">
        <v>10.6997807165094</v>
      </c>
      <c r="J4285">
        <v>-1.7425163510648101</v>
      </c>
      <c r="K4285">
        <v>13.0129756845513</v>
      </c>
      <c r="L4285">
        <v>11.833114048333201</v>
      </c>
      <c r="M4285">
        <v>46.657239958279902</v>
      </c>
      <c r="N4285">
        <v>1.0912698412698401</v>
      </c>
      <c r="O4285">
        <v>23.420074349442299</v>
      </c>
      <c r="P4285">
        <v>69.182389937106905</v>
      </c>
      <c r="Q4285">
        <v>0.16940758988436999</v>
      </c>
    </row>
    <row r="4286" spans="1:17" hidden="1" x14ac:dyDescent="0.3">
      <c r="A4286" t="s">
        <v>8802</v>
      </c>
      <c r="B4286" t="s">
        <v>8803</v>
      </c>
      <c r="C4286" t="str">
        <f>IFERROR(VLOOKUP(Table1[[#This Row],[Ticker]],[1]!Table2[[Symbol]:[Industry]],2,FALSE),"-")</f>
        <v>-</v>
      </c>
      <c r="D4286" t="s">
        <v>630</v>
      </c>
      <c r="E4286">
        <v>13.440752</v>
      </c>
      <c r="F4286">
        <v>23.27</v>
      </c>
      <c r="G4286">
        <v>-54.481682293428598</v>
      </c>
      <c r="H4286">
        <v>2.47294333994089</v>
      </c>
      <c r="I4286">
        <v>-9.9261525966347399</v>
      </c>
      <c r="J4286">
        <v>-5.5011274985866896</v>
      </c>
      <c r="K4286">
        <v>24.309592554622</v>
      </c>
      <c r="L4286">
        <v>25.480903238271299</v>
      </c>
      <c r="M4286">
        <v>42.579309363189601</v>
      </c>
      <c r="N4286">
        <v>0.576701566655904</v>
      </c>
      <c r="O4286">
        <v>50.193382036957402</v>
      </c>
      <c r="P4286">
        <v>22.473684210526301</v>
      </c>
      <c r="Q4286">
        <v>0.124296903356866</v>
      </c>
    </row>
    <row r="4287" spans="1:17" hidden="1" x14ac:dyDescent="0.3">
      <c r="A4287" t="s">
        <v>8804</v>
      </c>
      <c r="B4287" t="s">
        <v>8805</v>
      </c>
      <c r="C4287" t="str">
        <f>IFERROR(VLOOKUP(Table1[[#This Row],[Ticker]],[1]!Table2[[Symbol]:[Industry]],2,FALSE),"-")</f>
        <v>-</v>
      </c>
      <c r="D4287" t="s">
        <v>5356</v>
      </c>
      <c r="E4287">
        <v>13.366518749999999</v>
      </c>
      <c r="F4287">
        <v>29.25</v>
      </c>
      <c r="G4287">
        <v>-42.824328019795203</v>
      </c>
      <c r="H4287">
        <v>-0.21371703330723499</v>
      </c>
      <c r="I4287">
        <v>-11.6767723258607</v>
      </c>
      <c r="J4287">
        <v>0.80176706278381804</v>
      </c>
      <c r="K4287">
        <v>29.062965543108799</v>
      </c>
      <c r="L4287">
        <v>30.7075022080884</v>
      </c>
      <c r="M4287">
        <v>52.8408405131824</v>
      </c>
      <c r="N4287">
        <v>2.0087536565308</v>
      </c>
      <c r="O4287">
        <v>32.239316239316203</v>
      </c>
      <c r="P4287">
        <v>29.7117516629711</v>
      </c>
      <c r="Q4287">
        <v>-3.23653233577E-4</v>
      </c>
    </row>
    <row r="4288" spans="1:17" hidden="1" x14ac:dyDescent="0.3">
      <c r="A4288" t="s">
        <v>8806</v>
      </c>
      <c r="B4288" t="s">
        <v>8807</v>
      </c>
      <c r="C4288" t="str">
        <f>IFERROR(VLOOKUP(Table1[[#This Row],[Ticker]],[1]!Table2[[Symbol]:[Industry]],2,FALSE),"-")</f>
        <v>-</v>
      </c>
      <c r="D4288" t="s">
        <v>51</v>
      </c>
      <c r="E4288">
        <v>13.354402500000001</v>
      </c>
      <c r="F4288">
        <v>5.35</v>
      </c>
      <c r="G4288">
        <v>3.71636965462333</v>
      </c>
      <c r="H4288">
        <v>2.6117576345081202</v>
      </c>
      <c r="I4288">
        <v>-21.210923440365999</v>
      </c>
      <c r="J4288">
        <v>5.8422828770209803</v>
      </c>
      <c r="K4288">
        <v>4.92857465182143</v>
      </c>
      <c r="L4288">
        <v>4.8894666267919797</v>
      </c>
      <c r="M4288">
        <v>70.757021305851595</v>
      </c>
      <c r="N4288">
        <v>0.21505376344086</v>
      </c>
      <c r="O4288">
        <v>29.906542056074699</v>
      </c>
      <c r="P4288">
        <v>54.624277456647398</v>
      </c>
      <c r="Q4288">
        <v>5.5187992752947002E-2</v>
      </c>
    </row>
    <row r="4289" spans="1:17" hidden="1" x14ac:dyDescent="0.3">
      <c r="A4289" t="s">
        <v>8808</v>
      </c>
      <c r="B4289" t="s">
        <v>8809</v>
      </c>
      <c r="C4289" t="str">
        <f>IFERROR(VLOOKUP(Table1[[#This Row],[Ticker]],[1]!Table2[[Symbol]:[Industry]],2,FALSE),"-")</f>
        <v>-</v>
      </c>
      <c r="D4289" t="s">
        <v>630</v>
      </c>
      <c r="E4289">
        <v>13.334794259999899</v>
      </c>
      <c r="F4289">
        <v>15.24</v>
      </c>
      <c r="G4289">
        <v>9.7828834160912201</v>
      </c>
      <c r="H4289">
        <v>10.501115674472601</v>
      </c>
      <c r="I4289">
        <v>-12.816498353258</v>
      </c>
      <c r="J4289">
        <v>8.4237723866524998</v>
      </c>
      <c r="K4289">
        <v>14.461511461604699</v>
      </c>
      <c r="L4289">
        <v>13.806476015355299</v>
      </c>
      <c r="M4289">
        <v>57.532279809103201</v>
      </c>
      <c r="N4289">
        <v>0.84202843765586499</v>
      </c>
      <c r="O4289">
        <v>44.685039370078698</v>
      </c>
      <c r="Q4289">
        <v>7.9027267008936003E-2</v>
      </c>
    </row>
    <row r="4290" spans="1:17" hidden="1" x14ac:dyDescent="0.3">
      <c r="A4290" t="s">
        <v>8810</v>
      </c>
      <c r="B4290" t="s">
        <v>8811</v>
      </c>
      <c r="C4290" t="str">
        <f>IFERROR(VLOOKUP(Table1[[#This Row],[Ticker]],[1]!Table2[[Symbol]:[Industry]],2,FALSE),"-")</f>
        <v>-</v>
      </c>
      <c r="D4290" t="s">
        <v>1611</v>
      </c>
      <c r="E4290">
        <v>13.324796681</v>
      </c>
      <c r="F4290">
        <v>12.71</v>
      </c>
      <c r="G4290">
        <v>233.10922679748001</v>
      </c>
      <c r="H4290">
        <v>33.941028446323799</v>
      </c>
      <c r="I4290">
        <v>48.5322195954599</v>
      </c>
      <c r="J4290">
        <v>9.7292526207041696</v>
      </c>
      <c r="K4290">
        <v>10.2387035054584</v>
      </c>
      <c r="L4290">
        <v>8.36021517243055</v>
      </c>
      <c r="M4290">
        <v>78.101398916032593</v>
      </c>
      <c r="N4290">
        <v>0.67766171093559602</v>
      </c>
      <c r="O4290">
        <v>4.1699449252556997</v>
      </c>
      <c r="Q4290">
        <v>0.115179538275822</v>
      </c>
    </row>
    <row r="4291" spans="1:17" hidden="1" x14ac:dyDescent="0.3">
      <c r="A4291" t="s">
        <v>8812</v>
      </c>
      <c r="B4291" t="s">
        <v>8813</v>
      </c>
      <c r="C4291" t="str">
        <f>IFERROR(VLOOKUP(Table1[[#This Row],[Ticker]],[1]!Table2[[Symbol]:[Industry]],2,FALSE),"-")</f>
        <v>-</v>
      </c>
      <c r="D4291" t="s">
        <v>366</v>
      </c>
      <c r="E4291">
        <v>13.291626000000001</v>
      </c>
      <c r="F4291">
        <v>2.46</v>
      </c>
      <c r="G4291">
        <v>4.3925991628200496</v>
      </c>
      <c r="H4291">
        <v>28.780075960379602</v>
      </c>
      <c r="I4291">
        <v>-3.1042811586878698</v>
      </c>
      <c r="J4291">
        <v>-8.7522197814324496</v>
      </c>
      <c r="K4291">
        <v>2.35263475811856</v>
      </c>
      <c r="L4291">
        <v>2.28703390976648</v>
      </c>
      <c r="M4291">
        <v>54.3417213664709</v>
      </c>
      <c r="N4291">
        <v>0.91258960396551703</v>
      </c>
      <c r="O4291">
        <v>47.560975609756099</v>
      </c>
      <c r="P4291">
        <v>51.851851851851798</v>
      </c>
    </row>
    <row r="4292" spans="1:17" hidden="1" x14ac:dyDescent="0.3">
      <c r="A4292" t="s">
        <v>8814</v>
      </c>
      <c r="B4292" t="s">
        <v>8815</v>
      </c>
      <c r="C4292" t="str">
        <f>IFERROR(VLOOKUP(Table1[[#This Row],[Ticker]],[1]!Table2[[Symbol]:[Industry]],2,FALSE),"-")</f>
        <v>-</v>
      </c>
      <c r="D4292" t="s">
        <v>356</v>
      </c>
      <c r="E4292">
        <v>13.252549999999999</v>
      </c>
      <c r="F4292">
        <v>221.8</v>
      </c>
      <c r="G4292">
        <v>2.0688115843434098</v>
      </c>
      <c r="H4292">
        <v>5.5683395601680203</v>
      </c>
      <c r="I4292">
        <v>2.1363129972412001</v>
      </c>
      <c r="J4292">
        <v>-1.3721459806944301</v>
      </c>
      <c r="K4292">
        <v>224.03805781967301</v>
      </c>
      <c r="L4292">
        <v>206.591858683917</v>
      </c>
      <c r="M4292">
        <v>60.287398283434598</v>
      </c>
      <c r="N4292">
        <v>0.213527508886729</v>
      </c>
      <c r="O4292">
        <v>20.716862037871898</v>
      </c>
      <c r="P4292">
        <v>50.372881355932201</v>
      </c>
    </row>
    <row r="4293" spans="1:17" hidden="1" x14ac:dyDescent="0.3">
      <c r="A4293" t="s">
        <v>8816</v>
      </c>
      <c r="B4293" t="s">
        <v>8817</v>
      </c>
      <c r="C4293" t="str">
        <f>IFERROR(VLOOKUP(Table1[[#This Row],[Ticker]],[1]!Table2[[Symbol]:[Industry]],2,FALSE),"-")</f>
        <v>-</v>
      </c>
      <c r="D4293" t="s">
        <v>1645</v>
      </c>
      <c r="E4293">
        <v>13.246733499999999</v>
      </c>
      <c r="F4293">
        <v>14.63</v>
      </c>
      <c r="G4293">
        <v>-8.8240197405713499</v>
      </c>
      <c r="H4293">
        <v>-10.557451796837199</v>
      </c>
      <c r="I4293">
        <v>-8.09382393465334</v>
      </c>
      <c r="J4293">
        <v>-10.3623739937237</v>
      </c>
      <c r="K4293">
        <v>14.7285813184155</v>
      </c>
      <c r="L4293">
        <v>15.4199052640557</v>
      </c>
      <c r="M4293">
        <v>56.807956231143201</v>
      </c>
      <c r="N4293">
        <v>1.8267976027533701</v>
      </c>
      <c r="O4293">
        <v>55.980861244019103</v>
      </c>
      <c r="P4293">
        <v>41.216216216216203</v>
      </c>
      <c r="Q4293">
        <v>7.559852039704E-2</v>
      </c>
    </row>
    <row r="4294" spans="1:17" hidden="1" x14ac:dyDescent="0.3">
      <c r="A4294" t="s">
        <v>8818</v>
      </c>
      <c r="B4294" t="s">
        <v>8819</v>
      </c>
      <c r="C4294" t="str">
        <f>IFERROR(VLOOKUP(Table1[[#This Row],[Ticker]],[1]!Table2[[Symbol]:[Industry]],2,FALSE),"-")</f>
        <v>-</v>
      </c>
      <c r="D4294" t="s">
        <v>630</v>
      </c>
      <c r="E4294">
        <v>13.230159840000001</v>
      </c>
      <c r="F4294">
        <v>0.72</v>
      </c>
      <c r="G4294">
        <v>-98.033630345376594</v>
      </c>
      <c r="H4294">
        <v>-22.150858390243801</v>
      </c>
      <c r="I4294">
        <v>-61.0831650199246</v>
      </c>
      <c r="J4294">
        <v>-1.3721459806944301</v>
      </c>
      <c r="K4294">
        <v>1.0038666255189901</v>
      </c>
      <c r="L4294">
        <v>1.5929970545580501</v>
      </c>
      <c r="M4294">
        <v>0.93205904245212401</v>
      </c>
      <c r="N4294">
        <v>0.35546590956311902</v>
      </c>
      <c r="O4294">
        <v>219.444444444444</v>
      </c>
      <c r="P4294">
        <v>10.769230769230701</v>
      </c>
      <c r="Q4294">
        <v>-9.2376793694659995E-2</v>
      </c>
    </row>
    <row r="4295" spans="1:17" hidden="1" x14ac:dyDescent="0.3">
      <c r="A4295" t="s">
        <v>8820</v>
      </c>
      <c r="B4295" t="s">
        <v>8821</v>
      </c>
      <c r="C4295" t="str">
        <f>IFERROR(VLOOKUP(Table1[[#This Row],[Ticker]],[1]!Table2[[Symbol]:[Industry]],2,FALSE),"-")</f>
        <v>-</v>
      </c>
      <c r="D4295" t="s">
        <v>967</v>
      </c>
      <c r="E4295">
        <v>13.18928</v>
      </c>
      <c r="F4295">
        <v>0.85</v>
      </c>
      <c r="G4295">
        <v>33.427908116161703</v>
      </c>
      <c r="H4295">
        <v>-10.745421721649199</v>
      </c>
      <c r="I4295">
        <v>-8.1664983532580102</v>
      </c>
      <c r="J4295">
        <v>2.2423118506308599</v>
      </c>
      <c r="K4295">
        <v>0.86315071471725902</v>
      </c>
      <c r="L4295">
        <v>0.79460395333521405</v>
      </c>
      <c r="M4295">
        <v>51.9013574545598</v>
      </c>
      <c r="N4295">
        <v>0.48051264884510497</v>
      </c>
      <c r="O4295">
        <v>55.294117647058798</v>
      </c>
      <c r="P4295">
        <v>66.6666666666666</v>
      </c>
      <c r="Q4295">
        <v>4.4616452439699998E-4</v>
      </c>
    </row>
    <row r="4296" spans="1:17" hidden="1" x14ac:dyDescent="0.3">
      <c r="A4296" t="s">
        <v>8822</v>
      </c>
      <c r="B4296" t="s">
        <v>8823</v>
      </c>
      <c r="C4296" t="str">
        <f>IFERROR(VLOOKUP(Table1[[#This Row],[Ticker]],[1]!Table2[[Symbol]:[Industry]],2,FALSE),"-")</f>
        <v>-</v>
      </c>
      <c r="D4296" t="s">
        <v>630</v>
      </c>
      <c r="E4296">
        <v>13.178613840000001</v>
      </c>
      <c r="F4296">
        <v>11.62</v>
      </c>
      <c r="G4296">
        <v>-0.634966648271998</v>
      </c>
      <c r="H4296">
        <v>15.250001619311799</v>
      </c>
      <c r="I4296">
        <v>-34.6088060455657</v>
      </c>
      <c r="J4296">
        <v>7.9660226503119098</v>
      </c>
      <c r="K4296">
        <v>10.888492500540099</v>
      </c>
      <c r="L4296">
        <v>11.079568299465199</v>
      </c>
      <c r="M4296">
        <v>55.784828861631603</v>
      </c>
      <c r="N4296">
        <v>2.5372535155577598</v>
      </c>
      <c r="O4296">
        <v>61.5318416523235</v>
      </c>
      <c r="P4296">
        <v>33.409873708381099</v>
      </c>
      <c r="Q4296">
        <v>5.3720803551243999E-2</v>
      </c>
    </row>
    <row r="4297" spans="1:17" hidden="1" x14ac:dyDescent="0.3">
      <c r="A4297" t="s">
        <v>8824</v>
      </c>
      <c r="B4297" t="s">
        <v>8825</v>
      </c>
      <c r="C4297" t="str">
        <f>IFERROR(VLOOKUP(Table1[[#This Row],[Ticker]],[1]!Table2[[Symbol]:[Industry]],2,FALSE),"-")</f>
        <v>-</v>
      </c>
      <c r="D4297" t="s">
        <v>415</v>
      </c>
      <c r="E4297">
        <v>13.164854699999999</v>
      </c>
      <c r="F4297">
        <v>17.53</v>
      </c>
      <c r="G4297">
        <v>2.46825929937012</v>
      </c>
      <c r="H4297">
        <v>18.796755639562001</v>
      </c>
      <c r="I4297">
        <v>26.499900360568301</v>
      </c>
      <c r="J4297">
        <v>-6.3585958451930704</v>
      </c>
      <c r="K4297">
        <v>15.3289207131845</v>
      </c>
      <c r="L4297">
        <v>13.227299456477001</v>
      </c>
      <c r="M4297">
        <v>55.567867349168097</v>
      </c>
      <c r="N4297">
        <v>0.13436311881680801</v>
      </c>
      <c r="O4297">
        <v>10.667427267541299</v>
      </c>
      <c r="P4297">
        <v>107.947805456702</v>
      </c>
      <c r="Q4297">
        <v>0.110639456242241</v>
      </c>
    </row>
    <row r="4298" spans="1:17" hidden="1" x14ac:dyDescent="0.3">
      <c r="A4298" t="s">
        <v>8826</v>
      </c>
      <c r="B4298" t="s">
        <v>5432</v>
      </c>
      <c r="C4298" t="str">
        <f>IFERROR(VLOOKUP(Table1[[#This Row],[Ticker]],[1]!Table2[[Symbol]:[Industry]],2,FALSE),"-")</f>
        <v>-</v>
      </c>
      <c r="D4298" t="s">
        <v>141</v>
      </c>
      <c r="E4298">
        <v>13.14495</v>
      </c>
      <c r="F4298">
        <v>41.73</v>
      </c>
      <c r="G4298">
        <v>77.578309953130699</v>
      </c>
      <c r="H4298">
        <v>-36.616945813787403</v>
      </c>
      <c r="I4298">
        <v>40.9446334412319</v>
      </c>
      <c r="J4298">
        <v>0.64875994265051895</v>
      </c>
      <c r="K4298">
        <v>58.226249525877101</v>
      </c>
      <c r="L4298">
        <v>46.207426818447203</v>
      </c>
      <c r="M4298">
        <v>24.363630754610501</v>
      </c>
      <c r="N4298">
        <v>2.77088577409183</v>
      </c>
      <c r="O4298">
        <v>109.801102324466</v>
      </c>
      <c r="P4298">
        <v>160.81249999999901</v>
      </c>
      <c r="Q4298">
        <v>4.5476277173964998E-2</v>
      </c>
    </row>
    <row r="4299" spans="1:17" hidden="1" x14ac:dyDescent="0.3">
      <c r="A4299" t="s">
        <v>8827</v>
      </c>
      <c r="B4299" t="s">
        <v>8828</v>
      </c>
      <c r="C4299" t="str">
        <f>IFERROR(VLOOKUP(Table1[[#This Row],[Ticker]],[1]!Table2[[Symbol]:[Industry]],2,FALSE),"-")</f>
        <v>-</v>
      </c>
      <c r="D4299" t="s">
        <v>127</v>
      </c>
      <c r="E4299">
        <v>13.11609</v>
      </c>
      <c r="F4299">
        <v>3.98</v>
      </c>
      <c r="G4299">
        <v>91.077480765734407</v>
      </c>
      <c r="H4299">
        <v>6.6086972714857604</v>
      </c>
      <c r="I4299">
        <v>68.1523089861915</v>
      </c>
      <c r="J4299">
        <v>-2.61592707522178</v>
      </c>
      <c r="K4299">
        <v>3.7970188311242201</v>
      </c>
      <c r="L4299">
        <v>3.1066085590655099</v>
      </c>
      <c r="M4299">
        <v>56.578674716839302</v>
      </c>
      <c r="N4299">
        <v>0.68625641025417194</v>
      </c>
      <c r="O4299">
        <v>25.3768844221105</v>
      </c>
      <c r="P4299">
        <v>127.428571428571</v>
      </c>
      <c r="Q4299">
        <v>-3.1129123276849999E-2</v>
      </c>
    </row>
    <row r="4300" spans="1:17" hidden="1" x14ac:dyDescent="0.3">
      <c r="A4300" t="s">
        <v>8829</v>
      </c>
      <c r="B4300" t="s">
        <v>8830</v>
      </c>
      <c r="C4300" t="str">
        <f>IFERROR(VLOOKUP(Table1[[#This Row],[Ticker]],[1]!Table2[[Symbol]:[Industry]],2,FALSE),"-")</f>
        <v>-</v>
      </c>
      <c r="D4300" t="s">
        <v>598</v>
      </c>
      <c r="E4300">
        <v>13.11382</v>
      </c>
      <c r="F4300">
        <v>10.91</v>
      </c>
      <c r="G4300">
        <v>259.60922679748001</v>
      </c>
      <c r="H4300">
        <v>27.3987827200909</v>
      </c>
      <c r="I4300">
        <v>-8.8017839292502593</v>
      </c>
      <c r="J4300">
        <v>-5.5890134505739404</v>
      </c>
      <c r="K4300">
        <v>9.63110487299301</v>
      </c>
      <c r="L4300">
        <v>8.0060328861762606</v>
      </c>
      <c r="M4300">
        <v>56.996376652240102</v>
      </c>
      <c r="N4300">
        <v>1.71426782577826</v>
      </c>
      <c r="O4300">
        <v>10.815765352887199</v>
      </c>
      <c r="P4300">
        <v>319.61538461538402</v>
      </c>
      <c r="Q4300">
        <v>7.6644821329300006E-2</v>
      </c>
    </row>
    <row r="4301" spans="1:17" hidden="1" x14ac:dyDescent="0.3">
      <c r="A4301" t="s">
        <v>8831</v>
      </c>
      <c r="B4301" t="s">
        <v>8832</v>
      </c>
      <c r="C4301" t="str">
        <f>IFERROR(VLOOKUP(Table1[[#This Row],[Ticker]],[1]!Table2[[Symbol]:[Industry]],2,FALSE),"-")</f>
        <v>-</v>
      </c>
      <c r="D4301" t="s">
        <v>532</v>
      </c>
      <c r="E4301">
        <v>13.110874000000001</v>
      </c>
      <c r="F4301">
        <v>43.7</v>
      </c>
      <c r="G4301">
        <v>2.3906120788657601</v>
      </c>
      <c r="H4301">
        <v>-17.608073847459199</v>
      </c>
      <c r="I4301">
        <v>-31.807802701084</v>
      </c>
      <c r="J4301">
        <v>-6.3948732534217099</v>
      </c>
      <c r="K4301">
        <v>50.372344831960703</v>
      </c>
      <c r="L4301">
        <v>50.9990647950723</v>
      </c>
      <c r="M4301">
        <v>40.733828443976499</v>
      </c>
      <c r="N4301">
        <v>1.2537917087967601</v>
      </c>
      <c r="O4301">
        <v>44.164759725400401</v>
      </c>
      <c r="P4301">
        <v>40.967741935483801</v>
      </c>
    </row>
    <row r="4302" spans="1:17" hidden="1" x14ac:dyDescent="0.3">
      <c r="A4302" t="s">
        <v>8833</v>
      </c>
      <c r="B4302" t="s">
        <v>8834</v>
      </c>
      <c r="C4302" t="str">
        <f>IFERROR(VLOOKUP(Table1[[#This Row],[Ticker]],[1]!Table2[[Symbol]:[Industry]],2,FALSE),"-")</f>
        <v>-</v>
      </c>
      <c r="D4302" t="s">
        <v>743</v>
      </c>
      <c r="E4302">
        <v>13.10207943</v>
      </c>
      <c r="F4302">
        <v>123.52</v>
      </c>
      <c r="G4302">
        <v>16.455933221985699</v>
      </c>
      <c r="H4302">
        <v>1.95138925412047</v>
      </c>
      <c r="I4302">
        <v>9.2642866672686601</v>
      </c>
      <c r="J4302">
        <v>-0.34775573679199501</v>
      </c>
      <c r="K4302">
        <v>118.019349834764</v>
      </c>
      <c r="L4302">
        <v>106.19886937413899</v>
      </c>
      <c r="M4302">
        <v>34.201172078942697</v>
      </c>
      <c r="N4302">
        <v>0.64719405150259002</v>
      </c>
      <c r="O4302">
        <v>0.59909326424871701</v>
      </c>
      <c r="P4302">
        <v>47.6452306956729</v>
      </c>
    </row>
    <row r="4303" spans="1:17" hidden="1" x14ac:dyDescent="0.3">
      <c r="A4303" t="s">
        <v>8835</v>
      </c>
      <c r="B4303" t="s">
        <v>8836</v>
      </c>
      <c r="C4303" t="str">
        <f>IFERROR(VLOOKUP(Table1[[#This Row],[Ticker]],[1]!Table2[[Symbol]:[Industry]],2,FALSE),"-")</f>
        <v>-</v>
      </c>
      <c r="D4303" t="s">
        <v>121</v>
      </c>
      <c r="E4303">
        <v>13.060374884345199</v>
      </c>
      <c r="F4303">
        <v>99.6</v>
      </c>
      <c r="G4303">
        <v>-5.5931859894901201</v>
      </c>
      <c r="H4303">
        <v>-1.87035303188851</v>
      </c>
      <c r="I4303">
        <v>-12.2495918825592</v>
      </c>
      <c r="J4303">
        <v>1.0670674632677399</v>
      </c>
      <c r="K4303">
        <v>88.622837348358701</v>
      </c>
      <c r="L4303">
        <v>75.642478964540601</v>
      </c>
      <c r="M4303">
        <v>75.835066412166697</v>
      </c>
      <c r="N4303">
        <v>1</v>
      </c>
      <c r="Q4303">
        <v>-4.6725400847372998E-2</v>
      </c>
    </row>
    <row r="4304" spans="1:17" hidden="1" x14ac:dyDescent="0.3">
      <c r="A4304" t="s">
        <v>8837</v>
      </c>
      <c r="B4304" t="s">
        <v>8838</v>
      </c>
      <c r="C4304" t="str">
        <f>IFERROR(VLOOKUP(Table1[[#This Row],[Ticker]],[1]!Table2[[Symbol]:[Industry]],2,FALSE),"-")</f>
        <v>-</v>
      </c>
      <c r="D4304" t="s">
        <v>265</v>
      </c>
      <c r="E4304">
        <v>13.02</v>
      </c>
      <c r="F4304">
        <v>18.600000000000001</v>
      </c>
      <c r="G4304">
        <v>-1.75776827641113</v>
      </c>
      <c r="H4304">
        <v>4.4347842280074996</v>
      </c>
      <c r="I4304">
        <v>-10.3314395955635</v>
      </c>
      <c r="J4304">
        <v>-12.882610038929201</v>
      </c>
      <c r="K4304">
        <v>18.113885347611401</v>
      </c>
      <c r="L4304">
        <v>16.668202541539902</v>
      </c>
      <c r="M4304">
        <v>43.762412922403797</v>
      </c>
      <c r="N4304">
        <v>4.21715294033649</v>
      </c>
      <c r="O4304">
        <v>29.086021505376301</v>
      </c>
      <c r="P4304">
        <v>51.712887438825398</v>
      </c>
      <c r="Q4304">
        <v>5.1802296861907002E-2</v>
      </c>
    </row>
    <row r="4305" spans="1:17" hidden="1" x14ac:dyDescent="0.3">
      <c r="A4305" t="s">
        <v>8839</v>
      </c>
      <c r="B4305" t="s">
        <v>8840</v>
      </c>
      <c r="C4305" t="str">
        <f>IFERROR(VLOOKUP(Table1[[#This Row],[Ticker]],[1]!Table2[[Symbol]:[Industry]],2,FALSE),"-")</f>
        <v>-</v>
      </c>
      <c r="D4305" t="s">
        <v>366</v>
      </c>
      <c r="E4305">
        <v>12.9594402</v>
      </c>
      <c r="F4305">
        <v>23.94</v>
      </c>
      <c r="G4305">
        <v>-21.215448527194798</v>
      </c>
      <c r="H4305">
        <v>-18.389175233542801</v>
      </c>
      <c r="I4305">
        <v>-10.735251060057401</v>
      </c>
      <c r="J4305">
        <v>-4.3304793140277704</v>
      </c>
      <c r="K4305">
        <v>25.644321782087498</v>
      </c>
      <c r="L4305">
        <v>26.670042340028601</v>
      </c>
      <c r="M4305">
        <v>40.086480828295798</v>
      </c>
      <c r="N4305">
        <v>0.69924097070225599</v>
      </c>
      <c r="O4305">
        <v>55.806182121971503</v>
      </c>
      <c r="P4305">
        <v>25.340314136125599</v>
      </c>
    </row>
    <row r="4306" spans="1:17" hidden="1" x14ac:dyDescent="0.3">
      <c r="A4306" t="s">
        <v>8841</v>
      </c>
      <c r="B4306" t="s">
        <v>8842</v>
      </c>
      <c r="C4306" t="str">
        <f>IFERROR(VLOOKUP(Table1[[#This Row],[Ticker]],[1]!Table2[[Symbol]:[Industry]],2,FALSE),"-")</f>
        <v>-</v>
      </c>
      <c r="D4306" t="s">
        <v>415</v>
      </c>
      <c r="E4306">
        <v>12.91966</v>
      </c>
      <c r="F4306">
        <v>6.32</v>
      </c>
      <c r="G4306">
        <v>11.988841564735599</v>
      </c>
      <c r="H4306">
        <v>-2.2019700692624702</v>
      </c>
      <c r="I4306">
        <v>-34.819521023283102</v>
      </c>
      <c r="J4306">
        <v>-8.6290400300413097</v>
      </c>
      <c r="K4306">
        <v>6.6528560947261797</v>
      </c>
      <c r="L4306">
        <v>7.0676070632117298</v>
      </c>
      <c r="M4306">
        <v>30.288592477917401</v>
      </c>
      <c r="N4306">
        <v>1.1190711790885799</v>
      </c>
      <c r="O4306">
        <v>71.360759493670798</v>
      </c>
      <c r="P4306">
        <v>44.622425629290603</v>
      </c>
      <c r="Q4306">
        <v>7.2536585845744003E-2</v>
      </c>
    </row>
    <row r="4307" spans="1:17" hidden="1" x14ac:dyDescent="0.3">
      <c r="A4307" t="s">
        <v>8843</v>
      </c>
      <c r="B4307" t="s">
        <v>8844</v>
      </c>
      <c r="C4307" t="str">
        <f>IFERROR(VLOOKUP(Table1[[#This Row],[Ticker]],[1]!Table2[[Symbol]:[Industry]],2,FALSE),"-")</f>
        <v>-</v>
      </c>
      <c r="D4307" t="s">
        <v>967</v>
      </c>
      <c r="E4307">
        <v>12.84</v>
      </c>
      <c r="F4307">
        <v>6.42</v>
      </c>
      <c r="G4307">
        <v>-24.614911133553999</v>
      </c>
      <c r="H4307">
        <v>-4.6825902243012196</v>
      </c>
      <c r="I4307">
        <v>-18.5956028308699</v>
      </c>
      <c r="J4307">
        <v>-2.1683243246434798</v>
      </c>
      <c r="K4307">
        <v>6.2575083765955997</v>
      </c>
      <c r="L4307">
        <v>6.5063043553212596</v>
      </c>
      <c r="M4307">
        <v>57.394885923767497</v>
      </c>
      <c r="N4307">
        <v>0.82621059861953206</v>
      </c>
      <c r="O4307">
        <v>38.629283489096501</v>
      </c>
      <c r="P4307">
        <v>25.390625</v>
      </c>
      <c r="Q4307">
        <v>7.7378572474098004E-2</v>
      </c>
    </row>
    <row r="4308" spans="1:17" hidden="1" x14ac:dyDescent="0.3">
      <c r="A4308" t="s">
        <v>8845</v>
      </c>
      <c r="B4308" t="s">
        <v>8846</v>
      </c>
      <c r="C4308" t="str">
        <f>IFERROR(VLOOKUP(Table1[[#This Row],[Ticker]],[1]!Table2[[Symbol]:[Industry]],2,FALSE),"-")</f>
        <v>-</v>
      </c>
      <c r="D4308" t="s">
        <v>532</v>
      </c>
      <c r="E4308">
        <v>12.824999999999999</v>
      </c>
      <c r="F4308">
        <v>25.65</v>
      </c>
      <c r="G4308">
        <v>66.518093792554296</v>
      </c>
      <c r="H4308">
        <v>-13.9377232108165</v>
      </c>
      <c r="I4308">
        <v>102.03919784927299</v>
      </c>
      <c r="J4308">
        <v>-6.2664730107278102</v>
      </c>
      <c r="K4308">
        <v>25.458580627168299</v>
      </c>
      <c r="L4308">
        <v>18.610788281257999</v>
      </c>
      <c r="M4308">
        <v>26.9041729087504</v>
      </c>
      <c r="N4308">
        <v>0.90638870056131504</v>
      </c>
      <c r="O4308">
        <v>19.064327485380101</v>
      </c>
      <c r="P4308">
        <v>233.984375</v>
      </c>
      <c r="Q4308">
        <v>0.158376706195971</v>
      </c>
    </row>
    <row r="4309" spans="1:17" hidden="1" x14ac:dyDescent="0.3">
      <c r="A4309" t="s">
        <v>8847</v>
      </c>
      <c r="B4309" t="s">
        <v>8848</v>
      </c>
      <c r="C4309" t="str">
        <f>IFERROR(VLOOKUP(Table1[[#This Row],[Ticker]],[1]!Table2[[Symbol]:[Industry]],2,FALSE),"-")</f>
        <v>-</v>
      </c>
      <c r="D4309" t="s">
        <v>630</v>
      </c>
      <c r="E4309">
        <v>12.8086923539507</v>
      </c>
      <c r="F4309">
        <v>31.5</v>
      </c>
      <c r="G4309">
        <v>-31.9027892238813</v>
      </c>
      <c r="H4309">
        <v>-5.8171920565774702</v>
      </c>
      <c r="I4309">
        <v>-21.769439529728501</v>
      </c>
      <c r="K4309">
        <v>68.019953763615703</v>
      </c>
      <c r="M4309">
        <v>1.6190693955E-5</v>
      </c>
      <c r="N4309">
        <v>0.25</v>
      </c>
      <c r="O4309">
        <v>17.7777777777777</v>
      </c>
      <c r="P4309">
        <v>0</v>
      </c>
    </row>
    <row r="4310" spans="1:17" hidden="1" x14ac:dyDescent="0.3">
      <c r="A4310" t="s">
        <v>8849</v>
      </c>
      <c r="B4310" t="s">
        <v>8850</v>
      </c>
      <c r="C4310" t="str">
        <f>IFERROR(VLOOKUP(Table1[[#This Row],[Ticker]],[1]!Table2[[Symbol]:[Industry]],2,FALSE),"-")</f>
        <v>-</v>
      </c>
      <c r="D4310" t="s">
        <v>743</v>
      </c>
      <c r="E4310">
        <v>12.801381996</v>
      </c>
      <c r="F4310">
        <v>259.12</v>
      </c>
      <c r="G4310">
        <v>1.1198848644224</v>
      </c>
      <c r="H4310">
        <v>-0.63313309540703699</v>
      </c>
      <c r="I4310">
        <v>0.45693339741806199</v>
      </c>
      <c r="J4310">
        <v>-0.41117094260702097</v>
      </c>
      <c r="K4310">
        <v>250.358558250909</v>
      </c>
      <c r="L4310">
        <v>232.156204083658</v>
      </c>
      <c r="M4310">
        <v>61.795021026026802</v>
      </c>
      <c r="N4310">
        <v>0.21667863771397</v>
      </c>
      <c r="O4310">
        <v>2.2692188947205798</v>
      </c>
      <c r="P4310">
        <v>34.426229508196698</v>
      </c>
    </row>
    <row r="4311" spans="1:17" hidden="1" x14ac:dyDescent="0.3">
      <c r="A4311" t="s">
        <v>8851</v>
      </c>
      <c r="B4311" t="s">
        <v>8852</v>
      </c>
      <c r="C4311" t="str">
        <f>IFERROR(VLOOKUP(Table1[[#This Row],[Ticker]],[1]!Table2[[Symbol]:[Industry]],2,FALSE),"-")</f>
        <v>-</v>
      </c>
      <c r="D4311" t="s">
        <v>743</v>
      </c>
      <c r="E4311">
        <v>12.781170502</v>
      </c>
      <c r="F4311">
        <v>25.91</v>
      </c>
      <c r="G4311">
        <v>-18.645469905154801</v>
      </c>
      <c r="H4311">
        <v>-1.57649941588482</v>
      </c>
      <c r="I4311">
        <v>-2.5908617542075101</v>
      </c>
      <c r="J4311">
        <v>-0.25158956647495301</v>
      </c>
      <c r="K4311">
        <v>25.668752594029801</v>
      </c>
      <c r="L4311">
        <v>24.612215998236501</v>
      </c>
      <c r="N4311">
        <v>0.57721902671496395</v>
      </c>
      <c r="O4311">
        <v>9.8803550752604998</v>
      </c>
      <c r="P4311">
        <v>17.505668934240301</v>
      </c>
    </row>
    <row r="4312" spans="1:17" hidden="1" x14ac:dyDescent="0.3">
      <c r="A4312" t="s">
        <v>8853</v>
      </c>
      <c r="B4312" t="s">
        <v>8854</v>
      </c>
      <c r="C4312" t="str">
        <f>IFERROR(VLOOKUP(Table1[[#This Row],[Ticker]],[1]!Table2[[Symbol]:[Industry]],2,FALSE),"-")</f>
        <v>-</v>
      </c>
      <c r="D4312" t="s">
        <v>127</v>
      </c>
      <c r="E4312">
        <v>12.769105440000001</v>
      </c>
      <c r="F4312">
        <v>38.56</v>
      </c>
      <c r="G4312">
        <v>-17.350988615394101</v>
      </c>
      <c r="H4312">
        <v>5.8397396992010497</v>
      </c>
      <c r="I4312">
        <v>-13.2357059103296</v>
      </c>
      <c r="J4312">
        <v>2.1575780108129798</v>
      </c>
      <c r="K4312">
        <v>38.3748303559289</v>
      </c>
      <c r="L4312">
        <v>37.956183435644903</v>
      </c>
      <c r="M4312">
        <v>54.121112948511303</v>
      </c>
      <c r="N4312">
        <v>0.84824644560422202</v>
      </c>
      <c r="O4312">
        <v>31.742738589211498</v>
      </c>
      <c r="P4312">
        <v>22.335025380710601</v>
      </c>
      <c r="Q4312">
        <v>2.8949427378127002E-2</v>
      </c>
    </row>
    <row r="4313" spans="1:17" hidden="1" x14ac:dyDescent="0.3">
      <c r="A4313" t="s">
        <v>8855</v>
      </c>
      <c r="B4313" t="s">
        <v>8856</v>
      </c>
      <c r="C4313" t="str">
        <f>IFERROR(VLOOKUP(Table1[[#This Row],[Ticker]],[1]!Table2[[Symbol]:[Industry]],2,FALSE),"-")</f>
        <v>-</v>
      </c>
      <c r="D4313" t="s">
        <v>141</v>
      </c>
      <c r="E4313">
        <v>12.749143399999999</v>
      </c>
      <c r="F4313">
        <v>18.25</v>
      </c>
      <c r="G4313">
        <v>-30.033630345376601</v>
      </c>
      <c r="H4313">
        <v>-1.2717375111229301</v>
      </c>
      <c r="I4313">
        <v>-14.416498353258</v>
      </c>
      <c r="J4313">
        <v>-1.3721459806944301</v>
      </c>
      <c r="K4313">
        <v>18.2499997316581</v>
      </c>
      <c r="L4313">
        <v>18.236504663446802</v>
      </c>
      <c r="M4313">
        <v>100</v>
      </c>
      <c r="O4313">
        <v>0</v>
      </c>
      <c r="P4313">
        <v>0</v>
      </c>
    </row>
    <row r="4314" spans="1:17" hidden="1" x14ac:dyDescent="0.3">
      <c r="A4314" t="s">
        <v>8857</v>
      </c>
      <c r="B4314" t="s">
        <v>8858</v>
      </c>
      <c r="C4314" t="str">
        <f>IFERROR(VLOOKUP(Table1[[#This Row],[Ticker]],[1]!Table2[[Symbol]:[Industry]],2,FALSE),"-")</f>
        <v>-</v>
      </c>
      <c r="D4314" t="s">
        <v>630</v>
      </c>
      <c r="E4314">
        <v>12.7323504</v>
      </c>
      <c r="F4314">
        <v>27.72</v>
      </c>
      <c r="G4314">
        <v>69.5344042118587</v>
      </c>
      <c r="H4314">
        <v>33.792578829991903</v>
      </c>
      <c r="I4314">
        <v>55.332429999467003</v>
      </c>
      <c r="J4314">
        <v>7.79227450448077</v>
      </c>
      <c r="K4314">
        <v>21.566069207426899</v>
      </c>
      <c r="L4314">
        <v>18.979915751325901</v>
      </c>
      <c r="M4314">
        <v>73.457805211921794</v>
      </c>
      <c r="N4314">
        <v>1.0163481624155699</v>
      </c>
      <c r="O4314">
        <v>8.0447330447330501</v>
      </c>
      <c r="P4314">
        <v>110.63829787234</v>
      </c>
      <c r="Q4314">
        <v>2.2670020566593001E-2</v>
      </c>
    </row>
    <row r="4315" spans="1:17" hidden="1" x14ac:dyDescent="0.3">
      <c r="A4315" t="s">
        <v>8859</v>
      </c>
      <c r="B4315" t="s">
        <v>8860</v>
      </c>
      <c r="C4315" t="str">
        <f>IFERROR(VLOOKUP(Table1[[#This Row],[Ticker]],[1]!Table2[[Symbol]:[Industry]],2,FALSE),"-")</f>
        <v>-</v>
      </c>
      <c r="D4315" t="s">
        <v>1169</v>
      </c>
      <c r="E4315">
        <v>12.676814</v>
      </c>
      <c r="F4315">
        <v>6.32</v>
      </c>
      <c r="G4315">
        <v>55.848722595799799</v>
      </c>
      <c r="H4315">
        <v>-12.2576530040806</v>
      </c>
      <c r="I4315">
        <v>26.027946091186401</v>
      </c>
      <c r="J4315">
        <v>10.0916988164836</v>
      </c>
      <c r="K4315">
        <v>6.1693584980626897</v>
      </c>
      <c r="L4315">
        <v>5.5350237530533697</v>
      </c>
      <c r="M4315">
        <v>73.5687062560866</v>
      </c>
      <c r="N4315">
        <v>0.20745850404230601</v>
      </c>
      <c r="O4315">
        <v>28.164556962025301</v>
      </c>
      <c r="Q4315">
        <v>7.5335994886278998E-2</v>
      </c>
    </row>
    <row r="4316" spans="1:17" hidden="1" x14ac:dyDescent="0.3">
      <c r="A4316" t="s">
        <v>8861</v>
      </c>
      <c r="B4316" t="s">
        <v>8862</v>
      </c>
      <c r="C4316" t="str">
        <f>IFERROR(VLOOKUP(Table1[[#This Row],[Ticker]],[1]!Table2[[Symbol]:[Industry]],2,FALSE),"-")</f>
        <v>-</v>
      </c>
      <c r="D4316" t="s">
        <v>743</v>
      </c>
      <c r="E4316">
        <v>12.67263724</v>
      </c>
      <c r="F4316">
        <v>80.95</v>
      </c>
      <c r="G4316">
        <v>-2.6335673929057601</v>
      </c>
      <c r="H4316">
        <v>-1.1119145457922199</v>
      </c>
      <c r="I4316">
        <v>-0.32206565417414601</v>
      </c>
      <c r="J4316">
        <v>-0.866347806502486</v>
      </c>
      <c r="K4316">
        <v>78.568110204245201</v>
      </c>
      <c r="L4316">
        <v>73.279155315541701</v>
      </c>
      <c r="M4316">
        <v>56.470560257846202</v>
      </c>
      <c r="N4316">
        <v>0.70914107089330802</v>
      </c>
      <c r="O4316">
        <v>1.7541692402717799</v>
      </c>
      <c r="P4316">
        <v>31.412337662337599</v>
      </c>
    </row>
    <row r="4317" spans="1:17" hidden="1" x14ac:dyDescent="0.3">
      <c r="A4317" t="s">
        <v>8863</v>
      </c>
      <c r="B4317" t="s">
        <v>8864</v>
      </c>
      <c r="C4317" t="str">
        <f>IFERROR(VLOOKUP(Table1[[#This Row],[Ticker]],[1]!Table2[[Symbol]:[Industry]],2,FALSE),"-")</f>
        <v>-</v>
      </c>
      <c r="D4317" t="s">
        <v>630</v>
      </c>
      <c r="E4317">
        <v>12.647539999999999</v>
      </c>
      <c r="F4317">
        <v>31.54</v>
      </c>
      <c r="G4317">
        <v>406.360927477752</v>
      </c>
      <c r="H4317">
        <v>74.167854094095404</v>
      </c>
      <c r="I4317">
        <v>452.84968869710099</v>
      </c>
      <c r="J4317">
        <v>6.8125339773328397</v>
      </c>
      <c r="K4317">
        <v>22.631604664193699</v>
      </c>
      <c r="L4317">
        <v>15.8198854710598</v>
      </c>
      <c r="M4317">
        <v>98.986089180489898</v>
      </c>
      <c r="N4317">
        <v>0.69397988988549097</v>
      </c>
      <c r="O4317">
        <v>0</v>
      </c>
      <c r="P4317">
        <v>506.53846153846098</v>
      </c>
      <c r="Q4317">
        <v>0.18239413448980599</v>
      </c>
    </row>
    <row r="4318" spans="1:17" hidden="1" x14ac:dyDescent="0.3">
      <c r="A4318" t="s">
        <v>8865</v>
      </c>
      <c r="B4318" t="s">
        <v>8866</v>
      </c>
      <c r="C4318" t="str">
        <f>IFERROR(VLOOKUP(Table1[[#This Row],[Ticker]],[1]!Table2[[Symbol]:[Industry]],2,FALSE),"-")</f>
        <v>-</v>
      </c>
      <c r="D4318" t="s">
        <v>72</v>
      </c>
      <c r="E4318">
        <v>12.641843952</v>
      </c>
      <c r="F4318">
        <v>6.84</v>
      </c>
      <c r="G4318">
        <v>-49.939953530388301</v>
      </c>
      <c r="H4318">
        <v>-0.97848237915812697</v>
      </c>
      <c r="I4318">
        <v>-33.851127328522999</v>
      </c>
      <c r="J4318">
        <v>-2.5282153448562799</v>
      </c>
      <c r="K4318">
        <v>7.0421045463783196</v>
      </c>
      <c r="L4318">
        <v>7.6294013008677304</v>
      </c>
      <c r="M4318">
        <v>40.272262008754403</v>
      </c>
      <c r="N4318">
        <v>0.640083922628498</v>
      </c>
      <c r="O4318">
        <v>65.789473684210506</v>
      </c>
      <c r="P4318">
        <v>13.4328358208955</v>
      </c>
      <c r="Q4318">
        <v>4.205978531645E-2</v>
      </c>
    </row>
    <row r="4319" spans="1:17" hidden="1" x14ac:dyDescent="0.3">
      <c r="A4319" t="s">
        <v>8867</v>
      </c>
      <c r="B4319" t="s">
        <v>8868</v>
      </c>
      <c r="C4319" t="str">
        <f>IFERROR(VLOOKUP(Table1[[#This Row],[Ticker]],[1]!Table2[[Symbol]:[Industry]],2,FALSE),"-")</f>
        <v>-</v>
      </c>
      <c r="D4319" t="s">
        <v>21</v>
      </c>
      <c r="E4319">
        <v>12.614280000000001</v>
      </c>
      <c r="F4319">
        <v>12</v>
      </c>
      <c r="G4319">
        <v>-55.913803291639702</v>
      </c>
      <c r="H4319">
        <v>-17.719560593362001</v>
      </c>
      <c r="I4319">
        <v>-41.201123124459897</v>
      </c>
      <c r="J4319">
        <v>9.0388129234151506</v>
      </c>
      <c r="K4319">
        <v>12.821756118456801</v>
      </c>
      <c r="L4319">
        <v>15.532265500180801</v>
      </c>
      <c r="M4319">
        <v>63.675954081135302</v>
      </c>
      <c r="N4319">
        <v>0.62682118602288195</v>
      </c>
      <c r="O4319">
        <v>127.083333333333</v>
      </c>
      <c r="P4319">
        <v>37.931034482758598</v>
      </c>
      <c r="Q4319">
        <v>9.7819119526209003E-2</v>
      </c>
    </row>
    <row r="4320" spans="1:17" hidden="1" x14ac:dyDescent="0.3">
      <c r="A4320" t="s">
        <v>8869</v>
      </c>
      <c r="B4320" t="s">
        <v>8870</v>
      </c>
      <c r="C4320" t="str">
        <f>IFERROR(VLOOKUP(Table1[[#This Row],[Ticker]],[1]!Table2[[Symbol]:[Industry]],2,FALSE),"-")</f>
        <v>-</v>
      </c>
      <c r="D4320" t="s">
        <v>1351</v>
      </c>
      <c r="E4320">
        <v>12.591982437999899</v>
      </c>
      <c r="F4320">
        <v>26.53</v>
      </c>
      <c r="G4320">
        <v>-20.901585919214501</v>
      </c>
      <c r="H4320">
        <v>0.101260200547547</v>
      </c>
      <c r="I4320">
        <v>-9.5962691948225896</v>
      </c>
      <c r="J4320">
        <v>-1.1836800930201099</v>
      </c>
      <c r="K4320">
        <v>26.2426011678482</v>
      </c>
      <c r="L4320">
        <v>25.518206941243701</v>
      </c>
      <c r="M4320">
        <v>62.670828158080603</v>
      </c>
      <c r="N4320">
        <v>1.3464723377126</v>
      </c>
      <c r="O4320">
        <v>3.8070109310214701</v>
      </c>
      <c r="P4320">
        <v>10.8187134502923</v>
      </c>
      <c r="Q4320">
        <v>-7.1457502660915995E-2</v>
      </c>
    </row>
    <row r="4321" spans="1:17" hidden="1" x14ac:dyDescent="0.3">
      <c r="A4321" t="s">
        <v>8871</v>
      </c>
      <c r="B4321" t="s">
        <v>8872</v>
      </c>
      <c r="C4321" t="str">
        <f>IFERROR(VLOOKUP(Table1[[#This Row],[Ticker]],[1]!Table2[[Symbol]:[Industry]],2,FALSE),"-")</f>
        <v>-</v>
      </c>
      <c r="D4321" t="s">
        <v>532</v>
      </c>
      <c r="E4321">
        <v>12.5685</v>
      </c>
      <c r="F4321">
        <v>7.35</v>
      </c>
      <c r="G4321">
        <v>-30.033630345376601</v>
      </c>
      <c r="H4321">
        <v>-1.2717375111229301</v>
      </c>
      <c r="I4321">
        <v>-14.416498353258</v>
      </c>
      <c r="J4321">
        <v>-1.3721459806944301</v>
      </c>
      <c r="K4321">
        <v>7.35</v>
      </c>
      <c r="L4321">
        <v>7.3499999999999801</v>
      </c>
      <c r="M4321">
        <v>50</v>
      </c>
      <c r="O4321">
        <v>0</v>
      </c>
      <c r="P4321">
        <v>0</v>
      </c>
    </row>
    <row r="4322" spans="1:17" hidden="1" x14ac:dyDescent="0.3">
      <c r="A4322" t="s">
        <v>8873</v>
      </c>
      <c r="B4322" t="s">
        <v>8874</v>
      </c>
      <c r="C4322" t="str">
        <f>IFERROR(VLOOKUP(Table1[[#This Row],[Ticker]],[1]!Table2[[Symbol]:[Industry]],2,FALSE),"-")</f>
        <v>-</v>
      </c>
      <c r="D4322" t="s">
        <v>532</v>
      </c>
      <c r="E4322">
        <v>12.5624634</v>
      </c>
      <c r="F4322">
        <v>10.7</v>
      </c>
      <c r="G4322">
        <v>-41.822583354445101</v>
      </c>
      <c r="H4322">
        <v>11.013976774591301</v>
      </c>
      <c r="I4322">
        <v>-13.8525885788219</v>
      </c>
      <c r="J4322">
        <v>10.064526987169399</v>
      </c>
      <c r="K4322">
        <v>10.568598463672201</v>
      </c>
      <c r="L4322">
        <v>10.987028358646301</v>
      </c>
      <c r="M4322">
        <v>51.496373853429802</v>
      </c>
      <c r="N4322">
        <v>2.90542582980581</v>
      </c>
      <c r="O4322">
        <v>44.766355140186903</v>
      </c>
      <c r="P4322">
        <v>25.8823529411764</v>
      </c>
      <c r="Q4322">
        <v>0.133894834043604</v>
      </c>
    </row>
    <row r="4323" spans="1:17" hidden="1" x14ac:dyDescent="0.3">
      <c r="A4323" t="s">
        <v>8875</v>
      </c>
      <c r="B4323" t="s">
        <v>8876</v>
      </c>
      <c r="C4323" t="str">
        <f>IFERROR(VLOOKUP(Table1[[#This Row],[Ticker]],[1]!Table2[[Symbol]:[Industry]],2,FALSE),"-")</f>
        <v>-</v>
      </c>
      <c r="D4323" t="s">
        <v>412</v>
      </c>
      <c r="E4323">
        <v>12.550709028</v>
      </c>
      <c r="F4323">
        <v>2.86</v>
      </c>
      <c r="G4323">
        <v>-100.24196367870999</v>
      </c>
      <c r="H4323">
        <v>-20.251907482794302</v>
      </c>
      <c r="I4323">
        <v>-79.749831686591307</v>
      </c>
      <c r="J4323">
        <v>-1.3721459806944301</v>
      </c>
      <c r="K4323">
        <v>4.1042790765182602</v>
      </c>
      <c r="L4323">
        <v>8.4458738141831695</v>
      </c>
      <c r="M4323">
        <v>4.0430854885121503</v>
      </c>
      <c r="N4323">
        <v>0.61910074901832901</v>
      </c>
      <c r="O4323">
        <v>389.51048951048898</v>
      </c>
      <c r="P4323">
        <v>0</v>
      </c>
      <c r="Q4323">
        <v>-0.199953337964692</v>
      </c>
    </row>
    <row r="4324" spans="1:17" hidden="1" x14ac:dyDescent="0.3">
      <c r="A4324" t="s">
        <v>8877</v>
      </c>
      <c r="B4324" t="s">
        <v>8878</v>
      </c>
      <c r="C4324" t="str">
        <f>IFERROR(VLOOKUP(Table1[[#This Row],[Ticker]],[1]!Table2[[Symbol]:[Industry]],2,FALSE),"-")</f>
        <v>-</v>
      </c>
      <c r="D4324" t="s">
        <v>21</v>
      </c>
      <c r="E4324">
        <v>12.55</v>
      </c>
      <c r="F4324">
        <v>25</v>
      </c>
      <c r="G4324">
        <v>46.022707682792301</v>
      </c>
      <c r="H4324">
        <v>2.2047451064639798</v>
      </c>
      <c r="I4324">
        <v>27.628956192196501</v>
      </c>
      <c r="J4324">
        <v>-2.8135172311813901</v>
      </c>
      <c r="K4324">
        <v>24.763800736052399</v>
      </c>
      <c r="L4324">
        <v>20.553948284625999</v>
      </c>
      <c r="M4324">
        <v>44.035742973782803</v>
      </c>
      <c r="N4324">
        <v>0.61520477781718497</v>
      </c>
      <c r="O4324">
        <v>32.639999999999901</v>
      </c>
      <c r="P4324">
        <v>80.115273775216096</v>
      </c>
      <c r="Q4324">
        <v>3.6828746976361001E-2</v>
      </c>
    </row>
    <row r="4325" spans="1:17" hidden="1" x14ac:dyDescent="0.3">
      <c r="A4325" t="s">
        <v>8879</v>
      </c>
      <c r="B4325" t="s">
        <v>8880</v>
      </c>
      <c r="C4325" t="str">
        <f>IFERROR(VLOOKUP(Table1[[#This Row],[Ticker]],[1]!Table2[[Symbol]:[Industry]],2,FALSE),"-")</f>
        <v>-</v>
      </c>
      <c r="D4325" t="s">
        <v>184</v>
      </c>
      <c r="E4325">
        <v>12.545400000000001</v>
      </c>
      <c r="F4325">
        <v>28</v>
      </c>
      <c r="G4325">
        <v>83.870112970131302</v>
      </c>
      <c r="H4325">
        <v>18.642609383951999</v>
      </c>
      <c r="I4325">
        <v>18.284923447689799</v>
      </c>
      <c r="J4325">
        <v>1.3424541660406899</v>
      </c>
      <c r="K4325">
        <v>25.6725570656684</v>
      </c>
      <c r="L4325">
        <v>21.950727966519899</v>
      </c>
      <c r="M4325">
        <v>71.375610620973106</v>
      </c>
      <c r="N4325">
        <v>0.38402815658034201</v>
      </c>
      <c r="O4325">
        <v>24.964285714285701</v>
      </c>
      <c r="P4325">
        <v>127.642276422764</v>
      </c>
      <c r="Q4325">
        <v>0.100374131089083</v>
      </c>
    </row>
    <row r="4326" spans="1:17" hidden="1" x14ac:dyDescent="0.3">
      <c r="A4326" t="s">
        <v>8881</v>
      </c>
      <c r="B4326" t="s">
        <v>8882</v>
      </c>
      <c r="C4326" t="str">
        <f>IFERROR(VLOOKUP(Table1[[#This Row],[Ticker]],[1]!Table2[[Symbol]:[Industry]],2,FALSE),"-")</f>
        <v>-</v>
      </c>
      <c r="D4326" t="s">
        <v>46</v>
      </c>
      <c r="E4326">
        <v>12.54406</v>
      </c>
      <c r="F4326">
        <v>18.350000000000001</v>
      </c>
      <c r="G4326">
        <v>-32.943683255429498</v>
      </c>
      <c r="H4326">
        <v>-6.1940173038690398</v>
      </c>
      <c r="I4326">
        <v>-32.496855496115103</v>
      </c>
      <c r="J4326">
        <v>-28.118652966722301</v>
      </c>
      <c r="K4326">
        <v>19.431725849280401</v>
      </c>
      <c r="L4326">
        <v>12.2805140798817</v>
      </c>
      <c r="M4326">
        <v>24.923063479023799</v>
      </c>
      <c r="N4326">
        <v>1.44444444444444</v>
      </c>
      <c r="O4326">
        <v>36.512261580381399</v>
      </c>
      <c r="P4326">
        <v>46.8</v>
      </c>
    </row>
    <row r="4327" spans="1:17" hidden="1" x14ac:dyDescent="0.3">
      <c r="A4327" t="s">
        <v>8883</v>
      </c>
      <c r="B4327" t="s">
        <v>8884</v>
      </c>
      <c r="C4327" t="str">
        <f>IFERROR(VLOOKUP(Table1[[#This Row],[Ticker]],[1]!Table2[[Symbol]:[Industry]],2,FALSE),"-")</f>
        <v>-</v>
      </c>
      <c r="D4327" t="s">
        <v>127</v>
      </c>
      <c r="E4327">
        <v>12.50332755</v>
      </c>
      <c r="F4327">
        <v>10.086</v>
      </c>
      <c r="G4327">
        <v>-55.3736446617689</v>
      </c>
      <c r="H4327">
        <v>-17.2717375111229</v>
      </c>
      <c r="I4327">
        <v>-13.8379062606832</v>
      </c>
      <c r="J4327">
        <v>5.7707111621626996</v>
      </c>
      <c r="K4327">
        <v>9.6726518354922</v>
      </c>
      <c r="L4327">
        <v>10.562297732002101</v>
      </c>
      <c r="M4327">
        <v>66.666836504932306</v>
      </c>
      <c r="N4327">
        <v>0.391073543279438</v>
      </c>
      <c r="O4327">
        <v>56.375838926174403</v>
      </c>
      <c r="P4327">
        <v>31.525851197982298</v>
      </c>
    </row>
    <row r="4328" spans="1:17" hidden="1" x14ac:dyDescent="0.3">
      <c r="A4328" t="s">
        <v>8885</v>
      </c>
      <c r="B4328" t="s">
        <v>8886</v>
      </c>
      <c r="C4328" t="str">
        <f>IFERROR(VLOOKUP(Table1[[#This Row],[Ticker]],[1]!Table2[[Symbol]:[Industry]],2,FALSE),"-")</f>
        <v>-</v>
      </c>
      <c r="D4328" t="s">
        <v>415</v>
      </c>
      <c r="E4328">
        <v>12.483000000000001</v>
      </c>
      <c r="F4328">
        <v>1.52</v>
      </c>
      <c r="G4328">
        <v>14.728274416528</v>
      </c>
      <c r="H4328">
        <v>-7.3323435717289804</v>
      </c>
      <c r="I4328">
        <v>-23.9403078770675</v>
      </c>
      <c r="J4328">
        <v>-0.72279533134378904</v>
      </c>
      <c r="K4328">
        <v>1.4713174302477301</v>
      </c>
      <c r="L4328">
        <v>1.3568761469416599</v>
      </c>
      <c r="M4328">
        <v>52.050791563131803</v>
      </c>
      <c r="N4328">
        <v>0.90215430921048501</v>
      </c>
      <c r="O4328">
        <v>32.894736842105203</v>
      </c>
      <c r="P4328">
        <v>63.440860215053704</v>
      </c>
      <c r="Q4328">
        <v>0.118481862604487</v>
      </c>
    </row>
    <row r="4329" spans="1:17" hidden="1" x14ac:dyDescent="0.3">
      <c r="A4329" t="s">
        <v>8887</v>
      </c>
      <c r="B4329" t="s">
        <v>8888</v>
      </c>
      <c r="C4329" t="str">
        <f>IFERROR(VLOOKUP(Table1[[#This Row],[Ticker]],[1]!Table2[[Symbol]:[Industry]],2,FALSE),"-")</f>
        <v>-</v>
      </c>
      <c r="D4329" t="s">
        <v>366</v>
      </c>
      <c r="E4329">
        <v>12.43216</v>
      </c>
      <c r="F4329">
        <v>26</v>
      </c>
      <c r="G4329">
        <v>-48.910385415579398</v>
      </c>
      <c r="H4329">
        <v>-32.040968280353702</v>
      </c>
      <c r="I4329">
        <v>-48.510287960355598</v>
      </c>
      <c r="J4329">
        <v>-16.997145980694398</v>
      </c>
      <c r="K4329">
        <v>37.051685695117797</v>
      </c>
      <c r="L4329">
        <v>38.5975226019956</v>
      </c>
      <c r="M4329">
        <v>7.3785699606297301</v>
      </c>
      <c r="N4329">
        <v>0.73747180543296997</v>
      </c>
      <c r="O4329">
        <v>76.923076923076906</v>
      </c>
      <c r="P4329">
        <v>0</v>
      </c>
      <c r="Q4329">
        <v>-5.3155059697257999E-2</v>
      </c>
    </row>
    <row r="4330" spans="1:17" hidden="1" x14ac:dyDescent="0.3">
      <c r="A4330" t="s">
        <v>8889</v>
      </c>
      <c r="B4330" t="s">
        <v>8890</v>
      </c>
      <c r="C4330" t="str">
        <f>IFERROR(VLOOKUP(Table1[[#This Row],[Ticker]],[1]!Table2[[Symbol]:[Industry]],2,FALSE),"-")</f>
        <v>-</v>
      </c>
      <c r="D4330" t="s">
        <v>630</v>
      </c>
      <c r="E4330">
        <v>12.425471999999999</v>
      </c>
      <c r="F4330">
        <v>23.04</v>
      </c>
      <c r="G4330">
        <v>41.267484896258999</v>
      </c>
      <c r="H4330">
        <v>-14.7881426466436</v>
      </c>
      <c r="I4330">
        <v>3.1345220549052399</v>
      </c>
      <c r="J4330">
        <v>3.6062089976605298</v>
      </c>
      <c r="K4330">
        <v>30.273848387747499</v>
      </c>
      <c r="L4330">
        <v>30.543320313947799</v>
      </c>
      <c r="M4330">
        <v>37.647390172467702</v>
      </c>
      <c r="N4330">
        <v>1.0394849157982999</v>
      </c>
      <c r="O4330">
        <v>188.845486111111</v>
      </c>
      <c r="P4330">
        <v>73.886792452830093</v>
      </c>
      <c r="Q4330">
        <v>0.126899569665791</v>
      </c>
    </row>
    <row r="4331" spans="1:17" hidden="1" x14ac:dyDescent="0.3">
      <c r="A4331" t="s">
        <v>8891</v>
      </c>
      <c r="B4331" t="s">
        <v>8892</v>
      </c>
      <c r="C4331" t="str">
        <f>IFERROR(VLOOKUP(Table1[[#This Row],[Ticker]],[1]!Table2[[Symbol]:[Industry]],2,FALSE),"-")</f>
        <v>-</v>
      </c>
      <c r="D4331" t="s">
        <v>4591</v>
      </c>
      <c r="E4331">
        <v>12.423915863</v>
      </c>
      <c r="F4331">
        <v>23.83</v>
      </c>
      <c r="G4331">
        <v>-8.8230504877978202</v>
      </c>
      <c r="H4331">
        <v>11.399657287931401</v>
      </c>
      <c r="I4331">
        <v>-23.566326793974699</v>
      </c>
      <c r="J4331">
        <v>12.212220082222601</v>
      </c>
      <c r="K4331">
        <v>22.164501943500699</v>
      </c>
      <c r="L4331">
        <v>23.441643957490001</v>
      </c>
      <c r="M4331">
        <v>63.659340304044797</v>
      </c>
      <c r="N4331">
        <v>2.67003367003367</v>
      </c>
      <c r="O4331">
        <v>27.360469995803602</v>
      </c>
      <c r="P4331">
        <v>45.482295482295399</v>
      </c>
    </row>
    <row r="4332" spans="1:17" hidden="1" x14ac:dyDescent="0.3">
      <c r="A4332" t="s">
        <v>8893</v>
      </c>
      <c r="B4332" t="s">
        <v>8894</v>
      </c>
      <c r="C4332" t="str">
        <f>IFERROR(VLOOKUP(Table1[[#This Row],[Ticker]],[1]!Table2[[Symbol]:[Industry]],2,FALSE),"-")</f>
        <v>-</v>
      </c>
      <c r="D4332" t="s">
        <v>532</v>
      </c>
      <c r="E4332">
        <v>12.399676899999999</v>
      </c>
      <c r="F4332">
        <v>41.21</v>
      </c>
      <c r="G4332">
        <v>9.6612849088606207</v>
      </c>
      <c r="H4332">
        <v>-17.1696966947964</v>
      </c>
      <c r="I4332">
        <v>-8.0681112564838102</v>
      </c>
      <c r="J4332">
        <v>-6.0007041848138503</v>
      </c>
      <c r="K4332">
        <v>46.0569115315215</v>
      </c>
      <c r="L4332">
        <v>42.989450339508203</v>
      </c>
      <c r="M4332">
        <v>31.936355094223099</v>
      </c>
      <c r="N4332">
        <v>0.204256443568542</v>
      </c>
      <c r="O4332">
        <v>52.875515651540802</v>
      </c>
      <c r="P4332">
        <v>47.073518915060603</v>
      </c>
      <c r="Q4332">
        <v>0.101584410615431</v>
      </c>
    </row>
    <row r="4333" spans="1:17" hidden="1" x14ac:dyDescent="0.3">
      <c r="A4333" t="s">
        <v>8895</v>
      </c>
      <c r="B4333" t="s">
        <v>8896</v>
      </c>
      <c r="C4333" t="str">
        <f>IFERROR(VLOOKUP(Table1[[#This Row],[Ticker]],[1]!Table2[[Symbol]:[Industry]],2,FALSE),"-")</f>
        <v>-</v>
      </c>
      <c r="D4333" t="s">
        <v>46</v>
      </c>
      <c r="E4333">
        <v>12.379250000000001</v>
      </c>
      <c r="F4333">
        <v>38.090000000000003</v>
      </c>
      <c r="G4333">
        <v>137.26461526865799</v>
      </c>
      <c r="H4333">
        <v>-43.629485695142201</v>
      </c>
      <c r="I4333">
        <v>31.522198964749599</v>
      </c>
      <c r="J4333">
        <v>-9.2560637557851209</v>
      </c>
      <c r="K4333">
        <v>50.649206370196403</v>
      </c>
      <c r="L4333">
        <v>37.5014060291726</v>
      </c>
      <c r="M4333">
        <v>2.2492688395781602</v>
      </c>
      <c r="N4333">
        <v>0.490063365884011</v>
      </c>
      <c r="O4333">
        <v>82.462588605933206</v>
      </c>
      <c r="P4333">
        <v>167.29824561403501</v>
      </c>
    </row>
    <row r="4334" spans="1:17" hidden="1" x14ac:dyDescent="0.3">
      <c r="A4334" t="s">
        <v>8897</v>
      </c>
      <c r="B4334" t="s">
        <v>8898</v>
      </c>
      <c r="C4334" t="str">
        <f>IFERROR(VLOOKUP(Table1[[#This Row],[Ticker]],[1]!Table2[[Symbol]:[Industry]],2,FALSE),"-")</f>
        <v>-</v>
      </c>
      <c r="D4334" t="s">
        <v>296</v>
      </c>
      <c r="E4334">
        <v>12.3661548</v>
      </c>
      <c r="F4334">
        <v>22.2</v>
      </c>
      <c r="G4334">
        <v>-26.5371268488731</v>
      </c>
      <c r="H4334">
        <v>-5.3755901074378398</v>
      </c>
      <c r="I4334">
        <v>-26.3911216680875</v>
      </c>
      <c r="J4334">
        <v>0.905656609747713</v>
      </c>
      <c r="K4334">
        <v>22.6408914636351</v>
      </c>
      <c r="L4334">
        <v>23.5211938954963</v>
      </c>
      <c r="M4334">
        <v>47.785871572333498</v>
      </c>
      <c r="N4334">
        <v>0.97626684033000499</v>
      </c>
      <c r="O4334">
        <v>98.198198198198199</v>
      </c>
      <c r="P4334">
        <v>38.749999999999901</v>
      </c>
      <c r="Q4334">
        <v>4.3030599573071003E-2</v>
      </c>
    </row>
    <row r="4335" spans="1:17" hidden="1" x14ac:dyDescent="0.3">
      <c r="A4335" t="s">
        <v>8899</v>
      </c>
      <c r="B4335" t="s">
        <v>8900</v>
      </c>
      <c r="C4335" t="str">
        <f>IFERROR(VLOOKUP(Table1[[#This Row],[Ticker]],[1]!Table2[[Symbol]:[Industry]],2,FALSE),"-")</f>
        <v>-</v>
      </c>
      <c r="D4335" t="s">
        <v>415</v>
      </c>
      <c r="E4335">
        <v>12.3342528</v>
      </c>
      <c r="F4335">
        <v>12.16</v>
      </c>
      <c r="G4335">
        <v>17.6682330086606</v>
      </c>
      <c r="H4335">
        <v>2.0096406677121799</v>
      </c>
      <c r="I4335">
        <v>-25.4625846736676</v>
      </c>
      <c r="J4335">
        <v>-0.65214598069443996</v>
      </c>
      <c r="K4335">
        <v>12.1438205957223</v>
      </c>
      <c r="L4335">
        <v>11.4758086158715</v>
      </c>
      <c r="M4335">
        <v>49.724041873438402</v>
      </c>
      <c r="N4335">
        <v>1.19248235779543</v>
      </c>
      <c r="O4335">
        <v>65.707236842105203</v>
      </c>
      <c r="P4335">
        <v>58.954248366012997</v>
      </c>
      <c r="Q4335">
        <v>6.7218972401068E-2</v>
      </c>
    </row>
    <row r="4336" spans="1:17" hidden="1" x14ac:dyDescent="0.3">
      <c r="A4336" t="s">
        <v>8901</v>
      </c>
      <c r="B4336" t="s">
        <v>8902</v>
      </c>
      <c r="C4336" t="str">
        <f>IFERROR(VLOOKUP(Table1[[#This Row],[Ticker]],[1]!Table2[[Symbol]:[Industry]],2,FALSE),"-")</f>
        <v>-</v>
      </c>
      <c r="D4336" t="s">
        <v>127</v>
      </c>
      <c r="E4336">
        <v>12.3037125</v>
      </c>
      <c r="F4336">
        <v>5.9</v>
      </c>
      <c r="G4336">
        <v>-78.188287638874002</v>
      </c>
      <c r="H4336">
        <v>10.457884755278601</v>
      </c>
      <c r="I4336">
        <v>-38.287466095193402</v>
      </c>
      <c r="J4336">
        <v>2.7019280933796299</v>
      </c>
      <c r="K4336">
        <v>6.0037152346180402</v>
      </c>
      <c r="L4336">
        <v>8.3409116403125498</v>
      </c>
      <c r="M4336">
        <v>66.056387117342297</v>
      </c>
      <c r="N4336">
        <v>0.86626023979865496</v>
      </c>
      <c r="O4336">
        <v>101.525423728813</v>
      </c>
      <c r="P4336">
        <v>22.661122661122601</v>
      </c>
      <c r="Q4336">
        <v>3.0612479095589999E-2</v>
      </c>
    </row>
    <row r="4337" spans="1:17" hidden="1" x14ac:dyDescent="0.3">
      <c r="A4337" t="s">
        <v>8903</v>
      </c>
      <c r="B4337" t="s">
        <v>8904</v>
      </c>
      <c r="C4337" t="str">
        <f>IFERROR(VLOOKUP(Table1[[#This Row],[Ticker]],[1]!Table2[[Symbol]:[Industry]],2,FALSE),"-")</f>
        <v>-</v>
      </c>
      <c r="D4337" t="s">
        <v>1645</v>
      </c>
      <c r="E4337">
        <v>12.300767499999999</v>
      </c>
      <c r="F4337">
        <v>39.97</v>
      </c>
      <c r="G4337">
        <v>161.71819447214099</v>
      </c>
      <c r="H4337">
        <v>68.381942142556696</v>
      </c>
      <c r="I4337">
        <v>-32.778426457833099</v>
      </c>
      <c r="J4337">
        <v>6.7978788605973097</v>
      </c>
      <c r="K4337">
        <v>33.451923967487801</v>
      </c>
      <c r="L4337">
        <v>34.231313027860303</v>
      </c>
      <c r="M4337">
        <v>95.759120556765396</v>
      </c>
      <c r="N4337">
        <v>0.34227786461306298</v>
      </c>
      <c r="O4337">
        <v>27.8208656492369</v>
      </c>
      <c r="P4337">
        <v>191.75182481751801</v>
      </c>
      <c r="Q4337">
        <v>7.6840924166221E-2</v>
      </c>
    </row>
    <row r="4338" spans="1:17" hidden="1" x14ac:dyDescent="0.3">
      <c r="A4338" t="s">
        <v>8905</v>
      </c>
      <c r="B4338" t="s">
        <v>8906</v>
      </c>
      <c r="C4338" t="str">
        <f>IFERROR(VLOOKUP(Table1[[#This Row],[Ticker]],[1]!Table2[[Symbol]:[Industry]],2,FALSE),"-")</f>
        <v>-</v>
      </c>
      <c r="D4338" t="s">
        <v>388</v>
      </c>
      <c r="E4338">
        <v>12.275345123999999</v>
      </c>
      <c r="F4338">
        <v>11.97</v>
      </c>
      <c r="G4338">
        <v>56.414967785464398</v>
      </c>
      <c r="H4338">
        <v>-1.5217375111229201</v>
      </c>
      <c r="I4338">
        <v>80.534641711888597</v>
      </c>
      <c r="J4338">
        <v>-1.3721459806944301</v>
      </c>
      <c r="K4338">
        <v>11.0799380711426</v>
      </c>
      <c r="L4338">
        <v>8.6393648239733292</v>
      </c>
      <c r="M4338">
        <v>26.5756852259784</v>
      </c>
      <c r="N4338">
        <v>3.1578947368420998E-2</v>
      </c>
      <c r="O4338">
        <v>37.259816207184599</v>
      </c>
      <c r="P4338">
        <v>106.379310344827</v>
      </c>
    </row>
    <row r="4339" spans="1:17" hidden="1" x14ac:dyDescent="0.3">
      <c r="A4339" t="s">
        <v>8907</v>
      </c>
      <c r="B4339" t="s">
        <v>8908</v>
      </c>
      <c r="C4339" t="str">
        <f>IFERROR(VLOOKUP(Table1[[#This Row],[Ticker]],[1]!Table2[[Symbol]:[Industry]],2,FALSE),"-")</f>
        <v>-</v>
      </c>
      <c r="D4339" t="s">
        <v>1645</v>
      </c>
      <c r="E4339">
        <v>12.268800000000001</v>
      </c>
      <c r="F4339">
        <v>0.54</v>
      </c>
      <c r="G4339">
        <v>-7.3063576181039203</v>
      </c>
      <c r="H4339">
        <v>-39.473984702134103</v>
      </c>
      <c r="I4339">
        <v>-31.339575276334902</v>
      </c>
      <c r="J4339">
        <v>-8.1518069976435701</v>
      </c>
      <c r="K4339">
        <v>0.655222934751437</v>
      </c>
      <c r="L4339">
        <v>0.63369703812691103</v>
      </c>
      <c r="M4339">
        <v>32.114250301493499</v>
      </c>
      <c r="N4339">
        <v>1.9398622690229099</v>
      </c>
      <c r="O4339">
        <v>75.925925925925895</v>
      </c>
      <c r="P4339">
        <v>35</v>
      </c>
      <c r="Q4339">
        <v>-1.048765965635E-3</v>
      </c>
    </row>
    <row r="4340" spans="1:17" hidden="1" x14ac:dyDescent="0.3">
      <c r="A4340" t="s">
        <v>8909</v>
      </c>
      <c r="B4340" t="s">
        <v>8910</v>
      </c>
      <c r="C4340" t="str">
        <f>IFERROR(VLOOKUP(Table1[[#This Row],[Ticker]],[1]!Table2[[Symbol]:[Industry]],2,FALSE),"-")</f>
        <v>-</v>
      </c>
      <c r="D4340" t="s">
        <v>21</v>
      </c>
      <c r="E4340">
        <v>12.24625</v>
      </c>
      <c r="F4340">
        <v>24.25</v>
      </c>
      <c r="G4340">
        <v>114.17583591847</v>
      </c>
      <c r="H4340">
        <v>-1.10651652805808</v>
      </c>
      <c r="I4340">
        <v>31.579889364983998</v>
      </c>
      <c r="J4340">
        <v>8.8551267465782804</v>
      </c>
      <c r="K4340">
        <v>21.918948434260201</v>
      </c>
      <c r="L4340">
        <v>17.797329733947802</v>
      </c>
      <c r="M4340">
        <v>65.937110505925403</v>
      </c>
      <c r="N4340">
        <v>0.80321667340772196</v>
      </c>
      <c r="O4340">
        <v>4.24742268041238</v>
      </c>
      <c r="P4340">
        <v>246.42857142857099</v>
      </c>
    </row>
    <row r="4341" spans="1:17" hidden="1" x14ac:dyDescent="0.3">
      <c r="A4341" t="s">
        <v>8911</v>
      </c>
      <c r="B4341" t="s">
        <v>8912</v>
      </c>
      <c r="C4341" t="str">
        <f>IFERROR(VLOOKUP(Table1[[#This Row],[Ticker]],[1]!Table2[[Symbol]:[Industry]],2,FALSE),"-")</f>
        <v>-</v>
      </c>
      <c r="D4341" t="s">
        <v>306</v>
      </c>
      <c r="E4341">
        <v>12.230399999999999</v>
      </c>
      <c r="F4341">
        <v>26</v>
      </c>
      <c r="G4341">
        <v>-22.283941161787698</v>
      </c>
      <c r="H4341">
        <v>-16.663862470445999</v>
      </c>
      <c r="I4341">
        <v>-36.221009631453498</v>
      </c>
      <c r="J4341">
        <v>-1.3721459806944301</v>
      </c>
      <c r="K4341">
        <v>26.302265809723099</v>
      </c>
      <c r="L4341">
        <v>27.161527527070898</v>
      </c>
      <c r="M4341">
        <v>45.164169861480502</v>
      </c>
      <c r="N4341">
        <v>1.34265734265734</v>
      </c>
      <c r="O4341">
        <v>106.653846153846</v>
      </c>
      <c r="P4341">
        <v>27.450980392156801</v>
      </c>
    </row>
    <row r="4342" spans="1:17" hidden="1" x14ac:dyDescent="0.3">
      <c r="A4342" t="s">
        <v>8913</v>
      </c>
      <c r="B4342" t="s">
        <v>8914</v>
      </c>
      <c r="C4342" t="str">
        <f>IFERROR(VLOOKUP(Table1[[#This Row],[Ticker]],[1]!Table2[[Symbol]:[Industry]],2,FALSE),"-")</f>
        <v>-</v>
      </c>
      <c r="D4342" t="s">
        <v>743</v>
      </c>
      <c r="E4342">
        <v>12.214835947999999</v>
      </c>
      <c r="F4342">
        <v>2714</v>
      </c>
      <c r="G4342">
        <v>1.19222414574842</v>
      </c>
      <c r="H4342">
        <v>-0.52713310083100795</v>
      </c>
      <c r="I4342">
        <v>0.77434749728249996</v>
      </c>
      <c r="J4342">
        <v>-0.32696300832700798</v>
      </c>
      <c r="K4342">
        <v>2618.7951398473901</v>
      </c>
      <c r="L4342">
        <v>2427.46012891392</v>
      </c>
      <c r="M4342">
        <v>57.569699091115801</v>
      </c>
      <c r="N4342">
        <v>0.54794259530348499</v>
      </c>
      <c r="O4342">
        <v>0.92336035372144698</v>
      </c>
      <c r="P4342">
        <v>34.623015873015802</v>
      </c>
      <c r="Q4342">
        <v>2.2268006150822001E-2</v>
      </c>
    </row>
    <row r="4343" spans="1:17" hidden="1" x14ac:dyDescent="0.3">
      <c r="A4343" t="s">
        <v>8915</v>
      </c>
      <c r="B4343" t="s">
        <v>8916</v>
      </c>
      <c r="C4343" t="str">
        <f>IFERROR(VLOOKUP(Table1[[#This Row],[Ticker]],[1]!Table2[[Symbol]:[Industry]],2,FALSE),"-")</f>
        <v>-</v>
      </c>
      <c r="D4343" t="s">
        <v>265</v>
      </c>
      <c r="E4343">
        <v>12.209773139999999</v>
      </c>
      <c r="F4343">
        <v>4.0199999999999996</v>
      </c>
      <c r="G4343">
        <v>52.693642381895998</v>
      </c>
      <c r="H4343">
        <v>-20.223350414348701</v>
      </c>
      <c r="I4343">
        <v>21.854688087419898</v>
      </c>
      <c r="J4343">
        <v>-1.3721459806944301</v>
      </c>
      <c r="K4343">
        <v>4.1576212742273899</v>
      </c>
      <c r="L4343">
        <v>3.4900939613365298</v>
      </c>
      <c r="M4343">
        <v>3.75619941368842</v>
      </c>
      <c r="N4343">
        <v>0.137181325028397</v>
      </c>
      <c r="O4343">
        <v>44.278606965174099</v>
      </c>
      <c r="P4343">
        <v>106.153846153846</v>
      </c>
      <c r="Q4343">
        <v>4.4723301567886002E-2</v>
      </c>
    </row>
    <row r="4344" spans="1:17" hidden="1" x14ac:dyDescent="0.3">
      <c r="A4344" t="s">
        <v>8917</v>
      </c>
      <c r="B4344" t="s">
        <v>8918</v>
      </c>
      <c r="C4344" t="str">
        <f>IFERROR(VLOOKUP(Table1[[#This Row],[Ticker]],[1]!Table2[[Symbol]:[Industry]],2,FALSE),"-")</f>
        <v>-</v>
      </c>
      <c r="D4344" t="s">
        <v>532</v>
      </c>
      <c r="E4344">
        <v>12.2045481</v>
      </c>
      <c r="F4344">
        <v>39.99</v>
      </c>
      <c r="G4344">
        <v>286.09540191268701</v>
      </c>
      <c r="H4344">
        <v>-21.317425689306798</v>
      </c>
      <c r="I4344">
        <v>58.326482208297001</v>
      </c>
      <c r="J4344">
        <v>-10.3053636736692</v>
      </c>
      <c r="K4344">
        <v>46.8931738706803</v>
      </c>
      <c r="L4344">
        <v>33.596569828607699</v>
      </c>
      <c r="M4344">
        <v>3.4392153106021799</v>
      </c>
      <c r="N4344">
        <v>0.52225441113897397</v>
      </c>
      <c r="O4344">
        <v>51.312828207051702</v>
      </c>
      <c r="P4344">
        <v>403.01886792452802</v>
      </c>
      <c r="Q4344">
        <v>0.12958048587012599</v>
      </c>
    </row>
    <row r="4345" spans="1:17" hidden="1" x14ac:dyDescent="0.3">
      <c r="A4345" t="s">
        <v>8919</v>
      </c>
      <c r="B4345" t="s">
        <v>8920</v>
      </c>
      <c r="C4345" t="str">
        <f>IFERROR(VLOOKUP(Table1[[#This Row],[Ticker]],[1]!Table2[[Symbol]:[Industry]],2,FALSE),"-")</f>
        <v>-</v>
      </c>
      <c r="D4345" t="s">
        <v>1476</v>
      </c>
      <c r="E4345">
        <v>12.19816125</v>
      </c>
      <c r="F4345">
        <v>4.95</v>
      </c>
      <c r="G4345">
        <v>-30.235243248602401</v>
      </c>
      <c r="H4345">
        <v>1.30251991461964</v>
      </c>
      <c r="I4345">
        <v>-31.640578620816498</v>
      </c>
      <c r="J4345">
        <v>2.4354692497664701</v>
      </c>
      <c r="K4345">
        <v>4.8047565623291497</v>
      </c>
      <c r="L4345">
        <v>5.2038241332059103</v>
      </c>
      <c r="M4345">
        <v>54.837534704665799</v>
      </c>
      <c r="N4345">
        <v>0.67887249353937296</v>
      </c>
      <c r="O4345">
        <v>59.595959595959599</v>
      </c>
      <c r="P4345">
        <v>25.6345177664974</v>
      </c>
      <c r="Q4345">
        <v>8.8199574903320005E-3</v>
      </c>
    </row>
    <row r="4346" spans="1:17" hidden="1" x14ac:dyDescent="0.3">
      <c r="A4346" t="s">
        <v>8921</v>
      </c>
      <c r="B4346" t="s">
        <v>8922</v>
      </c>
      <c r="C4346" t="str">
        <f>IFERROR(VLOOKUP(Table1[[#This Row],[Ticker]],[1]!Table2[[Symbol]:[Industry]],2,FALSE),"-")</f>
        <v>-</v>
      </c>
      <c r="D4346" t="s">
        <v>388</v>
      </c>
      <c r="E4346">
        <v>12.146955500000001</v>
      </c>
      <c r="F4346">
        <v>27.35</v>
      </c>
      <c r="G4346">
        <v>117.030506962663</v>
      </c>
      <c r="H4346">
        <v>63.289222691024897</v>
      </c>
      <c r="I4346">
        <v>33.741681495062601</v>
      </c>
      <c r="J4346">
        <v>4.9110037541076696</v>
      </c>
      <c r="K4346">
        <v>20.160997683742</v>
      </c>
      <c r="L4346">
        <v>17.548529752660201</v>
      </c>
      <c r="M4346">
        <v>83.593221578937204</v>
      </c>
      <c r="N4346">
        <v>2.1016505108724099</v>
      </c>
      <c r="O4346">
        <v>1.3528336380255801</v>
      </c>
      <c r="P4346">
        <v>195.99567099567099</v>
      </c>
      <c r="Q4346">
        <v>0.22192213170509101</v>
      </c>
    </row>
    <row r="4347" spans="1:17" hidden="1" x14ac:dyDescent="0.3">
      <c r="A4347" t="s">
        <v>8923</v>
      </c>
      <c r="B4347" t="s">
        <v>8924</v>
      </c>
      <c r="C4347" t="str">
        <f>IFERROR(VLOOKUP(Table1[[#This Row],[Ticker]],[1]!Table2[[Symbol]:[Industry]],2,FALSE),"-")</f>
        <v>-</v>
      </c>
      <c r="D4347" t="s">
        <v>532</v>
      </c>
      <c r="E4347">
        <v>12.134293</v>
      </c>
      <c r="F4347">
        <v>3.61</v>
      </c>
      <c r="G4347">
        <v>201.15903020508199</v>
      </c>
      <c r="H4347">
        <v>-23.186631128144199</v>
      </c>
      <c r="I4347">
        <v>64.384888471902897</v>
      </c>
      <c r="J4347">
        <v>-5.0466866631091403</v>
      </c>
      <c r="K4347">
        <v>3.7849977577286702</v>
      </c>
      <c r="L4347">
        <v>2.7042837967853401</v>
      </c>
      <c r="M4347">
        <v>29.147047233628101</v>
      </c>
      <c r="N4347">
        <v>0.91632116918027795</v>
      </c>
      <c r="O4347">
        <v>48.753462603878098</v>
      </c>
      <c r="P4347">
        <v>285.68376068376</v>
      </c>
      <c r="Q4347">
        <v>1.0154280217301E-2</v>
      </c>
    </row>
    <row r="4348" spans="1:17" hidden="1" x14ac:dyDescent="0.3">
      <c r="A4348" t="s">
        <v>8925</v>
      </c>
      <c r="B4348" t="s">
        <v>8926</v>
      </c>
      <c r="C4348" t="str">
        <f>IFERROR(VLOOKUP(Table1[[#This Row],[Ticker]],[1]!Table2[[Symbol]:[Industry]],2,FALSE),"-")</f>
        <v>-</v>
      </c>
      <c r="E4348">
        <v>12.1320107</v>
      </c>
      <c r="F4348">
        <v>24.19</v>
      </c>
      <c r="G4348">
        <v>231.01114577402601</v>
      </c>
      <c r="H4348">
        <v>-3.7238447908164098</v>
      </c>
      <c r="I4348">
        <v>-14.9510378269422</v>
      </c>
      <c r="J4348">
        <v>-5.0422178687004804</v>
      </c>
      <c r="K4348">
        <v>25.914627752459399</v>
      </c>
      <c r="L4348">
        <v>21.855482350411201</v>
      </c>
      <c r="M4348">
        <v>32.155123464831497</v>
      </c>
      <c r="N4348">
        <v>1.2482822892596801</v>
      </c>
      <c r="O4348">
        <v>55.849524596940803</v>
      </c>
      <c r="P4348">
        <v>323.642732049036</v>
      </c>
    </row>
    <row r="4349" spans="1:17" hidden="1" x14ac:dyDescent="0.3">
      <c r="A4349" t="s">
        <v>8927</v>
      </c>
      <c r="B4349" t="s">
        <v>8928</v>
      </c>
      <c r="C4349" t="str">
        <f>IFERROR(VLOOKUP(Table1[[#This Row],[Ticker]],[1]!Table2[[Symbol]:[Industry]],2,FALSE),"-")</f>
        <v>-</v>
      </c>
      <c r="D4349" t="s">
        <v>743</v>
      </c>
      <c r="E4349">
        <v>12.120252429999899</v>
      </c>
      <c r="F4349">
        <v>39.159999999999997</v>
      </c>
      <c r="G4349">
        <v>8.4387883250617897</v>
      </c>
      <c r="H4349">
        <v>-8.6475980589560894E-2</v>
      </c>
      <c r="I4349">
        <v>-1.62847992007828</v>
      </c>
      <c r="J4349">
        <v>-0.31707650050914798</v>
      </c>
      <c r="K4349">
        <v>38.199887644359599</v>
      </c>
      <c r="L4349">
        <v>35.053701376392198</v>
      </c>
      <c r="M4349">
        <v>57.562155009737999</v>
      </c>
      <c r="N4349">
        <v>0.66565250190241099</v>
      </c>
      <c r="O4349">
        <v>2.8600612870275799</v>
      </c>
      <c r="P4349">
        <v>45.037037037037003</v>
      </c>
    </row>
    <row r="4350" spans="1:17" hidden="1" x14ac:dyDescent="0.3">
      <c r="A4350" t="s">
        <v>8929</v>
      </c>
      <c r="B4350" t="s">
        <v>8930</v>
      </c>
      <c r="C4350" t="str">
        <f>IFERROR(VLOOKUP(Table1[[#This Row],[Ticker]],[1]!Table2[[Symbol]:[Industry]],2,FALSE),"-")</f>
        <v>-</v>
      </c>
      <c r="D4350" t="s">
        <v>2942</v>
      </c>
      <c r="E4350">
        <v>12.1136634</v>
      </c>
      <c r="F4350">
        <v>28.17</v>
      </c>
      <c r="G4350">
        <v>-69.8927251361537</v>
      </c>
      <c r="H4350">
        <v>-7.7771314307044799</v>
      </c>
      <c r="I4350">
        <v>-41.437223741859</v>
      </c>
      <c r="J4350">
        <v>-5.71997206765095</v>
      </c>
      <c r="K4350">
        <v>30.038787366706401</v>
      </c>
      <c r="L4350">
        <v>34.537018596111899</v>
      </c>
      <c r="M4350">
        <v>44.726672273846702</v>
      </c>
      <c r="N4350">
        <v>0.90254869188242504</v>
      </c>
      <c r="O4350">
        <v>97.373091941781993</v>
      </c>
      <c r="P4350">
        <v>6.7045454545454604</v>
      </c>
      <c r="Q4350">
        <v>4.6027435865349998E-2</v>
      </c>
    </row>
    <row r="4351" spans="1:17" hidden="1" x14ac:dyDescent="0.3">
      <c r="A4351" t="s">
        <v>8931</v>
      </c>
      <c r="B4351" t="s">
        <v>8932</v>
      </c>
      <c r="C4351" t="str">
        <f>IFERROR(VLOOKUP(Table1[[#This Row],[Ticker]],[1]!Table2[[Symbol]:[Industry]],2,FALSE),"-")</f>
        <v>-</v>
      </c>
      <c r="D4351" t="s">
        <v>532</v>
      </c>
      <c r="E4351">
        <v>12.08</v>
      </c>
      <c r="F4351">
        <v>302</v>
      </c>
      <c r="G4351">
        <v>166.335358859726</v>
      </c>
      <c r="H4351">
        <v>16.3977944850566</v>
      </c>
      <c r="I4351">
        <v>165.861923920523</v>
      </c>
      <c r="J4351">
        <v>-1.59890335030894</v>
      </c>
      <c r="K4351">
        <v>258.66419170502797</v>
      </c>
      <c r="L4351">
        <v>175.70643986622301</v>
      </c>
      <c r="M4351">
        <v>57.234343711398402</v>
      </c>
      <c r="N4351">
        <v>0.43226820389473603</v>
      </c>
      <c r="O4351">
        <v>4.6357615894039697</v>
      </c>
      <c r="P4351">
        <v>239.70753655793001</v>
      </c>
      <c r="Q4351">
        <v>0.118782806700195</v>
      </c>
    </row>
    <row r="4352" spans="1:17" hidden="1" x14ac:dyDescent="0.3">
      <c r="A4352" t="s">
        <v>8933</v>
      </c>
      <c r="B4352" t="s">
        <v>8934</v>
      </c>
      <c r="C4352" t="str">
        <f>IFERROR(VLOOKUP(Table1[[#This Row],[Ticker]],[1]!Table2[[Symbol]:[Industry]],2,FALSE),"-")</f>
        <v>-</v>
      </c>
      <c r="D4352" t="s">
        <v>306</v>
      </c>
      <c r="E4352">
        <v>12.0025064</v>
      </c>
      <c r="F4352">
        <v>8.3800000000000008</v>
      </c>
      <c r="G4352">
        <v>82.118268388800502</v>
      </c>
      <c r="H4352">
        <v>3.6093638655979698</v>
      </c>
      <c r="I4352">
        <v>11.5985392407269</v>
      </c>
      <c r="J4352">
        <v>-1.3721459806944301</v>
      </c>
      <c r="K4352">
        <v>6.92300694572931</v>
      </c>
      <c r="L4352">
        <v>5.5082136958929597</v>
      </c>
      <c r="M4352">
        <v>99.999999462256994</v>
      </c>
      <c r="N4352">
        <v>3.0311584497885802</v>
      </c>
      <c r="O4352">
        <v>0</v>
      </c>
      <c r="P4352">
        <v>123.466666666666</v>
      </c>
      <c r="Q4352">
        <v>0.103003050343017</v>
      </c>
    </row>
    <row r="4353" spans="1:17" hidden="1" x14ac:dyDescent="0.3">
      <c r="A4353" t="s">
        <v>8935</v>
      </c>
      <c r="B4353" t="s">
        <v>8936</v>
      </c>
      <c r="C4353" t="str">
        <f>IFERROR(VLOOKUP(Table1[[#This Row],[Ticker]],[1]!Table2[[Symbol]:[Industry]],2,FALSE),"-")</f>
        <v>-</v>
      </c>
      <c r="D4353" t="s">
        <v>415</v>
      </c>
      <c r="E4353">
        <v>11.994999999999999</v>
      </c>
      <c r="F4353">
        <v>23.99</v>
      </c>
      <c r="G4353">
        <v>33.497385332878203</v>
      </c>
      <c r="H4353">
        <v>11.2001220116145</v>
      </c>
      <c r="I4353">
        <v>-7.03064338459194</v>
      </c>
      <c r="J4353">
        <v>-3.6030657458607802</v>
      </c>
      <c r="K4353">
        <v>22.7909035884731</v>
      </c>
      <c r="L4353">
        <v>20.100825091079201</v>
      </c>
      <c r="M4353">
        <v>48.820472264200298</v>
      </c>
      <c r="N4353">
        <v>0.410467993246662</v>
      </c>
      <c r="O4353">
        <v>16.298457690704399</v>
      </c>
      <c r="P4353">
        <v>78.364312267657994</v>
      </c>
      <c r="Q4353">
        <v>6.8939965409373E-2</v>
      </c>
    </row>
    <row r="4354" spans="1:17" hidden="1" x14ac:dyDescent="0.3">
      <c r="A4354" t="s">
        <v>8937</v>
      </c>
      <c r="B4354" t="s">
        <v>8938</v>
      </c>
      <c r="C4354" t="str">
        <f>IFERROR(VLOOKUP(Table1[[#This Row],[Ticker]],[1]!Table2[[Symbol]:[Industry]],2,FALSE),"-")</f>
        <v>-</v>
      </c>
      <c r="D4354" t="s">
        <v>124</v>
      </c>
      <c r="E4354">
        <v>11.952</v>
      </c>
      <c r="F4354">
        <v>3.32</v>
      </c>
      <c r="G4354">
        <v>484.78118446943802</v>
      </c>
      <c r="H4354">
        <v>-9.6532404012963404</v>
      </c>
      <c r="I4354">
        <v>22.77358429137</v>
      </c>
      <c r="J4354">
        <v>9.8559241947441496</v>
      </c>
      <c r="K4354">
        <v>2.8783458477803898</v>
      </c>
      <c r="L4354">
        <v>2.1552341051094501</v>
      </c>
      <c r="M4354">
        <v>74.241091843153797</v>
      </c>
      <c r="N4354">
        <v>1.2271139639675499</v>
      </c>
      <c r="O4354">
        <v>8.4337349397590504</v>
      </c>
      <c r="P4354">
        <v>514.81481481481399</v>
      </c>
      <c r="Q4354">
        <v>0.232186548326107</v>
      </c>
    </row>
    <row r="4355" spans="1:17" hidden="1" x14ac:dyDescent="0.3">
      <c r="A4355" t="s">
        <v>8939</v>
      </c>
      <c r="B4355" t="s">
        <v>4540</v>
      </c>
      <c r="C4355" t="str">
        <f>IFERROR(VLOOKUP(Table1[[#This Row],[Ticker]],[1]!Table2[[Symbol]:[Industry]],2,FALSE),"-")</f>
        <v>-</v>
      </c>
      <c r="D4355" t="s">
        <v>51</v>
      </c>
      <c r="E4355">
        <v>11.93</v>
      </c>
      <c r="F4355">
        <v>119.3</v>
      </c>
      <c r="M4355">
        <v>100</v>
      </c>
      <c r="N4355">
        <v>1</v>
      </c>
      <c r="Q4355">
        <v>5.4726977498741003E-2</v>
      </c>
    </row>
    <row r="4356" spans="1:17" hidden="1" x14ac:dyDescent="0.3">
      <c r="A4356" t="s">
        <v>8940</v>
      </c>
      <c r="B4356" t="s">
        <v>8941</v>
      </c>
      <c r="C4356" t="str">
        <f>IFERROR(VLOOKUP(Table1[[#This Row],[Ticker]],[1]!Table2[[Symbol]:[Industry]],2,FALSE),"-")</f>
        <v>-</v>
      </c>
      <c r="D4356" t="s">
        <v>532</v>
      </c>
      <c r="E4356">
        <v>11.900000500000001</v>
      </c>
      <c r="F4356">
        <v>61.01</v>
      </c>
      <c r="G4356">
        <v>33.400604854194697</v>
      </c>
      <c r="H4356">
        <v>21.005679378445201</v>
      </c>
      <c r="I4356">
        <v>70.742833968441502</v>
      </c>
      <c r="J4356">
        <v>14.991490382941899</v>
      </c>
      <c r="K4356">
        <v>53.912827052956899</v>
      </c>
      <c r="L4356">
        <v>46.026601199951003</v>
      </c>
      <c r="M4356">
        <v>59.192068179970299</v>
      </c>
      <c r="N4356">
        <v>0.70426703839053595</v>
      </c>
      <c r="O4356">
        <v>8.9985248319947395</v>
      </c>
      <c r="P4356">
        <v>114.070175438596</v>
      </c>
      <c r="Q4356">
        <v>0.13699935083537099</v>
      </c>
    </row>
    <row r="4357" spans="1:17" hidden="1" x14ac:dyDescent="0.3">
      <c r="A4357" t="s">
        <v>8942</v>
      </c>
      <c r="B4357" t="s">
        <v>8943</v>
      </c>
      <c r="C4357" t="str">
        <f>IFERROR(VLOOKUP(Table1[[#This Row],[Ticker]],[1]!Table2[[Symbol]:[Industry]],2,FALSE),"-")</f>
        <v>-</v>
      </c>
      <c r="D4357" t="s">
        <v>415</v>
      </c>
      <c r="E4357">
        <v>11.8932</v>
      </c>
      <c r="F4357">
        <v>1.02</v>
      </c>
      <c r="G4357">
        <v>-34.706527541638302</v>
      </c>
      <c r="H4357">
        <v>-5.9446347073846102</v>
      </c>
      <c r="I4357">
        <v>-27.9758203871563</v>
      </c>
      <c r="J4357">
        <v>-2.3430197671021999</v>
      </c>
      <c r="K4357">
        <v>1.05864876596744</v>
      </c>
      <c r="L4357">
        <v>1.11060084924205</v>
      </c>
      <c r="M4357">
        <v>34.3492562158387</v>
      </c>
      <c r="N4357">
        <v>0.72301777484124197</v>
      </c>
      <c r="O4357">
        <v>57.843137254901897</v>
      </c>
      <c r="P4357">
        <v>12.087912087912001</v>
      </c>
      <c r="Q4357">
        <v>8.3549041669657001E-2</v>
      </c>
    </row>
    <row r="4358" spans="1:17" hidden="1" x14ac:dyDescent="0.3">
      <c r="A4358" t="s">
        <v>8944</v>
      </c>
      <c r="B4358" t="s">
        <v>8945</v>
      </c>
      <c r="C4358" t="str">
        <f>IFERROR(VLOOKUP(Table1[[#This Row],[Ticker]],[1]!Table2[[Symbol]:[Industry]],2,FALSE),"-")</f>
        <v>-</v>
      </c>
      <c r="D4358" t="s">
        <v>1645</v>
      </c>
      <c r="E4358">
        <v>11.891774544</v>
      </c>
      <c r="F4358">
        <v>4.8099999999999996</v>
      </c>
      <c r="G4358">
        <v>-59.194160536834602</v>
      </c>
      <c r="H4358">
        <v>30.156833917448399</v>
      </c>
      <c r="I4358">
        <v>-38.067292004051602</v>
      </c>
      <c r="J4358">
        <v>28.3714437628953</v>
      </c>
      <c r="K4358">
        <v>4.3843967832500104</v>
      </c>
      <c r="L4358">
        <v>6.4125337812929901</v>
      </c>
      <c r="M4358">
        <v>67.075580987743194</v>
      </c>
      <c r="N4358">
        <v>2.86887399962185</v>
      </c>
      <c r="O4358">
        <v>138.87733887733799</v>
      </c>
      <c r="P4358">
        <v>31.780821917808201</v>
      </c>
      <c r="Q4358">
        <v>-0.222164000580303</v>
      </c>
    </row>
    <row r="4359" spans="1:17" hidden="1" x14ac:dyDescent="0.3">
      <c r="A4359" t="s">
        <v>8946</v>
      </c>
      <c r="B4359" t="s">
        <v>8947</v>
      </c>
      <c r="C4359" t="str">
        <f>IFERROR(VLOOKUP(Table1[[#This Row],[Ticker]],[1]!Table2[[Symbol]:[Industry]],2,FALSE),"-")</f>
        <v>-</v>
      </c>
      <c r="E4359">
        <v>11.8911838</v>
      </c>
      <c r="F4359">
        <v>15.02</v>
      </c>
      <c r="G4359">
        <v>-46.356750122535402</v>
      </c>
      <c r="H4359">
        <v>7.7222664862121704</v>
      </c>
      <c r="I4359">
        <v>-22.719306656066301</v>
      </c>
      <c r="J4359">
        <v>-2.1003013205002699</v>
      </c>
      <c r="K4359">
        <v>17.493589131229498</v>
      </c>
      <c r="L4359">
        <v>18.716213142021498</v>
      </c>
      <c r="M4359">
        <v>34.817154589722698</v>
      </c>
      <c r="N4359">
        <v>3.01479974853001</v>
      </c>
      <c r="O4359">
        <v>71.038615179760299</v>
      </c>
      <c r="P4359">
        <v>13.7878787878787</v>
      </c>
      <c r="Q4359">
        <v>5.906616854512E-2</v>
      </c>
    </row>
    <row r="4360" spans="1:17" hidden="1" x14ac:dyDescent="0.3">
      <c r="A4360" t="s">
        <v>8948</v>
      </c>
      <c r="B4360" t="s">
        <v>8949</v>
      </c>
      <c r="C4360" t="str">
        <f>IFERROR(VLOOKUP(Table1[[#This Row],[Ticker]],[1]!Table2[[Symbol]:[Industry]],2,FALSE),"-")</f>
        <v>-</v>
      </c>
      <c r="D4360" t="s">
        <v>356</v>
      </c>
      <c r="E4360">
        <v>11.889882500000001</v>
      </c>
      <c r="F4360">
        <v>18.350000000000001</v>
      </c>
      <c r="G4360">
        <v>35.281684969938603</v>
      </c>
      <c r="H4360">
        <v>-2.38108774884084</v>
      </c>
      <c r="I4360">
        <v>34.046284818262997</v>
      </c>
      <c r="J4360">
        <v>-9.0189146042760893</v>
      </c>
      <c r="K4360">
        <v>18.195945004990001</v>
      </c>
      <c r="L4360">
        <v>14.628111819923101</v>
      </c>
      <c r="M4360">
        <v>26.312452462072802</v>
      </c>
      <c r="N4360">
        <v>0.32463657305573701</v>
      </c>
      <c r="O4360">
        <v>32.915531335149801</v>
      </c>
      <c r="P4360">
        <v>92.752100840336098</v>
      </c>
      <c r="Q4360">
        <v>7.1825800576542004E-2</v>
      </c>
    </row>
    <row r="4361" spans="1:17" hidden="1" x14ac:dyDescent="0.3">
      <c r="A4361" t="s">
        <v>8950</v>
      </c>
      <c r="B4361" t="s">
        <v>8951</v>
      </c>
      <c r="C4361" t="str">
        <f>IFERROR(VLOOKUP(Table1[[#This Row],[Ticker]],[1]!Table2[[Symbol]:[Industry]],2,FALSE),"-")</f>
        <v>-</v>
      </c>
      <c r="E4361">
        <v>11.884080000000001</v>
      </c>
      <c r="F4361">
        <v>11.72</v>
      </c>
      <c r="G4361">
        <v>204.82351251176601</v>
      </c>
      <c r="H4361">
        <v>-1.75599901233358</v>
      </c>
      <c r="I4361">
        <v>14.3747104379508</v>
      </c>
      <c r="J4361">
        <v>1.2923003140599301</v>
      </c>
      <c r="K4361">
        <v>11.3289934407878</v>
      </c>
      <c r="L4361">
        <v>9.3541934982774695</v>
      </c>
      <c r="M4361">
        <v>50.759542322616703</v>
      </c>
      <c r="N4361">
        <v>2.0393534559025999</v>
      </c>
      <c r="O4361">
        <v>18.856655290102299</v>
      </c>
      <c r="P4361">
        <v>254.078549848942</v>
      </c>
      <c r="Q4361">
        <v>2.6375159084204999E-2</v>
      </c>
    </row>
    <row r="4362" spans="1:17" hidden="1" x14ac:dyDescent="0.3">
      <c r="A4362" t="s">
        <v>8952</v>
      </c>
      <c r="B4362" t="s">
        <v>8953</v>
      </c>
      <c r="C4362" t="str">
        <f>IFERROR(VLOOKUP(Table1[[#This Row],[Ticker]],[1]!Table2[[Symbol]:[Industry]],2,FALSE),"-")</f>
        <v>-</v>
      </c>
      <c r="D4362" t="s">
        <v>569</v>
      </c>
      <c r="E4362">
        <v>11.840718000000001</v>
      </c>
      <c r="F4362">
        <v>24.6</v>
      </c>
      <c r="G4362">
        <v>-31.396902197822499</v>
      </c>
      <c r="H4362">
        <v>21.860792609358999</v>
      </c>
      <c r="I4362">
        <v>-0.63296458822562696</v>
      </c>
      <c r="J4362">
        <v>24.800693525478401</v>
      </c>
      <c r="K4362">
        <v>21.655985435165402</v>
      </c>
      <c r="L4362">
        <v>21.6244994794083</v>
      </c>
      <c r="M4362">
        <v>68.154119620720195</v>
      </c>
      <c r="N4362">
        <v>2.7185318455792999</v>
      </c>
      <c r="O4362">
        <v>10.772357723577199</v>
      </c>
      <c r="P4362">
        <v>49.5440729483282</v>
      </c>
      <c r="Q4362">
        <v>3.8396499267362001E-2</v>
      </c>
    </row>
    <row r="4363" spans="1:17" hidden="1" x14ac:dyDescent="0.3">
      <c r="A4363" t="s">
        <v>8954</v>
      </c>
      <c r="B4363" t="s">
        <v>8955</v>
      </c>
      <c r="C4363" t="str">
        <f>IFERROR(VLOOKUP(Table1[[#This Row],[Ticker]],[1]!Table2[[Symbol]:[Industry]],2,FALSE),"-")</f>
        <v>-</v>
      </c>
      <c r="D4363" t="s">
        <v>1711</v>
      </c>
      <c r="E4363">
        <v>11.807028000000001</v>
      </c>
      <c r="F4363">
        <v>23.55</v>
      </c>
      <c r="G4363">
        <v>-14.365653921015101</v>
      </c>
      <c r="H4363">
        <v>11.1938903532217</v>
      </c>
      <c r="I4363">
        <v>-36.949393090100102</v>
      </c>
      <c r="J4363">
        <v>3.49964889110043</v>
      </c>
      <c r="K4363">
        <v>23.304810176576801</v>
      </c>
      <c r="L4363">
        <v>23.460047937456299</v>
      </c>
      <c r="M4363">
        <v>51.891756857067001</v>
      </c>
      <c r="N4363">
        <v>2.6399078332908199</v>
      </c>
      <c r="O4363">
        <v>41.358811040339603</v>
      </c>
      <c r="P4363">
        <v>31.0517529215359</v>
      </c>
      <c r="Q4363">
        <v>9.5189178419502002E-2</v>
      </c>
    </row>
    <row r="4364" spans="1:17" hidden="1" x14ac:dyDescent="0.3">
      <c r="A4364" t="s">
        <v>8956</v>
      </c>
      <c r="B4364" t="s">
        <v>8957</v>
      </c>
      <c r="C4364" t="str">
        <f>IFERROR(VLOOKUP(Table1[[#This Row],[Ticker]],[1]!Table2[[Symbol]:[Industry]],2,FALSE),"-")</f>
        <v>-</v>
      </c>
      <c r="D4364" t="s">
        <v>89</v>
      </c>
      <c r="E4364">
        <v>11.7947632</v>
      </c>
      <c r="F4364">
        <v>8.69</v>
      </c>
      <c r="G4364">
        <v>54.859986675899897</v>
      </c>
      <c r="H4364">
        <v>24.306297170957901</v>
      </c>
      <c r="I4364">
        <v>-18.1817253742989</v>
      </c>
      <c r="J4364">
        <v>2.57522244035819</v>
      </c>
      <c r="K4364">
        <v>6.8433234172099198</v>
      </c>
      <c r="L4364">
        <v>6.4035567142331598</v>
      </c>
      <c r="M4364">
        <v>98.461991741296501</v>
      </c>
      <c r="N4364">
        <v>0.20535506402793899</v>
      </c>
      <c r="O4364">
        <v>33.716915995397002</v>
      </c>
      <c r="P4364">
        <v>171.56249999999901</v>
      </c>
      <c r="Q4364">
        <v>4.4454513739331999E-2</v>
      </c>
    </row>
    <row r="4365" spans="1:17" hidden="1" x14ac:dyDescent="0.3">
      <c r="A4365" t="s">
        <v>8958</v>
      </c>
      <c r="B4365" t="s">
        <v>8959</v>
      </c>
      <c r="C4365" t="str">
        <f>IFERROR(VLOOKUP(Table1[[#This Row],[Ticker]],[1]!Table2[[Symbol]:[Industry]],2,FALSE),"-")</f>
        <v>-</v>
      </c>
      <c r="D4365" t="s">
        <v>415</v>
      </c>
      <c r="E4365">
        <v>11.7701177</v>
      </c>
      <c r="F4365">
        <v>11.77</v>
      </c>
      <c r="G4365">
        <v>105.366369654623</v>
      </c>
      <c r="H4365">
        <v>3.6908093053564799</v>
      </c>
      <c r="I4365">
        <v>120.983501646742</v>
      </c>
      <c r="J4365">
        <v>3.19874954169362</v>
      </c>
      <c r="K4365">
        <v>11.8437078322392</v>
      </c>
      <c r="M4365">
        <v>76.952160654607994</v>
      </c>
      <c r="N4365">
        <v>4.1232670004097498</v>
      </c>
      <c r="O4365">
        <v>66.100254885301595</v>
      </c>
      <c r="P4365">
        <v>135.4</v>
      </c>
    </row>
    <row r="4366" spans="1:17" hidden="1" x14ac:dyDescent="0.3">
      <c r="A4366" t="s">
        <v>8960</v>
      </c>
      <c r="B4366" t="s">
        <v>8961</v>
      </c>
      <c r="C4366" t="str">
        <f>IFERROR(VLOOKUP(Table1[[#This Row],[Ticker]],[1]!Table2[[Symbol]:[Industry]],2,FALSE),"-")</f>
        <v>-</v>
      </c>
      <c r="D4366" t="s">
        <v>366</v>
      </c>
      <c r="E4366">
        <v>11.733840000000001</v>
      </c>
      <c r="F4366">
        <v>24</v>
      </c>
      <c r="G4366">
        <v>24.805079332042599</v>
      </c>
      <c r="H4366">
        <v>-15.8320792697558</v>
      </c>
      <c r="I4366">
        <v>47.526821484798603</v>
      </c>
      <c r="J4366">
        <v>0.62530408305396201</v>
      </c>
      <c r="K4366">
        <v>23.069215811642799</v>
      </c>
      <c r="L4366">
        <v>18.4685268220769</v>
      </c>
      <c r="M4366">
        <v>48.286878775262601</v>
      </c>
      <c r="N4366">
        <v>0.42252531645569602</v>
      </c>
      <c r="O4366">
        <v>24.9166666666666</v>
      </c>
      <c r="P4366">
        <v>108.695652173913</v>
      </c>
      <c r="Q4366">
        <v>0.15608001675267699</v>
      </c>
    </row>
    <row r="4367" spans="1:17" hidden="1" x14ac:dyDescent="0.3">
      <c r="A4367" t="s">
        <v>8962</v>
      </c>
      <c r="B4367" t="s">
        <v>8963</v>
      </c>
      <c r="C4367" t="str">
        <f>IFERROR(VLOOKUP(Table1[[#This Row],[Ticker]],[1]!Table2[[Symbol]:[Industry]],2,FALSE),"-")</f>
        <v>-</v>
      </c>
      <c r="D4367" t="s">
        <v>3598</v>
      </c>
      <c r="E4367">
        <v>11.731128500000001</v>
      </c>
      <c r="F4367">
        <v>77.5</v>
      </c>
      <c r="G4367">
        <v>33.124264391465402</v>
      </c>
      <c r="H4367">
        <v>14.572806584542199</v>
      </c>
      <c r="I4367">
        <v>6.6772516467419898</v>
      </c>
      <c r="J4367">
        <v>-1.3721459806944301</v>
      </c>
      <c r="K4367">
        <v>73.646869020309694</v>
      </c>
      <c r="L4367">
        <v>71.106767869815599</v>
      </c>
      <c r="M4367">
        <v>55.306919302081099</v>
      </c>
      <c r="N4367">
        <v>0.38268206039076302</v>
      </c>
      <c r="O4367">
        <v>50.658064516129002</v>
      </c>
      <c r="P4367">
        <v>69.213973799126606</v>
      </c>
      <c r="Q4367">
        <v>0.102355561007373</v>
      </c>
    </row>
    <row r="4368" spans="1:17" hidden="1" x14ac:dyDescent="0.3">
      <c r="A4368" t="s">
        <v>8964</v>
      </c>
      <c r="B4368" t="s">
        <v>8965</v>
      </c>
      <c r="C4368" t="str">
        <f>IFERROR(VLOOKUP(Table1[[#This Row],[Ticker]],[1]!Table2[[Symbol]:[Industry]],2,FALSE),"-")</f>
        <v>-</v>
      </c>
      <c r="D4368" t="s">
        <v>4033</v>
      </c>
      <c r="E4368">
        <v>11.727665424</v>
      </c>
      <c r="F4368">
        <v>6.99</v>
      </c>
      <c r="G4368">
        <v>0.133967419986465</v>
      </c>
      <c r="H4368">
        <v>-11.838747820401201</v>
      </c>
      <c r="I4368">
        <v>-25.144467701917002</v>
      </c>
      <c r="J4368">
        <v>2.83205822350976</v>
      </c>
      <c r="K4368">
        <v>7.1632355132138601</v>
      </c>
      <c r="L4368">
        <v>7.5846941887758703</v>
      </c>
      <c r="M4368">
        <v>50.411603564131902</v>
      </c>
      <c r="N4368">
        <v>1.4282736342</v>
      </c>
      <c r="O4368">
        <v>89.270386266094405</v>
      </c>
      <c r="P4368">
        <v>38.966202783300098</v>
      </c>
      <c r="Q4368">
        <v>2.8739439798536999E-2</v>
      </c>
    </row>
    <row r="4369" spans="1:17" hidden="1" x14ac:dyDescent="0.3">
      <c r="A4369" t="s">
        <v>8966</v>
      </c>
      <c r="B4369" t="s">
        <v>8967</v>
      </c>
      <c r="C4369" t="str">
        <f>IFERROR(VLOOKUP(Table1[[#This Row],[Ticker]],[1]!Table2[[Symbol]:[Industry]],2,FALSE),"-")</f>
        <v>-</v>
      </c>
      <c r="D4369" t="s">
        <v>1419</v>
      </c>
      <c r="E4369">
        <v>11.66275252</v>
      </c>
      <c r="F4369">
        <v>12.85</v>
      </c>
      <c r="G4369">
        <v>20.083192084529799</v>
      </c>
      <c r="H4369">
        <v>-2.3026653461744799</v>
      </c>
      <c r="I4369">
        <v>-18.377634377174299</v>
      </c>
      <c r="J4369">
        <v>5.6342234460571401</v>
      </c>
      <c r="K4369">
        <v>13.4162732841382</v>
      </c>
      <c r="L4369">
        <v>12.5318962382465</v>
      </c>
      <c r="M4369">
        <v>42.2221033295857</v>
      </c>
      <c r="N4369">
        <v>6.2972931923482203E-2</v>
      </c>
      <c r="O4369">
        <v>36.420233463034997</v>
      </c>
      <c r="P4369">
        <v>64.955070603337603</v>
      </c>
      <c r="Q4369">
        <v>6.2905020491613006E-2</v>
      </c>
    </row>
    <row r="4370" spans="1:17" hidden="1" x14ac:dyDescent="0.3">
      <c r="A4370" t="s">
        <v>8968</v>
      </c>
      <c r="B4370" t="s">
        <v>8969</v>
      </c>
      <c r="C4370" t="str">
        <f>IFERROR(VLOOKUP(Table1[[#This Row],[Ticker]],[1]!Table2[[Symbol]:[Industry]],2,FALSE),"-")</f>
        <v>-</v>
      </c>
      <c r="E4370">
        <v>11.6364708</v>
      </c>
      <c r="F4370">
        <v>23.22</v>
      </c>
      <c r="G4370">
        <v>-14.1653668723227</v>
      </c>
      <c r="H4370">
        <v>1.01901138755548</v>
      </c>
      <c r="I4370">
        <v>-20.294082463513298</v>
      </c>
      <c r="J4370">
        <v>-3.3147135482620098</v>
      </c>
      <c r="K4370">
        <v>22.692350728250901</v>
      </c>
      <c r="L4370">
        <v>22.862943916292998</v>
      </c>
      <c r="M4370">
        <v>57.668772119007201</v>
      </c>
      <c r="N4370">
        <v>0.33679621240505397</v>
      </c>
      <c r="O4370">
        <v>28.768303186907801</v>
      </c>
      <c r="P4370">
        <v>38.214285714285701</v>
      </c>
      <c r="Q4370">
        <v>0.11848475190240899</v>
      </c>
    </row>
    <row r="4371" spans="1:17" hidden="1" x14ac:dyDescent="0.3">
      <c r="A4371" t="s">
        <v>8970</v>
      </c>
      <c r="B4371" t="s">
        <v>8971</v>
      </c>
      <c r="C4371" t="str">
        <f>IFERROR(VLOOKUP(Table1[[#This Row],[Ticker]],[1]!Table2[[Symbol]:[Industry]],2,FALSE),"-")</f>
        <v>-</v>
      </c>
      <c r="D4371" t="s">
        <v>630</v>
      </c>
      <c r="E4371">
        <v>11.6203878</v>
      </c>
      <c r="F4371">
        <v>14</v>
      </c>
      <c r="G4371">
        <v>4.84112880683913</v>
      </c>
      <c r="H4371">
        <v>-2.05132645513426</v>
      </c>
      <c r="I4371">
        <v>-13.913985790443901</v>
      </c>
      <c r="J4371">
        <v>-4.8869633480273098</v>
      </c>
      <c r="K4371">
        <v>14.184328906716299</v>
      </c>
      <c r="L4371">
        <v>12.422831515478199</v>
      </c>
      <c r="M4371">
        <v>22.913883466343599</v>
      </c>
      <c r="N4371">
        <v>2.9695183321351499</v>
      </c>
      <c r="O4371">
        <v>19.214285714285701</v>
      </c>
      <c r="P4371">
        <v>93.637621023513105</v>
      </c>
    </row>
    <row r="4372" spans="1:17" hidden="1" x14ac:dyDescent="0.3">
      <c r="A4372" t="s">
        <v>8972</v>
      </c>
      <c r="B4372" t="s">
        <v>8973</v>
      </c>
      <c r="C4372" t="str">
        <f>IFERROR(VLOOKUP(Table1[[#This Row],[Ticker]],[1]!Table2[[Symbol]:[Industry]],2,FALSE),"-")</f>
        <v>-</v>
      </c>
      <c r="D4372" t="s">
        <v>427</v>
      </c>
      <c r="E4372">
        <v>11.607587534999899</v>
      </c>
      <c r="F4372">
        <v>34.53</v>
      </c>
      <c r="G4372">
        <v>-38.780987639245502</v>
      </c>
      <c r="H4372">
        <v>-1.7980533005966199</v>
      </c>
      <c r="I4372">
        <v>-17.148892719455102</v>
      </c>
      <c r="J4372">
        <v>-2.9885843368588301</v>
      </c>
      <c r="K4372">
        <v>36.4294559829329</v>
      </c>
      <c r="L4372">
        <v>36.403913335010202</v>
      </c>
      <c r="M4372">
        <v>32.0947614684492</v>
      </c>
      <c r="N4372">
        <v>1.1025884567084201</v>
      </c>
      <c r="O4372">
        <v>31.827396466840401</v>
      </c>
      <c r="P4372">
        <v>10.6730769230769</v>
      </c>
      <c r="Q4372">
        <v>7.0013669388989994E-2</v>
      </c>
    </row>
    <row r="4373" spans="1:17" hidden="1" x14ac:dyDescent="0.3">
      <c r="A4373" t="s">
        <v>8974</v>
      </c>
      <c r="B4373" t="s">
        <v>8975</v>
      </c>
      <c r="C4373" t="str">
        <f>IFERROR(VLOOKUP(Table1[[#This Row],[Ticker]],[1]!Table2[[Symbol]:[Industry]],2,FALSE),"-")</f>
        <v>-</v>
      </c>
      <c r="D4373" t="s">
        <v>1611</v>
      </c>
      <c r="E4373">
        <v>11.5955388</v>
      </c>
      <c r="F4373">
        <v>32.94</v>
      </c>
      <c r="G4373">
        <v>147.23909692735</v>
      </c>
      <c r="H4373">
        <v>-0.74048751112292499</v>
      </c>
      <c r="I4373">
        <v>-28.858056794816399</v>
      </c>
      <c r="J4373">
        <v>9.5588885020641801</v>
      </c>
      <c r="K4373">
        <v>31.017620004177299</v>
      </c>
      <c r="M4373">
        <v>63.308740282005097</v>
      </c>
      <c r="N4373">
        <v>4.4183607600890404</v>
      </c>
      <c r="O4373">
        <v>34.153005464480799</v>
      </c>
      <c r="P4373">
        <v>190.989399293286</v>
      </c>
    </row>
    <row r="4374" spans="1:17" hidden="1" x14ac:dyDescent="0.3">
      <c r="A4374" t="s">
        <v>8976</v>
      </c>
      <c r="B4374" t="s">
        <v>8977</v>
      </c>
      <c r="C4374" t="str">
        <f>IFERROR(VLOOKUP(Table1[[#This Row],[Ticker]],[1]!Table2[[Symbol]:[Industry]],2,FALSE),"-")</f>
        <v>-</v>
      </c>
      <c r="D4374" t="s">
        <v>743</v>
      </c>
      <c r="E4374">
        <v>11.560360832000001</v>
      </c>
      <c r="F4374">
        <v>57.64</v>
      </c>
      <c r="G4374">
        <v>44.738959102773698</v>
      </c>
      <c r="H4374">
        <v>0.86607167615622205</v>
      </c>
      <c r="I4374">
        <v>14.301679404669599</v>
      </c>
      <c r="J4374">
        <v>-0.464483212322989</v>
      </c>
      <c r="K4374">
        <v>55.403211872351399</v>
      </c>
      <c r="L4374">
        <v>48.161244819922203</v>
      </c>
      <c r="M4374">
        <v>44.735305969102399</v>
      </c>
      <c r="N4374">
        <v>0.62135206495724304</v>
      </c>
      <c r="O4374">
        <v>0.79805690492713499</v>
      </c>
      <c r="P4374">
        <v>77.081413210445405</v>
      </c>
    </row>
    <row r="4375" spans="1:17" hidden="1" x14ac:dyDescent="0.3">
      <c r="A4375" t="s">
        <v>8978</v>
      </c>
      <c r="B4375" t="s">
        <v>8979</v>
      </c>
      <c r="C4375" t="str">
        <f>IFERROR(VLOOKUP(Table1[[#This Row],[Ticker]],[1]!Table2[[Symbol]:[Industry]],2,FALSE),"-")</f>
        <v>-</v>
      </c>
      <c r="D4375" t="s">
        <v>630</v>
      </c>
      <c r="E4375">
        <v>11.484</v>
      </c>
      <c r="F4375">
        <v>191.4</v>
      </c>
      <c r="G4375">
        <v>-25.041858540659099</v>
      </c>
      <c r="I4375">
        <v>-9.4247265485405105</v>
      </c>
      <c r="M4375">
        <v>100</v>
      </c>
      <c r="N4375">
        <v>1</v>
      </c>
      <c r="O4375">
        <v>0</v>
      </c>
      <c r="P4375">
        <v>4.9917718047174997</v>
      </c>
      <c r="Q4375">
        <v>3.0346719918976001E-2</v>
      </c>
    </row>
    <row r="4376" spans="1:17" hidden="1" x14ac:dyDescent="0.3">
      <c r="A4376" t="s">
        <v>8980</v>
      </c>
      <c r="B4376" t="s">
        <v>8981</v>
      </c>
      <c r="C4376" t="str">
        <f>IFERROR(VLOOKUP(Table1[[#This Row],[Ticker]],[1]!Table2[[Symbol]:[Industry]],2,FALSE),"-")</f>
        <v>-</v>
      </c>
      <c r="D4376" t="s">
        <v>415</v>
      </c>
      <c r="E4376">
        <v>11.41702445</v>
      </c>
      <c r="F4376">
        <v>8.7100000000000009</v>
      </c>
      <c r="G4376">
        <v>86.633036321290007</v>
      </c>
      <c r="H4376">
        <v>13.228262488877</v>
      </c>
      <c r="I4376">
        <v>3.7653198285601799</v>
      </c>
      <c r="J4376">
        <v>8.3284528217007701</v>
      </c>
      <c r="K4376">
        <v>7.5579149789058402</v>
      </c>
      <c r="L4376">
        <v>6.97041166610411</v>
      </c>
      <c r="M4376">
        <v>61.450391760445299</v>
      </c>
      <c r="N4376">
        <v>0.39750963477233697</v>
      </c>
      <c r="O4376">
        <v>25.028702640642901</v>
      </c>
      <c r="P4376">
        <v>124.48453608247399</v>
      </c>
      <c r="Q4376">
        <v>0.14427226876225499</v>
      </c>
    </row>
    <row r="4377" spans="1:17" hidden="1" x14ac:dyDescent="0.3">
      <c r="A4377" t="s">
        <v>8982</v>
      </c>
      <c r="B4377" t="s">
        <v>8983</v>
      </c>
      <c r="C4377" t="str">
        <f>IFERROR(VLOOKUP(Table1[[#This Row],[Ticker]],[1]!Table2[[Symbol]:[Industry]],2,FALSE),"-")</f>
        <v>-</v>
      </c>
      <c r="D4377" t="s">
        <v>936</v>
      </c>
      <c r="E4377">
        <v>11.40444828</v>
      </c>
      <c r="F4377">
        <v>2.2799999999999998</v>
      </c>
      <c r="G4377">
        <v>-8.7570346006958104</v>
      </c>
      <c r="H4377">
        <v>-6.2100091160612001</v>
      </c>
      <c r="I4377">
        <v>1.9100322589868799</v>
      </c>
      <c r="J4377">
        <v>-0.93736337199877595</v>
      </c>
      <c r="K4377">
        <v>2.4346663345722002</v>
      </c>
      <c r="L4377">
        <v>2.40379237691223</v>
      </c>
      <c r="M4377">
        <v>50.071190304360698</v>
      </c>
      <c r="N4377">
        <v>0.89752438218543296</v>
      </c>
      <c r="O4377">
        <v>85.964912280701697</v>
      </c>
      <c r="P4377">
        <v>47.096774193548299</v>
      </c>
      <c r="Q4377">
        <v>4.7465727762374003E-2</v>
      </c>
    </row>
    <row r="4378" spans="1:17" hidden="1" x14ac:dyDescent="0.3">
      <c r="A4378" t="s">
        <v>8984</v>
      </c>
      <c r="B4378" t="s">
        <v>8985</v>
      </c>
      <c r="C4378" t="str">
        <f>IFERROR(VLOOKUP(Table1[[#This Row],[Ticker]],[1]!Table2[[Symbol]:[Industry]],2,FALSE),"-")</f>
        <v>-</v>
      </c>
      <c r="D4378" t="s">
        <v>415</v>
      </c>
      <c r="E4378">
        <v>11.3360872</v>
      </c>
      <c r="F4378">
        <v>8.7200000000000006</v>
      </c>
      <c r="G4378">
        <v>22.948825794974201</v>
      </c>
      <c r="H4378">
        <v>-7.3156935550789601</v>
      </c>
      <c r="I4378">
        <v>4.8721473375764797</v>
      </c>
      <c r="J4378">
        <v>2.5160678710674098</v>
      </c>
      <c r="K4378">
        <v>8.3718582354088102</v>
      </c>
      <c r="L4378">
        <v>7.4247153997960602</v>
      </c>
      <c r="M4378">
        <v>58.568859614144301</v>
      </c>
      <c r="N4378">
        <v>0.60636484170564198</v>
      </c>
      <c r="O4378">
        <v>33.0275229357798</v>
      </c>
      <c r="P4378">
        <v>70.980392156862706</v>
      </c>
      <c r="Q4378">
        <v>3.6488190212787999E-2</v>
      </c>
    </row>
    <row r="4379" spans="1:17" hidden="1" x14ac:dyDescent="0.3">
      <c r="A4379" t="s">
        <v>8986</v>
      </c>
      <c r="B4379" t="s">
        <v>8987</v>
      </c>
      <c r="C4379" t="str">
        <f>IFERROR(VLOOKUP(Table1[[#This Row],[Ticker]],[1]!Table2[[Symbol]:[Industry]],2,FALSE),"-")</f>
        <v>-</v>
      </c>
      <c r="D4379" t="s">
        <v>630</v>
      </c>
      <c r="E4379">
        <v>11.321584400000001</v>
      </c>
      <c r="F4379">
        <v>24.61</v>
      </c>
      <c r="G4379">
        <v>-7.5958194001030401</v>
      </c>
      <c r="H4379">
        <v>13.3533207096502</v>
      </c>
      <c r="I4379">
        <v>26.212073075313398</v>
      </c>
      <c r="J4379">
        <v>-1.3721459806944301</v>
      </c>
      <c r="K4379">
        <v>22.8158863130211</v>
      </c>
      <c r="L4379">
        <v>20.453227389359999</v>
      </c>
      <c r="M4379">
        <v>94.233066916619507</v>
      </c>
      <c r="N4379">
        <v>1.3333333333333299</v>
      </c>
      <c r="O4379">
        <v>0</v>
      </c>
      <c r="P4379">
        <v>52.857142857142797</v>
      </c>
    </row>
    <row r="4380" spans="1:17" hidden="1" x14ac:dyDescent="0.3">
      <c r="A4380" t="s">
        <v>8988</v>
      </c>
      <c r="B4380" t="s">
        <v>8989</v>
      </c>
      <c r="C4380" t="str">
        <f>IFERROR(VLOOKUP(Table1[[#This Row],[Ticker]],[1]!Table2[[Symbol]:[Industry]],2,FALSE),"-")</f>
        <v>-</v>
      </c>
      <c r="D4380" t="s">
        <v>415</v>
      </c>
      <c r="E4380">
        <v>11.312784000000001</v>
      </c>
      <c r="F4380">
        <v>0.87</v>
      </c>
      <c r="G4380">
        <v>25.323512511766101</v>
      </c>
      <c r="H4380">
        <v>-26.4891288154707</v>
      </c>
      <c r="I4380">
        <v>-10.8450697818294</v>
      </c>
      <c r="J4380">
        <v>-6.8666514751999301</v>
      </c>
      <c r="K4380">
        <v>0.95730187913098497</v>
      </c>
      <c r="L4380">
        <v>0.83573818145327805</v>
      </c>
      <c r="M4380">
        <v>20.099370932294899</v>
      </c>
      <c r="N4380">
        <v>0.28809199212202102</v>
      </c>
      <c r="O4380">
        <v>59.7701149425287</v>
      </c>
      <c r="P4380">
        <v>61.111111111111001</v>
      </c>
      <c r="Q4380">
        <v>7.6797450986519994E-2</v>
      </c>
    </row>
    <row r="4381" spans="1:17" hidden="1" x14ac:dyDescent="0.3">
      <c r="A4381" t="s">
        <v>8990</v>
      </c>
      <c r="B4381" t="s">
        <v>8991</v>
      </c>
      <c r="C4381" t="str">
        <f>IFERROR(VLOOKUP(Table1[[#This Row],[Ticker]],[1]!Table2[[Symbol]:[Industry]],2,FALSE),"-")</f>
        <v>-</v>
      </c>
      <c r="D4381" t="s">
        <v>743</v>
      </c>
      <c r="E4381">
        <v>11.309675944999899</v>
      </c>
      <c r="F4381">
        <v>21.2</v>
      </c>
      <c r="G4381">
        <v>9.4400538651496504</v>
      </c>
      <c r="H4381">
        <v>1.0459833966510901</v>
      </c>
      <c r="I4381">
        <v>0.48865069823250801</v>
      </c>
      <c r="J4381">
        <v>-0.94560569633424996</v>
      </c>
      <c r="K4381">
        <v>20.321108587237902</v>
      </c>
      <c r="L4381">
        <v>18.584240452361001</v>
      </c>
      <c r="M4381">
        <v>51.507867780463002</v>
      </c>
      <c r="N4381">
        <v>0.62614744999337801</v>
      </c>
      <c r="O4381">
        <v>1.74528301886793</v>
      </c>
      <c r="P4381">
        <v>42.664872139972999</v>
      </c>
    </row>
    <row r="4382" spans="1:17" hidden="1" x14ac:dyDescent="0.3">
      <c r="A4382" t="s">
        <v>8992</v>
      </c>
      <c r="B4382" t="s">
        <v>8993</v>
      </c>
      <c r="C4382" t="str">
        <f>IFERROR(VLOOKUP(Table1[[#This Row],[Ticker]],[1]!Table2[[Symbol]:[Industry]],2,FALSE),"-")</f>
        <v>-</v>
      </c>
      <c r="D4382" t="s">
        <v>743</v>
      </c>
      <c r="E4382">
        <v>11.262924035999999</v>
      </c>
      <c r="F4382">
        <v>274.64</v>
      </c>
      <c r="G4382">
        <v>6.4198898016894503</v>
      </c>
      <c r="H4382">
        <v>-0.73605598479749301</v>
      </c>
      <c r="I4382">
        <v>1.1240990384121601</v>
      </c>
      <c r="J4382">
        <v>-0.336010287479098</v>
      </c>
      <c r="K4382">
        <v>265.64481168807902</v>
      </c>
      <c r="L4382">
        <v>244.14075737331601</v>
      </c>
      <c r="M4382">
        <v>55.874429077666797</v>
      </c>
      <c r="N4382">
        <v>0.62987023940928599</v>
      </c>
      <c r="O4382">
        <v>3.7139528109525202</v>
      </c>
      <c r="P4382">
        <v>40.122448979591802</v>
      </c>
      <c r="Q4382">
        <v>3.1845093282099998E-4</v>
      </c>
    </row>
    <row r="4383" spans="1:17" hidden="1" x14ac:dyDescent="0.3">
      <c r="A4383" t="s">
        <v>8994</v>
      </c>
      <c r="B4383" t="s">
        <v>8995</v>
      </c>
      <c r="C4383" t="str">
        <f>IFERROR(VLOOKUP(Table1[[#This Row],[Ticker]],[1]!Table2[[Symbol]:[Industry]],2,FALSE),"-")</f>
        <v>-</v>
      </c>
      <c r="D4383" t="s">
        <v>54</v>
      </c>
      <c r="E4383">
        <v>11.2575</v>
      </c>
      <c r="F4383">
        <v>75.05</v>
      </c>
      <c r="G4383">
        <v>78.299702987956607</v>
      </c>
      <c r="H4383">
        <v>6.1976502439791004</v>
      </c>
      <c r="I4383">
        <v>-10.180387242146899</v>
      </c>
      <c r="J4383">
        <v>20.150930942382399</v>
      </c>
      <c r="K4383">
        <v>68.603824397840398</v>
      </c>
      <c r="L4383">
        <v>64.396594296073502</v>
      </c>
      <c r="M4383">
        <v>62.810046731047301</v>
      </c>
      <c r="N4383">
        <v>3.8131568435357202</v>
      </c>
      <c r="O4383">
        <v>15.9227181878747</v>
      </c>
      <c r="P4383">
        <v>168.03571428571399</v>
      </c>
      <c r="Q4383">
        <v>0.10227560522708801</v>
      </c>
    </row>
    <row r="4384" spans="1:17" hidden="1" x14ac:dyDescent="0.3">
      <c r="A4384" t="s">
        <v>8996</v>
      </c>
      <c r="B4384" t="s">
        <v>8997</v>
      </c>
      <c r="C4384" t="str">
        <f>IFERROR(VLOOKUP(Table1[[#This Row],[Ticker]],[1]!Table2[[Symbol]:[Industry]],2,FALSE),"-")</f>
        <v>-</v>
      </c>
      <c r="D4384" t="s">
        <v>415</v>
      </c>
      <c r="E4384">
        <v>11.226522959999899</v>
      </c>
      <c r="F4384">
        <v>9.76</v>
      </c>
      <c r="G4384">
        <v>-34.8141181502547</v>
      </c>
      <c r="H4384">
        <v>-1.2717375111229301</v>
      </c>
      <c r="I4384">
        <v>-9.4702617941182297</v>
      </c>
      <c r="J4384">
        <v>-1.3721459806944301</v>
      </c>
      <c r="K4384">
        <v>9.7511144396695695</v>
      </c>
      <c r="L4384">
        <v>10.0906650090492</v>
      </c>
      <c r="M4384">
        <v>99.999990417572306</v>
      </c>
      <c r="O4384">
        <v>5.0204918032786798</v>
      </c>
      <c r="P4384">
        <v>6.0869565217391397</v>
      </c>
    </row>
    <row r="4385" spans="1:17" hidden="1" x14ac:dyDescent="0.3">
      <c r="A4385" t="s">
        <v>8998</v>
      </c>
      <c r="B4385" t="s">
        <v>8999</v>
      </c>
      <c r="C4385" t="str">
        <f>IFERROR(VLOOKUP(Table1[[#This Row],[Ticker]],[1]!Table2[[Symbol]:[Industry]],2,FALSE),"-")</f>
        <v>-</v>
      </c>
      <c r="D4385" t="s">
        <v>2889</v>
      </c>
      <c r="E4385">
        <v>11.22497838</v>
      </c>
      <c r="F4385">
        <v>74.900000000000006</v>
      </c>
      <c r="G4385">
        <v>-51.817256076370803</v>
      </c>
      <c r="H4385">
        <v>32.557258771404904</v>
      </c>
      <c r="I4385">
        <v>43.267712173057703</v>
      </c>
      <c r="J4385">
        <v>3.6278540193055502</v>
      </c>
      <c r="K4385">
        <v>61.512192641452799</v>
      </c>
      <c r="L4385">
        <v>54.479969925825998</v>
      </c>
      <c r="M4385">
        <v>67.057032683941898</v>
      </c>
      <c r="N4385">
        <v>1.37777777777777</v>
      </c>
      <c r="O4385">
        <v>34.232309746328397</v>
      </c>
      <c r="P4385">
        <v>93.690199120765399</v>
      </c>
    </row>
    <row r="4386" spans="1:17" hidden="1" x14ac:dyDescent="0.3">
      <c r="A4386" t="s">
        <v>9000</v>
      </c>
      <c r="B4386" t="s">
        <v>9001</v>
      </c>
      <c r="C4386" t="str">
        <f>IFERROR(VLOOKUP(Table1[[#This Row],[Ticker]],[1]!Table2[[Symbol]:[Industry]],2,FALSE),"-")</f>
        <v>-</v>
      </c>
      <c r="D4386" t="s">
        <v>3381</v>
      </c>
      <c r="E4386">
        <v>11.2189</v>
      </c>
      <c r="F4386">
        <v>6.58</v>
      </c>
      <c r="G4386">
        <v>25.155048899906301</v>
      </c>
      <c r="H4386">
        <v>73.035567274771196</v>
      </c>
      <c r="I4386">
        <v>1.82842554376456E-2</v>
      </c>
      <c r="J4386">
        <v>26.776002167453601</v>
      </c>
      <c r="K4386">
        <v>5.1179590523284499</v>
      </c>
      <c r="L4386">
        <v>4.9576602132941199</v>
      </c>
      <c r="M4386">
        <v>66.814625769160301</v>
      </c>
      <c r="N4386">
        <v>1.6897959183673401</v>
      </c>
      <c r="O4386">
        <v>15.5015197568388</v>
      </c>
      <c r="P4386">
        <v>82.7777777777777</v>
      </c>
      <c r="Q4386">
        <v>-3.5236125918329999E-3</v>
      </c>
    </row>
    <row r="4387" spans="1:17" hidden="1" x14ac:dyDescent="0.3">
      <c r="A4387" t="s">
        <v>9002</v>
      </c>
      <c r="B4387" t="s">
        <v>9003</v>
      </c>
      <c r="C4387" t="str">
        <f>IFERROR(VLOOKUP(Table1[[#This Row],[Ticker]],[1]!Table2[[Symbol]:[Industry]],2,FALSE),"-")</f>
        <v>-</v>
      </c>
      <c r="E4387">
        <v>11.173500000000001</v>
      </c>
      <c r="F4387">
        <v>19.100000000000001</v>
      </c>
      <c r="G4387">
        <v>13.9000546583912</v>
      </c>
      <c r="H4387">
        <v>21.242694817292701</v>
      </c>
      <c r="I4387">
        <v>-47.8659757051743</v>
      </c>
      <c r="J4387">
        <v>5.87097586096756</v>
      </c>
      <c r="K4387">
        <v>16.563094732772701</v>
      </c>
      <c r="L4387">
        <v>17.5146794256292</v>
      </c>
      <c r="M4387">
        <v>89.848589288524494</v>
      </c>
      <c r="N4387">
        <v>1.5909090909090899</v>
      </c>
      <c r="O4387">
        <v>51.675392670157002</v>
      </c>
      <c r="P4387">
        <v>60.234899328859001</v>
      </c>
    </row>
    <row r="4388" spans="1:17" hidden="1" x14ac:dyDescent="0.3">
      <c r="A4388" t="s">
        <v>9004</v>
      </c>
      <c r="B4388" t="s">
        <v>9005</v>
      </c>
      <c r="C4388" t="str">
        <f>IFERROR(VLOOKUP(Table1[[#This Row],[Ticker]],[1]!Table2[[Symbol]:[Industry]],2,FALSE),"-")</f>
        <v>-</v>
      </c>
      <c r="D4388" t="s">
        <v>306</v>
      </c>
      <c r="E4388">
        <v>11.103906047000001</v>
      </c>
      <c r="F4388">
        <v>8.7100000000000009</v>
      </c>
      <c r="G4388">
        <v>21.444630524188501</v>
      </c>
      <c r="H4388">
        <v>-6.2880951992363299</v>
      </c>
      <c r="I4388">
        <v>-22.732287826942201</v>
      </c>
      <c r="J4388">
        <v>-1.3721459806944301</v>
      </c>
      <c r="K4388">
        <v>7.7103858304786899</v>
      </c>
      <c r="L4388">
        <v>6.2462990553954603</v>
      </c>
      <c r="M4388">
        <v>8.0379181930332493</v>
      </c>
      <c r="N4388">
        <v>0.79196964906734102</v>
      </c>
      <c r="O4388">
        <v>11.3662456946038</v>
      </c>
      <c r="P4388">
        <v>74.2</v>
      </c>
    </row>
    <row r="4389" spans="1:17" hidden="1" x14ac:dyDescent="0.3">
      <c r="A4389" t="s">
        <v>9006</v>
      </c>
      <c r="B4389" t="s">
        <v>9007</v>
      </c>
      <c r="C4389" t="str">
        <f>IFERROR(VLOOKUP(Table1[[#This Row],[Ticker]],[1]!Table2[[Symbol]:[Industry]],2,FALSE),"-")</f>
        <v>-</v>
      </c>
      <c r="D4389" t="s">
        <v>1169</v>
      </c>
      <c r="E4389">
        <v>11.1031157</v>
      </c>
      <c r="F4389">
        <v>2.0499999999999998</v>
      </c>
      <c r="G4389">
        <v>-22.138893503271401</v>
      </c>
      <c r="H4389">
        <v>-15.855070844456201</v>
      </c>
      <c r="I4389">
        <v>-25.286063570649301</v>
      </c>
      <c r="J4389">
        <v>-1.3721459806944301</v>
      </c>
      <c r="K4389">
        <v>2.1616347451937701</v>
      </c>
      <c r="L4389">
        <v>1.9119958322563899</v>
      </c>
      <c r="M4389">
        <v>3.6175961063049602</v>
      </c>
      <c r="N4389">
        <v>1.06340230452532</v>
      </c>
      <c r="O4389">
        <v>40.487804878048699</v>
      </c>
      <c r="P4389">
        <v>46.428571428571402</v>
      </c>
      <c r="Q4389">
        <v>8.6506133098606997E-2</v>
      </c>
    </row>
    <row r="4390" spans="1:17" hidden="1" x14ac:dyDescent="0.3">
      <c r="A4390" t="s">
        <v>9008</v>
      </c>
      <c r="B4390" t="s">
        <v>9009</v>
      </c>
      <c r="C4390" t="str">
        <f>IFERROR(VLOOKUP(Table1[[#This Row],[Ticker]],[1]!Table2[[Symbol]:[Industry]],2,FALSE),"-")</f>
        <v>-</v>
      </c>
      <c r="D4390" t="s">
        <v>356</v>
      </c>
      <c r="E4390">
        <v>11.055623600000001</v>
      </c>
      <c r="F4390">
        <v>34.51</v>
      </c>
      <c r="G4390">
        <v>108.95528932221301</v>
      </c>
      <c r="H4390">
        <v>28.318949683770001</v>
      </c>
      <c r="I4390">
        <v>94.735016798257107</v>
      </c>
      <c r="J4390">
        <v>-2.37616204495147</v>
      </c>
      <c r="K4390">
        <v>27.894269759606001</v>
      </c>
      <c r="L4390">
        <v>19.662889271409099</v>
      </c>
      <c r="M4390">
        <v>50.227996493255397</v>
      </c>
      <c r="N4390">
        <v>0.58875339165376495</v>
      </c>
      <c r="O4390">
        <v>13.851057664444999</v>
      </c>
      <c r="P4390">
        <v>232.14629451395501</v>
      </c>
      <c r="Q4390">
        <v>0.166274530254273</v>
      </c>
    </row>
    <row r="4391" spans="1:17" hidden="1" x14ac:dyDescent="0.3">
      <c r="A4391" t="s">
        <v>9010</v>
      </c>
      <c r="B4391" t="s">
        <v>9011</v>
      </c>
      <c r="C4391" t="str">
        <f>IFERROR(VLOOKUP(Table1[[#This Row],[Ticker]],[1]!Table2[[Symbol]:[Industry]],2,FALSE),"-")</f>
        <v>-</v>
      </c>
      <c r="D4391" t="s">
        <v>54</v>
      </c>
      <c r="E4391">
        <v>11.055529999999999</v>
      </c>
      <c r="F4391">
        <v>18.77</v>
      </c>
      <c r="G4391">
        <v>109.991945102193</v>
      </c>
      <c r="H4391">
        <v>-1.05399118559217</v>
      </c>
      <c r="I4391">
        <v>66.064270877511206</v>
      </c>
      <c r="J4391">
        <v>18.8760578076791</v>
      </c>
      <c r="K4391">
        <v>18.723429151889299</v>
      </c>
      <c r="L4391">
        <v>15.7716990872786</v>
      </c>
      <c r="M4391">
        <v>67.165823415059705</v>
      </c>
      <c r="N4391">
        <v>0.558844081779861</v>
      </c>
      <c r="O4391">
        <v>55.620671283963702</v>
      </c>
      <c r="P4391">
        <v>301.06837606837598</v>
      </c>
      <c r="Q4391">
        <v>0.126417704170843</v>
      </c>
    </row>
    <row r="4392" spans="1:17" hidden="1" x14ac:dyDescent="0.3">
      <c r="A4392" t="s">
        <v>9012</v>
      </c>
      <c r="B4392" t="s">
        <v>9013</v>
      </c>
      <c r="C4392" t="str">
        <f>IFERROR(VLOOKUP(Table1[[#This Row],[Ticker]],[1]!Table2[[Symbol]:[Industry]],2,FALSE),"-")</f>
        <v>-</v>
      </c>
      <c r="D4392" t="s">
        <v>967</v>
      </c>
      <c r="E4392">
        <v>11.030799999999999</v>
      </c>
      <c r="F4392">
        <v>18.399999999999999</v>
      </c>
      <c r="G4392">
        <v>4.2729389976890202</v>
      </c>
      <c r="H4392">
        <v>2.43821189865784</v>
      </c>
      <c r="I4392">
        <v>13.450075656470901</v>
      </c>
      <c r="J4392">
        <v>-6.1709075906015496</v>
      </c>
      <c r="K4392">
        <v>18.697592637032699</v>
      </c>
      <c r="L4392">
        <v>16.312226459604901</v>
      </c>
      <c r="M4392">
        <v>36.471496272631903</v>
      </c>
      <c r="N4392">
        <v>1.8451392944342001E-2</v>
      </c>
      <c r="O4392">
        <v>24.728260869565201</v>
      </c>
      <c r="P4392">
        <v>56.4625850340136</v>
      </c>
      <c r="Q4392">
        <v>5.3879122434813999E-2</v>
      </c>
    </row>
    <row r="4393" spans="1:17" hidden="1" x14ac:dyDescent="0.3">
      <c r="A4393" t="s">
        <v>9014</v>
      </c>
      <c r="B4393" t="s">
        <v>9015</v>
      </c>
      <c r="C4393" t="str">
        <f>IFERROR(VLOOKUP(Table1[[#This Row],[Ticker]],[1]!Table2[[Symbol]:[Industry]],2,FALSE),"-")</f>
        <v>-</v>
      </c>
      <c r="D4393" t="s">
        <v>141</v>
      </c>
      <c r="E4393">
        <v>10.992267</v>
      </c>
      <c r="F4393">
        <v>8.91</v>
      </c>
      <c r="G4393">
        <v>10.947382312851101</v>
      </c>
      <c r="H4393">
        <v>-24.9493193751027</v>
      </c>
      <c r="I4393">
        <v>-36.121243520217497</v>
      </c>
      <c r="J4393">
        <v>-8.9001215656384893</v>
      </c>
      <c r="K4393">
        <v>10.8652139824756</v>
      </c>
      <c r="L4393">
        <v>10.267807311706999</v>
      </c>
      <c r="M4393">
        <v>7.36131091668274</v>
      </c>
      <c r="N4393">
        <v>1.74703823720025</v>
      </c>
      <c r="O4393">
        <v>51.627384960718203</v>
      </c>
      <c r="P4393">
        <v>40.981012658227797</v>
      </c>
      <c r="Q4393">
        <v>9.5651791827972996E-2</v>
      </c>
    </row>
    <row r="4394" spans="1:17" hidden="1" x14ac:dyDescent="0.3">
      <c r="A4394" t="s">
        <v>9016</v>
      </c>
      <c r="B4394" t="s">
        <v>9017</v>
      </c>
      <c r="C4394" t="str">
        <f>IFERROR(VLOOKUP(Table1[[#This Row],[Ticker]],[1]!Table2[[Symbol]:[Industry]],2,FALSE),"-")</f>
        <v>-</v>
      </c>
      <c r="D4394" t="s">
        <v>630</v>
      </c>
      <c r="E4394">
        <v>10.9877713</v>
      </c>
      <c r="F4394">
        <v>11</v>
      </c>
      <c r="G4394">
        <v>49.999102878845903</v>
      </c>
      <c r="H4394">
        <v>18.293479880181401</v>
      </c>
      <c r="I4394">
        <v>-0.19012244463911701</v>
      </c>
      <c r="J4394">
        <v>17.418350779564701</v>
      </c>
      <c r="K4394">
        <v>9.7917674621490693</v>
      </c>
      <c r="L4394">
        <v>9.1685468510967105</v>
      </c>
      <c r="M4394">
        <v>79.147464846693595</v>
      </c>
      <c r="N4394">
        <v>0.24802607041649</v>
      </c>
      <c r="O4394">
        <v>39.090909090909001</v>
      </c>
      <c r="P4394">
        <v>97.486535008976603</v>
      </c>
      <c r="Q4394">
        <v>8.7192447030956993E-2</v>
      </c>
    </row>
    <row r="4395" spans="1:17" hidden="1" x14ac:dyDescent="0.3">
      <c r="A4395" t="s">
        <v>9018</v>
      </c>
      <c r="B4395" t="s">
        <v>9019</v>
      </c>
      <c r="C4395" t="str">
        <f>IFERROR(VLOOKUP(Table1[[#This Row],[Ticker]],[1]!Table2[[Symbol]:[Industry]],2,FALSE),"-")</f>
        <v>-</v>
      </c>
      <c r="D4395" t="s">
        <v>743</v>
      </c>
      <c r="E4395">
        <v>10.982502</v>
      </c>
      <c r="F4395">
        <v>283.72000000000003</v>
      </c>
      <c r="G4395">
        <v>-24.187706077516101</v>
      </c>
      <c r="H4395">
        <v>-2.48135950425007</v>
      </c>
      <c r="I4395">
        <v>-1.8693921610250599</v>
      </c>
      <c r="J4395">
        <v>1.4682346446185699</v>
      </c>
      <c r="K4395">
        <v>287.59844680265002</v>
      </c>
      <c r="L4395">
        <v>278.64814941882503</v>
      </c>
      <c r="M4395">
        <v>56.692276819569898</v>
      </c>
      <c r="N4395">
        <v>0.71999745449779995</v>
      </c>
      <c r="O4395">
        <v>19.156210348230601</v>
      </c>
      <c r="P4395">
        <v>38.4</v>
      </c>
      <c r="Q4395">
        <v>-0.11226619776288201</v>
      </c>
    </row>
    <row r="4396" spans="1:17" hidden="1" x14ac:dyDescent="0.3">
      <c r="A4396" t="s">
        <v>9020</v>
      </c>
      <c r="B4396" t="s">
        <v>9021</v>
      </c>
      <c r="C4396" t="str">
        <f>IFERROR(VLOOKUP(Table1[[#This Row],[Ticker]],[1]!Table2[[Symbol]:[Industry]],2,FALSE),"-")</f>
        <v>-</v>
      </c>
      <c r="D4396" t="s">
        <v>1194</v>
      </c>
      <c r="E4396">
        <v>10.955158000000001</v>
      </c>
      <c r="F4396">
        <v>8.9499999999999993</v>
      </c>
      <c r="G4396">
        <v>90.954023975610895</v>
      </c>
      <c r="H4396">
        <v>18.7019812799414</v>
      </c>
      <c r="I4396">
        <v>86.707097152359907</v>
      </c>
      <c r="J4396">
        <v>-8.9632390981033403</v>
      </c>
      <c r="K4396">
        <v>8.1006429491652892</v>
      </c>
      <c r="L4396">
        <v>6.33015623421886</v>
      </c>
      <c r="M4396">
        <v>42.210416052551999</v>
      </c>
      <c r="N4396">
        <v>2.0772743158528901</v>
      </c>
      <c r="O4396">
        <v>12.737430167597701</v>
      </c>
      <c r="P4396">
        <v>141.89189189189099</v>
      </c>
      <c r="Q4396">
        <v>3.6750208460003E-2</v>
      </c>
    </row>
    <row r="4397" spans="1:17" hidden="1" x14ac:dyDescent="0.3">
      <c r="A4397" t="s">
        <v>9022</v>
      </c>
      <c r="B4397" t="s">
        <v>9023</v>
      </c>
      <c r="C4397" t="str">
        <f>IFERROR(VLOOKUP(Table1[[#This Row],[Ticker]],[1]!Table2[[Symbol]:[Industry]],2,FALSE),"-")</f>
        <v>-</v>
      </c>
      <c r="D4397" t="s">
        <v>743</v>
      </c>
      <c r="E4397">
        <v>10.8938445</v>
      </c>
      <c r="F4397">
        <v>62.37</v>
      </c>
      <c r="G4397">
        <v>-13.541288171301201</v>
      </c>
      <c r="H4397">
        <v>-6.7339859602075203</v>
      </c>
      <c r="I4397">
        <v>-7.5087163854829004</v>
      </c>
      <c r="J4397">
        <v>-2.6519690175091002</v>
      </c>
      <c r="K4397">
        <v>64.432228295193894</v>
      </c>
      <c r="L4397">
        <v>61.566790298335199</v>
      </c>
      <c r="M4397">
        <v>65.817523880043396</v>
      </c>
      <c r="N4397">
        <v>0.57614684822931395</v>
      </c>
      <c r="O4397">
        <v>48.548981882315204</v>
      </c>
      <c r="P4397">
        <v>21.1067961165048</v>
      </c>
    </row>
    <row r="4398" spans="1:17" hidden="1" x14ac:dyDescent="0.3">
      <c r="A4398" t="s">
        <v>9024</v>
      </c>
      <c r="B4398" t="s">
        <v>9025</v>
      </c>
      <c r="C4398" t="str">
        <f>IFERROR(VLOOKUP(Table1[[#This Row],[Ticker]],[1]!Table2[[Symbol]:[Industry]],2,FALSE),"-")</f>
        <v>-</v>
      </c>
      <c r="D4398" t="s">
        <v>46</v>
      </c>
      <c r="E4398">
        <v>10.808330359999999</v>
      </c>
      <c r="F4398">
        <v>0.86</v>
      </c>
      <c r="G4398">
        <v>-7.1764874882337901</v>
      </c>
      <c r="H4398">
        <v>17.568842199021901</v>
      </c>
      <c r="I4398">
        <v>0.25016831340865697</v>
      </c>
      <c r="J4398">
        <v>-2.5769652578028701</v>
      </c>
      <c r="K4398">
        <v>0.80283871380207505</v>
      </c>
      <c r="L4398">
        <v>1.0525524549791001</v>
      </c>
      <c r="M4398">
        <v>74.422521983398397</v>
      </c>
      <c r="N4398">
        <v>0.65384478375644595</v>
      </c>
      <c r="O4398">
        <v>12.790697674418601</v>
      </c>
      <c r="P4398">
        <v>56.363636363636303</v>
      </c>
      <c r="Q4398">
        <v>1.3231962374877001E-2</v>
      </c>
    </row>
    <row r="4399" spans="1:17" hidden="1" x14ac:dyDescent="0.3">
      <c r="A4399" t="s">
        <v>9026</v>
      </c>
      <c r="B4399" t="s">
        <v>9027</v>
      </c>
      <c r="C4399" t="str">
        <f>IFERROR(VLOOKUP(Table1[[#This Row],[Ticker]],[1]!Table2[[Symbol]:[Industry]],2,FALSE),"-")</f>
        <v>-</v>
      </c>
      <c r="D4399" t="s">
        <v>127</v>
      </c>
      <c r="E4399">
        <v>10.792935999999999</v>
      </c>
      <c r="F4399">
        <v>20</v>
      </c>
      <c r="G4399">
        <v>-63.698638637250603</v>
      </c>
      <c r="H4399">
        <v>-23.911737511122901</v>
      </c>
      <c r="I4399">
        <v>-51.384667278565203</v>
      </c>
      <c r="J4399">
        <v>-6.5217291096792298</v>
      </c>
      <c r="K4399">
        <v>23.679895672599699</v>
      </c>
      <c r="L4399">
        <v>26.5869448965658</v>
      </c>
      <c r="M4399">
        <v>30.4239375365099</v>
      </c>
      <c r="N4399">
        <v>4.38477801268498</v>
      </c>
      <c r="O4399">
        <v>75.7</v>
      </c>
      <c r="P4399">
        <v>12.7395715896279</v>
      </c>
    </row>
    <row r="4400" spans="1:17" hidden="1" x14ac:dyDescent="0.3">
      <c r="A4400" t="s">
        <v>9028</v>
      </c>
      <c r="B4400" t="s">
        <v>9029</v>
      </c>
      <c r="C4400" t="str">
        <f>IFERROR(VLOOKUP(Table1[[#This Row],[Ticker]],[1]!Table2[[Symbol]:[Industry]],2,FALSE),"-")</f>
        <v>-</v>
      </c>
      <c r="E4400">
        <v>10.674300000000001</v>
      </c>
      <c r="F4400">
        <v>7.82</v>
      </c>
      <c r="G4400">
        <v>10.8672705555242</v>
      </c>
      <c r="H4400">
        <v>-11.142477816645799</v>
      </c>
      <c r="I4400">
        <v>-39.368513708344302</v>
      </c>
      <c r="J4400">
        <v>8.2880474332020296E-2</v>
      </c>
      <c r="K4400">
        <v>7.6915887419937201</v>
      </c>
      <c r="L4400">
        <v>7.7537550197601997</v>
      </c>
      <c r="M4400">
        <v>45.889269216227603</v>
      </c>
      <c r="N4400">
        <v>0.41254838028820801</v>
      </c>
      <c r="O4400">
        <v>62.659846547314501</v>
      </c>
      <c r="P4400">
        <v>57.028112449799103</v>
      </c>
      <c r="Q4400">
        <v>7.3993339415578993E-2</v>
      </c>
    </row>
    <row r="4401" spans="1:17" hidden="1" x14ac:dyDescent="0.3">
      <c r="A4401" t="s">
        <v>9030</v>
      </c>
      <c r="B4401" t="s">
        <v>9031</v>
      </c>
      <c r="C4401" t="str">
        <f>IFERROR(VLOOKUP(Table1[[#This Row],[Ticker]],[1]!Table2[[Symbol]:[Industry]],2,FALSE),"-")</f>
        <v>-</v>
      </c>
      <c r="D4401" t="s">
        <v>415</v>
      </c>
      <c r="E4401">
        <v>10.651704000000001</v>
      </c>
      <c r="F4401">
        <v>0.71</v>
      </c>
      <c r="G4401">
        <v>-40.160212623857603</v>
      </c>
      <c r="H4401">
        <v>-3.9744402138256301</v>
      </c>
      <c r="I4401">
        <v>-12.9879269246865</v>
      </c>
      <c r="J4401">
        <v>4.5102069604820203</v>
      </c>
      <c r="K4401">
        <v>0.72410154929595805</v>
      </c>
      <c r="M4401">
        <v>47.757461755326801</v>
      </c>
      <c r="N4401">
        <v>0.86988754007047397</v>
      </c>
      <c r="O4401">
        <v>73.239436619718305</v>
      </c>
      <c r="P4401">
        <v>82.051282051282001</v>
      </c>
    </row>
    <row r="4402" spans="1:17" hidden="1" x14ac:dyDescent="0.3">
      <c r="A4402" t="s">
        <v>9032</v>
      </c>
      <c r="B4402" t="s">
        <v>9033</v>
      </c>
      <c r="C4402" t="str">
        <f>IFERROR(VLOOKUP(Table1[[#This Row],[Ticker]],[1]!Table2[[Symbol]:[Industry]],2,FALSE),"-")</f>
        <v>-</v>
      </c>
      <c r="D4402" t="s">
        <v>532</v>
      </c>
      <c r="E4402">
        <v>10.625999999999999</v>
      </c>
      <c r="F4402">
        <v>17.71</v>
      </c>
      <c r="G4402">
        <v>57.9706159391244</v>
      </c>
      <c r="H4402">
        <v>4.0254961557399396</v>
      </c>
      <c r="I4402">
        <v>-8.4320578984405294</v>
      </c>
      <c r="J4402">
        <v>1.68084941101063</v>
      </c>
      <c r="K4402">
        <v>17.4706585010703</v>
      </c>
      <c r="L4402">
        <v>15.868554867595</v>
      </c>
      <c r="M4402">
        <v>50.821462424842899</v>
      </c>
      <c r="N4402">
        <v>0.35412410048350901</v>
      </c>
      <c r="O4402">
        <v>33.709768492377101</v>
      </c>
      <c r="P4402">
        <v>114.666666666666</v>
      </c>
      <c r="Q4402">
        <v>8.7501598579566006E-2</v>
      </c>
    </row>
    <row r="4403" spans="1:17" hidden="1" x14ac:dyDescent="0.3">
      <c r="A4403" t="s">
        <v>9034</v>
      </c>
      <c r="B4403" t="s">
        <v>9035</v>
      </c>
      <c r="C4403" t="str">
        <f>IFERROR(VLOOKUP(Table1[[#This Row],[Ticker]],[1]!Table2[[Symbol]:[Industry]],2,FALSE),"-")</f>
        <v>-</v>
      </c>
      <c r="D4403" t="s">
        <v>21</v>
      </c>
      <c r="E4403">
        <v>10.5778301</v>
      </c>
      <c r="F4403">
        <v>10.07</v>
      </c>
      <c r="G4403">
        <v>1.9453997987911</v>
      </c>
      <c r="H4403">
        <v>7.2906303535705002</v>
      </c>
      <c r="I4403">
        <v>-13.615697552457201</v>
      </c>
      <c r="J4403">
        <v>-8.9329020563019892</v>
      </c>
      <c r="K4403">
        <v>9.7578129561763696</v>
      </c>
      <c r="L4403">
        <v>9.0187836467777398</v>
      </c>
      <c r="M4403">
        <v>32.258741235576899</v>
      </c>
      <c r="N4403">
        <v>0.86925579670576103</v>
      </c>
      <c r="O4403">
        <v>31.578947368421002</v>
      </c>
      <c r="P4403">
        <v>102.61569416498899</v>
      </c>
    </row>
    <row r="4404" spans="1:17" hidden="1" x14ac:dyDescent="0.3">
      <c r="A4404" t="s">
        <v>9036</v>
      </c>
      <c r="B4404" t="s">
        <v>9037</v>
      </c>
      <c r="C4404" t="str">
        <f>IFERROR(VLOOKUP(Table1[[#This Row],[Ticker]],[1]!Table2[[Symbol]:[Industry]],2,FALSE),"-")</f>
        <v>-</v>
      </c>
      <c r="D4404" t="s">
        <v>743</v>
      </c>
      <c r="E4404">
        <v>10.576090199999999</v>
      </c>
      <c r="F4404">
        <v>62.14</v>
      </c>
      <c r="G4404">
        <v>13.1131100370237</v>
      </c>
      <c r="H4404">
        <v>2.47122373432257</v>
      </c>
      <c r="I4404">
        <v>7.1406221475244704</v>
      </c>
      <c r="J4404">
        <v>0.78049589797483698</v>
      </c>
      <c r="K4404">
        <v>59.469457456065399</v>
      </c>
      <c r="L4404">
        <v>53.812883708450798</v>
      </c>
      <c r="M4404">
        <v>51.449225640246297</v>
      </c>
      <c r="N4404">
        <v>1.5676141721294099</v>
      </c>
      <c r="O4404">
        <v>2.99324106855487</v>
      </c>
      <c r="P4404">
        <v>44.009269988412498</v>
      </c>
    </row>
    <row r="4405" spans="1:17" hidden="1" x14ac:dyDescent="0.3">
      <c r="A4405" t="s">
        <v>9038</v>
      </c>
      <c r="B4405" t="s">
        <v>9039</v>
      </c>
      <c r="C4405" t="str">
        <f>IFERROR(VLOOKUP(Table1[[#This Row],[Ticker]],[1]!Table2[[Symbol]:[Industry]],2,FALSE),"-")</f>
        <v>-</v>
      </c>
      <c r="D4405" t="s">
        <v>4330</v>
      </c>
      <c r="E4405">
        <v>10.574942679999999</v>
      </c>
      <c r="F4405">
        <v>5.35</v>
      </c>
      <c r="G4405">
        <v>47.118687535417997</v>
      </c>
      <c r="H4405">
        <v>3.8829016641348</v>
      </c>
      <c r="I4405">
        <v>-10.330895240417499</v>
      </c>
      <c r="J4405">
        <v>14.274112522706901</v>
      </c>
      <c r="K4405">
        <v>4.5361986818071198</v>
      </c>
      <c r="L4405">
        <v>4.5127529210208603</v>
      </c>
      <c r="M4405">
        <v>78.784677667007799</v>
      </c>
      <c r="N4405">
        <v>1.64073427537957</v>
      </c>
      <c r="O4405">
        <v>85.046728971962594</v>
      </c>
      <c r="P4405">
        <v>93.840579710144894</v>
      </c>
      <c r="Q4405">
        <v>6.8462767831508994E-2</v>
      </c>
    </row>
    <row r="4406" spans="1:17" hidden="1" x14ac:dyDescent="0.3">
      <c r="A4406" t="s">
        <v>9040</v>
      </c>
      <c r="B4406" t="s">
        <v>9041</v>
      </c>
      <c r="C4406" t="str">
        <f>IFERROR(VLOOKUP(Table1[[#This Row],[Ticker]],[1]!Table2[[Symbol]:[Industry]],2,FALSE),"-")</f>
        <v>-</v>
      </c>
      <c r="D4406" t="s">
        <v>415</v>
      </c>
      <c r="E4406">
        <v>10.473750000000001</v>
      </c>
      <c r="F4406">
        <v>22.05</v>
      </c>
      <c r="G4406">
        <v>24.1621738504275</v>
      </c>
      <c r="H4406">
        <v>17.038121643806601</v>
      </c>
      <c r="I4406">
        <v>39.671551961207399</v>
      </c>
      <c r="J4406">
        <v>1.0668784095494599</v>
      </c>
      <c r="K4406">
        <v>18.5025858464961</v>
      </c>
      <c r="L4406">
        <v>16.370395270504002</v>
      </c>
      <c r="M4406">
        <v>64.088326878843205</v>
      </c>
      <c r="N4406">
        <v>0.98245303117287497</v>
      </c>
      <c r="O4406">
        <v>4.44444444444445</v>
      </c>
      <c r="P4406">
        <v>95.825932504440502</v>
      </c>
      <c r="Q4406">
        <v>8.5412127079567995E-2</v>
      </c>
    </row>
    <row r="4407" spans="1:17" hidden="1" x14ac:dyDescent="0.3">
      <c r="A4407" t="s">
        <v>9042</v>
      </c>
      <c r="B4407" t="s">
        <v>9043</v>
      </c>
      <c r="C4407" t="str">
        <f>IFERROR(VLOOKUP(Table1[[#This Row],[Ticker]],[1]!Table2[[Symbol]:[Industry]],2,FALSE),"-")</f>
        <v>-</v>
      </c>
      <c r="D4407" t="s">
        <v>1547</v>
      </c>
      <c r="E4407">
        <v>10.468360000000001</v>
      </c>
      <c r="F4407">
        <v>6.86</v>
      </c>
      <c r="G4407">
        <v>477.04601567232203</v>
      </c>
      <c r="H4407">
        <v>49.287546605208099</v>
      </c>
      <c r="I4407">
        <v>492.663147664441</v>
      </c>
      <c r="J4407">
        <v>2.48587871066358</v>
      </c>
      <c r="M4407">
        <v>100</v>
      </c>
      <c r="O4407">
        <v>0</v>
      </c>
      <c r="P4407">
        <v>507.07964601769902</v>
      </c>
    </row>
    <row r="4408" spans="1:17" hidden="1" x14ac:dyDescent="0.3">
      <c r="A4408" t="s">
        <v>9044</v>
      </c>
      <c r="B4408" t="s">
        <v>9045</v>
      </c>
      <c r="C4408" t="str">
        <f>IFERROR(VLOOKUP(Table1[[#This Row],[Ticker]],[1]!Table2[[Symbol]:[Industry]],2,FALSE),"-")</f>
        <v>-</v>
      </c>
      <c r="D4408" t="s">
        <v>265</v>
      </c>
      <c r="E4408">
        <v>10.458158750000001</v>
      </c>
      <c r="F4408">
        <v>6.89</v>
      </c>
      <c r="G4408">
        <v>128.98892604560001</v>
      </c>
      <c r="H4408">
        <v>14.1939918386134</v>
      </c>
      <c r="I4408">
        <v>100.22524619502801</v>
      </c>
      <c r="J4408">
        <v>-1.3721459806944301</v>
      </c>
      <c r="K4408">
        <v>5.4331828965627897</v>
      </c>
      <c r="L4408">
        <v>4.1690260167117597</v>
      </c>
      <c r="M4408">
        <v>100</v>
      </c>
      <c r="N4408">
        <v>8.32604804129719E-4</v>
      </c>
      <c r="O4408">
        <v>0</v>
      </c>
      <c r="P4408">
        <v>159.022556390977</v>
      </c>
    </row>
    <row r="4409" spans="1:17" hidden="1" x14ac:dyDescent="0.3">
      <c r="A4409" t="s">
        <v>9046</v>
      </c>
      <c r="B4409" t="s">
        <v>9047</v>
      </c>
      <c r="C4409" t="str">
        <f>IFERROR(VLOOKUP(Table1[[#This Row],[Ticker]],[1]!Table2[[Symbol]:[Industry]],2,FALSE),"-")</f>
        <v>-</v>
      </c>
      <c r="D4409" t="s">
        <v>9048</v>
      </c>
      <c r="E4409">
        <v>10.4543594</v>
      </c>
      <c r="F4409">
        <v>17.739999999999998</v>
      </c>
      <c r="G4409">
        <v>-49.029064135330998</v>
      </c>
      <c r="H4409">
        <v>-1.21533593187872</v>
      </c>
      <c r="I4409">
        <v>-31.789577067743298</v>
      </c>
      <c r="J4409">
        <v>-1.3721459806944301</v>
      </c>
      <c r="K4409">
        <v>18.078048742961499</v>
      </c>
      <c r="L4409">
        <v>20.730415977178101</v>
      </c>
      <c r="M4409">
        <v>24.1729489283559</v>
      </c>
      <c r="N4409">
        <v>0.70588235294117596</v>
      </c>
      <c r="O4409">
        <v>87.5986471251409</v>
      </c>
      <c r="P4409">
        <v>4.2303172737955199</v>
      </c>
    </row>
    <row r="4410" spans="1:17" hidden="1" x14ac:dyDescent="0.3">
      <c r="A4410" t="s">
        <v>9049</v>
      </c>
      <c r="B4410" t="s">
        <v>9050</v>
      </c>
      <c r="C4410" t="str">
        <f>IFERROR(VLOOKUP(Table1[[#This Row],[Ticker]],[1]!Table2[[Symbol]:[Industry]],2,FALSE),"-")</f>
        <v>-</v>
      </c>
      <c r="D4410" t="s">
        <v>630</v>
      </c>
      <c r="E4410">
        <v>10.43163</v>
      </c>
      <c r="F4410">
        <v>24.6</v>
      </c>
      <c r="G4410">
        <v>46.184134697603199</v>
      </c>
      <c r="H4410">
        <v>-1.0680715233428799</v>
      </c>
      <c r="I4410">
        <v>-32.361795217834299</v>
      </c>
      <c r="J4410">
        <v>-1.3721459806944301</v>
      </c>
      <c r="K4410">
        <v>24.218779617011599</v>
      </c>
      <c r="L4410">
        <v>23.9188369993865</v>
      </c>
      <c r="M4410">
        <v>87.077144171315496</v>
      </c>
      <c r="N4410">
        <v>3.1517094017094001E-3</v>
      </c>
      <c r="O4410">
        <v>35.325203252032502</v>
      </c>
      <c r="P4410">
        <v>76.217765042979906</v>
      </c>
      <c r="Q4410">
        <v>8.8897407038403001E-2</v>
      </c>
    </row>
    <row r="4411" spans="1:17" hidden="1" x14ac:dyDescent="0.3">
      <c r="A4411" t="s">
        <v>9051</v>
      </c>
      <c r="B4411" t="s">
        <v>9052</v>
      </c>
      <c r="C4411" t="str">
        <f>IFERROR(VLOOKUP(Table1[[#This Row],[Ticker]],[1]!Table2[[Symbol]:[Industry]],2,FALSE),"-")</f>
        <v>-</v>
      </c>
      <c r="D4411" t="s">
        <v>681</v>
      </c>
      <c r="E4411">
        <v>10.429191700000001</v>
      </c>
      <c r="F4411">
        <v>74.38</v>
      </c>
      <c r="G4411">
        <v>169.52335716972601</v>
      </c>
      <c r="H4411">
        <v>-16.288880368265701</v>
      </c>
      <c r="I4411">
        <v>88.585685052855496</v>
      </c>
      <c r="J4411">
        <v>-17.802804555655101</v>
      </c>
      <c r="K4411">
        <v>81.478291811555593</v>
      </c>
      <c r="M4411">
        <v>25.953888157312299</v>
      </c>
      <c r="N4411">
        <v>0.78644751037389005</v>
      </c>
      <c r="O4411">
        <v>33.422963162140299</v>
      </c>
      <c r="P4411">
        <v>214.50317124735699</v>
      </c>
    </row>
    <row r="4412" spans="1:17" hidden="1" x14ac:dyDescent="0.3">
      <c r="A4412" t="s">
        <v>9053</v>
      </c>
      <c r="B4412" t="s">
        <v>9054</v>
      </c>
      <c r="C4412" t="str">
        <f>IFERROR(VLOOKUP(Table1[[#This Row],[Ticker]],[1]!Table2[[Symbol]:[Industry]],2,FALSE),"-")</f>
        <v>-</v>
      </c>
      <c r="D4412" t="s">
        <v>5872</v>
      </c>
      <c r="E4412">
        <v>10.410089782</v>
      </c>
      <c r="F4412">
        <v>19.059999999999999</v>
      </c>
      <c r="G4412">
        <v>56.463434233879603</v>
      </c>
      <c r="H4412">
        <v>-34.1020527358043</v>
      </c>
      <c r="I4412">
        <v>13.417170325481001</v>
      </c>
      <c r="J4412">
        <v>-1.32219593074438</v>
      </c>
      <c r="K4412">
        <v>25.501159640000001</v>
      </c>
      <c r="L4412">
        <v>21.251602574083101</v>
      </c>
      <c r="M4412">
        <v>2.3148718027450501</v>
      </c>
      <c r="N4412">
        <v>0.57108308455253498</v>
      </c>
      <c r="O4412">
        <v>90.608604407135303</v>
      </c>
      <c r="P4412">
        <v>86.497064579256303</v>
      </c>
      <c r="Q4412">
        <v>5.0490037888297999E-2</v>
      </c>
    </row>
    <row r="4413" spans="1:17" hidden="1" x14ac:dyDescent="0.3">
      <c r="A4413" t="s">
        <v>9055</v>
      </c>
      <c r="B4413" t="s">
        <v>9056</v>
      </c>
      <c r="C4413" t="str">
        <f>IFERROR(VLOOKUP(Table1[[#This Row],[Ticker]],[1]!Table2[[Symbol]:[Industry]],2,FALSE),"-")</f>
        <v>-</v>
      </c>
      <c r="D4413" t="s">
        <v>5872</v>
      </c>
      <c r="E4413">
        <v>10.305972499999999</v>
      </c>
      <c r="F4413">
        <v>11.8</v>
      </c>
      <c r="G4413">
        <v>-24.393522914758901</v>
      </c>
      <c r="H4413">
        <v>1.8446694549632201</v>
      </c>
      <c r="I4413">
        <v>-7.8220990759318898</v>
      </c>
      <c r="J4413">
        <v>5.2629251093529401</v>
      </c>
      <c r="K4413">
        <v>10.9617028539092</v>
      </c>
      <c r="L4413">
        <v>10.5967584939582</v>
      </c>
      <c r="M4413">
        <v>59.523554302355002</v>
      </c>
      <c r="N4413">
        <v>0.33812897071863401</v>
      </c>
      <c r="O4413">
        <v>36.355932203389798</v>
      </c>
      <c r="P4413">
        <v>71.761280931586597</v>
      </c>
    </row>
    <row r="4414" spans="1:17" hidden="1" x14ac:dyDescent="0.3">
      <c r="A4414" t="s">
        <v>9057</v>
      </c>
      <c r="B4414" t="s">
        <v>9058</v>
      </c>
      <c r="C4414" t="str">
        <f>IFERROR(VLOOKUP(Table1[[#This Row],[Ticker]],[1]!Table2[[Symbol]:[Industry]],2,FALSE),"-")</f>
        <v>-</v>
      </c>
      <c r="D4414" t="s">
        <v>141</v>
      </c>
      <c r="E4414">
        <v>10.297825</v>
      </c>
      <c r="F4414">
        <v>86.5</v>
      </c>
      <c r="G4414">
        <v>125.807836676214</v>
      </c>
      <c r="H4414">
        <v>-13.603144062182601</v>
      </c>
      <c r="I4414">
        <v>-7.0963990976748699</v>
      </c>
      <c r="J4414">
        <v>2.6873165693341399</v>
      </c>
      <c r="K4414">
        <v>91.687287578007499</v>
      </c>
      <c r="L4414">
        <v>74.696583360346395</v>
      </c>
      <c r="M4414">
        <v>34.674190747470099</v>
      </c>
      <c r="N4414">
        <v>4.2153359820213403</v>
      </c>
      <c r="O4414">
        <v>22.543352601155998</v>
      </c>
      <c r="P4414">
        <v>166.15384615384599</v>
      </c>
      <c r="Q4414">
        <v>9.1301777667896003E-2</v>
      </c>
    </row>
    <row r="4415" spans="1:17" hidden="1" x14ac:dyDescent="0.3">
      <c r="A4415" t="s">
        <v>9059</v>
      </c>
      <c r="B4415" t="s">
        <v>9060</v>
      </c>
      <c r="C4415" t="str">
        <f>IFERROR(VLOOKUP(Table1[[#This Row],[Ticker]],[1]!Table2[[Symbol]:[Industry]],2,FALSE),"-")</f>
        <v>-</v>
      </c>
      <c r="D4415" t="s">
        <v>283</v>
      </c>
      <c r="E4415">
        <v>10.2337048</v>
      </c>
      <c r="F4415">
        <v>24.97</v>
      </c>
      <c r="G4415">
        <v>65.044494654623307</v>
      </c>
      <c r="H4415">
        <v>13.217573652772501</v>
      </c>
      <c r="I4415">
        <v>-22.615027765022699</v>
      </c>
      <c r="J4415">
        <v>2.9568583483098898</v>
      </c>
      <c r="K4415">
        <v>21.994819872867001</v>
      </c>
      <c r="L4415">
        <v>19.799246911253299</v>
      </c>
      <c r="M4415">
        <v>69.8930206919092</v>
      </c>
      <c r="N4415">
        <v>0.48309988643123603</v>
      </c>
      <c r="O4415">
        <v>11.053263916700001</v>
      </c>
      <c r="P4415">
        <v>136.458333333333</v>
      </c>
      <c r="Q4415">
        <v>8.9490000106341006E-2</v>
      </c>
    </row>
    <row r="4416" spans="1:17" hidden="1" x14ac:dyDescent="0.3">
      <c r="A4416" t="s">
        <v>9061</v>
      </c>
      <c r="B4416" t="s">
        <v>9062</v>
      </c>
      <c r="C4416" t="str">
        <f>IFERROR(VLOOKUP(Table1[[#This Row],[Ticker]],[1]!Table2[[Symbol]:[Industry]],2,FALSE),"-")</f>
        <v>-</v>
      </c>
      <c r="D4416" t="s">
        <v>532</v>
      </c>
      <c r="E4416">
        <v>10.23176</v>
      </c>
      <c r="F4416">
        <v>6.04</v>
      </c>
      <c r="G4416">
        <v>-15.422624652776999</v>
      </c>
      <c r="H4416">
        <v>2.33481986592626</v>
      </c>
      <c r="I4416">
        <v>-18.846878100093399</v>
      </c>
      <c r="J4416">
        <v>-5.7594379625401197</v>
      </c>
      <c r="K4416">
        <v>6.5622568273344397</v>
      </c>
      <c r="L4416">
        <v>6.2709753696182302</v>
      </c>
      <c r="M4416">
        <v>34.591626825519498</v>
      </c>
      <c r="N4416">
        <v>0.74331550802139001</v>
      </c>
      <c r="O4416">
        <v>91.225165562913901</v>
      </c>
      <c r="P4416">
        <v>21.7741935483871</v>
      </c>
      <c r="Q4416">
        <v>9.1818633486230997E-2</v>
      </c>
    </row>
    <row r="4417" spans="1:17" hidden="1" x14ac:dyDescent="0.3">
      <c r="A4417" t="s">
        <v>9063</v>
      </c>
      <c r="B4417" t="s">
        <v>9064</v>
      </c>
      <c r="C4417" t="str">
        <f>IFERROR(VLOOKUP(Table1[[#This Row],[Ticker]],[1]!Table2[[Symbol]:[Industry]],2,FALSE),"-")</f>
        <v>-</v>
      </c>
      <c r="D4417" t="s">
        <v>532</v>
      </c>
      <c r="E4417">
        <v>10.2284325</v>
      </c>
      <c r="F4417">
        <v>37.57</v>
      </c>
      <c r="G4417">
        <v>-27.510683185862899</v>
      </c>
      <c r="H4417">
        <v>49.6500158686394</v>
      </c>
      <c r="I4417">
        <v>-11.8935511937442</v>
      </c>
      <c r="J4417">
        <v>6.8216866184245202</v>
      </c>
      <c r="K4417">
        <v>25.676494530311398</v>
      </c>
      <c r="L4417">
        <v>23.084258695788499</v>
      </c>
      <c r="M4417">
        <v>100</v>
      </c>
      <c r="N4417">
        <v>1.5966470412134499</v>
      </c>
      <c r="O4417">
        <v>0</v>
      </c>
      <c r="P4417">
        <v>1111.9354838709601</v>
      </c>
    </row>
    <row r="4418" spans="1:17" hidden="1" x14ac:dyDescent="0.3">
      <c r="A4418" t="s">
        <v>9065</v>
      </c>
      <c r="B4418" t="s">
        <v>9066</v>
      </c>
      <c r="C4418" t="str">
        <f>IFERROR(VLOOKUP(Table1[[#This Row],[Ticker]],[1]!Table2[[Symbol]:[Industry]],2,FALSE),"-")</f>
        <v>-</v>
      </c>
      <c r="D4418" t="s">
        <v>301</v>
      </c>
      <c r="E4418">
        <v>10.215605999999999</v>
      </c>
      <c r="F4418">
        <v>10.199999999999999</v>
      </c>
      <c r="G4418">
        <v>0.90346849929598605</v>
      </c>
      <c r="H4418">
        <v>-15.413151652537</v>
      </c>
      <c r="I4418">
        <v>-23.4263110205193</v>
      </c>
      <c r="J4418">
        <v>-6.3115681614959396</v>
      </c>
      <c r="K4418">
        <v>11.825722900153</v>
      </c>
      <c r="L4418">
        <v>11.624091529037401</v>
      </c>
      <c r="M4418">
        <v>0.71984475751824595</v>
      </c>
      <c r="N4418">
        <v>0.72839506172839497</v>
      </c>
      <c r="O4418">
        <v>44.2156862745098</v>
      </c>
      <c r="P4418">
        <v>32.124352331606197</v>
      </c>
    </row>
    <row r="4419" spans="1:17" hidden="1" x14ac:dyDescent="0.3">
      <c r="A4419" t="s">
        <v>9067</v>
      </c>
      <c r="B4419" t="s">
        <v>9068</v>
      </c>
      <c r="C4419" t="str">
        <f>IFERROR(VLOOKUP(Table1[[#This Row],[Ticker]],[1]!Table2[[Symbol]:[Industry]],2,FALSE),"-")</f>
        <v>-</v>
      </c>
      <c r="D4419" t="s">
        <v>51</v>
      </c>
      <c r="E4419">
        <v>10.2146715</v>
      </c>
      <c r="F4419">
        <v>23.65</v>
      </c>
      <c r="G4419">
        <v>7.46636965462333</v>
      </c>
      <c r="H4419">
        <v>-4.5273645207692201</v>
      </c>
      <c r="I4419">
        <v>-32.127006356041498</v>
      </c>
      <c r="J4419">
        <v>-3.7250871571650199</v>
      </c>
      <c r="K4419">
        <v>23.920217436022401</v>
      </c>
      <c r="L4419">
        <v>23.7148814299177</v>
      </c>
      <c r="M4419">
        <v>43.854525190593002</v>
      </c>
      <c r="N4419">
        <v>0.83733274780185796</v>
      </c>
      <c r="O4419">
        <v>62.790697674418603</v>
      </c>
      <c r="P4419">
        <v>46.894409937888099</v>
      </c>
      <c r="Q4419">
        <v>6.7388725975674996E-2</v>
      </c>
    </row>
    <row r="4420" spans="1:17" hidden="1" x14ac:dyDescent="0.3">
      <c r="A4420" t="s">
        <v>9069</v>
      </c>
      <c r="B4420" t="s">
        <v>9070</v>
      </c>
      <c r="C4420" t="str">
        <f>IFERROR(VLOOKUP(Table1[[#This Row],[Ticker]],[1]!Table2[[Symbol]:[Industry]],2,FALSE),"-")</f>
        <v>-</v>
      </c>
      <c r="D4420" t="s">
        <v>532</v>
      </c>
      <c r="E4420">
        <v>10.179</v>
      </c>
      <c r="F4420">
        <v>33.93</v>
      </c>
      <c r="G4420">
        <v>27.7803231429954</v>
      </c>
      <c r="H4420">
        <v>-13.2322800511969</v>
      </c>
      <c r="I4420">
        <v>-38.169307342022002</v>
      </c>
      <c r="J4420">
        <v>-14.8476670664918</v>
      </c>
      <c r="K4420">
        <v>42.746426628966397</v>
      </c>
      <c r="L4420">
        <v>41.756543067406099</v>
      </c>
      <c r="M4420">
        <v>25.252201623748899</v>
      </c>
      <c r="N4420">
        <v>3.4539902346620499</v>
      </c>
      <c r="O4420">
        <v>72.885352195696996</v>
      </c>
      <c r="P4420">
        <v>65.512195121951194</v>
      </c>
      <c r="Q4420">
        <v>2.1020346307751001E-2</v>
      </c>
    </row>
    <row r="4421" spans="1:17" hidden="1" x14ac:dyDescent="0.3">
      <c r="A4421" t="s">
        <v>9071</v>
      </c>
      <c r="B4421" t="s">
        <v>9072</v>
      </c>
      <c r="C4421" t="str">
        <f>IFERROR(VLOOKUP(Table1[[#This Row],[Ticker]],[1]!Table2[[Symbol]:[Industry]],2,FALSE),"-")</f>
        <v>-</v>
      </c>
      <c r="D4421" t="s">
        <v>495</v>
      </c>
      <c r="E4421">
        <v>10.168793600000001</v>
      </c>
      <c r="F4421">
        <v>9.92</v>
      </c>
      <c r="G4421">
        <v>42.488108785058103</v>
      </c>
      <c r="H4421">
        <v>23.9570206588117</v>
      </c>
      <c r="I4421">
        <v>-8.5467011280712306</v>
      </c>
      <c r="J4421">
        <v>17.930469212331701</v>
      </c>
      <c r="K4421">
        <v>8.2053443641969892</v>
      </c>
      <c r="L4421">
        <v>8.1714987036387505</v>
      </c>
      <c r="M4421">
        <v>81.333851945147799</v>
      </c>
      <c r="N4421">
        <v>1.3533365923635601</v>
      </c>
      <c r="O4421">
        <v>53.024193548387103</v>
      </c>
      <c r="P4421">
        <v>92.6213592233009</v>
      </c>
      <c r="Q4421">
        <v>5.5777707590851003E-2</v>
      </c>
    </row>
    <row r="4422" spans="1:17" hidden="1" x14ac:dyDescent="0.3">
      <c r="A4422" t="s">
        <v>9073</v>
      </c>
      <c r="B4422" t="s">
        <v>9074</v>
      </c>
      <c r="C4422" t="str">
        <f>IFERROR(VLOOKUP(Table1[[#This Row],[Ticker]],[1]!Table2[[Symbol]:[Industry]],2,FALSE),"-")</f>
        <v>-</v>
      </c>
      <c r="D4422" t="s">
        <v>133</v>
      </c>
      <c r="E4422">
        <v>10.1525</v>
      </c>
      <c r="F4422">
        <v>6.55</v>
      </c>
      <c r="G4422">
        <v>-21.0486053869739</v>
      </c>
      <c r="H4422">
        <v>-6.2932583145662502</v>
      </c>
      <c r="I4422">
        <v>-24.935624036318099</v>
      </c>
      <c r="J4422">
        <v>0.161596350593912</v>
      </c>
      <c r="K4422">
        <v>6.7750847303549602</v>
      </c>
      <c r="L4422">
        <v>7.1118459772938598</v>
      </c>
      <c r="M4422">
        <v>42.336939443344697</v>
      </c>
      <c r="N4422">
        <v>0.88177292527842499</v>
      </c>
      <c r="O4422">
        <v>98.167938931297698</v>
      </c>
      <c r="P4422">
        <v>26.937984496123999</v>
      </c>
      <c r="Q4422">
        <v>4.2407523870747997E-2</v>
      </c>
    </row>
    <row r="4423" spans="1:17" hidden="1" x14ac:dyDescent="0.3">
      <c r="A4423" t="s">
        <v>9075</v>
      </c>
      <c r="B4423" t="s">
        <v>9076</v>
      </c>
      <c r="C4423" t="str">
        <f>IFERROR(VLOOKUP(Table1[[#This Row],[Ticker]],[1]!Table2[[Symbol]:[Industry]],2,FALSE),"-")</f>
        <v>-</v>
      </c>
      <c r="D4423" t="s">
        <v>427</v>
      </c>
      <c r="E4423">
        <v>10.080773499999999</v>
      </c>
      <c r="F4423">
        <v>22.31</v>
      </c>
      <c r="G4423">
        <v>1.27890644096824</v>
      </c>
      <c r="H4423">
        <v>3.7282624888770601</v>
      </c>
      <c r="I4423">
        <v>-17.374306095754701</v>
      </c>
      <c r="J4423">
        <v>5.24173385162974</v>
      </c>
      <c r="K4423">
        <v>22.309475600013901</v>
      </c>
      <c r="L4423">
        <v>20.9953114404945</v>
      </c>
      <c r="M4423">
        <v>48.4696024896636</v>
      </c>
      <c r="N4423">
        <v>0.32010277920056401</v>
      </c>
      <c r="O4423">
        <v>43.433437920215098</v>
      </c>
      <c r="P4423">
        <v>46.7763157894736</v>
      </c>
      <c r="Q4423">
        <v>5.5635263713154998E-2</v>
      </c>
    </row>
    <row r="4424" spans="1:17" hidden="1" x14ac:dyDescent="0.3">
      <c r="A4424" t="s">
        <v>9077</v>
      </c>
      <c r="B4424" t="s">
        <v>9078</v>
      </c>
      <c r="C4424" t="str">
        <f>IFERROR(VLOOKUP(Table1[[#This Row],[Ticker]],[1]!Table2[[Symbol]:[Industry]],2,FALSE),"-")</f>
        <v>-</v>
      </c>
      <c r="E4424">
        <v>10.080189000000001</v>
      </c>
      <c r="F4424">
        <v>33</v>
      </c>
      <c r="G4424">
        <v>-32.110781680688198</v>
      </c>
      <c r="H4424">
        <v>-1.2717375111229301</v>
      </c>
      <c r="I4424">
        <v>-9.6545935913532404</v>
      </c>
      <c r="J4424">
        <v>-1.3721459806944301</v>
      </c>
      <c r="K4424">
        <v>32.817256352004001</v>
      </c>
      <c r="L4424">
        <v>32.384778759264698</v>
      </c>
      <c r="M4424">
        <v>84.7193819831745</v>
      </c>
      <c r="N4424">
        <v>0</v>
      </c>
      <c r="O4424">
        <v>2.1212121212121202</v>
      </c>
      <c r="P4424">
        <v>10</v>
      </c>
    </row>
    <row r="4425" spans="1:17" hidden="1" x14ac:dyDescent="0.3">
      <c r="A4425" t="s">
        <v>9079</v>
      </c>
      <c r="B4425" t="s">
        <v>9080</v>
      </c>
      <c r="C4425" t="str">
        <f>IFERROR(VLOOKUP(Table1[[#This Row],[Ticker]],[1]!Table2[[Symbol]:[Industry]],2,FALSE),"-")</f>
        <v>-</v>
      </c>
      <c r="D4425" t="s">
        <v>681</v>
      </c>
      <c r="E4425">
        <v>10.066058</v>
      </c>
      <c r="F4425">
        <v>35.270000000000003</v>
      </c>
      <c r="G4425">
        <v>52.017651705905301</v>
      </c>
      <c r="H4425">
        <v>-33.305499569000702</v>
      </c>
      <c r="I4425">
        <v>97.161186109849297</v>
      </c>
      <c r="J4425">
        <v>-4.6883266553656702</v>
      </c>
      <c r="K4425">
        <v>44.839801452426101</v>
      </c>
      <c r="L4425">
        <v>39.227626132213203</v>
      </c>
      <c r="M4425">
        <v>41.554511255214301</v>
      </c>
      <c r="N4425">
        <v>3.4323339154987802</v>
      </c>
      <c r="O4425">
        <v>76.297136376523895</v>
      </c>
      <c r="P4425">
        <v>111.70468187274901</v>
      </c>
      <c r="Q4425">
        <v>-1.7123946733862999E-2</v>
      </c>
    </row>
    <row r="4426" spans="1:17" hidden="1" x14ac:dyDescent="0.3">
      <c r="A4426" t="s">
        <v>9081</v>
      </c>
      <c r="B4426" t="s">
        <v>9082</v>
      </c>
      <c r="C4426" t="str">
        <f>IFERROR(VLOOKUP(Table1[[#This Row],[Ticker]],[1]!Table2[[Symbol]:[Industry]],2,FALSE),"-")</f>
        <v>-</v>
      </c>
      <c r="D4426" t="s">
        <v>265</v>
      </c>
      <c r="E4426">
        <v>10.042524</v>
      </c>
      <c r="F4426">
        <v>25.56</v>
      </c>
      <c r="G4426">
        <v>71.226212174308301</v>
      </c>
      <c r="H4426">
        <v>39.023621138666101</v>
      </c>
      <c r="I4426">
        <v>-19.538992785329199</v>
      </c>
      <c r="J4426">
        <v>6.4948450979754702</v>
      </c>
      <c r="K4426">
        <v>23.0397085054868</v>
      </c>
      <c r="L4426">
        <v>21.3787091519964</v>
      </c>
      <c r="M4426">
        <v>63.470006633401702</v>
      </c>
      <c r="N4426">
        <v>1.74276324244428</v>
      </c>
      <c r="O4426">
        <v>31.416275430359899</v>
      </c>
      <c r="P4426">
        <v>122.26086956521701</v>
      </c>
    </row>
    <row r="4427" spans="1:17" hidden="1" x14ac:dyDescent="0.3">
      <c r="A4427" t="s">
        <v>9083</v>
      </c>
      <c r="B4427" t="s">
        <v>9084</v>
      </c>
      <c r="C4427" t="str">
        <f>IFERROR(VLOOKUP(Table1[[#This Row],[Ticker]],[1]!Table2[[Symbol]:[Industry]],2,FALSE),"-")</f>
        <v>-</v>
      </c>
      <c r="D4427" t="s">
        <v>2889</v>
      </c>
      <c r="E4427">
        <v>10.0253376</v>
      </c>
      <c r="F4427">
        <v>22.41</v>
      </c>
      <c r="G4427">
        <v>-7.5076598697068802</v>
      </c>
      <c r="H4427">
        <v>-26.949620555879498</v>
      </c>
      <c r="I4427">
        <v>-23.355953859149899</v>
      </c>
      <c r="J4427">
        <v>-5.5826722964839099</v>
      </c>
      <c r="K4427">
        <v>24.060642742421301</v>
      </c>
      <c r="L4427">
        <v>22.604789460811499</v>
      </c>
      <c r="M4427">
        <v>33.988411964864198</v>
      </c>
      <c r="N4427">
        <v>0.66028521639601401</v>
      </c>
      <c r="O4427">
        <v>50.557786702365</v>
      </c>
      <c r="P4427">
        <v>41.032095657646302</v>
      </c>
      <c r="Q4427">
        <v>5.0632014330264E-2</v>
      </c>
    </row>
    <row r="4428" spans="1:17" hidden="1" x14ac:dyDescent="0.3">
      <c r="A4428" t="s">
        <v>9085</v>
      </c>
      <c r="B4428" t="s">
        <v>9086</v>
      </c>
      <c r="C4428" t="str">
        <f>IFERROR(VLOOKUP(Table1[[#This Row],[Ticker]],[1]!Table2[[Symbol]:[Industry]],2,FALSE),"-")</f>
        <v>-</v>
      </c>
      <c r="D4428" t="s">
        <v>2642</v>
      </c>
      <c r="E4428">
        <v>10.001186369999999</v>
      </c>
      <c r="F4428">
        <v>3.99</v>
      </c>
      <c r="G4428">
        <v>5.6806553689090604</v>
      </c>
      <c r="H4428">
        <v>-22.105070844456201</v>
      </c>
      <c r="I4428">
        <v>-14.416498353258</v>
      </c>
      <c r="J4428">
        <v>-7.5449854868672697</v>
      </c>
      <c r="K4428">
        <v>3.8586300485056602</v>
      </c>
      <c r="L4428">
        <v>3.65533794667892</v>
      </c>
      <c r="M4428">
        <v>51.2109160566905</v>
      </c>
      <c r="N4428">
        <v>1.5965326874613801</v>
      </c>
      <c r="O4428">
        <v>30.075187969924801</v>
      </c>
      <c r="P4428">
        <v>85.581395348837205</v>
      </c>
      <c r="Q4428">
        <v>-2.6346060332597999E-2</v>
      </c>
    </row>
    <row r="4429" spans="1:17" hidden="1" x14ac:dyDescent="0.3">
      <c r="A4429" t="s">
        <v>9087</v>
      </c>
      <c r="B4429" t="s">
        <v>9088</v>
      </c>
      <c r="C4429" t="str">
        <f>IFERROR(VLOOKUP(Table1[[#This Row],[Ticker]],[1]!Table2[[Symbol]:[Industry]],2,FALSE),"-")</f>
        <v>-</v>
      </c>
      <c r="D4429" t="s">
        <v>141</v>
      </c>
      <c r="E4429">
        <v>9.9760069999999992</v>
      </c>
      <c r="F4429">
        <v>8.27</v>
      </c>
      <c r="G4429">
        <v>0.82080003437016502</v>
      </c>
      <c r="H4429">
        <v>8.5837158397311892</v>
      </c>
      <c r="I4429">
        <v>-18.1417602857376</v>
      </c>
      <c r="J4429">
        <v>6.9180094597200599</v>
      </c>
      <c r="K4429">
        <v>7.8517212050201399</v>
      </c>
      <c r="L4429">
        <v>7.7028607431761902</v>
      </c>
      <c r="M4429">
        <v>58.6192805679053</v>
      </c>
      <c r="N4429">
        <v>1.09916490045045</v>
      </c>
      <c r="O4429">
        <v>24.183796856106401</v>
      </c>
      <c r="P4429">
        <v>42.586206896551701</v>
      </c>
      <c r="Q4429">
        <v>5.7067371171887003E-2</v>
      </c>
    </row>
    <row r="4430" spans="1:17" hidden="1" x14ac:dyDescent="0.3">
      <c r="A4430" t="s">
        <v>9089</v>
      </c>
      <c r="B4430" t="s">
        <v>9090</v>
      </c>
      <c r="C4430" t="str">
        <f>IFERROR(VLOOKUP(Table1[[#This Row],[Ticker]],[1]!Table2[[Symbol]:[Industry]],2,FALSE),"-")</f>
        <v>-</v>
      </c>
      <c r="E4430">
        <v>9.9460200000000007</v>
      </c>
      <c r="F4430">
        <v>1.99</v>
      </c>
      <c r="G4430">
        <v>-30.533630345376601</v>
      </c>
      <c r="H4430">
        <v>-5.5779576068166996</v>
      </c>
      <c r="I4430">
        <v>-24.776858713618299</v>
      </c>
      <c r="J4430">
        <v>-3.3329302944199299</v>
      </c>
      <c r="K4430">
        <v>2.1134580462949701</v>
      </c>
      <c r="L4430">
        <v>2.18702369091756</v>
      </c>
      <c r="M4430">
        <v>41.336506584980803</v>
      </c>
      <c r="N4430">
        <v>0.26212352181174597</v>
      </c>
      <c r="O4430">
        <v>79.396984924623098</v>
      </c>
      <c r="P4430">
        <v>13.714285714285699</v>
      </c>
      <c r="Q4430">
        <v>4.5274012766906999E-2</v>
      </c>
    </row>
    <row r="4431" spans="1:17" hidden="1" x14ac:dyDescent="0.3">
      <c r="A4431" t="s">
        <v>9091</v>
      </c>
      <c r="B4431" t="s">
        <v>9092</v>
      </c>
      <c r="C4431" t="str">
        <f>IFERROR(VLOOKUP(Table1[[#This Row],[Ticker]],[1]!Table2[[Symbol]:[Industry]],2,FALSE),"-")</f>
        <v>-</v>
      </c>
      <c r="D4431" t="s">
        <v>630</v>
      </c>
      <c r="E4431">
        <v>9.9310650000000003</v>
      </c>
      <c r="F4431">
        <v>25.8</v>
      </c>
      <c r="G4431">
        <v>76.201381645031006</v>
      </c>
      <c r="H4431">
        <v>-2.2933039129390398</v>
      </c>
      <c r="I4431">
        <v>-13.2003351520026</v>
      </c>
      <c r="J4431">
        <v>2.9340741149993401</v>
      </c>
      <c r="K4431">
        <v>26.423558118129701</v>
      </c>
      <c r="L4431">
        <v>24.200362538253501</v>
      </c>
      <c r="M4431">
        <v>47.5674643727099</v>
      </c>
      <c r="N4431">
        <v>1.0072849068453</v>
      </c>
      <c r="O4431">
        <v>40.155038759689901</v>
      </c>
      <c r="P4431">
        <v>114.99999999999901</v>
      </c>
      <c r="Q4431">
        <v>9.3207204463997995E-2</v>
      </c>
    </row>
    <row r="4432" spans="1:17" hidden="1" x14ac:dyDescent="0.3">
      <c r="A4432" t="s">
        <v>9093</v>
      </c>
      <c r="B4432" t="s">
        <v>9094</v>
      </c>
      <c r="C4432" t="str">
        <f>IFERROR(VLOOKUP(Table1[[#This Row],[Ticker]],[1]!Table2[[Symbol]:[Industry]],2,FALSE),"-")</f>
        <v>-</v>
      </c>
      <c r="D4432" t="s">
        <v>630</v>
      </c>
      <c r="E4432">
        <v>9.91808361</v>
      </c>
      <c r="F4432">
        <v>3.17</v>
      </c>
      <c r="G4432">
        <v>-24.366963678709901</v>
      </c>
      <c r="H4432">
        <v>7.9432795537234799</v>
      </c>
      <c r="I4432">
        <v>-6.5933691015573199</v>
      </c>
      <c r="J4432">
        <v>3.8910119140424002</v>
      </c>
      <c r="K4432">
        <v>2.9276045661926702</v>
      </c>
      <c r="L4432">
        <v>3.0036192239170099</v>
      </c>
      <c r="M4432">
        <v>61.541681805074298</v>
      </c>
      <c r="N4432">
        <v>1.23138045910653</v>
      </c>
      <c r="O4432">
        <v>21.135646687697101</v>
      </c>
      <c r="P4432">
        <v>34.893617021276498</v>
      </c>
      <c r="Q4432">
        <v>8.3919519539560006E-2</v>
      </c>
    </row>
    <row r="4433" spans="1:17" hidden="1" x14ac:dyDescent="0.3">
      <c r="A4433" t="s">
        <v>9095</v>
      </c>
      <c r="B4433" t="s">
        <v>9096</v>
      </c>
      <c r="C4433" t="str">
        <f>IFERROR(VLOOKUP(Table1[[#This Row],[Ticker]],[1]!Table2[[Symbol]:[Industry]],2,FALSE),"-")</f>
        <v>-</v>
      </c>
      <c r="D4433" t="s">
        <v>51</v>
      </c>
      <c r="E4433">
        <v>9.8839000000000006</v>
      </c>
      <c r="F4433">
        <v>32.5</v>
      </c>
      <c r="G4433">
        <v>-9.9745243239507193</v>
      </c>
      <c r="H4433">
        <v>-3.2940737622548402</v>
      </c>
      <c r="I4433">
        <v>-31.0831650199246</v>
      </c>
      <c r="J4433">
        <v>-10.9543186826442</v>
      </c>
      <c r="K4433">
        <v>33.1820038959182</v>
      </c>
      <c r="L4433">
        <v>31.08258158464</v>
      </c>
      <c r="M4433">
        <v>41.352816332049102</v>
      </c>
      <c r="N4433">
        <v>0.65206557876787297</v>
      </c>
      <c r="O4433">
        <v>31.538461538461501</v>
      </c>
      <c r="P4433">
        <v>51.869158878504599</v>
      </c>
      <c r="Q4433">
        <v>5.8417818784122999E-2</v>
      </c>
    </row>
    <row r="4434" spans="1:17" hidden="1" x14ac:dyDescent="0.3">
      <c r="A4434" t="s">
        <v>9097</v>
      </c>
      <c r="B4434" t="s">
        <v>9098</v>
      </c>
      <c r="C4434" t="str">
        <f>IFERROR(VLOOKUP(Table1[[#This Row],[Ticker]],[1]!Table2[[Symbol]:[Industry]],2,FALSE),"-")</f>
        <v>-</v>
      </c>
      <c r="D4434" t="s">
        <v>72</v>
      </c>
      <c r="E4434">
        <v>9.8833874000000002</v>
      </c>
      <c r="F4434">
        <v>22.07</v>
      </c>
      <c r="G4434">
        <v>443.21312290137598</v>
      </c>
      <c r="H4434">
        <v>46.542470139150197</v>
      </c>
      <c r="I4434">
        <v>464.84859351025898</v>
      </c>
      <c r="J4434">
        <v>6.7737810557873104</v>
      </c>
      <c r="K4434">
        <v>15.2245273547493</v>
      </c>
      <c r="L4434">
        <v>9.0102555854770507</v>
      </c>
      <c r="M4434">
        <v>99.999999994450903</v>
      </c>
      <c r="N4434">
        <v>0.31159373144132102</v>
      </c>
      <c r="O4434">
        <v>0</v>
      </c>
      <c r="P4434">
        <v>537.86127167630002</v>
      </c>
    </row>
    <row r="4435" spans="1:17" hidden="1" x14ac:dyDescent="0.3">
      <c r="A4435" t="s">
        <v>9099</v>
      </c>
      <c r="B4435" t="s">
        <v>9100</v>
      </c>
      <c r="C4435" t="str">
        <f>IFERROR(VLOOKUP(Table1[[#This Row],[Ticker]],[1]!Table2[[Symbol]:[Industry]],2,FALSE),"-")</f>
        <v>-</v>
      </c>
      <c r="D4435" t="s">
        <v>630</v>
      </c>
      <c r="E4435">
        <v>9.8426039999999997</v>
      </c>
      <c r="F4435">
        <v>6.91</v>
      </c>
      <c r="G4435">
        <v>122.15615067652099</v>
      </c>
      <c r="H4435">
        <v>22.677074189059802</v>
      </c>
      <c r="I4435">
        <v>52.491714207128403</v>
      </c>
      <c r="J4435">
        <v>-8.8755566218949795</v>
      </c>
      <c r="K4435">
        <v>6.1017269374308096</v>
      </c>
      <c r="L4435">
        <v>4.9816913566667402</v>
      </c>
      <c r="M4435">
        <v>58.883216748054402</v>
      </c>
      <c r="N4435">
        <v>1.22292245662232</v>
      </c>
      <c r="O4435">
        <v>8.1041968162083897</v>
      </c>
      <c r="P4435">
        <v>165.76923076923001</v>
      </c>
      <c r="Q4435">
        <v>0.12119067312628</v>
      </c>
    </row>
    <row r="4436" spans="1:17" hidden="1" x14ac:dyDescent="0.3">
      <c r="A4436" t="s">
        <v>9101</v>
      </c>
      <c r="B4436" t="s">
        <v>9102</v>
      </c>
      <c r="C4436" t="str">
        <f>IFERROR(VLOOKUP(Table1[[#This Row],[Ticker]],[1]!Table2[[Symbol]:[Industry]],2,FALSE),"-")</f>
        <v>-</v>
      </c>
      <c r="D4436" t="s">
        <v>936</v>
      </c>
      <c r="E4436">
        <v>9.8134397999999994</v>
      </c>
      <c r="F4436">
        <v>10.17</v>
      </c>
      <c r="G4436">
        <v>-50.017894704149199</v>
      </c>
      <c r="H4436">
        <v>-16.502372846196899</v>
      </c>
      <c r="I4436">
        <v>-31.800738808172699</v>
      </c>
      <c r="J4436">
        <v>-11.436781253085901</v>
      </c>
      <c r="K4436">
        <v>11.511159794929799</v>
      </c>
      <c r="L4436">
        <v>11.1992280771384</v>
      </c>
      <c r="M4436">
        <v>34.098727994604097</v>
      </c>
      <c r="N4436">
        <v>0.91044693299299795</v>
      </c>
      <c r="O4436">
        <v>53.392330383480797</v>
      </c>
      <c r="P4436">
        <v>18.2558139534883</v>
      </c>
    </row>
    <row r="4437" spans="1:17" hidden="1" x14ac:dyDescent="0.3">
      <c r="A4437" t="s">
        <v>9103</v>
      </c>
      <c r="B4437" t="s">
        <v>9104</v>
      </c>
      <c r="C4437" t="str">
        <f>IFERROR(VLOOKUP(Table1[[#This Row],[Ticker]],[1]!Table2[[Symbol]:[Industry]],2,FALSE),"-")</f>
        <v>-</v>
      </c>
      <c r="D4437" t="s">
        <v>356</v>
      </c>
      <c r="E4437">
        <v>9.8037500000000009</v>
      </c>
      <c r="F4437">
        <v>12.65</v>
      </c>
      <c r="G4437">
        <v>73.998627719139407</v>
      </c>
      <c r="H4437">
        <v>26.8944225699307</v>
      </c>
      <c r="I4437">
        <v>-9.7845711406856193</v>
      </c>
      <c r="J4437">
        <v>3.1733085647601098</v>
      </c>
      <c r="K4437">
        <v>10.544929947089001</v>
      </c>
      <c r="L4437">
        <v>9.6449106529762894</v>
      </c>
      <c r="M4437">
        <v>99.677557818187097</v>
      </c>
      <c r="N4437">
        <v>1.7807486631016001</v>
      </c>
      <c r="O4437">
        <v>7.9051383399209002E-2</v>
      </c>
      <c r="P4437">
        <v>104.032258064516</v>
      </c>
    </row>
    <row r="4438" spans="1:17" hidden="1" x14ac:dyDescent="0.3">
      <c r="A4438" t="s">
        <v>9105</v>
      </c>
      <c r="B4438" t="s">
        <v>9106</v>
      </c>
      <c r="C4438" t="str">
        <f>IFERROR(VLOOKUP(Table1[[#This Row],[Ticker]],[1]!Table2[[Symbol]:[Industry]],2,FALSE),"-")</f>
        <v>-</v>
      </c>
      <c r="D4438" t="s">
        <v>265</v>
      </c>
      <c r="E4438">
        <v>9.7586888760000008</v>
      </c>
      <c r="F4438">
        <v>6.66</v>
      </c>
      <c r="G4438">
        <v>37.7245560526082</v>
      </c>
      <c r="H4438">
        <v>-3.8751065769728501</v>
      </c>
      <c r="I4438">
        <v>34.9108559068316</v>
      </c>
      <c r="J4438">
        <v>6.79111932542801</v>
      </c>
      <c r="K4438">
        <v>6.2789001953854697</v>
      </c>
      <c r="L4438">
        <v>5.7074073690001503</v>
      </c>
      <c r="M4438">
        <v>66.791913094741304</v>
      </c>
      <c r="N4438">
        <v>1.0176188929527501</v>
      </c>
      <c r="O4438">
        <v>31.081081081080999</v>
      </c>
      <c r="P4438">
        <v>71.649484536082397</v>
      </c>
      <c r="Q4438">
        <v>7.2738857745300006E-2</v>
      </c>
    </row>
    <row r="4439" spans="1:17" hidden="1" x14ac:dyDescent="0.3">
      <c r="A4439" t="s">
        <v>9107</v>
      </c>
      <c r="B4439" t="s">
        <v>8750</v>
      </c>
      <c r="C4439" t="str">
        <f>IFERROR(VLOOKUP(Table1[[#This Row],[Ticker]],[1]!Table2[[Symbol]:[Industry]],2,FALSE),"-")</f>
        <v>-</v>
      </c>
      <c r="D4439" t="s">
        <v>936</v>
      </c>
      <c r="E4439">
        <v>9.7166674999999998</v>
      </c>
      <c r="F4439">
        <v>11.15</v>
      </c>
      <c r="G4439">
        <v>97.053946029368703</v>
      </c>
      <c r="H4439">
        <v>2.1601023363508398</v>
      </c>
      <c r="I4439">
        <v>83.278537107734905</v>
      </c>
      <c r="J4439">
        <v>0.124579931372915</v>
      </c>
      <c r="K4439">
        <v>10.277174206583901</v>
      </c>
      <c r="L4439">
        <v>8.4791702293628397</v>
      </c>
      <c r="M4439">
        <v>55.770071328407397</v>
      </c>
      <c r="N4439">
        <v>1.36495164763512</v>
      </c>
      <c r="O4439">
        <v>40.896860986546997</v>
      </c>
      <c r="P4439">
        <v>127.087576374745</v>
      </c>
    </row>
    <row r="4440" spans="1:17" hidden="1" x14ac:dyDescent="0.3">
      <c r="A4440" t="s">
        <v>9108</v>
      </c>
      <c r="B4440" t="s">
        <v>9109</v>
      </c>
      <c r="C4440" t="str">
        <f>IFERROR(VLOOKUP(Table1[[#This Row],[Ticker]],[1]!Table2[[Symbol]:[Industry]],2,FALSE),"-")</f>
        <v>-</v>
      </c>
      <c r="D4440" t="s">
        <v>532</v>
      </c>
      <c r="E4440">
        <v>9.6980599999999999</v>
      </c>
      <c r="F4440">
        <v>9.6999999999999993</v>
      </c>
      <c r="G4440">
        <v>11.365786564244299</v>
      </c>
      <c r="H4440">
        <v>3.4277160407896301</v>
      </c>
      <c r="I4440">
        <v>-23.422126871081598</v>
      </c>
      <c r="J4440">
        <v>-1.58047931402776</v>
      </c>
      <c r="K4440">
        <v>9.5428367133138607</v>
      </c>
      <c r="L4440">
        <v>9.5572775479633005</v>
      </c>
      <c r="M4440">
        <v>59.554295123656601</v>
      </c>
      <c r="N4440">
        <v>0.61245777865559903</v>
      </c>
      <c r="O4440">
        <v>62.989690721649502</v>
      </c>
      <c r="P4440">
        <v>49.230769230769198</v>
      </c>
      <c r="Q4440">
        <v>0.111227676692757</v>
      </c>
    </row>
    <row r="4441" spans="1:17" hidden="1" x14ac:dyDescent="0.3">
      <c r="A4441" t="s">
        <v>9110</v>
      </c>
      <c r="B4441" t="s">
        <v>9111</v>
      </c>
      <c r="C4441" t="str">
        <f>IFERROR(VLOOKUP(Table1[[#This Row],[Ticker]],[1]!Table2[[Symbol]:[Industry]],2,FALSE),"-")</f>
        <v>-</v>
      </c>
      <c r="D4441" t="s">
        <v>1169</v>
      </c>
      <c r="E4441">
        <v>9.6604262040000002</v>
      </c>
      <c r="F4441">
        <v>3.16</v>
      </c>
      <c r="G4441">
        <v>118.785267292418</v>
      </c>
      <c r="H4441">
        <v>83.785733753244898</v>
      </c>
      <c r="I4441">
        <v>134.40239928453701</v>
      </c>
      <c r="J4441">
        <v>-8.3085621656655295</v>
      </c>
      <c r="M4441">
        <v>47.203216040631801</v>
      </c>
      <c r="O4441">
        <v>16.139240506329099</v>
      </c>
      <c r="P4441">
        <v>161.15702479338799</v>
      </c>
    </row>
    <row r="4442" spans="1:17" hidden="1" x14ac:dyDescent="0.3">
      <c r="A4442" t="s">
        <v>9112</v>
      </c>
      <c r="B4442" t="s">
        <v>9113</v>
      </c>
      <c r="C4442" t="str">
        <f>IFERROR(VLOOKUP(Table1[[#This Row],[Ticker]],[1]!Table2[[Symbol]:[Industry]],2,FALSE),"-")</f>
        <v>-</v>
      </c>
      <c r="D4442" t="s">
        <v>21</v>
      </c>
      <c r="E4442">
        <v>9.6482812799999902</v>
      </c>
      <c r="F4442">
        <v>7.44</v>
      </c>
      <c r="G4442">
        <v>18.766369654623301</v>
      </c>
      <c r="H4442">
        <v>-11.528147767533101</v>
      </c>
      <c r="I4442">
        <v>-16.0037999405595</v>
      </c>
      <c r="J4442">
        <v>-2.0478216563701199</v>
      </c>
      <c r="K4442">
        <v>7.4568040375332698</v>
      </c>
      <c r="L4442">
        <v>7.0104853100808597</v>
      </c>
      <c r="M4442">
        <v>50.155276585762003</v>
      </c>
      <c r="N4442">
        <v>0.81099949098297597</v>
      </c>
      <c r="O4442">
        <v>26.209677419354801</v>
      </c>
      <c r="P4442">
        <v>56.962025316455602</v>
      </c>
      <c r="Q4442">
        <v>3.0103100546654001E-2</v>
      </c>
    </row>
    <row r="4443" spans="1:17" hidden="1" x14ac:dyDescent="0.3">
      <c r="A4443" t="s">
        <v>9114</v>
      </c>
      <c r="B4443" t="s">
        <v>9115</v>
      </c>
      <c r="C4443" t="str">
        <f>IFERROR(VLOOKUP(Table1[[#This Row],[Ticker]],[1]!Table2[[Symbol]:[Industry]],2,FALSE),"-")</f>
        <v>-</v>
      </c>
      <c r="E4443">
        <v>9.6469597</v>
      </c>
      <c r="F4443">
        <v>17.63</v>
      </c>
      <c r="G4443">
        <v>52.660670172758003</v>
      </c>
      <c r="H4443">
        <v>-18.409030597783101</v>
      </c>
      <c r="I4443">
        <v>13.8016834649238</v>
      </c>
      <c r="J4443">
        <v>0.72743410328875102</v>
      </c>
      <c r="K4443">
        <v>17.061062014327401</v>
      </c>
      <c r="L4443">
        <v>14.6089572809913</v>
      </c>
      <c r="M4443">
        <v>57.696598424775999</v>
      </c>
      <c r="N4443">
        <v>1.4568346141124999</v>
      </c>
      <c r="O4443">
        <v>22.9722064662507</v>
      </c>
      <c r="P4443">
        <v>117.654320987654</v>
      </c>
      <c r="Q4443">
        <v>0.14629794295537399</v>
      </c>
    </row>
    <row r="4444" spans="1:17" hidden="1" x14ac:dyDescent="0.3">
      <c r="A4444" t="s">
        <v>9116</v>
      </c>
      <c r="B4444" t="s">
        <v>9117</v>
      </c>
      <c r="C4444" t="str">
        <f>IFERROR(VLOOKUP(Table1[[#This Row],[Ticker]],[1]!Table2[[Symbol]:[Industry]],2,FALSE),"-")</f>
        <v>-</v>
      </c>
      <c r="D4444" t="s">
        <v>415</v>
      </c>
      <c r="E4444">
        <v>9.6147869999999998</v>
      </c>
      <c r="F4444">
        <v>31.98</v>
      </c>
      <c r="G4444">
        <v>-28.316073093468201</v>
      </c>
      <c r="H4444">
        <v>0.94302758954820998</v>
      </c>
      <c r="I4444">
        <v>8.5835016467419898</v>
      </c>
      <c r="J4444">
        <v>5.5050470017617004</v>
      </c>
      <c r="K4444">
        <v>27.794746232525501</v>
      </c>
      <c r="L4444">
        <v>25.9070169255107</v>
      </c>
      <c r="M4444">
        <v>85.982790174266896</v>
      </c>
      <c r="N4444">
        <v>1.0441327067405399</v>
      </c>
      <c r="O4444">
        <v>0</v>
      </c>
      <c r="P4444">
        <v>53.087601723312503</v>
      </c>
      <c r="Q4444">
        <v>0.104931782519175</v>
      </c>
    </row>
    <row r="4445" spans="1:17" hidden="1" x14ac:dyDescent="0.3">
      <c r="A4445" t="s">
        <v>9118</v>
      </c>
      <c r="B4445" t="s">
        <v>9119</v>
      </c>
      <c r="C4445" t="str">
        <f>IFERROR(VLOOKUP(Table1[[#This Row],[Ticker]],[1]!Table2[[Symbol]:[Industry]],2,FALSE),"-")</f>
        <v>-</v>
      </c>
      <c r="D4445" t="s">
        <v>72</v>
      </c>
      <c r="E4445">
        <v>9.57</v>
      </c>
      <c r="F4445">
        <v>6.6</v>
      </c>
      <c r="G4445">
        <v>-14.2441566611661</v>
      </c>
      <c r="H4445">
        <v>28.4687814509529</v>
      </c>
      <c r="I4445">
        <v>-0.623394904982147</v>
      </c>
      <c r="J4445">
        <v>-15.7331472982174</v>
      </c>
      <c r="K4445">
        <v>5.6721517995969197</v>
      </c>
      <c r="L4445">
        <v>5.5896856065565004</v>
      </c>
      <c r="M4445">
        <v>65.282477708226907</v>
      </c>
      <c r="N4445">
        <v>1.55018774049574</v>
      </c>
      <c r="O4445">
        <v>21.060606060605998</v>
      </c>
      <c r="P4445">
        <v>46.6666666666666</v>
      </c>
      <c r="Q4445">
        <v>8.5405436174610001E-3</v>
      </c>
    </row>
    <row r="4446" spans="1:17" hidden="1" x14ac:dyDescent="0.3">
      <c r="A4446" t="s">
        <v>9120</v>
      </c>
      <c r="B4446" t="s">
        <v>9121</v>
      </c>
      <c r="C4446" t="str">
        <f>IFERROR(VLOOKUP(Table1[[#This Row],[Ticker]],[1]!Table2[[Symbol]:[Industry]],2,FALSE),"-")</f>
        <v>-</v>
      </c>
      <c r="D4446" t="s">
        <v>141</v>
      </c>
      <c r="E4446">
        <v>9.5385059999999999</v>
      </c>
      <c r="F4446">
        <v>7.83</v>
      </c>
      <c r="G4446">
        <v>16.595583137769399</v>
      </c>
      <c r="H4446">
        <v>-17.2153383788018</v>
      </c>
      <c r="I4446">
        <v>-23.791498353258</v>
      </c>
      <c r="J4446">
        <v>1.9611873526388901</v>
      </c>
      <c r="K4446">
        <v>8.0304332412944408</v>
      </c>
      <c r="L4446">
        <v>7.3355951757893498</v>
      </c>
      <c r="M4446">
        <v>51.414872364165198</v>
      </c>
      <c r="N4446">
        <v>1.11364984645222</v>
      </c>
      <c r="O4446">
        <v>21.328224776500601</v>
      </c>
      <c r="P4446">
        <v>108.8</v>
      </c>
      <c r="Q4446">
        <v>8.0582466112065002E-2</v>
      </c>
    </row>
    <row r="4447" spans="1:17" hidden="1" x14ac:dyDescent="0.3">
      <c r="A4447" t="s">
        <v>9122</v>
      </c>
      <c r="B4447" t="s">
        <v>9123</v>
      </c>
      <c r="C4447" t="str">
        <f>IFERROR(VLOOKUP(Table1[[#This Row],[Ticker]],[1]!Table2[[Symbol]:[Industry]],2,FALSE),"-")</f>
        <v>-</v>
      </c>
      <c r="D4447" t="s">
        <v>27</v>
      </c>
      <c r="E4447">
        <v>9.53064</v>
      </c>
      <c r="F4447">
        <v>27.45</v>
      </c>
      <c r="G4447">
        <v>-36.824801822456401</v>
      </c>
      <c r="H4447">
        <v>8.5282624888770595</v>
      </c>
      <c r="I4447">
        <v>-12.7498316865913</v>
      </c>
      <c r="J4447">
        <v>-0.63820102656600097</v>
      </c>
      <c r="K4447">
        <v>27.784378089171501</v>
      </c>
      <c r="L4447">
        <v>27.071206257418702</v>
      </c>
      <c r="M4447">
        <v>45.523673377533697</v>
      </c>
      <c r="N4447">
        <v>0.551671732522796</v>
      </c>
      <c r="O4447">
        <v>23.861566484517301</v>
      </c>
      <c r="P4447">
        <v>16.0676532769556</v>
      </c>
    </row>
    <row r="4448" spans="1:17" hidden="1" x14ac:dyDescent="0.3">
      <c r="A4448" t="s">
        <v>9124</v>
      </c>
      <c r="B4448" t="s">
        <v>9125</v>
      </c>
      <c r="C4448" t="str">
        <f>IFERROR(VLOOKUP(Table1[[#This Row],[Ticker]],[1]!Table2[[Symbol]:[Industry]],2,FALSE),"-")</f>
        <v>-</v>
      </c>
      <c r="D4448" t="s">
        <v>569</v>
      </c>
      <c r="E4448">
        <v>9.5108599999999992</v>
      </c>
      <c r="F4448">
        <v>34.14</v>
      </c>
      <c r="G4448">
        <v>40.666369654623303</v>
      </c>
      <c r="H4448">
        <v>-1.2717375111229301</v>
      </c>
      <c r="I4448">
        <v>48.154930218170499</v>
      </c>
      <c r="J4448">
        <v>-1.3721459806944301</v>
      </c>
      <c r="K4448">
        <v>32.689625640443701</v>
      </c>
      <c r="L4448">
        <v>26.396378548839898</v>
      </c>
      <c r="M4448">
        <v>100</v>
      </c>
      <c r="N4448">
        <v>0</v>
      </c>
      <c r="O4448">
        <v>0</v>
      </c>
      <c r="P4448">
        <v>70.7</v>
      </c>
    </row>
    <row r="4449" spans="1:17" hidden="1" x14ac:dyDescent="0.3">
      <c r="A4449" t="s">
        <v>9126</v>
      </c>
      <c r="B4449" t="s">
        <v>9127</v>
      </c>
      <c r="C4449" t="str">
        <f>IFERROR(VLOOKUP(Table1[[#This Row],[Ticker]],[1]!Table2[[Symbol]:[Industry]],2,FALSE),"-")</f>
        <v>-</v>
      </c>
      <c r="D4449" t="s">
        <v>743</v>
      </c>
      <c r="E4449">
        <v>9.5089231049999992</v>
      </c>
      <c r="F4449">
        <v>130.82</v>
      </c>
      <c r="G4449">
        <v>5.2787403621119404</v>
      </c>
      <c r="H4449">
        <v>-0.94506721478629196</v>
      </c>
      <c r="I4449">
        <v>1.3124471527575401</v>
      </c>
      <c r="J4449">
        <v>-0.67737626953127295</v>
      </c>
      <c r="K4449">
        <v>122.300154920886</v>
      </c>
      <c r="L4449">
        <v>112.73499554671599</v>
      </c>
      <c r="M4449">
        <v>45.884931757483201</v>
      </c>
      <c r="N4449">
        <v>1.0938891314002499</v>
      </c>
      <c r="O4449">
        <v>12.3681394282219</v>
      </c>
      <c r="P4449">
        <v>36.2282620014578</v>
      </c>
    </row>
    <row r="4450" spans="1:17" hidden="1" x14ac:dyDescent="0.3">
      <c r="A4450" t="s">
        <v>9128</v>
      </c>
      <c r="B4450" t="s">
        <v>9129</v>
      </c>
      <c r="C4450" t="str">
        <f>IFERROR(VLOOKUP(Table1[[#This Row],[Ticker]],[1]!Table2[[Symbol]:[Industry]],2,FALSE),"-")</f>
        <v>-</v>
      </c>
      <c r="D4450" t="s">
        <v>532</v>
      </c>
      <c r="E4450">
        <v>9.4751999999999992</v>
      </c>
      <c r="F4450">
        <v>30</v>
      </c>
      <c r="G4450">
        <v>17.531544273413299</v>
      </c>
      <c r="H4450">
        <v>26.6801731801608</v>
      </c>
      <c r="I4450">
        <v>28.781592338866101</v>
      </c>
      <c r="J4450">
        <v>8.9165290748199997</v>
      </c>
      <c r="K4450">
        <v>24.474778637407798</v>
      </c>
      <c r="L4450">
        <v>21.902094051012298</v>
      </c>
      <c r="M4450">
        <v>81.614411992731604</v>
      </c>
      <c r="N4450">
        <v>1.76698994132655</v>
      </c>
      <c r="O4450">
        <v>4.2999999999999901</v>
      </c>
      <c r="P4450">
        <v>107.75623268698</v>
      </c>
      <c r="Q4450">
        <v>0.120253804663877</v>
      </c>
    </row>
    <row r="4451" spans="1:17" hidden="1" x14ac:dyDescent="0.3">
      <c r="A4451" t="s">
        <v>9130</v>
      </c>
      <c r="B4451" t="s">
        <v>9131</v>
      </c>
      <c r="C4451" t="str">
        <f>IFERROR(VLOOKUP(Table1[[#This Row],[Ticker]],[1]!Table2[[Symbol]:[Industry]],2,FALSE),"-")</f>
        <v>-</v>
      </c>
      <c r="D4451" t="s">
        <v>54</v>
      </c>
      <c r="E4451">
        <v>9.4650304999999992</v>
      </c>
      <c r="F4451">
        <v>19.57</v>
      </c>
      <c r="G4451">
        <v>96.470999284252898</v>
      </c>
      <c r="H4451">
        <v>-21.944619554090099</v>
      </c>
      <c r="I4451">
        <v>-34.244437722369</v>
      </c>
      <c r="J4451">
        <v>-11.104618305417601</v>
      </c>
      <c r="K4451">
        <v>23.595147326643001</v>
      </c>
      <c r="L4451">
        <v>22.031791072863701</v>
      </c>
      <c r="M4451">
        <v>15.9816049020853</v>
      </c>
      <c r="N4451">
        <v>3.1578947368421</v>
      </c>
      <c r="O4451">
        <v>45.579969340827702</v>
      </c>
      <c r="P4451">
        <v>160.933333333333</v>
      </c>
    </row>
    <row r="4452" spans="1:17" hidden="1" x14ac:dyDescent="0.3">
      <c r="A4452" t="s">
        <v>9132</v>
      </c>
      <c r="B4452" t="s">
        <v>9133</v>
      </c>
      <c r="C4452" t="str">
        <f>IFERROR(VLOOKUP(Table1[[#This Row],[Ticker]],[1]!Table2[[Symbol]:[Industry]],2,FALSE),"-")</f>
        <v>-</v>
      </c>
      <c r="E4452">
        <v>9.4499999999999993</v>
      </c>
      <c r="F4452">
        <v>30</v>
      </c>
      <c r="G4452">
        <v>63.389967333540099</v>
      </c>
      <c r="H4452">
        <v>-10.020967332441399</v>
      </c>
      <c r="I4452">
        <v>-43.861465427575901</v>
      </c>
      <c r="J4452">
        <v>-2.6388126473611</v>
      </c>
      <c r="K4452">
        <v>32.227960659367596</v>
      </c>
      <c r="L4452">
        <v>32.777201410223903</v>
      </c>
      <c r="M4452">
        <v>34.577881800155403</v>
      </c>
      <c r="N4452">
        <v>0.59539362394274498</v>
      </c>
      <c r="O4452">
        <v>135.9</v>
      </c>
      <c r="P4452">
        <v>93.423597678916806</v>
      </c>
    </row>
    <row r="4453" spans="1:17" hidden="1" x14ac:dyDescent="0.3">
      <c r="A4453" t="s">
        <v>9134</v>
      </c>
      <c r="B4453" t="s">
        <v>9135</v>
      </c>
      <c r="C4453" t="str">
        <f>IFERROR(VLOOKUP(Table1[[#This Row],[Ticker]],[1]!Table2[[Symbol]:[Industry]],2,FALSE),"-")</f>
        <v>-</v>
      </c>
      <c r="D4453" t="s">
        <v>141</v>
      </c>
      <c r="E4453">
        <v>9.3877292000000008</v>
      </c>
      <c r="F4453">
        <v>17.690000000000001</v>
      </c>
      <c r="G4453">
        <v>30.638485912570601</v>
      </c>
      <c r="H4453">
        <v>-10.8935395133476</v>
      </c>
      <c r="I4453">
        <v>-6.8785044322853501</v>
      </c>
      <c r="J4453">
        <v>-13.2962652218868</v>
      </c>
      <c r="K4453">
        <v>16.757368017478701</v>
      </c>
      <c r="L4453">
        <v>15.7131760504822</v>
      </c>
      <c r="M4453">
        <v>62.446732513886303</v>
      </c>
      <c r="N4453">
        <v>1.1927914088864799</v>
      </c>
      <c r="O4453">
        <v>6.2747314867156403</v>
      </c>
      <c r="P4453">
        <v>60.672116257947302</v>
      </c>
      <c r="Q4453">
        <v>2.068557379571E-2</v>
      </c>
    </row>
    <row r="4454" spans="1:17" hidden="1" x14ac:dyDescent="0.3">
      <c r="A4454" t="s">
        <v>9136</v>
      </c>
      <c r="B4454" t="s">
        <v>9137</v>
      </c>
      <c r="C4454" t="str">
        <f>IFERROR(VLOOKUP(Table1[[#This Row],[Ticker]],[1]!Table2[[Symbol]:[Industry]],2,FALSE),"-")</f>
        <v>-</v>
      </c>
      <c r="D4454" t="s">
        <v>7928</v>
      </c>
      <c r="E4454">
        <v>9.3737476799999992</v>
      </c>
      <c r="F4454">
        <v>8.91</v>
      </c>
      <c r="G4454">
        <v>-74.657620401312002</v>
      </c>
      <c r="H4454">
        <v>-4.2504609153782598</v>
      </c>
      <c r="I4454">
        <v>-50.636970794202803</v>
      </c>
      <c r="J4454">
        <v>-1.7000148331534599</v>
      </c>
      <c r="K4454">
        <v>9.5220458468945193</v>
      </c>
      <c r="L4454">
        <v>12.707738273729699</v>
      </c>
      <c r="M4454">
        <v>40.402825378943199</v>
      </c>
      <c r="N4454">
        <v>1.12628663382432</v>
      </c>
      <c r="O4454">
        <v>191.91919191919101</v>
      </c>
      <c r="P4454">
        <v>11.514392991238999</v>
      </c>
      <c r="Q4454">
        <v>-5.4273105447166001E-2</v>
      </c>
    </row>
    <row r="4455" spans="1:17" hidden="1" x14ac:dyDescent="0.3">
      <c r="A4455" t="s">
        <v>9138</v>
      </c>
      <c r="B4455" t="s">
        <v>9139</v>
      </c>
      <c r="C4455" t="str">
        <f>IFERROR(VLOOKUP(Table1[[#This Row],[Ticker]],[1]!Table2[[Symbol]:[Industry]],2,FALSE),"-")</f>
        <v>-</v>
      </c>
      <c r="D4455" t="s">
        <v>4625</v>
      </c>
      <c r="E4455">
        <v>9.3709439999999997</v>
      </c>
      <c r="F4455">
        <v>44.88</v>
      </c>
      <c r="G4455">
        <v>30.252083940337599</v>
      </c>
      <c r="H4455">
        <v>-1.85313285996014</v>
      </c>
      <c r="I4455">
        <v>-13.2898647345108</v>
      </c>
      <c r="J4455">
        <v>-1.3721459806944301</v>
      </c>
      <c r="K4455">
        <v>42.456544382508397</v>
      </c>
      <c r="L4455">
        <v>39.808061028331302</v>
      </c>
      <c r="M4455">
        <v>97.670745758081196</v>
      </c>
      <c r="N4455">
        <v>0.57004830917874305</v>
      </c>
      <c r="O4455">
        <v>0.133689839572181</v>
      </c>
      <c r="P4455">
        <v>60.285714285714299</v>
      </c>
    </row>
    <row r="4456" spans="1:17" hidden="1" x14ac:dyDescent="0.3">
      <c r="A4456" t="s">
        <v>9140</v>
      </c>
      <c r="B4456" t="s">
        <v>9141</v>
      </c>
      <c r="C4456" t="str">
        <f>IFERROR(VLOOKUP(Table1[[#This Row],[Ticker]],[1]!Table2[[Symbol]:[Industry]],2,FALSE),"-")</f>
        <v>-</v>
      </c>
      <c r="D4456" t="s">
        <v>283</v>
      </c>
      <c r="E4456">
        <v>9.3680930159999996</v>
      </c>
      <c r="F4456">
        <v>21.62</v>
      </c>
      <c r="G4456">
        <v>-53.772607417686999</v>
      </c>
      <c r="H4456">
        <v>-14.4792846809342</v>
      </c>
      <c r="I4456">
        <v>-21.626798782442499</v>
      </c>
      <c r="J4456">
        <v>-10.340567033326</v>
      </c>
      <c r="K4456">
        <v>22.8977132091191</v>
      </c>
      <c r="L4456">
        <v>23.345160492768098</v>
      </c>
      <c r="M4456">
        <v>44.870160257268203</v>
      </c>
      <c r="N4456">
        <v>1.69036144578313</v>
      </c>
      <c r="O4456">
        <v>61.8871415356151</v>
      </c>
      <c r="P4456">
        <v>37.882653061224403</v>
      </c>
      <c r="Q4456">
        <v>2.074362146188E-2</v>
      </c>
    </row>
    <row r="4457" spans="1:17" hidden="1" x14ac:dyDescent="0.3">
      <c r="A4457" t="s">
        <v>9142</v>
      </c>
      <c r="B4457" t="s">
        <v>9143</v>
      </c>
      <c r="C4457" t="str">
        <f>IFERROR(VLOOKUP(Table1[[#This Row],[Ticker]],[1]!Table2[[Symbol]:[Industry]],2,FALSE),"-")</f>
        <v>-</v>
      </c>
      <c r="D4457" t="s">
        <v>301</v>
      </c>
      <c r="E4457">
        <v>9.3535120000000003</v>
      </c>
      <c r="F4457">
        <v>1.96</v>
      </c>
      <c r="G4457">
        <v>-24.0876843994307</v>
      </c>
      <c r="H4457">
        <v>-8.4487710039458896</v>
      </c>
      <c r="I4457">
        <v>-27.6908346364438</v>
      </c>
      <c r="J4457">
        <v>7.0077422874619799</v>
      </c>
      <c r="K4457">
        <v>2.1932065885960101</v>
      </c>
      <c r="L4457">
        <v>2.1517934417139002</v>
      </c>
      <c r="M4457">
        <v>46.8202639777953</v>
      </c>
      <c r="N4457">
        <v>0.39158009308352898</v>
      </c>
      <c r="O4457">
        <v>64.7959183673469</v>
      </c>
      <c r="P4457">
        <v>39.007092198581503</v>
      </c>
    </row>
    <row r="4458" spans="1:17" hidden="1" x14ac:dyDescent="0.3">
      <c r="A4458" t="s">
        <v>9144</v>
      </c>
      <c r="B4458" t="s">
        <v>9145</v>
      </c>
      <c r="C4458" t="str">
        <f>IFERROR(VLOOKUP(Table1[[#This Row],[Ticker]],[1]!Table2[[Symbol]:[Industry]],2,FALSE),"-")</f>
        <v>-</v>
      </c>
      <c r="D4458" t="s">
        <v>527</v>
      </c>
      <c r="E4458">
        <v>9.3053939999999997</v>
      </c>
      <c r="F4458">
        <v>18.600000000000001</v>
      </c>
      <c r="G4458">
        <v>109.96636965462299</v>
      </c>
      <c r="H4458">
        <v>6.7901067738025196</v>
      </c>
      <c r="I4458">
        <v>49.460153629120803</v>
      </c>
      <c r="J4458">
        <v>8.5716742440246492</v>
      </c>
      <c r="K4458">
        <v>17.284665126337998</v>
      </c>
      <c r="L4458">
        <v>13.5449658606129</v>
      </c>
      <c r="M4458">
        <v>51.023697912836397</v>
      </c>
      <c r="N4458">
        <v>0.18265680161231401</v>
      </c>
      <c r="O4458">
        <v>7.2043010752688099</v>
      </c>
      <c r="P4458">
        <v>153.7517053206</v>
      </c>
      <c r="Q4458">
        <v>0.13281652907087199</v>
      </c>
    </row>
    <row r="4459" spans="1:17" hidden="1" x14ac:dyDescent="0.3">
      <c r="A4459" t="s">
        <v>9146</v>
      </c>
      <c r="B4459" t="s">
        <v>9147</v>
      </c>
      <c r="C4459" t="str">
        <f>IFERROR(VLOOKUP(Table1[[#This Row],[Ticker]],[1]!Table2[[Symbol]:[Industry]],2,FALSE),"-")</f>
        <v>-</v>
      </c>
      <c r="D4459" t="s">
        <v>356</v>
      </c>
      <c r="E4459">
        <v>9.2555999999999994</v>
      </c>
      <c r="F4459">
        <v>10</v>
      </c>
      <c r="G4459">
        <v>18.334322176878501</v>
      </c>
      <c r="H4459">
        <v>9.8393735999881802</v>
      </c>
      <c r="I4459">
        <v>-31.290978818760902</v>
      </c>
      <c r="J4459">
        <v>-5.7698515256275202</v>
      </c>
      <c r="K4459">
        <v>10.414164947577699</v>
      </c>
      <c r="L4459">
        <v>10.5818226601882</v>
      </c>
      <c r="M4459">
        <v>38.452026401612102</v>
      </c>
      <c r="N4459">
        <v>0.32198839241092703</v>
      </c>
      <c r="O4459">
        <v>61.7</v>
      </c>
      <c r="P4459">
        <v>72.117039586919105</v>
      </c>
      <c r="Q4459">
        <v>5.2035186129670001E-2</v>
      </c>
    </row>
    <row r="4460" spans="1:17" hidden="1" x14ac:dyDescent="0.3">
      <c r="A4460" t="s">
        <v>9148</v>
      </c>
      <c r="B4460" t="s">
        <v>9149</v>
      </c>
      <c r="C4460" t="str">
        <f>IFERROR(VLOOKUP(Table1[[#This Row],[Ticker]],[1]!Table2[[Symbol]:[Industry]],2,FALSE),"-")</f>
        <v>-</v>
      </c>
      <c r="D4460" t="s">
        <v>415</v>
      </c>
      <c r="E4460">
        <v>9.1931999999999992</v>
      </c>
      <c r="F4460">
        <v>32.6</v>
      </c>
      <c r="G4460">
        <v>118.06378213559699</v>
      </c>
      <c r="H4460">
        <v>-3.1984589261576701</v>
      </c>
      <c r="I4460">
        <v>15.9835016467419</v>
      </c>
      <c r="J4460">
        <v>7.4988217612410404</v>
      </c>
      <c r="K4460">
        <v>27.874025669684301</v>
      </c>
      <c r="L4460">
        <v>23.348556824744001</v>
      </c>
      <c r="M4460">
        <v>69.354267753336998</v>
      </c>
      <c r="N4460">
        <v>1.5968907140656701</v>
      </c>
      <c r="O4460">
        <v>4.9079754601226897</v>
      </c>
      <c r="P4460">
        <v>150.76923076923001</v>
      </c>
      <c r="Q4460">
        <v>0.12293446715943</v>
      </c>
    </row>
    <row r="4461" spans="1:17" hidden="1" x14ac:dyDescent="0.3">
      <c r="A4461" t="s">
        <v>9150</v>
      </c>
      <c r="B4461" t="s">
        <v>9151</v>
      </c>
      <c r="C4461" t="str">
        <f>IFERROR(VLOOKUP(Table1[[#This Row],[Ticker]],[1]!Table2[[Symbol]:[Industry]],2,FALSE),"-")</f>
        <v>-</v>
      </c>
      <c r="D4461" t="s">
        <v>630</v>
      </c>
      <c r="E4461">
        <v>9.191376</v>
      </c>
      <c r="F4461">
        <v>1.86</v>
      </c>
      <c r="G4461">
        <v>-6.0336303453766504</v>
      </c>
      <c r="H4461">
        <v>-46.0309443099897</v>
      </c>
      <c r="I4461">
        <v>-51.3656508956308</v>
      </c>
      <c r="J4461">
        <v>-19.093664968036201</v>
      </c>
      <c r="K4461">
        <v>2.7254198061283299</v>
      </c>
      <c r="L4461">
        <v>2.4642590865552498</v>
      </c>
      <c r="M4461">
        <v>0.41453276740470801</v>
      </c>
      <c r="N4461">
        <v>0.121937759716834</v>
      </c>
      <c r="O4461">
        <v>133.870967741935</v>
      </c>
      <c r="P4461">
        <v>32.857142857142797</v>
      </c>
      <c r="Q4461">
        <v>9.3442957772098004E-2</v>
      </c>
    </row>
    <row r="4462" spans="1:17" hidden="1" x14ac:dyDescent="0.3">
      <c r="A4462" t="s">
        <v>9152</v>
      </c>
      <c r="B4462" t="s">
        <v>9153</v>
      </c>
      <c r="C4462" t="str">
        <f>IFERROR(VLOOKUP(Table1[[#This Row],[Ticker]],[1]!Table2[[Symbol]:[Industry]],2,FALSE),"-")</f>
        <v>-</v>
      </c>
      <c r="D4462" t="s">
        <v>1419</v>
      </c>
      <c r="E4462">
        <v>9.1092329500000009</v>
      </c>
      <c r="F4462">
        <v>1.39</v>
      </c>
      <c r="G4462">
        <v>68.537798226051905</v>
      </c>
      <c r="H4462">
        <v>-3.3844135674609599</v>
      </c>
      <c r="I4462">
        <v>-51.234680171439798</v>
      </c>
      <c r="J4462">
        <v>3.1391322147942602</v>
      </c>
      <c r="K4462">
        <v>1.72124832613141</v>
      </c>
      <c r="L4462">
        <v>1.5840622548957699</v>
      </c>
      <c r="M4462">
        <v>74.525634484502504</v>
      </c>
      <c r="N4462">
        <v>1.3197367910876101</v>
      </c>
      <c r="O4462">
        <v>79.856115107913595</v>
      </c>
      <c r="Q4462">
        <v>2.0384639262521001E-2</v>
      </c>
    </row>
    <row r="4463" spans="1:17" hidden="1" x14ac:dyDescent="0.3">
      <c r="A4463" t="s">
        <v>9154</v>
      </c>
      <c r="B4463" t="s">
        <v>9155</v>
      </c>
      <c r="C4463" t="str">
        <f>IFERROR(VLOOKUP(Table1[[#This Row],[Ticker]],[1]!Table2[[Symbol]:[Industry]],2,FALSE),"-")</f>
        <v>-</v>
      </c>
      <c r="D4463" t="s">
        <v>681</v>
      </c>
      <c r="E4463">
        <v>9.0999127000000009</v>
      </c>
      <c r="F4463">
        <v>18.010000000000002</v>
      </c>
      <c r="G4463">
        <v>55.064005831396202</v>
      </c>
      <c r="H4463">
        <v>83.443009528704806</v>
      </c>
      <c r="I4463">
        <v>76.367399951826698</v>
      </c>
      <c r="J4463">
        <v>65.068203194863202</v>
      </c>
      <c r="K4463">
        <v>11.539858141925</v>
      </c>
      <c r="L4463">
        <v>11.1617128668299</v>
      </c>
      <c r="M4463">
        <v>93.017731478082197</v>
      </c>
      <c r="N4463">
        <v>4.2948581980479599</v>
      </c>
      <c r="O4463">
        <v>0</v>
      </c>
      <c r="P4463">
        <v>122.62051915945599</v>
      </c>
      <c r="Q4463">
        <v>0.13400390509148399</v>
      </c>
    </row>
    <row r="4464" spans="1:17" hidden="1" x14ac:dyDescent="0.3">
      <c r="A4464" t="s">
        <v>9156</v>
      </c>
      <c r="B4464" t="s">
        <v>9157</v>
      </c>
      <c r="C4464" t="str">
        <f>IFERROR(VLOOKUP(Table1[[#This Row],[Ticker]],[1]!Table2[[Symbol]:[Industry]],2,FALSE),"-")</f>
        <v>-</v>
      </c>
      <c r="D4464" t="s">
        <v>1645</v>
      </c>
      <c r="E4464">
        <v>9.0992499999999996</v>
      </c>
      <c r="F4464">
        <v>17</v>
      </c>
      <c r="G4464">
        <v>-45.666384687808403</v>
      </c>
      <c r="H4464">
        <v>9.4129878462886705</v>
      </c>
      <c r="I4464">
        <v>-14.0623070899758</v>
      </c>
      <c r="J4464">
        <v>-1.6433324213723901</v>
      </c>
      <c r="K4464">
        <v>13.707078376783301</v>
      </c>
      <c r="L4464">
        <v>15.723861765651201</v>
      </c>
      <c r="M4464">
        <v>88.379922421454594</v>
      </c>
      <c r="N4464">
        <v>1.9945372498176499</v>
      </c>
      <c r="O4464">
        <v>100.88235294117599</v>
      </c>
      <c r="P4464">
        <v>53.846153846153797</v>
      </c>
      <c r="Q4464">
        <v>9.0875738943287002E-2</v>
      </c>
    </row>
    <row r="4465" spans="1:17" hidden="1" x14ac:dyDescent="0.3">
      <c r="A4465" t="s">
        <v>9158</v>
      </c>
      <c r="B4465" t="s">
        <v>9159</v>
      </c>
      <c r="C4465" t="str">
        <f>IFERROR(VLOOKUP(Table1[[#This Row],[Ticker]],[1]!Table2[[Symbol]:[Industry]],2,FALSE),"-")</f>
        <v>-</v>
      </c>
      <c r="D4465" t="s">
        <v>118</v>
      </c>
      <c r="E4465">
        <v>9.0909700000000004</v>
      </c>
      <c r="F4465">
        <v>0.49</v>
      </c>
      <c r="G4465">
        <v>-30.033630345376601</v>
      </c>
      <c r="H4465">
        <v>-1.2717375111229301</v>
      </c>
      <c r="I4465">
        <v>-14.416498353258</v>
      </c>
      <c r="J4465">
        <v>-1.3721459806944301</v>
      </c>
      <c r="K4465">
        <v>0.49028880793755703</v>
      </c>
      <c r="L4465">
        <v>0.51261720277678202</v>
      </c>
      <c r="M4465">
        <v>42.892589935559599</v>
      </c>
      <c r="N4465">
        <v>0.99040514331673701</v>
      </c>
      <c r="O4465">
        <v>24.4897959183673</v>
      </c>
      <c r="P4465">
        <v>0</v>
      </c>
      <c r="Q4465">
        <v>-0.15960240232172901</v>
      </c>
    </row>
    <row r="4466" spans="1:17" hidden="1" x14ac:dyDescent="0.3">
      <c r="A4466" t="s">
        <v>9160</v>
      </c>
      <c r="B4466" t="s">
        <v>9161</v>
      </c>
      <c r="C4466" t="str">
        <f>IFERROR(VLOOKUP(Table1[[#This Row],[Ticker]],[1]!Table2[[Symbol]:[Industry]],2,FALSE),"-")</f>
        <v>-</v>
      </c>
      <c r="D4466" t="s">
        <v>630</v>
      </c>
      <c r="E4466">
        <v>9.0834688000000003</v>
      </c>
      <c r="F4466">
        <v>24.22</v>
      </c>
      <c r="G4466">
        <v>1.59680443723203</v>
      </c>
      <c r="H4466">
        <v>-3.2878665433809902</v>
      </c>
      <c r="I4466">
        <v>-14.1266432807942</v>
      </c>
      <c r="J4466">
        <v>4.1424002633350803</v>
      </c>
      <c r="K4466">
        <v>24.112017192797701</v>
      </c>
      <c r="L4466">
        <v>23.875413117028899</v>
      </c>
      <c r="M4466">
        <v>48.446186265662497</v>
      </c>
      <c r="N4466">
        <v>1.90826574717109</v>
      </c>
      <c r="O4466">
        <v>20.767960363336101</v>
      </c>
      <c r="P4466">
        <v>38.558352402745903</v>
      </c>
      <c r="Q4466">
        <v>4.1157451552490003E-2</v>
      </c>
    </row>
    <row r="4467" spans="1:17" hidden="1" x14ac:dyDescent="0.3">
      <c r="A4467" t="s">
        <v>9162</v>
      </c>
      <c r="B4467" t="s">
        <v>9163</v>
      </c>
      <c r="C4467" t="str">
        <f>IFERROR(VLOOKUP(Table1[[#This Row],[Ticker]],[1]!Table2[[Symbol]:[Industry]],2,FALSE),"-")</f>
        <v>-</v>
      </c>
      <c r="E4467">
        <v>9.0800426000000005</v>
      </c>
      <c r="F4467">
        <v>29.98</v>
      </c>
      <c r="G4467">
        <v>-25.0616415498584</v>
      </c>
      <c r="H4467">
        <v>-1.2717375111229301</v>
      </c>
      <c r="I4467">
        <v>-9.4445095577397904</v>
      </c>
      <c r="J4467">
        <v>-1.3721459806944301</v>
      </c>
      <c r="K4467">
        <v>29.8938434508919</v>
      </c>
      <c r="L4467">
        <v>29.692787260599498</v>
      </c>
      <c r="M4467">
        <v>99.999999998127706</v>
      </c>
      <c r="N4467">
        <v>6.55555555555555</v>
      </c>
      <c r="O4467">
        <v>0</v>
      </c>
      <c r="P4467">
        <v>4.97198879551821</v>
      </c>
    </row>
    <row r="4468" spans="1:17" hidden="1" x14ac:dyDescent="0.3">
      <c r="A4468" t="s">
        <v>9164</v>
      </c>
      <c r="B4468" t="s">
        <v>9165</v>
      </c>
      <c r="C4468" t="str">
        <f>IFERROR(VLOOKUP(Table1[[#This Row],[Ticker]],[1]!Table2[[Symbol]:[Industry]],2,FALSE),"-")</f>
        <v>-</v>
      </c>
      <c r="D4468" t="s">
        <v>356</v>
      </c>
      <c r="E4468">
        <v>9.0043679999999995</v>
      </c>
      <c r="F4468">
        <v>29.8</v>
      </c>
      <c r="G4468">
        <v>12.6183562510809</v>
      </c>
      <c r="H4468">
        <v>-1.5524392655088799</v>
      </c>
      <c r="I4468">
        <v>-14.046003237057199</v>
      </c>
      <c r="J4468">
        <v>-2.3822469907954398</v>
      </c>
      <c r="K4468">
        <v>29.087502112018601</v>
      </c>
      <c r="L4468">
        <v>28.5866168726937</v>
      </c>
      <c r="M4468">
        <v>56.4144806244542</v>
      </c>
      <c r="N4468">
        <v>1.4231699947850101</v>
      </c>
      <c r="O4468">
        <v>32.550335570469798</v>
      </c>
      <c r="P4468">
        <v>50.1259445843828</v>
      </c>
      <c r="Q4468">
        <v>9.9443314785144996E-2</v>
      </c>
    </row>
    <row r="4469" spans="1:17" hidden="1" x14ac:dyDescent="0.3">
      <c r="A4469" t="s">
        <v>9166</v>
      </c>
      <c r="B4469" t="s">
        <v>9167</v>
      </c>
      <c r="C4469" t="str">
        <f>IFERROR(VLOOKUP(Table1[[#This Row],[Ticker]],[1]!Table2[[Symbol]:[Industry]],2,FALSE),"-")</f>
        <v>-</v>
      </c>
      <c r="D4469" t="s">
        <v>1645</v>
      </c>
      <c r="E4469">
        <v>8.9642700000000008</v>
      </c>
      <c r="F4469">
        <v>12.6</v>
      </c>
      <c r="G4469">
        <v>-92.309079447173005</v>
      </c>
      <c r="H4469">
        <v>-11.2717375111229</v>
      </c>
      <c r="I4469">
        <v>-51.416498353258</v>
      </c>
      <c r="J4469">
        <v>-1.3721459806944301</v>
      </c>
      <c r="K4469">
        <v>13.932678299947099</v>
      </c>
      <c r="L4469">
        <v>16.649605646884499</v>
      </c>
      <c r="M4469">
        <v>2.2521098671430002E-3</v>
      </c>
      <c r="N4469">
        <v>2.1481481481481399</v>
      </c>
      <c r="O4469">
        <v>165.079365079365</v>
      </c>
      <c r="P4469">
        <v>10.623353819139499</v>
      </c>
    </row>
    <row r="4470" spans="1:17" hidden="1" x14ac:dyDescent="0.3">
      <c r="A4470" t="s">
        <v>9168</v>
      </c>
      <c r="B4470" t="s">
        <v>9169</v>
      </c>
      <c r="C4470" t="str">
        <f>IFERROR(VLOOKUP(Table1[[#This Row],[Ticker]],[1]!Table2[[Symbol]:[Industry]],2,FALSE),"-")</f>
        <v>-</v>
      </c>
      <c r="D4470" t="s">
        <v>415</v>
      </c>
      <c r="E4470">
        <v>8.9353200000000008</v>
      </c>
      <c r="F4470">
        <v>19</v>
      </c>
      <c r="G4470">
        <v>-19.8887028091447</v>
      </c>
      <c r="H4470">
        <v>-9.5892280054194998</v>
      </c>
      <c r="I4470">
        <v>-14.2055278891229</v>
      </c>
      <c r="J4470">
        <v>5.7945206859722198</v>
      </c>
      <c r="K4470">
        <v>19.460630151148401</v>
      </c>
      <c r="L4470">
        <v>18.685110124711699</v>
      </c>
      <c r="M4470">
        <v>46.335715162589402</v>
      </c>
      <c r="N4470">
        <v>1.8043189089616301</v>
      </c>
      <c r="O4470">
        <v>16.789473684210499</v>
      </c>
      <c r="P4470">
        <v>42.857142857142797</v>
      </c>
      <c r="Q4470">
        <v>4.9863149260170998E-2</v>
      </c>
    </row>
    <row r="4471" spans="1:17" hidden="1" x14ac:dyDescent="0.3">
      <c r="A4471" t="s">
        <v>9170</v>
      </c>
      <c r="B4471" t="s">
        <v>9171</v>
      </c>
      <c r="C4471" t="str">
        <f>IFERROR(VLOOKUP(Table1[[#This Row],[Ticker]],[1]!Table2[[Symbol]:[Industry]],2,FALSE),"-")</f>
        <v>-</v>
      </c>
      <c r="D4471" t="s">
        <v>681</v>
      </c>
      <c r="E4471">
        <v>8.9285349999999397</v>
      </c>
      <c r="F4471">
        <v>8.75</v>
      </c>
      <c r="G4471">
        <v>-30.033630345376601</v>
      </c>
      <c r="H4471">
        <v>-1.2717375111229301</v>
      </c>
      <c r="I4471">
        <v>-14.416498353258</v>
      </c>
      <c r="J4471">
        <v>-1.3721459806944301</v>
      </c>
      <c r="K4471">
        <v>8.75</v>
      </c>
      <c r="L4471">
        <v>8.75</v>
      </c>
      <c r="M4471">
        <v>50</v>
      </c>
      <c r="O4471">
        <v>0</v>
      </c>
      <c r="P4471">
        <v>0</v>
      </c>
    </row>
    <row r="4472" spans="1:17" hidden="1" x14ac:dyDescent="0.3">
      <c r="A4472" t="s">
        <v>9172</v>
      </c>
      <c r="B4472" t="s">
        <v>9173</v>
      </c>
      <c r="C4472" t="str">
        <f>IFERROR(VLOOKUP(Table1[[#This Row],[Ticker]],[1]!Table2[[Symbol]:[Industry]],2,FALSE),"-")</f>
        <v>-</v>
      </c>
      <c r="D4472" t="s">
        <v>4591</v>
      </c>
      <c r="E4472">
        <v>8.92384983</v>
      </c>
      <c r="F4472">
        <v>1.26</v>
      </c>
      <c r="G4472">
        <v>-14.4373000701473</v>
      </c>
      <c r="H4472">
        <v>-4.2568121379886001</v>
      </c>
      <c r="I4472">
        <v>-60.1061535256718</v>
      </c>
      <c r="J4472">
        <v>-2.8872974958459499</v>
      </c>
      <c r="K4472">
        <v>1.3142570629787</v>
      </c>
      <c r="L4472">
        <v>1.34462088464622</v>
      </c>
      <c r="M4472">
        <v>44.283057129688103</v>
      </c>
      <c r="N4472">
        <v>0.96968958070764399</v>
      </c>
      <c r="O4472">
        <v>102.380952380952</v>
      </c>
      <c r="P4472">
        <v>53.658536585365802</v>
      </c>
      <c r="Q4472">
        <v>2.6988205521234002E-2</v>
      </c>
    </row>
    <row r="4473" spans="1:17" hidden="1" x14ac:dyDescent="0.3">
      <c r="A4473" t="s">
        <v>9174</v>
      </c>
      <c r="B4473" t="s">
        <v>9175</v>
      </c>
      <c r="C4473" t="str">
        <f>IFERROR(VLOOKUP(Table1[[#This Row],[Ticker]],[1]!Table2[[Symbol]:[Industry]],2,FALSE),"-")</f>
        <v>-</v>
      </c>
      <c r="D4473" t="s">
        <v>630</v>
      </c>
      <c r="E4473">
        <v>8.8642620000000001</v>
      </c>
      <c r="F4473">
        <v>29.7</v>
      </c>
      <c r="G4473">
        <v>17.6540872080793</v>
      </c>
      <c r="H4473">
        <v>14.699701797407601</v>
      </c>
      <c r="I4473">
        <v>-1.95909585420462</v>
      </c>
      <c r="J4473">
        <v>-4.6019985990701002</v>
      </c>
      <c r="K4473">
        <v>27.814574796182399</v>
      </c>
      <c r="L4473">
        <v>25.678625583367399</v>
      </c>
      <c r="M4473">
        <v>50.385586266424703</v>
      </c>
      <c r="N4473">
        <v>1.3336297341383501</v>
      </c>
      <c r="O4473">
        <v>16.632996632996601</v>
      </c>
      <c r="P4473">
        <v>69.520547945205394</v>
      </c>
      <c r="Q4473">
        <v>7.9214618161841999E-2</v>
      </c>
    </row>
    <row r="4474" spans="1:17" hidden="1" x14ac:dyDescent="0.3">
      <c r="A4474" t="s">
        <v>9176</v>
      </c>
      <c r="B4474" t="s">
        <v>9177</v>
      </c>
      <c r="C4474" t="str">
        <f>IFERROR(VLOOKUP(Table1[[#This Row],[Ticker]],[1]!Table2[[Symbol]:[Industry]],2,FALSE),"-")</f>
        <v>-</v>
      </c>
      <c r="D4474" t="s">
        <v>415</v>
      </c>
      <c r="E4474">
        <v>8.86</v>
      </c>
      <c r="F4474">
        <v>8.86</v>
      </c>
      <c r="G4474">
        <v>-60.269850817817598</v>
      </c>
      <c r="H4474">
        <v>7.6002523494600798</v>
      </c>
      <c r="I4474">
        <v>9.3265184065185203</v>
      </c>
      <c r="J4474">
        <v>-2.2948680106829</v>
      </c>
      <c r="K4474">
        <v>8.4161298068052304</v>
      </c>
      <c r="L4474">
        <v>8.0924733791290695</v>
      </c>
      <c r="M4474">
        <v>52.566541164407397</v>
      </c>
      <c r="N4474">
        <v>0.71463711452318601</v>
      </c>
      <c r="O4474">
        <v>43.3408577878103</v>
      </c>
      <c r="P4474">
        <v>41.987179487179397</v>
      </c>
      <c r="Q4474">
        <v>0.14739396081782899</v>
      </c>
    </row>
    <row r="4475" spans="1:17" hidden="1" x14ac:dyDescent="0.3">
      <c r="A4475" t="s">
        <v>9178</v>
      </c>
      <c r="B4475" t="s">
        <v>9179</v>
      </c>
      <c r="C4475" t="str">
        <f>IFERROR(VLOOKUP(Table1[[#This Row],[Ticker]],[1]!Table2[[Symbol]:[Industry]],2,FALSE),"-")</f>
        <v>-</v>
      </c>
      <c r="D4475" t="s">
        <v>415</v>
      </c>
      <c r="E4475">
        <v>8.8494588000000007</v>
      </c>
      <c r="F4475">
        <v>16.66</v>
      </c>
      <c r="G4475">
        <v>122.390612078865</v>
      </c>
      <c r="H4475">
        <v>-9.9598848068651602</v>
      </c>
      <c r="I4475">
        <v>56.280222958217401</v>
      </c>
      <c r="J4475">
        <v>21.8421397335912</v>
      </c>
      <c r="K4475">
        <v>15.2343309434592</v>
      </c>
      <c r="L4475">
        <v>12.9176957211873</v>
      </c>
      <c r="M4475">
        <v>76.388030126479407</v>
      </c>
      <c r="N4475">
        <v>0.46499399420558601</v>
      </c>
      <c r="O4475">
        <v>22.328931572628999</v>
      </c>
      <c r="P4475">
        <v>152.42424242424201</v>
      </c>
      <c r="Q4475">
        <v>0.15706762491051601</v>
      </c>
    </row>
    <row r="4476" spans="1:17" hidden="1" x14ac:dyDescent="0.3">
      <c r="A4476" t="s">
        <v>9180</v>
      </c>
      <c r="B4476" t="s">
        <v>9181</v>
      </c>
      <c r="C4476" t="str">
        <f>IFERROR(VLOOKUP(Table1[[#This Row],[Ticker]],[1]!Table2[[Symbol]:[Industry]],2,FALSE),"-")</f>
        <v>-</v>
      </c>
      <c r="D4476" t="s">
        <v>3184</v>
      </c>
      <c r="E4476">
        <v>8.7651283499999995</v>
      </c>
      <c r="F4476">
        <v>19.77</v>
      </c>
      <c r="G4476">
        <v>-6.2211303453766602</v>
      </c>
      <c r="H4476">
        <v>9.1994666773587195</v>
      </c>
      <c r="I4476">
        <v>32.5723492303851</v>
      </c>
      <c r="J4476">
        <v>28.6963471699904</v>
      </c>
      <c r="K4476">
        <v>16.080431029614498</v>
      </c>
      <c r="L4476">
        <v>15.629458960708201</v>
      </c>
      <c r="M4476">
        <v>79.733032370675303</v>
      </c>
      <c r="N4476">
        <v>3.2466772993088702</v>
      </c>
      <c r="O4476">
        <v>2.6808295397066302</v>
      </c>
      <c r="P4476">
        <v>65.439330543932996</v>
      </c>
    </row>
    <row r="4477" spans="1:17" hidden="1" x14ac:dyDescent="0.3">
      <c r="A4477" t="s">
        <v>9182</v>
      </c>
      <c r="B4477" t="s">
        <v>9183</v>
      </c>
      <c r="C4477" t="str">
        <f>IFERROR(VLOOKUP(Table1[[#This Row],[Ticker]],[1]!Table2[[Symbol]:[Industry]],2,FALSE),"-")</f>
        <v>-</v>
      </c>
      <c r="D4477" t="s">
        <v>72</v>
      </c>
      <c r="E4477">
        <v>8.7594354840000008</v>
      </c>
      <c r="F4477">
        <v>4.04</v>
      </c>
      <c r="G4477">
        <v>0.288950299784627</v>
      </c>
      <c r="H4477">
        <v>-9.8365523259377401</v>
      </c>
      <c r="I4477">
        <v>-15.3968905101207</v>
      </c>
      <c r="J4477">
        <v>-1.1183388740954401</v>
      </c>
      <c r="K4477">
        <v>4.0251254511891803</v>
      </c>
      <c r="L4477">
        <v>3.9443629819241299</v>
      </c>
      <c r="M4477">
        <v>53.748733534689102</v>
      </c>
      <c r="N4477">
        <v>0.37964168879819998</v>
      </c>
      <c r="O4477">
        <v>25</v>
      </c>
      <c r="P4477">
        <v>32.459016393442603</v>
      </c>
      <c r="Q4477">
        <v>2.0317694501772E-2</v>
      </c>
    </row>
    <row r="4478" spans="1:17" hidden="1" x14ac:dyDescent="0.3">
      <c r="A4478" t="s">
        <v>9184</v>
      </c>
      <c r="B4478" t="s">
        <v>9185</v>
      </c>
      <c r="C4478" t="str">
        <f>IFERROR(VLOOKUP(Table1[[#This Row],[Ticker]],[1]!Table2[[Symbol]:[Industry]],2,FALSE),"-")</f>
        <v>-</v>
      </c>
      <c r="D4478" t="s">
        <v>2782</v>
      </c>
      <c r="E4478">
        <v>8.7383141999999996</v>
      </c>
      <c r="F4478">
        <v>8.4</v>
      </c>
      <c r="G4478">
        <v>54.176895970412801</v>
      </c>
      <c r="H4478">
        <v>-12.093797864920999</v>
      </c>
      <c r="I4478">
        <v>-16.170884318170199</v>
      </c>
      <c r="J4478">
        <v>-6.8848251427672</v>
      </c>
      <c r="K4478">
        <v>9.0569095388721905</v>
      </c>
      <c r="L4478">
        <v>7.7973788871818996</v>
      </c>
      <c r="M4478">
        <v>19.755961826624802</v>
      </c>
      <c r="N4478">
        <v>0.31672488124985299</v>
      </c>
      <c r="O4478">
        <v>29.6428571428571</v>
      </c>
      <c r="P4478">
        <v>95.348837209302303</v>
      </c>
      <c r="Q4478">
        <v>6.9204989608169995E-2</v>
      </c>
    </row>
    <row r="4479" spans="1:17" hidden="1" x14ac:dyDescent="0.3">
      <c r="A4479" t="s">
        <v>9186</v>
      </c>
      <c r="B4479" t="s">
        <v>9187</v>
      </c>
      <c r="C4479" t="str">
        <f>IFERROR(VLOOKUP(Table1[[#This Row],[Ticker]],[1]!Table2[[Symbol]:[Industry]],2,FALSE),"-")</f>
        <v>-</v>
      </c>
      <c r="D4479" t="s">
        <v>415</v>
      </c>
      <c r="E4479">
        <v>8.6501249999999992</v>
      </c>
      <c r="F4479">
        <v>116.5</v>
      </c>
      <c r="G4479">
        <v>-30.033630345376601</v>
      </c>
      <c r="H4479">
        <v>-1.2717375111229301</v>
      </c>
      <c r="I4479">
        <v>-14.416498353258</v>
      </c>
      <c r="J4479">
        <v>-1.3721459806944301</v>
      </c>
      <c r="K4479">
        <v>116.49999969765</v>
      </c>
      <c r="L4479">
        <v>116.488039348626</v>
      </c>
      <c r="M4479">
        <v>100</v>
      </c>
      <c r="O4479">
        <v>0</v>
      </c>
      <c r="P4479">
        <v>0.43103448275862899</v>
      </c>
    </row>
    <row r="4480" spans="1:17" hidden="1" x14ac:dyDescent="0.3">
      <c r="A4480" t="s">
        <v>9188</v>
      </c>
      <c r="B4480" t="s">
        <v>9189</v>
      </c>
      <c r="C4480" t="str">
        <f>IFERROR(VLOOKUP(Table1[[#This Row],[Ticker]],[1]!Table2[[Symbol]:[Industry]],2,FALSE),"-")</f>
        <v>-</v>
      </c>
      <c r="E4480">
        <v>8.6372474799999992</v>
      </c>
      <c r="F4480">
        <v>5.8</v>
      </c>
      <c r="G4480">
        <v>-57.533630345376601</v>
      </c>
      <c r="H4480">
        <v>-10.929058383397001</v>
      </c>
      <c r="I4480">
        <v>-56.705055567188303</v>
      </c>
      <c r="J4480">
        <v>-11.0294668529685</v>
      </c>
      <c r="K4480">
        <v>6.53309507237784</v>
      </c>
      <c r="L4480">
        <v>7.5038459397332096</v>
      </c>
      <c r="M4480" s="1">
        <v>3.0011819000000003E-8</v>
      </c>
      <c r="N4480">
        <v>2.8194444444444402</v>
      </c>
      <c r="O4480">
        <v>89.999999999999901</v>
      </c>
      <c r="P4480">
        <v>0</v>
      </c>
    </row>
    <row r="4481" spans="1:17" hidden="1" x14ac:dyDescent="0.3">
      <c r="A4481" t="s">
        <v>9190</v>
      </c>
      <c r="B4481" t="s">
        <v>9191</v>
      </c>
      <c r="C4481" t="str">
        <f>IFERROR(VLOOKUP(Table1[[#This Row],[Ticker]],[1]!Table2[[Symbol]:[Industry]],2,FALSE),"-")</f>
        <v>-</v>
      </c>
      <c r="D4481" t="s">
        <v>743</v>
      </c>
      <c r="E4481">
        <v>8.5756189999999997</v>
      </c>
      <c r="F4481">
        <v>75.739999999999995</v>
      </c>
      <c r="G4481">
        <v>38.695888835726699</v>
      </c>
      <c r="H4481">
        <v>1.68379394223931</v>
      </c>
      <c r="I4481">
        <v>12.8776192938008</v>
      </c>
      <c r="J4481">
        <v>-0.50881751741911496</v>
      </c>
      <c r="K4481">
        <v>72.988853566853905</v>
      </c>
      <c r="L4481">
        <v>63.920411494183497</v>
      </c>
      <c r="M4481">
        <v>52.364653728359698</v>
      </c>
      <c r="N4481">
        <v>0.52825182067044096</v>
      </c>
      <c r="O4481">
        <v>1.7956165830472699</v>
      </c>
      <c r="P4481">
        <v>76.550116550116499</v>
      </c>
    </row>
    <row r="4482" spans="1:17" hidden="1" x14ac:dyDescent="0.3">
      <c r="A4482" t="s">
        <v>9192</v>
      </c>
      <c r="B4482" t="s">
        <v>9193</v>
      </c>
      <c r="C4482" t="str">
        <f>IFERROR(VLOOKUP(Table1[[#This Row],[Ticker]],[1]!Table2[[Symbol]:[Industry]],2,FALSE),"-")</f>
        <v>-</v>
      </c>
      <c r="D4482" t="s">
        <v>898</v>
      </c>
      <c r="E4482">
        <v>8.5625</v>
      </c>
      <c r="F4482">
        <v>12.5</v>
      </c>
      <c r="G4482">
        <v>-16.397266709013</v>
      </c>
      <c r="H4482">
        <v>-2.8177098463548198</v>
      </c>
      <c r="I4482">
        <v>11.0855096788704</v>
      </c>
      <c r="J4482">
        <v>-3.3964374786701401</v>
      </c>
      <c r="K4482">
        <v>12.057192063955901</v>
      </c>
      <c r="L4482">
        <v>11.593037281516301</v>
      </c>
      <c r="M4482">
        <v>53.787978205151497</v>
      </c>
      <c r="N4482">
        <v>1.5014073015428</v>
      </c>
      <c r="O4482">
        <v>18.799999999999901</v>
      </c>
      <c r="P4482">
        <v>40.449438202247102</v>
      </c>
      <c r="Q4482">
        <v>4.8146799450113999E-2</v>
      </c>
    </row>
    <row r="4483" spans="1:17" hidden="1" x14ac:dyDescent="0.3">
      <c r="A4483" t="s">
        <v>9194</v>
      </c>
      <c r="B4483" t="s">
        <v>9195</v>
      </c>
      <c r="C4483" t="str">
        <f>IFERROR(VLOOKUP(Table1[[#This Row],[Ticker]],[1]!Table2[[Symbol]:[Industry]],2,FALSE),"-")</f>
        <v>-</v>
      </c>
      <c r="D4483" t="s">
        <v>630</v>
      </c>
      <c r="E4483">
        <v>8.5622880000000006</v>
      </c>
      <c r="F4483">
        <v>5.6</v>
      </c>
      <c r="G4483">
        <v>11.738521553357399</v>
      </c>
      <c r="H4483">
        <v>1.6426522885127699</v>
      </c>
      <c r="I4483">
        <v>-21.0831650199246</v>
      </c>
      <c r="J4483">
        <v>-3.95835287724615</v>
      </c>
      <c r="K4483">
        <v>5.5730165895348396</v>
      </c>
      <c r="L4483">
        <v>5.29557965960361</v>
      </c>
      <c r="M4483">
        <v>45.013586790649498</v>
      </c>
      <c r="N4483">
        <v>0.95071910542707105</v>
      </c>
      <c r="O4483">
        <v>12.5</v>
      </c>
      <c r="P4483">
        <v>49.3333333333333</v>
      </c>
      <c r="Q4483">
        <v>0.121044294450527</v>
      </c>
    </row>
    <row r="4484" spans="1:17" hidden="1" x14ac:dyDescent="0.3">
      <c r="A4484" t="s">
        <v>9196</v>
      </c>
      <c r="B4484" t="s">
        <v>9197</v>
      </c>
      <c r="C4484" t="str">
        <f>IFERROR(VLOOKUP(Table1[[#This Row],[Ticker]],[1]!Table2[[Symbol]:[Industry]],2,FALSE),"-")</f>
        <v>-</v>
      </c>
      <c r="D4484" t="s">
        <v>1711</v>
      </c>
      <c r="E4484">
        <v>8.5502800000000008</v>
      </c>
      <c r="F4484">
        <v>23.6</v>
      </c>
      <c r="G4484">
        <v>155.68065536890899</v>
      </c>
      <c r="H4484">
        <v>2.3734096122850699</v>
      </c>
      <c r="I4484">
        <v>103.095022384069</v>
      </c>
      <c r="J4484">
        <v>1.2365496714794799</v>
      </c>
      <c r="K4484">
        <v>22.262167836333301</v>
      </c>
      <c r="L4484">
        <v>17.480388460112099</v>
      </c>
      <c r="M4484">
        <v>47.211776818383001</v>
      </c>
      <c r="N4484">
        <v>0.45785863199508597</v>
      </c>
      <c r="O4484">
        <v>21.1016949152542</v>
      </c>
      <c r="P4484">
        <v>185.71428571428501</v>
      </c>
      <c r="Q4484">
        <v>0.136980787317738</v>
      </c>
    </row>
    <row r="4485" spans="1:17" hidden="1" x14ac:dyDescent="0.3">
      <c r="A4485" t="s">
        <v>9198</v>
      </c>
      <c r="B4485" t="s">
        <v>9199</v>
      </c>
      <c r="C4485" t="str">
        <f>IFERROR(VLOOKUP(Table1[[#This Row],[Ticker]],[1]!Table2[[Symbol]:[Industry]],2,FALSE),"-")</f>
        <v>-</v>
      </c>
      <c r="E4485">
        <v>8.5105424999999997</v>
      </c>
      <c r="F4485">
        <v>25.77</v>
      </c>
      <c r="G4485">
        <v>-25.0641802435436</v>
      </c>
      <c r="H4485">
        <v>-1.2717375111229301</v>
      </c>
      <c r="I4485">
        <v>-14.416498353258</v>
      </c>
      <c r="J4485">
        <v>-1.3721459806944301</v>
      </c>
      <c r="K4485">
        <v>25.765116306387199</v>
      </c>
      <c r="L4485">
        <v>25.455926237426301</v>
      </c>
      <c r="M4485">
        <v>100</v>
      </c>
      <c r="O4485">
        <v>0</v>
      </c>
      <c r="P4485">
        <v>4.9694501018329804</v>
      </c>
    </row>
    <row r="4486" spans="1:17" hidden="1" x14ac:dyDescent="0.3">
      <c r="A4486" t="s">
        <v>9200</v>
      </c>
      <c r="B4486" t="s">
        <v>9201</v>
      </c>
      <c r="C4486" t="str">
        <f>IFERROR(VLOOKUP(Table1[[#This Row],[Ticker]],[1]!Table2[[Symbol]:[Industry]],2,FALSE),"-")</f>
        <v>-</v>
      </c>
      <c r="D4486" t="s">
        <v>630</v>
      </c>
      <c r="E4486">
        <v>8.4973739839999993</v>
      </c>
      <c r="F4486">
        <v>9.2799999999999994</v>
      </c>
      <c r="G4486">
        <v>69.108000555910806</v>
      </c>
      <c r="H4486">
        <v>2.1180929973516398</v>
      </c>
      <c r="I4486">
        <v>-6.7598858242556803</v>
      </c>
      <c r="J4486">
        <v>3.1246420278708702</v>
      </c>
      <c r="K4486">
        <v>8.4387381472591496</v>
      </c>
      <c r="L4486">
        <v>7.2049607028667602</v>
      </c>
      <c r="M4486">
        <v>54.316994073928299</v>
      </c>
      <c r="N4486">
        <v>0.28284585423835101</v>
      </c>
      <c r="O4486">
        <v>9.9137931034482598</v>
      </c>
      <c r="P4486">
        <v>120.42755344418001</v>
      </c>
      <c r="Q4486">
        <v>6.5502333266374002E-2</v>
      </c>
    </row>
    <row r="4487" spans="1:17" hidden="1" x14ac:dyDescent="0.3">
      <c r="A4487" t="s">
        <v>9202</v>
      </c>
      <c r="B4487" t="s">
        <v>9203</v>
      </c>
      <c r="C4487" t="str">
        <f>IFERROR(VLOOKUP(Table1[[#This Row],[Ticker]],[1]!Table2[[Symbol]:[Industry]],2,FALSE),"-")</f>
        <v>-</v>
      </c>
      <c r="D4487" t="s">
        <v>532</v>
      </c>
      <c r="E4487">
        <v>8.4956875000000007</v>
      </c>
      <c r="F4487">
        <v>1.81</v>
      </c>
      <c r="G4487">
        <v>-23.563042110082499</v>
      </c>
      <c r="H4487">
        <v>-11.8245013302184</v>
      </c>
      <c r="I4487">
        <v>-20.1456650199246</v>
      </c>
      <c r="J4487">
        <v>-1.93080519857153</v>
      </c>
      <c r="K4487">
        <v>1.8852959767180499</v>
      </c>
      <c r="L4487">
        <v>1.9260335097903201</v>
      </c>
      <c r="M4487">
        <v>50.342372281171301</v>
      </c>
      <c r="N4487">
        <v>0.574063784134761</v>
      </c>
      <c r="O4487">
        <v>46.408839779005497</v>
      </c>
      <c r="P4487">
        <v>31.159420289854999</v>
      </c>
      <c r="Q4487">
        <v>-3.6033756363400997E-2</v>
      </c>
    </row>
    <row r="4488" spans="1:17" hidden="1" x14ac:dyDescent="0.3">
      <c r="A4488" t="s">
        <v>9204</v>
      </c>
      <c r="B4488" t="s">
        <v>9205</v>
      </c>
      <c r="C4488" t="str">
        <f>IFERROR(VLOOKUP(Table1[[#This Row],[Ticker]],[1]!Table2[[Symbol]:[Industry]],2,FALSE),"-")</f>
        <v>-</v>
      </c>
      <c r="D4488" t="s">
        <v>72</v>
      </c>
      <c r="E4488">
        <v>8.4885695999999999</v>
      </c>
      <c r="F4488">
        <v>4.4800000000000004</v>
      </c>
      <c r="G4488">
        <v>2.1197619850068201</v>
      </c>
      <c r="H4488">
        <v>-3.5444647838502101</v>
      </c>
      <c r="I4488">
        <v>-13.7423410498872</v>
      </c>
      <c r="J4488">
        <v>-23.894668503216899</v>
      </c>
      <c r="K4488">
        <v>4.2369790631561601</v>
      </c>
      <c r="L4488">
        <v>3.93939850993796</v>
      </c>
      <c r="M4488">
        <v>45.940566035677101</v>
      </c>
      <c r="N4488">
        <v>0.70293400772203696</v>
      </c>
      <c r="O4488">
        <v>35.937499999999901</v>
      </c>
      <c r="P4488">
        <v>64.705882352941103</v>
      </c>
      <c r="Q4488">
        <v>4.5466989526708003E-2</v>
      </c>
    </row>
    <row r="4489" spans="1:17" hidden="1" x14ac:dyDescent="0.3">
      <c r="A4489" t="s">
        <v>9206</v>
      </c>
      <c r="B4489" t="s">
        <v>9207</v>
      </c>
      <c r="C4489" t="str">
        <f>IFERROR(VLOOKUP(Table1[[#This Row],[Ticker]],[1]!Table2[[Symbol]:[Industry]],2,FALSE),"-")</f>
        <v>-</v>
      </c>
      <c r="D4489" t="s">
        <v>446</v>
      </c>
      <c r="E4489">
        <v>8.3944223999999998</v>
      </c>
      <c r="F4489">
        <v>16.38</v>
      </c>
      <c r="G4489">
        <v>-43.8231040295871</v>
      </c>
      <c r="H4489">
        <v>-5.0464529095651196</v>
      </c>
      <c r="I4489">
        <v>-16.3913637033477</v>
      </c>
      <c r="J4489">
        <v>-3.2658539831379398</v>
      </c>
      <c r="K4489">
        <v>15.086691084470299</v>
      </c>
      <c r="L4489">
        <v>15.2069225507694</v>
      </c>
      <c r="M4489">
        <v>56.687525763051902</v>
      </c>
      <c r="N4489">
        <v>1.16386083052749</v>
      </c>
      <c r="O4489">
        <v>55.128205128205103</v>
      </c>
      <c r="P4489">
        <v>44.955752212389299</v>
      </c>
      <c r="Q4489">
        <v>3.4669405726501998E-2</v>
      </c>
    </row>
    <row r="4490" spans="1:17" hidden="1" x14ac:dyDescent="0.3">
      <c r="A4490" t="s">
        <v>9208</v>
      </c>
      <c r="B4490" t="s">
        <v>9209</v>
      </c>
      <c r="C4490" t="str">
        <f>IFERROR(VLOOKUP(Table1[[#This Row],[Ticker]],[1]!Table2[[Symbol]:[Industry]],2,FALSE),"-")</f>
        <v>-</v>
      </c>
      <c r="D4490" t="s">
        <v>356</v>
      </c>
      <c r="E4490">
        <v>8.3522324999999995</v>
      </c>
      <c r="F4490">
        <v>98.25</v>
      </c>
      <c r="G4490">
        <v>27.1160817467538</v>
      </c>
      <c r="H4490">
        <v>11.319802547899901</v>
      </c>
      <c r="I4490">
        <v>46.913550907825702</v>
      </c>
      <c r="J4490">
        <v>7.0594329666739801</v>
      </c>
      <c r="K4490">
        <v>89.938758232740398</v>
      </c>
      <c r="L4490">
        <v>74.614674833142999</v>
      </c>
      <c r="M4490">
        <v>47.1514763794302</v>
      </c>
      <c r="N4490">
        <v>0.83832234770561298</v>
      </c>
      <c r="O4490">
        <v>6.8702290076335801</v>
      </c>
      <c r="P4490">
        <v>102.577319587628</v>
      </c>
      <c r="Q4490">
        <v>0.18191776205410801</v>
      </c>
    </row>
    <row r="4491" spans="1:17" hidden="1" x14ac:dyDescent="0.3">
      <c r="A4491" t="s">
        <v>9210</v>
      </c>
      <c r="B4491" t="s">
        <v>9211</v>
      </c>
      <c r="C4491" t="str">
        <f>IFERROR(VLOOKUP(Table1[[#This Row],[Ticker]],[1]!Table2[[Symbol]:[Industry]],2,FALSE),"-")</f>
        <v>-</v>
      </c>
      <c r="D4491" t="s">
        <v>743</v>
      </c>
      <c r="E4491">
        <v>8.3382966300000003</v>
      </c>
      <c r="F4491">
        <v>91.18</v>
      </c>
      <c r="G4491">
        <v>25.272109732974499</v>
      </c>
      <c r="H4491">
        <v>0.64619290814557795</v>
      </c>
      <c r="I4491">
        <v>10.282626373218999</v>
      </c>
      <c r="J4491">
        <v>-1.14185757187767</v>
      </c>
      <c r="K4491">
        <v>88.051362911163906</v>
      </c>
      <c r="L4491">
        <v>77.927377468110294</v>
      </c>
      <c r="M4491">
        <v>46.9368374749682</v>
      </c>
      <c r="N4491">
        <v>0.63960734489481097</v>
      </c>
      <c r="O4491">
        <v>1.6012283395481399</v>
      </c>
      <c r="P4491">
        <v>94.496587030716697</v>
      </c>
      <c r="Q4491">
        <v>2.6148773974396002E-2</v>
      </c>
    </row>
    <row r="4492" spans="1:17" hidden="1" x14ac:dyDescent="0.3">
      <c r="A4492" t="s">
        <v>9212</v>
      </c>
      <c r="B4492" t="s">
        <v>9213</v>
      </c>
      <c r="C4492" t="str">
        <f>IFERROR(VLOOKUP(Table1[[#This Row],[Ticker]],[1]!Table2[[Symbol]:[Industry]],2,FALSE),"-")</f>
        <v>-</v>
      </c>
      <c r="D4492" t="s">
        <v>141</v>
      </c>
      <c r="E4492">
        <v>8.3336227259999998</v>
      </c>
      <c r="F4492">
        <v>20.13</v>
      </c>
      <c r="G4492">
        <v>28.4703066624973</v>
      </c>
      <c r="H4492">
        <v>32.571474725970702</v>
      </c>
      <c r="I4492">
        <v>-13.4129860602324</v>
      </c>
      <c r="J4492">
        <v>9.5043059728430404</v>
      </c>
      <c r="K4492">
        <v>17.264710047019499</v>
      </c>
      <c r="L4492">
        <v>16.139963317296999</v>
      </c>
      <c r="M4492">
        <v>58.998085872394199</v>
      </c>
      <c r="N4492">
        <v>1.26261819012132</v>
      </c>
      <c r="O4492">
        <v>18.926974664679499</v>
      </c>
      <c r="P4492">
        <v>143.11594202898499</v>
      </c>
      <c r="Q4492">
        <v>6.5321227570799996E-4</v>
      </c>
    </row>
    <row r="4493" spans="1:17" hidden="1" x14ac:dyDescent="0.3">
      <c r="A4493" t="s">
        <v>9214</v>
      </c>
      <c r="B4493" t="s">
        <v>9215</v>
      </c>
      <c r="C4493" t="str">
        <f>IFERROR(VLOOKUP(Table1[[#This Row],[Ticker]],[1]!Table2[[Symbol]:[Industry]],2,FALSE),"-")</f>
        <v>-</v>
      </c>
      <c r="D4493" t="s">
        <v>3440</v>
      </c>
      <c r="E4493">
        <v>8.3314812499999995</v>
      </c>
      <c r="F4493">
        <v>10.39</v>
      </c>
      <c r="G4493">
        <v>191.63819628000999</v>
      </c>
      <c r="H4493">
        <v>4.0960557294337203</v>
      </c>
      <c r="I4493">
        <v>5.00878900306384</v>
      </c>
      <c r="J4493">
        <v>-5.7905409311002103</v>
      </c>
      <c r="K4493">
        <v>10.9885699275489</v>
      </c>
      <c r="L4493">
        <v>9.3051717558460307</v>
      </c>
      <c r="M4493">
        <v>20.991311900455401</v>
      </c>
      <c r="N4493">
        <v>0.18267671859777301</v>
      </c>
      <c r="O4493">
        <v>40.327237728585096</v>
      </c>
      <c r="P4493">
        <v>221.67182662538701</v>
      </c>
    </row>
    <row r="4494" spans="1:17" hidden="1" x14ac:dyDescent="0.3">
      <c r="A4494" t="s">
        <v>9216</v>
      </c>
      <c r="B4494" t="s">
        <v>9217</v>
      </c>
      <c r="C4494" t="str">
        <f>IFERROR(VLOOKUP(Table1[[#This Row],[Ticker]],[1]!Table2[[Symbol]:[Industry]],2,FALSE),"-")</f>
        <v>-</v>
      </c>
      <c r="D4494" t="s">
        <v>265</v>
      </c>
      <c r="E4494">
        <v>8.3157934499999993</v>
      </c>
      <c r="F4494">
        <v>13.5</v>
      </c>
      <c r="G4494">
        <v>-0.72328551779044703</v>
      </c>
      <c r="H4494">
        <v>4.4870173526902999</v>
      </c>
      <c r="I4494">
        <v>-0.39622808298773599</v>
      </c>
      <c r="J4494">
        <v>4.5764467066751399E-2</v>
      </c>
      <c r="K4494">
        <v>12.9804871596019</v>
      </c>
      <c r="L4494">
        <v>12.121403491302599</v>
      </c>
      <c r="M4494">
        <v>55.758277909738901</v>
      </c>
      <c r="N4494">
        <v>1.21827243190559</v>
      </c>
      <c r="O4494">
        <v>12.370370370370299</v>
      </c>
      <c r="P4494">
        <v>41.657922350472198</v>
      </c>
      <c r="Q4494">
        <v>0.107897363556861</v>
      </c>
    </row>
    <row r="4495" spans="1:17" hidden="1" x14ac:dyDescent="0.3">
      <c r="A4495" t="s">
        <v>9218</v>
      </c>
      <c r="B4495" t="s">
        <v>9219</v>
      </c>
      <c r="C4495" t="str">
        <f>IFERROR(VLOOKUP(Table1[[#This Row],[Ticker]],[1]!Table2[[Symbol]:[Industry]],2,FALSE),"-")</f>
        <v>-</v>
      </c>
      <c r="D4495" t="s">
        <v>2276</v>
      </c>
      <c r="E4495">
        <v>8.2486040000000003</v>
      </c>
      <c r="F4495">
        <v>8.84</v>
      </c>
      <c r="G4495">
        <v>-68.899467136524606</v>
      </c>
      <c r="H4495">
        <v>53.600057360671897</v>
      </c>
      <c r="I4495">
        <v>-34.8485415575784</v>
      </c>
      <c r="J4495">
        <v>12.877538760793501</v>
      </c>
      <c r="K4495">
        <v>7.2030528729829904</v>
      </c>
      <c r="L4495">
        <v>9.3487538146937901</v>
      </c>
      <c r="M4495">
        <v>67.920497327713903</v>
      </c>
      <c r="N4495">
        <v>3.7250987065871999</v>
      </c>
      <c r="O4495">
        <v>103.619909502262</v>
      </c>
      <c r="P4495">
        <v>70.986460348162396</v>
      </c>
    </row>
    <row r="4496" spans="1:17" hidden="1" x14ac:dyDescent="0.3">
      <c r="A4496" t="s">
        <v>9220</v>
      </c>
      <c r="B4496" t="s">
        <v>9221</v>
      </c>
      <c r="C4496" t="str">
        <f>IFERROR(VLOOKUP(Table1[[#This Row],[Ticker]],[1]!Table2[[Symbol]:[Industry]],2,FALSE),"-")</f>
        <v>-</v>
      </c>
      <c r="D4496" t="s">
        <v>532</v>
      </c>
      <c r="E4496">
        <v>8.2090645700000007</v>
      </c>
      <c r="F4496">
        <v>18.13</v>
      </c>
      <c r="G4496">
        <v>60.607799728229999</v>
      </c>
      <c r="H4496">
        <v>4.1606349944203096</v>
      </c>
      <c r="I4496">
        <v>-13.6942761310357</v>
      </c>
      <c r="J4496">
        <v>-9.7094953782847995</v>
      </c>
      <c r="K4496">
        <v>18.7508626216853</v>
      </c>
      <c r="L4496">
        <v>16.344434825159201</v>
      </c>
      <c r="M4496">
        <v>40.027957965353401</v>
      </c>
      <c r="N4496">
        <v>0.62887207100518705</v>
      </c>
      <c r="O4496">
        <v>15.113072255929399</v>
      </c>
      <c r="P4496">
        <v>103.93700787401499</v>
      </c>
      <c r="Q4496">
        <v>9.1435517266343996E-2</v>
      </c>
    </row>
    <row r="4497" spans="1:17" hidden="1" x14ac:dyDescent="0.3">
      <c r="A4497" t="s">
        <v>9222</v>
      </c>
      <c r="B4497" t="s">
        <v>9223</v>
      </c>
      <c r="C4497" t="str">
        <f>IFERROR(VLOOKUP(Table1[[#This Row],[Ticker]],[1]!Table2[[Symbol]:[Industry]],2,FALSE),"-")</f>
        <v>-</v>
      </c>
      <c r="D4497" t="s">
        <v>532</v>
      </c>
      <c r="E4497">
        <v>8.1978779999999993</v>
      </c>
      <c r="F4497">
        <v>13.89</v>
      </c>
      <c r="G4497">
        <v>-25.044968213857299</v>
      </c>
      <c r="H4497">
        <v>-1.2717375111229301</v>
      </c>
      <c r="I4497">
        <v>-14.416498353258</v>
      </c>
      <c r="J4497">
        <v>-1.3721459806944301</v>
      </c>
      <c r="K4497">
        <v>13.887748633396001</v>
      </c>
      <c r="L4497">
        <v>13.7240430886475</v>
      </c>
      <c r="M4497">
        <v>100</v>
      </c>
      <c r="O4497">
        <v>0</v>
      </c>
      <c r="P4497">
        <v>4.9886621315192698</v>
      </c>
    </row>
    <row r="4498" spans="1:17" hidden="1" x14ac:dyDescent="0.3">
      <c r="A4498" t="s">
        <v>9224</v>
      </c>
      <c r="B4498" t="s">
        <v>9225</v>
      </c>
      <c r="C4498" t="str">
        <f>IFERROR(VLOOKUP(Table1[[#This Row],[Ticker]],[1]!Table2[[Symbol]:[Industry]],2,FALSE),"-")</f>
        <v>-</v>
      </c>
      <c r="D4498" t="s">
        <v>681</v>
      </c>
      <c r="E4498">
        <v>8.1477505099999998</v>
      </c>
      <c r="F4498">
        <v>2714.65</v>
      </c>
      <c r="G4498">
        <v>123.648268542577</v>
      </c>
      <c r="H4498">
        <v>46.469626527849599</v>
      </c>
      <c r="I4498">
        <v>47.652158363159899</v>
      </c>
      <c r="J4498">
        <v>20.1793349784028</v>
      </c>
      <c r="K4498">
        <v>1951.9217989423</v>
      </c>
      <c r="L4498">
        <v>1751.8007964281001</v>
      </c>
      <c r="M4498">
        <v>90.243942235881406</v>
      </c>
      <c r="N4498">
        <v>2.3797676008202302</v>
      </c>
      <c r="O4498">
        <v>0</v>
      </c>
      <c r="P4498">
        <v>213.469976905311</v>
      </c>
      <c r="Q4498">
        <v>9.3144712542980998E-2</v>
      </c>
    </row>
    <row r="4499" spans="1:17" hidden="1" x14ac:dyDescent="0.3">
      <c r="A4499" t="s">
        <v>9226</v>
      </c>
      <c r="B4499" t="s">
        <v>9227</v>
      </c>
      <c r="C4499" t="str">
        <f>IFERROR(VLOOKUP(Table1[[#This Row],[Ticker]],[1]!Table2[[Symbol]:[Industry]],2,FALSE),"-")</f>
        <v>-</v>
      </c>
      <c r="D4499" t="s">
        <v>1645</v>
      </c>
      <c r="E4499">
        <v>8.1242999999999999</v>
      </c>
      <c r="F4499">
        <v>17</v>
      </c>
      <c r="G4499">
        <v>26.792937920305999</v>
      </c>
      <c r="H4499">
        <v>-4.9916499837706301</v>
      </c>
      <c r="I4499">
        <v>-42.716793587336397</v>
      </c>
      <c r="J4499">
        <v>11.7383938650639</v>
      </c>
      <c r="K4499">
        <v>17.776793958344399</v>
      </c>
      <c r="L4499">
        <v>18.9996859080318</v>
      </c>
      <c r="M4499">
        <v>56.678154268869399</v>
      </c>
      <c r="N4499">
        <v>0.67739471155030895</v>
      </c>
      <c r="O4499">
        <v>71.352941176470495</v>
      </c>
      <c r="P4499">
        <v>86.813186813186803</v>
      </c>
      <c r="Q4499">
        <v>0.115875220662054</v>
      </c>
    </row>
    <row r="4500" spans="1:17" hidden="1" x14ac:dyDescent="0.3">
      <c r="A4500" t="s">
        <v>9228</v>
      </c>
      <c r="B4500" t="s">
        <v>9229</v>
      </c>
      <c r="C4500" t="str">
        <f>IFERROR(VLOOKUP(Table1[[#This Row],[Ticker]],[1]!Table2[[Symbol]:[Industry]],2,FALSE),"-")</f>
        <v>-</v>
      </c>
      <c r="D4500" t="s">
        <v>9230</v>
      </c>
      <c r="E4500">
        <v>8.0204430680000005</v>
      </c>
      <c r="F4500">
        <v>10.119999999999999</v>
      </c>
      <c r="G4500">
        <v>-24.355754239181898</v>
      </c>
      <c r="H4500">
        <v>-7.6623765750293096</v>
      </c>
      <c r="I4500">
        <v>-30.0831650199246</v>
      </c>
      <c r="J4500">
        <v>-2.6067138819289899</v>
      </c>
      <c r="K4500">
        <v>10.8792927528566</v>
      </c>
      <c r="L4500">
        <v>11.0555447175637</v>
      </c>
      <c r="M4500">
        <v>35.041377824781399</v>
      </c>
      <c r="N4500">
        <v>0.99481865284974003</v>
      </c>
      <c r="O4500">
        <v>111.95652173913</v>
      </c>
      <c r="P4500">
        <v>11.3955223880596</v>
      </c>
      <c r="Q4500">
        <v>3.9415817051005997E-2</v>
      </c>
    </row>
    <row r="4501" spans="1:17" hidden="1" x14ac:dyDescent="0.3">
      <c r="A4501" t="s">
        <v>9231</v>
      </c>
      <c r="B4501" t="s">
        <v>9232</v>
      </c>
      <c r="C4501" t="str">
        <f>IFERROR(VLOOKUP(Table1[[#This Row],[Ticker]],[1]!Table2[[Symbol]:[Industry]],2,FALSE),"-")</f>
        <v>-</v>
      </c>
      <c r="D4501" t="s">
        <v>1483</v>
      </c>
      <c r="E4501">
        <v>8.0043518999999996</v>
      </c>
      <c r="F4501">
        <v>15.87</v>
      </c>
      <c r="G4501">
        <v>26.7711033824339</v>
      </c>
      <c r="H4501">
        <v>2.0727440942282298</v>
      </c>
      <c r="I4501">
        <v>2.5326541891148602</v>
      </c>
      <c r="J4501">
        <v>-6.2952229037713598</v>
      </c>
      <c r="K4501">
        <v>14.8084118418509</v>
      </c>
      <c r="L4501">
        <v>13.2497752961718</v>
      </c>
      <c r="M4501">
        <v>54.706023497847603</v>
      </c>
      <c r="N4501">
        <v>0.55268589730607998</v>
      </c>
      <c r="O4501">
        <v>12.476370510396899</v>
      </c>
      <c r="P4501">
        <v>81.371428571428496</v>
      </c>
      <c r="Q4501">
        <v>5.3964077059502E-2</v>
      </c>
    </row>
    <row r="4502" spans="1:17" hidden="1" x14ac:dyDescent="0.3">
      <c r="A4502" t="s">
        <v>9233</v>
      </c>
      <c r="B4502" t="s">
        <v>9234</v>
      </c>
      <c r="C4502" t="str">
        <f>IFERROR(VLOOKUP(Table1[[#This Row],[Ticker]],[1]!Table2[[Symbol]:[Industry]],2,FALSE),"-")</f>
        <v>-</v>
      </c>
      <c r="D4502" t="s">
        <v>532</v>
      </c>
      <c r="E4502">
        <v>7.9436598749999998</v>
      </c>
      <c r="F4502">
        <v>3.93</v>
      </c>
      <c r="G4502">
        <v>21.1202158084694</v>
      </c>
      <c r="H4502">
        <v>3.47686584083237</v>
      </c>
      <c r="I4502">
        <v>-10.448244385003999</v>
      </c>
      <c r="J4502">
        <v>-5.4642175919476399</v>
      </c>
      <c r="K4502">
        <v>3.6293042424161399</v>
      </c>
      <c r="L4502">
        <v>3.4867636431557698</v>
      </c>
      <c r="M4502">
        <v>55.1404167169499</v>
      </c>
      <c r="N4502">
        <v>1.18237679829774</v>
      </c>
      <c r="O4502">
        <v>18.575063613231499</v>
      </c>
      <c r="P4502">
        <v>65.126050420167999</v>
      </c>
      <c r="Q4502">
        <v>9.4782606013622997E-2</v>
      </c>
    </row>
    <row r="4503" spans="1:17" hidden="1" x14ac:dyDescent="0.3">
      <c r="A4503" t="s">
        <v>9235</v>
      </c>
      <c r="B4503" t="s">
        <v>9236</v>
      </c>
      <c r="C4503" t="str">
        <f>IFERROR(VLOOKUP(Table1[[#This Row],[Ticker]],[1]!Table2[[Symbol]:[Industry]],2,FALSE),"-")</f>
        <v>-</v>
      </c>
      <c r="D4503" t="s">
        <v>1419</v>
      </c>
      <c r="E4503">
        <v>7.9430880000000004</v>
      </c>
      <c r="F4503">
        <v>13.03</v>
      </c>
      <c r="G4503">
        <v>33.249577674673397</v>
      </c>
      <c r="H4503">
        <v>2.6338768094629099</v>
      </c>
      <c r="I4503">
        <v>4.0380471012874404</v>
      </c>
      <c r="J4503">
        <v>7.3087050831353402</v>
      </c>
      <c r="K4503">
        <v>12.185988328310801</v>
      </c>
      <c r="L4503">
        <v>11.327101189695201</v>
      </c>
      <c r="M4503">
        <v>61.668614907189898</v>
      </c>
      <c r="N4503">
        <v>1.1519828868641899</v>
      </c>
      <c r="O4503">
        <v>9.3630084420567901</v>
      </c>
      <c r="P4503">
        <v>71.222076215505894</v>
      </c>
      <c r="Q4503">
        <v>0.10469144611247599</v>
      </c>
    </row>
    <row r="4504" spans="1:17" hidden="1" x14ac:dyDescent="0.3">
      <c r="A4504" t="s">
        <v>9237</v>
      </c>
      <c r="B4504" t="s">
        <v>9238</v>
      </c>
      <c r="C4504" t="str">
        <f>IFERROR(VLOOKUP(Table1[[#This Row],[Ticker]],[1]!Table2[[Symbol]:[Industry]],2,FALSE),"-")</f>
        <v>-</v>
      </c>
      <c r="D4504" t="s">
        <v>532</v>
      </c>
      <c r="E4504">
        <v>7.9406173999999998</v>
      </c>
      <c r="F4504">
        <v>5.24</v>
      </c>
      <c r="G4504">
        <v>23.182743923629101</v>
      </c>
      <c r="H4504">
        <v>-4.7708167008098403</v>
      </c>
      <c r="I4504">
        <v>-0.75055475239033198</v>
      </c>
      <c r="J4504">
        <v>-1.94140594274376</v>
      </c>
      <c r="K4504">
        <v>5.4954880070443197</v>
      </c>
      <c r="L4504">
        <v>5.1108104781306398</v>
      </c>
      <c r="M4504">
        <v>43.968361622049997</v>
      </c>
      <c r="N4504">
        <v>0.555778108356073</v>
      </c>
      <c r="O4504">
        <v>50.572519083969397</v>
      </c>
      <c r="P4504">
        <v>63.749999999999901</v>
      </c>
      <c r="Q4504">
        <v>7.3445123942534996E-2</v>
      </c>
    </row>
    <row r="4505" spans="1:17" hidden="1" x14ac:dyDescent="0.3">
      <c r="A4505" t="s">
        <v>9239</v>
      </c>
      <c r="B4505" t="s">
        <v>9240</v>
      </c>
      <c r="C4505" t="str">
        <f>IFERROR(VLOOKUP(Table1[[#This Row],[Ticker]],[1]!Table2[[Symbol]:[Industry]],2,FALSE),"-")</f>
        <v>-</v>
      </c>
      <c r="D4505" t="s">
        <v>1419</v>
      </c>
      <c r="E4505">
        <v>7.9374159200000003</v>
      </c>
      <c r="F4505">
        <v>25.76</v>
      </c>
      <c r="G4505">
        <v>-22.700297012043301</v>
      </c>
      <c r="H4505">
        <v>-6.3564832738347903</v>
      </c>
      <c r="I4505">
        <v>-0.18146509383449799</v>
      </c>
      <c r="J4505">
        <v>-4.8565970859773104</v>
      </c>
      <c r="K4505">
        <v>25.788401937424101</v>
      </c>
      <c r="L4505">
        <v>24.8439344699506</v>
      </c>
      <c r="M4505">
        <v>51.332797416324297</v>
      </c>
      <c r="N4505">
        <v>0.72052683753511704</v>
      </c>
      <c r="O4505">
        <v>23.9130434782608</v>
      </c>
      <c r="P4505">
        <v>58.5230769230769</v>
      </c>
      <c r="Q4505">
        <v>7.7764455303618002E-2</v>
      </c>
    </row>
    <row r="4506" spans="1:17" hidden="1" x14ac:dyDescent="0.3">
      <c r="A4506" t="s">
        <v>9241</v>
      </c>
      <c r="B4506" t="s">
        <v>9242</v>
      </c>
      <c r="C4506" t="str">
        <f>IFERROR(VLOOKUP(Table1[[#This Row],[Ticker]],[1]!Table2[[Symbol]:[Industry]],2,FALSE),"-")</f>
        <v>-</v>
      </c>
      <c r="D4506" t="s">
        <v>72</v>
      </c>
      <c r="E4506">
        <v>7.9330179980000004</v>
      </c>
      <c r="F4506">
        <v>23.99</v>
      </c>
      <c r="G4506">
        <v>-46.093812290792997</v>
      </c>
      <c r="H4506">
        <v>10.984794555385299</v>
      </c>
      <c r="I4506">
        <v>-34.396485011029803</v>
      </c>
      <c r="J4506">
        <v>1.81562694506975</v>
      </c>
      <c r="K4506">
        <v>22.5834123051856</v>
      </c>
      <c r="L4506">
        <v>25.814030224075701</v>
      </c>
      <c r="M4506">
        <v>69.867270639573505</v>
      </c>
      <c r="N4506">
        <v>0.74380040218565202</v>
      </c>
      <c r="O4506">
        <v>45.852438516048302</v>
      </c>
      <c r="P4506">
        <v>31.4520547945205</v>
      </c>
      <c r="Q4506">
        <v>4.1530553957909999E-3</v>
      </c>
    </row>
    <row r="4507" spans="1:17" hidden="1" x14ac:dyDescent="0.3">
      <c r="A4507" t="s">
        <v>9243</v>
      </c>
      <c r="B4507" t="s">
        <v>9244</v>
      </c>
      <c r="C4507" t="str">
        <f>IFERROR(VLOOKUP(Table1[[#This Row],[Ticker]],[1]!Table2[[Symbol]:[Industry]],2,FALSE),"-")</f>
        <v>-</v>
      </c>
      <c r="D4507" t="s">
        <v>532</v>
      </c>
      <c r="E4507">
        <v>7.8919335000000004</v>
      </c>
      <c r="F4507">
        <v>12.21</v>
      </c>
      <c r="G4507">
        <v>187.10922679748001</v>
      </c>
      <c r="H4507">
        <v>46.538913376450999</v>
      </c>
      <c r="I4507">
        <v>21.5523212458511</v>
      </c>
      <c r="J4507">
        <v>-1.9294708214587699</v>
      </c>
      <c r="K4507">
        <v>11.5395763486765</v>
      </c>
      <c r="L4507">
        <v>8.6326654748507501</v>
      </c>
      <c r="M4507">
        <v>37.117033868783501</v>
      </c>
      <c r="N4507">
        <v>0.82123829099431001</v>
      </c>
      <c r="O4507">
        <v>58.312858312858197</v>
      </c>
      <c r="P4507">
        <v>246.875</v>
      </c>
      <c r="Q4507">
        <v>0.12403077178979401</v>
      </c>
    </row>
    <row r="4508" spans="1:17" hidden="1" x14ac:dyDescent="0.3">
      <c r="A4508" t="s">
        <v>9245</v>
      </c>
      <c r="B4508" t="s">
        <v>9246</v>
      </c>
      <c r="C4508" t="str">
        <f>IFERROR(VLOOKUP(Table1[[#This Row],[Ticker]],[1]!Table2[[Symbol]:[Industry]],2,FALSE),"-")</f>
        <v>-</v>
      </c>
      <c r="D4508" t="s">
        <v>743</v>
      </c>
      <c r="E4508">
        <v>7.8703070319999897</v>
      </c>
      <c r="F4508">
        <v>86.1</v>
      </c>
      <c r="G4508">
        <v>-15.4627720619435</v>
      </c>
      <c r="H4508">
        <v>2.1077704898323999</v>
      </c>
      <c r="I4508">
        <v>7.0392782019683899</v>
      </c>
      <c r="J4508">
        <v>0.379146920104802</v>
      </c>
      <c r="K4508">
        <v>86.174136379058197</v>
      </c>
      <c r="L4508">
        <v>81.873489406292293</v>
      </c>
      <c r="M4508">
        <v>56.3654480897074</v>
      </c>
      <c r="N4508">
        <v>0.62542194141884599</v>
      </c>
      <c r="O4508">
        <v>13.1010452961672</v>
      </c>
      <c r="P4508">
        <v>24.782608695652101</v>
      </c>
    </row>
    <row r="4509" spans="1:17" hidden="1" x14ac:dyDescent="0.3">
      <c r="A4509" t="s">
        <v>9247</v>
      </c>
      <c r="B4509" t="s">
        <v>9248</v>
      </c>
      <c r="C4509" t="str">
        <f>IFERROR(VLOOKUP(Table1[[#This Row],[Ticker]],[1]!Table2[[Symbol]:[Industry]],2,FALSE),"-")</f>
        <v>-</v>
      </c>
      <c r="D4509" t="s">
        <v>1169</v>
      </c>
      <c r="E4509">
        <v>7.8282791999999999</v>
      </c>
      <c r="F4509">
        <v>3.92</v>
      </c>
      <c r="G4509">
        <v>76.282159128307498</v>
      </c>
      <c r="H4509">
        <v>-3.8691401085255301</v>
      </c>
      <c r="I4509">
        <v>-23.885320524158701</v>
      </c>
      <c r="J4509">
        <v>-1.63810342750294</v>
      </c>
      <c r="K4509">
        <v>3.8387721240683401</v>
      </c>
      <c r="L4509">
        <v>3.6175890700904598</v>
      </c>
      <c r="M4509">
        <v>54.474659119574099</v>
      </c>
      <c r="N4509">
        <v>0.62611360674233996</v>
      </c>
      <c r="O4509">
        <v>26.020408163265301</v>
      </c>
      <c r="P4509">
        <v>106.31578947368401</v>
      </c>
      <c r="Q4509">
        <v>6.4903795662058006E-2</v>
      </c>
    </row>
    <row r="4510" spans="1:17" hidden="1" x14ac:dyDescent="0.3">
      <c r="A4510" t="s">
        <v>9249</v>
      </c>
      <c r="B4510" t="s">
        <v>9250</v>
      </c>
      <c r="C4510" t="str">
        <f>IFERROR(VLOOKUP(Table1[[#This Row],[Ticker]],[1]!Table2[[Symbol]:[Industry]],2,FALSE),"-")</f>
        <v>-</v>
      </c>
      <c r="D4510" t="s">
        <v>936</v>
      </c>
      <c r="E4510">
        <v>7.8083327999999996</v>
      </c>
      <c r="F4510">
        <v>5.86</v>
      </c>
      <c r="G4510">
        <v>-33.968056574884798</v>
      </c>
      <c r="H4510">
        <v>11.204632999274001</v>
      </c>
      <c r="I4510">
        <v>-28.113111018942799</v>
      </c>
      <c r="J4510">
        <v>4.1243079200147896</v>
      </c>
      <c r="K4510">
        <v>5.3368730698265203</v>
      </c>
      <c r="L4510">
        <v>5.6516658878892398</v>
      </c>
      <c r="M4510">
        <v>56.370475927552697</v>
      </c>
      <c r="N4510">
        <v>1.4476613659109401</v>
      </c>
      <c r="O4510">
        <v>55.290102389078399</v>
      </c>
      <c r="P4510">
        <v>47.607052896725399</v>
      </c>
      <c r="Q4510">
        <v>2.5121822195339E-2</v>
      </c>
    </row>
    <row r="4511" spans="1:17" hidden="1" x14ac:dyDescent="0.3">
      <c r="A4511" t="s">
        <v>9251</v>
      </c>
      <c r="B4511" t="s">
        <v>9252</v>
      </c>
      <c r="C4511" t="str">
        <f>IFERROR(VLOOKUP(Table1[[#This Row],[Ticker]],[1]!Table2[[Symbol]:[Industry]],2,FALSE),"-")</f>
        <v>-</v>
      </c>
      <c r="D4511" t="s">
        <v>1483</v>
      </c>
      <c r="E4511">
        <v>7.7842919999999998</v>
      </c>
      <c r="F4511">
        <v>15.35</v>
      </c>
      <c r="G4511">
        <v>13.4243135798569</v>
      </c>
      <c r="H4511">
        <v>15.518385945667101</v>
      </c>
      <c r="I4511">
        <v>29.714957045803001</v>
      </c>
      <c r="J4511">
        <v>13.993707677842099</v>
      </c>
      <c r="K4511">
        <v>11.719028263317201</v>
      </c>
      <c r="L4511">
        <v>10.8792400001589</v>
      </c>
      <c r="M4511">
        <v>73.988875539364201</v>
      </c>
      <c r="N4511">
        <v>0.859020622819058</v>
      </c>
      <c r="O4511">
        <v>1.2377850162866399</v>
      </c>
      <c r="P4511">
        <v>80.588235294117595</v>
      </c>
      <c r="Q4511">
        <v>9.4183773636398002E-2</v>
      </c>
    </row>
    <row r="4512" spans="1:17" hidden="1" x14ac:dyDescent="0.3">
      <c r="A4512" t="s">
        <v>9253</v>
      </c>
      <c r="B4512" t="s">
        <v>9254</v>
      </c>
      <c r="C4512" t="str">
        <f>IFERROR(VLOOKUP(Table1[[#This Row],[Ticker]],[1]!Table2[[Symbol]:[Industry]],2,FALSE),"-")</f>
        <v>-</v>
      </c>
      <c r="D4512" t="s">
        <v>532</v>
      </c>
      <c r="E4512">
        <v>7.7544599999999999</v>
      </c>
      <c r="F4512">
        <v>7.77</v>
      </c>
      <c r="G4512">
        <v>-30.033630345376601</v>
      </c>
      <c r="H4512">
        <v>-1.2717375111229301</v>
      </c>
      <c r="I4512">
        <v>-14.416498353258</v>
      </c>
      <c r="J4512">
        <v>-1.3721459806944301</v>
      </c>
      <c r="K4512">
        <v>7.7699995880806201</v>
      </c>
      <c r="L4512">
        <v>7.7553887797710299</v>
      </c>
      <c r="M4512">
        <v>100</v>
      </c>
      <c r="O4512">
        <v>0</v>
      </c>
      <c r="P4512">
        <v>0</v>
      </c>
    </row>
    <row r="4513" spans="1:17" hidden="1" x14ac:dyDescent="0.3">
      <c r="A4513" t="s">
        <v>9255</v>
      </c>
      <c r="B4513" t="s">
        <v>9256</v>
      </c>
      <c r="C4513" t="str">
        <f>IFERROR(VLOOKUP(Table1[[#This Row],[Ticker]],[1]!Table2[[Symbol]:[Industry]],2,FALSE),"-")</f>
        <v>-</v>
      </c>
      <c r="D4513" t="s">
        <v>681</v>
      </c>
      <c r="E4513">
        <v>7.7401920000000004</v>
      </c>
      <c r="F4513">
        <v>4.8</v>
      </c>
      <c r="G4513">
        <v>19.9663696546233</v>
      </c>
      <c r="H4513">
        <v>-8.6111870524073399</v>
      </c>
      <c r="I4513">
        <v>-49.3758479467539</v>
      </c>
      <c r="J4513">
        <v>7.6991283173617102</v>
      </c>
      <c r="K4513">
        <v>4.9809560507086204</v>
      </c>
      <c r="L4513">
        <v>4.6434775044991703</v>
      </c>
      <c r="M4513">
        <v>43.043125728522902</v>
      </c>
      <c r="N4513">
        <v>1.47764377991686</v>
      </c>
      <c r="O4513">
        <v>61.25</v>
      </c>
      <c r="P4513">
        <v>57.894736842105203</v>
      </c>
      <c r="Q4513">
        <v>8.5560329473857999E-2</v>
      </c>
    </row>
    <row r="4514" spans="1:17" hidden="1" x14ac:dyDescent="0.3">
      <c r="A4514" t="s">
        <v>9257</v>
      </c>
      <c r="B4514" t="s">
        <v>9258</v>
      </c>
      <c r="C4514" t="str">
        <f>IFERROR(VLOOKUP(Table1[[#This Row],[Ticker]],[1]!Table2[[Symbol]:[Industry]],2,FALSE),"-")</f>
        <v>-</v>
      </c>
      <c r="D4514" t="s">
        <v>1308</v>
      </c>
      <c r="E4514">
        <v>7.7265252000000002</v>
      </c>
      <c r="F4514">
        <v>7.29</v>
      </c>
      <c r="G4514">
        <v>-34.739512698317803</v>
      </c>
      <c r="H4514">
        <v>1.40431882690524</v>
      </c>
      <c r="I4514">
        <v>-22.718385145710801</v>
      </c>
      <c r="J4514">
        <v>-6.2024331869607598</v>
      </c>
      <c r="K4514">
        <v>7.3888559282082102</v>
      </c>
      <c r="L4514">
        <v>7.6981495070998101</v>
      </c>
      <c r="M4514">
        <v>30.054918915734699</v>
      </c>
      <c r="N4514">
        <v>0.58823529411764697</v>
      </c>
      <c r="O4514">
        <v>42.524005486968399</v>
      </c>
      <c r="P4514">
        <v>17.580645161290299</v>
      </c>
    </row>
    <row r="4515" spans="1:17" hidden="1" x14ac:dyDescent="0.3">
      <c r="A4515" t="s">
        <v>9259</v>
      </c>
      <c r="B4515" t="s">
        <v>9260</v>
      </c>
      <c r="C4515" t="str">
        <f>IFERROR(VLOOKUP(Table1[[#This Row],[Ticker]],[1]!Table2[[Symbol]:[Industry]],2,FALSE),"-")</f>
        <v>-</v>
      </c>
      <c r="D4515" t="s">
        <v>366</v>
      </c>
      <c r="E4515">
        <v>7.7164830000000002</v>
      </c>
      <c r="F4515">
        <v>11.85</v>
      </c>
      <c r="G4515">
        <v>11.5434305865229</v>
      </c>
      <c r="H4515">
        <v>-10.565417808520699</v>
      </c>
      <c r="I4515">
        <v>-25.652453409437701</v>
      </c>
      <c r="J4515">
        <v>-0.87791204329741401</v>
      </c>
      <c r="K4515">
        <v>12.687919865232599</v>
      </c>
      <c r="L4515">
        <v>11.409397310336001</v>
      </c>
      <c r="M4515">
        <v>39.140650302321603</v>
      </c>
      <c r="N4515">
        <v>0.87935684644175105</v>
      </c>
      <c r="O4515">
        <v>58.312236286919799</v>
      </c>
      <c r="P4515">
        <v>96.192052980132402</v>
      </c>
      <c r="Q4515">
        <v>0.120344910699586</v>
      </c>
    </row>
    <row r="4516" spans="1:17" hidden="1" x14ac:dyDescent="0.3">
      <c r="A4516" t="s">
        <v>9261</v>
      </c>
      <c r="B4516" t="s">
        <v>9262</v>
      </c>
      <c r="C4516" t="str">
        <f>IFERROR(VLOOKUP(Table1[[#This Row],[Ticker]],[1]!Table2[[Symbol]:[Industry]],2,FALSE),"-")</f>
        <v>-</v>
      </c>
      <c r="D4516" t="s">
        <v>566</v>
      </c>
      <c r="E4516">
        <v>7.6607279999999998</v>
      </c>
      <c r="F4516">
        <v>8.24</v>
      </c>
      <c r="G4516">
        <v>34.109795949443999</v>
      </c>
      <c r="H4516">
        <v>2.5179935402218101</v>
      </c>
      <c r="I4516">
        <v>65.104198814498005</v>
      </c>
      <c r="J4516">
        <v>11.3768580033693</v>
      </c>
      <c r="K4516">
        <v>8.2228801658950506</v>
      </c>
      <c r="L4516">
        <v>6.72447144283786</v>
      </c>
      <c r="M4516">
        <v>43.887773014055</v>
      </c>
      <c r="N4516">
        <v>1.16363636363636</v>
      </c>
      <c r="O4516">
        <v>36.407766990291201</v>
      </c>
      <c r="P4516">
        <v>134.75783475783399</v>
      </c>
      <c r="Q4516">
        <v>2.5340398255881001E-2</v>
      </c>
    </row>
    <row r="4517" spans="1:17" hidden="1" x14ac:dyDescent="0.3">
      <c r="A4517" t="s">
        <v>9263</v>
      </c>
      <c r="B4517" t="s">
        <v>9264</v>
      </c>
      <c r="C4517" t="str">
        <f>IFERROR(VLOOKUP(Table1[[#This Row],[Ticker]],[1]!Table2[[Symbol]:[Industry]],2,FALSE),"-")</f>
        <v>-</v>
      </c>
      <c r="D4517" t="s">
        <v>532</v>
      </c>
      <c r="E4517">
        <v>7.6230000000000002</v>
      </c>
      <c r="F4517">
        <v>25.41</v>
      </c>
      <c r="G4517">
        <v>66.486091232349494</v>
      </c>
      <c r="H4517">
        <v>8.7282624888770606</v>
      </c>
      <c r="I4517">
        <v>-0.87762435861993104</v>
      </c>
      <c r="J4517">
        <v>19.025863969554301</v>
      </c>
      <c r="K4517">
        <v>20.648951747179598</v>
      </c>
      <c r="L4517">
        <v>20.010443033972201</v>
      </c>
      <c r="M4517">
        <v>77.238174919842606</v>
      </c>
      <c r="N4517">
        <v>1.05490094225444</v>
      </c>
      <c r="O4517">
        <v>20.031483667847301</v>
      </c>
      <c r="P4517">
        <v>96.519721577726202</v>
      </c>
    </row>
    <row r="4518" spans="1:17" hidden="1" x14ac:dyDescent="0.3">
      <c r="A4518" t="s">
        <v>9265</v>
      </c>
      <c r="B4518" t="s">
        <v>9266</v>
      </c>
      <c r="C4518" t="str">
        <f>IFERROR(VLOOKUP(Table1[[#This Row],[Ticker]],[1]!Table2[[Symbol]:[Industry]],2,FALSE),"-")</f>
        <v>-</v>
      </c>
      <c r="D4518" t="s">
        <v>4824</v>
      </c>
      <c r="E4518">
        <v>7.62</v>
      </c>
      <c r="F4518">
        <v>6.35</v>
      </c>
      <c r="G4518">
        <v>21.1568458450995</v>
      </c>
      <c r="H4518">
        <v>-3.1081315011062398</v>
      </c>
      <c r="I4518">
        <v>-18.058379992104701</v>
      </c>
      <c r="J4518">
        <v>5.3429175401766997</v>
      </c>
      <c r="K4518">
        <v>6.1533653901376404</v>
      </c>
      <c r="L4518">
        <v>6.07378188096384</v>
      </c>
      <c r="M4518">
        <v>66.757184545146202</v>
      </c>
      <c r="N4518">
        <v>0.18794881905842201</v>
      </c>
      <c r="O4518">
        <v>26.2992125984252</v>
      </c>
      <c r="P4518">
        <v>67.105263157894697</v>
      </c>
      <c r="Q4518">
        <v>1.9415912223292E-2</v>
      </c>
    </row>
    <row r="4519" spans="1:17" hidden="1" x14ac:dyDescent="0.3">
      <c r="A4519" t="s">
        <v>9267</v>
      </c>
      <c r="B4519" t="s">
        <v>9268</v>
      </c>
      <c r="C4519" t="str">
        <f>IFERROR(VLOOKUP(Table1[[#This Row],[Ticker]],[1]!Table2[[Symbol]:[Industry]],2,FALSE),"-")</f>
        <v>-</v>
      </c>
      <c r="D4519" t="s">
        <v>2600</v>
      </c>
      <c r="E4519">
        <v>7.5950602529999998</v>
      </c>
      <c r="F4519">
        <v>7.59</v>
      </c>
      <c r="G4519">
        <v>-6.8193446310909502</v>
      </c>
      <c r="H4519">
        <v>7.74113802535775</v>
      </c>
      <c r="I4519">
        <v>-11.151192230809</v>
      </c>
      <c r="J4519">
        <v>1.87988653963076</v>
      </c>
      <c r="K4519">
        <v>7.0834120716543998</v>
      </c>
      <c r="L4519">
        <v>6.8503714032039102</v>
      </c>
      <c r="M4519">
        <v>58.421084840521303</v>
      </c>
      <c r="N4519">
        <v>1.33647570409635</v>
      </c>
      <c r="O4519">
        <v>11.9894598155467</v>
      </c>
      <c r="P4519">
        <v>38.7568555758683</v>
      </c>
      <c r="Q4519">
        <v>-2.8745060504889999E-3</v>
      </c>
    </row>
    <row r="4520" spans="1:17" hidden="1" x14ac:dyDescent="0.3">
      <c r="A4520" t="s">
        <v>9269</v>
      </c>
      <c r="B4520" t="s">
        <v>9270</v>
      </c>
      <c r="C4520" t="str">
        <f>IFERROR(VLOOKUP(Table1[[#This Row],[Ticker]],[1]!Table2[[Symbol]:[Industry]],2,FALSE),"-")</f>
        <v>-</v>
      </c>
      <c r="D4520" t="s">
        <v>51</v>
      </c>
      <c r="E4520">
        <v>7.5865445500000002</v>
      </c>
      <c r="F4520">
        <v>6.89</v>
      </c>
      <c r="G4520">
        <v>26.5572787455324</v>
      </c>
      <c r="H4520">
        <v>31.427882260740098</v>
      </c>
      <c r="I4520">
        <v>5.4095886032637202</v>
      </c>
      <c r="J4520">
        <v>8.1342391398592007E-2</v>
      </c>
      <c r="K4520">
        <v>6.4096404391938799</v>
      </c>
      <c r="L4520">
        <v>5.7823629718054903</v>
      </c>
      <c r="M4520">
        <v>55.0314923683693</v>
      </c>
      <c r="N4520">
        <v>0.46833792629611698</v>
      </c>
      <c r="O4520">
        <v>16.11030478955</v>
      </c>
      <c r="P4520">
        <v>78.961038961038895</v>
      </c>
      <c r="Q4520">
        <v>0.103789548346824</v>
      </c>
    </row>
    <row r="4521" spans="1:17" hidden="1" x14ac:dyDescent="0.3">
      <c r="A4521" t="s">
        <v>9271</v>
      </c>
      <c r="B4521" t="s">
        <v>9272</v>
      </c>
      <c r="C4521" t="str">
        <f>IFERROR(VLOOKUP(Table1[[#This Row],[Ticker]],[1]!Table2[[Symbol]:[Industry]],2,FALSE),"-")</f>
        <v>-</v>
      </c>
      <c r="D4521" t="s">
        <v>72</v>
      </c>
      <c r="E4521">
        <v>7.5763800000000003</v>
      </c>
      <c r="F4521">
        <v>25.77</v>
      </c>
      <c r="G4521">
        <v>-25.0641802435436</v>
      </c>
      <c r="H4521">
        <v>-1.2717375111229301</v>
      </c>
      <c r="I4521">
        <v>-14.416498353258</v>
      </c>
      <c r="J4521">
        <v>-1.3721459806944301</v>
      </c>
      <c r="K4521">
        <v>25.7697139078433</v>
      </c>
      <c r="L4521">
        <v>25.564736989078501</v>
      </c>
      <c r="M4521">
        <v>100</v>
      </c>
      <c r="O4521">
        <v>0</v>
      </c>
      <c r="P4521">
        <v>4.9694501018329804</v>
      </c>
    </row>
    <row r="4522" spans="1:17" hidden="1" x14ac:dyDescent="0.3">
      <c r="A4522" t="s">
        <v>9273</v>
      </c>
      <c r="B4522" t="s">
        <v>3462</v>
      </c>
      <c r="C4522" t="str">
        <f>IFERROR(VLOOKUP(Table1[[#This Row],[Ticker]],[1]!Table2[[Symbol]:[Industry]],2,FALSE),"-")</f>
        <v>-</v>
      </c>
      <c r="D4522" t="s">
        <v>121</v>
      </c>
      <c r="E4522">
        <v>7.5608500000000003</v>
      </c>
      <c r="F4522">
        <v>6.49</v>
      </c>
      <c r="G4522">
        <v>-35.150589409704097</v>
      </c>
      <c r="H4522">
        <v>-4.0495152889007002</v>
      </c>
      <c r="I4522">
        <v>-36.317822059635802</v>
      </c>
      <c r="J4522">
        <v>7.4658245594037602</v>
      </c>
      <c r="K4522">
        <v>6.90387498940225</v>
      </c>
      <c r="L4522">
        <v>7.20883094849074</v>
      </c>
      <c r="M4522">
        <v>49.1598737204312</v>
      </c>
      <c r="N4522">
        <v>0.855544508779984</v>
      </c>
      <c r="O4522">
        <v>42.835130970724101</v>
      </c>
      <c r="P4522">
        <v>9.6283783783783701</v>
      </c>
      <c r="Q4522">
        <v>0.100054146755821</v>
      </c>
    </row>
    <row r="4523" spans="1:17" hidden="1" x14ac:dyDescent="0.3">
      <c r="A4523" t="s">
        <v>9274</v>
      </c>
      <c r="B4523" t="s">
        <v>9275</v>
      </c>
      <c r="C4523" t="str">
        <f>IFERROR(VLOOKUP(Table1[[#This Row],[Ticker]],[1]!Table2[[Symbol]:[Industry]],2,FALSE),"-")</f>
        <v>-</v>
      </c>
      <c r="D4523" t="s">
        <v>388</v>
      </c>
      <c r="E4523">
        <v>7.5508921139999998</v>
      </c>
      <c r="F4523">
        <v>13.01</v>
      </c>
      <c r="G4523">
        <v>87.524898082716902</v>
      </c>
      <c r="H4523">
        <v>-26.595316576964201</v>
      </c>
      <c r="I4523">
        <v>31.763276927640799</v>
      </c>
      <c r="J4523">
        <v>32.668258059709501</v>
      </c>
      <c r="K4523">
        <v>14.8698301243576</v>
      </c>
      <c r="L4523">
        <v>12.3660843554803</v>
      </c>
      <c r="M4523">
        <v>50.963860650159198</v>
      </c>
      <c r="N4523">
        <v>1.21061855822301</v>
      </c>
      <c r="O4523">
        <v>84.396617986164401</v>
      </c>
      <c r="P4523">
        <v>131.494661921708</v>
      </c>
      <c r="Q4523">
        <v>0.109211651089152</v>
      </c>
    </row>
    <row r="4524" spans="1:17" hidden="1" x14ac:dyDescent="0.3">
      <c r="A4524" t="s">
        <v>9276</v>
      </c>
      <c r="B4524" t="s">
        <v>9277</v>
      </c>
      <c r="C4524" t="str">
        <f>IFERROR(VLOOKUP(Table1[[#This Row],[Ticker]],[1]!Table2[[Symbol]:[Industry]],2,FALSE),"-")</f>
        <v>-</v>
      </c>
      <c r="D4524" t="s">
        <v>630</v>
      </c>
      <c r="E4524">
        <v>7.5142448000000002</v>
      </c>
      <c r="F4524">
        <v>12.17</v>
      </c>
      <c r="G4524">
        <v>-15.4385267672222</v>
      </c>
      <c r="H4524">
        <v>-9.7679781126266896</v>
      </c>
      <c r="I4524">
        <v>-29.9026094643691</v>
      </c>
      <c r="J4524">
        <v>-8.4713826219158097</v>
      </c>
      <c r="K4524">
        <v>12.813046238970401</v>
      </c>
      <c r="L4524">
        <v>12.7834956710804</v>
      </c>
      <c r="M4524">
        <v>27.556785122734102</v>
      </c>
      <c r="N4524">
        <v>0.97930949518271004</v>
      </c>
      <c r="O4524">
        <v>56.532456861133902</v>
      </c>
      <c r="P4524">
        <v>26.375908618899199</v>
      </c>
      <c r="Q4524">
        <v>5.2615509537984002E-2</v>
      </c>
    </row>
    <row r="4525" spans="1:17" hidden="1" x14ac:dyDescent="0.3">
      <c r="A4525" t="s">
        <v>9278</v>
      </c>
      <c r="B4525" t="s">
        <v>9279</v>
      </c>
      <c r="C4525" t="str">
        <f>IFERROR(VLOOKUP(Table1[[#This Row],[Ticker]],[1]!Table2[[Symbol]:[Industry]],2,FALSE),"-")</f>
        <v>-</v>
      </c>
      <c r="D4525" t="s">
        <v>630</v>
      </c>
      <c r="E4525">
        <v>7.4900897999999998</v>
      </c>
      <c r="F4525">
        <v>24.21</v>
      </c>
      <c r="G4525">
        <v>62.109226797480503</v>
      </c>
      <c r="H4525">
        <v>-1.2717375111229301</v>
      </c>
      <c r="I4525">
        <v>6.9977443749265396</v>
      </c>
      <c r="J4525">
        <v>-1.3721459806944301</v>
      </c>
      <c r="K4525">
        <v>22.7193619799991</v>
      </c>
      <c r="M4525">
        <v>99.997122905156402</v>
      </c>
      <c r="N4525">
        <v>0</v>
      </c>
      <c r="O4525">
        <v>0</v>
      </c>
      <c r="P4525">
        <v>101.75</v>
      </c>
    </row>
    <row r="4526" spans="1:17" hidden="1" x14ac:dyDescent="0.3">
      <c r="A4526" t="s">
        <v>9280</v>
      </c>
      <c r="B4526" t="s">
        <v>9281</v>
      </c>
      <c r="C4526" t="str">
        <f>IFERROR(VLOOKUP(Table1[[#This Row],[Ticker]],[1]!Table2[[Symbol]:[Industry]],2,FALSE),"-")</f>
        <v>-</v>
      </c>
      <c r="D4526" t="s">
        <v>72</v>
      </c>
      <c r="E4526">
        <v>7.4730264399999999</v>
      </c>
      <c r="F4526">
        <v>1.1000000000000001</v>
      </c>
      <c r="G4526">
        <v>24.895947119412</v>
      </c>
      <c r="H4526">
        <v>-2.22411846350388</v>
      </c>
      <c r="I4526">
        <v>-10.6429134475976</v>
      </c>
      <c r="J4526">
        <v>-0.40127219428667099</v>
      </c>
      <c r="K4526">
        <v>1.0523232592953899</v>
      </c>
      <c r="L4526">
        <v>0.99984705564301501</v>
      </c>
      <c r="M4526">
        <v>61.192680228286299</v>
      </c>
      <c r="N4526">
        <v>1.1146518431071</v>
      </c>
      <c r="O4526">
        <v>11.818181818181801</v>
      </c>
      <c r="P4526">
        <v>74.603174603174594</v>
      </c>
      <c r="Q4526">
        <v>-5.3025755757523003E-2</v>
      </c>
    </row>
    <row r="4527" spans="1:17" hidden="1" x14ac:dyDescent="0.3">
      <c r="A4527" t="s">
        <v>9282</v>
      </c>
      <c r="B4527" t="s">
        <v>9283</v>
      </c>
      <c r="C4527" t="str">
        <f>IFERROR(VLOOKUP(Table1[[#This Row],[Ticker]],[1]!Table2[[Symbol]:[Industry]],2,FALSE),"-")</f>
        <v>-</v>
      </c>
      <c r="D4527" t="s">
        <v>514</v>
      </c>
      <c r="E4527">
        <v>7.4687949619999996</v>
      </c>
      <c r="F4527">
        <v>4.66</v>
      </c>
      <c r="G4527">
        <v>-47.555754239181901</v>
      </c>
      <c r="H4527">
        <v>3.2610314964036602E-2</v>
      </c>
      <c r="I4527">
        <v>-47.366138641027703</v>
      </c>
      <c r="J4527">
        <v>3.11215895204099</v>
      </c>
      <c r="K4527">
        <v>6.1606576249207698</v>
      </c>
      <c r="L4527">
        <v>12.9770448698377</v>
      </c>
      <c r="M4527">
        <v>79.238138167898299</v>
      </c>
      <c r="N4527">
        <v>0.278996851147498</v>
      </c>
      <c r="O4527">
        <v>75.965665236051393</v>
      </c>
      <c r="P4527">
        <v>10.4265402843602</v>
      </c>
      <c r="Q4527">
        <v>-0.20833047815529701</v>
      </c>
    </row>
    <row r="4528" spans="1:17" hidden="1" x14ac:dyDescent="0.3">
      <c r="A4528" t="s">
        <v>9284</v>
      </c>
      <c r="B4528" t="s">
        <v>9285</v>
      </c>
      <c r="C4528" t="str">
        <f>IFERROR(VLOOKUP(Table1[[#This Row],[Ticker]],[1]!Table2[[Symbol]:[Industry]],2,FALSE),"-")</f>
        <v>-</v>
      </c>
      <c r="D4528" t="s">
        <v>51</v>
      </c>
      <c r="E4528">
        <v>7.4577342399999997</v>
      </c>
      <c r="F4528">
        <v>6.88</v>
      </c>
      <c r="G4528">
        <v>7.5663696546233403</v>
      </c>
      <c r="H4528">
        <v>-17.3165136305259</v>
      </c>
      <c r="I4528">
        <v>-46.633247121730903</v>
      </c>
      <c r="J4528">
        <v>-5.2182998268482796</v>
      </c>
      <c r="K4528">
        <v>7.9029483886212502</v>
      </c>
      <c r="L4528">
        <v>8.2590024347184592</v>
      </c>
      <c r="M4528">
        <v>29.794059212581701</v>
      </c>
      <c r="N4528">
        <v>2.8793862531213001</v>
      </c>
      <c r="O4528">
        <v>53.343023255813897</v>
      </c>
      <c r="P4528">
        <v>56.363636363636303</v>
      </c>
      <c r="Q4528">
        <v>2.1038280177404001E-2</v>
      </c>
    </row>
    <row r="4529" spans="1:17" hidden="1" x14ac:dyDescent="0.3">
      <c r="A4529" t="s">
        <v>9286</v>
      </c>
      <c r="B4529" t="s">
        <v>9287</v>
      </c>
      <c r="C4529" t="str">
        <f>IFERROR(VLOOKUP(Table1[[#This Row],[Ticker]],[1]!Table2[[Symbol]:[Industry]],2,FALSE),"-")</f>
        <v>-</v>
      </c>
      <c r="D4529" t="s">
        <v>46</v>
      </c>
      <c r="E4529">
        <v>7.4571772000000003</v>
      </c>
      <c r="F4529">
        <v>10.42</v>
      </c>
      <c r="G4529">
        <v>5.2910449792986602</v>
      </c>
      <c r="H4529">
        <v>3.03256679318137</v>
      </c>
      <c r="I4529">
        <v>-19.9468700667666</v>
      </c>
      <c r="J4529">
        <v>0.48513652174934802</v>
      </c>
      <c r="K4529">
        <v>9.5440334492551901</v>
      </c>
      <c r="L4529">
        <v>9.2768258230894798</v>
      </c>
      <c r="M4529">
        <v>82.549578528751994</v>
      </c>
      <c r="N4529">
        <v>0.798525518988493</v>
      </c>
      <c r="O4529">
        <v>41.0748560460652</v>
      </c>
      <c r="P4529">
        <v>68.608414239482201</v>
      </c>
      <c r="Q4529">
        <v>3.9110376252862997E-2</v>
      </c>
    </row>
    <row r="4530" spans="1:17" hidden="1" x14ac:dyDescent="0.3">
      <c r="A4530" t="s">
        <v>9288</v>
      </c>
      <c r="B4530" t="s">
        <v>9289</v>
      </c>
      <c r="C4530" t="str">
        <f>IFERROR(VLOOKUP(Table1[[#This Row],[Ticker]],[1]!Table2[[Symbol]:[Industry]],2,FALSE),"-")</f>
        <v>-</v>
      </c>
      <c r="D4530" t="s">
        <v>1308</v>
      </c>
      <c r="E4530">
        <v>7.4257759999999999</v>
      </c>
      <c r="F4530">
        <v>190.6</v>
      </c>
      <c r="G4530">
        <v>-2.9669636787099898</v>
      </c>
      <c r="H4530">
        <v>-1.37655931405795</v>
      </c>
      <c r="I4530">
        <v>28.515635130056499</v>
      </c>
      <c r="J4530">
        <v>-1.3721459806944301</v>
      </c>
      <c r="K4530">
        <v>180.80279382869099</v>
      </c>
      <c r="L4530">
        <v>152.94476217155301</v>
      </c>
      <c r="M4530">
        <v>31.826066720630799</v>
      </c>
      <c r="N4530">
        <v>0</v>
      </c>
      <c r="O4530">
        <v>5.5089192025183698</v>
      </c>
      <c r="P4530">
        <v>69.875222816399202</v>
      </c>
    </row>
    <row r="4531" spans="1:17" hidden="1" x14ac:dyDescent="0.3">
      <c r="A4531" t="s">
        <v>9290</v>
      </c>
      <c r="B4531" t="s">
        <v>9291</v>
      </c>
      <c r="C4531" t="str">
        <f>IFERROR(VLOOKUP(Table1[[#This Row],[Ticker]],[1]!Table2[[Symbol]:[Industry]],2,FALSE),"-")</f>
        <v>-</v>
      </c>
      <c r="D4531" t="s">
        <v>172</v>
      </c>
      <c r="E4531">
        <v>7.4247381810000004</v>
      </c>
      <c r="F4531">
        <v>14.09</v>
      </c>
      <c r="G4531">
        <v>-26.430689168906</v>
      </c>
      <c r="H4531">
        <v>-7.1777777795793103</v>
      </c>
      <c r="I4531">
        <v>-41.899771641986703</v>
      </c>
      <c r="J4531">
        <v>3.0210036842348198</v>
      </c>
      <c r="K4531">
        <v>14.296271814947501</v>
      </c>
      <c r="L4531">
        <v>15.5695029272465</v>
      </c>
      <c r="M4531">
        <v>62.063653687538597</v>
      </c>
      <c r="N4531">
        <v>0.61499185539634205</v>
      </c>
      <c r="O4531">
        <v>55.429382540809002</v>
      </c>
      <c r="P4531">
        <v>14.0890688259109</v>
      </c>
      <c r="Q4531">
        <v>-8.3362065059999994E-3</v>
      </c>
    </row>
    <row r="4532" spans="1:17" hidden="1" x14ac:dyDescent="0.3">
      <c r="A4532" t="s">
        <v>9292</v>
      </c>
      <c r="B4532" t="s">
        <v>9293</v>
      </c>
      <c r="C4532" t="str">
        <f>IFERROR(VLOOKUP(Table1[[#This Row],[Ticker]],[1]!Table2[[Symbol]:[Industry]],2,FALSE),"-")</f>
        <v>-</v>
      </c>
      <c r="D4532" t="s">
        <v>228</v>
      </c>
      <c r="E4532">
        <v>7.4062384799999998</v>
      </c>
      <c r="F4532">
        <v>12.05</v>
      </c>
      <c r="G4532">
        <v>187.90832216121899</v>
      </c>
      <c r="H4532">
        <v>-0.36861764248582501</v>
      </c>
      <c r="I4532">
        <v>79.625369601653404</v>
      </c>
      <c r="J4532">
        <v>0.95924452721563003</v>
      </c>
      <c r="K4532">
        <v>12.382127664486999</v>
      </c>
      <c r="L4532">
        <v>10.614768364014299</v>
      </c>
      <c r="M4532">
        <v>52.187199569992103</v>
      </c>
      <c r="N4532">
        <v>2.1363359134439399</v>
      </c>
      <c r="O4532">
        <v>53.195020746887899</v>
      </c>
      <c r="P4532">
        <v>223.924731182795</v>
      </c>
      <c r="Q4532">
        <v>0.12685060647733801</v>
      </c>
    </row>
    <row r="4533" spans="1:17" hidden="1" x14ac:dyDescent="0.3">
      <c r="A4533" t="s">
        <v>9294</v>
      </c>
      <c r="B4533" t="s">
        <v>9295</v>
      </c>
      <c r="C4533" t="str">
        <f>IFERROR(VLOOKUP(Table1[[#This Row],[Ticker]],[1]!Table2[[Symbol]:[Industry]],2,FALSE),"-")</f>
        <v>-</v>
      </c>
      <c r="D4533" t="s">
        <v>415</v>
      </c>
      <c r="E4533">
        <v>7.3688719999999996</v>
      </c>
      <c r="F4533">
        <v>28.96</v>
      </c>
      <c r="G4533">
        <v>17.420544807372799</v>
      </c>
      <c r="H4533">
        <v>-21.061211195333399</v>
      </c>
      <c r="I4533">
        <v>1.5162478436995599</v>
      </c>
      <c r="J4533">
        <v>-7.5875305960790502</v>
      </c>
      <c r="K4533">
        <v>33.492360911258899</v>
      </c>
      <c r="L4533">
        <v>29.081356760821201</v>
      </c>
      <c r="M4533">
        <v>26.602466591324202</v>
      </c>
      <c r="N4533">
        <v>0.26346022932318403</v>
      </c>
      <c r="O4533">
        <v>53.453038674033102</v>
      </c>
      <c r="P4533">
        <v>52.421052631578902</v>
      </c>
      <c r="Q4533">
        <v>9.2777254457031999E-2</v>
      </c>
    </row>
    <row r="4534" spans="1:17" hidden="1" x14ac:dyDescent="0.3">
      <c r="A4534" t="s">
        <v>9296</v>
      </c>
      <c r="B4534" t="s">
        <v>9297</v>
      </c>
      <c r="C4534" t="str">
        <f>IFERROR(VLOOKUP(Table1[[#This Row],[Ticker]],[1]!Table2[[Symbol]:[Industry]],2,FALSE),"-")</f>
        <v>-</v>
      </c>
      <c r="D4534" t="s">
        <v>1645</v>
      </c>
      <c r="E4534">
        <v>7.3580256999999998</v>
      </c>
      <c r="F4534">
        <v>22.39</v>
      </c>
      <c r="G4534">
        <v>9.8164633460661701</v>
      </c>
      <c r="H4534">
        <v>-12.2717375111229</v>
      </c>
      <c r="I4534">
        <v>16.903149740583601</v>
      </c>
      <c r="J4534">
        <v>5.1165792839166899</v>
      </c>
      <c r="K4534">
        <v>22.1914020045831</v>
      </c>
      <c r="L4534">
        <v>18.877645662472599</v>
      </c>
      <c r="M4534">
        <v>52.697274856747804</v>
      </c>
      <c r="N4534">
        <v>0.29645035606385101</v>
      </c>
      <c r="O4534">
        <v>51.808843233586401</v>
      </c>
      <c r="P4534">
        <v>76.996047430830004</v>
      </c>
      <c r="Q4534">
        <v>8.6507447182574998E-2</v>
      </c>
    </row>
    <row r="4535" spans="1:17" hidden="1" x14ac:dyDescent="0.3">
      <c r="A4535" t="s">
        <v>9298</v>
      </c>
      <c r="B4535" t="s">
        <v>9299</v>
      </c>
      <c r="C4535" t="str">
        <f>IFERROR(VLOOKUP(Table1[[#This Row],[Ticker]],[1]!Table2[[Symbol]:[Industry]],2,FALSE),"-")</f>
        <v>-</v>
      </c>
      <c r="D4535" t="s">
        <v>630</v>
      </c>
      <c r="E4535">
        <v>7.3270400000000002</v>
      </c>
      <c r="F4535">
        <v>32.71</v>
      </c>
      <c r="G4535">
        <v>-25.3616303453766</v>
      </c>
      <c r="H4535">
        <v>-6.9968174297512302</v>
      </c>
      <c r="I4535">
        <v>0.154429842889102</v>
      </c>
      <c r="J4535">
        <v>6.6253018680161702E-2</v>
      </c>
      <c r="K4535">
        <v>36.002746285409202</v>
      </c>
      <c r="L4535">
        <v>37.214431168449401</v>
      </c>
      <c r="M4535">
        <v>50.374467024281998</v>
      </c>
      <c r="N4535">
        <v>0.23421685245545101</v>
      </c>
      <c r="O4535">
        <v>81.0455518190155</v>
      </c>
      <c r="P4535">
        <v>30.578842315369201</v>
      </c>
    </row>
    <row r="4536" spans="1:17" hidden="1" x14ac:dyDescent="0.3">
      <c r="A4536" t="s">
        <v>9300</v>
      </c>
      <c r="B4536" t="s">
        <v>9301</v>
      </c>
      <c r="C4536" t="str">
        <f>IFERROR(VLOOKUP(Table1[[#This Row],[Ticker]],[1]!Table2[[Symbol]:[Industry]],2,FALSE),"-")</f>
        <v>-</v>
      </c>
      <c r="D4536" t="s">
        <v>4591</v>
      </c>
      <c r="E4536">
        <v>7.2326449999999998</v>
      </c>
      <c r="F4536">
        <v>11.14</v>
      </c>
      <c r="G4536">
        <v>1.8006891812505701</v>
      </c>
      <c r="H4536">
        <v>-1.2717375111229301</v>
      </c>
      <c r="I4536">
        <v>3.968198777454</v>
      </c>
      <c r="J4536">
        <v>-1.3721459806944301</v>
      </c>
      <c r="K4536">
        <v>10.5465919086986</v>
      </c>
      <c r="L4536">
        <v>9.8201258945523904</v>
      </c>
      <c r="M4536">
        <v>74.015420579939899</v>
      </c>
      <c r="N4536">
        <v>0</v>
      </c>
      <c r="O4536">
        <v>22.621184919209998</v>
      </c>
      <c r="P4536">
        <v>64.792899408284001</v>
      </c>
    </row>
    <row r="4537" spans="1:17" hidden="1" x14ac:dyDescent="0.3">
      <c r="A4537" t="s">
        <v>9302</v>
      </c>
      <c r="B4537" t="s">
        <v>9303</v>
      </c>
      <c r="C4537" t="str">
        <f>IFERROR(VLOOKUP(Table1[[#This Row],[Ticker]],[1]!Table2[[Symbol]:[Industry]],2,FALSE),"-")</f>
        <v>-</v>
      </c>
      <c r="D4537" t="s">
        <v>1483</v>
      </c>
      <c r="E4537">
        <v>7.20038</v>
      </c>
      <c r="F4537">
        <v>23</v>
      </c>
      <c r="G4537">
        <v>-29.156437362920499</v>
      </c>
      <c r="H4537">
        <v>-1.2717375111229301</v>
      </c>
      <c r="I4537">
        <v>-10.155392278915199</v>
      </c>
      <c r="J4537">
        <v>-1.3721459806944301</v>
      </c>
      <c r="K4537">
        <v>22.9371536225288</v>
      </c>
      <c r="L4537">
        <v>22.5693876678945</v>
      </c>
      <c r="M4537">
        <v>93.779490490814496</v>
      </c>
      <c r="N4537">
        <v>7.6750033081910807E-2</v>
      </c>
      <c r="O4537">
        <v>1.1304347826087</v>
      </c>
      <c r="P4537">
        <v>6.3337956541840104</v>
      </c>
    </row>
    <row r="4538" spans="1:17" hidden="1" x14ac:dyDescent="0.3">
      <c r="A4538" t="s">
        <v>9304</v>
      </c>
      <c r="B4538" t="s">
        <v>9305</v>
      </c>
      <c r="C4538" t="str">
        <f>IFERROR(VLOOKUP(Table1[[#This Row],[Ticker]],[1]!Table2[[Symbol]:[Industry]],2,FALSE),"-")</f>
        <v>-</v>
      </c>
      <c r="D4538" t="s">
        <v>46</v>
      </c>
      <c r="E4538">
        <v>7.1868800000000004</v>
      </c>
      <c r="F4538">
        <v>23.68</v>
      </c>
      <c r="G4538">
        <v>36.141808251114497</v>
      </c>
      <c r="H4538">
        <v>40.504016615228799</v>
      </c>
      <c r="I4538">
        <v>5.78654733202118</v>
      </c>
      <c r="J4538">
        <v>-19.8603658759823</v>
      </c>
      <c r="K4538">
        <v>21.4966645328923</v>
      </c>
      <c r="L4538">
        <v>19.659490321615099</v>
      </c>
      <c r="M4538">
        <v>42.0874041332074</v>
      </c>
      <c r="N4538">
        <v>2.25011939925463</v>
      </c>
      <c r="O4538">
        <v>35.388513513513502</v>
      </c>
      <c r="P4538">
        <v>82.153846153846104</v>
      </c>
      <c r="Q4538">
        <v>0.151341110618047</v>
      </c>
    </row>
    <row r="4539" spans="1:17" hidden="1" x14ac:dyDescent="0.3">
      <c r="A4539" t="s">
        <v>9306</v>
      </c>
      <c r="B4539" t="s">
        <v>9307</v>
      </c>
      <c r="C4539" t="str">
        <f>IFERROR(VLOOKUP(Table1[[#This Row],[Ticker]],[1]!Table2[[Symbol]:[Industry]],2,FALSE),"-")</f>
        <v>-</v>
      </c>
      <c r="D4539" t="s">
        <v>630</v>
      </c>
      <c r="E4539">
        <v>7.1443797780000002</v>
      </c>
      <c r="F4539">
        <v>34.17</v>
      </c>
      <c r="G4539">
        <v>-16.247416559162801</v>
      </c>
      <c r="H4539">
        <v>2.7465273290597101</v>
      </c>
      <c r="I4539">
        <v>-28.777400608897</v>
      </c>
      <c r="J4539">
        <v>-5.6578602664087203</v>
      </c>
      <c r="K4539">
        <v>33.849233676753201</v>
      </c>
      <c r="L4539">
        <v>31.621308825060101</v>
      </c>
      <c r="M4539">
        <v>61.4196501474066</v>
      </c>
      <c r="N4539">
        <v>9.3789202550531803E-2</v>
      </c>
      <c r="O4539">
        <v>31.4018144571261</v>
      </c>
      <c r="P4539">
        <v>53.228699551569498</v>
      </c>
    </row>
    <row r="4540" spans="1:17" hidden="1" x14ac:dyDescent="0.3">
      <c r="A4540" t="s">
        <v>9308</v>
      </c>
      <c r="B4540" t="s">
        <v>9309</v>
      </c>
      <c r="C4540" t="str">
        <f>IFERROR(VLOOKUP(Table1[[#This Row],[Ticker]],[1]!Table2[[Symbol]:[Industry]],2,FALSE),"-")</f>
        <v>-</v>
      </c>
      <c r="D4540" t="s">
        <v>1904</v>
      </c>
      <c r="E4540">
        <v>7.1420435309999997</v>
      </c>
      <c r="F4540">
        <v>2.17</v>
      </c>
      <c r="G4540">
        <v>111.07748076573399</v>
      </c>
      <c r="H4540">
        <v>63.122201882816398</v>
      </c>
      <c r="I4540">
        <v>74.279153820654997</v>
      </c>
      <c r="J4540">
        <v>3.4587718937016998</v>
      </c>
      <c r="K4540">
        <v>1.53442308948078</v>
      </c>
      <c r="L4540">
        <v>1.2160513048121599</v>
      </c>
      <c r="M4540">
        <v>92.778807111917203</v>
      </c>
      <c r="N4540">
        <v>0.55168344011291603</v>
      </c>
      <c r="O4540">
        <v>0</v>
      </c>
      <c r="P4540">
        <v>171.25</v>
      </c>
      <c r="Q4540">
        <v>9.0263474725572002E-2</v>
      </c>
    </row>
    <row r="4541" spans="1:17" hidden="1" x14ac:dyDescent="0.3">
      <c r="A4541" t="s">
        <v>9310</v>
      </c>
      <c r="B4541" t="s">
        <v>9311</v>
      </c>
      <c r="C4541" t="str">
        <f>IFERROR(VLOOKUP(Table1[[#This Row],[Ticker]],[1]!Table2[[Symbol]:[Industry]],2,FALSE),"-")</f>
        <v>-</v>
      </c>
      <c r="D4541" t="s">
        <v>4330</v>
      </c>
      <c r="E4541">
        <v>7.1293073799999904</v>
      </c>
      <c r="F4541">
        <v>6.85</v>
      </c>
      <c r="G4541">
        <v>-15.866963678709901</v>
      </c>
      <c r="H4541">
        <v>18.8734530514905</v>
      </c>
      <c r="I4541">
        <v>-32.965844369904801</v>
      </c>
      <c r="J4541">
        <v>7.3306454807177097</v>
      </c>
      <c r="K4541">
        <v>5.91516821730524</v>
      </c>
      <c r="L4541">
        <v>6.3287752726040596</v>
      </c>
      <c r="M4541">
        <v>71.145515423722998</v>
      </c>
      <c r="N4541">
        <v>1.7675673485727601</v>
      </c>
      <c r="O4541">
        <v>57.372262773722603</v>
      </c>
      <c r="P4541">
        <v>41.237113402061802</v>
      </c>
      <c r="Q4541">
        <v>1.3926414055923E-2</v>
      </c>
    </row>
    <row r="4542" spans="1:17" hidden="1" x14ac:dyDescent="0.3">
      <c r="A4542" t="s">
        <v>9312</v>
      </c>
      <c r="B4542" t="s">
        <v>9313</v>
      </c>
      <c r="C4542" t="str">
        <f>IFERROR(VLOOKUP(Table1[[#This Row],[Ticker]],[1]!Table2[[Symbol]:[Industry]],2,FALSE),"-")</f>
        <v>-</v>
      </c>
      <c r="D4542" t="s">
        <v>532</v>
      </c>
      <c r="E4542">
        <v>7.1288</v>
      </c>
      <c r="F4542">
        <v>10.72</v>
      </c>
      <c r="G4542">
        <v>23.328315291247002</v>
      </c>
      <c r="H4542">
        <v>2.6321663927809702</v>
      </c>
      <c r="I4542">
        <v>23.019399082639399</v>
      </c>
      <c r="J4542">
        <v>2.4278540193055602</v>
      </c>
      <c r="K4542">
        <v>9.6397126697364701</v>
      </c>
      <c r="L4542">
        <v>8.4437343792596398</v>
      </c>
      <c r="M4542">
        <v>75.964814596773607</v>
      </c>
      <c r="N4542">
        <v>0.74323386537126901</v>
      </c>
      <c r="O4542">
        <v>0.65298507462685496</v>
      </c>
      <c r="P4542">
        <v>79.564489112227804</v>
      </c>
      <c r="Q4542">
        <v>1.027536425425E-2</v>
      </c>
    </row>
    <row r="4543" spans="1:17" hidden="1" x14ac:dyDescent="0.3">
      <c r="A4543" t="s">
        <v>9314</v>
      </c>
      <c r="B4543" t="s">
        <v>9315</v>
      </c>
      <c r="C4543" t="str">
        <f>IFERROR(VLOOKUP(Table1[[#This Row],[Ticker]],[1]!Table2[[Symbol]:[Industry]],2,FALSE),"-")</f>
        <v>-</v>
      </c>
      <c r="D4543" t="s">
        <v>21</v>
      </c>
      <c r="E4543">
        <v>7.1203329629999903</v>
      </c>
      <c r="F4543">
        <v>4.17</v>
      </c>
      <c r="G4543">
        <v>89.440053865149594</v>
      </c>
      <c r="H4543">
        <v>-11.011997251382599</v>
      </c>
      <c r="I4543">
        <v>-38.598316535076101</v>
      </c>
      <c r="J4543">
        <v>-10.324111046196601</v>
      </c>
      <c r="K4543">
        <v>4.75897122883124</v>
      </c>
      <c r="L4543">
        <v>4.2420947814301604</v>
      </c>
      <c r="M4543">
        <v>9.3640413445678394</v>
      </c>
      <c r="N4543">
        <v>2.06562497444828</v>
      </c>
      <c r="O4543">
        <v>51.079136690647402</v>
      </c>
      <c r="Q4543">
        <v>5.5190178685172002E-2</v>
      </c>
    </row>
    <row r="4544" spans="1:17" hidden="1" x14ac:dyDescent="0.3">
      <c r="A4544" t="s">
        <v>9316</v>
      </c>
      <c r="B4544" t="s">
        <v>9317</v>
      </c>
      <c r="C4544" t="str">
        <f>IFERROR(VLOOKUP(Table1[[#This Row],[Ticker]],[1]!Table2[[Symbol]:[Industry]],2,FALSE),"-")</f>
        <v>-</v>
      </c>
      <c r="D4544" t="s">
        <v>21</v>
      </c>
      <c r="E4544">
        <v>7.0994999999999999</v>
      </c>
      <c r="F4544">
        <v>60.37</v>
      </c>
      <c r="G4544">
        <v>24.9201684225904</v>
      </c>
      <c r="H4544">
        <v>-1.2717375111229301</v>
      </c>
      <c r="I4544">
        <v>-4.1919228557228703</v>
      </c>
      <c r="J4544">
        <v>-1.3721459806944301</v>
      </c>
      <c r="K4544">
        <v>52.437766543059602</v>
      </c>
      <c r="L4544">
        <v>42.887890862869</v>
      </c>
      <c r="M4544">
        <v>100</v>
      </c>
      <c r="N4544">
        <v>0</v>
      </c>
      <c r="O4544">
        <v>0</v>
      </c>
      <c r="P4544">
        <v>54.953798767967101</v>
      </c>
    </row>
    <row r="4545" spans="1:17" hidden="1" x14ac:dyDescent="0.3">
      <c r="A4545" t="s">
        <v>9318</v>
      </c>
      <c r="B4545" t="s">
        <v>9319</v>
      </c>
      <c r="C4545" t="str">
        <f>IFERROR(VLOOKUP(Table1[[#This Row],[Ticker]],[1]!Table2[[Symbol]:[Industry]],2,FALSE),"-")</f>
        <v>-</v>
      </c>
      <c r="D4545" t="s">
        <v>72</v>
      </c>
      <c r="E4545">
        <v>7.0820999999999996</v>
      </c>
      <c r="F4545">
        <v>3.87</v>
      </c>
      <c r="G4545">
        <v>80.292456611144999</v>
      </c>
      <c r="H4545">
        <v>42.667656428270902</v>
      </c>
      <c r="I4545">
        <v>54.579134834514903</v>
      </c>
      <c r="J4545">
        <v>6.5823994738510097</v>
      </c>
      <c r="K4545">
        <v>2.8109514800129798</v>
      </c>
      <c r="L4545">
        <v>2.1107406698005202</v>
      </c>
      <c r="M4545">
        <v>99.863968792409295</v>
      </c>
      <c r="N4545">
        <v>0.16519524347812201</v>
      </c>
      <c r="O4545">
        <v>0</v>
      </c>
      <c r="P4545">
        <v>116.201117318435</v>
      </c>
      <c r="Q4545">
        <v>0.17825904623730501</v>
      </c>
    </row>
    <row r="4546" spans="1:17" hidden="1" x14ac:dyDescent="0.3">
      <c r="A4546" t="s">
        <v>9320</v>
      </c>
      <c r="B4546" t="s">
        <v>9321</v>
      </c>
      <c r="C4546" t="str">
        <f>IFERROR(VLOOKUP(Table1[[#This Row],[Ticker]],[1]!Table2[[Symbol]:[Industry]],2,FALSE),"-")</f>
        <v>-</v>
      </c>
      <c r="D4546" t="s">
        <v>630</v>
      </c>
      <c r="E4546">
        <v>7.0807911719999996</v>
      </c>
      <c r="F4546">
        <v>66.36</v>
      </c>
      <c r="G4546">
        <v>-39.7970244166304</v>
      </c>
      <c r="H4546">
        <v>-20.972886936410202</v>
      </c>
      <c r="I4546">
        <v>-24.179892424511699</v>
      </c>
      <c r="J4546">
        <v>-21.0732954059817</v>
      </c>
      <c r="O4546">
        <v>31.103074141048801</v>
      </c>
      <c r="P4546">
        <v>0</v>
      </c>
    </row>
    <row r="4547" spans="1:17" hidden="1" x14ac:dyDescent="0.3">
      <c r="A4547" t="s">
        <v>9322</v>
      </c>
      <c r="B4547" t="s">
        <v>9323</v>
      </c>
      <c r="C4547" t="str">
        <f>IFERROR(VLOOKUP(Table1[[#This Row],[Ticker]],[1]!Table2[[Symbol]:[Industry]],2,FALSE),"-")</f>
        <v>-</v>
      </c>
      <c r="D4547" t="s">
        <v>532</v>
      </c>
      <c r="E4547">
        <v>7.0349999999999904</v>
      </c>
      <c r="F4547">
        <v>30</v>
      </c>
      <c r="G4547">
        <v>112.881349411708</v>
      </c>
      <c r="H4547">
        <v>5.9212449450174196</v>
      </c>
      <c r="I4547">
        <v>11.0015618474108</v>
      </c>
      <c r="J4547">
        <v>-6.3488178313942703</v>
      </c>
      <c r="K4547">
        <v>30.333484419171299</v>
      </c>
      <c r="L4547">
        <v>26.615978210757699</v>
      </c>
      <c r="M4547">
        <v>59.069059695734197</v>
      </c>
      <c r="N4547">
        <v>0.59175236190504599</v>
      </c>
      <c r="O4547">
        <v>34.366666666666603</v>
      </c>
      <c r="P4547">
        <v>144.89795918367301</v>
      </c>
    </row>
    <row r="4548" spans="1:17" hidden="1" x14ac:dyDescent="0.3">
      <c r="A4548" t="s">
        <v>9324</v>
      </c>
      <c r="B4548" t="s">
        <v>9325</v>
      </c>
      <c r="C4548" t="str">
        <f>IFERROR(VLOOKUP(Table1[[#This Row],[Ticker]],[1]!Table2[[Symbol]:[Industry]],2,FALSE),"-")</f>
        <v>-</v>
      </c>
      <c r="D4548" t="s">
        <v>630</v>
      </c>
      <c r="E4548">
        <v>7.0178014549999999</v>
      </c>
      <c r="F4548">
        <v>14.15</v>
      </c>
      <c r="G4548">
        <v>-27.4973984613186</v>
      </c>
      <c r="H4548">
        <v>-10.674532936789999</v>
      </c>
      <c r="I4548">
        <v>-23.943352573206798</v>
      </c>
      <c r="J4548">
        <v>-5.7316362556776701</v>
      </c>
      <c r="K4548">
        <v>14.3832182871241</v>
      </c>
      <c r="L4548">
        <v>14.666268375511001</v>
      </c>
      <c r="M4548">
        <v>43.404064971676704</v>
      </c>
      <c r="N4548">
        <v>1.05531412978016</v>
      </c>
      <c r="O4548">
        <v>32.862190812720797</v>
      </c>
      <c r="P4548">
        <v>20.940170940170901</v>
      </c>
      <c r="Q4548">
        <v>9.3095630277933994E-2</v>
      </c>
    </row>
    <row r="4549" spans="1:17" hidden="1" x14ac:dyDescent="0.3">
      <c r="A4549" t="s">
        <v>9326</v>
      </c>
      <c r="B4549" t="s">
        <v>9327</v>
      </c>
      <c r="C4549" t="str">
        <f>IFERROR(VLOOKUP(Table1[[#This Row],[Ticker]],[1]!Table2[[Symbol]:[Industry]],2,FALSE),"-")</f>
        <v>-</v>
      </c>
      <c r="D4549" t="s">
        <v>415</v>
      </c>
      <c r="E4549">
        <v>6.9989520000000001</v>
      </c>
      <c r="F4549">
        <v>9.65</v>
      </c>
      <c r="G4549">
        <v>-36.162035014637297</v>
      </c>
      <c r="H4549">
        <v>-49.2566918367543</v>
      </c>
      <c r="I4549">
        <v>-64.416498353258007</v>
      </c>
      <c r="J4549">
        <v>-19.753258965517301</v>
      </c>
      <c r="K4549">
        <v>15.9069254844275</v>
      </c>
      <c r="L4549">
        <v>15.102888995790099</v>
      </c>
      <c r="M4549">
        <v>4.6430389182560997E-2</v>
      </c>
      <c r="N4549">
        <v>2.8470946612889501</v>
      </c>
      <c r="O4549">
        <v>121.968911917098</v>
      </c>
      <c r="P4549">
        <v>7.2222222222222099</v>
      </c>
      <c r="Q4549">
        <v>8.6162413517997999E-2</v>
      </c>
    </row>
    <row r="4550" spans="1:17" hidden="1" x14ac:dyDescent="0.3">
      <c r="A4550" t="s">
        <v>9328</v>
      </c>
      <c r="B4550" t="s">
        <v>9329</v>
      </c>
      <c r="C4550" t="str">
        <f>IFERROR(VLOOKUP(Table1[[#This Row],[Ticker]],[1]!Table2[[Symbol]:[Industry]],2,FALSE),"-")</f>
        <v>-</v>
      </c>
      <c r="D4550" t="s">
        <v>54</v>
      </c>
      <c r="E4550">
        <v>6.9807249999999996</v>
      </c>
      <c r="F4550">
        <v>2.93</v>
      </c>
      <c r="G4550">
        <v>-35.517501313118501</v>
      </c>
      <c r="H4550">
        <v>-27.014311768548598</v>
      </c>
      <c r="I4550">
        <v>-55.816498353257998</v>
      </c>
      <c r="J4550">
        <v>-2.6879354543786498</v>
      </c>
      <c r="K4550">
        <v>3.7512663733327698</v>
      </c>
      <c r="L4550">
        <v>3.8973901251832599</v>
      </c>
      <c r="M4550">
        <v>23.758872501330899</v>
      </c>
      <c r="N4550">
        <v>1.9532456319296401</v>
      </c>
      <c r="O4550">
        <v>105.119453924914</v>
      </c>
      <c r="P4550">
        <v>24.680851063829699</v>
      </c>
      <c r="Q4550">
        <v>-1.3974774098010999E-2</v>
      </c>
    </row>
    <row r="4551" spans="1:17" hidden="1" x14ac:dyDescent="0.3">
      <c r="A4551" t="s">
        <v>9330</v>
      </c>
      <c r="B4551" t="s">
        <v>9331</v>
      </c>
      <c r="C4551" t="str">
        <f>IFERROR(VLOOKUP(Table1[[#This Row],[Ticker]],[1]!Table2[[Symbol]:[Industry]],2,FALSE),"-")</f>
        <v>-</v>
      </c>
      <c r="D4551" t="s">
        <v>141</v>
      </c>
      <c r="E4551">
        <v>6.950278</v>
      </c>
      <c r="F4551">
        <v>13.9</v>
      </c>
      <c r="G4551">
        <v>11.803104348500799</v>
      </c>
      <c r="H4551">
        <v>25.634092085289598</v>
      </c>
      <c r="I4551">
        <v>-21.7498316865913</v>
      </c>
      <c r="J4551">
        <v>11.9184865253103</v>
      </c>
      <c r="K4551">
        <v>12.4450232145171</v>
      </c>
      <c r="L4551">
        <v>12.489073010131699</v>
      </c>
      <c r="M4551">
        <v>72.038699218659403</v>
      </c>
      <c r="N4551">
        <v>1.2529088837482301</v>
      </c>
      <c r="O4551">
        <v>35.683453237409999</v>
      </c>
      <c r="P4551">
        <v>50.922909880564603</v>
      </c>
      <c r="Q4551">
        <v>2.7057621532308999E-2</v>
      </c>
    </row>
    <row r="4552" spans="1:17" hidden="1" x14ac:dyDescent="0.3">
      <c r="A4552" t="s">
        <v>9332</v>
      </c>
      <c r="B4552" t="s">
        <v>9333</v>
      </c>
      <c r="C4552" t="str">
        <f>IFERROR(VLOOKUP(Table1[[#This Row],[Ticker]],[1]!Table2[[Symbol]:[Industry]],2,FALSE),"-")</f>
        <v>-</v>
      </c>
      <c r="D4552" t="s">
        <v>54</v>
      </c>
      <c r="E4552">
        <v>6.9000482999999999</v>
      </c>
      <c r="F4552">
        <v>23</v>
      </c>
      <c r="G4552">
        <v>-19.721879745856199</v>
      </c>
      <c r="H4552">
        <v>-1.2717375111229301</v>
      </c>
      <c r="I4552">
        <v>-9.6328992644197307</v>
      </c>
      <c r="J4552">
        <v>-1.3721459806944301</v>
      </c>
      <c r="K4552">
        <v>22.998211860828899</v>
      </c>
      <c r="L4552">
        <v>22.557734934276301</v>
      </c>
      <c r="M4552">
        <v>10.6643431554632</v>
      </c>
      <c r="N4552">
        <v>0</v>
      </c>
      <c r="O4552">
        <v>5.1739130434782696</v>
      </c>
      <c r="P4552">
        <v>12.1951219512195</v>
      </c>
    </row>
    <row r="4553" spans="1:17" hidden="1" x14ac:dyDescent="0.3">
      <c r="A4553" t="s">
        <v>9334</v>
      </c>
      <c r="B4553" t="s">
        <v>9335</v>
      </c>
      <c r="C4553" t="str">
        <f>IFERROR(VLOOKUP(Table1[[#This Row],[Ticker]],[1]!Table2[[Symbol]:[Industry]],2,FALSE),"-")</f>
        <v>-</v>
      </c>
      <c r="D4553" t="s">
        <v>72</v>
      </c>
      <c r="E4553">
        <v>6.89649100989155</v>
      </c>
      <c r="F4553">
        <v>6.88</v>
      </c>
      <c r="G4553">
        <v>123.84090840000999</v>
      </c>
      <c r="H4553">
        <v>67.355713469269205</v>
      </c>
      <c r="I4553">
        <v>139.45804039212899</v>
      </c>
      <c r="J4553">
        <v>-1.3721459806944301</v>
      </c>
      <c r="M4553">
        <v>100</v>
      </c>
      <c r="O4553">
        <v>0</v>
      </c>
      <c r="P4553">
        <v>153.87453874538701</v>
      </c>
    </row>
    <row r="4554" spans="1:17" hidden="1" x14ac:dyDescent="0.3">
      <c r="A4554" t="s">
        <v>9336</v>
      </c>
      <c r="B4554" t="s">
        <v>9337</v>
      </c>
      <c r="C4554" t="str">
        <f>IFERROR(VLOOKUP(Table1[[#This Row],[Ticker]],[1]!Table2[[Symbol]:[Industry]],2,FALSE),"-")</f>
        <v>-</v>
      </c>
      <c r="E4554">
        <v>6.8564699999999998</v>
      </c>
      <c r="F4554">
        <v>16.649999999999999</v>
      </c>
      <c r="G4554">
        <v>4.8934361051905899</v>
      </c>
      <c r="H4554">
        <v>15.110028870643401</v>
      </c>
      <c r="I4554">
        <v>-5.8059308385809096</v>
      </c>
      <c r="J4554">
        <v>7.48861351297644</v>
      </c>
      <c r="K4554">
        <v>14.531240885082999</v>
      </c>
      <c r="L4554">
        <v>13.915214241103801</v>
      </c>
      <c r="M4554">
        <v>87.810013184964106</v>
      </c>
      <c r="N4554">
        <v>1.5074737406535299</v>
      </c>
      <c r="O4554">
        <v>6.0060060060074201E-2</v>
      </c>
      <c r="P4554">
        <v>63.075416258570002</v>
      </c>
      <c r="Q4554">
        <v>-9.2773511696562005E-2</v>
      </c>
    </row>
    <row r="4555" spans="1:17" hidden="1" x14ac:dyDescent="0.3">
      <c r="A4555" t="s">
        <v>9338</v>
      </c>
      <c r="B4555" t="s">
        <v>9339</v>
      </c>
      <c r="C4555" t="str">
        <f>IFERROR(VLOOKUP(Table1[[#This Row],[Ticker]],[1]!Table2[[Symbol]:[Industry]],2,FALSE),"-")</f>
        <v>-</v>
      </c>
      <c r="D4555" t="s">
        <v>301</v>
      </c>
      <c r="E4555">
        <v>6.8431464000000002</v>
      </c>
      <c r="F4555">
        <v>6.84</v>
      </c>
      <c r="G4555">
        <v>-34.9015023898829</v>
      </c>
      <c r="H4555">
        <v>-0.237764099010666</v>
      </c>
      <c r="I4555">
        <v>-25.469814348056399</v>
      </c>
      <c r="J4555">
        <v>19.904449763986399</v>
      </c>
      <c r="K4555">
        <v>6.8872894616923297</v>
      </c>
      <c r="M4555">
        <v>47.337556135226301</v>
      </c>
      <c r="N4555">
        <v>0.49953589300374102</v>
      </c>
      <c r="O4555">
        <v>116.666666666666</v>
      </c>
      <c r="P4555">
        <v>21.276595744680801</v>
      </c>
    </row>
    <row r="4556" spans="1:17" hidden="1" x14ac:dyDescent="0.3">
      <c r="A4556" t="s">
        <v>9340</v>
      </c>
      <c r="B4556" t="s">
        <v>9341</v>
      </c>
      <c r="C4556" t="str">
        <f>IFERROR(VLOOKUP(Table1[[#This Row],[Ticker]],[1]!Table2[[Symbol]:[Industry]],2,FALSE),"-")</f>
        <v>-</v>
      </c>
      <c r="D4556">
        <v>0</v>
      </c>
      <c r="E4556">
        <v>6.8351499999999996</v>
      </c>
      <c r="F4556">
        <v>7.28</v>
      </c>
      <c r="G4556">
        <v>17.633712453811899</v>
      </c>
      <c r="H4556">
        <v>6.5713997437790299</v>
      </c>
      <c r="I4556">
        <v>15.816059786276799</v>
      </c>
      <c r="J4556">
        <v>8.1224941418170395</v>
      </c>
      <c r="K4556">
        <v>6.6281640486877</v>
      </c>
      <c r="L4556">
        <v>6.2502742466370496</v>
      </c>
      <c r="M4556">
        <v>33.054303584157999</v>
      </c>
      <c r="N4556">
        <v>0.76903768718445098</v>
      </c>
      <c r="O4556">
        <v>13.4615384615384</v>
      </c>
      <c r="P4556">
        <v>71.698113207547095</v>
      </c>
    </row>
    <row r="4557" spans="1:17" hidden="1" x14ac:dyDescent="0.3">
      <c r="A4557" t="s">
        <v>9342</v>
      </c>
      <c r="B4557" t="s">
        <v>9343</v>
      </c>
      <c r="C4557" t="str">
        <f>IFERROR(VLOOKUP(Table1[[#This Row],[Ticker]],[1]!Table2[[Symbol]:[Industry]],2,FALSE),"-")</f>
        <v>-</v>
      </c>
      <c r="D4557" t="s">
        <v>2782</v>
      </c>
      <c r="E4557">
        <v>6.8345484000000001</v>
      </c>
      <c r="F4557">
        <v>6</v>
      </c>
      <c r="G4557">
        <v>-26.406687340195301</v>
      </c>
      <c r="H4557">
        <v>12.652313121788399</v>
      </c>
      <c r="I4557">
        <v>-26.181204235610899</v>
      </c>
      <c r="J4557">
        <v>-2.1595475554975798</v>
      </c>
      <c r="K4557">
        <v>5.9533546360519001</v>
      </c>
      <c r="L4557">
        <v>6.00150935759949</v>
      </c>
      <c r="M4557">
        <v>42.1867153796465</v>
      </c>
      <c r="N4557">
        <v>0.88788700207104898</v>
      </c>
      <c r="O4557">
        <v>42.5</v>
      </c>
      <c r="P4557">
        <v>39.860139860139803</v>
      </c>
      <c r="Q4557">
        <v>2.8838570323114002E-2</v>
      </c>
    </row>
    <row r="4558" spans="1:17" hidden="1" x14ac:dyDescent="0.3">
      <c r="A4558" t="s">
        <v>9344</v>
      </c>
      <c r="B4558" t="s">
        <v>9345</v>
      </c>
      <c r="C4558" t="str">
        <f>IFERROR(VLOOKUP(Table1[[#This Row],[Ticker]],[1]!Table2[[Symbol]:[Industry]],2,FALSE),"-")</f>
        <v>-</v>
      </c>
      <c r="D4558" t="s">
        <v>446</v>
      </c>
      <c r="E4558">
        <v>6.8157220000000001</v>
      </c>
      <c r="F4558">
        <v>5.21</v>
      </c>
      <c r="G4558">
        <v>-40.206044138480102</v>
      </c>
      <c r="H4558">
        <v>-29.0348954058597</v>
      </c>
      <c r="I4558">
        <v>-34.874513620433497</v>
      </c>
      <c r="J4558">
        <v>-2.0954732863002201</v>
      </c>
      <c r="K4558">
        <v>6.4748557854349604</v>
      </c>
      <c r="L4558">
        <v>6.9320753881593404</v>
      </c>
      <c r="M4558">
        <v>30.7750938060035</v>
      </c>
      <c r="N4558">
        <v>1.2239226352280199</v>
      </c>
      <c r="O4558">
        <v>89.059500959692798</v>
      </c>
      <c r="P4558">
        <v>31.898734177215101</v>
      </c>
      <c r="Q4558">
        <v>-3.672343081588E-3</v>
      </c>
    </row>
    <row r="4559" spans="1:17" hidden="1" x14ac:dyDescent="0.3">
      <c r="A4559" t="s">
        <v>9346</v>
      </c>
      <c r="B4559" t="s">
        <v>9347</v>
      </c>
      <c r="C4559" t="str">
        <f>IFERROR(VLOOKUP(Table1[[#This Row],[Ticker]],[1]!Table2[[Symbol]:[Industry]],2,FALSE),"-")</f>
        <v>-</v>
      </c>
      <c r="D4559" t="s">
        <v>415</v>
      </c>
      <c r="E4559">
        <v>6.8045460000000002</v>
      </c>
      <c r="F4559">
        <v>1.33</v>
      </c>
      <c r="G4559">
        <v>40.479190167443797</v>
      </c>
      <c r="H4559">
        <v>-12.605070844456201</v>
      </c>
      <c r="I4559">
        <v>18.583501646742</v>
      </c>
      <c r="J4559">
        <v>-9.6480080496599498</v>
      </c>
      <c r="K4559">
        <v>1.32142598909464</v>
      </c>
      <c r="L4559">
        <v>1.1252559793022101</v>
      </c>
      <c r="M4559">
        <v>38.339745151832602</v>
      </c>
      <c r="N4559">
        <v>0.498048808911152</v>
      </c>
      <c r="O4559">
        <v>20.300751879699199</v>
      </c>
      <c r="P4559">
        <v>98.507462686567095</v>
      </c>
      <c r="Q4559">
        <v>8.3128627498089996E-2</v>
      </c>
    </row>
    <row r="4560" spans="1:17" hidden="1" x14ac:dyDescent="0.3">
      <c r="A4560" t="s">
        <v>9348</v>
      </c>
      <c r="B4560" t="s">
        <v>9349</v>
      </c>
      <c r="C4560" t="str">
        <f>IFERROR(VLOOKUP(Table1[[#This Row],[Ticker]],[1]!Table2[[Symbol]:[Industry]],2,FALSE),"-")</f>
        <v>-</v>
      </c>
      <c r="D4560" t="s">
        <v>532</v>
      </c>
      <c r="E4560">
        <v>6.7896000000000001</v>
      </c>
      <c r="F4560">
        <v>14.76</v>
      </c>
      <c r="G4560">
        <v>111.537564417307</v>
      </c>
      <c r="H4560">
        <v>-19.8663321057175</v>
      </c>
      <c r="I4560">
        <v>17.017161486456999</v>
      </c>
      <c r="J4560">
        <v>11.6909170823686</v>
      </c>
      <c r="K4560">
        <v>15.8966962925233</v>
      </c>
      <c r="L4560">
        <v>13.271840529978199</v>
      </c>
      <c r="M4560">
        <v>51.072896298363403</v>
      </c>
      <c r="N4560">
        <v>1.02536629618794</v>
      </c>
      <c r="O4560">
        <v>69.376693766937606</v>
      </c>
      <c r="P4560">
        <v>141.571194762684</v>
      </c>
      <c r="Q4560">
        <v>4.6019950606244003E-2</v>
      </c>
    </row>
    <row r="4561" spans="1:17" hidden="1" x14ac:dyDescent="0.3">
      <c r="A4561" t="s">
        <v>9350</v>
      </c>
      <c r="B4561" t="s">
        <v>9351</v>
      </c>
      <c r="C4561" t="str">
        <f>IFERROR(VLOOKUP(Table1[[#This Row],[Ticker]],[1]!Table2[[Symbol]:[Industry]],2,FALSE),"-")</f>
        <v>-</v>
      </c>
      <c r="D4561" t="s">
        <v>231</v>
      </c>
      <c r="E4561">
        <v>6.7737559870000004</v>
      </c>
      <c r="F4561">
        <v>4.79</v>
      </c>
      <c r="G4561">
        <v>140.58783858117701</v>
      </c>
      <c r="H4561">
        <v>-6.14503185810148</v>
      </c>
      <c r="I4561">
        <v>59.1342262844231</v>
      </c>
      <c r="J4561">
        <v>2.9013582928098298</v>
      </c>
      <c r="K4561">
        <v>4.8656430448992403</v>
      </c>
      <c r="L4561">
        <v>4.0848874816647802</v>
      </c>
      <c r="M4561">
        <v>45.643811732122899</v>
      </c>
      <c r="N4561">
        <v>0.773271201086704</v>
      </c>
      <c r="O4561">
        <v>48.016701461377799</v>
      </c>
      <c r="P4561">
        <v>176.878612716763</v>
      </c>
      <c r="Q4561">
        <v>0.123887229400716</v>
      </c>
    </row>
    <row r="4562" spans="1:17" hidden="1" x14ac:dyDescent="0.3">
      <c r="A4562" t="s">
        <v>9352</v>
      </c>
      <c r="B4562" t="s">
        <v>9353</v>
      </c>
      <c r="C4562" t="str">
        <f>IFERROR(VLOOKUP(Table1[[#This Row],[Ticker]],[1]!Table2[[Symbol]:[Industry]],2,FALSE),"-")</f>
        <v>-</v>
      </c>
      <c r="D4562" t="s">
        <v>743</v>
      </c>
      <c r="E4562">
        <v>6.7584707650000002</v>
      </c>
      <c r="F4562">
        <v>37.14</v>
      </c>
      <c r="G4562">
        <v>36.746560868906101</v>
      </c>
      <c r="H4562">
        <v>0.75565974915104706</v>
      </c>
      <c r="I4562">
        <v>9.2598253230656695</v>
      </c>
      <c r="J4562">
        <v>0.37648789908698299</v>
      </c>
      <c r="K4562">
        <v>35.831561765546297</v>
      </c>
      <c r="L4562">
        <v>31.763955738458598</v>
      </c>
      <c r="M4562">
        <v>51.4778037811056</v>
      </c>
      <c r="N4562">
        <v>0.53307710870191705</v>
      </c>
      <c r="O4562">
        <v>1.6962843295638099</v>
      </c>
      <c r="P4562">
        <v>70.758620689655103</v>
      </c>
    </row>
    <row r="4563" spans="1:17" hidden="1" x14ac:dyDescent="0.3">
      <c r="A4563" t="s">
        <v>9354</v>
      </c>
      <c r="B4563" t="s">
        <v>9355</v>
      </c>
      <c r="C4563" t="str">
        <f>IFERROR(VLOOKUP(Table1[[#This Row],[Ticker]],[1]!Table2[[Symbol]:[Industry]],2,FALSE),"-")</f>
        <v>-</v>
      </c>
      <c r="D4563" t="s">
        <v>356</v>
      </c>
      <c r="E4563">
        <v>6.7320000000000002</v>
      </c>
      <c r="F4563">
        <v>17</v>
      </c>
      <c r="G4563">
        <v>68.796779011348406</v>
      </c>
      <c r="H4563">
        <v>6.4205701811847602</v>
      </c>
      <c r="I4563">
        <v>-18.208235761294201</v>
      </c>
      <c r="J4563">
        <v>-2.4904508659210198</v>
      </c>
      <c r="K4563">
        <v>16.351243398056098</v>
      </c>
      <c r="L4563">
        <v>15.3366941891934</v>
      </c>
      <c r="M4563">
        <v>49.861404470253703</v>
      </c>
      <c r="N4563">
        <v>0.72226690232969804</v>
      </c>
      <c r="O4563">
        <v>31</v>
      </c>
      <c r="P4563">
        <v>104.08163265306101</v>
      </c>
      <c r="Q4563">
        <v>9.1289771532694006E-2</v>
      </c>
    </row>
    <row r="4564" spans="1:17" hidden="1" x14ac:dyDescent="0.3">
      <c r="A4564" t="s">
        <v>9356</v>
      </c>
      <c r="B4564" t="s">
        <v>9357</v>
      </c>
      <c r="C4564" t="str">
        <f>IFERROR(VLOOKUP(Table1[[#This Row],[Ticker]],[1]!Table2[[Symbol]:[Industry]],2,FALSE),"-")</f>
        <v>-</v>
      </c>
      <c r="D4564" t="s">
        <v>2276</v>
      </c>
      <c r="E4564">
        <v>6.7302</v>
      </c>
      <c r="F4564">
        <v>18</v>
      </c>
      <c r="G4564">
        <v>-1.4622017739480799</v>
      </c>
      <c r="H4564">
        <v>-27.712276947166998</v>
      </c>
      <c r="I4564">
        <v>11.8992911204262</v>
      </c>
      <c r="J4564">
        <v>-1.3721459806944301</v>
      </c>
      <c r="K4564">
        <v>20.0575360550677</v>
      </c>
      <c r="L4564">
        <v>18.797956918198601</v>
      </c>
      <c r="M4564">
        <v>26.543084890894601</v>
      </c>
      <c r="N4564">
        <v>0.49593495934959297</v>
      </c>
      <c r="O4564">
        <v>57.6666666666666</v>
      </c>
      <c r="P4564">
        <v>60</v>
      </c>
    </row>
    <row r="4565" spans="1:17" hidden="1" x14ac:dyDescent="0.3">
      <c r="A4565" t="s">
        <v>9358</v>
      </c>
      <c r="B4565" t="s">
        <v>9359</v>
      </c>
      <c r="C4565" t="str">
        <f>IFERROR(VLOOKUP(Table1[[#This Row],[Ticker]],[1]!Table2[[Symbol]:[Industry]],2,FALSE),"-")</f>
        <v>-</v>
      </c>
      <c r="D4565" t="s">
        <v>532</v>
      </c>
      <c r="E4565">
        <v>6.7282776000000002</v>
      </c>
      <c r="F4565">
        <v>7.26</v>
      </c>
      <c r="G4565">
        <v>116.068064569877</v>
      </c>
      <c r="H4565">
        <v>25.462611050636699</v>
      </c>
      <c r="I4565">
        <v>-5.5709211418636997</v>
      </c>
      <c r="J4565">
        <v>11.090316481767999</v>
      </c>
      <c r="K4565">
        <v>6.1800272897154702</v>
      </c>
      <c r="L4565">
        <v>6.1038212189824099</v>
      </c>
      <c r="M4565">
        <v>73.891514281563403</v>
      </c>
      <c r="N4565">
        <v>1.63813190711615</v>
      </c>
      <c r="O4565">
        <v>21.349862258953099</v>
      </c>
      <c r="P4565">
        <v>146.101694915254</v>
      </c>
      <c r="Q4565">
        <v>7.5312086762924002E-2</v>
      </c>
    </row>
    <row r="4566" spans="1:17" hidden="1" x14ac:dyDescent="0.3">
      <c r="A4566" t="s">
        <v>9360</v>
      </c>
      <c r="B4566" t="s">
        <v>9361</v>
      </c>
      <c r="C4566" t="str">
        <f>IFERROR(VLOOKUP(Table1[[#This Row],[Ticker]],[1]!Table2[[Symbol]:[Industry]],2,FALSE),"-")</f>
        <v>-</v>
      </c>
      <c r="D4566" t="s">
        <v>2642</v>
      </c>
      <c r="E4566">
        <v>6.7229460000000003</v>
      </c>
      <c r="F4566">
        <v>2.76</v>
      </c>
      <c r="G4566">
        <v>23.2997029879566</v>
      </c>
      <c r="H4566">
        <v>-8.1121283906017503</v>
      </c>
      <c r="I4566">
        <v>-39.416498353258</v>
      </c>
      <c r="J4566">
        <v>-4.4229934383215603</v>
      </c>
      <c r="K4566">
        <v>2.7797552024209198</v>
      </c>
      <c r="L4566">
        <v>2.7072260357475599</v>
      </c>
      <c r="M4566">
        <v>43.483321168723101</v>
      </c>
      <c r="N4566">
        <v>0.89983407562658202</v>
      </c>
      <c r="O4566">
        <v>135.14492753623099</v>
      </c>
      <c r="P4566">
        <v>78.064516129032199</v>
      </c>
      <c r="Q4566">
        <v>8.0334322936231994E-2</v>
      </c>
    </row>
    <row r="4567" spans="1:17" hidden="1" x14ac:dyDescent="0.3">
      <c r="A4567" t="s">
        <v>9362</v>
      </c>
      <c r="B4567" t="s">
        <v>9363</v>
      </c>
      <c r="C4567" t="str">
        <f>IFERROR(VLOOKUP(Table1[[#This Row],[Ticker]],[1]!Table2[[Symbol]:[Industry]],2,FALSE),"-")</f>
        <v>-</v>
      </c>
      <c r="D4567" t="s">
        <v>630</v>
      </c>
      <c r="E4567">
        <v>6.7117515000000001</v>
      </c>
      <c r="F4567">
        <v>20.95</v>
      </c>
      <c r="G4567">
        <v>-73.412008723754994</v>
      </c>
      <c r="H4567">
        <v>12.364626125240701</v>
      </c>
      <c r="I4567">
        <v>-46.308565973544098</v>
      </c>
      <c r="J4567">
        <v>3.2616357831321601</v>
      </c>
      <c r="K4567">
        <v>19.462720115582201</v>
      </c>
      <c r="L4567">
        <v>23.690596399140201</v>
      </c>
      <c r="M4567">
        <v>82.401245245554804</v>
      </c>
      <c r="N4567">
        <v>3.0269876990000899</v>
      </c>
      <c r="O4567">
        <v>109.498806682577</v>
      </c>
      <c r="P4567">
        <v>31.9269521410579</v>
      </c>
      <c r="Q4567">
        <v>4.8703974696711998E-2</v>
      </c>
    </row>
    <row r="4568" spans="1:17" hidden="1" x14ac:dyDescent="0.3">
      <c r="A4568" t="s">
        <v>9364</v>
      </c>
      <c r="B4568" t="s">
        <v>9365</v>
      </c>
      <c r="C4568" t="str">
        <f>IFERROR(VLOOKUP(Table1[[#This Row],[Ticker]],[1]!Table2[[Symbol]:[Industry]],2,FALSE),"-")</f>
        <v>-</v>
      </c>
      <c r="D4568" t="s">
        <v>228</v>
      </c>
      <c r="E4568">
        <v>6.7072216999999998</v>
      </c>
      <c r="F4568">
        <v>0.83</v>
      </c>
      <c r="G4568">
        <v>10.644335756318201</v>
      </c>
      <c r="H4568">
        <v>-14.9559480374387</v>
      </c>
      <c r="I4568">
        <v>-24.199107048910101</v>
      </c>
      <c r="J4568">
        <v>1.12785401930554</v>
      </c>
      <c r="K4568">
        <v>0.82633530356942497</v>
      </c>
      <c r="L4568">
        <v>0.73591797765653499</v>
      </c>
      <c r="M4568">
        <v>49.712609270923799</v>
      </c>
      <c r="N4568">
        <v>0.86398315226607303</v>
      </c>
      <c r="O4568">
        <v>27.710843373493901</v>
      </c>
      <c r="P4568">
        <v>62.745098039215598</v>
      </c>
      <c r="Q4568">
        <v>8.4098367643948999E-2</v>
      </c>
    </row>
    <row r="4569" spans="1:17" hidden="1" x14ac:dyDescent="0.3">
      <c r="A4569" t="s">
        <v>9366</v>
      </c>
      <c r="B4569" t="s">
        <v>9367</v>
      </c>
      <c r="C4569" t="str">
        <f>IFERROR(VLOOKUP(Table1[[#This Row],[Ticker]],[1]!Table2[[Symbol]:[Industry]],2,FALSE),"-")</f>
        <v>-</v>
      </c>
      <c r="D4569" t="s">
        <v>175</v>
      </c>
      <c r="E4569">
        <v>6.7003608000000003</v>
      </c>
      <c r="F4569">
        <v>22.89</v>
      </c>
      <c r="G4569">
        <v>-30.033630345376601</v>
      </c>
      <c r="H4569">
        <v>-1.2717375111229301</v>
      </c>
      <c r="I4569">
        <v>-14.416498353258</v>
      </c>
      <c r="J4569">
        <v>-1.3721459806944301</v>
      </c>
      <c r="K4569">
        <v>22.89</v>
      </c>
      <c r="M4569">
        <v>50</v>
      </c>
      <c r="O4569">
        <v>0</v>
      </c>
      <c r="P4569">
        <v>0</v>
      </c>
    </row>
    <row r="4570" spans="1:17" hidden="1" x14ac:dyDescent="0.3">
      <c r="A4570" t="s">
        <v>9368</v>
      </c>
      <c r="B4570" t="s">
        <v>9369</v>
      </c>
      <c r="C4570" t="str">
        <f>IFERROR(VLOOKUP(Table1[[#This Row],[Ticker]],[1]!Table2[[Symbol]:[Industry]],2,FALSE),"-")</f>
        <v>-</v>
      </c>
      <c r="D4570" t="s">
        <v>141</v>
      </c>
      <c r="E4570">
        <v>6.7001340000000003</v>
      </c>
      <c r="F4570">
        <v>0.71</v>
      </c>
      <c r="G4570">
        <v>-24.308341513540899</v>
      </c>
      <c r="H4570">
        <v>-13.4668594623424</v>
      </c>
      <c r="I4570">
        <v>-28.874329678559199</v>
      </c>
      <c r="J4570">
        <v>-6.6353038754312799</v>
      </c>
      <c r="K4570">
        <v>0.725105961379509</v>
      </c>
      <c r="L4570">
        <v>0.75682955676393504</v>
      </c>
      <c r="M4570">
        <v>55.5895390345283</v>
      </c>
      <c r="N4570">
        <v>0.48258785659681702</v>
      </c>
      <c r="O4570">
        <v>91.549295774647902</v>
      </c>
      <c r="P4570">
        <v>51.063829787233999</v>
      </c>
    </row>
    <row r="4571" spans="1:17" hidden="1" x14ac:dyDescent="0.3">
      <c r="A4571" t="s">
        <v>9370</v>
      </c>
      <c r="B4571" t="s">
        <v>9371</v>
      </c>
      <c r="C4571" t="str">
        <f>IFERROR(VLOOKUP(Table1[[#This Row],[Ticker]],[1]!Table2[[Symbol]:[Industry]],2,FALSE),"-")</f>
        <v>-</v>
      </c>
      <c r="D4571" t="s">
        <v>415</v>
      </c>
      <c r="E4571">
        <v>6.6988685399999897</v>
      </c>
      <c r="F4571">
        <v>3.64</v>
      </c>
      <c r="G4571">
        <v>1.37431189289049</v>
      </c>
      <c r="H4571">
        <v>18.072524783959</v>
      </c>
      <c r="I4571">
        <v>15.120868194784601</v>
      </c>
      <c r="J4571">
        <v>-9.4529540615025098</v>
      </c>
      <c r="K4571">
        <v>3.2149087822565998</v>
      </c>
      <c r="L4571">
        <v>2.9419110093350702</v>
      </c>
      <c r="M4571">
        <v>58.4471796723656</v>
      </c>
      <c r="N4571">
        <v>1.38615916318483</v>
      </c>
      <c r="O4571">
        <v>15.934065934065901</v>
      </c>
      <c r="P4571">
        <v>83.838383838383805</v>
      </c>
      <c r="Q4571">
        <v>8.0738097104945006E-2</v>
      </c>
    </row>
    <row r="4572" spans="1:17" hidden="1" x14ac:dyDescent="0.3">
      <c r="A4572" t="s">
        <v>9372</v>
      </c>
      <c r="B4572" t="s">
        <v>9373</v>
      </c>
      <c r="C4572" t="str">
        <f>IFERROR(VLOOKUP(Table1[[#This Row],[Ticker]],[1]!Table2[[Symbol]:[Industry]],2,FALSE),"-")</f>
        <v>-</v>
      </c>
      <c r="D4572" t="s">
        <v>527</v>
      </c>
      <c r="E4572">
        <v>6.6806999999999999</v>
      </c>
      <c r="F4572">
        <v>2.34</v>
      </c>
      <c r="G4572">
        <v>-46.462201773948003</v>
      </c>
      <c r="H4572">
        <v>8.1179338503794192</v>
      </c>
      <c r="I4572">
        <v>-20.816498353258002</v>
      </c>
      <c r="J4572">
        <v>1.72519915204893</v>
      </c>
      <c r="K4572">
        <v>2.2419262279263199</v>
      </c>
      <c r="L4572">
        <v>2.4649674553324399</v>
      </c>
      <c r="M4572">
        <v>57.562716912755498</v>
      </c>
      <c r="N4572">
        <v>0.92700093647168402</v>
      </c>
      <c r="O4572">
        <v>45.726495726495699</v>
      </c>
      <c r="P4572">
        <v>23.157894736842099</v>
      </c>
      <c r="Q4572">
        <v>-2.7280232753960999E-2</v>
      </c>
    </row>
    <row r="4573" spans="1:17" hidden="1" x14ac:dyDescent="0.3">
      <c r="A4573" t="s">
        <v>9374</v>
      </c>
      <c r="B4573" t="s">
        <v>9375</v>
      </c>
      <c r="C4573" t="str">
        <f>IFERROR(VLOOKUP(Table1[[#This Row],[Ticker]],[1]!Table2[[Symbol]:[Industry]],2,FALSE),"-")</f>
        <v>-</v>
      </c>
      <c r="D4573" t="s">
        <v>2642</v>
      </c>
      <c r="E4573">
        <v>6.6720654000000001</v>
      </c>
      <c r="F4573">
        <v>4.41</v>
      </c>
      <c r="G4573">
        <v>-13.674791295244701</v>
      </c>
      <c r="H4573">
        <v>11.8051855658001</v>
      </c>
      <c r="I4573">
        <v>-8.1514381122941497</v>
      </c>
      <c r="J4573">
        <v>-5.9176005261489797</v>
      </c>
      <c r="K4573">
        <v>3.9412923033566898</v>
      </c>
      <c r="L4573">
        <v>3.9264966473055698</v>
      </c>
      <c r="M4573">
        <v>64.862561403487703</v>
      </c>
      <c r="N4573">
        <v>1.09011570247933</v>
      </c>
      <c r="O4573">
        <v>24.7165532879818</v>
      </c>
      <c r="P4573">
        <v>54.736842105263101</v>
      </c>
      <c r="Q4573">
        <v>4.7990011146535998E-2</v>
      </c>
    </row>
    <row r="4574" spans="1:17" hidden="1" x14ac:dyDescent="0.3">
      <c r="A4574" t="s">
        <v>9376</v>
      </c>
      <c r="B4574" t="s">
        <v>9377</v>
      </c>
      <c r="C4574" t="str">
        <f>IFERROR(VLOOKUP(Table1[[#This Row],[Ticker]],[1]!Table2[[Symbol]:[Industry]],2,FALSE),"-")</f>
        <v>-</v>
      </c>
      <c r="D4574" t="s">
        <v>873</v>
      </c>
      <c r="E4574">
        <v>6.6659040000000003</v>
      </c>
      <c r="F4574">
        <v>136</v>
      </c>
      <c r="G4574">
        <v>-30.033630345376601</v>
      </c>
      <c r="H4574">
        <v>53.779734837452501</v>
      </c>
      <c r="I4574">
        <v>276.50043179908403</v>
      </c>
      <c r="J4574">
        <v>20.149572754646499</v>
      </c>
      <c r="K4574">
        <v>89.114571284451799</v>
      </c>
      <c r="M4574">
        <v>100</v>
      </c>
      <c r="N4574">
        <v>4.6923076923076898</v>
      </c>
      <c r="O4574">
        <v>0</v>
      </c>
    </row>
    <row r="4575" spans="1:17" hidden="1" x14ac:dyDescent="0.3">
      <c r="A4575" t="s">
        <v>9378</v>
      </c>
      <c r="B4575" t="s">
        <v>9379</v>
      </c>
      <c r="C4575" t="str">
        <f>IFERROR(VLOOKUP(Table1[[#This Row],[Ticker]],[1]!Table2[[Symbol]:[Industry]],2,FALSE),"-")</f>
        <v>-</v>
      </c>
      <c r="D4575" t="s">
        <v>992</v>
      </c>
      <c r="E4575">
        <v>6.6419594000000002</v>
      </c>
      <c r="F4575">
        <v>5.14</v>
      </c>
      <c r="G4575">
        <v>-14.5280123678485</v>
      </c>
      <c r="H4575">
        <v>-1.2717375111229301</v>
      </c>
      <c r="I4575">
        <v>-9.5185391695845496</v>
      </c>
      <c r="J4575">
        <v>-1.3721459806944301</v>
      </c>
      <c r="K4575">
        <v>5.1189803027468699</v>
      </c>
      <c r="L4575">
        <v>4.86831787508775</v>
      </c>
      <c r="M4575">
        <v>100</v>
      </c>
      <c r="O4575">
        <v>0</v>
      </c>
      <c r="P4575">
        <v>15.505617977528001</v>
      </c>
    </row>
    <row r="4576" spans="1:17" hidden="1" x14ac:dyDescent="0.3">
      <c r="A4576" t="s">
        <v>9380</v>
      </c>
      <c r="B4576" t="s">
        <v>9381</v>
      </c>
      <c r="C4576" t="str">
        <f>IFERROR(VLOOKUP(Table1[[#This Row],[Ticker]],[1]!Table2[[Symbol]:[Industry]],2,FALSE),"-")</f>
        <v>-</v>
      </c>
      <c r="D4576" t="s">
        <v>630</v>
      </c>
      <c r="E4576">
        <v>6.6220699999999999</v>
      </c>
      <c r="F4576">
        <v>72.77</v>
      </c>
      <c r="G4576">
        <v>-33.006963678710001</v>
      </c>
      <c r="H4576">
        <v>-2.2715946743853199</v>
      </c>
      <c r="I4576">
        <v>-13.361089382281699</v>
      </c>
      <c r="J4576">
        <v>6.8739886437003701</v>
      </c>
      <c r="K4576">
        <v>67.793670139882494</v>
      </c>
      <c r="L4576">
        <v>71.435902835317705</v>
      </c>
      <c r="M4576">
        <v>71.899123317171799</v>
      </c>
      <c r="N4576">
        <v>3.5769801764037998</v>
      </c>
      <c r="O4576">
        <v>32.472172598598299</v>
      </c>
      <c r="P4576">
        <v>31.591320072332699</v>
      </c>
      <c r="Q4576">
        <v>0.14408057309509201</v>
      </c>
    </row>
    <row r="4577" spans="1:17" hidden="1" x14ac:dyDescent="0.3">
      <c r="A4577" t="s">
        <v>9382</v>
      </c>
      <c r="B4577" t="s">
        <v>9383</v>
      </c>
      <c r="C4577" t="str">
        <f>IFERROR(VLOOKUP(Table1[[#This Row],[Ticker]],[1]!Table2[[Symbol]:[Industry]],2,FALSE),"-")</f>
        <v>-</v>
      </c>
      <c r="D4577" t="s">
        <v>4824</v>
      </c>
      <c r="E4577">
        <v>6.5816999999999997</v>
      </c>
      <c r="F4577">
        <v>3.09</v>
      </c>
      <c r="G4577">
        <v>-18.077108606246199</v>
      </c>
      <c r="H4577">
        <v>-28.9567017116002</v>
      </c>
      <c r="I4577">
        <v>7.2370449538286001</v>
      </c>
      <c r="J4577">
        <v>-5.1816697902182502</v>
      </c>
      <c r="K4577">
        <v>3.5750583297280798</v>
      </c>
      <c r="L4577">
        <v>3.1599441035077498</v>
      </c>
      <c r="M4577">
        <v>29.988266143385498</v>
      </c>
      <c r="N4577">
        <v>0.40944833967111599</v>
      </c>
      <c r="O4577">
        <v>76.051779935274993</v>
      </c>
      <c r="P4577">
        <v>85.029940119760397</v>
      </c>
      <c r="Q4577">
        <v>5.9267515970080002E-2</v>
      </c>
    </row>
    <row r="4578" spans="1:17" hidden="1" x14ac:dyDescent="0.3">
      <c r="A4578" t="s">
        <v>9384</v>
      </c>
      <c r="B4578" t="s">
        <v>9385</v>
      </c>
      <c r="C4578" t="str">
        <f>IFERROR(VLOOKUP(Table1[[#This Row],[Ticker]],[1]!Table2[[Symbol]:[Industry]],2,FALSE),"-")</f>
        <v>-</v>
      </c>
      <c r="D4578" t="s">
        <v>415</v>
      </c>
      <c r="E4578">
        <v>6.5812999999999997</v>
      </c>
      <c r="F4578">
        <v>21.23</v>
      </c>
      <c r="G4578">
        <v>21.826169368500299</v>
      </c>
      <c r="H4578">
        <v>13.006131791457999</v>
      </c>
      <c r="I4578">
        <v>9.2293956479068004</v>
      </c>
      <c r="J4578">
        <v>5.34580273725427</v>
      </c>
      <c r="K4578">
        <v>18.8338268496721</v>
      </c>
      <c r="L4578">
        <v>18.078644593769599</v>
      </c>
      <c r="M4578">
        <v>80.544710690771694</v>
      </c>
      <c r="N4578">
        <v>0.60062952470884401</v>
      </c>
      <c r="O4578">
        <v>29.392369288742302</v>
      </c>
      <c r="P4578">
        <v>71.209677419354804</v>
      </c>
      <c r="Q4578">
        <v>4.8736956427335998E-2</v>
      </c>
    </row>
    <row r="4579" spans="1:17" hidden="1" x14ac:dyDescent="0.3">
      <c r="A4579" t="s">
        <v>9386</v>
      </c>
      <c r="B4579" t="s">
        <v>9387</v>
      </c>
      <c r="C4579" t="str">
        <f>IFERROR(VLOOKUP(Table1[[#This Row],[Ticker]],[1]!Table2[[Symbol]:[Industry]],2,FALSE),"-")</f>
        <v>-</v>
      </c>
      <c r="D4579" t="s">
        <v>265</v>
      </c>
      <c r="E4579">
        <v>6.5728648999999999</v>
      </c>
      <c r="F4579">
        <v>15.19</v>
      </c>
      <c r="G4579">
        <v>-19.157717936617502</v>
      </c>
      <c r="H4579">
        <v>3.30941432133781</v>
      </c>
      <c r="I4579">
        <v>-16.919707595876702</v>
      </c>
      <c r="J4579">
        <v>3.0722984637500002</v>
      </c>
      <c r="K4579">
        <v>15.6901575235854</v>
      </c>
      <c r="L4579">
        <v>15.5347986725242</v>
      </c>
      <c r="M4579">
        <v>48.0380965237864</v>
      </c>
      <c r="N4579">
        <v>0.25136164748870798</v>
      </c>
      <c r="O4579">
        <v>63.0019749835418</v>
      </c>
      <c r="P4579">
        <v>25.537190082644599</v>
      </c>
      <c r="Q4579">
        <v>3.8442283873196002E-2</v>
      </c>
    </row>
    <row r="4580" spans="1:17" hidden="1" x14ac:dyDescent="0.3">
      <c r="A4580" t="s">
        <v>9388</v>
      </c>
      <c r="B4580" t="s">
        <v>9389</v>
      </c>
      <c r="C4580" t="str">
        <f>IFERROR(VLOOKUP(Table1[[#This Row],[Ticker]],[1]!Table2[[Symbol]:[Industry]],2,FALSE),"-")</f>
        <v>-</v>
      </c>
      <c r="D4580" t="s">
        <v>569</v>
      </c>
      <c r="E4580">
        <v>6.5467310000000003</v>
      </c>
      <c r="F4580">
        <v>19.07</v>
      </c>
      <c r="G4580">
        <v>353.976521938887</v>
      </c>
      <c r="H4580">
        <v>26.9569145707401</v>
      </c>
      <c r="I4580">
        <v>133.56789696533701</v>
      </c>
      <c r="J4580">
        <v>12.261374969899601</v>
      </c>
      <c r="K4580">
        <v>14.940896794667401</v>
      </c>
      <c r="L4580">
        <v>10.8722100728254</v>
      </c>
      <c r="M4580">
        <v>80.680099176190694</v>
      </c>
      <c r="N4580">
        <v>1.4146450278865701</v>
      </c>
      <c r="O4580">
        <v>0</v>
      </c>
      <c r="P4580">
        <v>384.010152284264</v>
      </c>
    </row>
    <row r="4581" spans="1:17" hidden="1" x14ac:dyDescent="0.3">
      <c r="A4581" t="s">
        <v>9390</v>
      </c>
      <c r="B4581" t="s">
        <v>9391</v>
      </c>
      <c r="C4581" t="str">
        <f>IFERROR(VLOOKUP(Table1[[#This Row],[Ticker]],[1]!Table2[[Symbol]:[Industry]],2,FALSE),"-")</f>
        <v>-</v>
      </c>
      <c r="D4581" t="s">
        <v>306</v>
      </c>
      <c r="E4581">
        <v>6.5415489999999998</v>
      </c>
      <c r="F4581">
        <v>8.33</v>
      </c>
      <c r="G4581">
        <v>-28.075246012451299</v>
      </c>
      <c r="H4581">
        <v>-12.276011015396399</v>
      </c>
      <c r="I4581">
        <v>-31.116498353257999</v>
      </c>
      <c r="J4581">
        <v>-11.3180919266403</v>
      </c>
      <c r="K4581">
        <v>9.0709290311143196</v>
      </c>
      <c r="L4581">
        <v>9.0526853198333797</v>
      </c>
      <c r="M4581">
        <v>33.486682293415498</v>
      </c>
      <c r="N4581">
        <v>0.55555555555555503</v>
      </c>
      <c r="O4581">
        <v>48.2593037214885</v>
      </c>
      <c r="P4581">
        <v>13.3333333333333</v>
      </c>
    </row>
    <row r="4582" spans="1:17" hidden="1" x14ac:dyDescent="0.3">
      <c r="A4582" t="s">
        <v>9392</v>
      </c>
      <c r="B4582" t="s">
        <v>9393</v>
      </c>
      <c r="C4582" t="str">
        <f>IFERROR(VLOOKUP(Table1[[#This Row],[Ticker]],[1]!Table2[[Symbol]:[Industry]],2,FALSE),"-")</f>
        <v>-</v>
      </c>
      <c r="D4582" t="s">
        <v>3598</v>
      </c>
      <c r="E4582">
        <v>6.5123492000000001</v>
      </c>
      <c r="F4582">
        <v>9.98</v>
      </c>
      <c r="G4582">
        <v>352.091973519357</v>
      </c>
      <c r="H4582">
        <v>45.504874183029898</v>
      </c>
      <c r="I4582">
        <v>286.386714498147</v>
      </c>
      <c r="J4582">
        <v>6.6852491627933999</v>
      </c>
      <c r="K4582">
        <v>6.5309014052233296</v>
      </c>
      <c r="L4582">
        <v>3.2699427873542</v>
      </c>
      <c r="M4582">
        <v>99.999477649103198</v>
      </c>
      <c r="N4582">
        <v>1.3892091994128</v>
      </c>
      <c r="O4582">
        <v>0</v>
      </c>
      <c r="P4582">
        <v>382.12560386473399</v>
      </c>
    </row>
    <row r="4583" spans="1:17" hidden="1" x14ac:dyDescent="0.3">
      <c r="A4583" t="s">
        <v>9394</v>
      </c>
      <c r="B4583" t="s">
        <v>9395</v>
      </c>
      <c r="C4583" t="str">
        <f>IFERROR(VLOOKUP(Table1[[#This Row],[Ticker]],[1]!Table2[[Symbol]:[Industry]],2,FALSE),"-")</f>
        <v>-</v>
      </c>
      <c r="D4583" t="s">
        <v>51</v>
      </c>
      <c r="E4583">
        <v>6.5085699999999997</v>
      </c>
      <c r="F4583">
        <v>17.75</v>
      </c>
      <c r="G4583">
        <v>60.212886267699403</v>
      </c>
      <c r="H4583">
        <v>-9.6686840760084198</v>
      </c>
      <c r="I4583">
        <v>-18.053849059012599</v>
      </c>
      <c r="J4583">
        <v>-4.07484868339714</v>
      </c>
      <c r="K4583">
        <v>17.976000966032501</v>
      </c>
      <c r="L4583">
        <v>16.255999346713601</v>
      </c>
      <c r="M4583">
        <v>40.793618708171401</v>
      </c>
      <c r="N4583">
        <v>1.7842652825313301</v>
      </c>
      <c r="O4583">
        <v>60.225352112675999</v>
      </c>
      <c r="P4583">
        <v>90.246516613076096</v>
      </c>
    </row>
    <row r="4584" spans="1:17" hidden="1" x14ac:dyDescent="0.3">
      <c r="A4584" t="s">
        <v>9396</v>
      </c>
      <c r="B4584" t="s">
        <v>9397</v>
      </c>
      <c r="C4584" t="str">
        <f>IFERROR(VLOOKUP(Table1[[#This Row],[Ticker]],[1]!Table2[[Symbol]:[Industry]],2,FALSE),"-")</f>
        <v>-</v>
      </c>
      <c r="D4584" t="s">
        <v>1645</v>
      </c>
      <c r="E4584">
        <v>6.468</v>
      </c>
      <c r="F4584">
        <v>7.7</v>
      </c>
      <c r="G4584">
        <v>-88.746767074599106</v>
      </c>
      <c r="H4584">
        <v>-21.459530938352898</v>
      </c>
      <c r="I4584">
        <v>-53.8342796278449</v>
      </c>
      <c r="J4584">
        <v>-8.9808416328683407</v>
      </c>
      <c r="K4584">
        <v>9.7210392037173499</v>
      </c>
      <c r="L4584">
        <v>12.0133105027115</v>
      </c>
      <c r="M4584">
        <v>22.097984103593301</v>
      </c>
      <c r="N4584">
        <v>5.1038447627541297</v>
      </c>
      <c r="O4584">
        <v>182.33766233766201</v>
      </c>
      <c r="P4584">
        <v>0.65359477124182697</v>
      </c>
      <c r="Q4584">
        <v>1.4377393091856001E-2</v>
      </c>
    </row>
    <row r="4585" spans="1:17" hidden="1" x14ac:dyDescent="0.3">
      <c r="A4585" t="s">
        <v>9398</v>
      </c>
      <c r="B4585" t="s">
        <v>9399</v>
      </c>
      <c r="C4585" t="str">
        <f>IFERROR(VLOOKUP(Table1[[#This Row],[Ticker]],[1]!Table2[[Symbol]:[Industry]],2,FALSE),"-")</f>
        <v>-</v>
      </c>
      <c r="D4585" t="s">
        <v>72</v>
      </c>
      <c r="E4585">
        <v>6.4192657999999998</v>
      </c>
      <c r="F4585">
        <v>6.35</v>
      </c>
      <c r="G4585">
        <v>3.3697309991611499</v>
      </c>
      <c r="H4585">
        <v>2.4987542921557599</v>
      </c>
      <c r="I4585">
        <v>-23.572435406190699</v>
      </c>
      <c r="J4585">
        <v>-3.9875305960790501</v>
      </c>
      <c r="K4585">
        <v>6.5692505996095196</v>
      </c>
      <c r="L4585">
        <v>6.6113787199223699</v>
      </c>
      <c r="M4585">
        <v>51.453535873828699</v>
      </c>
      <c r="N4585">
        <v>0.88990511077638201</v>
      </c>
      <c r="O4585">
        <v>71.653543307086593</v>
      </c>
      <c r="P4585">
        <v>42.696629213483099</v>
      </c>
      <c r="Q4585">
        <v>7.5241881294249996E-3</v>
      </c>
    </row>
    <row r="4586" spans="1:17" hidden="1" x14ac:dyDescent="0.3">
      <c r="A4586" t="s">
        <v>9400</v>
      </c>
      <c r="B4586" t="s">
        <v>9401</v>
      </c>
      <c r="C4586" t="str">
        <f>IFERROR(VLOOKUP(Table1[[#This Row],[Ticker]],[1]!Table2[[Symbol]:[Industry]],2,FALSE),"-")</f>
        <v>-</v>
      </c>
      <c r="D4586" t="s">
        <v>1645</v>
      </c>
      <c r="E4586">
        <v>6.4157999999999999</v>
      </c>
      <c r="F4586">
        <v>12.58</v>
      </c>
      <c r="G4586">
        <v>-30.033630345376601</v>
      </c>
      <c r="H4586">
        <v>-1.2717375111229301</v>
      </c>
      <c r="I4586">
        <v>-14.416498353258</v>
      </c>
      <c r="J4586">
        <v>-1.3721459806944301</v>
      </c>
      <c r="K4586">
        <v>12.58</v>
      </c>
      <c r="L4586">
        <v>12.579999999999901</v>
      </c>
      <c r="M4586">
        <v>50</v>
      </c>
      <c r="O4586">
        <v>0</v>
      </c>
      <c r="P4586">
        <v>0</v>
      </c>
    </row>
    <row r="4587" spans="1:17" hidden="1" x14ac:dyDescent="0.3">
      <c r="A4587" t="s">
        <v>9402</v>
      </c>
      <c r="B4587" t="s">
        <v>9403</v>
      </c>
      <c r="C4587" t="str">
        <f>IFERROR(VLOOKUP(Table1[[#This Row],[Ticker]],[1]!Table2[[Symbol]:[Industry]],2,FALSE),"-")</f>
        <v>-</v>
      </c>
      <c r="D4587" t="s">
        <v>6825</v>
      </c>
      <c r="E4587">
        <v>6.4001501999999997</v>
      </c>
      <c r="F4587">
        <v>18.63</v>
      </c>
      <c r="G4587">
        <v>-43.783630345376601</v>
      </c>
      <c r="H4587">
        <v>-15.9102646777147</v>
      </c>
      <c r="I4587">
        <v>-55.179614410491702</v>
      </c>
      <c r="J4587">
        <v>-1.3195144017470599</v>
      </c>
      <c r="K4587">
        <v>22.180353767542499</v>
      </c>
      <c r="L4587">
        <v>22.850197075779</v>
      </c>
      <c r="M4587">
        <v>37.712756837461903</v>
      </c>
      <c r="N4587">
        <v>0.784265341056544</v>
      </c>
      <c r="O4587">
        <v>139.66720343531901</v>
      </c>
      <c r="P4587">
        <v>9.5882352941176308</v>
      </c>
    </row>
    <row r="4588" spans="1:17" hidden="1" x14ac:dyDescent="0.3">
      <c r="A4588" t="s">
        <v>9404</v>
      </c>
      <c r="B4588" t="s">
        <v>9405</v>
      </c>
      <c r="C4588" t="str">
        <f>IFERROR(VLOOKUP(Table1[[#This Row],[Ticker]],[1]!Table2[[Symbol]:[Industry]],2,FALSE),"-")</f>
        <v>-</v>
      </c>
      <c r="D4588" t="s">
        <v>51</v>
      </c>
      <c r="E4588">
        <v>6.3947390400000002</v>
      </c>
      <c r="F4588">
        <v>7.65</v>
      </c>
      <c r="G4588">
        <v>64.128806202846704</v>
      </c>
      <c r="H4588">
        <v>32.8949291555437</v>
      </c>
      <c r="I4588">
        <v>-19.148752400580499</v>
      </c>
      <c r="J4588">
        <v>-0.36838186526155298</v>
      </c>
      <c r="K4588">
        <v>7.5041334649167197</v>
      </c>
      <c r="L4588">
        <v>6.5031272289631197</v>
      </c>
      <c r="M4588">
        <v>34.043400215635501</v>
      </c>
      <c r="N4588">
        <v>0.25222610259520201</v>
      </c>
      <c r="O4588">
        <v>21.0457516339869</v>
      </c>
      <c r="P4588">
        <v>94.162436548223297</v>
      </c>
    </row>
    <row r="4589" spans="1:17" hidden="1" x14ac:dyDescent="0.3">
      <c r="A4589" t="s">
        <v>9406</v>
      </c>
      <c r="B4589" t="s">
        <v>9407</v>
      </c>
      <c r="C4589" t="str">
        <f>IFERROR(VLOOKUP(Table1[[#This Row],[Ticker]],[1]!Table2[[Symbol]:[Industry]],2,FALSE),"-")</f>
        <v>-</v>
      </c>
      <c r="D4589" t="s">
        <v>83</v>
      </c>
      <c r="E4589">
        <v>6.3535550000000001</v>
      </c>
      <c r="F4589">
        <v>18.98</v>
      </c>
      <c r="G4589">
        <v>3.53427957721305</v>
      </c>
      <c r="H4589">
        <v>-0.71370179683722801</v>
      </c>
      <c r="I4589">
        <v>-14.046323842417101</v>
      </c>
      <c r="J4589">
        <v>-13.426806790845699</v>
      </c>
      <c r="K4589">
        <v>18.254519583783502</v>
      </c>
      <c r="L4589">
        <v>16.605051263882899</v>
      </c>
      <c r="M4589">
        <v>48.643519934067101</v>
      </c>
      <c r="N4589">
        <v>0.78211736547420596</v>
      </c>
      <c r="O4589">
        <v>15.2792413066385</v>
      </c>
      <c r="P4589">
        <v>75.253924284395197</v>
      </c>
      <c r="Q4589">
        <v>4.7434610302691999E-2</v>
      </c>
    </row>
    <row r="4590" spans="1:17" hidden="1" x14ac:dyDescent="0.3">
      <c r="A4590" t="s">
        <v>9408</v>
      </c>
      <c r="B4590" t="s">
        <v>9409</v>
      </c>
      <c r="C4590" t="str">
        <f>IFERROR(VLOOKUP(Table1[[#This Row],[Ticker]],[1]!Table2[[Symbol]:[Industry]],2,FALSE),"-")</f>
        <v>-</v>
      </c>
      <c r="D4590" t="s">
        <v>731</v>
      </c>
      <c r="E4590">
        <v>6.3346374000000001</v>
      </c>
      <c r="F4590">
        <v>163.80000000000001</v>
      </c>
      <c r="G4590">
        <v>-4.3237301151387504</v>
      </c>
      <c r="H4590">
        <v>-50.848725666791204</v>
      </c>
      <c r="I4590">
        <v>-74.937105728529104</v>
      </c>
      <c r="J4590">
        <v>-12.6816697902182</v>
      </c>
      <c r="K4590">
        <v>250.77554356000499</v>
      </c>
      <c r="L4590">
        <v>278.98852372922101</v>
      </c>
      <c r="M4590">
        <v>37.032263069643101</v>
      </c>
      <c r="N4590">
        <v>0.28332015810276601</v>
      </c>
      <c r="O4590">
        <v>195.36019536019501</v>
      </c>
      <c r="P4590">
        <v>25.709900230237899</v>
      </c>
    </row>
    <row r="4591" spans="1:17" hidden="1" x14ac:dyDescent="0.3">
      <c r="A4591" t="s">
        <v>9410</v>
      </c>
      <c r="B4591" t="s">
        <v>9411</v>
      </c>
      <c r="C4591" t="str">
        <f>IFERROR(VLOOKUP(Table1[[#This Row],[Ticker]],[1]!Table2[[Symbol]:[Industry]],2,FALSE),"-")</f>
        <v>-</v>
      </c>
      <c r="D4591" t="s">
        <v>743</v>
      </c>
      <c r="E4591">
        <v>6.3247861439999999</v>
      </c>
      <c r="F4591">
        <v>95.74</v>
      </c>
      <c r="G4591">
        <v>26.583415295061702</v>
      </c>
      <c r="H4591">
        <v>-3.73868869255312</v>
      </c>
      <c r="I4591">
        <v>1.3513371969233601</v>
      </c>
      <c r="J4591">
        <v>-2.5637520125408901</v>
      </c>
      <c r="K4591">
        <v>93.543231530571703</v>
      </c>
      <c r="L4591">
        <v>84.301462720536705</v>
      </c>
      <c r="M4591">
        <v>63.753004305415402</v>
      </c>
      <c r="N4591">
        <v>0.36743749847342799</v>
      </c>
      <c r="O4591">
        <v>4.5540004177982096</v>
      </c>
      <c r="P4591">
        <v>57.986798679867903</v>
      </c>
    </row>
    <row r="4592" spans="1:17" hidden="1" x14ac:dyDescent="0.3">
      <c r="A4592" t="s">
        <v>9412</v>
      </c>
      <c r="B4592" t="s">
        <v>9413</v>
      </c>
      <c r="C4592" t="str">
        <f>IFERROR(VLOOKUP(Table1[[#This Row],[Ticker]],[1]!Table2[[Symbol]:[Industry]],2,FALSE),"-")</f>
        <v>-</v>
      </c>
      <c r="D4592" t="s">
        <v>228</v>
      </c>
      <c r="E4592">
        <v>6.3066559499999997</v>
      </c>
      <c r="F4592">
        <v>6.6</v>
      </c>
      <c r="G4592">
        <v>-61.283630345376601</v>
      </c>
      <c r="K4592">
        <v>7.8976443621726604</v>
      </c>
      <c r="M4592">
        <v>24.8553728216223</v>
      </c>
      <c r="N4592">
        <v>1</v>
      </c>
      <c r="O4592">
        <v>45.454545454545404</v>
      </c>
      <c r="P4592">
        <v>4.7619047619047601</v>
      </c>
    </row>
    <row r="4593" spans="1:17" hidden="1" x14ac:dyDescent="0.3">
      <c r="A4593" t="s">
        <v>9414</v>
      </c>
      <c r="B4593" t="s">
        <v>9415</v>
      </c>
      <c r="C4593" t="str">
        <f>IFERROR(VLOOKUP(Table1[[#This Row],[Ticker]],[1]!Table2[[Symbol]:[Industry]],2,FALSE),"-")</f>
        <v>-</v>
      </c>
      <c r="D4593" t="s">
        <v>532</v>
      </c>
      <c r="E4593">
        <v>6.2888099999999998</v>
      </c>
      <c r="F4593">
        <v>19</v>
      </c>
      <c r="G4593">
        <v>197.55257655117501</v>
      </c>
      <c r="H4593">
        <v>35.418909970891399</v>
      </c>
      <c r="I4593">
        <v>24.370937731475301</v>
      </c>
      <c r="J4593">
        <v>7.0134786627738901</v>
      </c>
      <c r="K4593">
        <v>16.6454173635268</v>
      </c>
      <c r="L4593">
        <v>14.125358792949999</v>
      </c>
      <c r="M4593">
        <v>59.417423835043799</v>
      </c>
      <c r="N4593">
        <v>0.89215783036882801</v>
      </c>
      <c r="O4593">
        <v>9.5789473684210602</v>
      </c>
      <c r="P4593">
        <v>227.586206896551</v>
      </c>
    </row>
    <row r="4594" spans="1:17" hidden="1" x14ac:dyDescent="0.3">
      <c r="A4594" t="s">
        <v>9416</v>
      </c>
      <c r="B4594" t="s">
        <v>9417</v>
      </c>
      <c r="C4594" t="str">
        <f>IFERROR(VLOOKUP(Table1[[#This Row],[Ticker]],[1]!Table2[[Symbol]:[Industry]],2,FALSE),"-")</f>
        <v>-</v>
      </c>
      <c r="D4594" t="s">
        <v>89</v>
      </c>
      <c r="E4594">
        <v>6.2646129000000004</v>
      </c>
      <c r="F4594">
        <v>28.33</v>
      </c>
      <c r="G4594">
        <v>319.64890933716299</v>
      </c>
      <c r="H4594">
        <v>-7.4405686799541</v>
      </c>
      <c r="I4594">
        <v>174.370453736446</v>
      </c>
      <c r="J4594">
        <v>-9.0693673157311601</v>
      </c>
      <c r="K4594">
        <v>26.4116373552299</v>
      </c>
      <c r="L4594">
        <v>15.9122019744977</v>
      </c>
      <c r="M4594">
        <v>27.177803240332199</v>
      </c>
      <c r="N4594">
        <v>2.14447212443336</v>
      </c>
      <c r="O4594">
        <v>22.3085068831627</v>
      </c>
      <c r="P4594">
        <v>392.695652173913</v>
      </c>
      <c r="Q4594">
        <v>0.15447269969732</v>
      </c>
    </row>
    <row r="4595" spans="1:17" hidden="1" x14ac:dyDescent="0.3">
      <c r="A4595" t="s">
        <v>9418</v>
      </c>
      <c r="B4595" t="s">
        <v>9419</v>
      </c>
      <c r="C4595" t="str">
        <f>IFERROR(VLOOKUP(Table1[[#This Row],[Ticker]],[1]!Table2[[Symbol]:[Industry]],2,FALSE),"-")</f>
        <v>-</v>
      </c>
      <c r="D4595" t="s">
        <v>301</v>
      </c>
      <c r="E4595">
        <v>6.2320409999999997</v>
      </c>
      <c r="F4595">
        <v>3.69</v>
      </c>
      <c r="G4595">
        <v>33.9663696546233</v>
      </c>
      <c r="H4595">
        <v>1.63523923306311</v>
      </c>
      <c r="I4595">
        <v>-4.2672446219147204</v>
      </c>
      <c r="J4595">
        <v>5.9005812920328404</v>
      </c>
      <c r="K4595">
        <v>3.3183176305740099</v>
      </c>
      <c r="L4595">
        <v>3.41167000313476</v>
      </c>
      <c r="M4595">
        <v>83.313968685787202</v>
      </c>
      <c r="N4595">
        <v>1.5313958453693699</v>
      </c>
      <c r="O4595">
        <v>45.528455284552798</v>
      </c>
      <c r="P4595">
        <v>94.210526315789394</v>
      </c>
      <c r="Q4595">
        <v>2.0311793530552E-2</v>
      </c>
    </row>
    <row r="4596" spans="1:17" hidden="1" x14ac:dyDescent="0.3">
      <c r="A4596" t="s">
        <v>9420</v>
      </c>
      <c r="B4596" t="s">
        <v>9421</v>
      </c>
      <c r="C4596" t="str">
        <f>IFERROR(VLOOKUP(Table1[[#This Row],[Ticker]],[1]!Table2[[Symbol]:[Industry]],2,FALSE),"-")</f>
        <v>-</v>
      </c>
      <c r="D4596" t="s">
        <v>5401</v>
      </c>
      <c r="E4596">
        <v>6.2106209999999997</v>
      </c>
      <c r="F4596">
        <v>20.7</v>
      </c>
      <c r="G4596">
        <v>-42.544196702096798</v>
      </c>
      <c r="H4596">
        <v>-7.3222377493315998</v>
      </c>
      <c r="I4596">
        <v>-24.572748353258</v>
      </c>
      <c r="J4596">
        <v>3.46570622557882</v>
      </c>
      <c r="K4596">
        <v>21.156864883628899</v>
      </c>
      <c r="L4596">
        <v>20.8053368658991</v>
      </c>
      <c r="M4596">
        <v>66.785769073949893</v>
      </c>
      <c r="N4596">
        <v>1.7224191778509299</v>
      </c>
      <c r="O4596">
        <v>34.396135265700401</v>
      </c>
      <c r="P4596">
        <v>41.4900888585098</v>
      </c>
      <c r="Q4596">
        <v>3.1840474831833998E-2</v>
      </c>
    </row>
    <row r="4597" spans="1:17" hidden="1" x14ac:dyDescent="0.3">
      <c r="A4597" t="s">
        <v>9422</v>
      </c>
      <c r="B4597" t="s">
        <v>9423</v>
      </c>
      <c r="C4597" t="str">
        <f>IFERROR(VLOOKUP(Table1[[#This Row],[Ticker]],[1]!Table2[[Symbol]:[Industry]],2,FALSE),"-")</f>
        <v>-</v>
      </c>
      <c r="D4597" t="s">
        <v>412</v>
      </c>
      <c r="E4597">
        <v>6.1783184999999996</v>
      </c>
      <c r="F4597">
        <v>4.25</v>
      </c>
      <c r="G4597">
        <v>-61.485243248602401</v>
      </c>
      <c r="H4597">
        <v>29.031292791907301</v>
      </c>
      <c r="I4597">
        <v>-49.031882968642599</v>
      </c>
      <c r="J4597">
        <v>25.0984422545996</v>
      </c>
      <c r="K4597">
        <v>3.6490247200104302</v>
      </c>
      <c r="L4597">
        <v>4.7017035587929001</v>
      </c>
      <c r="M4597">
        <v>76.074370810887302</v>
      </c>
      <c r="N4597">
        <v>1.94889637111859</v>
      </c>
      <c r="O4597">
        <v>69.411764705882305</v>
      </c>
      <c r="P4597">
        <v>46.551724137930997</v>
      </c>
      <c r="Q4597">
        <v>-5.9360842335489002E-2</v>
      </c>
    </row>
    <row r="4598" spans="1:17" hidden="1" x14ac:dyDescent="0.3">
      <c r="A4598" t="s">
        <v>9424</v>
      </c>
      <c r="B4598" t="s">
        <v>9425</v>
      </c>
      <c r="C4598" t="str">
        <f>IFERROR(VLOOKUP(Table1[[#This Row],[Ticker]],[1]!Table2[[Symbol]:[Industry]],2,FALSE),"-")</f>
        <v>-</v>
      </c>
      <c r="D4598" t="s">
        <v>743</v>
      </c>
      <c r="E4598">
        <v>6.1746908559999998</v>
      </c>
      <c r="F4598">
        <v>110.47</v>
      </c>
      <c r="G4598">
        <v>55.567848149246899</v>
      </c>
      <c r="H4598">
        <v>-1.11775200387656</v>
      </c>
      <c r="I4598">
        <v>7.0057922600635898</v>
      </c>
      <c r="J4598">
        <v>-1.14553249265963</v>
      </c>
      <c r="K4598">
        <v>106.73895580947</v>
      </c>
      <c r="L4598">
        <v>93.571451765314606</v>
      </c>
      <c r="M4598">
        <v>67.7882302660921</v>
      </c>
      <c r="N4598">
        <v>0.77266259409517901</v>
      </c>
      <c r="O4598">
        <v>2.8424006517606601</v>
      </c>
      <c r="P4598">
        <v>88.7085753331055</v>
      </c>
    </row>
    <row r="4599" spans="1:17" hidden="1" x14ac:dyDescent="0.3">
      <c r="A4599" t="s">
        <v>9426</v>
      </c>
      <c r="B4599" t="s">
        <v>9427</v>
      </c>
      <c r="C4599" t="str">
        <f>IFERROR(VLOOKUP(Table1[[#This Row],[Ticker]],[1]!Table2[[Symbol]:[Industry]],2,FALSE),"-")</f>
        <v>-</v>
      </c>
      <c r="D4599" t="s">
        <v>401</v>
      </c>
      <c r="E4599">
        <v>6.1740000000000004</v>
      </c>
      <c r="F4599">
        <v>5.88</v>
      </c>
      <c r="G4599">
        <v>187.80420749246099</v>
      </c>
      <c r="H4599">
        <v>13.572012488877</v>
      </c>
      <c r="I4599">
        <v>24.5905938453235</v>
      </c>
      <c r="J4599">
        <v>-6.2265149127332702</v>
      </c>
      <c r="K4599">
        <v>5.2322071179426803</v>
      </c>
      <c r="L4599">
        <v>3.7627685577774299</v>
      </c>
      <c r="M4599">
        <v>30.664597844284401</v>
      </c>
      <c r="N4599">
        <v>8.7943262411347506E-2</v>
      </c>
      <c r="O4599">
        <v>10.5442176870748</v>
      </c>
      <c r="P4599">
        <v>217.83783783783699</v>
      </c>
    </row>
    <row r="4600" spans="1:17" hidden="1" x14ac:dyDescent="0.3">
      <c r="A4600" t="s">
        <v>9428</v>
      </c>
      <c r="B4600" t="s">
        <v>9429</v>
      </c>
      <c r="C4600" t="str">
        <f>IFERROR(VLOOKUP(Table1[[#This Row],[Ticker]],[1]!Table2[[Symbol]:[Industry]],2,FALSE),"-")</f>
        <v>-</v>
      </c>
      <c r="D4600" t="s">
        <v>124</v>
      </c>
      <c r="E4600">
        <v>6.1733750000000001</v>
      </c>
      <c r="F4600">
        <v>1.31</v>
      </c>
      <c r="G4600">
        <v>54.473411908144399</v>
      </c>
      <c r="H4600">
        <v>-15.841273934963899</v>
      </c>
      <c r="I4600">
        <v>31.139057202297501</v>
      </c>
      <c r="J4600">
        <v>-4.3796647776869202</v>
      </c>
      <c r="K4600">
        <v>1.48235933840861</v>
      </c>
      <c r="L4600">
        <v>1.3137355581005301</v>
      </c>
      <c r="M4600">
        <v>40.986134934431</v>
      </c>
      <c r="N4600">
        <v>0.71323056577338895</v>
      </c>
      <c r="O4600">
        <v>93.893129770992303</v>
      </c>
      <c r="P4600">
        <v>101.53846153846099</v>
      </c>
      <c r="Q4600">
        <v>3.5311888585421003E-2</v>
      </c>
    </row>
    <row r="4601" spans="1:17" hidden="1" x14ac:dyDescent="0.3">
      <c r="A4601" t="s">
        <v>9430</v>
      </c>
      <c r="B4601" t="s">
        <v>9431</v>
      </c>
      <c r="C4601" t="str">
        <f>IFERROR(VLOOKUP(Table1[[#This Row],[Ticker]],[1]!Table2[[Symbol]:[Industry]],2,FALSE),"-")</f>
        <v>-</v>
      </c>
      <c r="D4601" t="s">
        <v>743</v>
      </c>
      <c r="E4601">
        <v>6.1661835759999999</v>
      </c>
      <c r="F4601">
        <v>37.06</v>
      </c>
      <c r="G4601">
        <v>36.828143630309903</v>
      </c>
      <c r="H4601">
        <v>0.99850318909588198</v>
      </c>
      <c r="I4601">
        <v>7.9341124093699298</v>
      </c>
      <c r="J4601">
        <v>-1.6765118672210599E-2</v>
      </c>
      <c r="K4601">
        <v>36.042389971002997</v>
      </c>
      <c r="L4601">
        <v>31.967602485978102</v>
      </c>
      <c r="M4601">
        <v>46.0553371054271</v>
      </c>
      <c r="N4601">
        <v>0.35642146952054299</v>
      </c>
      <c r="O4601">
        <v>2.9141932002158599</v>
      </c>
      <c r="P4601">
        <v>70</v>
      </c>
    </row>
    <row r="4602" spans="1:17" hidden="1" x14ac:dyDescent="0.3">
      <c r="A4602" t="s">
        <v>9432</v>
      </c>
      <c r="B4602" t="s">
        <v>9433</v>
      </c>
      <c r="C4602" t="str">
        <f>IFERROR(VLOOKUP(Table1[[#This Row],[Ticker]],[1]!Table2[[Symbol]:[Industry]],2,FALSE),"-")</f>
        <v>-</v>
      </c>
      <c r="D4602" t="s">
        <v>5872</v>
      </c>
      <c r="E4602">
        <v>6.1607012000000001</v>
      </c>
      <c r="F4602">
        <v>10.28</v>
      </c>
      <c r="G4602">
        <v>-88.665421089843406</v>
      </c>
      <c r="H4602">
        <v>25.485352501207501</v>
      </c>
      <c r="I4602">
        <v>-55.336038583143001</v>
      </c>
      <c r="J4602">
        <v>12.5968118907024</v>
      </c>
      <c r="K4602">
        <v>11.095659989904201</v>
      </c>
      <c r="L4602">
        <v>15.321684253052601</v>
      </c>
      <c r="M4602">
        <v>47.706290356573298</v>
      </c>
      <c r="N4602">
        <v>0.88308605341246205</v>
      </c>
      <c r="O4602">
        <v>149.90272373540799</v>
      </c>
      <c r="P4602">
        <v>34.379084967320203</v>
      </c>
      <c r="Q4602">
        <v>-3.5660077139488003E-2</v>
      </c>
    </row>
    <row r="4603" spans="1:17" hidden="1" x14ac:dyDescent="0.3">
      <c r="A4603" t="s">
        <v>9434</v>
      </c>
      <c r="B4603" t="s">
        <v>9435</v>
      </c>
      <c r="C4603" t="str">
        <f>IFERROR(VLOOKUP(Table1[[#This Row],[Ticker]],[1]!Table2[[Symbol]:[Industry]],2,FALSE),"-")</f>
        <v>-</v>
      </c>
      <c r="D4603" t="s">
        <v>21</v>
      </c>
      <c r="E4603">
        <v>6.1600000699999997</v>
      </c>
      <c r="F4603">
        <v>2.66</v>
      </c>
      <c r="G4603">
        <v>13.7501534384071</v>
      </c>
      <c r="H4603">
        <v>14.1828079434225</v>
      </c>
      <c r="I4603">
        <v>5.94549259696824</v>
      </c>
      <c r="J4603">
        <v>-1.3721459806944301</v>
      </c>
      <c r="K4603">
        <v>2.27803448514064</v>
      </c>
      <c r="L4603">
        <v>1.99159934599485</v>
      </c>
      <c r="M4603">
        <v>99.999928954767398</v>
      </c>
      <c r="N4603">
        <v>0.57004830917874305</v>
      </c>
      <c r="O4603">
        <v>0</v>
      </c>
      <c r="P4603">
        <v>51.136363636363598</v>
      </c>
    </row>
    <row r="4604" spans="1:17" hidden="1" x14ac:dyDescent="0.3">
      <c r="A4604" t="s">
        <v>9436</v>
      </c>
      <c r="B4604" t="s">
        <v>9437</v>
      </c>
      <c r="C4604" t="str">
        <f>IFERROR(VLOOKUP(Table1[[#This Row],[Ticker]],[1]!Table2[[Symbol]:[Industry]],2,FALSE),"-")</f>
        <v>-</v>
      </c>
      <c r="D4604" t="s">
        <v>1169</v>
      </c>
      <c r="E4604">
        <v>6.1055925699999998</v>
      </c>
      <c r="F4604">
        <v>5.39</v>
      </c>
      <c r="G4604">
        <v>142.18859187684501</v>
      </c>
      <c r="H4604">
        <v>-23.947793849151001</v>
      </c>
      <c r="I4604">
        <v>20.333501646741901</v>
      </c>
      <c r="J4604">
        <v>-4.03172044877953</v>
      </c>
      <c r="K4604">
        <v>6.26353613859846</v>
      </c>
      <c r="L4604">
        <v>4.8655211442786097</v>
      </c>
      <c r="M4604">
        <v>36.747869669173902</v>
      </c>
      <c r="N4604">
        <v>0.813027905906475</v>
      </c>
      <c r="O4604">
        <v>91.094619666048203</v>
      </c>
      <c r="P4604">
        <v>185.18518518518499</v>
      </c>
    </row>
    <row r="4605" spans="1:17" hidden="1" x14ac:dyDescent="0.3">
      <c r="A4605" t="s">
        <v>9438</v>
      </c>
      <c r="B4605" t="s">
        <v>9439</v>
      </c>
      <c r="C4605" t="str">
        <f>IFERROR(VLOOKUP(Table1[[#This Row],[Ticker]],[1]!Table2[[Symbol]:[Industry]],2,FALSE),"-")</f>
        <v>-</v>
      </c>
      <c r="D4605" t="s">
        <v>9440</v>
      </c>
      <c r="E4605">
        <v>6.0668363999999997</v>
      </c>
      <c r="F4605">
        <v>3.72</v>
      </c>
      <c r="G4605">
        <v>-6.0336303453766504</v>
      </c>
      <c r="H4605">
        <v>-8.0727450677979906</v>
      </c>
      <c r="I4605">
        <v>-22.337290432465899</v>
      </c>
      <c r="J4605">
        <v>-6.5003511088995598</v>
      </c>
      <c r="K4605">
        <v>3.7332699087333499</v>
      </c>
      <c r="L4605">
        <v>3.6464163221815999</v>
      </c>
      <c r="M4605">
        <v>45.069974483801701</v>
      </c>
      <c r="N4605">
        <v>1.64339545277372</v>
      </c>
      <c r="O4605">
        <v>36.559139784946197</v>
      </c>
      <c r="P4605">
        <v>47.035573122529598</v>
      </c>
      <c r="Q4605">
        <v>8.1637637449200995E-2</v>
      </c>
    </row>
    <row r="4606" spans="1:17" hidden="1" x14ac:dyDescent="0.3">
      <c r="A4606" t="s">
        <v>9441</v>
      </c>
      <c r="B4606" t="s">
        <v>9442</v>
      </c>
      <c r="C4606" t="str">
        <f>IFERROR(VLOOKUP(Table1[[#This Row],[Ticker]],[1]!Table2[[Symbol]:[Industry]],2,FALSE),"-")</f>
        <v>-</v>
      </c>
      <c r="D4606" t="s">
        <v>4450</v>
      </c>
      <c r="E4606">
        <v>6.0521580000000004</v>
      </c>
      <c r="F4606">
        <v>11.86</v>
      </c>
      <c r="G4606">
        <v>49.120448204472197</v>
      </c>
      <c r="H4606">
        <v>24.2838180444326</v>
      </c>
      <c r="I4606">
        <v>51.689944223772798</v>
      </c>
      <c r="J4606">
        <v>-7.9837162286283103</v>
      </c>
      <c r="K4606">
        <v>9.8716612215578508</v>
      </c>
      <c r="L4606">
        <v>8.39174440120774</v>
      </c>
      <c r="M4606">
        <v>58.276350999327597</v>
      </c>
      <c r="N4606">
        <v>1.84902938020355</v>
      </c>
      <c r="O4606">
        <v>10.623946037099399</v>
      </c>
      <c r="P4606">
        <v>108.070175438596</v>
      </c>
      <c r="Q4606">
        <v>5.5559606755456001E-2</v>
      </c>
    </row>
    <row r="4607" spans="1:17" hidden="1" x14ac:dyDescent="0.3">
      <c r="A4607" t="s">
        <v>9443</v>
      </c>
      <c r="B4607" t="s">
        <v>9444</v>
      </c>
      <c r="C4607" t="str">
        <f>IFERROR(VLOOKUP(Table1[[#This Row],[Ticker]],[1]!Table2[[Symbol]:[Industry]],2,FALSE),"-")</f>
        <v>-</v>
      </c>
      <c r="D4607" t="s">
        <v>1645</v>
      </c>
      <c r="E4607">
        <v>6.0148380000000001</v>
      </c>
      <c r="F4607">
        <v>10.9</v>
      </c>
      <c r="G4607">
        <v>19.897593863701701</v>
      </c>
      <c r="H4607">
        <v>5.5910075869162901</v>
      </c>
      <c r="I4607">
        <v>23.383754491242598</v>
      </c>
      <c r="J4607">
        <v>3.5364199480832199</v>
      </c>
      <c r="K4607">
        <v>10.3435137661632</v>
      </c>
      <c r="L4607">
        <v>9.6033739589382705</v>
      </c>
      <c r="M4607">
        <v>60.2497796351064</v>
      </c>
      <c r="N4607">
        <v>1.1289562043310299</v>
      </c>
      <c r="O4607">
        <v>18.8073394495412</v>
      </c>
      <c r="P4607">
        <v>65.151515151515099</v>
      </c>
      <c r="Q4607">
        <v>5.2241451682865002E-2</v>
      </c>
    </row>
    <row r="4608" spans="1:17" hidden="1" x14ac:dyDescent="0.3">
      <c r="A4608" t="s">
        <v>9445</v>
      </c>
      <c r="B4608" t="s">
        <v>9446</v>
      </c>
      <c r="C4608" t="str">
        <f>IFERROR(VLOOKUP(Table1[[#This Row],[Ticker]],[1]!Table2[[Symbol]:[Industry]],2,FALSE),"-")</f>
        <v>-</v>
      </c>
      <c r="D4608" t="s">
        <v>630</v>
      </c>
      <c r="E4608">
        <v>5.9931518449999999</v>
      </c>
      <c r="F4608">
        <v>14.15</v>
      </c>
      <c r="G4608">
        <v>28.955133699567099</v>
      </c>
      <c r="H4608">
        <v>-1.4175101058751201</v>
      </c>
      <c r="I4608">
        <v>-3.6966235488761501</v>
      </c>
      <c r="J4608">
        <v>-8.679317834551</v>
      </c>
      <c r="K4608">
        <v>13.746678942428799</v>
      </c>
      <c r="L4608">
        <v>12.9324678112225</v>
      </c>
      <c r="M4608">
        <v>60.115064192298298</v>
      </c>
      <c r="N4608">
        <v>4.0501269861943197</v>
      </c>
      <c r="O4608">
        <v>13.4275618374558</v>
      </c>
      <c r="P4608">
        <v>76.433915211970003</v>
      </c>
    </row>
    <row r="4609" spans="1:17" hidden="1" x14ac:dyDescent="0.3">
      <c r="A4609" t="s">
        <v>9447</v>
      </c>
      <c r="B4609" t="s">
        <v>9448</v>
      </c>
      <c r="C4609" t="str">
        <f>IFERROR(VLOOKUP(Table1[[#This Row],[Ticker]],[1]!Table2[[Symbol]:[Industry]],2,FALSE),"-")</f>
        <v>-</v>
      </c>
      <c r="D4609" t="s">
        <v>46</v>
      </c>
      <c r="E4609">
        <v>5.9916159999999996</v>
      </c>
      <c r="F4609">
        <v>13.6</v>
      </c>
      <c r="G4609">
        <v>85.839385527639195</v>
      </c>
      <c r="H4609">
        <v>-6.16684240622783</v>
      </c>
      <c r="I4609">
        <v>-8.7443926811523305</v>
      </c>
      <c r="J4609">
        <v>-1.3721459806944301</v>
      </c>
      <c r="K4609">
        <v>12.7482882878266</v>
      </c>
      <c r="L4609">
        <v>10.473689547762101</v>
      </c>
      <c r="M4609">
        <v>1.82265070363327</v>
      </c>
      <c r="N4609">
        <v>4.30806859556963E-3</v>
      </c>
      <c r="O4609">
        <v>5.7352941176470598</v>
      </c>
      <c r="P4609">
        <v>140.28268551236701</v>
      </c>
    </row>
    <row r="4610" spans="1:17" hidden="1" x14ac:dyDescent="0.3">
      <c r="A4610" t="s">
        <v>9449</v>
      </c>
      <c r="B4610" t="s">
        <v>9450</v>
      </c>
      <c r="C4610" t="str">
        <f>IFERROR(VLOOKUP(Table1[[#This Row],[Ticker]],[1]!Table2[[Symbol]:[Industry]],2,FALSE),"-")</f>
        <v>-</v>
      </c>
      <c r="D4610" t="s">
        <v>527</v>
      </c>
      <c r="E4610">
        <v>5.99</v>
      </c>
      <c r="F4610">
        <v>5.99</v>
      </c>
      <c r="G4610">
        <v>51.481521169774801</v>
      </c>
      <c r="H4610">
        <v>10.4070946056653</v>
      </c>
      <c r="I4610">
        <v>-14.749277055421</v>
      </c>
      <c r="J4610">
        <v>3.2432386346901798</v>
      </c>
      <c r="K4610">
        <v>6.0429340244143797</v>
      </c>
      <c r="L4610">
        <v>5.8271551761365501</v>
      </c>
      <c r="M4610">
        <v>49.198383181673897</v>
      </c>
      <c r="N4610">
        <v>1.78421787681203</v>
      </c>
      <c r="O4610">
        <v>48.580968280467403</v>
      </c>
      <c r="P4610">
        <v>98.3443708609271</v>
      </c>
      <c r="Q4610">
        <v>0.11199481606794499</v>
      </c>
    </row>
    <row r="4611" spans="1:17" hidden="1" x14ac:dyDescent="0.3">
      <c r="A4611" t="s">
        <v>9451</v>
      </c>
      <c r="B4611" t="s">
        <v>9452</v>
      </c>
      <c r="C4611" t="str">
        <f>IFERROR(VLOOKUP(Table1[[#This Row],[Ticker]],[1]!Table2[[Symbol]:[Industry]],2,FALSE),"-")</f>
        <v>-</v>
      </c>
      <c r="D4611" t="s">
        <v>72</v>
      </c>
      <c r="E4611">
        <v>5.9724864000000002</v>
      </c>
      <c r="F4611">
        <v>19.68</v>
      </c>
      <c r="G4611">
        <v>-32.366136548850598</v>
      </c>
      <c r="H4611">
        <v>-12.8700401985345</v>
      </c>
      <c r="I4611">
        <v>-19.344034585142001</v>
      </c>
      <c r="J4611">
        <v>1.3675800467028201</v>
      </c>
      <c r="K4611">
        <v>19.5785067824735</v>
      </c>
      <c r="L4611">
        <v>19.170632174030001</v>
      </c>
      <c r="M4611">
        <v>60.416636381234198</v>
      </c>
      <c r="N4611">
        <v>0.29139065031174399</v>
      </c>
      <c r="O4611">
        <v>32.063008130081201</v>
      </c>
      <c r="P4611">
        <v>51.384615384615302</v>
      </c>
      <c r="Q4611">
        <v>7.1481168742874995E-2</v>
      </c>
    </row>
    <row r="4612" spans="1:17" hidden="1" x14ac:dyDescent="0.3">
      <c r="A4612" t="s">
        <v>9453</v>
      </c>
      <c r="B4612" t="s">
        <v>9454</v>
      </c>
      <c r="C4612" t="str">
        <f>IFERROR(VLOOKUP(Table1[[#This Row],[Ticker]],[1]!Table2[[Symbol]:[Industry]],2,FALSE),"-")</f>
        <v>-</v>
      </c>
      <c r="D4612" t="s">
        <v>1645</v>
      </c>
      <c r="E4612">
        <v>5.9664219999999997</v>
      </c>
      <c r="F4612">
        <v>13.09</v>
      </c>
      <c r="G4612">
        <v>37.786882475136103</v>
      </c>
      <c r="H4612">
        <v>8.0849876350758905</v>
      </c>
      <c r="I4612">
        <v>-7.1214163860448796</v>
      </c>
      <c r="J4612">
        <v>-1.3721459806944301</v>
      </c>
      <c r="K4612">
        <v>12.199037994728799</v>
      </c>
      <c r="L4612">
        <v>11.354407374422999</v>
      </c>
      <c r="M4612">
        <v>67.075696083782205</v>
      </c>
      <c r="N4612">
        <v>0.21863799283154101</v>
      </c>
      <c r="O4612">
        <v>22.230710466004499</v>
      </c>
      <c r="P4612">
        <v>67.820512820512803</v>
      </c>
    </row>
    <row r="4613" spans="1:17" hidden="1" x14ac:dyDescent="0.3">
      <c r="A4613" t="s">
        <v>9455</v>
      </c>
      <c r="B4613" t="s">
        <v>9456</v>
      </c>
      <c r="C4613" t="str">
        <f>IFERROR(VLOOKUP(Table1[[#This Row],[Ticker]],[1]!Table2[[Symbol]:[Industry]],2,FALSE),"-")</f>
        <v>-</v>
      </c>
      <c r="D4613" t="s">
        <v>141</v>
      </c>
      <c r="E4613">
        <v>5.9473343999999999</v>
      </c>
      <c r="F4613">
        <v>7.98</v>
      </c>
      <c r="G4613">
        <v>12.721289153728801</v>
      </c>
      <c r="H4613">
        <v>0.74168530766900798</v>
      </c>
      <c r="I4613">
        <v>-33.810437747197398</v>
      </c>
      <c r="J4613">
        <v>-3.0539053597371399</v>
      </c>
      <c r="K4613">
        <v>7.3652332385756596</v>
      </c>
      <c r="L4613">
        <v>7.26124310945755</v>
      </c>
      <c r="M4613">
        <v>68.271684393099207</v>
      </c>
      <c r="N4613">
        <v>1.48697386778385</v>
      </c>
      <c r="O4613">
        <v>40.476190476190403</v>
      </c>
      <c r="P4613">
        <v>104.615384615384</v>
      </c>
      <c r="Q4613">
        <v>8.9470364202921995E-2</v>
      </c>
    </row>
    <row r="4614" spans="1:17" hidden="1" x14ac:dyDescent="0.3">
      <c r="A4614" t="s">
        <v>9457</v>
      </c>
      <c r="B4614" t="s">
        <v>9458</v>
      </c>
      <c r="C4614" t="str">
        <f>IFERROR(VLOOKUP(Table1[[#This Row],[Ticker]],[1]!Table2[[Symbol]:[Industry]],2,FALSE),"-")</f>
        <v>-</v>
      </c>
      <c r="D4614" t="s">
        <v>630</v>
      </c>
      <c r="E4614">
        <v>5.94</v>
      </c>
      <c r="F4614">
        <v>19.8</v>
      </c>
      <c r="G4614">
        <v>-92.794585771368702</v>
      </c>
      <c r="H4614">
        <v>-1.3204942151697401</v>
      </c>
      <c r="I4614">
        <v>-44.352804085742001</v>
      </c>
      <c r="J4614">
        <v>-1.3721459806944301</v>
      </c>
      <c r="K4614">
        <v>21.990094922572801</v>
      </c>
      <c r="L4614">
        <v>25.507740003017599</v>
      </c>
      <c r="M4614">
        <v>12.9879288151282</v>
      </c>
      <c r="N4614">
        <v>0.236947791164658</v>
      </c>
      <c r="O4614">
        <v>168.53535353535301</v>
      </c>
      <c r="P4614">
        <v>48.425787106446698</v>
      </c>
    </row>
    <row r="4615" spans="1:17" hidden="1" x14ac:dyDescent="0.3">
      <c r="A4615" t="s">
        <v>9459</v>
      </c>
      <c r="B4615" t="s">
        <v>9460</v>
      </c>
      <c r="C4615" t="str">
        <f>IFERROR(VLOOKUP(Table1[[#This Row],[Ticker]],[1]!Table2[[Symbol]:[Industry]],2,FALSE),"-")</f>
        <v>-</v>
      </c>
      <c r="D4615" t="s">
        <v>127</v>
      </c>
      <c r="E4615">
        <v>5.9362935999999999</v>
      </c>
      <c r="F4615">
        <v>11.24</v>
      </c>
      <c r="G4615">
        <v>30.537798226051901</v>
      </c>
      <c r="H4615">
        <v>-9.1823136074255896</v>
      </c>
      <c r="I4615">
        <v>-19.162261065122401</v>
      </c>
      <c r="J4615">
        <v>-3.8311623741370502</v>
      </c>
      <c r="K4615">
        <v>11.0358659845517</v>
      </c>
      <c r="L4615">
        <v>10.5619843949368</v>
      </c>
      <c r="M4615">
        <v>58.418876291799798</v>
      </c>
      <c r="N4615">
        <v>1.0961460528538001</v>
      </c>
      <c r="O4615">
        <v>31.227758007117401</v>
      </c>
      <c r="P4615">
        <v>73.724884080370899</v>
      </c>
      <c r="Q4615">
        <v>6.2030548429643999E-2</v>
      </c>
    </row>
    <row r="4616" spans="1:17" hidden="1" x14ac:dyDescent="0.3">
      <c r="A4616" t="s">
        <v>9461</v>
      </c>
      <c r="B4616" t="s">
        <v>9462</v>
      </c>
      <c r="C4616" t="str">
        <f>IFERROR(VLOOKUP(Table1[[#This Row],[Ticker]],[1]!Table2[[Symbol]:[Industry]],2,FALSE),"-")</f>
        <v>-</v>
      </c>
      <c r="D4616" t="s">
        <v>1419</v>
      </c>
      <c r="E4616">
        <v>5.9153412999999997</v>
      </c>
      <c r="F4616">
        <v>10.67</v>
      </c>
      <c r="G4616">
        <v>34.120215808469403</v>
      </c>
      <c r="H4616">
        <v>-8.0839645853587303</v>
      </c>
      <c r="I4616">
        <v>-1.7449038442822999</v>
      </c>
      <c r="J4616">
        <v>-5.50511992498914</v>
      </c>
      <c r="K4616">
        <v>10.683056039438901</v>
      </c>
      <c r="L4616">
        <v>8.8149843451325296</v>
      </c>
      <c r="M4616">
        <v>37.773771768480898</v>
      </c>
      <c r="N4616">
        <v>0.72921241829983996</v>
      </c>
      <c r="O4616">
        <v>16.588566073102101</v>
      </c>
      <c r="P4616">
        <v>112.974051896207</v>
      </c>
      <c r="Q4616">
        <v>9.1111733993336996E-2</v>
      </c>
    </row>
    <row r="4617" spans="1:17" hidden="1" x14ac:dyDescent="0.3">
      <c r="A4617" t="s">
        <v>9463</v>
      </c>
      <c r="B4617" t="s">
        <v>9464</v>
      </c>
      <c r="C4617" t="str">
        <f>IFERROR(VLOOKUP(Table1[[#This Row],[Ticker]],[1]!Table2[[Symbol]:[Industry]],2,FALSE),"-")</f>
        <v>-</v>
      </c>
      <c r="D4617" t="s">
        <v>51</v>
      </c>
      <c r="E4617">
        <v>5.9</v>
      </c>
      <c r="F4617">
        <v>5.9</v>
      </c>
      <c r="G4617">
        <v>28.996019250310599</v>
      </c>
      <c r="H4617">
        <v>1.9254205705822101</v>
      </c>
      <c r="I4617">
        <v>3.583501646742</v>
      </c>
      <c r="J4617">
        <v>0.91658641367175597</v>
      </c>
      <c r="K4617">
        <v>5.8741720495809</v>
      </c>
      <c r="L4617">
        <v>5.4228239770831399</v>
      </c>
      <c r="M4617">
        <v>59.972846762288</v>
      </c>
      <c r="N4617">
        <v>0.86375237009378603</v>
      </c>
      <c r="O4617">
        <v>33.389830508474503</v>
      </c>
      <c r="P4617">
        <v>73.529411764705799</v>
      </c>
      <c r="Q4617">
        <v>4.5814944411897998E-2</v>
      </c>
    </row>
    <row r="4618" spans="1:17" hidden="1" x14ac:dyDescent="0.3">
      <c r="A4618" t="s">
        <v>9465</v>
      </c>
      <c r="B4618" t="s">
        <v>9466</v>
      </c>
      <c r="C4618" t="str">
        <f>IFERROR(VLOOKUP(Table1[[#This Row],[Ticker]],[1]!Table2[[Symbol]:[Industry]],2,FALSE),"-")</f>
        <v>-</v>
      </c>
      <c r="D4618" t="s">
        <v>141</v>
      </c>
      <c r="E4618">
        <v>5.85</v>
      </c>
      <c r="F4618">
        <v>7.8</v>
      </c>
      <c r="G4618">
        <v>-92.151163128280899</v>
      </c>
      <c r="H4618">
        <v>-4.8564099462279904</v>
      </c>
      <c r="I4618">
        <v>-54.416498353258</v>
      </c>
      <c r="J4618">
        <v>-5.4311865711003504</v>
      </c>
      <c r="K4618">
        <v>8.0890882299641493</v>
      </c>
      <c r="L4618">
        <v>10.858005308733899</v>
      </c>
      <c r="M4618">
        <v>30.109538496491702</v>
      </c>
      <c r="N4618">
        <v>8.1300813008129996E-2</v>
      </c>
      <c r="O4618">
        <v>187.94871794871699</v>
      </c>
      <c r="P4618">
        <v>23.4177215189873</v>
      </c>
    </row>
    <row r="4619" spans="1:17" hidden="1" x14ac:dyDescent="0.3">
      <c r="A4619" t="s">
        <v>9467</v>
      </c>
      <c r="B4619" t="s">
        <v>9468</v>
      </c>
      <c r="C4619" t="str">
        <f>IFERROR(VLOOKUP(Table1[[#This Row],[Ticker]],[1]!Table2[[Symbol]:[Industry]],2,FALSE),"-")</f>
        <v>-</v>
      </c>
      <c r="D4619" t="s">
        <v>1645</v>
      </c>
      <c r="E4619">
        <v>5.8079999999999998</v>
      </c>
      <c r="F4619">
        <v>9.6</v>
      </c>
      <c r="G4619">
        <v>-10.033630345376601</v>
      </c>
      <c r="H4619">
        <v>-10.584576570797401</v>
      </c>
      <c r="I4619">
        <v>-38.527170290016898</v>
      </c>
      <c r="J4619">
        <v>-16.010443853034801</v>
      </c>
      <c r="K4619">
        <v>10.8605602425824</v>
      </c>
      <c r="L4619">
        <v>10.821602740286201</v>
      </c>
      <c r="M4619">
        <v>20.557659841423501</v>
      </c>
      <c r="N4619">
        <v>0.48700657894736799</v>
      </c>
      <c r="O4619">
        <v>63.125</v>
      </c>
      <c r="P4619">
        <v>28</v>
      </c>
      <c r="Q4619">
        <v>-0.125196023992248</v>
      </c>
    </row>
    <row r="4620" spans="1:17" hidden="1" x14ac:dyDescent="0.3">
      <c r="A4620" t="s">
        <v>9469</v>
      </c>
      <c r="B4620" t="s">
        <v>9470</v>
      </c>
      <c r="C4620" t="str">
        <f>IFERROR(VLOOKUP(Table1[[#This Row],[Ticker]],[1]!Table2[[Symbol]:[Industry]],2,FALSE),"-")</f>
        <v>-</v>
      </c>
      <c r="D4620" t="s">
        <v>356</v>
      </c>
      <c r="E4620">
        <v>5.7836204999999996</v>
      </c>
      <c r="F4620">
        <v>13.35</v>
      </c>
      <c r="G4620">
        <v>62.607062295315899</v>
      </c>
      <c r="H4620">
        <v>22.798894459137198</v>
      </c>
      <c r="I4620">
        <v>28.977701431919201</v>
      </c>
      <c r="J4620">
        <v>14.212269603721101</v>
      </c>
      <c r="K4620">
        <v>10.6075651284388</v>
      </c>
      <c r="L4620">
        <v>9.3760196133327405</v>
      </c>
      <c r="M4620">
        <v>93.480536564107695</v>
      </c>
      <c r="N4620">
        <v>3.1417505809450001</v>
      </c>
      <c r="O4620">
        <v>0</v>
      </c>
      <c r="P4620">
        <v>92.640692640692606</v>
      </c>
    </row>
    <row r="4621" spans="1:17" hidden="1" x14ac:dyDescent="0.3">
      <c r="A4621" t="s">
        <v>9471</v>
      </c>
      <c r="B4621" t="s">
        <v>9472</v>
      </c>
      <c r="C4621" t="str">
        <f>IFERROR(VLOOKUP(Table1[[#This Row],[Ticker]],[1]!Table2[[Symbol]:[Industry]],2,FALSE),"-")</f>
        <v>-</v>
      </c>
      <c r="D4621" t="s">
        <v>89</v>
      </c>
      <c r="E4621">
        <v>5.7568320000000002</v>
      </c>
      <c r="F4621">
        <v>10.8</v>
      </c>
      <c r="G4621">
        <v>14.1586259964124</v>
      </c>
      <c r="H4621">
        <v>3.9134476740622399</v>
      </c>
      <c r="I4621">
        <v>5.18483055039649</v>
      </c>
      <c r="J4621">
        <v>-2.1581721815677999</v>
      </c>
      <c r="K4621">
        <v>10.337791135229701</v>
      </c>
      <c r="L4621">
        <v>9.1038629006949101</v>
      </c>
      <c r="M4621">
        <v>46.7855352313941</v>
      </c>
      <c r="N4621">
        <v>0.98463346299594401</v>
      </c>
      <c r="O4621">
        <v>15.7407407407407</v>
      </c>
      <c r="P4621">
        <v>67.441860465116207</v>
      </c>
      <c r="Q4621">
        <v>8.1620912100679996E-2</v>
      </c>
    </row>
    <row r="4622" spans="1:17" hidden="1" x14ac:dyDescent="0.3">
      <c r="A4622" t="s">
        <v>9473</v>
      </c>
      <c r="B4622" t="s">
        <v>9474</v>
      </c>
      <c r="C4622" t="str">
        <f>IFERROR(VLOOKUP(Table1[[#This Row],[Ticker]],[1]!Table2[[Symbol]:[Industry]],2,FALSE),"-")</f>
        <v>-</v>
      </c>
      <c r="D4622" t="s">
        <v>731</v>
      </c>
      <c r="E4622">
        <v>5.7539999999999996</v>
      </c>
      <c r="F4622">
        <v>5.48</v>
      </c>
      <c r="G4622">
        <v>-12.184167979785199</v>
      </c>
      <c r="H4622">
        <v>-0.72329144165309001</v>
      </c>
      <c r="I4622">
        <v>-16.384297995476199</v>
      </c>
      <c r="J4622">
        <v>0.66867034583617901</v>
      </c>
      <c r="K4622">
        <v>5.57103228407962</v>
      </c>
      <c r="L4622">
        <v>5.77481114808994</v>
      </c>
      <c r="M4622">
        <v>56.660188320767098</v>
      </c>
      <c r="N4622">
        <v>0.69225933821264496</v>
      </c>
      <c r="O4622">
        <v>54.7445255474452</v>
      </c>
      <c r="P4622">
        <v>30.4761904761904</v>
      </c>
      <c r="Q4622">
        <v>-3.6020222293478003E-2</v>
      </c>
    </row>
    <row r="4623" spans="1:17" hidden="1" x14ac:dyDescent="0.3">
      <c r="A4623" t="s">
        <v>9475</v>
      </c>
      <c r="B4623" t="s">
        <v>9476</v>
      </c>
      <c r="C4623" t="str">
        <f>IFERROR(VLOOKUP(Table1[[#This Row],[Ticker]],[1]!Table2[[Symbol]:[Industry]],2,FALSE),"-")</f>
        <v>-</v>
      </c>
      <c r="D4623" t="s">
        <v>743</v>
      </c>
      <c r="E4623">
        <v>5.722810688</v>
      </c>
      <c r="F4623">
        <v>215.16</v>
      </c>
      <c r="G4623">
        <v>31.122837334946901</v>
      </c>
      <c r="H4623">
        <v>-3.9252389983222197E-2</v>
      </c>
      <c r="I4623">
        <v>8.6797886196809504</v>
      </c>
      <c r="J4623">
        <v>-3.2659649552164298</v>
      </c>
      <c r="K4623">
        <v>208.55762666426401</v>
      </c>
      <c r="L4623">
        <v>183.37458930097799</v>
      </c>
      <c r="M4623">
        <v>41.480968958534298</v>
      </c>
      <c r="N4623">
        <v>0.49104576862809102</v>
      </c>
      <c r="O4623">
        <v>3.5043688417921399</v>
      </c>
      <c r="P4623">
        <v>65.507692307692295</v>
      </c>
    </row>
    <row r="4624" spans="1:17" hidden="1" x14ac:dyDescent="0.3">
      <c r="A4624" t="s">
        <v>9477</v>
      </c>
      <c r="B4624" t="s">
        <v>9478</v>
      </c>
      <c r="C4624" t="str">
        <f>IFERROR(VLOOKUP(Table1[[#This Row],[Ticker]],[1]!Table2[[Symbol]:[Industry]],2,FALSE),"-")</f>
        <v>-</v>
      </c>
      <c r="D4624" t="s">
        <v>743</v>
      </c>
      <c r="E4624">
        <v>5.7107817000000001</v>
      </c>
      <c r="F4624">
        <v>43.06</v>
      </c>
      <c r="G4624">
        <v>23.3685784184281</v>
      </c>
      <c r="H4624">
        <v>5.8658636662133299</v>
      </c>
      <c r="I4624">
        <v>7.0503563717067301</v>
      </c>
      <c r="J4624">
        <v>1.69533868188224</v>
      </c>
      <c r="K4624">
        <v>40.147506969489697</v>
      </c>
      <c r="L4624">
        <v>35.648708892170802</v>
      </c>
      <c r="M4624">
        <v>46.348393818943599</v>
      </c>
      <c r="N4624">
        <v>1.1222720780278801</v>
      </c>
      <c r="O4624">
        <v>2.1133302368787601</v>
      </c>
      <c r="P4624">
        <v>59.777365491651203</v>
      </c>
    </row>
    <row r="4625" spans="1:17" hidden="1" x14ac:dyDescent="0.3">
      <c r="A4625" t="s">
        <v>9479</v>
      </c>
      <c r="B4625" t="s">
        <v>9480</v>
      </c>
      <c r="C4625" t="str">
        <f>IFERROR(VLOOKUP(Table1[[#This Row],[Ticker]],[1]!Table2[[Symbol]:[Industry]],2,FALSE),"-")</f>
        <v>-</v>
      </c>
      <c r="D4625" t="s">
        <v>566</v>
      </c>
      <c r="E4625">
        <v>5.7</v>
      </c>
      <c r="F4625">
        <v>19</v>
      </c>
      <c r="G4625">
        <v>-11.1350070662777</v>
      </c>
      <c r="H4625">
        <v>11.421026427192601</v>
      </c>
      <c r="I4625">
        <v>-31.807802701084</v>
      </c>
      <c r="J4625">
        <v>-1.3721459806944301</v>
      </c>
      <c r="K4625">
        <v>17.572588891070598</v>
      </c>
      <c r="L4625">
        <v>18.888456913295599</v>
      </c>
      <c r="M4625">
        <v>99.966183638035901</v>
      </c>
      <c r="N4625">
        <v>4.0501792114695299</v>
      </c>
      <c r="O4625">
        <v>21.421052631578899</v>
      </c>
      <c r="P4625">
        <v>18.8986232790988</v>
      </c>
    </row>
    <row r="4626" spans="1:17" hidden="1" x14ac:dyDescent="0.3">
      <c r="A4626" t="s">
        <v>9481</v>
      </c>
      <c r="B4626" t="s">
        <v>9482</v>
      </c>
      <c r="C4626" t="str">
        <f>IFERROR(VLOOKUP(Table1[[#This Row],[Ticker]],[1]!Table2[[Symbol]:[Industry]],2,FALSE),"-")</f>
        <v>-</v>
      </c>
      <c r="D4626" t="s">
        <v>532</v>
      </c>
      <c r="E4626">
        <v>5.6978999999999997</v>
      </c>
      <c r="F4626">
        <v>29.22</v>
      </c>
      <c r="G4626">
        <v>41.848722595799799</v>
      </c>
      <c r="H4626">
        <v>29.301510896520298</v>
      </c>
      <c r="I4626">
        <v>2.4635016467419799</v>
      </c>
      <c r="J4626">
        <v>16.942590456396701</v>
      </c>
      <c r="K4626">
        <v>24.209645123921</v>
      </c>
      <c r="L4626">
        <v>21.940220580000201</v>
      </c>
      <c r="M4626">
        <v>69.671692247750002</v>
      </c>
      <c r="N4626">
        <v>1.8497552606727701</v>
      </c>
      <c r="O4626">
        <v>7.7002053388090399</v>
      </c>
      <c r="P4626">
        <v>90.358306188924999</v>
      </c>
      <c r="Q4626">
        <v>0.15419460098002999</v>
      </c>
    </row>
    <row r="4627" spans="1:17" hidden="1" x14ac:dyDescent="0.3">
      <c r="A4627" t="s">
        <v>9483</v>
      </c>
      <c r="B4627" t="s">
        <v>9484</v>
      </c>
      <c r="C4627" t="str">
        <f>IFERROR(VLOOKUP(Table1[[#This Row],[Ticker]],[1]!Table2[[Symbol]:[Industry]],2,FALSE),"-")</f>
        <v>-</v>
      </c>
      <c r="D4627" t="s">
        <v>415</v>
      </c>
      <c r="E4627">
        <v>5.6861370000000004</v>
      </c>
      <c r="F4627">
        <v>18.95</v>
      </c>
      <c r="G4627">
        <v>-30.033630345376601</v>
      </c>
      <c r="H4627">
        <v>-1.2717375111229301</v>
      </c>
      <c r="I4627">
        <v>-14.416498353258</v>
      </c>
      <c r="J4627">
        <v>-1.3721459806944301</v>
      </c>
      <c r="K4627">
        <v>18.949999985890301</v>
      </c>
      <c r="L4627">
        <v>18.949424834632602</v>
      </c>
      <c r="M4627">
        <v>100</v>
      </c>
      <c r="O4627">
        <v>0</v>
      </c>
      <c r="P4627">
        <v>0</v>
      </c>
    </row>
    <row r="4628" spans="1:17" hidden="1" x14ac:dyDescent="0.3">
      <c r="A4628" t="s">
        <v>9485</v>
      </c>
      <c r="B4628" t="s">
        <v>9486</v>
      </c>
      <c r="C4628" t="str">
        <f>IFERROR(VLOOKUP(Table1[[#This Row],[Ticker]],[1]!Table2[[Symbol]:[Industry]],2,FALSE),"-")</f>
        <v>-</v>
      </c>
      <c r="D4628" t="s">
        <v>141</v>
      </c>
      <c r="E4628">
        <v>5.67</v>
      </c>
      <c r="F4628">
        <v>18.899999999999999</v>
      </c>
      <c r="G4628">
        <v>136.16355275321399</v>
      </c>
      <c r="H4628">
        <v>23.827076718126001</v>
      </c>
      <c r="I4628">
        <v>-50.239927894853899</v>
      </c>
      <c r="J4628">
        <v>1.8343757584359901</v>
      </c>
      <c r="K4628">
        <v>17.8032315915002</v>
      </c>
      <c r="L4628">
        <v>15.904464139964899</v>
      </c>
      <c r="M4628">
        <v>49.750364615418597</v>
      </c>
      <c r="N4628">
        <v>0.82436231676733895</v>
      </c>
      <c r="O4628">
        <v>78.783068783068799</v>
      </c>
      <c r="P4628">
        <v>194.39252336448499</v>
      </c>
    </row>
    <row r="4629" spans="1:17" hidden="1" x14ac:dyDescent="0.3">
      <c r="A4629" t="s">
        <v>9487</v>
      </c>
      <c r="B4629" t="s">
        <v>9488</v>
      </c>
      <c r="C4629" t="str">
        <f>IFERROR(VLOOKUP(Table1[[#This Row],[Ticker]],[1]!Table2[[Symbol]:[Industry]],2,FALSE),"-")</f>
        <v>-</v>
      </c>
      <c r="D4629" t="s">
        <v>743</v>
      </c>
      <c r="E4629">
        <v>5.6472677519999896</v>
      </c>
      <c r="F4629">
        <v>20.84</v>
      </c>
      <c r="G4629">
        <v>9.0063833429406603</v>
      </c>
      <c r="H4629">
        <v>2.0796671217011098</v>
      </c>
      <c r="I4629">
        <v>0.84898837240572</v>
      </c>
      <c r="J4629">
        <v>0.52289775108398895</v>
      </c>
      <c r="K4629">
        <v>19.935341074244199</v>
      </c>
      <c r="L4629">
        <v>18.2196129600154</v>
      </c>
      <c r="M4629">
        <v>60.5497023931554</v>
      </c>
      <c r="N4629">
        <v>0.84086043517006304</v>
      </c>
      <c r="O4629">
        <v>4.1266794625719596</v>
      </c>
      <c r="P4629">
        <v>60.307692307692299</v>
      </c>
    </row>
    <row r="4630" spans="1:17" hidden="1" x14ac:dyDescent="0.3">
      <c r="A4630" t="s">
        <v>9489</v>
      </c>
      <c r="B4630" t="s">
        <v>9490</v>
      </c>
      <c r="C4630" t="str">
        <f>IFERROR(VLOOKUP(Table1[[#This Row],[Ticker]],[1]!Table2[[Symbol]:[Industry]],2,FALSE),"-")</f>
        <v>-</v>
      </c>
      <c r="D4630" t="s">
        <v>127</v>
      </c>
      <c r="E4630">
        <v>5.6442500000000004</v>
      </c>
      <c r="F4630">
        <v>10.55</v>
      </c>
      <c r="G4630">
        <v>-11.2273240390703</v>
      </c>
      <c r="H4630">
        <v>-0.69921842715347704</v>
      </c>
      <c r="I4630">
        <v>-15.633726817677401</v>
      </c>
      <c r="J4630">
        <v>-7.1809038001761198</v>
      </c>
      <c r="K4630">
        <v>10.607721679639001</v>
      </c>
      <c r="L4630">
        <v>10.291634809195999</v>
      </c>
      <c r="M4630">
        <v>40.774717525894097</v>
      </c>
      <c r="N4630">
        <v>0.73383518776418599</v>
      </c>
      <c r="O4630">
        <v>23.222748815165801</v>
      </c>
      <c r="P4630">
        <v>31.7103620474407</v>
      </c>
      <c r="Q4630">
        <v>1.8950796540022002E-2</v>
      </c>
    </row>
    <row r="4631" spans="1:17" hidden="1" x14ac:dyDescent="0.3">
      <c r="A4631" t="s">
        <v>9491</v>
      </c>
      <c r="B4631" t="s">
        <v>9492</v>
      </c>
      <c r="C4631" t="str">
        <f>IFERROR(VLOOKUP(Table1[[#This Row],[Ticker]],[1]!Table2[[Symbol]:[Industry]],2,FALSE),"-")</f>
        <v>-</v>
      </c>
      <c r="D4631" t="s">
        <v>259</v>
      </c>
      <c r="E4631">
        <v>5.6240572579999997</v>
      </c>
      <c r="F4631">
        <v>7.51</v>
      </c>
      <c r="G4631">
        <v>46.672252007564502</v>
      </c>
      <c r="H4631">
        <v>-8.8740766924094796</v>
      </c>
      <c r="I4631">
        <v>-35.612720808661898</v>
      </c>
      <c r="J4631">
        <v>-8.8662911797576491</v>
      </c>
      <c r="K4631">
        <v>8.9235105331274696</v>
      </c>
      <c r="L4631">
        <v>8.2634007261593094</v>
      </c>
      <c r="M4631">
        <v>22.230530747336498</v>
      </c>
      <c r="N4631">
        <v>0.55679447689226802</v>
      </c>
      <c r="O4631">
        <v>97.203728362183696</v>
      </c>
      <c r="P4631">
        <v>150.333333333333</v>
      </c>
      <c r="Q4631">
        <v>7.6959730022418002E-2</v>
      </c>
    </row>
    <row r="4632" spans="1:17" hidden="1" x14ac:dyDescent="0.3">
      <c r="A4632" t="s">
        <v>9493</v>
      </c>
      <c r="B4632" t="s">
        <v>9494</v>
      </c>
      <c r="C4632" t="str">
        <f>IFERROR(VLOOKUP(Table1[[#This Row],[Ticker]],[1]!Table2[[Symbol]:[Industry]],2,FALSE),"-")</f>
        <v>-</v>
      </c>
      <c r="E4632">
        <v>5.5754440120000002</v>
      </c>
      <c r="F4632">
        <v>5.56</v>
      </c>
      <c r="G4632">
        <v>-3.3821497075634399</v>
      </c>
      <c r="H4632">
        <v>-1.2717375111229301</v>
      </c>
      <c r="I4632">
        <v>-6.4553333047143298</v>
      </c>
      <c r="J4632">
        <v>-9.5177265699492004</v>
      </c>
      <c r="K4632">
        <v>5.24443121776262</v>
      </c>
      <c r="L4632">
        <v>4.9938671156323604</v>
      </c>
      <c r="M4632">
        <v>61.653292875590701</v>
      </c>
      <c r="N4632">
        <v>1.7890948023336899</v>
      </c>
      <c r="O4632">
        <v>13.489208633093501</v>
      </c>
      <c r="P4632">
        <v>54.4444444444444</v>
      </c>
      <c r="Q4632">
        <v>-3.6847424644358001E-2</v>
      </c>
    </row>
    <row r="4633" spans="1:17" hidden="1" x14ac:dyDescent="0.3">
      <c r="A4633" t="s">
        <v>9495</v>
      </c>
      <c r="B4633" t="s">
        <v>9496</v>
      </c>
      <c r="C4633" t="str">
        <f>IFERROR(VLOOKUP(Table1[[#This Row],[Ticker]],[1]!Table2[[Symbol]:[Industry]],2,FALSE),"-")</f>
        <v>-</v>
      </c>
      <c r="D4633" t="s">
        <v>630</v>
      </c>
      <c r="E4633">
        <v>5.5706210450000002</v>
      </c>
      <c r="F4633">
        <v>1.05</v>
      </c>
      <c r="G4633">
        <v>-5.5931859894901201</v>
      </c>
      <c r="H4633">
        <v>-1.87035303188851</v>
      </c>
      <c r="I4633">
        <v>-12.2495918825592</v>
      </c>
      <c r="J4633">
        <v>1.0670674632677399</v>
      </c>
      <c r="K4633">
        <v>0.87095729667658806</v>
      </c>
      <c r="L4633">
        <v>0.71054764949087601</v>
      </c>
      <c r="M4633">
        <v>93.6507375906683</v>
      </c>
      <c r="N4633">
        <v>1</v>
      </c>
      <c r="Q4633">
        <v>2.6574399778243E-2</v>
      </c>
    </row>
    <row r="4634" spans="1:17" hidden="1" x14ac:dyDescent="0.3">
      <c r="A4634" t="s">
        <v>9497</v>
      </c>
      <c r="B4634" t="s">
        <v>9498</v>
      </c>
      <c r="C4634" t="str">
        <f>IFERROR(VLOOKUP(Table1[[#This Row],[Ticker]],[1]!Table2[[Symbol]:[Industry]],2,FALSE),"-")</f>
        <v>-</v>
      </c>
      <c r="D4634" t="s">
        <v>72</v>
      </c>
      <c r="E4634">
        <v>5.5553850000000002</v>
      </c>
      <c r="F4634">
        <v>5.5</v>
      </c>
      <c r="G4634">
        <v>-34.877921002816102</v>
      </c>
      <c r="H4634">
        <v>1.14911909967781</v>
      </c>
      <c r="I4634">
        <v>-29.012771645183399</v>
      </c>
      <c r="J4634">
        <v>-6.5445597737978796</v>
      </c>
      <c r="K4634">
        <v>5.5817562351693999</v>
      </c>
      <c r="L4634">
        <v>5.8651448473735801</v>
      </c>
      <c r="M4634">
        <v>44.133378393235603</v>
      </c>
      <c r="N4634">
        <v>1.24020820491952</v>
      </c>
      <c r="O4634">
        <v>32</v>
      </c>
      <c r="P4634">
        <v>12.2448979591836</v>
      </c>
      <c r="Q4634">
        <v>-2.7069012291632999E-2</v>
      </c>
    </row>
    <row r="4635" spans="1:17" hidden="1" x14ac:dyDescent="0.3">
      <c r="A4635" t="s">
        <v>9499</v>
      </c>
      <c r="B4635" t="s">
        <v>9500</v>
      </c>
      <c r="C4635" t="str">
        <f>IFERROR(VLOOKUP(Table1[[#This Row],[Ticker]],[1]!Table2[[Symbol]:[Industry]],2,FALSE),"-")</f>
        <v>-</v>
      </c>
      <c r="D4635" t="s">
        <v>89</v>
      </c>
      <c r="E4635">
        <v>5.5353750000000002</v>
      </c>
      <c r="F4635">
        <v>4.3499999999999996</v>
      </c>
      <c r="G4635">
        <v>-105.45735915893501</v>
      </c>
      <c r="I4635">
        <v>-27.416498353258</v>
      </c>
      <c r="K4635">
        <v>17.265326357059401</v>
      </c>
      <c r="L4635">
        <v>64.568764294626902</v>
      </c>
      <c r="M4635">
        <v>49.458628392849597</v>
      </c>
      <c r="N4635">
        <v>1</v>
      </c>
      <c r="O4635">
        <v>306.896551724137</v>
      </c>
      <c r="P4635">
        <v>10.126582278480999</v>
      </c>
    </row>
    <row r="4636" spans="1:17" hidden="1" x14ac:dyDescent="0.3">
      <c r="A4636" t="s">
        <v>9501</v>
      </c>
      <c r="B4636" t="s">
        <v>9502</v>
      </c>
      <c r="C4636" t="str">
        <f>IFERROR(VLOOKUP(Table1[[#This Row],[Ticker]],[1]!Table2[[Symbol]:[Industry]],2,FALSE),"-")</f>
        <v>-</v>
      </c>
      <c r="D4636" t="s">
        <v>630</v>
      </c>
      <c r="E4636">
        <v>5.5316625000000004</v>
      </c>
      <c r="F4636">
        <v>22.75</v>
      </c>
      <c r="G4636">
        <v>-23.2261186082874</v>
      </c>
      <c r="H4636">
        <v>-18.262028773258798</v>
      </c>
      <c r="I4636">
        <v>-28.535033649596201</v>
      </c>
      <c r="J4636">
        <v>-15.657860266408701</v>
      </c>
      <c r="K4636">
        <v>24.798130526476999</v>
      </c>
      <c r="L4636">
        <v>25.633311616094002</v>
      </c>
      <c r="M4636">
        <v>19.394058088428</v>
      </c>
      <c r="N4636">
        <v>2.2147489206339999</v>
      </c>
      <c r="O4636">
        <v>92.395604395604394</v>
      </c>
      <c r="P4636">
        <v>51.363938789088401</v>
      </c>
      <c r="Q4636">
        <v>-9.6523211721911001E-2</v>
      </c>
    </row>
    <row r="4637" spans="1:17" hidden="1" x14ac:dyDescent="0.3">
      <c r="A4637" t="s">
        <v>9503</v>
      </c>
      <c r="B4637" t="s">
        <v>9504</v>
      </c>
      <c r="C4637" t="str">
        <f>IFERROR(VLOOKUP(Table1[[#This Row],[Ticker]],[1]!Table2[[Symbol]:[Industry]],2,FALSE),"-")</f>
        <v>-</v>
      </c>
      <c r="D4637" t="s">
        <v>301</v>
      </c>
      <c r="E4637">
        <v>5.51000288</v>
      </c>
      <c r="F4637">
        <v>3.2</v>
      </c>
      <c r="G4637">
        <v>-47.346291844084597</v>
      </c>
      <c r="H4637">
        <v>-1.2717375111229301</v>
      </c>
      <c r="I4637">
        <v>-52.280576023160897</v>
      </c>
      <c r="J4637">
        <v>1.65815704960859</v>
      </c>
      <c r="K4637">
        <v>3.5789559768586598</v>
      </c>
      <c r="L4637">
        <v>3.7338398846037602</v>
      </c>
      <c r="M4637">
        <v>32.888195242772099</v>
      </c>
      <c r="N4637">
        <v>0.53869240636867199</v>
      </c>
      <c r="O4637">
        <v>112.18749999999901</v>
      </c>
      <c r="P4637">
        <v>21.2121212121212</v>
      </c>
      <c r="Q4637">
        <v>5.5774588019671001E-2</v>
      </c>
    </row>
    <row r="4638" spans="1:17" hidden="1" x14ac:dyDescent="0.3">
      <c r="A4638" t="s">
        <v>9505</v>
      </c>
      <c r="B4638" t="s">
        <v>9506</v>
      </c>
      <c r="C4638" t="str">
        <f>IFERROR(VLOOKUP(Table1[[#This Row],[Ticker]],[1]!Table2[[Symbol]:[Industry]],2,FALSE),"-")</f>
        <v>-</v>
      </c>
      <c r="D4638" t="s">
        <v>21</v>
      </c>
      <c r="E4638">
        <v>5.5052268</v>
      </c>
      <c r="F4638">
        <v>5.47</v>
      </c>
      <c r="G4638">
        <v>-5.99734916623835</v>
      </c>
      <c r="H4638">
        <v>-4.7902560296414496</v>
      </c>
      <c r="I4638">
        <v>26.200468227718801</v>
      </c>
      <c r="J4638">
        <v>6.0505344316766996</v>
      </c>
      <c r="K4638">
        <v>5.4677585594954996</v>
      </c>
      <c r="L4638">
        <v>5.1945768102641896</v>
      </c>
      <c r="M4638">
        <v>70.567484554191296</v>
      </c>
      <c r="N4638">
        <v>4.1130820399113004</v>
      </c>
      <c r="O4638">
        <v>46.252285191956098</v>
      </c>
      <c r="P4638">
        <v>174.87437185929599</v>
      </c>
    </row>
    <row r="4639" spans="1:17" hidden="1" x14ac:dyDescent="0.3">
      <c r="A4639" t="s">
        <v>9507</v>
      </c>
      <c r="B4639" t="s">
        <v>9508</v>
      </c>
      <c r="C4639" t="str">
        <f>IFERROR(VLOOKUP(Table1[[#This Row],[Ticker]],[1]!Table2[[Symbol]:[Industry]],2,FALSE),"-")</f>
        <v>-</v>
      </c>
      <c r="D4639" t="s">
        <v>532</v>
      </c>
      <c r="E4639">
        <v>5.4938250000000002</v>
      </c>
      <c r="F4639">
        <v>135.65</v>
      </c>
      <c r="G4639">
        <v>185.65173153500501</v>
      </c>
      <c r="H4639">
        <v>-12.4273821337014</v>
      </c>
      <c r="I4639">
        <v>81.581189842089501</v>
      </c>
      <c r="J4639">
        <v>8.7727815555374402</v>
      </c>
      <c r="K4639">
        <v>136.93331976012001</v>
      </c>
      <c r="L4639">
        <v>112.95316062528801</v>
      </c>
      <c r="M4639">
        <v>65.171416545515797</v>
      </c>
      <c r="N4639">
        <v>2.62675800573582</v>
      </c>
      <c r="O4639">
        <v>47.1065241430151</v>
      </c>
      <c r="P4639">
        <v>248.71465295629801</v>
      </c>
      <c r="Q4639">
        <v>0.15687546640021399</v>
      </c>
    </row>
    <row r="4640" spans="1:17" hidden="1" x14ac:dyDescent="0.3">
      <c r="A4640" t="s">
        <v>9509</v>
      </c>
      <c r="B4640" t="s">
        <v>9510</v>
      </c>
      <c r="C4640" t="str">
        <f>IFERROR(VLOOKUP(Table1[[#This Row],[Ticker]],[1]!Table2[[Symbol]:[Industry]],2,FALSE),"-")</f>
        <v>-</v>
      </c>
      <c r="D4640" t="s">
        <v>532</v>
      </c>
      <c r="E4640">
        <v>5.4878999999999998</v>
      </c>
      <c r="F4640">
        <v>16.63</v>
      </c>
      <c r="G4640">
        <v>-39.751328499556898</v>
      </c>
      <c r="H4640">
        <v>-1.2717375111229301</v>
      </c>
      <c r="I4640">
        <v>-14.416498353258</v>
      </c>
      <c r="J4640">
        <v>-1.3721459806944301</v>
      </c>
      <c r="K4640">
        <v>16.6320881944708</v>
      </c>
      <c r="L4640">
        <v>16.713059307336898</v>
      </c>
      <c r="M4640">
        <v>2.3131596830000001E-6</v>
      </c>
      <c r="O4640">
        <v>16.295850871918201</v>
      </c>
      <c r="P4640">
        <v>0</v>
      </c>
    </row>
    <row r="4641" spans="1:17" hidden="1" x14ac:dyDescent="0.3">
      <c r="A4641" t="s">
        <v>9511</v>
      </c>
      <c r="B4641" t="s">
        <v>9512</v>
      </c>
      <c r="C4641" t="str">
        <f>IFERROR(VLOOKUP(Table1[[#This Row],[Ticker]],[1]!Table2[[Symbol]:[Industry]],2,FALSE),"-")</f>
        <v>-</v>
      </c>
      <c r="D4641" t="s">
        <v>54</v>
      </c>
      <c r="E4641">
        <v>5.4826981400000001</v>
      </c>
      <c r="F4641">
        <v>10.1</v>
      </c>
      <c r="G4641">
        <v>104.850090584855</v>
      </c>
      <c r="H4641">
        <v>-3.9213940371288101</v>
      </c>
      <c r="I4641">
        <v>-18.5910714082864</v>
      </c>
      <c r="J4641">
        <v>6.8066980760122098</v>
      </c>
      <c r="K4641">
        <v>9.8195958918631696</v>
      </c>
      <c r="L4641">
        <v>9.3971390226452396</v>
      </c>
      <c r="M4641">
        <v>78.021517945843797</v>
      </c>
      <c r="N4641">
        <v>1.44558431199978</v>
      </c>
      <c r="O4641">
        <v>44.7524752475247</v>
      </c>
      <c r="P4641">
        <v>169.333333333333</v>
      </c>
      <c r="Q4641">
        <v>8.3253872597431E-2</v>
      </c>
    </row>
    <row r="4642" spans="1:17" hidden="1" x14ac:dyDescent="0.3">
      <c r="A4642" t="s">
        <v>9513</v>
      </c>
      <c r="B4642" t="s">
        <v>9514</v>
      </c>
      <c r="C4642" t="str">
        <f>IFERROR(VLOOKUP(Table1[[#This Row],[Ticker]],[1]!Table2[[Symbol]:[Industry]],2,FALSE),"-")</f>
        <v>-</v>
      </c>
      <c r="D4642" t="s">
        <v>54</v>
      </c>
      <c r="E4642">
        <v>5.4767999999999999</v>
      </c>
      <c r="F4642">
        <v>26.08</v>
      </c>
      <c r="G4642">
        <v>-33.441037752783998</v>
      </c>
      <c r="H4642">
        <v>-9.0184654913139504</v>
      </c>
      <c r="I4642">
        <v>-45.054796225598402</v>
      </c>
      <c r="J4642">
        <v>-1.3721459806944301</v>
      </c>
      <c r="K4642">
        <v>27.648973007766699</v>
      </c>
      <c r="L4642">
        <v>28.868444409982999</v>
      </c>
      <c r="M4642">
        <v>41.5105210993245</v>
      </c>
      <c r="N4642">
        <v>0.70454545454545403</v>
      </c>
      <c r="O4642">
        <v>68.098159509202404</v>
      </c>
      <c r="P4642">
        <v>4.9919484702093397</v>
      </c>
    </row>
    <row r="4643" spans="1:17" hidden="1" x14ac:dyDescent="0.3">
      <c r="A4643" t="s">
        <v>9515</v>
      </c>
      <c r="B4643" t="s">
        <v>9516</v>
      </c>
      <c r="C4643" t="str">
        <f>IFERROR(VLOOKUP(Table1[[#This Row],[Ticker]],[1]!Table2[[Symbol]:[Industry]],2,FALSE),"-")</f>
        <v>-</v>
      </c>
      <c r="D4643" t="s">
        <v>740</v>
      </c>
      <c r="E4643">
        <v>5.4726800000000004</v>
      </c>
      <c r="F4643">
        <v>7.1</v>
      </c>
      <c r="G4643">
        <v>-56.837754056716797</v>
      </c>
      <c r="H4643">
        <v>-1.2717375111229301</v>
      </c>
      <c r="I4643">
        <v>-35.4398576413559</v>
      </c>
      <c r="J4643">
        <v>-12.6221459806944</v>
      </c>
      <c r="K4643">
        <v>7.5581003278753602</v>
      </c>
      <c r="L4643">
        <v>7.9238807882154401</v>
      </c>
      <c r="M4643">
        <v>25.197148322192199</v>
      </c>
      <c r="N4643">
        <v>1.72881355932203</v>
      </c>
      <c r="O4643">
        <v>98.873239436619698</v>
      </c>
      <c r="P4643">
        <v>9.2307692307692193</v>
      </c>
      <c r="Q4643">
        <v>3.3130025655676E-2</v>
      </c>
    </row>
    <row r="4644" spans="1:17" hidden="1" x14ac:dyDescent="0.3">
      <c r="A4644" t="s">
        <v>9517</v>
      </c>
      <c r="B4644" t="s">
        <v>9518</v>
      </c>
      <c r="C4644" t="str">
        <f>IFERROR(VLOOKUP(Table1[[#This Row],[Ticker]],[1]!Table2[[Symbol]:[Industry]],2,FALSE),"-")</f>
        <v>-</v>
      </c>
      <c r="D4644" t="s">
        <v>124</v>
      </c>
      <c r="E4644">
        <v>5.4450000000000003</v>
      </c>
      <c r="F4644">
        <v>11</v>
      </c>
      <c r="G4644">
        <v>-6.8533391919611999</v>
      </c>
      <c r="H4644">
        <v>21.334053134756701</v>
      </c>
      <c r="I4644">
        <v>6.4626225258628702</v>
      </c>
      <c r="J4644">
        <v>1.0464586704683401</v>
      </c>
      <c r="K4644">
        <v>9.9672490167946393</v>
      </c>
      <c r="L4644">
        <v>9.7436764397777207</v>
      </c>
      <c r="M4644">
        <v>58.447569329413597</v>
      </c>
      <c r="N4644">
        <v>1.9313592241841999</v>
      </c>
      <c r="O4644">
        <v>45.363636363636303</v>
      </c>
      <c r="P4644">
        <v>56.695156695156697</v>
      </c>
      <c r="Q4644">
        <v>2.5746414228148998E-2</v>
      </c>
    </row>
    <row r="4645" spans="1:17" hidden="1" x14ac:dyDescent="0.3">
      <c r="A4645" t="s">
        <v>9519</v>
      </c>
      <c r="B4645" t="s">
        <v>9520</v>
      </c>
      <c r="C4645" t="str">
        <f>IFERROR(VLOOKUP(Table1[[#This Row],[Ticker]],[1]!Table2[[Symbol]:[Industry]],2,FALSE),"-")</f>
        <v>-</v>
      </c>
      <c r="D4645" t="s">
        <v>415</v>
      </c>
      <c r="E4645">
        <v>5.4377129789999996</v>
      </c>
      <c r="F4645">
        <v>35.130000000000003</v>
      </c>
      <c r="G4645">
        <v>270.99376691489698</v>
      </c>
      <c r="H4645">
        <v>13.457197825258501</v>
      </c>
      <c r="I4645">
        <v>286.61089890701601</v>
      </c>
      <c r="J4645">
        <v>-1.3721459806944301</v>
      </c>
      <c r="K4645">
        <v>29.6663577951518</v>
      </c>
      <c r="M4645">
        <v>100</v>
      </c>
      <c r="N4645">
        <v>5.06091846298031E-2</v>
      </c>
      <c r="O4645">
        <v>0</v>
      </c>
      <c r="P4645">
        <v>301.02739726027397</v>
      </c>
    </row>
    <row r="4646" spans="1:17" hidden="1" x14ac:dyDescent="0.3">
      <c r="A4646" t="s">
        <v>9521</v>
      </c>
      <c r="B4646" t="s">
        <v>9522</v>
      </c>
      <c r="C4646" t="str">
        <f>IFERROR(VLOOKUP(Table1[[#This Row],[Ticker]],[1]!Table2[[Symbol]:[Industry]],2,FALSE),"-")</f>
        <v>-</v>
      </c>
      <c r="D4646" t="s">
        <v>743</v>
      </c>
      <c r="E4646">
        <v>5.4082145400000003</v>
      </c>
      <c r="F4646">
        <v>31.36</v>
      </c>
      <c r="G4646">
        <v>11.738521553357501</v>
      </c>
      <c r="H4646">
        <v>-0.414594653980075</v>
      </c>
      <c r="I4646">
        <v>9.5850832995691899</v>
      </c>
      <c r="J4646">
        <v>0.422150719081269</v>
      </c>
      <c r="K4646">
        <v>30.878527380911802</v>
      </c>
      <c r="L4646">
        <v>27.713339554515802</v>
      </c>
      <c r="M4646">
        <v>52.608347411978002</v>
      </c>
      <c r="N4646">
        <v>0.86877499793761404</v>
      </c>
      <c r="O4646">
        <v>4.4642857142857197</v>
      </c>
      <c r="P4646">
        <v>46.336910872608399</v>
      </c>
    </row>
    <row r="4647" spans="1:17" hidden="1" x14ac:dyDescent="0.3">
      <c r="A4647" t="s">
        <v>9523</v>
      </c>
      <c r="B4647" t="s">
        <v>9524</v>
      </c>
      <c r="C4647" t="str">
        <f>IFERROR(VLOOKUP(Table1[[#This Row],[Ticker]],[1]!Table2[[Symbol]:[Industry]],2,FALSE),"-")</f>
        <v>-</v>
      </c>
      <c r="D4647" t="s">
        <v>415</v>
      </c>
      <c r="E4647">
        <v>5.4080000000000004</v>
      </c>
      <c r="F4647">
        <v>13</v>
      </c>
      <c r="G4647">
        <v>-4.5510048627511699</v>
      </c>
      <c r="H4647">
        <v>15.567640727219</v>
      </c>
      <c r="I4647">
        <v>-40.720353228541398</v>
      </c>
      <c r="J4647">
        <v>11.6604354729396</v>
      </c>
      <c r="K4647">
        <v>12.7761696385794</v>
      </c>
      <c r="L4647">
        <v>13.597840732027301</v>
      </c>
      <c r="M4647">
        <v>51.641674178346001</v>
      </c>
      <c r="N4647">
        <v>0.82983902361813999</v>
      </c>
      <c r="O4647">
        <v>79.769230769230703</v>
      </c>
      <c r="P4647">
        <v>44.4444444444444</v>
      </c>
      <c r="Q4647">
        <v>7.1398471064715002E-2</v>
      </c>
    </row>
    <row r="4648" spans="1:17" hidden="1" x14ac:dyDescent="0.3">
      <c r="A4648" t="s">
        <v>9525</v>
      </c>
      <c r="B4648" t="s">
        <v>9526</v>
      </c>
      <c r="C4648" t="str">
        <f>IFERROR(VLOOKUP(Table1[[#This Row],[Ticker]],[1]!Table2[[Symbol]:[Industry]],2,FALSE),"-")</f>
        <v>-</v>
      </c>
      <c r="D4648" t="s">
        <v>415</v>
      </c>
      <c r="E4648">
        <v>5.3784000000000001</v>
      </c>
      <c r="F4648">
        <v>14.94</v>
      </c>
      <c r="G4648">
        <v>-44.171561379859398</v>
      </c>
      <c r="H4648">
        <v>7.4088180444326204</v>
      </c>
      <c r="I4648">
        <v>-26.5858105225701</v>
      </c>
      <c r="J4648">
        <v>-0.404404045210565</v>
      </c>
      <c r="K4648">
        <v>15.6537217504758</v>
      </c>
      <c r="L4648">
        <v>16.6944231846905</v>
      </c>
      <c r="M4648">
        <v>42.355979798011901</v>
      </c>
      <c r="N4648">
        <v>1.3065475009326299</v>
      </c>
      <c r="O4648">
        <v>38.219544846050802</v>
      </c>
      <c r="P4648">
        <v>5.8823529411764701</v>
      </c>
      <c r="Q4648">
        <v>1.8169378885998001E-2</v>
      </c>
    </row>
    <row r="4649" spans="1:17" hidden="1" x14ac:dyDescent="0.3">
      <c r="A4649" t="s">
        <v>9527</v>
      </c>
      <c r="B4649" t="s">
        <v>9528</v>
      </c>
      <c r="C4649" t="str">
        <f>IFERROR(VLOOKUP(Table1[[#This Row],[Ticker]],[1]!Table2[[Symbol]:[Industry]],2,FALSE),"-")</f>
        <v>-</v>
      </c>
      <c r="D4649" t="s">
        <v>743</v>
      </c>
      <c r="E4649">
        <v>5.3691015169999998</v>
      </c>
      <c r="F4649">
        <v>121.95</v>
      </c>
      <c r="G4649">
        <v>16.805623116393299</v>
      </c>
      <c r="H4649">
        <v>1.13891656844551</v>
      </c>
      <c r="I4649">
        <v>8.6286030492240897</v>
      </c>
      <c r="J4649">
        <v>-0.95892284019857099</v>
      </c>
      <c r="K4649">
        <v>116.937177196104</v>
      </c>
      <c r="L4649">
        <v>105.274462114879</v>
      </c>
      <c r="M4649">
        <v>48.897049978633802</v>
      </c>
      <c r="N4649">
        <v>0.81646501243153902</v>
      </c>
      <c r="O4649">
        <v>17.7531775317753</v>
      </c>
      <c r="P4649">
        <v>47.051730375014998</v>
      </c>
    </row>
    <row r="4650" spans="1:17" hidden="1" x14ac:dyDescent="0.3">
      <c r="A4650" t="s">
        <v>9529</v>
      </c>
      <c r="B4650" t="s">
        <v>9530</v>
      </c>
      <c r="C4650" t="str">
        <f>IFERROR(VLOOKUP(Table1[[#This Row],[Ticker]],[1]!Table2[[Symbol]:[Industry]],2,FALSE),"-")</f>
        <v>-</v>
      </c>
      <c r="D4650" t="s">
        <v>532</v>
      </c>
      <c r="E4650">
        <v>5.3460000000000001</v>
      </c>
      <c r="F4650">
        <v>8.91</v>
      </c>
      <c r="G4650">
        <v>9.18511965462333</v>
      </c>
      <c r="H4650">
        <v>1.7340428356978701</v>
      </c>
      <c r="I4650">
        <v>32.129554278320903</v>
      </c>
      <c r="J4650">
        <v>-6.7861587195479398</v>
      </c>
      <c r="K4650">
        <v>7.7952671215761997</v>
      </c>
      <c r="L4650">
        <v>6.48832963964034</v>
      </c>
      <c r="M4650">
        <v>55.445707678515099</v>
      </c>
      <c r="N4650">
        <v>0.85364396273923304</v>
      </c>
      <c r="O4650">
        <v>12.682379349046</v>
      </c>
      <c r="P4650">
        <v>95.394736842105203</v>
      </c>
      <c r="Q4650">
        <v>4.9839628682065998E-2</v>
      </c>
    </row>
    <row r="4651" spans="1:17" hidden="1" x14ac:dyDescent="0.3">
      <c r="A4651" t="s">
        <v>9531</v>
      </c>
      <c r="B4651" t="s">
        <v>9532</v>
      </c>
      <c r="C4651" t="str">
        <f>IFERROR(VLOOKUP(Table1[[#This Row],[Ticker]],[1]!Table2[[Symbol]:[Industry]],2,FALSE),"-")</f>
        <v>-</v>
      </c>
      <c r="D4651" t="s">
        <v>265</v>
      </c>
      <c r="E4651">
        <v>5.3395334959999996</v>
      </c>
      <c r="F4651">
        <v>4.88</v>
      </c>
      <c r="G4651">
        <v>-37.958158647263403</v>
      </c>
      <c r="H4651">
        <v>-11.8944481338335</v>
      </c>
      <c r="I4651">
        <v>-19.659216799859902</v>
      </c>
      <c r="J4651">
        <v>-6.4305117394492903</v>
      </c>
      <c r="K4651">
        <v>4.9584013143378298</v>
      </c>
      <c r="L4651">
        <v>4.9778068368737696</v>
      </c>
      <c r="M4651">
        <v>4.1021916980027804</v>
      </c>
      <c r="N4651">
        <v>0.66339508813002201</v>
      </c>
      <c r="O4651">
        <v>41.393442622950801</v>
      </c>
      <c r="P4651">
        <v>31.891891891891799</v>
      </c>
      <c r="Q4651">
        <v>3.5878584098542998E-2</v>
      </c>
    </row>
    <row r="4652" spans="1:17" hidden="1" x14ac:dyDescent="0.3">
      <c r="A4652" t="s">
        <v>9533</v>
      </c>
      <c r="B4652" t="s">
        <v>9534</v>
      </c>
      <c r="C4652" t="str">
        <f>IFERROR(VLOOKUP(Table1[[#This Row],[Ticker]],[1]!Table2[[Symbol]:[Industry]],2,FALSE),"-")</f>
        <v>-</v>
      </c>
      <c r="D4652" t="s">
        <v>124</v>
      </c>
      <c r="E4652">
        <v>5.335</v>
      </c>
      <c r="F4652">
        <v>10.67</v>
      </c>
      <c r="G4652">
        <v>111.36908458675001</v>
      </c>
      <c r="H4652">
        <v>6.6150167861470299</v>
      </c>
      <c r="I4652">
        <v>-39.486723072359098</v>
      </c>
      <c r="J4652">
        <v>3.5442748649299398</v>
      </c>
      <c r="K4652">
        <v>10.225477292317001</v>
      </c>
      <c r="L4652">
        <v>9.2969130461684202</v>
      </c>
      <c r="M4652">
        <v>68.820373839010401</v>
      </c>
      <c r="N4652">
        <v>0.172685741764847</v>
      </c>
      <c r="O4652">
        <v>40.112464854732899</v>
      </c>
      <c r="P4652">
        <v>142.49999999999901</v>
      </c>
      <c r="Q4652">
        <v>5.4605851159587E-2</v>
      </c>
    </row>
    <row r="4653" spans="1:17" hidden="1" x14ac:dyDescent="0.3">
      <c r="A4653" t="s">
        <v>9535</v>
      </c>
      <c r="B4653" t="s">
        <v>9536</v>
      </c>
      <c r="C4653" t="str">
        <f>IFERROR(VLOOKUP(Table1[[#This Row],[Ticker]],[1]!Table2[[Symbol]:[Industry]],2,FALSE),"-")</f>
        <v>-</v>
      </c>
      <c r="D4653" t="s">
        <v>356</v>
      </c>
      <c r="E4653">
        <v>5.3345120000000001</v>
      </c>
      <c r="F4653">
        <v>14.8</v>
      </c>
      <c r="G4653">
        <v>28.2551397080992</v>
      </c>
      <c r="H4653">
        <v>-16.584962569127502</v>
      </c>
      <c r="I4653">
        <v>-25.367160206446901</v>
      </c>
      <c r="J4653">
        <v>-1.3721459806944301</v>
      </c>
      <c r="K4653">
        <v>14.9908386473313</v>
      </c>
      <c r="L4653">
        <v>12.2758641036942</v>
      </c>
      <c r="M4653">
        <v>38.368768107844801</v>
      </c>
      <c r="N4653">
        <v>0.51355399131346402</v>
      </c>
      <c r="O4653">
        <v>28.918918918918902</v>
      </c>
      <c r="P4653">
        <v>94.736842105263094</v>
      </c>
    </row>
    <row r="4654" spans="1:17" hidden="1" x14ac:dyDescent="0.3">
      <c r="A4654" t="s">
        <v>9537</v>
      </c>
      <c r="B4654" t="s">
        <v>9538</v>
      </c>
      <c r="C4654" t="str">
        <f>IFERROR(VLOOKUP(Table1[[#This Row],[Ticker]],[1]!Table2[[Symbol]:[Industry]],2,FALSE),"-")</f>
        <v>-</v>
      </c>
      <c r="D4654" t="s">
        <v>743</v>
      </c>
      <c r="E4654">
        <v>5.3081630099999897</v>
      </c>
      <c r="F4654">
        <v>23.23</v>
      </c>
      <c r="G4654">
        <v>14.341758094648201</v>
      </c>
      <c r="H4654">
        <v>1.96264441178358</v>
      </c>
      <c r="I4654">
        <v>8.1692536256338197</v>
      </c>
      <c r="J4654">
        <v>-0.50634511489357603</v>
      </c>
      <c r="K4654">
        <v>22.073705747778899</v>
      </c>
      <c r="L4654">
        <v>19.8702503816511</v>
      </c>
      <c r="M4654">
        <v>49.829539143146199</v>
      </c>
      <c r="N4654">
        <v>0.57483508984760001</v>
      </c>
      <c r="O4654">
        <v>2.45372363323288</v>
      </c>
      <c r="P4654">
        <v>45.734002509410203</v>
      </c>
    </row>
    <row r="4655" spans="1:17" hidden="1" x14ac:dyDescent="0.3">
      <c r="A4655" t="s">
        <v>9539</v>
      </c>
      <c r="B4655" t="s">
        <v>9540</v>
      </c>
      <c r="C4655" t="str">
        <f>IFERROR(VLOOKUP(Table1[[#This Row],[Ticker]],[1]!Table2[[Symbol]:[Industry]],2,FALSE),"-")</f>
        <v>-</v>
      </c>
      <c r="D4655" t="s">
        <v>1169</v>
      </c>
      <c r="E4655">
        <v>5.3017599999999998</v>
      </c>
      <c r="F4655">
        <v>1.52</v>
      </c>
      <c r="G4655">
        <v>-10.348590975297901</v>
      </c>
      <c r="H4655">
        <v>-17.456708609388802</v>
      </c>
      <c r="I4655">
        <v>-36.065982889340397</v>
      </c>
      <c r="J4655">
        <v>-9.0154580826052708</v>
      </c>
      <c r="K4655">
        <v>1.6318686543959799</v>
      </c>
      <c r="L4655">
        <v>1.6753025997808499</v>
      </c>
      <c r="M4655">
        <v>43.5882875488889</v>
      </c>
      <c r="N4655">
        <v>0.91076963756834395</v>
      </c>
      <c r="O4655">
        <v>48.684210526315702</v>
      </c>
      <c r="P4655">
        <v>31.034482758620701</v>
      </c>
      <c r="Q4655">
        <v>-4.0355224859286998E-2</v>
      </c>
    </row>
    <row r="4656" spans="1:17" hidden="1" x14ac:dyDescent="0.3">
      <c r="A4656" t="s">
        <v>9541</v>
      </c>
      <c r="B4656" t="s">
        <v>9542</v>
      </c>
      <c r="C4656" t="str">
        <f>IFERROR(VLOOKUP(Table1[[#This Row],[Ticker]],[1]!Table2[[Symbol]:[Industry]],2,FALSE),"-")</f>
        <v>-</v>
      </c>
      <c r="D4656" t="s">
        <v>72</v>
      </c>
      <c r="E4656">
        <v>5.2994500000000002</v>
      </c>
      <c r="F4656">
        <v>5.26</v>
      </c>
      <c r="G4656">
        <v>-42.36696367871</v>
      </c>
      <c r="H4656">
        <v>8.2332129839265793</v>
      </c>
      <c r="I4656">
        <v>-23.2553198437259</v>
      </c>
      <c r="J4656">
        <v>8.1328045143550707</v>
      </c>
      <c r="K4656">
        <v>5.4088921740538796</v>
      </c>
      <c r="L4656">
        <v>5.7461744239527404</v>
      </c>
      <c r="M4656">
        <v>48.072752491383604</v>
      </c>
      <c r="N4656">
        <v>0.40941500184232799</v>
      </c>
      <c r="O4656">
        <v>48.098859315589301</v>
      </c>
      <c r="P4656">
        <v>16.8888888888888</v>
      </c>
      <c r="Q4656">
        <v>2.2883576690465E-2</v>
      </c>
    </row>
    <row r="4657" spans="1:17" hidden="1" x14ac:dyDescent="0.3">
      <c r="A4657" t="s">
        <v>9543</v>
      </c>
      <c r="B4657" t="s">
        <v>9544</v>
      </c>
      <c r="C4657" t="str">
        <f>IFERROR(VLOOKUP(Table1[[#This Row],[Ticker]],[1]!Table2[[Symbol]:[Industry]],2,FALSE),"-")</f>
        <v>-</v>
      </c>
      <c r="D4657" t="s">
        <v>21</v>
      </c>
      <c r="E4657">
        <v>5.28</v>
      </c>
      <c r="F4657">
        <v>24</v>
      </c>
      <c r="G4657">
        <v>61.9663696546233</v>
      </c>
      <c r="H4657">
        <v>-5.5312138690752501</v>
      </c>
      <c r="I4657">
        <v>25.934378839724399</v>
      </c>
      <c r="J4657">
        <v>-7.8249905778689302</v>
      </c>
      <c r="K4657">
        <v>26.300814205219101</v>
      </c>
      <c r="L4657">
        <v>23.928752296981401</v>
      </c>
      <c r="M4657">
        <v>28.930477233117202</v>
      </c>
      <c r="N4657">
        <v>0.90721954674969696</v>
      </c>
      <c r="O4657">
        <v>59.6666666666666</v>
      </c>
      <c r="P4657">
        <v>140</v>
      </c>
      <c r="Q4657">
        <v>0.144925635194848</v>
      </c>
    </row>
    <row r="4658" spans="1:17" hidden="1" x14ac:dyDescent="0.3">
      <c r="A4658" t="s">
        <v>9545</v>
      </c>
      <c r="B4658" t="s">
        <v>9546</v>
      </c>
      <c r="C4658" t="str">
        <f>IFERROR(VLOOKUP(Table1[[#This Row],[Ticker]],[1]!Table2[[Symbol]:[Industry]],2,FALSE),"-")</f>
        <v>-</v>
      </c>
      <c r="D4658" t="s">
        <v>412</v>
      </c>
      <c r="E4658">
        <v>5.2771920000000003</v>
      </c>
      <c r="F4658">
        <v>10.38</v>
      </c>
      <c r="G4658">
        <v>71.519767712875705</v>
      </c>
      <c r="H4658">
        <v>-31.543596438382298</v>
      </c>
      <c r="I4658">
        <v>-53.714743967293003</v>
      </c>
      <c r="J4658">
        <v>-1.3721459806944301</v>
      </c>
      <c r="K4658">
        <v>13.1380125629828</v>
      </c>
      <c r="L4658">
        <v>13.6310942875458</v>
      </c>
      <c r="M4658">
        <v>58.020559806614898</v>
      </c>
      <c r="N4658">
        <v>0.688888888888888</v>
      </c>
      <c r="O4658">
        <v>93.834296724470093</v>
      </c>
      <c r="P4658">
        <v>101.553398058252</v>
      </c>
    </row>
    <row r="4659" spans="1:17" hidden="1" x14ac:dyDescent="0.3">
      <c r="A4659" t="s">
        <v>9547</v>
      </c>
      <c r="B4659" t="s">
        <v>9548</v>
      </c>
      <c r="C4659" t="str">
        <f>IFERROR(VLOOKUP(Table1[[#This Row],[Ticker]],[1]!Table2[[Symbol]:[Industry]],2,FALSE),"-")</f>
        <v>-</v>
      </c>
      <c r="E4659">
        <v>5.2387902000000004</v>
      </c>
      <c r="F4659">
        <v>16.62</v>
      </c>
      <c r="G4659">
        <v>112.948825794974</v>
      </c>
      <c r="H4659">
        <v>12.7801042351253</v>
      </c>
      <c r="I4659">
        <v>31.757644126953</v>
      </c>
      <c r="J4659">
        <v>14.738965130416601</v>
      </c>
      <c r="K4659">
        <v>14.6524865833339</v>
      </c>
      <c r="L4659">
        <v>12.8373819267934</v>
      </c>
      <c r="M4659">
        <v>68.775258383744301</v>
      </c>
      <c r="N4659">
        <v>1.3142910657426401</v>
      </c>
      <c r="O4659">
        <v>12.6353790613718</v>
      </c>
      <c r="P4659">
        <v>161.732283464566</v>
      </c>
      <c r="Q4659">
        <v>-2.759732613406E-3</v>
      </c>
    </row>
    <row r="4660" spans="1:17" hidden="1" x14ac:dyDescent="0.3">
      <c r="A4660" t="s">
        <v>9549</v>
      </c>
      <c r="B4660" t="s">
        <v>9550</v>
      </c>
      <c r="C4660" t="str">
        <f>IFERROR(VLOOKUP(Table1[[#This Row],[Ticker]],[1]!Table2[[Symbol]:[Industry]],2,FALSE),"-")</f>
        <v>-</v>
      </c>
      <c r="D4660" t="s">
        <v>46</v>
      </c>
      <c r="E4660">
        <v>5.2248900000000003</v>
      </c>
      <c r="F4660">
        <v>2.23</v>
      </c>
      <c r="G4660">
        <v>38.905763594017202</v>
      </c>
      <c r="H4660">
        <v>30.931652319385499</v>
      </c>
      <c r="I4660">
        <v>-5.7523994283645401E-2</v>
      </c>
      <c r="J4660">
        <v>2.6278540193055502</v>
      </c>
      <c r="K4660">
        <v>1.9025928540791099</v>
      </c>
      <c r="L4660">
        <v>1.6906986089006599</v>
      </c>
      <c r="M4660">
        <v>53.057006778719803</v>
      </c>
      <c r="N4660">
        <v>1.27256005893955</v>
      </c>
      <c r="O4660">
        <v>9.8654708520179408</v>
      </c>
      <c r="P4660">
        <v>95.614035087719301</v>
      </c>
      <c r="Q4660">
        <v>5.5927223945052E-2</v>
      </c>
    </row>
    <row r="4661" spans="1:17" hidden="1" x14ac:dyDescent="0.3">
      <c r="A4661" t="s">
        <v>9551</v>
      </c>
      <c r="B4661" t="s">
        <v>9552</v>
      </c>
      <c r="C4661" t="str">
        <f>IFERROR(VLOOKUP(Table1[[#This Row],[Ticker]],[1]!Table2[[Symbol]:[Industry]],2,FALSE),"-")</f>
        <v>-</v>
      </c>
      <c r="D4661" t="s">
        <v>4330</v>
      </c>
      <c r="E4661">
        <v>5.2059882000000002</v>
      </c>
      <c r="F4661">
        <v>17.34</v>
      </c>
      <c r="G4661">
        <v>14.586886752204601</v>
      </c>
      <c r="H4661">
        <v>10.8940378899465</v>
      </c>
      <c r="I4661">
        <v>-22.670466607226199</v>
      </c>
      <c r="J4661">
        <v>5.1675365589881004</v>
      </c>
      <c r="K4661">
        <v>15.170186804472801</v>
      </c>
      <c r="L4661">
        <v>14.8181548605413</v>
      </c>
      <c r="M4661">
        <v>67.730246711270297</v>
      </c>
      <c r="N4661">
        <v>0.89856135874777598</v>
      </c>
      <c r="O4661">
        <v>20.242214532871898</v>
      </c>
      <c r="P4661">
        <v>70.837438423645295</v>
      </c>
      <c r="Q4661">
        <v>8.5278275210369001E-2</v>
      </c>
    </row>
    <row r="4662" spans="1:17" hidden="1" x14ac:dyDescent="0.3">
      <c r="A4662" t="s">
        <v>9553</v>
      </c>
      <c r="B4662" t="s">
        <v>9554</v>
      </c>
      <c r="C4662" t="str">
        <f>IFERROR(VLOOKUP(Table1[[#This Row],[Ticker]],[1]!Table2[[Symbol]:[Industry]],2,FALSE),"-")</f>
        <v>-</v>
      </c>
      <c r="D4662" t="s">
        <v>446</v>
      </c>
      <c r="E4662">
        <v>5.1974999999999998</v>
      </c>
      <c r="F4662">
        <v>10.5</v>
      </c>
      <c r="G4662">
        <v>46.436957889917402</v>
      </c>
      <c r="H4662">
        <v>3.10262668012833</v>
      </c>
      <c r="I4662">
        <v>-40.159072610683701</v>
      </c>
      <c r="J4662">
        <v>10.2709443348659</v>
      </c>
      <c r="K4662">
        <v>10.5033492257764</v>
      </c>
      <c r="L4662">
        <v>10.4614551477194</v>
      </c>
      <c r="M4662">
        <v>64.361692326222396</v>
      </c>
      <c r="N4662">
        <v>0.636001063311328</v>
      </c>
      <c r="O4662">
        <v>99.904761904761898</v>
      </c>
      <c r="P4662">
        <v>76.470588235294102</v>
      </c>
      <c r="Q4662">
        <v>3.1762026533421001E-2</v>
      </c>
    </row>
    <row r="4663" spans="1:17" hidden="1" x14ac:dyDescent="0.3">
      <c r="A4663" t="s">
        <v>9555</v>
      </c>
      <c r="B4663" t="s">
        <v>9556</v>
      </c>
      <c r="C4663" t="str">
        <f>IFERROR(VLOOKUP(Table1[[#This Row],[Ticker]],[1]!Table2[[Symbol]:[Industry]],2,FALSE),"-")</f>
        <v>-</v>
      </c>
      <c r="E4663">
        <v>5.1926291999999998</v>
      </c>
      <c r="F4663">
        <v>8.02</v>
      </c>
      <c r="G4663">
        <v>114.478564776574</v>
      </c>
      <c r="H4663">
        <v>1.53081025957771</v>
      </c>
      <c r="I4663">
        <v>31.137040666705602</v>
      </c>
      <c r="J4663">
        <v>-5.30071740926586</v>
      </c>
      <c r="K4663">
        <v>7.9705496018561304</v>
      </c>
      <c r="L4663">
        <v>6.2022690495412904</v>
      </c>
      <c r="M4663">
        <v>31.526824928435001</v>
      </c>
      <c r="N4663">
        <v>9.7032322841022298E-2</v>
      </c>
      <c r="O4663">
        <v>14.588528678304201</v>
      </c>
      <c r="P4663">
        <v>167.333333333333</v>
      </c>
      <c r="Q4663">
        <v>8.6950941522243003E-2</v>
      </c>
    </row>
    <row r="4664" spans="1:17" hidden="1" x14ac:dyDescent="0.3">
      <c r="A4664" t="s">
        <v>9557</v>
      </c>
      <c r="B4664" t="s">
        <v>9558</v>
      </c>
      <c r="C4664" t="str">
        <f>IFERROR(VLOOKUP(Table1[[#This Row],[Ticker]],[1]!Table2[[Symbol]:[Industry]],2,FALSE),"-")</f>
        <v>-</v>
      </c>
      <c r="D4664" t="s">
        <v>532</v>
      </c>
      <c r="E4664">
        <v>5.19</v>
      </c>
      <c r="F4664">
        <v>17.3</v>
      </c>
      <c r="G4664">
        <v>13.7735184493033</v>
      </c>
      <c r="H4664">
        <v>7.9750475470522098</v>
      </c>
      <c r="I4664">
        <v>-4.3656077680162699</v>
      </c>
      <c r="J4664">
        <v>3.5690304898937901</v>
      </c>
      <c r="K4664">
        <v>16.9501297081407</v>
      </c>
      <c r="L4664">
        <v>15.405760357974099</v>
      </c>
      <c r="M4664">
        <v>50.340301198875899</v>
      </c>
      <c r="N4664">
        <v>6.9655525020770701E-2</v>
      </c>
      <c r="O4664">
        <v>14.161849710982599</v>
      </c>
      <c r="P4664">
        <v>69.275929549902102</v>
      </c>
      <c r="Q4664">
        <v>1.8120606521483999E-2</v>
      </c>
    </row>
    <row r="4665" spans="1:17" hidden="1" x14ac:dyDescent="0.3">
      <c r="A4665" t="s">
        <v>9559</v>
      </c>
      <c r="B4665" t="s">
        <v>9560</v>
      </c>
      <c r="C4665" t="str">
        <f>IFERROR(VLOOKUP(Table1[[#This Row],[Ticker]],[1]!Table2[[Symbol]:[Industry]],2,FALSE),"-")</f>
        <v>-</v>
      </c>
      <c r="D4665" t="s">
        <v>532</v>
      </c>
      <c r="E4665">
        <v>5.1172599999999999</v>
      </c>
      <c r="F4665">
        <v>16.55</v>
      </c>
      <c r="G4665">
        <v>-30.033630345376601</v>
      </c>
      <c r="H4665">
        <v>-1.2717375111229301</v>
      </c>
      <c r="I4665">
        <v>-14.416498353258</v>
      </c>
      <c r="J4665">
        <v>-1.3721459806944301</v>
      </c>
      <c r="K4665">
        <v>16.549999999999901</v>
      </c>
      <c r="L4665">
        <v>16.55</v>
      </c>
      <c r="M4665">
        <v>100</v>
      </c>
      <c r="O4665">
        <v>0</v>
      </c>
      <c r="P4665">
        <v>0</v>
      </c>
    </row>
    <row r="4666" spans="1:17" hidden="1" x14ac:dyDescent="0.3">
      <c r="A4666" t="s">
        <v>9561</v>
      </c>
      <c r="B4666" t="s">
        <v>9562</v>
      </c>
      <c r="C4666" t="str">
        <f>IFERROR(VLOOKUP(Table1[[#This Row],[Ticker]],[1]!Table2[[Symbol]:[Industry]],2,FALSE),"-")</f>
        <v>-</v>
      </c>
      <c r="D4666" t="s">
        <v>301</v>
      </c>
      <c r="E4666">
        <v>5.1064352749999999</v>
      </c>
      <c r="F4666">
        <v>175.05</v>
      </c>
      <c r="G4666">
        <v>17.501135773460199</v>
      </c>
      <c r="H4666">
        <v>-1.2717375111229301</v>
      </c>
      <c r="I4666">
        <v>33.118267765578899</v>
      </c>
      <c r="J4666">
        <v>-1.3721459806944301</v>
      </c>
      <c r="K4666">
        <v>171.13438849846801</v>
      </c>
      <c r="L4666">
        <v>146.80542730499201</v>
      </c>
      <c r="M4666">
        <v>99.999999999866205</v>
      </c>
      <c r="N4666">
        <v>0</v>
      </c>
      <c r="O4666">
        <v>0</v>
      </c>
      <c r="P4666">
        <v>47.534766118836899</v>
      </c>
    </row>
    <row r="4667" spans="1:17" hidden="1" x14ac:dyDescent="0.3">
      <c r="A4667" t="s">
        <v>9563</v>
      </c>
      <c r="B4667" t="s">
        <v>9564</v>
      </c>
      <c r="C4667" t="str">
        <f>IFERROR(VLOOKUP(Table1[[#This Row],[Ticker]],[1]!Table2[[Symbol]:[Industry]],2,FALSE),"-")</f>
        <v>-</v>
      </c>
      <c r="D4667" t="s">
        <v>127</v>
      </c>
      <c r="E4667">
        <v>5.0652321599999999</v>
      </c>
      <c r="F4667">
        <v>0.3</v>
      </c>
      <c r="G4667">
        <v>-5.5931859894901201</v>
      </c>
      <c r="H4667">
        <v>-1.87035303188851</v>
      </c>
      <c r="I4667">
        <v>-12.2495918825592</v>
      </c>
      <c r="J4667">
        <v>1.0670674632677399</v>
      </c>
      <c r="K4667">
        <v>0.38104149371468099</v>
      </c>
      <c r="L4667">
        <v>0.316837459592406</v>
      </c>
      <c r="M4667">
        <v>38.332852816306797</v>
      </c>
      <c r="N4667">
        <v>1</v>
      </c>
      <c r="Q4667">
        <v>5.2048647419290002E-2</v>
      </c>
    </row>
    <row r="4668" spans="1:17" hidden="1" x14ac:dyDescent="0.3">
      <c r="A4668" t="s">
        <v>9565</v>
      </c>
      <c r="B4668" t="s">
        <v>9566</v>
      </c>
      <c r="C4668" t="str">
        <f>IFERROR(VLOOKUP(Table1[[#This Row],[Ticker]],[1]!Table2[[Symbol]:[Industry]],2,FALSE),"-")</f>
        <v>-</v>
      </c>
      <c r="D4668" t="s">
        <v>141</v>
      </c>
      <c r="E4668">
        <v>5.055555</v>
      </c>
      <c r="F4668">
        <v>4.8499999999999996</v>
      </c>
      <c r="G4668">
        <v>-5.5931859894901201</v>
      </c>
      <c r="H4668">
        <v>-1.87035303188851</v>
      </c>
      <c r="I4668">
        <v>-12.2495918825592</v>
      </c>
      <c r="J4668">
        <v>1.0670674632677399</v>
      </c>
      <c r="K4668">
        <v>5.1230840222052203</v>
      </c>
      <c r="M4668">
        <v>99.999956885964906</v>
      </c>
      <c r="N4668">
        <v>1</v>
      </c>
    </row>
    <row r="4669" spans="1:17" hidden="1" x14ac:dyDescent="0.3">
      <c r="A4669" t="s">
        <v>9567</v>
      </c>
      <c r="B4669" t="s">
        <v>9568</v>
      </c>
      <c r="C4669" t="str">
        <f>IFERROR(VLOOKUP(Table1[[#This Row],[Ticker]],[1]!Table2[[Symbol]:[Industry]],2,FALSE),"-")</f>
        <v>-</v>
      </c>
      <c r="D4669" t="s">
        <v>3866</v>
      </c>
      <c r="E4669">
        <v>5.0212440000000003</v>
      </c>
      <c r="F4669">
        <v>0.76</v>
      </c>
      <c r="G4669">
        <v>-14.8821151938615</v>
      </c>
      <c r="H4669">
        <v>13.013976774591301</v>
      </c>
      <c r="I4669">
        <v>-10.3069093121621</v>
      </c>
      <c r="J4669">
        <v>12.913568305019799</v>
      </c>
      <c r="K4669">
        <v>0.69938120052141395</v>
      </c>
      <c r="L4669">
        <v>0.69077799211121205</v>
      </c>
      <c r="M4669">
        <v>58.565509824350897</v>
      </c>
      <c r="N4669">
        <v>1.4194596603784599</v>
      </c>
      <c r="O4669">
        <v>22.368421052631501</v>
      </c>
      <c r="P4669">
        <v>40.740740740740698</v>
      </c>
      <c r="Q4669">
        <v>-6.5459651153789003E-2</v>
      </c>
    </row>
    <row r="4670" spans="1:17" hidden="1" x14ac:dyDescent="0.3">
      <c r="A4670" t="s">
        <v>9569</v>
      </c>
      <c r="B4670" t="s">
        <v>9570</v>
      </c>
      <c r="C4670" t="str">
        <f>IFERROR(VLOOKUP(Table1[[#This Row],[Ticker]],[1]!Table2[[Symbol]:[Industry]],2,FALSE),"-")</f>
        <v>-</v>
      </c>
      <c r="D4670" t="s">
        <v>7276</v>
      </c>
      <c r="E4670">
        <v>4.9836875139999997</v>
      </c>
      <c r="F4670">
        <v>5.33</v>
      </c>
      <c r="G4670">
        <v>-65.816762875497105</v>
      </c>
      <c r="H4670">
        <v>-1.85882165985092</v>
      </c>
      <c r="I4670">
        <v>-33.413458839580102</v>
      </c>
      <c r="J4670">
        <v>-6.0625775003942497</v>
      </c>
      <c r="K4670">
        <v>5.1554453949521903</v>
      </c>
      <c r="L4670">
        <v>6.0017652023807004</v>
      </c>
      <c r="M4670">
        <v>59.5888225671901</v>
      </c>
      <c r="N4670">
        <v>1.5873015873015801</v>
      </c>
      <c r="O4670">
        <v>55.722326454033698</v>
      </c>
      <c r="P4670">
        <v>40.2631578947368</v>
      </c>
    </row>
    <row r="4671" spans="1:17" hidden="1" x14ac:dyDescent="0.3">
      <c r="A4671" t="s">
        <v>9571</v>
      </c>
      <c r="B4671" t="s">
        <v>9572</v>
      </c>
      <c r="C4671" t="str">
        <f>IFERROR(VLOOKUP(Table1[[#This Row],[Ticker]],[1]!Table2[[Symbol]:[Industry]],2,FALSE),"-")</f>
        <v>-</v>
      </c>
      <c r="D4671" t="s">
        <v>356</v>
      </c>
      <c r="E4671">
        <v>4.9749999999999996</v>
      </c>
      <c r="F4671">
        <v>9.9499999999999993</v>
      </c>
      <c r="G4671">
        <v>-25.0758244382036</v>
      </c>
      <c r="H4671">
        <v>-1.2717375111229301</v>
      </c>
      <c r="I4671">
        <v>-9.4586924460850206</v>
      </c>
      <c r="J4671">
        <v>-1.3721459806944301</v>
      </c>
      <c r="K4671">
        <v>9.8472275936203904</v>
      </c>
      <c r="L4671">
        <v>9.7555644712775091</v>
      </c>
      <c r="M4671">
        <v>100</v>
      </c>
      <c r="N4671">
        <v>0</v>
      </c>
      <c r="O4671">
        <v>0</v>
      </c>
      <c r="P4671">
        <v>10.432852386237499</v>
      </c>
    </row>
    <row r="4672" spans="1:17" hidden="1" x14ac:dyDescent="0.3">
      <c r="A4672" t="s">
        <v>9573</v>
      </c>
      <c r="B4672" t="s">
        <v>9574</v>
      </c>
      <c r="C4672" t="str">
        <f>IFERROR(VLOOKUP(Table1[[#This Row],[Ticker]],[1]!Table2[[Symbol]:[Industry]],2,FALSE),"-")</f>
        <v>-</v>
      </c>
      <c r="D4672" t="s">
        <v>366</v>
      </c>
      <c r="E4672">
        <v>4.9713164000000001</v>
      </c>
      <c r="F4672">
        <v>6.26</v>
      </c>
      <c r="G4672">
        <v>-15.381615693362001</v>
      </c>
      <c r="H4672">
        <v>8.1032624888770695</v>
      </c>
      <c r="I4672">
        <v>-9.2064143196445691</v>
      </c>
      <c r="J4672">
        <v>1.7375103204512099</v>
      </c>
      <c r="K4672">
        <v>5.9147297113879196</v>
      </c>
      <c r="L4672">
        <v>5.7752624369576102</v>
      </c>
      <c r="M4672">
        <v>49.5861930710387</v>
      </c>
      <c r="N4672">
        <v>1.0587558499308101</v>
      </c>
      <c r="O4672">
        <v>17.4121405750798</v>
      </c>
      <c r="P4672">
        <v>35.791757049891501</v>
      </c>
      <c r="Q4672">
        <v>7.6442133736723997E-2</v>
      </c>
    </row>
    <row r="4673" spans="1:17" hidden="1" x14ac:dyDescent="0.3">
      <c r="A4673" t="s">
        <v>9575</v>
      </c>
      <c r="B4673" t="s">
        <v>9576</v>
      </c>
      <c r="C4673" t="str">
        <f>IFERROR(VLOOKUP(Table1[[#This Row],[Ticker]],[1]!Table2[[Symbol]:[Industry]],2,FALSE),"-")</f>
        <v>-</v>
      </c>
      <c r="D4673" t="s">
        <v>21</v>
      </c>
      <c r="E4673">
        <v>4.9581</v>
      </c>
      <c r="F4673">
        <v>9</v>
      </c>
      <c r="G4673">
        <v>-11.300121110548099</v>
      </c>
      <c r="H4673">
        <v>17.544051962561198</v>
      </c>
      <c r="I4673">
        <v>-34.699935022877099</v>
      </c>
      <c r="J4673">
        <v>-4.2753717871460601</v>
      </c>
      <c r="K4673">
        <v>8.5494782628045893</v>
      </c>
      <c r="L4673">
        <v>8.3901771330571293</v>
      </c>
      <c r="M4673">
        <v>59.245059121263303</v>
      </c>
      <c r="N4673">
        <v>0.79550523323135702</v>
      </c>
      <c r="O4673">
        <v>38.8888888888888</v>
      </c>
      <c r="P4673">
        <v>46.818923327895497</v>
      </c>
      <c r="Q4673">
        <v>0.120740324501588</v>
      </c>
    </row>
    <row r="4674" spans="1:17" hidden="1" x14ac:dyDescent="0.3">
      <c r="A4674" t="s">
        <v>9577</v>
      </c>
      <c r="B4674" t="s">
        <v>9578</v>
      </c>
      <c r="C4674" t="str">
        <f>IFERROR(VLOOKUP(Table1[[#This Row],[Ticker]],[1]!Table2[[Symbol]:[Industry]],2,FALSE),"-")</f>
        <v>-</v>
      </c>
      <c r="D4674" t="s">
        <v>630</v>
      </c>
      <c r="E4674">
        <v>4.9549663199999996</v>
      </c>
      <c r="F4674">
        <v>14.16</v>
      </c>
      <c r="G4674">
        <v>-12.6206950219935</v>
      </c>
      <c r="H4674">
        <v>-21.846958750060899</v>
      </c>
      <c r="I4674">
        <v>-62.944306423050797</v>
      </c>
      <c r="J4674">
        <v>-5.3186342750088196</v>
      </c>
      <c r="K4674">
        <v>16.179148693637501</v>
      </c>
      <c r="L4674">
        <v>16.021538964155202</v>
      </c>
      <c r="M4674">
        <v>15.878546208609601</v>
      </c>
      <c r="N4674">
        <v>0.40835289494954002</v>
      </c>
      <c r="O4674">
        <v>129.23728813559299</v>
      </c>
      <c r="P4674">
        <v>52.586206896551701</v>
      </c>
      <c r="Q4674">
        <v>0.120185754056675</v>
      </c>
    </row>
    <row r="4675" spans="1:17" hidden="1" x14ac:dyDescent="0.3">
      <c r="A4675" t="s">
        <v>9579</v>
      </c>
      <c r="B4675" t="s">
        <v>9580</v>
      </c>
      <c r="C4675" t="str">
        <f>IFERROR(VLOOKUP(Table1[[#This Row],[Ticker]],[1]!Table2[[Symbol]:[Industry]],2,FALSE),"-")</f>
        <v>-</v>
      </c>
      <c r="E4675">
        <v>4.9501650000000001</v>
      </c>
      <c r="F4675">
        <v>0.55000000000000004</v>
      </c>
      <c r="G4675">
        <v>-38.366963678709901</v>
      </c>
      <c r="H4675">
        <v>-9.6050708444562503</v>
      </c>
      <c r="I4675">
        <v>-38.0276094643691</v>
      </c>
      <c r="J4675">
        <v>-3.1578602664087199</v>
      </c>
      <c r="K4675">
        <v>0.57932748881613705</v>
      </c>
      <c r="L4675">
        <v>0.65538498273717005</v>
      </c>
      <c r="M4675">
        <v>45.417025462029898</v>
      </c>
      <c r="N4675">
        <v>0.44445439542716803</v>
      </c>
      <c r="O4675">
        <v>74.545454545454504</v>
      </c>
      <c r="P4675">
        <v>7.8431372549019702</v>
      </c>
      <c r="Q4675">
        <v>-1.0047678717069001E-2</v>
      </c>
    </row>
    <row r="4676" spans="1:17" hidden="1" x14ac:dyDescent="0.3">
      <c r="A4676" t="s">
        <v>9581</v>
      </c>
      <c r="B4676" t="s">
        <v>9582</v>
      </c>
      <c r="C4676" t="str">
        <f>IFERROR(VLOOKUP(Table1[[#This Row],[Ticker]],[1]!Table2[[Symbol]:[Industry]],2,FALSE),"-")</f>
        <v>-</v>
      </c>
      <c r="D4676" t="s">
        <v>141</v>
      </c>
      <c r="E4676">
        <v>4.9487129999999997</v>
      </c>
      <c r="F4676">
        <v>1.1100000000000001</v>
      </c>
      <c r="G4676">
        <v>3.7013094136595002</v>
      </c>
      <c r="H4676">
        <v>-7.2546434940289002</v>
      </c>
      <c r="I4676">
        <v>27.8911939544343</v>
      </c>
      <c r="J4676">
        <v>4.39708478853633</v>
      </c>
      <c r="K4676">
        <v>1.1116022317652099</v>
      </c>
      <c r="L4676">
        <v>1.04489705438952</v>
      </c>
      <c r="M4676">
        <v>57.270428396882501</v>
      </c>
      <c r="N4676">
        <v>0.21344244711244001</v>
      </c>
      <c r="O4676">
        <v>54.054054054053999</v>
      </c>
      <c r="P4676">
        <v>52.054794520547901</v>
      </c>
      <c r="Q4676">
        <v>1.8930379855988999E-2</v>
      </c>
    </row>
    <row r="4677" spans="1:17" hidden="1" x14ac:dyDescent="0.3">
      <c r="A4677" t="s">
        <v>9583</v>
      </c>
      <c r="B4677" t="s">
        <v>9584</v>
      </c>
      <c r="C4677" t="str">
        <f>IFERROR(VLOOKUP(Table1[[#This Row],[Ticker]],[1]!Table2[[Symbol]:[Industry]],2,FALSE),"-")</f>
        <v>-</v>
      </c>
      <c r="D4677" t="s">
        <v>163</v>
      </c>
      <c r="E4677">
        <v>4.8364752799999904</v>
      </c>
      <c r="F4677">
        <v>5.6</v>
      </c>
      <c r="G4677">
        <v>-41.844653967423902</v>
      </c>
      <c r="K4677">
        <v>5.4856592989664099</v>
      </c>
      <c r="L4677">
        <v>5.3129273959650396</v>
      </c>
      <c r="M4677">
        <v>11.3707014279082</v>
      </c>
      <c r="N4677">
        <v>1</v>
      </c>
      <c r="O4677">
        <v>29.464285714285701</v>
      </c>
      <c r="P4677">
        <v>31.764705882352899</v>
      </c>
      <c r="Q4677">
        <v>-8.5879446318412003E-2</v>
      </c>
    </row>
    <row r="4678" spans="1:17" hidden="1" x14ac:dyDescent="0.3">
      <c r="A4678" t="s">
        <v>9585</v>
      </c>
      <c r="B4678" t="s">
        <v>9586</v>
      </c>
      <c r="C4678" t="str">
        <f>IFERROR(VLOOKUP(Table1[[#This Row],[Ticker]],[1]!Table2[[Symbol]:[Industry]],2,FALSE),"-")</f>
        <v>-</v>
      </c>
      <c r="D4678" t="s">
        <v>366</v>
      </c>
      <c r="E4678">
        <v>4.8348300000000002</v>
      </c>
      <c r="F4678">
        <v>31.85</v>
      </c>
      <c r="G4678">
        <v>75.4502406223652</v>
      </c>
      <c r="H4678">
        <v>19.8309240858352</v>
      </c>
      <c r="I4678">
        <v>91.067372614483901</v>
      </c>
      <c r="J4678">
        <v>-1.3721459806944301</v>
      </c>
      <c r="K4678">
        <v>19.747904437385699</v>
      </c>
      <c r="M4678">
        <v>99.997925300607903</v>
      </c>
      <c r="N4678">
        <v>0.114864864864864</v>
      </c>
      <c r="O4678">
        <v>0</v>
      </c>
      <c r="P4678">
        <v>110.92715231788</v>
      </c>
    </row>
    <row r="4679" spans="1:17" hidden="1" x14ac:dyDescent="0.3">
      <c r="A4679" t="s">
        <v>9587</v>
      </c>
      <c r="B4679" t="s">
        <v>9588</v>
      </c>
      <c r="C4679" t="str">
        <f>IFERROR(VLOOKUP(Table1[[#This Row],[Ticker]],[1]!Table2[[Symbol]:[Industry]],2,FALSE),"-")</f>
        <v>-</v>
      </c>
      <c r="D4679" t="s">
        <v>21</v>
      </c>
      <c r="E4679">
        <v>4.8321485500000003</v>
      </c>
      <c r="F4679">
        <v>3.05</v>
      </c>
      <c r="G4679">
        <v>8.6027332909869507</v>
      </c>
      <c r="H4679">
        <v>-5.3597878255883398</v>
      </c>
      <c r="I4679">
        <v>-45.098316535076101</v>
      </c>
      <c r="J4679">
        <v>-8.94790355645201</v>
      </c>
      <c r="K4679">
        <v>3.2243046984108799</v>
      </c>
      <c r="M4679">
        <v>12.2595781426072</v>
      </c>
      <c r="N4679">
        <v>0.88467618241402701</v>
      </c>
      <c r="O4679">
        <v>54.0983606557377</v>
      </c>
      <c r="P4679">
        <v>52.499999999999901</v>
      </c>
      <c r="Q4679">
        <v>1.7988286438001998E-2</v>
      </c>
    </row>
    <row r="4680" spans="1:17" hidden="1" x14ac:dyDescent="0.3">
      <c r="A4680" t="s">
        <v>9589</v>
      </c>
      <c r="B4680" t="s">
        <v>9590</v>
      </c>
      <c r="C4680" t="str">
        <f>IFERROR(VLOOKUP(Table1[[#This Row],[Ticker]],[1]!Table2[[Symbol]:[Industry]],2,FALSE),"-")</f>
        <v>-</v>
      </c>
      <c r="D4680" t="s">
        <v>415</v>
      </c>
      <c r="E4680">
        <v>4.8301610000000004</v>
      </c>
      <c r="F4680">
        <v>16.100000000000001</v>
      </c>
      <c r="G4680">
        <v>96.089965160241306</v>
      </c>
      <c r="H4680">
        <v>-2.2394794466068002</v>
      </c>
      <c r="I4680">
        <v>10.196504742717201</v>
      </c>
      <c r="J4680">
        <v>-2.2119392623481899</v>
      </c>
      <c r="K4680">
        <v>16.209819834557202</v>
      </c>
      <c r="L4680">
        <v>15.4193570575328</v>
      </c>
      <c r="M4680">
        <v>64.720899461360304</v>
      </c>
      <c r="N4680">
        <v>0.94265650393321798</v>
      </c>
      <c r="O4680">
        <v>79.192546583850898</v>
      </c>
      <c r="P4680">
        <v>126.123595505618</v>
      </c>
    </row>
    <row r="4681" spans="1:17" hidden="1" x14ac:dyDescent="0.3">
      <c r="A4681" t="s">
        <v>9591</v>
      </c>
      <c r="B4681" t="s">
        <v>9592</v>
      </c>
      <c r="C4681" t="str">
        <f>IFERROR(VLOOKUP(Table1[[#This Row],[Ticker]],[1]!Table2[[Symbol]:[Industry]],2,FALSE),"-")</f>
        <v>-</v>
      </c>
      <c r="D4681" t="s">
        <v>72</v>
      </c>
      <c r="E4681">
        <v>4.76</v>
      </c>
      <c r="F4681">
        <v>2.8</v>
      </c>
      <c r="G4681">
        <v>-23.163401337743</v>
      </c>
      <c r="H4681">
        <v>6.0359547965693698</v>
      </c>
      <c r="I4681">
        <v>4.2275694433521496</v>
      </c>
      <c r="J4681">
        <v>-0.65012432004461795</v>
      </c>
      <c r="K4681">
        <v>2.6911936225057902</v>
      </c>
      <c r="L4681">
        <v>2.55630788087021</v>
      </c>
      <c r="M4681">
        <v>55.976940816242603</v>
      </c>
      <c r="N4681">
        <v>0.94603625012359605</v>
      </c>
      <c r="O4681">
        <v>12.857142857142801</v>
      </c>
      <c r="P4681">
        <v>39.999999999999901</v>
      </c>
      <c r="Q4681">
        <v>4.6179358606584002E-2</v>
      </c>
    </row>
    <row r="4682" spans="1:17" hidden="1" x14ac:dyDescent="0.3">
      <c r="A4682" t="s">
        <v>9593</v>
      </c>
      <c r="B4682" t="s">
        <v>9594</v>
      </c>
      <c r="C4682" t="str">
        <f>IFERROR(VLOOKUP(Table1[[#This Row],[Ticker]],[1]!Table2[[Symbol]:[Industry]],2,FALSE),"-")</f>
        <v>-</v>
      </c>
      <c r="D4682" t="s">
        <v>415</v>
      </c>
      <c r="E4682">
        <v>4.7352499999999997</v>
      </c>
      <c r="F4682">
        <v>14.57</v>
      </c>
      <c r="G4682">
        <v>188.08864039698099</v>
      </c>
      <c r="H4682">
        <v>-40.028351267736603</v>
      </c>
      <c r="I4682">
        <v>-5.1961085481605496</v>
      </c>
      <c r="J4682">
        <v>-10.7063496360469</v>
      </c>
      <c r="K4682">
        <v>18.443853459909199</v>
      </c>
      <c r="L4682">
        <v>14.523550640559201</v>
      </c>
      <c r="M4682">
        <v>26.760115638400102</v>
      </c>
      <c r="N4682">
        <v>1.55430691029803</v>
      </c>
      <c r="O4682">
        <v>105.01029512697301</v>
      </c>
      <c r="P4682">
        <v>218.12227074235801</v>
      </c>
      <c r="Q4682">
        <v>8.3945921784825003E-2</v>
      </c>
    </row>
    <row r="4683" spans="1:17" hidden="1" x14ac:dyDescent="0.3">
      <c r="A4683" t="s">
        <v>9595</v>
      </c>
      <c r="B4683" t="s">
        <v>9596</v>
      </c>
      <c r="C4683" t="str">
        <f>IFERROR(VLOOKUP(Table1[[#This Row],[Ticker]],[1]!Table2[[Symbol]:[Industry]],2,FALSE),"-")</f>
        <v>-</v>
      </c>
      <c r="D4683" t="s">
        <v>72</v>
      </c>
      <c r="E4683">
        <v>4.7124864000000004</v>
      </c>
      <c r="F4683">
        <v>11.52</v>
      </c>
      <c r="G4683">
        <v>-39.680689168906</v>
      </c>
      <c r="H4683">
        <v>-6.86669416990937</v>
      </c>
      <c r="I4683">
        <v>-12.016498353257999</v>
      </c>
      <c r="J4683">
        <v>-0.86879027599644798</v>
      </c>
      <c r="K4683">
        <v>11.765104463485599</v>
      </c>
      <c r="L4683">
        <v>12.021698578363001</v>
      </c>
      <c r="M4683">
        <v>42.921524633370701</v>
      </c>
      <c r="N4683">
        <v>0.57518602678415598</v>
      </c>
      <c r="O4683">
        <v>21.5277777777777</v>
      </c>
      <c r="P4683">
        <v>21.904761904761902</v>
      </c>
      <c r="Q4683">
        <v>-8.5846895029868003E-2</v>
      </c>
    </row>
    <row r="4684" spans="1:17" hidden="1" x14ac:dyDescent="0.3">
      <c r="A4684" t="s">
        <v>9597</v>
      </c>
      <c r="B4684" t="s">
        <v>9598</v>
      </c>
      <c r="C4684" t="str">
        <f>IFERROR(VLOOKUP(Table1[[#This Row],[Ticker]],[1]!Table2[[Symbol]:[Industry]],2,FALSE),"-")</f>
        <v>-</v>
      </c>
      <c r="D4684" t="s">
        <v>415</v>
      </c>
      <c r="E4684">
        <v>4.7123999999999997</v>
      </c>
      <c r="F4684">
        <v>14.28</v>
      </c>
      <c r="G4684">
        <v>7.5386239898834404</v>
      </c>
      <c r="H4684">
        <v>1.2150748475809099</v>
      </c>
      <c r="I4684">
        <v>-48.488520513922801</v>
      </c>
      <c r="J4684">
        <v>8.7493115091840998</v>
      </c>
      <c r="K4684">
        <v>15.053341749241801</v>
      </c>
      <c r="L4684">
        <v>16.883080200807701</v>
      </c>
      <c r="M4684">
        <v>65.249416107246603</v>
      </c>
      <c r="N4684">
        <v>3.67588932806324E-2</v>
      </c>
      <c r="O4684">
        <v>76.470588235294102</v>
      </c>
      <c r="P4684">
        <v>44.974619289340097</v>
      </c>
      <c r="Q4684">
        <v>8.2445671423646005E-2</v>
      </c>
    </row>
    <row r="4685" spans="1:17" hidden="1" x14ac:dyDescent="0.3">
      <c r="A4685" t="s">
        <v>9599</v>
      </c>
      <c r="B4685" t="s">
        <v>9600</v>
      </c>
      <c r="C4685" t="str">
        <f>IFERROR(VLOOKUP(Table1[[#This Row],[Ticker]],[1]!Table2[[Symbol]:[Industry]],2,FALSE),"-")</f>
        <v>-</v>
      </c>
      <c r="D4685" t="s">
        <v>51</v>
      </c>
      <c r="E4685">
        <v>4.7051999999999996</v>
      </c>
      <c r="F4685">
        <v>52.28</v>
      </c>
      <c r="G4685">
        <v>-10.890512751939999</v>
      </c>
      <c r="H4685">
        <v>-23.0263230365032</v>
      </c>
      <c r="I4685">
        <v>-28.074632126998701</v>
      </c>
      <c r="J4685">
        <v>-15.8687277084756</v>
      </c>
      <c r="K4685">
        <v>64.8890850734998</v>
      </c>
      <c r="L4685">
        <v>60.172771141283697</v>
      </c>
      <c r="M4685">
        <v>15.9664419691258</v>
      </c>
      <c r="N4685">
        <v>0.103770428516278</v>
      </c>
      <c r="O4685">
        <v>66.411629686304494</v>
      </c>
      <c r="P4685">
        <v>25.401775005996601</v>
      </c>
      <c r="Q4685">
        <v>3.7255342959463998E-2</v>
      </c>
    </row>
    <row r="4686" spans="1:17" hidden="1" x14ac:dyDescent="0.3">
      <c r="A4686" t="s">
        <v>9601</v>
      </c>
      <c r="B4686" t="s">
        <v>9602</v>
      </c>
      <c r="C4686" t="str">
        <f>IFERROR(VLOOKUP(Table1[[#This Row],[Ticker]],[1]!Table2[[Symbol]:[Industry]],2,FALSE),"-")</f>
        <v>-</v>
      </c>
      <c r="D4686" t="s">
        <v>630</v>
      </c>
      <c r="E4686">
        <v>4.7041517500000003</v>
      </c>
      <c r="F4686">
        <v>7.85</v>
      </c>
      <c r="G4686">
        <v>-8.3282039887875197</v>
      </c>
      <c r="H4686">
        <v>28.093341853956399</v>
      </c>
      <c r="I4686">
        <v>8.2397516467419791</v>
      </c>
      <c r="J4686">
        <v>-1.3721459806944301</v>
      </c>
      <c r="K4686">
        <v>6.5777161746086001</v>
      </c>
      <c r="L4686">
        <v>7.1785807714617498</v>
      </c>
      <c r="M4686">
        <v>59.686464701688202</v>
      </c>
      <c r="N4686">
        <v>1.1686816350028699</v>
      </c>
      <c r="O4686">
        <v>8.9171974522293205</v>
      </c>
      <c r="P4686">
        <v>91.463414634146304</v>
      </c>
    </row>
    <row r="4687" spans="1:17" hidden="1" x14ac:dyDescent="0.3">
      <c r="A4687" t="s">
        <v>9603</v>
      </c>
      <c r="B4687" t="s">
        <v>9604</v>
      </c>
      <c r="C4687" t="str">
        <f>IFERROR(VLOOKUP(Table1[[#This Row],[Ticker]],[1]!Table2[[Symbol]:[Industry]],2,FALSE),"-")</f>
        <v>-</v>
      </c>
      <c r="D4687" t="s">
        <v>51</v>
      </c>
      <c r="E4687">
        <v>4.701719121</v>
      </c>
      <c r="F4687">
        <v>5.61</v>
      </c>
      <c r="G4687">
        <v>-45.545678538147698</v>
      </c>
      <c r="H4687">
        <v>5.1798753921028897</v>
      </c>
      <c r="I4687">
        <v>-15.8224737486885</v>
      </c>
      <c r="J4687">
        <v>3.4876671034177198</v>
      </c>
      <c r="K4687">
        <v>5.4092350067271902</v>
      </c>
      <c r="L4687">
        <v>5.7367647538117801</v>
      </c>
      <c r="M4687">
        <v>97.3518528986517</v>
      </c>
      <c r="N4687">
        <v>2.5730994152046698</v>
      </c>
      <c r="O4687">
        <v>18.3600713012477</v>
      </c>
      <c r="P4687">
        <v>12.2</v>
      </c>
    </row>
    <row r="4688" spans="1:17" hidden="1" x14ac:dyDescent="0.3">
      <c r="A4688" t="s">
        <v>9605</v>
      </c>
      <c r="B4688" t="s">
        <v>9606</v>
      </c>
      <c r="C4688" t="str">
        <f>IFERROR(VLOOKUP(Table1[[#This Row],[Ticker]],[1]!Table2[[Symbol]:[Industry]],2,FALSE),"-")</f>
        <v>-</v>
      </c>
      <c r="D4688" t="s">
        <v>873</v>
      </c>
      <c r="E4688">
        <v>4.6237380000000003</v>
      </c>
      <c r="F4688">
        <v>5.88</v>
      </c>
      <c r="G4688">
        <v>32.847256081216102</v>
      </c>
      <c r="H4688">
        <v>-4.4820103843171504</v>
      </c>
      <c r="I4688">
        <v>-39.224682496480497</v>
      </c>
      <c r="J4688">
        <v>4.7898258502914803</v>
      </c>
      <c r="K4688">
        <v>6.7493284439546999</v>
      </c>
      <c r="L4688">
        <v>6.8827039218152803</v>
      </c>
      <c r="M4688">
        <v>46.339737630928198</v>
      </c>
      <c r="N4688">
        <v>0.314079422382671</v>
      </c>
      <c r="O4688">
        <v>82.653061224489804</v>
      </c>
      <c r="P4688">
        <v>93.421052631578902</v>
      </c>
    </row>
    <row r="4689" spans="1:17" hidden="1" x14ac:dyDescent="0.3">
      <c r="A4689" t="s">
        <v>9607</v>
      </c>
      <c r="B4689" t="s">
        <v>9608</v>
      </c>
      <c r="C4689" t="str">
        <f>IFERROR(VLOOKUP(Table1[[#This Row],[Ticker]],[1]!Table2[[Symbol]:[Industry]],2,FALSE),"-")</f>
        <v>-</v>
      </c>
      <c r="D4689" t="s">
        <v>18</v>
      </c>
      <c r="E4689">
        <v>4.6129764</v>
      </c>
      <c r="F4689">
        <v>13.56</v>
      </c>
      <c r="G4689">
        <v>95.966369654623307</v>
      </c>
      <c r="H4689">
        <v>1.6114187862974001</v>
      </c>
      <c r="I4689">
        <v>170.457451226573</v>
      </c>
      <c r="J4689">
        <v>3.5814143908225899</v>
      </c>
      <c r="K4689">
        <v>12.5535857910932</v>
      </c>
      <c r="L4689">
        <v>9.3582126629821598</v>
      </c>
      <c r="M4689">
        <v>95.668512186134095</v>
      </c>
      <c r="N4689">
        <v>0.20942408376963301</v>
      </c>
      <c r="O4689">
        <v>0</v>
      </c>
      <c r="P4689">
        <v>198.67841409691599</v>
      </c>
    </row>
    <row r="4690" spans="1:17" hidden="1" x14ac:dyDescent="0.3">
      <c r="A4690" t="s">
        <v>9609</v>
      </c>
      <c r="B4690" t="s">
        <v>9610</v>
      </c>
      <c r="C4690" t="str">
        <f>IFERROR(VLOOKUP(Table1[[#This Row],[Ticker]],[1]!Table2[[Symbol]:[Industry]],2,FALSE),"-")</f>
        <v>-</v>
      </c>
      <c r="D4690" t="s">
        <v>301</v>
      </c>
      <c r="E4690">
        <v>4.6119787600000004</v>
      </c>
      <c r="F4690">
        <v>1.72</v>
      </c>
      <c r="G4690">
        <v>19.531587045927601</v>
      </c>
      <c r="H4690">
        <v>-16.542673471714</v>
      </c>
      <c r="I4690">
        <v>-18.8609427977024</v>
      </c>
      <c r="J4690">
        <v>-5.8165904251388802</v>
      </c>
      <c r="K4690">
        <v>1.8789933557540801</v>
      </c>
      <c r="L4690">
        <v>1.33712864408785</v>
      </c>
      <c r="M4690">
        <v>0.25901411571074101</v>
      </c>
      <c r="N4690">
        <v>3.45599215664538</v>
      </c>
      <c r="O4690">
        <v>61.6279069767441</v>
      </c>
      <c r="P4690">
        <v>63.809523809523803</v>
      </c>
      <c r="Q4690">
        <v>3.8480597127646003E-2</v>
      </c>
    </row>
    <row r="4691" spans="1:17" hidden="1" x14ac:dyDescent="0.3">
      <c r="A4691" t="s">
        <v>9611</v>
      </c>
      <c r="B4691" t="s">
        <v>9612</v>
      </c>
      <c r="C4691" t="str">
        <f>IFERROR(VLOOKUP(Table1[[#This Row],[Ticker]],[1]!Table2[[Symbol]:[Industry]],2,FALSE),"-")</f>
        <v>-</v>
      </c>
      <c r="D4691" t="s">
        <v>1169</v>
      </c>
      <c r="E4691">
        <v>4.556</v>
      </c>
      <c r="F4691">
        <v>2.68</v>
      </c>
      <c r="G4691">
        <v>-5.3824675546789704</v>
      </c>
      <c r="H4691">
        <v>-14.739750979136399</v>
      </c>
      <c r="I4691">
        <v>-34.891275801329201</v>
      </c>
      <c r="J4691">
        <v>-6.8868518630473901</v>
      </c>
      <c r="K4691">
        <v>2.8767004331668402</v>
      </c>
      <c r="L4691">
        <v>2.9600437227572902</v>
      </c>
      <c r="M4691">
        <v>39.713002285172998</v>
      </c>
      <c r="N4691">
        <v>1.17184649875993</v>
      </c>
      <c r="O4691">
        <v>66.044776119402897</v>
      </c>
      <c r="P4691">
        <v>44.086021505376301</v>
      </c>
      <c r="Q4691">
        <v>1.5595337935697E-2</v>
      </c>
    </row>
    <row r="4692" spans="1:17" hidden="1" x14ac:dyDescent="0.3">
      <c r="A4692" t="s">
        <v>9613</v>
      </c>
      <c r="B4692" t="s">
        <v>9614</v>
      </c>
      <c r="C4692" t="str">
        <f>IFERROR(VLOOKUP(Table1[[#This Row],[Ticker]],[1]!Table2[[Symbol]:[Industry]],2,FALSE),"-")</f>
        <v>-</v>
      </c>
      <c r="D4692" t="s">
        <v>218</v>
      </c>
      <c r="E4692">
        <v>4.5487912000000001</v>
      </c>
      <c r="F4692">
        <v>11.92</v>
      </c>
      <c r="G4692">
        <v>7.6107114560090103</v>
      </c>
      <c r="H4692">
        <v>-7.9681660825514999</v>
      </c>
      <c r="I4692">
        <v>-29.2736412104008</v>
      </c>
      <c r="J4692">
        <v>3.3897587812103098</v>
      </c>
      <c r="K4692">
        <v>11.8711897456777</v>
      </c>
      <c r="L4692">
        <v>11.0594223351167</v>
      </c>
      <c r="M4692">
        <v>46.841343851072899</v>
      </c>
      <c r="N4692">
        <v>0.45529051707339402</v>
      </c>
      <c r="O4692">
        <v>64.093959731543606</v>
      </c>
      <c r="P4692">
        <v>60.430686406460197</v>
      </c>
      <c r="Q4692">
        <v>2.7037270434308001E-2</v>
      </c>
    </row>
    <row r="4693" spans="1:17" hidden="1" x14ac:dyDescent="0.3">
      <c r="A4693" t="s">
        <v>9615</v>
      </c>
      <c r="B4693" t="s">
        <v>9616</v>
      </c>
      <c r="C4693" t="str">
        <f>IFERROR(VLOOKUP(Table1[[#This Row],[Ticker]],[1]!Table2[[Symbol]:[Industry]],2,FALSE),"-")</f>
        <v>-</v>
      </c>
      <c r="D4693" t="s">
        <v>473</v>
      </c>
      <c r="E4693">
        <v>4.5334341259999897</v>
      </c>
      <c r="F4693">
        <v>1.39</v>
      </c>
      <c r="G4693">
        <v>16.282159128307502</v>
      </c>
      <c r="H4693">
        <v>-0.54709982996350903</v>
      </c>
      <c r="I4693">
        <v>6.45306686413329</v>
      </c>
      <c r="J4693">
        <v>-3.4848220370324601</v>
      </c>
      <c r="K4693">
        <v>1.2140114696245801</v>
      </c>
      <c r="L4693">
        <v>1.0386196179899601</v>
      </c>
      <c r="M4693">
        <v>38.924015980321201</v>
      </c>
      <c r="N4693">
        <v>0.94323507180650001</v>
      </c>
      <c r="O4693">
        <v>7.1942446043165402</v>
      </c>
      <c r="P4693">
        <v>85.3333333333333</v>
      </c>
      <c r="Q4693">
        <v>2.0873729467728998E-2</v>
      </c>
    </row>
    <row r="4694" spans="1:17" hidden="1" x14ac:dyDescent="0.3">
      <c r="A4694" t="s">
        <v>9617</v>
      </c>
      <c r="B4694" t="s">
        <v>9618</v>
      </c>
      <c r="C4694" t="str">
        <f>IFERROR(VLOOKUP(Table1[[#This Row],[Ticker]],[1]!Table2[[Symbol]:[Industry]],2,FALSE),"-")</f>
        <v>-</v>
      </c>
      <c r="D4694" t="s">
        <v>54</v>
      </c>
      <c r="E4694">
        <v>4.52709048</v>
      </c>
      <c r="F4694">
        <v>10.199999999999999</v>
      </c>
      <c r="G4694">
        <v>39.683507757784703</v>
      </c>
      <c r="H4694">
        <v>-1.2717375111229301</v>
      </c>
      <c r="I4694">
        <v>32.346091574799502</v>
      </c>
      <c r="J4694">
        <v>-1.3721459806944301</v>
      </c>
      <c r="K4694">
        <v>9.5267249919518697</v>
      </c>
      <c r="L4694">
        <v>7.8313397790994097</v>
      </c>
      <c r="M4694">
        <v>100</v>
      </c>
      <c r="N4694">
        <v>0</v>
      </c>
      <c r="O4694">
        <v>0</v>
      </c>
      <c r="P4694">
        <v>69.717138103161403</v>
      </c>
    </row>
    <row r="4695" spans="1:17" hidden="1" x14ac:dyDescent="0.3">
      <c r="A4695" t="s">
        <v>9619</v>
      </c>
      <c r="B4695" t="s">
        <v>9620</v>
      </c>
      <c r="C4695" t="str">
        <f>IFERROR(VLOOKUP(Table1[[#This Row],[Ticker]],[1]!Table2[[Symbol]:[Industry]],2,FALSE),"-")</f>
        <v>-</v>
      </c>
      <c r="D4695" t="s">
        <v>532</v>
      </c>
      <c r="E4695">
        <v>4.5230430000000004</v>
      </c>
      <c r="F4695">
        <v>6.09</v>
      </c>
      <c r="G4695">
        <v>-5.4937530447631602</v>
      </c>
      <c r="H4695">
        <v>1.08120366534765</v>
      </c>
      <c r="I4695">
        <v>-41.830085957548803</v>
      </c>
      <c r="J4695">
        <v>-1.3721459806944301</v>
      </c>
      <c r="K4695">
        <v>6.1968458142601897</v>
      </c>
      <c r="L4695">
        <v>5.9217102865899003</v>
      </c>
      <c r="M4695">
        <v>41.611521634531002</v>
      </c>
      <c r="N4695">
        <v>0.35795454545454503</v>
      </c>
      <c r="O4695">
        <v>62.2331691297208</v>
      </c>
      <c r="P4695">
        <v>87.384615384615302</v>
      </c>
    </row>
    <row r="4696" spans="1:17" hidden="1" x14ac:dyDescent="0.3">
      <c r="A4696" t="s">
        <v>9621</v>
      </c>
      <c r="B4696" t="s">
        <v>9622</v>
      </c>
      <c r="C4696" t="str">
        <f>IFERROR(VLOOKUP(Table1[[#This Row],[Ticker]],[1]!Table2[[Symbol]:[Industry]],2,FALSE),"-")</f>
        <v>-</v>
      </c>
      <c r="D4696" t="s">
        <v>630</v>
      </c>
      <c r="E4696">
        <v>4.4980230600000004</v>
      </c>
      <c r="F4696">
        <v>13.8</v>
      </c>
      <c r="G4696">
        <v>-50.950535789502702</v>
      </c>
      <c r="K4696">
        <v>17.182926074637699</v>
      </c>
      <c r="L4696">
        <v>23.662368761796301</v>
      </c>
      <c r="M4696">
        <v>89.584477983611194</v>
      </c>
      <c r="N4696">
        <v>1</v>
      </c>
      <c r="O4696">
        <v>26.449275362318801</v>
      </c>
      <c r="P4696">
        <v>15</v>
      </c>
    </row>
    <row r="4697" spans="1:17" hidden="1" x14ac:dyDescent="0.3">
      <c r="A4697" t="s">
        <v>9623</v>
      </c>
      <c r="B4697" t="s">
        <v>9624</v>
      </c>
      <c r="C4697" t="str">
        <f>IFERROR(VLOOKUP(Table1[[#This Row],[Ticker]],[1]!Table2[[Symbol]:[Industry]],2,FALSE),"-")</f>
        <v>-</v>
      </c>
      <c r="D4697" t="s">
        <v>54</v>
      </c>
      <c r="E4697">
        <v>4.4883404999999996</v>
      </c>
      <c r="F4697">
        <v>12.95</v>
      </c>
      <c r="G4697">
        <v>76.176560737425802</v>
      </c>
      <c r="H4697">
        <v>28.3501112283728</v>
      </c>
      <c r="I4697">
        <v>35.990005711782601</v>
      </c>
      <c r="J4697">
        <v>16.151663543114999</v>
      </c>
      <c r="K4697">
        <v>10.817310512809</v>
      </c>
      <c r="L4697">
        <v>11.978547071665201</v>
      </c>
      <c r="M4697">
        <v>83.371968458510594</v>
      </c>
      <c r="N4697">
        <v>1.1660224751605099</v>
      </c>
      <c r="O4697">
        <v>0</v>
      </c>
      <c r="P4697">
        <v>120.238095238095</v>
      </c>
      <c r="Q4697">
        <v>3.2633704115704001E-2</v>
      </c>
    </row>
    <row r="4698" spans="1:17" hidden="1" x14ac:dyDescent="0.3">
      <c r="A4698" t="s">
        <v>9625</v>
      </c>
      <c r="B4698" t="s">
        <v>9626</v>
      </c>
      <c r="C4698" t="str">
        <f>IFERROR(VLOOKUP(Table1[[#This Row],[Ticker]],[1]!Table2[[Symbol]:[Industry]],2,FALSE),"-")</f>
        <v>-</v>
      </c>
      <c r="D4698" t="s">
        <v>231</v>
      </c>
      <c r="E4698">
        <v>4.4753100000000003</v>
      </c>
      <c r="F4698">
        <v>7.07</v>
      </c>
      <c r="G4698">
        <v>-29.033630345376601</v>
      </c>
      <c r="H4698">
        <v>60.143787603032301</v>
      </c>
      <c r="I4698">
        <v>91.705950626333802</v>
      </c>
      <c r="J4698">
        <v>14.150729836299</v>
      </c>
      <c r="K4698">
        <v>4.8780511105346003</v>
      </c>
      <c r="L4698">
        <v>4.5934379407720503</v>
      </c>
      <c r="M4698">
        <v>99.807193012511803</v>
      </c>
      <c r="N4698">
        <v>2.4266666666666601</v>
      </c>
      <c r="O4698">
        <v>0</v>
      </c>
      <c r="P4698">
        <v>111.676646706586</v>
      </c>
    </row>
    <row r="4699" spans="1:17" hidden="1" x14ac:dyDescent="0.3">
      <c r="A4699" t="s">
        <v>9627</v>
      </c>
      <c r="B4699" t="s">
        <v>9628</v>
      </c>
      <c r="C4699" t="str">
        <f>IFERROR(VLOOKUP(Table1[[#This Row],[Ticker]],[1]!Table2[[Symbol]:[Industry]],2,FALSE),"-")</f>
        <v>-</v>
      </c>
      <c r="D4699" t="s">
        <v>141</v>
      </c>
      <c r="E4699">
        <v>4.4609622699999996</v>
      </c>
      <c r="F4699">
        <v>8.11</v>
      </c>
      <c r="G4699">
        <v>2.2665327867603602</v>
      </c>
      <c r="H4699">
        <v>-27.544464783850199</v>
      </c>
      <c r="I4699">
        <v>-43.276147476064999</v>
      </c>
      <c r="J4699">
        <v>-13.2199720676509</v>
      </c>
      <c r="K4699">
        <v>9.8218724555062398</v>
      </c>
      <c r="L4699">
        <v>9.8649043074795593</v>
      </c>
      <c r="M4699">
        <v>25.5592339538955</v>
      </c>
      <c r="N4699">
        <v>0.35313475841188802</v>
      </c>
      <c r="O4699">
        <v>77.558569667077705</v>
      </c>
      <c r="P4699">
        <v>74.034334763948394</v>
      </c>
      <c r="Q4699">
        <v>4.7374617256364E-2</v>
      </c>
    </row>
    <row r="4700" spans="1:17" hidden="1" x14ac:dyDescent="0.3">
      <c r="A4700" t="s">
        <v>9629</v>
      </c>
      <c r="B4700" t="s">
        <v>9630</v>
      </c>
      <c r="C4700" t="str">
        <f>IFERROR(VLOOKUP(Table1[[#This Row],[Ticker]],[1]!Table2[[Symbol]:[Industry]],2,FALSE),"-")</f>
        <v>-</v>
      </c>
      <c r="D4700" t="s">
        <v>296</v>
      </c>
      <c r="E4700">
        <v>4.4065224000000001</v>
      </c>
      <c r="F4700">
        <v>6.12</v>
      </c>
      <c r="G4700">
        <v>-65.612577713797705</v>
      </c>
      <c r="H4700">
        <v>-10.739193132424701</v>
      </c>
      <c r="I4700">
        <v>-30.118977692100898</v>
      </c>
      <c r="J4700">
        <v>-1.3721459806944301</v>
      </c>
      <c r="K4700">
        <v>6.9767763051122396</v>
      </c>
      <c r="L4700">
        <v>7.6978506361142598</v>
      </c>
      <c r="M4700">
        <v>0.28287232341079999</v>
      </c>
      <c r="N4700">
        <v>0.21505376344086</v>
      </c>
      <c r="O4700">
        <v>56.862745098039198</v>
      </c>
      <c r="P4700">
        <v>0</v>
      </c>
    </row>
    <row r="4701" spans="1:17" hidden="1" x14ac:dyDescent="0.3">
      <c r="A4701" t="s">
        <v>9631</v>
      </c>
      <c r="B4701" t="s">
        <v>9632</v>
      </c>
      <c r="C4701" t="str">
        <f>IFERROR(VLOOKUP(Table1[[#This Row],[Ticker]],[1]!Table2[[Symbol]:[Industry]],2,FALSE),"-")</f>
        <v>-</v>
      </c>
      <c r="E4701">
        <v>4.3590681099999999</v>
      </c>
      <c r="F4701">
        <v>6.73</v>
      </c>
      <c r="G4701">
        <v>58.481775817088298</v>
      </c>
      <c r="H4701">
        <v>-46.768273307889601</v>
      </c>
      <c r="I4701">
        <v>-34.010285688980801</v>
      </c>
      <c r="J4701">
        <v>-11.295810102831799</v>
      </c>
      <c r="K4701">
        <v>11.9776220138412</v>
      </c>
      <c r="L4701">
        <v>11.049561522442501</v>
      </c>
      <c r="M4701">
        <v>10.820038308036599</v>
      </c>
      <c r="N4701">
        <v>0.61659167599064402</v>
      </c>
      <c r="O4701">
        <v>199.25705794947899</v>
      </c>
      <c r="P4701">
        <v>88.515406162464998</v>
      </c>
      <c r="Q4701">
        <v>2.3796678459120001E-2</v>
      </c>
    </row>
    <row r="4702" spans="1:17" hidden="1" x14ac:dyDescent="0.3">
      <c r="A4702" t="s">
        <v>9633</v>
      </c>
      <c r="B4702" t="s">
        <v>9634</v>
      </c>
      <c r="C4702" t="str">
        <f>IFERROR(VLOOKUP(Table1[[#This Row],[Ticker]],[1]!Table2[[Symbol]:[Industry]],2,FALSE),"-")</f>
        <v>-</v>
      </c>
      <c r="D4702" t="s">
        <v>127</v>
      </c>
      <c r="E4702">
        <v>4.3573556880000002</v>
      </c>
      <c r="F4702">
        <v>9.84</v>
      </c>
      <c r="G4702">
        <v>-19.966516251416898</v>
      </c>
      <c r="H4702">
        <v>-1.2717375111229301</v>
      </c>
      <c r="I4702">
        <v>-4.3493842592982697</v>
      </c>
      <c r="J4702">
        <v>-1.3721459806944301</v>
      </c>
      <c r="K4702">
        <v>9.5339054173137399</v>
      </c>
      <c r="L4702">
        <v>9.1801907075967009</v>
      </c>
      <c r="M4702">
        <v>100</v>
      </c>
      <c r="N4702">
        <v>0</v>
      </c>
      <c r="O4702">
        <v>0</v>
      </c>
      <c r="P4702">
        <v>10.067114093959701</v>
      </c>
    </row>
    <row r="4703" spans="1:17" hidden="1" x14ac:dyDescent="0.3">
      <c r="A4703" t="s">
        <v>9635</v>
      </c>
      <c r="B4703" t="s">
        <v>9636</v>
      </c>
      <c r="C4703" t="str">
        <f>IFERROR(VLOOKUP(Table1[[#This Row],[Ticker]],[1]!Table2[[Symbol]:[Industry]],2,FALSE),"-")</f>
        <v>-</v>
      </c>
      <c r="D4703" t="s">
        <v>532</v>
      </c>
      <c r="E4703">
        <v>4.3470000000000004</v>
      </c>
      <c r="F4703">
        <v>43.47</v>
      </c>
      <c r="G4703">
        <v>-4.5790848908311998</v>
      </c>
      <c r="H4703">
        <v>-8.4909888480213294</v>
      </c>
      <c r="I4703">
        <v>35.480053370879901</v>
      </c>
      <c r="J4703">
        <v>-4.5349366783688501</v>
      </c>
      <c r="K4703">
        <v>41.816709603175099</v>
      </c>
      <c r="L4703">
        <v>38.543628166105101</v>
      </c>
      <c r="M4703">
        <v>55.289671186050903</v>
      </c>
      <c r="N4703">
        <v>0.76595096302946697</v>
      </c>
      <c r="O4703">
        <v>16.402116402116398</v>
      </c>
      <c r="P4703">
        <v>82.340604026845597</v>
      </c>
    </row>
    <row r="4704" spans="1:17" hidden="1" x14ac:dyDescent="0.3">
      <c r="A4704" t="s">
        <v>9637</v>
      </c>
      <c r="B4704" t="s">
        <v>9638</v>
      </c>
      <c r="C4704" t="str">
        <f>IFERROR(VLOOKUP(Table1[[#This Row],[Ticker]],[1]!Table2[[Symbol]:[Industry]],2,FALSE),"-")</f>
        <v>-</v>
      </c>
      <c r="D4704" t="s">
        <v>141</v>
      </c>
      <c r="E4704">
        <v>4.3448399999999996</v>
      </c>
      <c r="F4704">
        <v>7.29</v>
      </c>
      <c r="G4704">
        <v>-30.033630345376601</v>
      </c>
      <c r="H4704">
        <v>-1.2717375111229301</v>
      </c>
      <c r="I4704">
        <v>-14.416498353258</v>
      </c>
      <c r="J4704">
        <v>-1.3721459806944301</v>
      </c>
      <c r="K4704">
        <v>7.2899998641600599</v>
      </c>
      <c r="L4704">
        <v>7.2829603045668998</v>
      </c>
      <c r="M4704">
        <v>98.182515309086796</v>
      </c>
      <c r="O4704">
        <v>0</v>
      </c>
      <c r="P4704">
        <v>0</v>
      </c>
    </row>
    <row r="4705" spans="1:17" hidden="1" x14ac:dyDescent="0.3">
      <c r="A4705" t="s">
        <v>9639</v>
      </c>
      <c r="B4705" t="s">
        <v>9640</v>
      </c>
      <c r="C4705" t="str">
        <f>IFERROR(VLOOKUP(Table1[[#This Row],[Ticker]],[1]!Table2[[Symbol]:[Industry]],2,FALSE),"-")</f>
        <v>-</v>
      </c>
      <c r="D4705" t="s">
        <v>46</v>
      </c>
      <c r="E4705">
        <v>4.3020440049999999</v>
      </c>
      <c r="F4705">
        <v>12.05</v>
      </c>
      <c r="G4705">
        <v>14.2777469001323</v>
      </c>
      <c r="H4705">
        <v>2.4627023229019498</v>
      </c>
      <c r="I4705">
        <v>-4.9705401334578099</v>
      </c>
      <c r="J4705">
        <v>2.7945206859722198</v>
      </c>
      <c r="K4705">
        <v>11.801279618342001</v>
      </c>
      <c r="L4705">
        <v>11.260944682664499</v>
      </c>
      <c r="M4705">
        <v>48.374105475483603</v>
      </c>
      <c r="N4705">
        <v>1.2118735400343801</v>
      </c>
      <c r="O4705">
        <v>23.900414937759301</v>
      </c>
      <c r="P4705">
        <v>46.951219512195102</v>
      </c>
      <c r="Q4705">
        <v>2.2744114565490001E-2</v>
      </c>
    </row>
    <row r="4706" spans="1:17" hidden="1" x14ac:dyDescent="0.3">
      <c r="A4706" t="s">
        <v>9641</v>
      </c>
      <c r="B4706" t="s">
        <v>9642</v>
      </c>
      <c r="C4706" t="str">
        <f>IFERROR(VLOOKUP(Table1[[#This Row],[Ticker]],[1]!Table2[[Symbol]:[Industry]],2,FALSE),"-")</f>
        <v>-</v>
      </c>
      <c r="D4706" t="s">
        <v>532</v>
      </c>
      <c r="E4706">
        <v>4.2755000000000001</v>
      </c>
      <c r="F4706">
        <v>8.5</v>
      </c>
      <c r="G4706">
        <v>77.790330534818906</v>
      </c>
      <c r="H4706">
        <v>-4.2195833161115903</v>
      </c>
      <c r="I4706">
        <v>-38.183314496755699</v>
      </c>
      <c r="J4706">
        <v>-4.3199917856830901</v>
      </c>
      <c r="K4706">
        <v>9.1778025755022199</v>
      </c>
      <c r="L4706">
        <v>8.3294330630323206</v>
      </c>
      <c r="M4706">
        <v>44.832053515477497</v>
      </c>
      <c r="N4706">
        <v>2.0034952749905299</v>
      </c>
      <c r="O4706">
        <v>38.235294117647001</v>
      </c>
      <c r="P4706">
        <v>129.729729729729</v>
      </c>
      <c r="Q4706">
        <v>0.108084125085806</v>
      </c>
    </row>
    <row r="4707" spans="1:17" hidden="1" x14ac:dyDescent="0.3">
      <c r="A4707" t="s">
        <v>9643</v>
      </c>
      <c r="B4707" t="s">
        <v>9644</v>
      </c>
      <c r="C4707" t="str">
        <f>IFERROR(VLOOKUP(Table1[[#This Row],[Ticker]],[1]!Table2[[Symbol]:[Industry]],2,FALSE),"-")</f>
        <v>-</v>
      </c>
      <c r="D4707" t="s">
        <v>1711</v>
      </c>
      <c r="E4707">
        <v>4.271582736</v>
      </c>
      <c r="F4707">
        <v>9.1199999999999992</v>
      </c>
      <c r="G4707">
        <v>-19.7555166815314</v>
      </c>
      <c r="H4707">
        <v>-7.3717375111229204</v>
      </c>
      <c r="I4707">
        <v>-39.106836916428897</v>
      </c>
      <c r="J4707">
        <v>0.80413258296172097</v>
      </c>
      <c r="K4707">
        <v>9.3075412074250199</v>
      </c>
      <c r="L4707">
        <v>9.8522585753822494</v>
      </c>
      <c r="M4707">
        <v>45.398973326159798</v>
      </c>
      <c r="N4707">
        <v>0.90341534461638595</v>
      </c>
      <c r="O4707">
        <v>76.535087719298204</v>
      </c>
      <c r="P4707">
        <v>21.599999999999898</v>
      </c>
      <c r="Q4707">
        <v>-5.9524110975552998E-2</v>
      </c>
    </row>
    <row r="4708" spans="1:17" hidden="1" x14ac:dyDescent="0.3">
      <c r="A4708" t="s">
        <v>9645</v>
      </c>
      <c r="B4708" t="s">
        <v>9646</v>
      </c>
      <c r="C4708" t="str">
        <f>IFERROR(VLOOKUP(Table1[[#This Row],[Ticker]],[1]!Table2[[Symbol]:[Industry]],2,FALSE),"-")</f>
        <v>-</v>
      </c>
      <c r="D4708" t="s">
        <v>681</v>
      </c>
      <c r="E4708">
        <v>4.2680809999999996</v>
      </c>
      <c r="F4708">
        <v>8.66</v>
      </c>
      <c r="G4708">
        <v>-19.855513297030601</v>
      </c>
      <c r="H4708">
        <v>3.6979594585740401</v>
      </c>
      <c r="I4708">
        <v>-4.2383813049119503</v>
      </c>
      <c r="J4708">
        <v>-1.3721459806944301</v>
      </c>
      <c r="M4708">
        <v>100</v>
      </c>
      <c r="O4708">
        <v>0</v>
      </c>
      <c r="P4708">
        <v>10.178117048346</v>
      </c>
    </row>
    <row r="4709" spans="1:17" hidden="1" x14ac:dyDescent="0.3">
      <c r="A4709" t="s">
        <v>9647</v>
      </c>
      <c r="B4709" t="s">
        <v>9648</v>
      </c>
      <c r="C4709" t="str">
        <f>IFERROR(VLOOKUP(Table1[[#This Row],[Ticker]],[1]!Table2[[Symbol]:[Industry]],2,FALSE),"-")</f>
        <v>-</v>
      </c>
      <c r="D4709" t="s">
        <v>569</v>
      </c>
      <c r="E4709">
        <v>4.2435334999999998</v>
      </c>
      <c r="F4709">
        <v>5.45</v>
      </c>
      <c r="G4709">
        <v>34.618937630454099</v>
      </c>
      <c r="H4709">
        <v>25.178378498157802</v>
      </c>
      <c r="I4709">
        <v>18.835335387573199</v>
      </c>
      <c r="J4709">
        <v>0.49701289781024299</v>
      </c>
      <c r="K4709">
        <v>4.7021574693843098</v>
      </c>
      <c r="L4709">
        <v>4.2458636259489797</v>
      </c>
      <c r="M4709">
        <v>60.181536644562797</v>
      </c>
      <c r="N4709">
        <v>1.1664487300014701</v>
      </c>
      <c r="O4709">
        <v>8.2568807339449499</v>
      </c>
      <c r="P4709">
        <v>137.991266375545</v>
      </c>
      <c r="Q4709">
        <v>5.7443971198793999E-2</v>
      </c>
    </row>
    <row r="4710" spans="1:17" hidden="1" x14ac:dyDescent="0.3">
      <c r="A4710" t="s">
        <v>9649</v>
      </c>
      <c r="B4710" t="s">
        <v>9650</v>
      </c>
      <c r="C4710" t="str">
        <f>IFERROR(VLOOKUP(Table1[[#This Row],[Ticker]],[1]!Table2[[Symbol]:[Industry]],2,FALSE),"-")</f>
        <v>-</v>
      </c>
      <c r="D4710" t="s">
        <v>415</v>
      </c>
      <c r="E4710">
        <v>4.24</v>
      </c>
      <c r="F4710">
        <v>212</v>
      </c>
      <c r="G4710">
        <v>1457.98135092803</v>
      </c>
      <c r="H4710">
        <v>30.403903920615999</v>
      </c>
      <c r="I4710">
        <v>510.03121887796402</v>
      </c>
      <c r="J4710">
        <v>6.7985539932842096</v>
      </c>
      <c r="K4710">
        <v>154.929511048633</v>
      </c>
      <c r="L4710">
        <v>86.916969177391593</v>
      </c>
      <c r="M4710">
        <v>100</v>
      </c>
      <c r="N4710">
        <v>5.2733644859812996</v>
      </c>
      <c r="O4710">
        <v>0</v>
      </c>
      <c r="P4710">
        <v>1488.0149812734001</v>
      </c>
    </row>
    <row r="4711" spans="1:17" hidden="1" x14ac:dyDescent="0.3">
      <c r="A4711" t="s">
        <v>9651</v>
      </c>
      <c r="B4711" t="s">
        <v>9652</v>
      </c>
      <c r="C4711" t="str">
        <f>IFERROR(VLOOKUP(Table1[[#This Row],[Ticker]],[1]!Table2[[Symbol]:[Industry]],2,FALSE),"-")</f>
        <v>-</v>
      </c>
      <c r="D4711" t="s">
        <v>415</v>
      </c>
      <c r="E4711">
        <v>4.2242816000000003</v>
      </c>
      <c r="F4711">
        <v>14.08</v>
      </c>
      <c r="G4711">
        <v>-21.725938037684301</v>
      </c>
      <c r="H4711">
        <v>-48.559473360179503</v>
      </c>
      <c r="I4711">
        <v>-50.153604697393099</v>
      </c>
      <c r="J4711">
        <v>-7.8575016292299997</v>
      </c>
      <c r="K4711">
        <v>16.749589062000599</v>
      </c>
      <c r="L4711">
        <v>16.545161470189701</v>
      </c>
      <c r="M4711">
        <v>32.191580302548502</v>
      </c>
      <c r="N4711">
        <v>1.1068976562916999</v>
      </c>
      <c r="O4711">
        <v>90.340909090909093</v>
      </c>
      <c r="P4711">
        <v>34.2230695900857</v>
      </c>
      <c r="Q4711">
        <v>9.3261974446095006E-2</v>
      </c>
    </row>
    <row r="4712" spans="1:17" hidden="1" x14ac:dyDescent="0.3">
      <c r="A4712" t="s">
        <v>9653</v>
      </c>
      <c r="B4712" t="s">
        <v>9654</v>
      </c>
      <c r="C4712" t="str">
        <f>IFERROR(VLOOKUP(Table1[[#This Row],[Ticker]],[1]!Table2[[Symbol]:[Industry]],2,FALSE),"-")</f>
        <v>-</v>
      </c>
      <c r="D4712" t="s">
        <v>415</v>
      </c>
      <c r="E4712">
        <v>4.2233295000000002</v>
      </c>
      <c r="F4712">
        <v>12.35</v>
      </c>
      <c r="G4712">
        <v>59.9663696546233</v>
      </c>
      <c r="H4712">
        <v>34.186875464268503</v>
      </c>
      <c r="I4712">
        <v>-13.517805542800399</v>
      </c>
      <c r="J4712">
        <v>6.0812701683738801</v>
      </c>
      <c r="K4712">
        <v>9.8527664505985797</v>
      </c>
      <c r="L4712">
        <v>9.1101552193292203</v>
      </c>
      <c r="M4712">
        <v>97.938974348748005</v>
      </c>
      <c r="N4712">
        <v>0.99224572307877901</v>
      </c>
      <c r="O4712">
        <v>3.9676113360323799</v>
      </c>
      <c r="P4712">
        <v>117.04745166959501</v>
      </c>
      <c r="Q4712">
        <v>9.9959677933110003E-2</v>
      </c>
    </row>
    <row r="4713" spans="1:17" hidden="1" x14ac:dyDescent="0.3">
      <c r="A4713" t="s">
        <v>9655</v>
      </c>
      <c r="B4713" t="s">
        <v>9656</v>
      </c>
      <c r="C4713" t="str">
        <f>IFERROR(VLOOKUP(Table1[[#This Row],[Ticker]],[1]!Table2[[Symbol]:[Industry]],2,FALSE),"-")</f>
        <v>-</v>
      </c>
      <c r="D4713" t="s">
        <v>1169</v>
      </c>
      <c r="E4713">
        <v>4.2105849549999999</v>
      </c>
      <c r="F4713">
        <v>4.87</v>
      </c>
      <c r="G4713">
        <v>51.0072618479319</v>
      </c>
      <c r="H4713">
        <v>5.5564563214761797</v>
      </c>
      <c r="I4713">
        <v>-35.8681112564838</v>
      </c>
      <c r="J4713">
        <v>7.6166180642493604</v>
      </c>
      <c r="K4713">
        <v>4.9153029641583501</v>
      </c>
      <c r="L4713">
        <v>5.0911557893290498</v>
      </c>
      <c r="M4713">
        <v>55.970368023430503</v>
      </c>
      <c r="N4713">
        <v>0.82291572701888605</v>
      </c>
      <c r="O4713">
        <v>54.004106776180699</v>
      </c>
      <c r="P4713">
        <v>123.39449541284399</v>
      </c>
      <c r="Q4713">
        <v>-8.6882192755774995E-2</v>
      </c>
    </row>
    <row r="4714" spans="1:17" hidden="1" x14ac:dyDescent="0.3">
      <c r="A4714" t="s">
        <v>9657</v>
      </c>
      <c r="B4714" t="s">
        <v>9658</v>
      </c>
      <c r="C4714" t="str">
        <f>IFERROR(VLOOKUP(Table1[[#This Row],[Ticker]],[1]!Table2[[Symbol]:[Industry]],2,FALSE),"-")</f>
        <v>-</v>
      </c>
      <c r="E4714">
        <v>4.2013999999999996</v>
      </c>
      <c r="F4714">
        <v>1.4</v>
      </c>
      <c r="G4714">
        <v>-23.973024284770599</v>
      </c>
      <c r="H4714">
        <v>4.4020213541253002</v>
      </c>
      <c r="I4714">
        <v>-40.342424279183902</v>
      </c>
      <c r="J4714">
        <v>8.9982243896759204</v>
      </c>
      <c r="K4714">
        <v>1.5011008024619199</v>
      </c>
      <c r="L4714">
        <v>1.6019512423346001</v>
      </c>
      <c r="M4714">
        <v>43.973914524679401</v>
      </c>
      <c r="N4714">
        <v>0.57498225939884096</v>
      </c>
      <c r="O4714">
        <v>64.285714285714207</v>
      </c>
      <c r="P4714">
        <v>24.999999999999901</v>
      </c>
      <c r="Q4714">
        <v>-0.13812009210826801</v>
      </c>
    </row>
    <row r="4715" spans="1:17" hidden="1" x14ac:dyDescent="0.3">
      <c r="A4715" t="s">
        <v>9659</v>
      </c>
      <c r="B4715" t="s">
        <v>9660</v>
      </c>
      <c r="C4715" t="str">
        <f>IFERROR(VLOOKUP(Table1[[#This Row],[Ticker]],[1]!Table2[[Symbol]:[Industry]],2,FALSE),"-")</f>
        <v>-</v>
      </c>
      <c r="D4715" t="s">
        <v>630</v>
      </c>
      <c r="E4715">
        <v>4.1679028499999999</v>
      </c>
      <c r="F4715">
        <v>4.63</v>
      </c>
      <c r="G4715">
        <v>-11.01049409859</v>
      </c>
      <c r="H4715">
        <v>-4.3622452373922496</v>
      </c>
      <c r="I4715">
        <v>-18.952580827484802</v>
      </c>
      <c r="J4715">
        <v>-2.49827210682058</v>
      </c>
      <c r="K4715">
        <v>4.4357632747244402</v>
      </c>
      <c r="L4715">
        <v>4.4717282924972697</v>
      </c>
      <c r="M4715">
        <v>65.695888206494999</v>
      </c>
      <c r="N4715">
        <v>0.58719752159407301</v>
      </c>
      <c r="O4715">
        <v>29.589632829373599</v>
      </c>
      <c r="P4715">
        <v>28.969359331476301</v>
      </c>
      <c r="Q4715">
        <v>3.3430060847423997E-2</v>
      </c>
    </row>
    <row r="4716" spans="1:17" hidden="1" x14ac:dyDescent="0.3">
      <c r="A4716" t="s">
        <v>9661</v>
      </c>
      <c r="B4716" t="s">
        <v>9662</v>
      </c>
      <c r="C4716" t="str">
        <f>IFERROR(VLOOKUP(Table1[[#This Row],[Ticker]],[1]!Table2[[Symbol]:[Industry]],2,FALSE),"-")</f>
        <v>-</v>
      </c>
      <c r="D4716" t="s">
        <v>630</v>
      </c>
      <c r="E4716">
        <v>4.0862499999999997</v>
      </c>
      <c r="F4716">
        <v>4.67</v>
      </c>
      <c r="G4716">
        <v>-1.7369270486733599</v>
      </c>
      <c r="H4716">
        <v>22.3393735999881</v>
      </c>
      <c r="I4716">
        <v>-6.0638301398009196</v>
      </c>
      <c r="J4716">
        <v>11.2860818674068</v>
      </c>
      <c r="K4716">
        <v>3.7859531383023501</v>
      </c>
      <c r="L4716">
        <v>4.1410264772440897</v>
      </c>
      <c r="M4716">
        <v>83.423057314909201</v>
      </c>
      <c r="N4716">
        <v>1.50346794450178</v>
      </c>
      <c r="O4716">
        <v>20.770877944325399</v>
      </c>
      <c r="P4716">
        <v>72.324723247232399</v>
      </c>
      <c r="Q4716">
        <v>7.7839674302888004E-2</v>
      </c>
    </row>
    <row r="4717" spans="1:17" hidden="1" x14ac:dyDescent="0.3">
      <c r="A4717" t="s">
        <v>9663</v>
      </c>
      <c r="B4717" t="s">
        <v>9664</v>
      </c>
      <c r="C4717" t="str">
        <f>IFERROR(VLOOKUP(Table1[[#This Row],[Ticker]],[1]!Table2[[Symbol]:[Industry]],2,FALSE),"-")</f>
        <v>-</v>
      </c>
      <c r="D4717" t="s">
        <v>415</v>
      </c>
      <c r="E4717">
        <v>4.0804248000000003</v>
      </c>
      <c r="F4717">
        <v>8.17</v>
      </c>
      <c r="G4717">
        <v>17.973616031434901</v>
      </c>
      <c r="H4717">
        <v>17.538774245446898</v>
      </c>
      <c r="I4717">
        <v>18.429030102026498</v>
      </c>
      <c r="J4717">
        <v>-1.2555958641443199</v>
      </c>
      <c r="K4717">
        <v>7.6576160818580101</v>
      </c>
      <c r="L4717">
        <v>6.8329890286368196</v>
      </c>
      <c r="M4717">
        <v>50.641811450341997</v>
      </c>
      <c r="N4717">
        <v>1.7979400136982</v>
      </c>
      <c r="O4717">
        <v>9.5471236230110001</v>
      </c>
      <c r="P4717">
        <v>77.995642701525</v>
      </c>
      <c r="Q4717">
        <v>6.0754608114408998E-2</v>
      </c>
    </row>
    <row r="4718" spans="1:17" hidden="1" x14ac:dyDescent="0.3">
      <c r="A4718" t="s">
        <v>9665</v>
      </c>
      <c r="B4718" t="s">
        <v>9666</v>
      </c>
      <c r="C4718" t="str">
        <f>IFERROR(VLOOKUP(Table1[[#This Row],[Ticker]],[1]!Table2[[Symbol]:[Industry]],2,FALSE),"-")</f>
        <v>-</v>
      </c>
      <c r="D4718" t="s">
        <v>415</v>
      </c>
      <c r="E4718">
        <v>4.0250000000000004</v>
      </c>
      <c r="F4718">
        <v>8.0500000000000007</v>
      </c>
      <c r="G4718">
        <v>13.973525289685901</v>
      </c>
      <c r="H4718">
        <v>4.2184585673084403</v>
      </c>
      <c r="I4718">
        <v>28.0613777529366</v>
      </c>
      <c r="J4718">
        <v>7.6819080733596099</v>
      </c>
      <c r="K4718">
        <v>7.3203874755049299</v>
      </c>
      <c r="L4718">
        <v>7.1910213377821703</v>
      </c>
      <c r="M4718">
        <v>58.559629503072401</v>
      </c>
      <c r="N4718">
        <v>0.666584287084101</v>
      </c>
      <c r="O4718">
        <v>59.254658385093101</v>
      </c>
      <c r="P4718">
        <v>58.777120315581797</v>
      </c>
      <c r="Q4718">
        <v>6.9722692567371999E-2</v>
      </c>
    </row>
    <row r="4719" spans="1:17" hidden="1" x14ac:dyDescent="0.3">
      <c r="A4719" t="s">
        <v>9667</v>
      </c>
      <c r="B4719" t="s">
        <v>9668</v>
      </c>
      <c r="C4719" t="str">
        <f>IFERROR(VLOOKUP(Table1[[#This Row],[Ticker]],[1]!Table2[[Symbol]:[Industry]],2,FALSE),"-")</f>
        <v>-</v>
      </c>
      <c r="D4719" t="s">
        <v>72</v>
      </c>
      <c r="E4719">
        <v>4.0204019999999998</v>
      </c>
      <c r="F4719">
        <v>2.0099999999999998</v>
      </c>
      <c r="G4719">
        <v>16.681698121776598</v>
      </c>
      <c r="H4719">
        <v>1.74333786576148</v>
      </c>
      <c r="I4719">
        <v>0.440644503884838</v>
      </c>
      <c r="J4719">
        <v>4.2979571120890601</v>
      </c>
      <c r="K4719">
        <v>2.0035668348540199</v>
      </c>
      <c r="L4719">
        <v>1.80319383513228</v>
      </c>
      <c r="M4719">
        <v>50.631747771407902</v>
      </c>
      <c r="N4719">
        <v>1.8763272342381401</v>
      </c>
      <c r="O4719">
        <v>18.905472636815901</v>
      </c>
      <c r="P4719">
        <v>123.333333333333</v>
      </c>
      <c r="Q4719">
        <v>8.1122654112227993E-2</v>
      </c>
    </row>
    <row r="4720" spans="1:17" hidden="1" x14ac:dyDescent="0.3">
      <c r="A4720" t="s">
        <v>9669</v>
      </c>
      <c r="B4720" t="s">
        <v>9670</v>
      </c>
      <c r="C4720" t="str">
        <f>IFERROR(VLOOKUP(Table1[[#This Row],[Ticker]],[1]!Table2[[Symbol]:[Industry]],2,FALSE),"-")</f>
        <v>-</v>
      </c>
      <c r="D4720" t="s">
        <v>21</v>
      </c>
      <c r="E4720">
        <v>4.0146644159999996</v>
      </c>
      <c r="F4720">
        <v>1.1599999999999999</v>
      </c>
      <c r="G4720">
        <v>-66.645652203300102</v>
      </c>
      <c r="H4720">
        <v>-42.247347267220398</v>
      </c>
      <c r="I4720">
        <v>-68.201358911026901</v>
      </c>
      <c r="J4720">
        <v>-10.3947023716718</v>
      </c>
      <c r="K4720">
        <v>1.6822087348938499</v>
      </c>
      <c r="L4720">
        <v>1.73049152925918</v>
      </c>
      <c r="M4720">
        <v>13.3121095665811</v>
      </c>
      <c r="N4720">
        <v>0.563637838113487</v>
      </c>
      <c r="O4720">
        <v>120.689655172413</v>
      </c>
      <c r="P4720">
        <v>36.470588235294102</v>
      </c>
      <c r="Q4720">
        <v>3.2984448325892E-2</v>
      </c>
    </row>
    <row r="4721" spans="1:17" hidden="1" x14ac:dyDescent="0.3">
      <c r="A4721" t="s">
        <v>9671</v>
      </c>
      <c r="B4721" t="s">
        <v>9672</v>
      </c>
      <c r="C4721" t="str">
        <f>IFERROR(VLOOKUP(Table1[[#This Row],[Ticker]],[1]!Table2[[Symbol]:[Industry]],2,FALSE),"-")</f>
        <v>-</v>
      </c>
      <c r="D4721" t="s">
        <v>46</v>
      </c>
      <c r="E4721">
        <v>3.9966813000000001</v>
      </c>
      <c r="F4721">
        <v>2.5499999999999998</v>
      </c>
      <c r="G4721">
        <v>-81.920422798206801</v>
      </c>
      <c r="H4721">
        <v>12.0615958222103</v>
      </c>
      <c r="I4721">
        <v>-12.416498353258</v>
      </c>
      <c r="J4721">
        <v>9.4974192366968602</v>
      </c>
      <c r="K4721">
        <v>2.28150682191256</v>
      </c>
      <c r="L4721">
        <v>3.3038773531121599</v>
      </c>
      <c r="M4721">
        <v>81.637463589920301</v>
      </c>
      <c r="N4721">
        <v>0.71317956491458001</v>
      </c>
      <c r="O4721">
        <v>115.686274509803</v>
      </c>
      <c r="P4721">
        <v>59.374999999999901</v>
      </c>
      <c r="Q4721">
        <v>-0.12784754699487</v>
      </c>
    </row>
    <row r="4722" spans="1:17" hidden="1" x14ac:dyDescent="0.3">
      <c r="A4722" t="s">
        <v>9673</v>
      </c>
      <c r="B4722" t="s">
        <v>9674</v>
      </c>
      <c r="C4722" t="str">
        <f>IFERROR(VLOOKUP(Table1[[#This Row],[Ticker]],[1]!Table2[[Symbol]:[Industry]],2,FALSE),"-")</f>
        <v>-</v>
      </c>
      <c r="E4722">
        <v>3.9706039999999998</v>
      </c>
      <c r="F4722">
        <v>45.1</v>
      </c>
      <c r="G4722">
        <v>-1.1764874882337999</v>
      </c>
      <c r="H4722">
        <v>-1.2717375111229301</v>
      </c>
      <c r="I4722">
        <v>4.2677121730577801</v>
      </c>
      <c r="J4722">
        <v>-1.3721459806944301</v>
      </c>
      <c r="K4722">
        <v>44.535397599174097</v>
      </c>
      <c r="L4722">
        <v>38.962144016712301</v>
      </c>
      <c r="M4722">
        <v>50.127975425573403</v>
      </c>
      <c r="N4722">
        <v>0</v>
      </c>
      <c r="O4722">
        <v>0.86474501108646495</v>
      </c>
      <c r="P4722">
        <v>58.245614035087698</v>
      </c>
    </row>
    <row r="4723" spans="1:17" hidden="1" x14ac:dyDescent="0.3">
      <c r="A4723" t="s">
        <v>9675</v>
      </c>
      <c r="B4723" t="s">
        <v>9676</v>
      </c>
      <c r="C4723" t="str">
        <f>IFERROR(VLOOKUP(Table1[[#This Row],[Ticker]],[1]!Table2[[Symbol]:[Industry]],2,FALSE),"-")</f>
        <v>-</v>
      </c>
      <c r="D4723" t="s">
        <v>127</v>
      </c>
      <c r="E4723">
        <v>3.9238458000000001</v>
      </c>
      <c r="F4723">
        <v>7.98</v>
      </c>
      <c r="G4723">
        <v>-52.405857924933002</v>
      </c>
      <c r="H4723">
        <v>-2.0124782518636701</v>
      </c>
      <c r="I4723">
        <v>-9.6920889044390997</v>
      </c>
      <c r="J4723">
        <v>1.7047770962286199</v>
      </c>
      <c r="K4723">
        <v>7.8387061103101701</v>
      </c>
      <c r="L4723">
        <v>7.7182349066053</v>
      </c>
      <c r="M4723">
        <v>52.456213634392398</v>
      </c>
      <c r="N4723">
        <v>1.00568487174638</v>
      </c>
      <c r="O4723">
        <v>42.606516290726802</v>
      </c>
      <c r="P4723">
        <v>24.4929797191887</v>
      </c>
      <c r="Q4723">
        <v>5.7164786961471002E-2</v>
      </c>
    </row>
    <row r="4724" spans="1:17" hidden="1" x14ac:dyDescent="0.3">
      <c r="A4724" t="s">
        <v>9677</v>
      </c>
      <c r="B4724" t="s">
        <v>9678</v>
      </c>
      <c r="C4724" t="str">
        <f>IFERROR(VLOOKUP(Table1[[#This Row],[Ticker]],[1]!Table2[[Symbol]:[Industry]],2,FALSE),"-")</f>
        <v>-</v>
      </c>
      <c r="D4724" t="s">
        <v>301</v>
      </c>
      <c r="E4724">
        <v>3.9096723999999998</v>
      </c>
      <c r="F4724">
        <v>3.62</v>
      </c>
      <c r="G4724">
        <v>108.124264391465</v>
      </c>
      <c r="H4724">
        <v>-18.466307646869499</v>
      </c>
      <c r="I4724">
        <v>84.484600547840799</v>
      </c>
      <c r="J4724">
        <v>8.5377639292154708</v>
      </c>
      <c r="K4724">
        <v>3.4038422614720401</v>
      </c>
      <c r="L4724">
        <v>2.0668550465730902</v>
      </c>
      <c r="M4724">
        <v>50.882240203306303</v>
      </c>
      <c r="N4724">
        <v>1.2374794601438699</v>
      </c>
      <c r="O4724">
        <v>29.834254143646302</v>
      </c>
      <c r="P4724">
        <v>138.157894736842</v>
      </c>
      <c r="Q4724">
        <v>0.189563056995147</v>
      </c>
    </row>
    <row r="4725" spans="1:17" hidden="1" x14ac:dyDescent="0.3">
      <c r="A4725" t="s">
        <v>9679</v>
      </c>
      <c r="B4725" t="s">
        <v>9680</v>
      </c>
      <c r="C4725" t="str">
        <f>IFERROR(VLOOKUP(Table1[[#This Row],[Ticker]],[1]!Table2[[Symbol]:[Industry]],2,FALSE),"-")</f>
        <v>-</v>
      </c>
      <c r="D4725" t="s">
        <v>306</v>
      </c>
      <c r="E4725">
        <v>3.901932</v>
      </c>
      <c r="F4725">
        <v>3</v>
      </c>
      <c r="K4725">
        <v>3.13914626791387</v>
      </c>
      <c r="L4725">
        <v>4.4077132628643598</v>
      </c>
      <c r="M4725">
        <v>99.841790054050605</v>
      </c>
      <c r="N4725">
        <v>1</v>
      </c>
    </row>
    <row r="4726" spans="1:17" hidden="1" x14ac:dyDescent="0.3">
      <c r="A4726" t="s">
        <v>9681</v>
      </c>
      <c r="B4726" t="s">
        <v>9682</v>
      </c>
      <c r="C4726" t="str">
        <f>IFERROR(VLOOKUP(Table1[[#This Row],[Ticker]],[1]!Table2[[Symbol]:[Industry]],2,FALSE),"-")</f>
        <v>-</v>
      </c>
      <c r="D4726" t="s">
        <v>743</v>
      </c>
      <c r="E4726">
        <v>3.8994098080000001</v>
      </c>
      <c r="F4726">
        <v>590.86</v>
      </c>
      <c r="G4726">
        <v>7.6670851222408603</v>
      </c>
      <c r="H4726">
        <v>0.83746945481059598</v>
      </c>
      <c r="I4726">
        <v>1.14383804416033</v>
      </c>
      <c r="J4726">
        <v>-1.3432594706946099</v>
      </c>
      <c r="K4726">
        <v>558.136953004833</v>
      </c>
      <c r="L4726">
        <v>508.74900161285598</v>
      </c>
      <c r="M4726">
        <v>60.046073572563003</v>
      </c>
      <c r="N4726">
        <v>0.85935889474692795</v>
      </c>
      <c r="O4726">
        <v>0.86145618251363099</v>
      </c>
      <c r="P4726">
        <v>40.3267942811</v>
      </c>
      <c r="Q4726">
        <v>2.4635765917062999E-2</v>
      </c>
    </row>
    <row r="4727" spans="1:17" hidden="1" x14ac:dyDescent="0.3">
      <c r="A4727" t="s">
        <v>9683</v>
      </c>
      <c r="B4727" t="s">
        <v>9684</v>
      </c>
      <c r="C4727" t="str">
        <f>IFERROR(VLOOKUP(Table1[[#This Row],[Ticker]],[1]!Table2[[Symbol]:[Industry]],2,FALSE),"-")</f>
        <v>-</v>
      </c>
      <c r="E4727">
        <v>3.8815034000000002</v>
      </c>
      <c r="F4727">
        <v>4.78</v>
      </c>
      <c r="G4727">
        <v>-49.9666286703347</v>
      </c>
      <c r="H4727">
        <v>2.2625660231806202</v>
      </c>
      <c r="I4727">
        <v>-29.059355496115099</v>
      </c>
      <c r="J4727">
        <v>4.3603380957386904</v>
      </c>
      <c r="K4727">
        <v>4.8493956110652601</v>
      </c>
      <c r="L4727">
        <v>5.2546359068864197</v>
      </c>
      <c r="M4727">
        <v>49.299645730708001</v>
      </c>
      <c r="N4727">
        <v>0.486083274310945</v>
      </c>
      <c r="O4727">
        <v>66.317991631799103</v>
      </c>
      <c r="P4727">
        <v>12.4705882352941</v>
      </c>
      <c r="Q4727">
        <v>-2.7829771403179E-2</v>
      </c>
    </row>
    <row r="4728" spans="1:17" hidden="1" x14ac:dyDescent="0.3">
      <c r="A4728" t="s">
        <v>9685</v>
      </c>
      <c r="B4728" t="s">
        <v>9686</v>
      </c>
      <c r="C4728" t="str">
        <f>IFERROR(VLOOKUP(Table1[[#This Row],[Ticker]],[1]!Table2[[Symbol]:[Industry]],2,FALSE),"-")</f>
        <v>-</v>
      </c>
      <c r="D4728" t="s">
        <v>532</v>
      </c>
      <c r="E4728">
        <v>3.8454755999999999</v>
      </c>
      <c r="F4728">
        <v>6.19</v>
      </c>
      <c r="G4728">
        <v>-19.891281590928202</v>
      </c>
      <c r="H4728">
        <v>8.8706112433254702</v>
      </c>
      <c r="I4728">
        <v>-4.2741495988095997</v>
      </c>
      <c r="J4728">
        <v>3.54310825659369</v>
      </c>
      <c r="K4728">
        <v>5.7648946418200202</v>
      </c>
      <c r="L4728">
        <v>5.6504268878320003</v>
      </c>
      <c r="M4728">
        <v>100</v>
      </c>
      <c r="N4728">
        <v>3.52941176470588</v>
      </c>
      <c r="O4728">
        <v>0</v>
      </c>
      <c r="P4728">
        <v>10.1423487544483</v>
      </c>
    </row>
    <row r="4729" spans="1:17" hidden="1" x14ac:dyDescent="0.3">
      <c r="A4729" t="s">
        <v>9687</v>
      </c>
      <c r="B4729" t="s">
        <v>9688</v>
      </c>
      <c r="C4729" t="str">
        <f>IFERROR(VLOOKUP(Table1[[#This Row],[Ticker]],[1]!Table2[[Symbol]:[Industry]],2,FALSE),"-")</f>
        <v>-</v>
      </c>
      <c r="D4729" t="s">
        <v>415</v>
      </c>
      <c r="E4729">
        <v>3.8117000000000001</v>
      </c>
      <c r="F4729">
        <v>8.11</v>
      </c>
      <c r="G4729">
        <v>732.732327101431</v>
      </c>
      <c r="H4729">
        <v>47.791932900862001</v>
      </c>
      <c r="I4729">
        <v>748.34945909354997</v>
      </c>
      <c r="J4729">
        <v>6.6332814277180399</v>
      </c>
      <c r="K4729">
        <v>5.0800193699141598</v>
      </c>
      <c r="M4729">
        <v>100</v>
      </c>
      <c r="O4729">
        <v>0</v>
      </c>
      <c r="P4729">
        <v>762.76595744680799</v>
      </c>
    </row>
    <row r="4730" spans="1:17" hidden="1" x14ac:dyDescent="0.3">
      <c r="A4730" t="s">
        <v>9689</v>
      </c>
      <c r="B4730" t="s">
        <v>9690</v>
      </c>
      <c r="C4730" t="str">
        <f>IFERROR(VLOOKUP(Table1[[#This Row],[Ticker]],[1]!Table2[[Symbol]:[Industry]],2,FALSE),"-")</f>
        <v>-</v>
      </c>
      <c r="D4730" t="s">
        <v>532</v>
      </c>
      <c r="E4730">
        <v>3.76</v>
      </c>
      <c r="F4730">
        <v>3.76</v>
      </c>
      <c r="G4730">
        <v>83.602733290986905</v>
      </c>
      <c r="H4730">
        <v>4.8224453143618398</v>
      </c>
      <c r="I4730">
        <v>-0.13078406754372901</v>
      </c>
      <c r="J4730">
        <v>-1.11036587598239</v>
      </c>
      <c r="K4730">
        <v>3.68716455960634</v>
      </c>
      <c r="L4730">
        <v>3.1767999609709299</v>
      </c>
      <c r="M4730">
        <v>48.862009027411901</v>
      </c>
      <c r="N4730">
        <v>0.69214031463048098</v>
      </c>
      <c r="O4730">
        <v>9.5744680851063997</v>
      </c>
      <c r="P4730">
        <v>144.15584415584399</v>
      </c>
      <c r="Q4730">
        <v>9.9417591117610005E-2</v>
      </c>
    </row>
    <row r="4731" spans="1:17" hidden="1" x14ac:dyDescent="0.3">
      <c r="A4731" t="s">
        <v>9691</v>
      </c>
      <c r="B4731" t="s">
        <v>9692</v>
      </c>
      <c r="C4731" t="str">
        <f>IFERROR(VLOOKUP(Table1[[#This Row],[Ticker]],[1]!Table2[[Symbol]:[Industry]],2,FALSE),"-")</f>
        <v>-</v>
      </c>
      <c r="D4731" t="s">
        <v>46</v>
      </c>
      <c r="E4731">
        <v>3.7551427500000001</v>
      </c>
      <c r="F4731">
        <v>2.65</v>
      </c>
      <c r="G4731">
        <v>-66.1782086586296</v>
      </c>
      <c r="I4731">
        <v>-14.416498353258</v>
      </c>
      <c r="K4731">
        <v>4.20551033348326</v>
      </c>
      <c r="L4731">
        <v>8.3203468668060196</v>
      </c>
      <c r="M4731">
        <v>7.8432681322368997E-2</v>
      </c>
      <c r="N4731">
        <v>1</v>
      </c>
      <c r="O4731">
        <v>56.603773584905603</v>
      </c>
      <c r="P4731">
        <v>3.9215686274509798</v>
      </c>
      <c r="Q4731">
        <v>-3.2202925944115002E-2</v>
      </c>
    </row>
    <row r="4732" spans="1:17" hidden="1" x14ac:dyDescent="0.3">
      <c r="A4732" t="s">
        <v>9693</v>
      </c>
      <c r="B4732" t="s">
        <v>9694</v>
      </c>
      <c r="C4732" t="str">
        <f>IFERROR(VLOOKUP(Table1[[#This Row],[Ticker]],[1]!Table2[[Symbol]:[Industry]],2,FALSE),"-")</f>
        <v>-</v>
      </c>
      <c r="D4732" t="s">
        <v>1169</v>
      </c>
      <c r="E4732">
        <v>3.7486823999999999</v>
      </c>
      <c r="F4732">
        <v>3.76</v>
      </c>
      <c r="G4732">
        <v>20.970385718880301</v>
      </c>
      <c r="H4732">
        <v>-18.558389589897502</v>
      </c>
      <c r="I4732">
        <v>61.284436226181199</v>
      </c>
      <c r="J4732">
        <v>-1.3721459806944301</v>
      </c>
      <c r="K4732">
        <v>3.84536461024065</v>
      </c>
      <c r="L4732">
        <v>2.5559849824837402</v>
      </c>
      <c r="M4732">
        <v>27.055948703809101</v>
      </c>
      <c r="N4732">
        <v>0.62805431221151498</v>
      </c>
      <c r="O4732">
        <v>39.095744680850999</v>
      </c>
      <c r="P4732">
        <v>93.814432989690701</v>
      </c>
    </row>
    <row r="4733" spans="1:17" hidden="1" x14ac:dyDescent="0.3">
      <c r="A4733" t="s">
        <v>9695</v>
      </c>
      <c r="B4733" t="s">
        <v>9696</v>
      </c>
      <c r="C4733" t="str">
        <f>IFERROR(VLOOKUP(Table1[[#This Row],[Ticker]],[1]!Table2[[Symbol]:[Industry]],2,FALSE),"-")</f>
        <v>-</v>
      </c>
      <c r="D4733" t="s">
        <v>127</v>
      </c>
      <c r="E4733">
        <v>3.719414</v>
      </c>
      <c r="F4733">
        <v>8.6</v>
      </c>
      <c r="G4733">
        <v>-72.121172432918698</v>
      </c>
      <c r="H4733">
        <v>-6.7343907998631698</v>
      </c>
      <c r="I4733">
        <v>-16.466612248474402</v>
      </c>
      <c r="J4733">
        <v>6.2420672172751104</v>
      </c>
      <c r="K4733">
        <v>8.6421877226817401</v>
      </c>
      <c r="L4733">
        <v>10.028647029708701</v>
      </c>
      <c r="M4733">
        <v>68.066997769811096</v>
      </c>
      <c r="N4733">
        <v>0.53717218007775303</v>
      </c>
      <c r="O4733">
        <v>132.09302325581299</v>
      </c>
      <c r="P4733">
        <v>40.983606557377001</v>
      </c>
      <c r="Q4733">
        <v>2.8363867824475999E-2</v>
      </c>
    </row>
    <row r="4734" spans="1:17" hidden="1" x14ac:dyDescent="0.3">
      <c r="A4734" t="s">
        <v>9697</v>
      </c>
      <c r="B4734" t="s">
        <v>9698</v>
      </c>
      <c r="C4734" t="str">
        <f>IFERROR(VLOOKUP(Table1[[#This Row],[Ticker]],[1]!Table2[[Symbol]:[Industry]],2,FALSE),"-")</f>
        <v>-</v>
      </c>
      <c r="D4734" t="s">
        <v>46</v>
      </c>
      <c r="E4734">
        <v>3.6554760000000002</v>
      </c>
      <c r="F4734">
        <v>7.24</v>
      </c>
      <c r="G4734">
        <v>11.0969739431223</v>
      </c>
      <c r="H4734">
        <v>-4.7010927923300603</v>
      </c>
      <c r="I4734">
        <v>-0.58002036583662597</v>
      </c>
      <c r="J4734">
        <v>-7.7181951917462494E-2</v>
      </c>
      <c r="K4734">
        <v>7.0503974786275601</v>
      </c>
      <c r="L4734">
        <v>6.59861927790792</v>
      </c>
      <c r="M4734">
        <v>55.483428853946798</v>
      </c>
      <c r="N4734">
        <v>1.8072160531499299</v>
      </c>
      <c r="O4734">
        <v>37.845303867403302</v>
      </c>
      <c r="P4734">
        <v>72.380952380952294</v>
      </c>
      <c r="Q4734">
        <v>8.4883968159588E-2</v>
      </c>
    </row>
    <row r="4735" spans="1:17" hidden="1" x14ac:dyDescent="0.3">
      <c r="A4735" t="s">
        <v>9699</v>
      </c>
      <c r="B4735" t="s">
        <v>9700</v>
      </c>
      <c r="C4735" t="str">
        <f>IFERROR(VLOOKUP(Table1[[#This Row],[Ticker]],[1]!Table2[[Symbol]:[Industry]],2,FALSE),"-")</f>
        <v>-</v>
      </c>
      <c r="D4735" t="s">
        <v>141</v>
      </c>
      <c r="E4735">
        <v>3.6535500000000001</v>
      </c>
      <c r="F4735">
        <v>10.59</v>
      </c>
      <c r="G4735">
        <v>-38.7405268971007</v>
      </c>
      <c r="H4735">
        <v>24.658495047016601</v>
      </c>
      <c r="I4735">
        <v>-29.696498353258001</v>
      </c>
      <c r="J4735">
        <v>13.840619976752301</v>
      </c>
      <c r="K4735">
        <v>9.3186139689332901</v>
      </c>
      <c r="L4735">
        <v>10.899373112202801</v>
      </c>
      <c r="M4735">
        <v>67.944856151925407</v>
      </c>
      <c r="N4735">
        <v>0.64213500448586602</v>
      </c>
      <c r="O4735">
        <v>58.6402266288951</v>
      </c>
      <c r="P4735">
        <v>34.050632911392299</v>
      </c>
      <c r="Q4735">
        <v>-4.6097610601681001E-2</v>
      </c>
    </row>
    <row r="4736" spans="1:17" hidden="1" x14ac:dyDescent="0.3">
      <c r="A4736" t="s">
        <v>9701</v>
      </c>
      <c r="B4736" t="s">
        <v>9702</v>
      </c>
      <c r="C4736" t="str">
        <f>IFERROR(VLOOKUP(Table1[[#This Row],[Ticker]],[1]!Table2[[Symbol]:[Industry]],2,FALSE),"-")</f>
        <v>-</v>
      </c>
      <c r="D4736" t="s">
        <v>898</v>
      </c>
      <c r="E4736">
        <v>3.6508973</v>
      </c>
      <c r="F4736">
        <v>3.7</v>
      </c>
      <c r="G4736">
        <v>-17.228752296596099</v>
      </c>
      <c r="H4736">
        <v>-4.0495152889007002</v>
      </c>
      <c r="I4736">
        <v>-5.9120995262785296</v>
      </c>
      <c r="J4736">
        <v>25.272590861410801</v>
      </c>
      <c r="K4736">
        <v>3.4906870391859699</v>
      </c>
      <c r="L4736">
        <v>3.2669378416038302</v>
      </c>
      <c r="M4736">
        <v>62.597874522689999</v>
      </c>
      <c r="N4736">
        <v>0.77904328018223201</v>
      </c>
      <c r="O4736">
        <v>32.4324324324324</v>
      </c>
      <c r="P4736">
        <v>52.892561983470998</v>
      </c>
      <c r="Q4736">
        <v>3.6832403014572003E-2</v>
      </c>
    </row>
    <row r="4737" spans="1:17" hidden="1" x14ac:dyDescent="0.3">
      <c r="A4737" t="s">
        <v>9703</v>
      </c>
      <c r="B4737" t="s">
        <v>9704</v>
      </c>
      <c r="C4737" t="str">
        <f>IFERROR(VLOOKUP(Table1[[#This Row],[Ticker]],[1]!Table2[[Symbol]:[Industry]],2,FALSE),"-")</f>
        <v>-</v>
      </c>
      <c r="D4737" t="s">
        <v>1419</v>
      </c>
      <c r="E4737">
        <v>3.6425595000000301</v>
      </c>
      <c r="F4737">
        <v>43.61</v>
      </c>
      <c r="G4737">
        <v>22.662448085995798</v>
      </c>
      <c r="H4737">
        <v>-4.3642932875753297</v>
      </c>
      <c r="I4737">
        <v>-16.548455265286702</v>
      </c>
      <c r="J4737">
        <v>2.9560347565231502</v>
      </c>
      <c r="K4737">
        <v>42.690051848255003</v>
      </c>
      <c r="L4737">
        <v>39.425821387552098</v>
      </c>
      <c r="M4737">
        <v>52.471646248896</v>
      </c>
      <c r="N4737">
        <v>1.2256286729254999</v>
      </c>
      <c r="O4737">
        <v>44.416418252694299</v>
      </c>
      <c r="P4737">
        <v>79.7609233305853</v>
      </c>
      <c r="Q4737">
        <v>6.3054224138243006E-2</v>
      </c>
    </row>
    <row r="4738" spans="1:17" hidden="1" x14ac:dyDescent="0.3">
      <c r="A4738" t="s">
        <v>9705</v>
      </c>
      <c r="B4738" t="s">
        <v>9706</v>
      </c>
      <c r="C4738" t="str">
        <f>IFERROR(VLOOKUP(Table1[[#This Row],[Ticker]],[1]!Table2[[Symbol]:[Industry]],2,FALSE),"-")</f>
        <v>-</v>
      </c>
      <c r="D4738" t="s">
        <v>5401</v>
      </c>
      <c r="E4738">
        <v>3.6145463000000002</v>
      </c>
      <c r="F4738">
        <v>6.61</v>
      </c>
      <c r="G4738">
        <v>23.6872998871814</v>
      </c>
      <c r="H4738">
        <v>-33.529802027251897</v>
      </c>
      <c r="I4738">
        <v>-37.286976766326802</v>
      </c>
      <c r="J4738">
        <v>-4.8943511874325702</v>
      </c>
      <c r="K4738">
        <v>8.1450406039737508</v>
      </c>
      <c r="L4738">
        <v>7.84717137364545</v>
      </c>
      <c r="M4738">
        <v>37.3545374151049</v>
      </c>
      <c r="N4738">
        <v>2.76283472096046</v>
      </c>
      <c r="O4738">
        <v>87.443267776096803</v>
      </c>
      <c r="P4738">
        <v>61.613691931540302</v>
      </c>
    </row>
    <row r="4739" spans="1:17" hidden="1" x14ac:dyDescent="0.3">
      <c r="A4739" t="s">
        <v>9707</v>
      </c>
      <c r="B4739" t="s">
        <v>9708</v>
      </c>
      <c r="C4739" t="str">
        <f>IFERROR(VLOOKUP(Table1[[#This Row],[Ticker]],[1]!Table2[[Symbol]:[Industry]],2,FALSE),"-")</f>
        <v>-</v>
      </c>
      <c r="D4739" t="s">
        <v>127</v>
      </c>
      <c r="E4739">
        <v>3.5767424000000001</v>
      </c>
      <c r="F4739">
        <v>6.08</v>
      </c>
      <c r="G4739">
        <v>-61.642179276760203</v>
      </c>
      <c r="H4739">
        <v>-4.1548938085432496</v>
      </c>
      <c r="I4739">
        <v>-46.101891611684898</v>
      </c>
      <c r="J4739">
        <v>-3.66222231657229</v>
      </c>
      <c r="K4739">
        <v>6.45007172952291</v>
      </c>
      <c r="L4739">
        <v>7.6125246574429903</v>
      </c>
      <c r="M4739">
        <v>41.1966089886932</v>
      </c>
      <c r="N4739">
        <v>1.1545590441076501</v>
      </c>
      <c r="O4739">
        <v>100.98684210526299</v>
      </c>
      <c r="P4739">
        <v>6.1082024432809598</v>
      </c>
      <c r="Q4739">
        <v>7.8168472249526999E-2</v>
      </c>
    </row>
    <row r="4740" spans="1:17" hidden="1" x14ac:dyDescent="0.3">
      <c r="A4740" t="s">
        <v>9709</v>
      </c>
      <c r="B4740" t="s">
        <v>9710</v>
      </c>
      <c r="C4740" t="str">
        <f>IFERROR(VLOOKUP(Table1[[#This Row],[Ticker]],[1]!Table2[[Symbol]:[Industry]],2,FALSE),"-")</f>
        <v>-</v>
      </c>
      <c r="D4740" t="s">
        <v>630</v>
      </c>
      <c r="E4740">
        <v>3.5274169999999998</v>
      </c>
      <c r="F4740">
        <v>8.3000000000000007</v>
      </c>
      <c r="G4740">
        <v>-75.891425518240297</v>
      </c>
      <c r="H4740">
        <v>-11.0418524536516</v>
      </c>
      <c r="I4740">
        <v>-23.903957459037699</v>
      </c>
      <c r="J4740">
        <v>-7.9197650283134902</v>
      </c>
      <c r="K4740">
        <v>8.5798110308300295</v>
      </c>
      <c r="L4740">
        <v>9.1669044347841595</v>
      </c>
      <c r="M4740">
        <v>49.266292108152598</v>
      </c>
      <c r="N4740">
        <v>0.80551837743230703</v>
      </c>
      <c r="O4740">
        <v>92.168674698795101</v>
      </c>
      <c r="P4740">
        <v>22.058823529411701</v>
      </c>
      <c r="Q4740">
        <v>8.8746077854544997E-2</v>
      </c>
    </row>
    <row r="4741" spans="1:17" hidden="1" x14ac:dyDescent="0.3">
      <c r="A4741" t="s">
        <v>9711</v>
      </c>
      <c r="B4741" t="s">
        <v>9712</v>
      </c>
      <c r="C4741" t="str">
        <f>IFERROR(VLOOKUP(Table1[[#This Row],[Ticker]],[1]!Table2[[Symbol]:[Industry]],2,FALSE),"-")</f>
        <v>-</v>
      </c>
      <c r="D4741" t="s">
        <v>743</v>
      </c>
      <c r="E4741">
        <v>3.52154549999999</v>
      </c>
      <c r="F4741">
        <v>20100</v>
      </c>
      <c r="G4741">
        <v>-5.5931859894901201</v>
      </c>
      <c r="H4741">
        <v>-1.87035303188851</v>
      </c>
      <c r="I4741">
        <v>-12.2495918825592</v>
      </c>
      <c r="J4741">
        <v>1.0670674632677399</v>
      </c>
      <c r="K4741">
        <v>19208.7545485521</v>
      </c>
      <c r="L4741">
        <v>17019.334615027899</v>
      </c>
      <c r="M4741">
        <v>52.023657374319697</v>
      </c>
      <c r="N4741">
        <v>1</v>
      </c>
      <c r="Q4741">
        <v>0.111248485696195</v>
      </c>
    </row>
    <row r="4742" spans="1:17" hidden="1" x14ac:dyDescent="0.3">
      <c r="A4742" t="s">
        <v>9713</v>
      </c>
      <c r="B4742" t="s">
        <v>9714</v>
      </c>
      <c r="C4742" t="str">
        <f>IFERROR(VLOOKUP(Table1[[#This Row],[Ticker]],[1]!Table2[[Symbol]:[Industry]],2,FALSE),"-")</f>
        <v>-</v>
      </c>
      <c r="D4742" t="s">
        <v>1419</v>
      </c>
      <c r="E4742">
        <v>3.4876835499999999</v>
      </c>
      <c r="F4742">
        <v>7.54</v>
      </c>
      <c r="G4742">
        <v>45.723945412199001</v>
      </c>
      <c r="H4742">
        <v>-18.046629286014699</v>
      </c>
      <c r="I4742">
        <v>6.2235016467419904</v>
      </c>
      <c r="J4742">
        <v>-8.1600247685732192</v>
      </c>
      <c r="K4742">
        <v>8.3545558048193502</v>
      </c>
      <c r="L4742">
        <v>7.3478526332199001</v>
      </c>
      <c r="M4742">
        <v>16.700025190837501</v>
      </c>
      <c r="N4742">
        <v>0.100437934721732</v>
      </c>
      <c r="O4742">
        <v>31.830238726790402</v>
      </c>
      <c r="P4742">
        <v>90.886075949366997</v>
      </c>
      <c r="Q4742">
        <v>6.4865381261060007E-2</v>
      </c>
    </row>
    <row r="4743" spans="1:17" hidden="1" x14ac:dyDescent="0.3">
      <c r="A4743" t="s">
        <v>9715</v>
      </c>
      <c r="B4743" t="s">
        <v>9716</v>
      </c>
      <c r="C4743" t="str">
        <f>IFERROR(VLOOKUP(Table1[[#This Row],[Ticker]],[1]!Table2[[Symbol]:[Industry]],2,FALSE),"-")</f>
        <v>-</v>
      </c>
      <c r="D4743" t="s">
        <v>473</v>
      </c>
      <c r="E4743">
        <v>3.4847999999999999</v>
      </c>
      <c r="F4743">
        <v>2.42</v>
      </c>
      <c r="G4743">
        <v>14.876549295341899</v>
      </c>
      <c r="H4743">
        <v>4.7111684717830498</v>
      </c>
      <c r="I4743">
        <v>-11.4377749490026</v>
      </c>
      <c r="J4743">
        <v>3.2692042302760198</v>
      </c>
      <c r="K4743">
        <v>2.3511597632163301</v>
      </c>
      <c r="L4743">
        <v>2.2032589340777702</v>
      </c>
      <c r="M4743">
        <v>44.1102513028072</v>
      </c>
      <c r="N4743">
        <v>1.9544033236351199</v>
      </c>
      <c r="O4743">
        <v>12.809917355371899</v>
      </c>
      <c r="P4743">
        <v>72.857142857142804</v>
      </c>
      <c r="Q4743">
        <v>8.1742682210003997E-2</v>
      </c>
    </row>
    <row r="4744" spans="1:17" hidden="1" x14ac:dyDescent="0.3">
      <c r="A4744" t="s">
        <v>9717</v>
      </c>
      <c r="B4744" t="s">
        <v>9718</v>
      </c>
      <c r="C4744" t="str">
        <f>IFERROR(VLOOKUP(Table1[[#This Row],[Ticker]],[1]!Table2[[Symbol]:[Industry]],2,FALSE),"-")</f>
        <v>-</v>
      </c>
      <c r="D4744" t="s">
        <v>72</v>
      </c>
      <c r="E4744">
        <v>3.4157122497302499</v>
      </c>
      <c r="F4744">
        <v>9.2899999999999991</v>
      </c>
      <c r="G4744">
        <v>24.542076809365401</v>
      </c>
      <c r="H4744">
        <v>-1.2717375111229301</v>
      </c>
      <c r="I4744">
        <v>40.159208801483999</v>
      </c>
      <c r="J4744">
        <v>-1.3721459806944301</v>
      </c>
      <c r="K4744">
        <v>9.20182033830074</v>
      </c>
      <c r="L4744">
        <v>7.9723878652399396</v>
      </c>
      <c r="M4744">
        <v>100</v>
      </c>
      <c r="O4744">
        <v>0</v>
      </c>
      <c r="P4744">
        <v>54.575707154741998</v>
      </c>
    </row>
    <row r="4745" spans="1:17" hidden="1" x14ac:dyDescent="0.3">
      <c r="A4745" t="s">
        <v>9719</v>
      </c>
      <c r="B4745" t="s">
        <v>9720</v>
      </c>
      <c r="C4745" t="str">
        <f>IFERROR(VLOOKUP(Table1[[#This Row],[Ticker]],[1]!Table2[[Symbol]:[Industry]],2,FALSE),"-")</f>
        <v>-</v>
      </c>
      <c r="D4745" t="s">
        <v>743</v>
      </c>
      <c r="E4745">
        <v>3.3721852499999998</v>
      </c>
      <c r="F4745">
        <v>2834.85</v>
      </c>
      <c r="G4745">
        <v>0.92144529846211398</v>
      </c>
      <c r="H4745">
        <v>-0.82574323358359603</v>
      </c>
      <c r="I4745">
        <v>1.5235449987521299</v>
      </c>
      <c r="J4745">
        <v>-0.244371103572219</v>
      </c>
      <c r="K4745">
        <v>2695.8653226080801</v>
      </c>
      <c r="L4745">
        <v>2469.57360096615</v>
      </c>
      <c r="M4745">
        <v>62.239883768519803</v>
      </c>
      <c r="N4745">
        <v>0.795807453416149</v>
      </c>
      <c r="O4745">
        <v>0.88717216078453198</v>
      </c>
      <c r="P4745">
        <v>34.353080568720301</v>
      </c>
      <c r="Q4745">
        <v>1.8760771011537999E-2</v>
      </c>
    </row>
    <row r="4746" spans="1:17" hidden="1" x14ac:dyDescent="0.3">
      <c r="A4746" t="s">
        <v>9721</v>
      </c>
      <c r="B4746" t="s">
        <v>9722</v>
      </c>
      <c r="C4746" t="str">
        <f>IFERROR(VLOOKUP(Table1[[#This Row],[Ticker]],[1]!Table2[[Symbol]:[Industry]],2,FALSE),"-")</f>
        <v>-</v>
      </c>
      <c r="D4746" t="s">
        <v>366</v>
      </c>
      <c r="E4746">
        <v>3.3607601579999899</v>
      </c>
      <c r="F4746">
        <v>6.54</v>
      </c>
      <c r="G4746">
        <v>-20.302086721215499</v>
      </c>
      <c r="H4746">
        <v>1.8379187900227201</v>
      </c>
      <c r="I4746">
        <v>-1.0716110049044401</v>
      </c>
      <c r="J4746">
        <v>-1.3721459806944301</v>
      </c>
      <c r="K4746">
        <v>6.2575077260285701</v>
      </c>
      <c r="L4746">
        <v>6.2997327972768602</v>
      </c>
      <c r="M4746">
        <v>57.836907871361603</v>
      </c>
      <c r="N4746">
        <v>0.69700931706056901</v>
      </c>
      <c r="O4746">
        <v>16.972477064220101</v>
      </c>
      <c r="P4746">
        <v>26.499032882011601</v>
      </c>
      <c r="Q4746">
        <v>-1.7962934285893999E-2</v>
      </c>
    </row>
    <row r="4747" spans="1:17" hidden="1" x14ac:dyDescent="0.3">
      <c r="A4747" t="s">
        <v>9723</v>
      </c>
      <c r="B4747" t="s">
        <v>9724</v>
      </c>
      <c r="C4747" t="str">
        <f>IFERROR(VLOOKUP(Table1[[#This Row],[Ticker]],[1]!Table2[[Symbol]:[Industry]],2,FALSE),"-")</f>
        <v>-</v>
      </c>
      <c r="D4747" t="s">
        <v>630</v>
      </c>
      <c r="E4747">
        <v>3.3556824000000001</v>
      </c>
      <c r="F4747">
        <v>8.4</v>
      </c>
      <c r="G4747">
        <v>79.966369654623307</v>
      </c>
      <c r="H4747">
        <v>8.9644829613180104</v>
      </c>
      <c r="I4747">
        <v>18.916834980075301</v>
      </c>
      <c r="J4747">
        <v>-1.3721459806944301</v>
      </c>
      <c r="K4747">
        <v>6.6919976426689001</v>
      </c>
      <c r="M4747">
        <v>99.998538002641297</v>
      </c>
      <c r="N4747">
        <v>2.5282952193447401</v>
      </c>
      <c r="O4747">
        <v>0</v>
      </c>
      <c r="P4747">
        <v>110</v>
      </c>
    </row>
    <row r="4748" spans="1:17" hidden="1" x14ac:dyDescent="0.3">
      <c r="A4748" t="s">
        <v>9725</v>
      </c>
      <c r="B4748" t="s">
        <v>9726</v>
      </c>
      <c r="C4748" t="str">
        <f>IFERROR(VLOOKUP(Table1[[#This Row],[Ticker]],[1]!Table2[[Symbol]:[Industry]],2,FALSE),"-")</f>
        <v>-</v>
      </c>
      <c r="D4748" t="s">
        <v>175</v>
      </c>
      <c r="E4748">
        <v>3.3243925000000001</v>
      </c>
      <c r="F4748">
        <v>5.47</v>
      </c>
      <c r="G4748">
        <v>65.323512511766197</v>
      </c>
      <c r="H4748">
        <v>-8.8579444076746405</v>
      </c>
      <c r="I4748">
        <v>-2.7838452920335199</v>
      </c>
      <c r="J4748">
        <v>-5.6578602664087096</v>
      </c>
      <c r="K4748">
        <v>6.0301458634864202</v>
      </c>
      <c r="L4748">
        <v>5.4473542443661698</v>
      </c>
      <c r="M4748">
        <v>45.093223981867503</v>
      </c>
      <c r="N4748">
        <v>1.3128313718807101</v>
      </c>
      <c r="O4748">
        <v>53.564899451553899</v>
      </c>
      <c r="P4748">
        <v>125.10288065843601</v>
      </c>
      <c r="Q4748">
        <v>3.4166408065869E-2</v>
      </c>
    </row>
    <row r="4749" spans="1:17" hidden="1" x14ac:dyDescent="0.3">
      <c r="A4749" t="s">
        <v>9727</v>
      </c>
      <c r="B4749" t="s">
        <v>9728</v>
      </c>
      <c r="C4749" t="str">
        <f>IFERROR(VLOOKUP(Table1[[#This Row],[Ticker]],[1]!Table2[[Symbol]:[Industry]],2,FALSE),"-")</f>
        <v>-</v>
      </c>
      <c r="D4749" t="s">
        <v>199</v>
      </c>
      <c r="E4749">
        <v>3.2943899999999999</v>
      </c>
      <c r="F4749">
        <v>32.78</v>
      </c>
      <c r="G4749">
        <v>50.472977584138697</v>
      </c>
      <c r="H4749">
        <v>-11.870338184872599</v>
      </c>
      <c r="I4749">
        <v>-23.738766679675699</v>
      </c>
      <c r="J4749">
        <v>-1.3721459806944301</v>
      </c>
      <c r="K4749">
        <v>36.3945385307359</v>
      </c>
      <c r="L4749">
        <v>32.3157431686911</v>
      </c>
      <c r="M4749">
        <v>18.047539344565099</v>
      </c>
      <c r="N4749">
        <v>0.13420783377495599</v>
      </c>
      <c r="O4749">
        <v>46.430750457595998</v>
      </c>
      <c r="P4749">
        <v>110.53307642903</v>
      </c>
      <c r="Q4749">
        <v>7.4262395162661005E-2</v>
      </c>
    </row>
    <row r="4750" spans="1:17" hidden="1" x14ac:dyDescent="0.3">
      <c r="A4750" t="s">
        <v>9729</v>
      </c>
      <c r="B4750" t="s">
        <v>9730</v>
      </c>
      <c r="C4750" t="str">
        <f>IFERROR(VLOOKUP(Table1[[#This Row],[Ticker]],[1]!Table2[[Symbol]:[Industry]],2,FALSE),"-")</f>
        <v>-</v>
      </c>
      <c r="D4750" t="s">
        <v>199</v>
      </c>
      <c r="E4750">
        <v>3.2915025</v>
      </c>
      <c r="F4750">
        <v>4.6500000000000004</v>
      </c>
      <c r="G4750">
        <v>-49.164065127985303</v>
      </c>
      <c r="H4750">
        <v>-11.711297950683299</v>
      </c>
      <c r="I4750">
        <v>-21.971170321448799</v>
      </c>
      <c r="J4750">
        <v>4.7016067308022897</v>
      </c>
      <c r="K4750">
        <v>4.8951064730999096</v>
      </c>
      <c r="L4750">
        <v>4.9576758852076104</v>
      </c>
      <c r="M4750">
        <v>43.617027362239597</v>
      </c>
      <c r="N4750">
        <v>0.82089211667230499</v>
      </c>
      <c r="O4750">
        <v>40.860215053763397</v>
      </c>
      <c r="P4750">
        <v>22.0472440944881</v>
      </c>
      <c r="Q4750">
        <v>4.5285254442875997E-2</v>
      </c>
    </row>
    <row r="4751" spans="1:17" hidden="1" x14ac:dyDescent="0.3">
      <c r="A4751" t="s">
        <v>9731</v>
      </c>
      <c r="B4751" t="s">
        <v>9732</v>
      </c>
      <c r="C4751" t="str">
        <f>IFERROR(VLOOKUP(Table1[[#This Row],[Ticker]],[1]!Table2[[Symbol]:[Industry]],2,FALSE),"-")</f>
        <v>-</v>
      </c>
      <c r="D4751" t="s">
        <v>72</v>
      </c>
      <c r="E4751">
        <v>3.2622525000000002</v>
      </c>
      <c r="F4751">
        <v>7.5</v>
      </c>
      <c r="G4751">
        <v>93.180655368909001</v>
      </c>
      <c r="H4751">
        <v>-15.361084590160701</v>
      </c>
      <c r="I4751">
        <v>-45.985841418951402</v>
      </c>
      <c r="J4751">
        <v>-3.7158959806944298</v>
      </c>
      <c r="K4751">
        <v>8.3202860926066897</v>
      </c>
      <c r="L4751">
        <v>7.7637539737658399</v>
      </c>
      <c r="M4751">
        <v>25.223862405343301</v>
      </c>
      <c r="N4751">
        <v>0.14030940797967401</v>
      </c>
      <c r="O4751">
        <v>67.733333333333306</v>
      </c>
      <c r="P4751">
        <v>130.061349693251</v>
      </c>
      <c r="Q4751">
        <v>0.11836409243467701</v>
      </c>
    </row>
    <row r="4752" spans="1:17" hidden="1" x14ac:dyDescent="0.3">
      <c r="A4752" t="s">
        <v>9733</v>
      </c>
      <c r="B4752" t="s">
        <v>9734</v>
      </c>
      <c r="C4752" t="str">
        <f>IFERROR(VLOOKUP(Table1[[#This Row],[Ticker]],[1]!Table2[[Symbol]:[Industry]],2,FALSE),"-")</f>
        <v>-</v>
      </c>
      <c r="D4752" t="s">
        <v>1904</v>
      </c>
      <c r="E4752">
        <v>3.2227728</v>
      </c>
      <c r="F4752">
        <v>6.24</v>
      </c>
      <c r="G4752">
        <v>11.7845514728051</v>
      </c>
      <c r="H4752">
        <v>-5.8588934744256802</v>
      </c>
      <c r="I4752">
        <v>5.5835016467419898</v>
      </c>
      <c r="J4752">
        <v>9.1268653451899995E-2</v>
      </c>
      <c r="K4752">
        <v>6.0312942212375296</v>
      </c>
      <c r="L4752">
        <v>5.12736401489322</v>
      </c>
      <c r="M4752">
        <v>57.719661988717803</v>
      </c>
      <c r="N4752">
        <v>0.71255380200860796</v>
      </c>
      <c r="O4752">
        <v>10.096153846153801</v>
      </c>
      <c r="P4752">
        <v>93.788819875776298</v>
      </c>
      <c r="Q4752">
        <v>1.5622717681901E-2</v>
      </c>
    </row>
    <row r="4753" spans="1:17" hidden="1" x14ac:dyDescent="0.3">
      <c r="A4753" t="s">
        <v>9735</v>
      </c>
      <c r="B4753" t="s">
        <v>9736</v>
      </c>
      <c r="C4753" t="str">
        <f>IFERROR(VLOOKUP(Table1[[#This Row],[Ticker]],[1]!Table2[[Symbol]:[Industry]],2,FALSE),"-")</f>
        <v>-</v>
      </c>
      <c r="D4753" t="s">
        <v>9737</v>
      </c>
      <c r="E4753">
        <v>3.2125499999999998</v>
      </c>
      <c r="F4753">
        <v>4.95</v>
      </c>
      <c r="G4753">
        <v>-1.7952883764647301</v>
      </c>
      <c r="H4753">
        <v>20.6494447548869</v>
      </c>
      <c r="I4753">
        <v>9.9553609432244095</v>
      </c>
      <c r="J4753">
        <v>-0.76238988313345801</v>
      </c>
      <c r="K4753">
        <v>4.4219532524220702</v>
      </c>
      <c r="L4753">
        <v>4.1698868407978997</v>
      </c>
      <c r="M4753">
        <v>97.496200590923294</v>
      </c>
      <c r="N4753">
        <v>0.38680926916220998</v>
      </c>
      <c r="O4753">
        <v>21.818181818181799</v>
      </c>
      <c r="P4753">
        <v>74.295774647887299</v>
      </c>
    </row>
    <row r="4754" spans="1:17" hidden="1" x14ac:dyDescent="0.3">
      <c r="A4754" t="s">
        <v>9738</v>
      </c>
      <c r="B4754" t="s">
        <v>9739</v>
      </c>
      <c r="C4754" t="str">
        <f>IFERROR(VLOOKUP(Table1[[#This Row],[Ticker]],[1]!Table2[[Symbol]:[Industry]],2,FALSE),"-")</f>
        <v>-</v>
      </c>
      <c r="E4754">
        <v>3.2114331170702899</v>
      </c>
      <c r="F4754">
        <v>15.25</v>
      </c>
      <c r="G4754">
        <v>-60.0795019050096</v>
      </c>
      <c r="H4754">
        <v>-1.2717375111229301</v>
      </c>
      <c r="I4754">
        <v>-23.750624393686</v>
      </c>
      <c r="J4754">
        <v>-1.3721459806944301</v>
      </c>
      <c r="K4754">
        <v>15.0811247247736</v>
      </c>
      <c r="L4754">
        <v>15.305435029787001</v>
      </c>
      <c r="M4754">
        <v>52.0677046831699</v>
      </c>
      <c r="N4754">
        <v>0</v>
      </c>
      <c r="O4754">
        <v>42.950819672131097</v>
      </c>
      <c r="P4754">
        <v>42.124883504193797</v>
      </c>
    </row>
    <row r="4755" spans="1:17" hidden="1" x14ac:dyDescent="0.3">
      <c r="A4755" t="s">
        <v>9740</v>
      </c>
      <c r="B4755" t="s">
        <v>9741</v>
      </c>
      <c r="C4755" t="str">
        <f>IFERROR(VLOOKUP(Table1[[#This Row],[Ticker]],[1]!Table2[[Symbol]:[Industry]],2,FALSE),"-")</f>
        <v>-</v>
      </c>
      <c r="D4755" t="s">
        <v>415</v>
      </c>
      <c r="E4755">
        <v>3.2032943999999999</v>
      </c>
      <c r="F4755">
        <v>8.4600000000000009</v>
      </c>
      <c r="G4755">
        <v>18.387422286202298</v>
      </c>
      <c r="H4755">
        <v>-1.2717375111229301</v>
      </c>
      <c r="I4755">
        <v>-20.4164983532579</v>
      </c>
      <c r="J4755">
        <v>-1.3721459806944301</v>
      </c>
      <c r="K4755">
        <v>8.4839318891731601</v>
      </c>
      <c r="L4755">
        <v>8.0367300154628101</v>
      </c>
      <c r="M4755">
        <v>20.171589802924402</v>
      </c>
      <c r="N4755">
        <v>0</v>
      </c>
      <c r="O4755">
        <v>7.56501182033095</v>
      </c>
      <c r="P4755">
        <v>96.287703016241295</v>
      </c>
    </row>
    <row r="4756" spans="1:17" hidden="1" x14ac:dyDescent="0.3">
      <c r="A4756" t="s">
        <v>9742</v>
      </c>
      <c r="B4756" t="s">
        <v>9743</v>
      </c>
      <c r="C4756" t="str">
        <f>IFERROR(VLOOKUP(Table1[[#This Row],[Ticker]],[1]!Table2[[Symbol]:[Industry]],2,FALSE),"-")</f>
        <v>-</v>
      </c>
      <c r="D4756" t="s">
        <v>630</v>
      </c>
      <c r="E4756">
        <v>3.1907129099999998</v>
      </c>
      <c r="F4756">
        <v>20.58</v>
      </c>
      <c r="G4756">
        <v>-40.007383626216502</v>
      </c>
      <c r="H4756">
        <v>-12.755186632496001</v>
      </c>
      <c r="I4756">
        <v>-42.256610555221499</v>
      </c>
      <c r="J4756">
        <v>-11.1221459806944</v>
      </c>
      <c r="K4756">
        <v>24.0101431332501</v>
      </c>
      <c r="M4756">
        <v>3.1703226516206899</v>
      </c>
      <c r="N4756">
        <v>1.9032258064516101</v>
      </c>
      <c r="O4756">
        <v>72.108843537414899</v>
      </c>
      <c r="P4756">
        <v>0</v>
      </c>
    </row>
    <row r="4757" spans="1:17" hidden="1" x14ac:dyDescent="0.3">
      <c r="A4757" t="s">
        <v>9744</v>
      </c>
      <c r="B4757" t="s">
        <v>9745</v>
      </c>
      <c r="C4757" t="str">
        <f>IFERROR(VLOOKUP(Table1[[#This Row],[Ticker]],[1]!Table2[[Symbol]:[Industry]],2,FALSE),"-")</f>
        <v>-</v>
      </c>
      <c r="D4757" t="s">
        <v>743</v>
      </c>
      <c r="E4757">
        <v>3.13730683</v>
      </c>
      <c r="F4757">
        <v>87.91</v>
      </c>
      <c r="G4757">
        <v>28.334231301173499</v>
      </c>
      <c r="H4757">
        <v>-0.11820192455008401</v>
      </c>
      <c r="I4757">
        <v>5.5971535238750896</v>
      </c>
      <c r="J4757">
        <v>-8.1418193258195794E-3</v>
      </c>
      <c r="K4757">
        <v>83.858113224822802</v>
      </c>
      <c r="L4757">
        <v>74.843536265014194</v>
      </c>
      <c r="M4757">
        <v>50.818864179380903</v>
      </c>
      <c r="N4757">
        <v>0.81760837410226195</v>
      </c>
      <c r="O4757">
        <v>2.9461949721306002</v>
      </c>
      <c r="P4757">
        <v>62.495378927911197</v>
      </c>
      <c r="Q4757">
        <v>1.4865976829215E-2</v>
      </c>
    </row>
    <row r="4758" spans="1:17" hidden="1" x14ac:dyDescent="0.3">
      <c r="A4758" t="s">
        <v>9746</v>
      </c>
      <c r="B4758" t="s">
        <v>9747</v>
      </c>
      <c r="C4758" t="str">
        <f>IFERROR(VLOOKUP(Table1[[#This Row],[Ticker]],[1]!Table2[[Symbol]:[Industry]],2,FALSE),"-")</f>
        <v>-</v>
      </c>
      <c r="D4758" t="s">
        <v>532</v>
      </c>
      <c r="E4758">
        <v>3.1238001118785701</v>
      </c>
      <c r="F4758">
        <v>3.13</v>
      </c>
      <c r="G4758">
        <v>-30.033630345376601</v>
      </c>
      <c r="H4758">
        <v>-1.2717375111229301</v>
      </c>
      <c r="I4758">
        <v>-14.416498353258</v>
      </c>
      <c r="J4758">
        <v>-1.3721459806944301</v>
      </c>
      <c r="K4758">
        <v>3.1299999980861601</v>
      </c>
      <c r="L4758">
        <v>3.1299196081418099</v>
      </c>
      <c r="M4758">
        <v>100</v>
      </c>
      <c r="O4758">
        <v>0</v>
      </c>
      <c r="P4758">
        <v>0</v>
      </c>
    </row>
    <row r="4759" spans="1:17" hidden="1" x14ac:dyDescent="0.3">
      <c r="A4759" t="s">
        <v>9748</v>
      </c>
      <c r="B4759" t="s">
        <v>9749</v>
      </c>
      <c r="C4759" t="str">
        <f>IFERROR(VLOOKUP(Table1[[#This Row],[Ticker]],[1]!Table2[[Symbol]:[Industry]],2,FALSE),"-")</f>
        <v>-</v>
      </c>
      <c r="D4759" t="s">
        <v>51</v>
      </c>
      <c r="E4759">
        <v>3.0965706000000002</v>
      </c>
      <c r="F4759">
        <v>10.26</v>
      </c>
      <c r="G4759">
        <v>31.0338735792701</v>
      </c>
      <c r="H4759">
        <v>-11.355070844456201</v>
      </c>
      <c r="I4759">
        <v>-37.273641210400797</v>
      </c>
      <c r="J4759">
        <v>-6.7230231736768999</v>
      </c>
      <c r="K4759">
        <v>11.791715384929001</v>
      </c>
      <c r="L4759">
        <v>10.7156111626515</v>
      </c>
      <c r="M4759">
        <v>2.0373689864000001E-5</v>
      </c>
      <c r="N4759">
        <v>5.1851851851851798</v>
      </c>
      <c r="O4759">
        <v>43.274853801169499</v>
      </c>
      <c r="P4759">
        <v>61.067503924646701</v>
      </c>
    </row>
    <row r="4760" spans="1:17" hidden="1" x14ac:dyDescent="0.3">
      <c r="A4760" t="s">
        <v>9750</v>
      </c>
      <c r="B4760" t="s">
        <v>9751</v>
      </c>
      <c r="C4760" t="str">
        <f>IFERROR(VLOOKUP(Table1[[#This Row],[Ticker]],[1]!Table2[[Symbol]:[Industry]],2,FALSE),"-")</f>
        <v>-</v>
      </c>
      <c r="E4760">
        <v>3.0610625759999999</v>
      </c>
      <c r="F4760">
        <v>35.64</v>
      </c>
      <c r="G4760">
        <v>121.12916035229701</v>
      </c>
      <c r="H4760">
        <v>56.1957949564095</v>
      </c>
      <c r="I4760">
        <v>39.204191301914399</v>
      </c>
      <c r="J4760">
        <v>56.095386486838002</v>
      </c>
      <c r="K4760">
        <v>21.940374468174898</v>
      </c>
      <c r="L4760">
        <v>19.374342308087598</v>
      </c>
      <c r="M4760">
        <v>3.8624480070548701</v>
      </c>
      <c r="N4760">
        <v>0.34377797672336602</v>
      </c>
      <c r="O4760">
        <v>0</v>
      </c>
      <c r="P4760">
        <v>199.74768713204301</v>
      </c>
      <c r="Q4760">
        <v>8.9316991574049001E-2</v>
      </c>
    </row>
    <row r="4761" spans="1:17" hidden="1" x14ac:dyDescent="0.3">
      <c r="A4761" t="s">
        <v>9752</v>
      </c>
      <c r="B4761" t="s">
        <v>9753</v>
      </c>
      <c r="C4761" t="str">
        <f>IFERROR(VLOOKUP(Table1[[#This Row],[Ticker]],[1]!Table2[[Symbol]:[Industry]],2,FALSE),"-")</f>
        <v>-</v>
      </c>
      <c r="D4761" t="s">
        <v>86</v>
      </c>
      <c r="E4761">
        <v>3.0467955</v>
      </c>
      <c r="F4761">
        <v>7.35</v>
      </c>
      <c r="G4761">
        <v>33.2997029879566</v>
      </c>
      <c r="H4761">
        <v>-1.40401264339806</v>
      </c>
      <c r="I4761">
        <v>-11.619295556055199</v>
      </c>
      <c r="J4761">
        <v>5.2662720984015996</v>
      </c>
      <c r="K4761">
        <v>7.65973319099741</v>
      </c>
      <c r="L4761">
        <v>7.4753188267710096</v>
      </c>
      <c r="M4761">
        <v>45.005537216932197</v>
      </c>
      <c r="N4761">
        <v>1.2570103959301</v>
      </c>
      <c r="O4761">
        <v>36.326530612244802</v>
      </c>
      <c r="P4761">
        <v>109.401709401709</v>
      </c>
      <c r="Q4761">
        <v>0.133889687344939</v>
      </c>
    </row>
    <row r="4762" spans="1:17" hidden="1" x14ac:dyDescent="0.3">
      <c r="A4762" t="s">
        <v>9754</v>
      </c>
      <c r="B4762" t="s">
        <v>9755</v>
      </c>
      <c r="C4762" t="str">
        <f>IFERROR(VLOOKUP(Table1[[#This Row],[Ticker]],[1]!Table2[[Symbol]:[Industry]],2,FALSE),"-")</f>
        <v>-</v>
      </c>
      <c r="D4762" t="s">
        <v>532</v>
      </c>
      <c r="E4762">
        <v>2.9933882440000001</v>
      </c>
      <c r="F4762">
        <v>13.46</v>
      </c>
      <c r="G4762">
        <v>-30.033630345376601</v>
      </c>
      <c r="H4762">
        <v>-1.2717375111229301</v>
      </c>
      <c r="I4762">
        <v>-14.416498353258</v>
      </c>
      <c r="J4762">
        <v>-1.3721459806944301</v>
      </c>
      <c r="K4762">
        <v>13.4599989706287</v>
      </c>
      <c r="L4762">
        <v>13.3567754730218</v>
      </c>
      <c r="M4762">
        <v>100</v>
      </c>
      <c r="O4762">
        <v>0</v>
      </c>
      <c r="P4762">
        <v>0</v>
      </c>
    </row>
    <row r="4763" spans="1:17" hidden="1" x14ac:dyDescent="0.3">
      <c r="A4763" t="s">
        <v>9756</v>
      </c>
      <c r="B4763" t="s">
        <v>9757</v>
      </c>
      <c r="C4763" t="str">
        <f>IFERROR(VLOOKUP(Table1[[#This Row],[Ticker]],[1]!Table2[[Symbol]:[Industry]],2,FALSE),"-")</f>
        <v>-</v>
      </c>
      <c r="D4763" t="s">
        <v>388</v>
      </c>
      <c r="E4763">
        <v>2.9835716159999999</v>
      </c>
      <c r="F4763">
        <v>2.78</v>
      </c>
      <c r="G4763">
        <v>2.9807237216089799</v>
      </c>
      <c r="H4763">
        <v>-1.61656509732982</v>
      </c>
      <c r="I4763">
        <v>-51.662548014657503</v>
      </c>
      <c r="J4763">
        <v>-8.1463395290815299</v>
      </c>
      <c r="K4763">
        <v>2.9434643812130301</v>
      </c>
      <c r="L4763">
        <v>3.1280522577993399</v>
      </c>
      <c r="M4763">
        <v>44.718126400039203</v>
      </c>
      <c r="N4763">
        <v>0.225476019041739</v>
      </c>
      <c r="O4763">
        <v>93.165467625899296</v>
      </c>
      <c r="P4763">
        <v>78.205128205128105</v>
      </c>
    </row>
    <row r="4764" spans="1:17" hidden="1" x14ac:dyDescent="0.3">
      <c r="A4764" t="s">
        <v>9758</v>
      </c>
      <c r="B4764" t="s">
        <v>9759</v>
      </c>
      <c r="C4764" t="str">
        <f>IFERROR(VLOOKUP(Table1[[#This Row],[Ticker]],[1]!Table2[[Symbol]:[Industry]],2,FALSE),"-")</f>
        <v>-</v>
      </c>
      <c r="D4764" t="s">
        <v>356</v>
      </c>
      <c r="E4764">
        <v>2.9786717999999999</v>
      </c>
      <c r="F4764">
        <v>1.56</v>
      </c>
      <c r="G4764">
        <v>-3.3630345376653902E-2</v>
      </c>
      <c r="H4764">
        <v>10.3720981053154</v>
      </c>
      <c r="I4764">
        <v>-9.0110929478525907</v>
      </c>
      <c r="J4764">
        <v>-7.6939850611542102</v>
      </c>
      <c r="K4764">
        <v>1.60266173026993</v>
      </c>
      <c r="L4764">
        <v>1.53822220610687</v>
      </c>
      <c r="M4764">
        <v>41.713471963115403</v>
      </c>
      <c r="N4764">
        <v>1.5293300078190999</v>
      </c>
      <c r="O4764">
        <v>48.076923076923002</v>
      </c>
      <c r="P4764">
        <v>62.5</v>
      </c>
      <c r="Q4764">
        <v>2.5232456523302998E-2</v>
      </c>
    </row>
    <row r="4765" spans="1:17" hidden="1" x14ac:dyDescent="0.3">
      <c r="A4765" t="s">
        <v>9760</v>
      </c>
      <c r="B4765" t="s">
        <v>9761</v>
      </c>
      <c r="C4765" t="str">
        <f>IFERROR(VLOOKUP(Table1[[#This Row],[Ticker]],[1]!Table2[[Symbol]:[Industry]],2,FALSE),"-")</f>
        <v>-</v>
      </c>
      <c r="D4765" t="s">
        <v>356</v>
      </c>
      <c r="E4765">
        <v>2.96116</v>
      </c>
      <c r="F4765">
        <v>7.24</v>
      </c>
      <c r="G4765">
        <v>1.60273329098697</v>
      </c>
      <c r="H4765">
        <v>11.131363264070799</v>
      </c>
      <c r="I4765">
        <v>14.4091244225427</v>
      </c>
      <c r="J4765">
        <v>18.860026490284</v>
      </c>
      <c r="K4765">
        <v>6.1951045337190598</v>
      </c>
      <c r="L4765">
        <v>5.3278484099908301</v>
      </c>
      <c r="M4765">
        <v>69.392838708027298</v>
      </c>
      <c r="N4765">
        <v>0.67519542875282701</v>
      </c>
      <c r="O4765">
        <v>4.2817679558010999</v>
      </c>
      <c r="P4765">
        <v>105.681818181818</v>
      </c>
    </row>
    <row r="4766" spans="1:17" hidden="1" x14ac:dyDescent="0.3">
      <c r="A4766" t="s">
        <v>9762</v>
      </c>
      <c r="B4766" t="s">
        <v>9763</v>
      </c>
      <c r="C4766" t="str">
        <f>IFERROR(VLOOKUP(Table1[[#This Row],[Ticker]],[1]!Table2[[Symbol]:[Industry]],2,FALSE),"-")</f>
        <v>-</v>
      </c>
      <c r="D4766" t="s">
        <v>2642</v>
      </c>
      <c r="E4766">
        <v>2.92138326999999</v>
      </c>
      <c r="F4766">
        <v>36.01</v>
      </c>
      <c r="G4766">
        <v>-83.388552625169396</v>
      </c>
      <c r="H4766">
        <v>-2.0014672408526599</v>
      </c>
      <c r="I4766">
        <v>1.5577367514118701</v>
      </c>
      <c r="J4766">
        <v>-1.8328505877405099</v>
      </c>
      <c r="K4766">
        <v>36.438561710107997</v>
      </c>
      <c r="L4766">
        <v>39.268253970676597</v>
      </c>
      <c r="M4766">
        <v>38.601718044663102</v>
      </c>
      <c r="N4766">
        <v>1.41705716963448</v>
      </c>
      <c r="O4766">
        <v>149.93057484032201</v>
      </c>
      <c r="P4766">
        <v>39.034749034748998</v>
      </c>
      <c r="Q4766">
        <v>-3.7340806065026003E-2</v>
      </c>
    </row>
    <row r="4767" spans="1:17" hidden="1" x14ac:dyDescent="0.3">
      <c r="A4767" t="s">
        <v>9764</v>
      </c>
      <c r="B4767" t="s">
        <v>9765</v>
      </c>
      <c r="C4767" t="str">
        <f>IFERROR(VLOOKUP(Table1[[#This Row],[Ticker]],[1]!Table2[[Symbol]:[Industry]],2,FALSE),"-")</f>
        <v>-</v>
      </c>
      <c r="D4767" t="s">
        <v>2642</v>
      </c>
      <c r="E4767">
        <v>2.8783485</v>
      </c>
      <c r="F4767">
        <v>18.18</v>
      </c>
      <c r="G4767">
        <v>-25.068272377709199</v>
      </c>
      <c r="H4767">
        <v>-1.2717375111229301</v>
      </c>
      <c r="I4767">
        <v>-14.416498353258</v>
      </c>
      <c r="J4767">
        <v>-1.3721459806944301</v>
      </c>
      <c r="K4767">
        <v>18.179109706702899</v>
      </c>
      <c r="L4767">
        <v>17.983231115282901</v>
      </c>
      <c r="M4767">
        <v>100</v>
      </c>
      <c r="O4767">
        <v>0</v>
      </c>
      <c r="P4767">
        <v>4.9653579676674298</v>
      </c>
    </row>
    <row r="4768" spans="1:17" hidden="1" x14ac:dyDescent="0.3">
      <c r="A4768" t="s">
        <v>9766</v>
      </c>
      <c r="B4768" t="s">
        <v>9767</v>
      </c>
      <c r="C4768" t="str">
        <f>IFERROR(VLOOKUP(Table1[[#This Row],[Ticker]],[1]!Table2[[Symbol]:[Industry]],2,FALSE),"-")</f>
        <v>-</v>
      </c>
      <c r="D4768" t="s">
        <v>54</v>
      </c>
      <c r="E4768">
        <v>2.8342481399999899</v>
      </c>
      <c r="F4768">
        <v>2.76</v>
      </c>
      <c r="G4768">
        <v>-50.723285517790401</v>
      </c>
      <c r="H4768">
        <v>-8.6791449185303406</v>
      </c>
      <c r="I4768">
        <v>-16.889996586473501</v>
      </c>
      <c r="J4768">
        <v>0.47970587115740598</v>
      </c>
      <c r="K4768">
        <v>2.7760669937602702</v>
      </c>
      <c r="L4768">
        <v>2.96882131646792</v>
      </c>
      <c r="M4768">
        <v>51.257897166505401</v>
      </c>
      <c r="N4768">
        <v>0.89423569055219199</v>
      </c>
      <c r="O4768">
        <v>62.681159420289802</v>
      </c>
      <c r="P4768">
        <v>9.0909090909090793</v>
      </c>
      <c r="Q4768">
        <v>-0.114359030067409</v>
      </c>
    </row>
    <row r="4769" spans="1:17" hidden="1" x14ac:dyDescent="0.3">
      <c r="A4769" t="s">
        <v>9768</v>
      </c>
      <c r="B4769" t="s">
        <v>9769</v>
      </c>
      <c r="C4769" t="str">
        <f>IFERROR(VLOOKUP(Table1[[#This Row],[Ticker]],[1]!Table2[[Symbol]:[Industry]],2,FALSE),"-")</f>
        <v>-</v>
      </c>
      <c r="D4769" t="s">
        <v>532</v>
      </c>
      <c r="E4769">
        <v>2.823</v>
      </c>
      <c r="F4769">
        <v>9.41</v>
      </c>
      <c r="G4769">
        <v>35.635383739130297</v>
      </c>
      <c r="H4769">
        <v>-1.2717375111229301</v>
      </c>
      <c r="I4769">
        <v>-14.416498353258</v>
      </c>
      <c r="J4769">
        <v>-1.3721459806944301</v>
      </c>
      <c r="K4769">
        <v>9.33142780592134</v>
      </c>
      <c r="L4769">
        <v>8.0685204436328792</v>
      </c>
      <c r="M4769">
        <v>99.992037052364694</v>
      </c>
      <c r="O4769">
        <v>0</v>
      </c>
      <c r="P4769">
        <v>65.669014084506998</v>
      </c>
    </row>
    <row r="4770" spans="1:17" hidden="1" x14ac:dyDescent="0.3">
      <c r="A4770" t="s">
        <v>9770</v>
      </c>
      <c r="B4770" t="s">
        <v>9771</v>
      </c>
      <c r="C4770" t="str">
        <f>IFERROR(VLOOKUP(Table1[[#This Row],[Ticker]],[1]!Table2[[Symbol]:[Industry]],2,FALSE),"-")</f>
        <v>-</v>
      </c>
      <c r="D4770" t="s">
        <v>72</v>
      </c>
      <c r="E4770">
        <v>2.8050144000000001</v>
      </c>
      <c r="F4770">
        <v>17.88</v>
      </c>
      <c r="G4770">
        <v>-2.7738438685083402</v>
      </c>
      <c r="H4770">
        <v>9.7152271071265996</v>
      </c>
      <c r="I4770">
        <v>-15.0831650199246</v>
      </c>
      <c r="J4770">
        <v>-1.3721459806944301</v>
      </c>
      <c r="K4770">
        <v>16.6245503699351</v>
      </c>
      <c r="L4770">
        <v>16.094854390346502</v>
      </c>
      <c r="M4770">
        <v>90.149248598292402</v>
      </c>
      <c r="N4770">
        <v>0.18623737373737301</v>
      </c>
      <c r="O4770">
        <v>6.2639821029082796</v>
      </c>
      <c r="P4770">
        <v>37.538461538461497</v>
      </c>
    </row>
    <row r="4771" spans="1:17" hidden="1" x14ac:dyDescent="0.3">
      <c r="A4771" t="s">
        <v>9772</v>
      </c>
      <c r="B4771" t="s">
        <v>9773</v>
      </c>
      <c r="C4771" t="str">
        <f>IFERROR(VLOOKUP(Table1[[#This Row],[Ticker]],[1]!Table2[[Symbol]:[Industry]],2,FALSE),"-")</f>
        <v>-</v>
      </c>
      <c r="D4771" t="s">
        <v>743</v>
      </c>
      <c r="E4771">
        <v>2.7862319549999999</v>
      </c>
      <c r="F4771">
        <v>271.47000000000003</v>
      </c>
      <c r="G4771">
        <v>0.858365797342727</v>
      </c>
      <c r="H4771">
        <v>-2.0724133108805201</v>
      </c>
      <c r="I4771">
        <v>0.11814007387895099</v>
      </c>
      <c r="J4771">
        <v>-0.214842609907931</v>
      </c>
      <c r="K4771">
        <v>262.98456468363798</v>
      </c>
      <c r="L4771">
        <v>243.82650591992899</v>
      </c>
      <c r="M4771">
        <v>60.128846353450299</v>
      </c>
      <c r="N4771">
        <v>0.63354935323126105</v>
      </c>
      <c r="O4771">
        <v>8.0966589310052601</v>
      </c>
      <c r="P4771">
        <v>54.244318181818201</v>
      </c>
      <c r="Q4771">
        <v>3.1679578910440001E-2</v>
      </c>
    </row>
    <row r="4772" spans="1:17" hidden="1" x14ac:dyDescent="0.3">
      <c r="A4772" t="s">
        <v>9774</v>
      </c>
      <c r="B4772" t="s">
        <v>9775</v>
      </c>
      <c r="C4772" t="str">
        <f>IFERROR(VLOOKUP(Table1[[#This Row],[Ticker]],[1]!Table2[[Symbol]:[Industry]],2,FALSE),"-")</f>
        <v>-</v>
      </c>
      <c r="D4772" t="s">
        <v>532</v>
      </c>
      <c r="E4772">
        <v>2.6956533333333299</v>
      </c>
      <c r="F4772">
        <v>13.77</v>
      </c>
      <c r="G4772">
        <v>-30.033630345376601</v>
      </c>
      <c r="H4772">
        <v>-1.2717375111229301</v>
      </c>
      <c r="I4772">
        <v>-14.416498353258</v>
      </c>
      <c r="J4772">
        <v>-1.3721459806944301</v>
      </c>
      <c r="K4772">
        <v>13.7699990392393</v>
      </c>
      <c r="L4772">
        <v>13.739893249101801</v>
      </c>
      <c r="M4772">
        <v>100</v>
      </c>
      <c r="O4772">
        <v>0</v>
      </c>
      <c r="P4772">
        <v>0</v>
      </c>
    </row>
    <row r="4773" spans="1:17" hidden="1" x14ac:dyDescent="0.3">
      <c r="A4773" t="s">
        <v>9776</v>
      </c>
      <c r="B4773" t="s">
        <v>9777</v>
      </c>
      <c r="C4773" t="str">
        <f>IFERROR(VLOOKUP(Table1[[#This Row],[Ticker]],[1]!Table2[[Symbol]:[Industry]],2,FALSE),"-")</f>
        <v>-</v>
      </c>
      <c r="D4773" t="s">
        <v>72</v>
      </c>
      <c r="E4773">
        <v>2.6850138000000001</v>
      </c>
      <c r="F4773">
        <v>8.1300000000000008</v>
      </c>
      <c r="G4773">
        <v>-30.033630345376601</v>
      </c>
      <c r="H4773">
        <v>-1.2717375111229301</v>
      </c>
      <c r="I4773">
        <v>-14.416498353258</v>
      </c>
      <c r="J4773">
        <v>-1.3721459806944301</v>
      </c>
      <c r="K4773">
        <v>8.1299999883544096</v>
      </c>
      <c r="L4773">
        <v>8.1294959177183301</v>
      </c>
      <c r="M4773">
        <v>100</v>
      </c>
      <c r="O4773">
        <v>0</v>
      </c>
      <c r="P4773">
        <v>0</v>
      </c>
    </row>
    <row r="4774" spans="1:17" hidden="1" x14ac:dyDescent="0.3">
      <c r="A4774" t="s">
        <v>9778</v>
      </c>
      <c r="B4774" t="s">
        <v>9779</v>
      </c>
      <c r="C4774" t="str">
        <f>IFERROR(VLOOKUP(Table1[[#This Row],[Ticker]],[1]!Table2[[Symbol]:[Industry]],2,FALSE),"-")</f>
        <v>-</v>
      </c>
      <c r="D4774" t="s">
        <v>532</v>
      </c>
      <c r="E4774">
        <v>2.6831999999999998</v>
      </c>
      <c r="F4774">
        <v>4.3</v>
      </c>
      <c r="G4774">
        <v>-46.538484714308701</v>
      </c>
      <c r="H4774">
        <v>-8.1981444375298604</v>
      </c>
      <c r="I4774">
        <v>-38.712273001145299</v>
      </c>
      <c r="J4774">
        <v>0.76562124020817002</v>
      </c>
      <c r="K4774">
        <v>4.4896329236992898</v>
      </c>
      <c r="L4774">
        <v>4.7086879665687702</v>
      </c>
      <c r="M4774">
        <v>47.1478213086762</v>
      </c>
      <c r="N4774">
        <v>1.0375789301909399</v>
      </c>
      <c r="O4774">
        <v>90</v>
      </c>
      <c r="P4774">
        <v>17.486338797814199</v>
      </c>
      <c r="Q4774">
        <v>5.8285800523725E-2</v>
      </c>
    </row>
    <row r="4775" spans="1:17" hidden="1" x14ac:dyDescent="0.3">
      <c r="A4775" t="s">
        <v>9780</v>
      </c>
      <c r="B4775" t="s">
        <v>9781</v>
      </c>
      <c r="C4775" t="str">
        <f>IFERROR(VLOOKUP(Table1[[#This Row],[Ticker]],[1]!Table2[[Symbol]:[Industry]],2,FALSE),"-")</f>
        <v>-</v>
      </c>
      <c r="D4775" t="s">
        <v>532</v>
      </c>
      <c r="E4775">
        <v>2.6635065600000001</v>
      </c>
      <c r="F4775">
        <v>35.97</v>
      </c>
      <c r="G4775">
        <v>145.17677516342201</v>
      </c>
      <c r="H4775">
        <v>13.4651045941402</v>
      </c>
      <c r="I4775">
        <v>123.480327043567</v>
      </c>
      <c r="J4775">
        <v>6.8083051471251004</v>
      </c>
      <c r="K4775">
        <v>26.684215902355898</v>
      </c>
      <c r="M4775">
        <v>100</v>
      </c>
      <c r="N4775">
        <v>2.7344632768361499</v>
      </c>
      <c r="O4775">
        <v>0</v>
      </c>
      <c r="P4775">
        <v>175.210405508798</v>
      </c>
    </row>
    <row r="4776" spans="1:17" hidden="1" x14ac:dyDescent="0.3">
      <c r="A4776" t="s">
        <v>9782</v>
      </c>
      <c r="B4776" t="s">
        <v>9783</v>
      </c>
      <c r="C4776" t="str">
        <f>IFERROR(VLOOKUP(Table1[[#This Row],[Ticker]],[1]!Table2[[Symbol]:[Industry]],2,FALSE),"-")</f>
        <v>-</v>
      </c>
      <c r="D4776" t="s">
        <v>356</v>
      </c>
      <c r="E4776">
        <v>2.6329789199999998</v>
      </c>
      <c r="F4776">
        <v>1.43</v>
      </c>
      <c r="G4776">
        <v>-30.7280747898211</v>
      </c>
      <c r="H4776">
        <v>-4.7928642716862901</v>
      </c>
      <c r="I4776">
        <v>-14.416498353258</v>
      </c>
      <c r="J4776">
        <v>-9.4258372558622092</v>
      </c>
      <c r="K4776">
        <v>1.45016470853999</v>
      </c>
      <c r="L4776">
        <v>1.5167914485885901</v>
      </c>
      <c r="M4776">
        <v>52.3867551047924</v>
      </c>
      <c r="N4776">
        <v>0.71611500928115301</v>
      </c>
      <c r="O4776">
        <v>38.461538461538403</v>
      </c>
      <c r="P4776">
        <v>25.438596491228001</v>
      </c>
      <c r="Q4776">
        <v>-1.1113292031636E-2</v>
      </c>
    </row>
    <row r="4777" spans="1:17" hidden="1" x14ac:dyDescent="0.3">
      <c r="A4777" t="s">
        <v>9784</v>
      </c>
      <c r="B4777" t="s">
        <v>9785</v>
      </c>
      <c r="C4777" t="str">
        <f>IFERROR(VLOOKUP(Table1[[#This Row],[Ticker]],[1]!Table2[[Symbol]:[Industry]],2,FALSE),"-")</f>
        <v>-</v>
      </c>
      <c r="D4777" t="s">
        <v>415</v>
      </c>
      <c r="E4777">
        <v>2.50595422912424</v>
      </c>
      <c r="F4777">
        <v>8.33</v>
      </c>
      <c r="G4777">
        <v>-30.033630345376601</v>
      </c>
      <c r="H4777">
        <v>-1.2717375111229301</v>
      </c>
      <c r="I4777">
        <v>-14.416498353258</v>
      </c>
      <c r="J4777">
        <v>-1.3721459806944301</v>
      </c>
      <c r="K4777">
        <v>8.3299999999999894</v>
      </c>
      <c r="L4777">
        <v>8.33</v>
      </c>
      <c r="M4777">
        <v>50</v>
      </c>
      <c r="O4777">
        <v>0</v>
      </c>
      <c r="P4777">
        <v>0</v>
      </c>
    </row>
    <row r="4778" spans="1:17" hidden="1" x14ac:dyDescent="0.3">
      <c r="A4778" t="s">
        <v>9786</v>
      </c>
      <c r="B4778" t="s">
        <v>9787</v>
      </c>
      <c r="C4778" t="str">
        <f>IFERROR(VLOOKUP(Table1[[#This Row],[Ticker]],[1]!Table2[[Symbol]:[Industry]],2,FALSE),"-")</f>
        <v>-</v>
      </c>
      <c r="D4778" t="s">
        <v>630</v>
      </c>
      <c r="E4778">
        <v>2.5025556276588099</v>
      </c>
      <c r="F4778">
        <v>12.52</v>
      </c>
      <c r="G4778">
        <v>-30.272674170077799</v>
      </c>
      <c r="H4778">
        <v>-1.2717375111229301</v>
      </c>
      <c r="I4778">
        <v>-14.416498353258</v>
      </c>
      <c r="J4778">
        <v>-1.3721459806944301</v>
      </c>
      <c r="K4778">
        <v>12.5199983122156</v>
      </c>
      <c r="L4778">
        <v>12.5558967936075</v>
      </c>
      <c r="M4778">
        <v>55.887715274265297</v>
      </c>
      <c r="O4778">
        <v>0.23961661341853599</v>
      </c>
      <c r="P4778">
        <v>4.94551550712489</v>
      </c>
    </row>
    <row r="4779" spans="1:17" hidden="1" x14ac:dyDescent="0.3">
      <c r="A4779" t="s">
        <v>9788</v>
      </c>
      <c r="B4779" t="s">
        <v>9789</v>
      </c>
      <c r="C4779" t="str">
        <f>IFERROR(VLOOKUP(Table1[[#This Row],[Ticker]],[1]!Table2[[Symbol]:[Industry]],2,FALSE),"-")</f>
        <v>-</v>
      </c>
      <c r="D4779" t="s">
        <v>46</v>
      </c>
      <c r="E4779">
        <v>2.34178631999999</v>
      </c>
      <c r="F4779">
        <v>2.4</v>
      </c>
      <c r="G4779">
        <v>-5.5931859894901201</v>
      </c>
      <c r="H4779">
        <v>-1.87035303188851</v>
      </c>
      <c r="I4779">
        <v>-12.2495918825592</v>
      </c>
      <c r="J4779">
        <v>1.0670674632677399</v>
      </c>
      <c r="K4779">
        <v>1.7400020759405499</v>
      </c>
      <c r="L4779">
        <v>1.26157303085244</v>
      </c>
      <c r="M4779">
        <v>79.607056726233907</v>
      </c>
      <c r="N4779">
        <v>1</v>
      </c>
      <c r="Q4779">
        <v>-3.5149089750809E-2</v>
      </c>
    </row>
    <row r="4780" spans="1:17" hidden="1" x14ac:dyDescent="0.3">
      <c r="A4780" t="s">
        <v>9790</v>
      </c>
      <c r="B4780" t="s">
        <v>9791</v>
      </c>
      <c r="C4780" t="str">
        <f>IFERROR(VLOOKUP(Table1[[#This Row],[Ticker]],[1]!Table2[[Symbol]:[Industry]],2,FALSE),"-")</f>
        <v>-</v>
      </c>
      <c r="D4780" t="s">
        <v>121</v>
      </c>
      <c r="E4780">
        <v>2.3357074</v>
      </c>
      <c r="F4780">
        <v>161.19999999999999</v>
      </c>
      <c r="G4780">
        <v>109.135509120498</v>
      </c>
      <c r="H4780">
        <v>-0.67425323439337803</v>
      </c>
      <c r="I4780">
        <v>16.6937090481246</v>
      </c>
      <c r="J4780">
        <v>-4.4914676039530699</v>
      </c>
      <c r="K4780">
        <v>158.54128370455501</v>
      </c>
      <c r="L4780">
        <v>138.82112565492301</v>
      </c>
      <c r="M4780">
        <v>48.636327877252299</v>
      </c>
      <c r="N4780">
        <v>0.77966751057473704</v>
      </c>
      <c r="O4780">
        <v>14.143920595533499</v>
      </c>
      <c r="P4780">
        <v>168.62189635060801</v>
      </c>
      <c r="Q4780">
        <v>4.6759736093753002E-2</v>
      </c>
    </row>
    <row r="4781" spans="1:17" hidden="1" x14ac:dyDescent="0.3">
      <c r="A4781" t="s">
        <v>9792</v>
      </c>
      <c r="B4781" t="s">
        <v>9793</v>
      </c>
      <c r="C4781" t="str">
        <f>IFERROR(VLOOKUP(Table1[[#This Row],[Ticker]],[1]!Table2[[Symbol]:[Industry]],2,FALSE),"-")</f>
        <v>-</v>
      </c>
      <c r="D4781" t="s">
        <v>46</v>
      </c>
      <c r="E4781">
        <v>2.2983612181383499</v>
      </c>
      <c r="F4781">
        <v>24.48</v>
      </c>
      <c r="G4781">
        <v>-8.6050589168052305</v>
      </c>
      <c r="H4781">
        <v>-1.2717375111229301</v>
      </c>
      <c r="I4781">
        <v>-9.4422273412511402</v>
      </c>
      <c r="J4781">
        <v>-1.3721459806944301</v>
      </c>
      <c r="K4781">
        <v>24.4594916494469</v>
      </c>
      <c r="L4781">
        <v>23.547378940449999</v>
      </c>
      <c r="M4781">
        <v>100</v>
      </c>
      <c r="O4781">
        <v>0</v>
      </c>
      <c r="P4781">
        <v>21.428571428571399</v>
      </c>
    </row>
    <row r="4782" spans="1:17" hidden="1" x14ac:dyDescent="0.3">
      <c r="A4782" t="s">
        <v>9794</v>
      </c>
      <c r="B4782" t="s">
        <v>9795</v>
      </c>
      <c r="C4782" t="str">
        <f>IFERROR(VLOOKUP(Table1[[#This Row],[Ticker]],[1]!Table2[[Symbol]:[Industry]],2,FALSE),"-")</f>
        <v>-</v>
      </c>
      <c r="D4782" t="s">
        <v>265</v>
      </c>
      <c r="E4782">
        <v>2.2678451000000002</v>
      </c>
      <c r="F4782">
        <v>3.31</v>
      </c>
      <c r="G4782">
        <v>-25.286794902338599</v>
      </c>
      <c r="H4782">
        <v>-1.2717375111229301</v>
      </c>
      <c r="I4782">
        <v>-9.6696629102200298</v>
      </c>
      <c r="J4782">
        <v>-1.3721459806944301</v>
      </c>
      <c r="K4782">
        <v>3.2861832312511101</v>
      </c>
      <c r="L4782">
        <v>3.2153078161668001</v>
      </c>
      <c r="M4782">
        <v>50</v>
      </c>
      <c r="O4782">
        <v>0</v>
      </c>
      <c r="P4782">
        <v>4.7468354430379698</v>
      </c>
    </row>
    <row r="4783" spans="1:17" hidden="1" x14ac:dyDescent="0.3">
      <c r="A4783" t="s">
        <v>9796</v>
      </c>
      <c r="B4783" t="s">
        <v>9797</v>
      </c>
      <c r="C4783" t="str">
        <f>IFERROR(VLOOKUP(Table1[[#This Row],[Ticker]],[1]!Table2[[Symbol]:[Industry]],2,FALSE),"-")</f>
        <v>-</v>
      </c>
      <c r="E4783">
        <v>2.2430983119999999</v>
      </c>
      <c r="F4783">
        <v>3.76</v>
      </c>
      <c r="G4783">
        <v>282.35346642881598</v>
      </c>
      <c r="H4783">
        <v>-1.2717375111229301</v>
      </c>
      <c r="I4783">
        <v>56.4925925558328</v>
      </c>
      <c r="J4783">
        <v>-1.3721459806944301</v>
      </c>
      <c r="K4783">
        <v>3.6225283198028002</v>
      </c>
      <c r="L4783">
        <v>2.5701106845899102</v>
      </c>
      <c r="M4783">
        <v>99.999999987781294</v>
      </c>
      <c r="N4783">
        <v>0</v>
      </c>
      <c r="O4783">
        <v>0</v>
      </c>
      <c r="P4783">
        <v>362.07228915662603</v>
      </c>
    </row>
    <row r="4784" spans="1:17" hidden="1" x14ac:dyDescent="0.3">
      <c r="A4784" t="s">
        <v>9798</v>
      </c>
      <c r="B4784" t="s">
        <v>9799</v>
      </c>
      <c r="C4784" t="str">
        <f>IFERROR(VLOOKUP(Table1[[#This Row],[Ticker]],[1]!Table2[[Symbol]:[Industry]],2,FALSE),"-")</f>
        <v>-</v>
      </c>
      <c r="D4784" t="s">
        <v>743</v>
      </c>
      <c r="E4784">
        <v>2.2099980540000002</v>
      </c>
      <c r="F4784">
        <v>74.64</v>
      </c>
      <c r="G4784">
        <v>36.9462354264354</v>
      </c>
      <c r="H4784">
        <v>0.56900423962699298</v>
      </c>
      <c r="I4784">
        <v>8.9554024731882702</v>
      </c>
      <c r="J4784">
        <v>-0.426072186938522</v>
      </c>
      <c r="K4784">
        <v>72.180853717415999</v>
      </c>
      <c r="L4784">
        <v>63.994752014231899</v>
      </c>
      <c r="M4784">
        <v>42.618677459081702</v>
      </c>
      <c r="N4784">
        <v>0.93542625765337795</v>
      </c>
      <c r="O4784">
        <v>1.9560557341907701</v>
      </c>
      <c r="P4784">
        <v>70.410958904109606</v>
      </c>
    </row>
    <row r="4785" spans="1:17" hidden="1" x14ac:dyDescent="0.3">
      <c r="A4785" t="s">
        <v>9800</v>
      </c>
      <c r="B4785" t="s">
        <v>9801</v>
      </c>
      <c r="C4785" t="str">
        <f>IFERROR(VLOOKUP(Table1[[#This Row],[Ticker]],[1]!Table2[[Symbol]:[Industry]],2,FALSE),"-")</f>
        <v>-</v>
      </c>
      <c r="D4785" t="s">
        <v>532</v>
      </c>
      <c r="E4785">
        <v>2.1650564000000001</v>
      </c>
      <c r="F4785">
        <v>6.98</v>
      </c>
      <c r="G4785">
        <v>-30.033630345376601</v>
      </c>
      <c r="H4785">
        <v>-1.2717375111229301</v>
      </c>
      <c r="I4785">
        <v>-14.416498353258</v>
      </c>
      <c r="J4785">
        <v>-1.3721459806944301</v>
      </c>
      <c r="K4785">
        <v>6.9799983727521502</v>
      </c>
      <c r="L4785">
        <v>6.9568694703662697</v>
      </c>
      <c r="M4785">
        <v>99.999996303717197</v>
      </c>
      <c r="O4785">
        <v>0</v>
      </c>
      <c r="P4785">
        <v>0</v>
      </c>
    </row>
    <row r="4786" spans="1:17" hidden="1" x14ac:dyDescent="0.3">
      <c r="A4786" t="s">
        <v>9802</v>
      </c>
      <c r="B4786" t="s">
        <v>9803</v>
      </c>
      <c r="C4786" t="str">
        <f>IFERROR(VLOOKUP(Table1[[#This Row],[Ticker]],[1]!Table2[[Symbol]:[Industry]],2,FALSE),"-")</f>
        <v>-</v>
      </c>
      <c r="D4786" t="s">
        <v>356</v>
      </c>
      <c r="E4786">
        <v>2.1006300000000002</v>
      </c>
      <c r="F4786">
        <v>7</v>
      </c>
      <c r="G4786">
        <v>-13.366963678709901</v>
      </c>
      <c r="H4786">
        <v>-3.32653203167086</v>
      </c>
      <c r="I4786">
        <v>-21.0831650199246</v>
      </c>
      <c r="J4786">
        <v>3.0074160631011901</v>
      </c>
      <c r="K4786">
        <v>7.2290933556172297</v>
      </c>
      <c r="L4786">
        <v>7.2791364538738197</v>
      </c>
      <c r="M4786">
        <v>40.365918588922902</v>
      </c>
      <c r="N4786">
        <v>1.12010689096677</v>
      </c>
      <c r="O4786">
        <v>33.571428571428498</v>
      </c>
      <c r="P4786">
        <v>33.079847908745201</v>
      </c>
      <c r="Q4786">
        <v>3.5568181076489999E-2</v>
      </c>
    </row>
    <row r="4787" spans="1:17" hidden="1" x14ac:dyDescent="0.3">
      <c r="A4787" t="s">
        <v>9804</v>
      </c>
      <c r="B4787" t="s">
        <v>9805</v>
      </c>
      <c r="C4787" t="str">
        <f>IFERROR(VLOOKUP(Table1[[#This Row],[Ticker]],[1]!Table2[[Symbol]:[Industry]],2,FALSE),"-")</f>
        <v>-</v>
      </c>
      <c r="D4787" t="s">
        <v>21</v>
      </c>
      <c r="E4787">
        <v>2.08</v>
      </c>
      <c r="F4787">
        <v>16.64</v>
      </c>
      <c r="G4787">
        <v>-25.049403216039099</v>
      </c>
      <c r="H4787">
        <v>-1.2717375111229301</v>
      </c>
      <c r="I4787">
        <v>-9.4322712239204591</v>
      </c>
      <c r="J4787">
        <v>-1.3721459806944301</v>
      </c>
      <c r="K4787">
        <v>16.445224694008999</v>
      </c>
      <c r="L4787">
        <v>16.079544070614698</v>
      </c>
      <c r="M4787">
        <v>100</v>
      </c>
      <c r="N4787">
        <v>0</v>
      </c>
      <c r="O4787">
        <v>0</v>
      </c>
      <c r="P4787">
        <v>4.9842271293375404</v>
      </c>
    </row>
    <row r="4788" spans="1:17" hidden="1" x14ac:dyDescent="0.3">
      <c r="A4788" t="s">
        <v>9806</v>
      </c>
      <c r="B4788" t="s">
        <v>9807</v>
      </c>
      <c r="C4788" t="str">
        <f>IFERROR(VLOOKUP(Table1[[#This Row],[Ticker]],[1]!Table2[[Symbol]:[Industry]],2,FALSE),"-")</f>
        <v>-</v>
      </c>
      <c r="D4788" t="s">
        <v>415</v>
      </c>
      <c r="E4788">
        <v>2.0541</v>
      </c>
      <c r="F4788">
        <v>4.0999999999999996</v>
      </c>
      <c r="G4788">
        <v>-30.033630345376601</v>
      </c>
      <c r="H4788">
        <v>-1.2717375111229301</v>
      </c>
      <c r="I4788">
        <v>-14.416498353258</v>
      </c>
      <c r="J4788">
        <v>-1.3721459806944301</v>
      </c>
      <c r="K4788">
        <v>4.0999958125599703</v>
      </c>
      <c r="L4788">
        <v>4.09095774756097</v>
      </c>
      <c r="M4788">
        <v>99.806682354411805</v>
      </c>
      <c r="O4788">
        <v>0</v>
      </c>
      <c r="P4788">
        <v>0</v>
      </c>
    </row>
    <row r="4789" spans="1:17" hidden="1" x14ac:dyDescent="0.3">
      <c r="A4789" t="s">
        <v>9808</v>
      </c>
      <c r="B4789" t="s">
        <v>9809</v>
      </c>
      <c r="C4789" t="str">
        <f>IFERROR(VLOOKUP(Table1[[#This Row],[Ticker]],[1]!Table2[[Symbol]:[Industry]],2,FALSE),"-")</f>
        <v>-</v>
      </c>
      <c r="D4789" t="s">
        <v>967</v>
      </c>
      <c r="E4789">
        <v>2.0409655999999998</v>
      </c>
      <c r="F4789">
        <v>4.12</v>
      </c>
      <c r="G4789">
        <v>24.853587699736099</v>
      </c>
      <c r="H4789">
        <v>3.5628680868414402</v>
      </c>
      <c r="I4789">
        <v>7.8386945250802702</v>
      </c>
      <c r="J4789">
        <v>3.4624596172699298</v>
      </c>
      <c r="K4789">
        <v>3.8746316815463202</v>
      </c>
      <c r="L4789">
        <v>3.4869331978156901</v>
      </c>
      <c r="M4789">
        <v>99.998969239216194</v>
      </c>
      <c r="N4789">
        <v>1.31111111111111</v>
      </c>
      <c r="O4789">
        <v>0</v>
      </c>
      <c r="P4789">
        <v>54.887218045112697</v>
      </c>
    </row>
    <row r="4790" spans="1:17" hidden="1" x14ac:dyDescent="0.3">
      <c r="A4790" t="s">
        <v>9810</v>
      </c>
      <c r="B4790" t="s">
        <v>9811</v>
      </c>
      <c r="C4790" t="str">
        <f>IFERROR(VLOOKUP(Table1[[#This Row],[Ticker]],[1]!Table2[[Symbol]:[Industry]],2,FALSE),"-")</f>
        <v>-</v>
      </c>
      <c r="D4790" t="s">
        <v>301</v>
      </c>
      <c r="E4790">
        <v>1.976</v>
      </c>
      <c r="F4790">
        <v>61.75</v>
      </c>
      <c r="G4790">
        <v>-30.033630345376601</v>
      </c>
      <c r="H4790">
        <v>-1.2717375111229301</v>
      </c>
      <c r="I4790">
        <v>-14.416498353258</v>
      </c>
      <c r="J4790">
        <v>-1.3721459806944301</v>
      </c>
      <c r="K4790">
        <v>61.75</v>
      </c>
      <c r="L4790">
        <v>61.75</v>
      </c>
      <c r="M4790">
        <v>50</v>
      </c>
      <c r="O4790">
        <v>0</v>
      </c>
      <c r="P4790">
        <v>0</v>
      </c>
    </row>
    <row r="4791" spans="1:17" hidden="1" x14ac:dyDescent="0.3">
      <c r="A4791" t="s">
        <v>9812</v>
      </c>
      <c r="B4791" t="s">
        <v>9813</v>
      </c>
      <c r="C4791" t="str">
        <f>IFERROR(VLOOKUP(Table1[[#This Row],[Ticker]],[1]!Table2[[Symbol]:[Industry]],2,FALSE),"-")</f>
        <v>-</v>
      </c>
      <c r="D4791" t="s">
        <v>92</v>
      </c>
      <c r="E4791">
        <v>1.95423462</v>
      </c>
      <c r="F4791">
        <v>7.9</v>
      </c>
      <c r="K4791">
        <v>7.7408079907778697</v>
      </c>
      <c r="M4791">
        <v>57.238046106161903</v>
      </c>
      <c r="N4791">
        <v>1</v>
      </c>
    </row>
    <row r="4792" spans="1:17" hidden="1" x14ac:dyDescent="0.3">
      <c r="A4792" t="s">
        <v>9814</v>
      </c>
      <c r="B4792" t="s">
        <v>9815</v>
      </c>
      <c r="C4792" t="str">
        <f>IFERROR(VLOOKUP(Table1[[#This Row],[Ticker]],[1]!Table2[[Symbol]:[Industry]],2,FALSE),"-")</f>
        <v>-</v>
      </c>
      <c r="D4792" t="s">
        <v>743</v>
      </c>
      <c r="E4792">
        <v>1.7649299939999901</v>
      </c>
      <c r="F4792">
        <v>4531.74</v>
      </c>
      <c r="K4792">
        <v>4523.2196314963803</v>
      </c>
      <c r="L4792">
        <v>4345.2923176734603</v>
      </c>
      <c r="M4792">
        <v>66.2688689774686</v>
      </c>
      <c r="N4792">
        <v>1</v>
      </c>
      <c r="Q4792">
        <v>7.1969087878504007E-2</v>
      </c>
    </row>
    <row r="4793" spans="1:17" hidden="1" x14ac:dyDescent="0.3">
      <c r="A4793" t="s">
        <v>9816</v>
      </c>
      <c r="B4793" t="s">
        <v>9817</v>
      </c>
      <c r="C4793" t="str">
        <f>IFERROR(VLOOKUP(Table1[[#This Row],[Ticker]],[1]!Table2[[Symbol]:[Industry]],2,FALSE),"-")</f>
        <v>-</v>
      </c>
      <c r="D4793" t="s">
        <v>630</v>
      </c>
      <c r="E4793">
        <v>1.6740138</v>
      </c>
      <c r="F4793">
        <v>4.87</v>
      </c>
      <c r="G4793">
        <v>47.703595931995501</v>
      </c>
      <c r="H4793">
        <v>8.9092579639901892</v>
      </c>
      <c r="I4793">
        <v>63.320727924114202</v>
      </c>
      <c r="J4793">
        <v>-1.3721459806944301</v>
      </c>
      <c r="K4793">
        <v>4.4879157569173804</v>
      </c>
      <c r="L4793">
        <v>3.7328940991049602</v>
      </c>
      <c r="M4793">
        <v>100</v>
      </c>
      <c r="N4793">
        <v>5.9999999999999902</v>
      </c>
      <c r="O4793">
        <v>0</v>
      </c>
      <c r="P4793">
        <v>77.737226277372201</v>
      </c>
    </row>
    <row r="4794" spans="1:17" hidden="1" x14ac:dyDescent="0.3">
      <c r="A4794" t="s">
        <v>9818</v>
      </c>
      <c r="B4794" t="s">
        <v>9819</v>
      </c>
      <c r="C4794" t="str">
        <f>IFERROR(VLOOKUP(Table1[[#This Row],[Ticker]],[1]!Table2[[Symbol]:[Industry]],2,FALSE),"-")</f>
        <v>-</v>
      </c>
      <c r="D4794" t="s">
        <v>21</v>
      </c>
      <c r="E4794">
        <v>1.6015999999999999</v>
      </c>
      <c r="F4794">
        <v>0.44</v>
      </c>
      <c r="G4794">
        <v>-30.033630345376601</v>
      </c>
      <c r="H4794">
        <v>-1.2717375111229301</v>
      </c>
      <c r="I4794">
        <v>-14.416498353258</v>
      </c>
      <c r="J4794">
        <v>-1.3721459806944301</v>
      </c>
      <c r="K4794">
        <v>0.43999998962642201</v>
      </c>
      <c r="L4794">
        <v>0.43939385098490602</v>
      </c>
      <c r="M4794">
        <v>100</v>
      </c>
      <c r="O4794">
        <v>0</v>
      </c>
      <c r="P4794">
        <v>0</v>
      </c>
    </row>
    <row r="4795" spans="1:17" hidden="1" x14ac:dyDescent="0.3">
      <c r="A4795" t="s">
        <v>9820</v>
      </c>
      <c r="B4795" t="s">
        <v>9821</v>
      </c>
      <c r="C4795" t="str">
        <f>IFERROR(VLOOKUP(Table1[[#This Row],[Ticker]],[1]!Table2[[Symbol]:[Industry]],2,FALSE),"-")</f>
        <v>-</v>
      </c>
      <c r="D4795" t="s">
        <v>158</v>
      </c>
      <c r="E4795">
        <v>1.5802400699999899</v>
      </c>
      <c r="F4795">
        <v>2.27</v>
      </c>
      <c r="G4795">
        <v>-30.033630345376601</v>
      </c>
      <c r="H4795">
        <v>-1.2717375111229301</v>
      </c>
      <c r="I4795">
        <v>-14.416498353258</v>
      </c>
      <c r="J4795">
        <v>-1.3721459806944301</v>
      </c>
      <c r="M4795">
        <v>99.999999922976301</v>
      </c>
      <c r="O4795">
        <v>0</v>
      </c>
      <c r="P4795">
        <v>0</v>
      </c>
    </row>
    <row r="4796" spans="1:17" hidden="1" x14ac:dyDescent="0.3">
      <c r="A4796" t="s">
        <v>9822</v>
      </c>
      <c r="B4796" t="s">
        <v>9823</v>
      </c>
      <c r="C4796" t="str">
        <f>IFERROR(VLOOKUP(Table1[[#This Row],[Ticker]],[1]!Table2[[Symbol]:[Industry]],2,FALSE),"-")</f>
        <v>-</v>
      </c>
      <c r="E4796">
        <v>1.5415399999999999</v>
      </c>
      <c r="F4796">
        <v>12.74</v>
      </c>
      <c r="G4796">
        <v>-8.7002970120433201</v>
      </c>
      <c r="H4796">
        <v>14.347310107924599</v>
      </c>
      <c r="I4796">
        <v>6.9168349800753202</v>
      </c>
      <c r="J4796">
        <v>14.2469016383531</v>
      </c>
      <c r="K4796">
        <v>10.706454951427199</v>
      </c>
      <c r="L4796">
        <v>10.5535634141867</v>
      </c>
      <c r="M4796">
        <v>100</v>
      </c>
      <c r="N4796">
        <v>6.55555555555555</v>
      </c>
      <c r="O4796">
        <v>0</v>
      </c>
      <c r="P4796">
        <v>21.3333333333333</v>
      </c>
    </row>
    <row r="4797" spans="1:17" hidden="1" x14ac:dyDescent="0.3">
      <c r="A4797" t="s">
        <v>9824</v>
      </c>
      <c r="B4797" t="s">
        <v>9825</v>
      </c>
      <c r="C4797" t="str">
        <f>IFERROR(VLOOKUP(Table1[[#This Row],[Ticker]],[1]!Table2[[Symbol]:[Industry]],2,FALSE),"-")</f>
        <v>-</v>
      </c>
      <c r="D4797" t="s">
        <v>141</v>
      </c>
      <c r="E4797">
        <v>1.3824000000000001</v>
      </c>
      <c r="F4797">
        <v>11.52</v>
      </c>
      <c r="G4797">
        <v>-30.033630345376601</v>
      </c>
      <c r="H4797">
        <v>-1.2717375111229301</v>
      </c>
      <c r="I4797">
        <v>-14.416498353258</v>
      </c>
      <c r="J4797">
        <v>-1.3721459806944301</v>
      </c>
      <c r="K4797">
        <v>11.5199999999999</v>
      </c>
      <c r="L4797">
        <v>11.52</v>
      </c>
      <c r="M4797">
        <v>50</v>
      </c>
      <c r="O4797">
        <v>0</v>
      </c>
      <c r="P4797">
        <v>0</v>
      </c>
    </row>
    <row r="4798" spans="1:17" hidden="1" x14ac:dyDescent="0.3">
      <c r="A4798" t="s">
        <v>9826</v>
      </c>
      <c r="B4798" t="s">
        <v>9827</v>
      </c>
      <c r="C4798" t="str">
        <f>IFERROR(VLOOKUP(Table1[[#This Row],[Ticker]],[1]!Table2[[Symbol]:[Industry]],2,FALSE),"-")</f>
        <v>-</v>
      </c>
      <c r="D4798" t="s">
        <v>118</v>
      </c>
      <c r="E4798">
        <v>1.37832452449136</v>
      </c>
      <c r="F4798">
        <v>13.12</v>
      </c>
      <c r="G4798">
        <v>-30.033630345376601</v>
      </c>
      <c r="H4798">
        <v>-1.2717375111229301</v>
      </c>
      <c r="I4798">
        <v>-14.416498353258</v>
      </c>
      <c r="J4798">
        <v>-1.3721459806944301</v>
      </c>
      <c r="K4798">
        <v>13.12</v>
      </c>
      <c r="L4798">
        <v>13.1199999999999</v>
      </c>
      <c r="M4798">
        <v>50</v>
      </c>
      <c r="O4798">
        <v>0</v>
      </c>
      <c r="P4798">
        <v>0</v>
      </c>
    </row>
    <row r="4799" spans="1:17" hidden="1" x14ac:dyDescent="0.3">
      <c r="A4799" t="s">
        <v>9828</v>
      </c>
      <c r="B4799" t="s">
        <v>9829</v>
      </c>
      <c r="C4799" t="str">
        <f>IFERROR(VLOOKUP(Table1[[#This Row],[Ticker]],[1]!Table2[[Symbol]:[Industry]],2,FALSE),"-")</f>
        <v>-</v>
      </c>
      <c r="D4799" t="s">
        <v>566</v>
      </c>
      <c r="E4799">
        <v>1.3188</v>
      </c>
      <c r="F4799">
        <v>18.84</v>
      </c>
      <c r="G4799">
        <v>-30.033630345376601</v>
      </c>
      <c r="H4799">
        <v>-1.2717375111229301</v>
      </c>
      <c r="I4799">
        <v>-14.416498353258</v>
      </c>
      <c r="J4799">
        <v>-1.3721459806944301</v>
      </c>
      <c r="K4799">
        <v>18.8399881112225</v>
      </c>
      <c r="L4799">
        <v>18.759333569601701</v>
      </c>
      <c r="M4799">
        <v>100</v>
      </c>
      <c r="O4799">
        <v>0</v>
      </c>
      <c r="P4799">
        <v>0</v>
      </c>
    </row>
    <row r="4800" spans="1:17" hidden="1" x14ac:dyDescent="0.3">
      <c r="A4800" t="s">
        <v>9830</v>
      </c>
      <c r="B4800" t="s">
        <v>9831</v>
      </c>
      <c r="C4800" t="str">
        <f>IFERROR(VLOOKUP(Table1[[#This Row],[Ticker]],[1]!Table2[[Symbol]:[Industry]],2,FALSE),"-")</f>
        <v>-</v>
      </c>
      <c r="D4800" t="s">
        <v>1169</v>
      </c>
      <c r="E4800">
        <v>1.2757499999999999</v>
      </c>
      <c r="F4800">
        <v>85.05</v>
      </c>
      <c r="G4800">
        <v>-37.988175799922097</v>
      </c>
      <c r="H4800">
        <v>-1.2717375111229301</v>
      </c>
      <c r="I4800">
        <v>-19.3885653923641</v>
      </c>
      <c r="J4800">
        <v>-1.3721459806944301</v>
      </c>
      <c r="K4800">
        <v>85.154175768460505</v>
      </c>
      <c r="L4800">
        <v>89.123761877202298</v>
      </c>
      <c r="M4800">
        <v>3.8134211653962402</v>
      </c>
      <c r="O4800">
        <v>16.402116402116299</v>
      </c>
      <c r="P4800">
        <v>0</v>
      </c>
    </row>
    <row r="4801" spans="1:16" hidden="1" x14ac:dyDescent="0.3">
      <c r="A4801" t="s">
        <v>9832</v>
      </c>
      <c r="B4801" t="s">
        <v>9833</v>
      </c>
      <c r="C4801" t="str">
        <f>IFERROR(VLOOKUP(Table1[[#This Row],[Ticker]],[1]!Table2[[Symbol]:[Industry]],2,FALSE),"-")</f>
        <v>-</v>
      </c>
      <c r="D4801" t="s">
        <v>72</v>
      </c>
      <c r="E4801">
        <v>1.2510239999999999</v>
      </c>
      <c r="F4801">
        <v>10.050000000000001</v>
      </c>
      <c r="G4801">
        <v>-30.033630345376601</v>
      </c>
      <c r="H4801">
        <v>-1.2717375111229301</v>
      </c>
      <c r="I4801">
        <v>-14.416498353258</v>
      </c>
      <c r="J4801">
        <v>-1.3721459806944301</v>
      </c>
      <c r="K4801">
        <v>10.050000000000001</v>
      </c>
      <c r="L4801">
        <v>10.049999999999899</v>
      </c>
      <c r="M4801">
        <v>50</v>
      </c>
      <c r="O4801">
        <v>0</v>
      </c>
      <c r="P4801">
        <v>0</v>
      </c>
    </row>
    <row r="4802" spans="1:16" hidden="1" x14ac:dyDescent="0.3">
      <c r="A4802" t="s">
        <v>9834</v>
      </c>
      <c r="B4802" t="s">
        <v>9835</v>
      </c>
      <c r="C4802" t="str">
        <f>IFERROR(VLOOKUP(Table1[[#This Row],[Ticker]],[1]!Table2[[Symbol]:[Industry]],2,FALSE),"-")</f>
        <v>-</v>
      </c>
      <c r="D4802" t="s">
        <v>72</v>
      </c>
      <c r="E4802">
        <v>1.1528</v>
      </c>
      <c r="F4802">
        <v>10.48</v>
      </c>
      <c r="G4802">
        <v>-30.033630345376601</v>
      </c>
      <c r="H4802">
        <v>-1.2717375111229301</v>
      </c>
      <c r="I4802">
        <v>-14.416498353258</v>
      </c>
      <c r="J4802">
        <v>-1.3721459806944301</v>
      </c>
      <c r="M4802">
        <v>50</v>
      </c>
      <c r="N4802">
        <v>1</v>
      </c>
      <c r="O4802">
        <v>0</v>
      </c>
    </row>
    <row r="4803" spans="1:16" hidden="1" x14ac:dyDescent="0.3">
      <c r="A4803" t="s">
        <v>9836</v>
      </c>
      <c r="B4803" t="s">
        <v>9837</v>
      </c>
      <c r="C4803" t="str">
        <f>IFERROR(VLOOKUP(Table1[[#This Row],[Ticker]],[1]!Table2[[Symbol]:[Industry]],2,FALSE),"-")</f>
        <v>-</v>
      </c>
      <c r="D4803" t="s">
        <v>72</v>
      </c>
      <c r="E4803">
        <v>1.143</v>
      </c>
      <c r="F4803">
        <v>3.81</v>
      </c>
      <c r="G4803">
        <v>-30.033630345376601</v>
      </c>
      <c r="H4803">
        <v>-1.2717375111229301</v>
      </c>
      <c r="I4803">
        <v>-14.416498353258</v>
      </c>
      <c r="J4803">
        <v>-1.3721459806944301</v>
      </c>
      <c r="K4803">
        <v>3.8099999846888601</v>
      </c>
      <c r="L4803">
        <v>3.8093170668432599</v>
      </c>
      <c r="M4803">
        <v>100</v>
      </c>
      <c r="O4803">
        <v>0</v>
      </c>
      <c r="P4803">
        <v>0</v>
      </c>
    </row>
    <row r="4804" spans="1:16" hidden="1" x14ac:dyDescent="0.3">
      <c r="A4804" t="s">
        <v>9838</v>
      </c>
      <c r="B4804" t="s">
        <v>9839</v>
      </c>
      <c r="C4804" t="str">
        <f>IFERROR(VLOOKUP(Table1[[#This Row],[Ticker]],[1]!Table2[[Symbol]:[Industry]],2,FALSE),"-")</f>
        <v>-</v>
      </c>
      <c r="D4804" t="s">
        <v>51</v>
      </c>
      <c r="E4804">
        <v>1.129</v>
      </c>
      <c r="F4804">
        <v>11.29</v>
      </c>
      <c r="G4804">
        <v>39.996490136551003</v>
      </c>
      <c r="H4804">
        <v>-1.2717375111229301</v>
      </c>
      <c r="I4804">
        <v>19.1929691023633</v>
      </c>
      <c r="J4804">
        <v>-1.3721459806944301</v>
      </c>
      <c r="K4804">
        <v>11.0555245721066</v>
      </c>
      <c r="L4804">
        <v>8.9975266337046609</v>
      </c>
      <c r="M4804">
        <v>100</v>
      </c>
      <c r="N4804">
        <v>0</v>
      </c>
      <c r="O4804">
        <v>0</v>
      </c>
      <c r="P4804">
        <v>70.030120481927696</v>
      </c>
    </row>
    <row r="4805" spans="1:16" hidden="1" x14ac:dyDescent="0.3">
      <c r="A4805" t="s">
        <v>9840</v>
      </c>
      <c r="B4805" t="s">
        <v>9841</v>
      </c>
      <c r="C4805" t="str">
        <f>IFERROR(VLOOKUP(Table1[[#This Row],[Ticker]],[1]!Table2[[Symbol]:[Industry]],2,FALSE),"-")</f>
        <v>-</v>
      </c>
      <c r="D4805" t="s">
        <v>630</v>
      </c>
      <c r="E4805">
        <v>1.0733211024003799</v>
      </c>
      <c r="F4805">
        <v>1.95</v>
      </c>
      <c r="K4805">
        <v>2.2159995707425302</v>
      </c>
      <c r="M4805" s="1">
        <v>2.4459774300000002E-7</v>
      </c>
      <c r="N4805">
        <v>1</v>
      </c>
    </row>
    <row r="4806" spans="1:16" hidden="1" x14ac:dyDescent="0.3">
      <c r="A4806" t="s">
        <v>9842</v>
      </c>
      <c r="B4806" t="s">
        <v>9843</v>
      </c>
      <c r="C4806" t="str">
        <f>IFERROR(VLOOKUP(Table1[[#This Row],[Ticker]],[1]!Table2[[Symbol]:[Industry]],2,FALSE),"-")</f>
        <v>-</v>
      </c>
      <c r="D4806" t="s">
        <v>46</v>
      </c>
      <c r="E4806">
        <v>0.93283125</v>
      </c>
      <c r="F4806">
        <v>57.85</v>
      </c>
      <c r="G4806">
        <v>-30.033630345376601</v>
      </c>
      <c r="H4806">
        <v>-1.2717375111229301</v>
      </c>
      <c r="I4806">
        <v>-14.416498353258</v>
      </c>
      <c r="J4806">
        <v>-1.3721459806944301</v>
      </c>
      <c r="K4806">
        <v>57.849968004462497</v>
      </c>
      <c r="L4806">
        <v>57.633580041527502</v>
      </c>
      <c r="M4806">
        <v>100</v>
      </c>
      <c r="O4806">
        <v>0</v>
      </c>
      <c r="P4806">
        <v>0</v>
      </c>
    </row>
    <row r="4807" spans="1:16" hidden="1" x14ac:dyDescent="0.3">
      <c r="A4807" t="s">
        <v>9844</v>
      </c>
      <c r="B4807" t="s">
        <v>9845</v>
      </c>
      <c r="C4807" t="str">
        <f>IFERROR(VLOOKUP(Table1[[#This Row],[Ticker]],[1]!Table2[[Symbol]:[Industry]],2,FALSE),"-")</f>
        <v>-</v>
      </c>
      <c r="D4807" t="s">
        <v>175</v>
      </c>
      <c r="E4807">
        <v>0.92903103284561495</v>
      </c>
      <c r="F4807">
        <v>9.5</v>
      </c>
      <c r="G4807">
        <v>-30.033630345376601</v>
      </c>
      <c r="H4807">
        <v>-1.2717375111229301</v>
      </c>
      <c r="I4807">
        <v>-14.416498353258</v>
      </c>
      <c r="J4807">
        <v>-1.3721459806944301</v>
      </c>
      <c r="K4807">
        <v>9.5</v>
      </c>
      <c r="L4807">
        <v>9.5</v>
      </c>
      <c r="M4807">
        <v>50</v>
      </c>
      <c r="O4807">
        <v>0</v>
      </c>
      <c r="P4807">
        <v>0</v>
      </c>
    </row>
    <row r="4808" spans="1:16" hidden="1" x14ac:dyDescent="0.3">
      <c r="A4808" t="s">
        <v>9846</v>
      </c>
      <c r="B4808" t="s">
        <v>9847</v>
      </c>
      <c r="C4808" t="str">
        <f>IFERROR(VLOOKUP(Table1[[#This Row],[Ticker]],[1]!Table2[[Symbol]:[Industry]],2,FALSE),"-")</f>
        <v>-</v>
      </c>
      <c r="D4808" t="s">
        <v>532</v>
      </c>
      <c r="E4808">
        <v>0.86460657346542202</v>
      </c>
      <c r="F4808">
        <v>11.02</v>
      </c>
      <c r="G4808">
        <v>-30.033630345376601</v>
      </c>
      <c r="H4808">
        <v>-1.2717375111229301</v>
      </c>
      <c r="I4808">
        <v>-14.416498353258</v>
      </c>
      <c r="J4808">
        <v>-1.3721459806944301</v>
      </c>
      <c r="K4808">
        <v>11.0199999754391</v>
      </c>
      <c r="L4808">
        <v>11.0189683044864</v>
      </c>
      <c r="M4808">
        <v>100</v>
      </c>
      <c r="O4808">
        <v>0</v>
      </c>
      <c r="P4808">
        <v>0</v>
      </c>
    </row>
    <row r="4809" spans="1:16" hidden="1" x14ac:dyDescent="0.3">
      <c r="A4809" t="s">
        <v>9848</v>
      </c>
      <c r="B4809" t="s">
        <v>9849</v>
      </c>
      <c r="C4809" t="str">
        <f>IFERROR(VLOOKUP(Table1[[#This Row],[Ticker]],[1]!Table2[[Symbol]:[Industry]],2,FALSE),"-")</f>
        <v>-</v>
      </c>
      <c r="D4809" t="s">
        <v>566</v>
      </c>
      <c r="E4809">
        <v>0.73349999999999704</v>
      </c>
      <c r="F4809">
        <v>4.8899999999999997</v>
      </c>
      <c r="G4809">
        <v>-30.033630345376601</v>
      </c>
      <c r="H4809">
        <v>-1.2717375111229301</v>
      </c>
      <c r="I4809">
        <v>-14.416498353258</v>
      </c>
      <c r="J4809">
        <v>-1.3721459806944301</v>
      </c>
      <c r="K4809">
        <v>4.8899999999999899</v>
      </c>
      <c r="L4809">
        <v>4.8899999999999801</v>
      </c>
      <c r="M4809">
        <v>50</v>
      </c>
      <c r="O4809">
        <v>0</v>
      </c>
      <c r="P4809">
        <v>0</v>
      </c>
    </row>
    <row r="4810" spans="1:16" hidden="1" x14ac:dyDescent="0.3">
      <c r="A4810" t="s">
        <v>9850</v>
      </c>
      <c r="B4810" t="s">
        <v>9851</v>
      </c>
      <c r="C4810" t="str">
        <f>IFERROR(VLOOKUP(Table1[[#This Row],[Ticker]],[1]!Table2[[Symbol]:[Industry]],2,FALSE),"-")</f>
        <v>-</v>
      </c>
      <c r="D4810" t="s">
        <v>199</v>
      </c>
      <c r="E4810">
        <v>0.72540000000000004</v>
      </c>
      <c r="F4810">
        <v>8.06</v>
      </c>
      <c r="G4810">
        <v>51.089965160241299</v>
      </c>
      <c r="H4810">
        <v>-1.2717375111229301</v>
      </c>
      <c r="I4810">
        <v>21.502557295983099</v>
      </c>
      <c r="J4810">
        <v>-1.3721459806944301</v>
      </c>
      <c r="K4810">
        <v>7.7488291505888398</v>
      </c>
      <c r="L4810">
        <v>6.2953009114004503</v>
      </c>
      <c r="M4810">
        <v>100</v>
      </c>
      <c r="N4810">
        <v>0</v>
      </c>
      <c r="O4810">
        <v>0</v>
      </c>
      <c r="P4810">
        <v>81.123595505617899</v>
      </c>
    </row>
    <row r="4811" spans="1:16" hidden="1" x14ac:dyDescent="0.3">
      <c r="A4811" t="s">
        <v>9852</v>
      </c>
      <c r="B4811" t="s">
        <v>9853</v>
      </c>
      <c r="C4811" t="str">
        <f>IFERROR(VLOOKUP(Table1[[#This Row],[Ticker]],[1]!Table2[[Symbol]:[Industry]],2,FALSE),"-")</f>
        <v>-</v>
      </c>
      <c r="E4811">
        <v>0.66086999999999996</v>
      </c>
      <c r="F4811">
        <v>10.5</v>
      </c>
      <c r="G4811">
        <v>-30.033630345376601</v>
      </c>
      <c r="H4811">
        <v>-1.2717375111229301</v>
      </c>
      <c r="I4811">
        <v>-14.416498353258</v>
      </c>
      <c r="J4811">
        <v>-1.3721459806944301</v>
      </c>
      <c r="K4811">
        <v>10.2765039176321</v>
      </c>
      <c r="M4811">
        <v>50</v>
      </c>
      <c r="O4811">
        <v>0</v>
      </c>
    </row>
    <row r="4812" spans="1:16" hidden="1" x14ac:dyDescent="0.3">
      <c r="A4812" t="s">
        <v>9854</v>
      </c>
      <c r="B4812" t="s">
        <v>9855</v>
      </c>
      <c r="C4812" t="str">
        <f>IFERROR(VLOOKUP(Table1[[#This Row],[Ticker]],[1]!Table2[[Symbol]:[Industry]],2,FALSE),"-")</f>
        <v>-</v>
      </c>
      <c r="D4812" t="s">
        <v>743</v>
      </c>
      <c r="E4812">
        <v>0.62861604399999904</v>
      </c>
      <c r="F4812">
        <v>37.64</v>
      </c>
      <c r="G4812">
        <v>37.927101470776797</v>
      </c>
      <c r="H4812">
        <v>-8.4793890944895298E-2</v>
      </c>
      <c r="I4812">
        <v>9.8489357834207691</v>
      </c>
      <c r="J4812">
        <v>-0.43027299899368099</v>
      </c>
      <c r="K4812">
        <v>36.304419537812699</v>
      </c>
      <c r="L4812">
        <v>32.264081885726704</v>
      </c>
      <c r="M4812">
        <v>21.949362773198501</v>
      </c>
      <c r="N4812">
        <v>1.10487421290275</v>
      </c>
      <c r="O4812">
        <v>3.5866099893730099</v>
      </c>
      <c r="P4812">
        <v>70.393843368039796</v>
      </c>
    </row>
    <row r="4813" spans="1:16" hidden="1" x14ac:dyDescent="0.3">
      <c r="A4813" t="s">
        <v>9856</v>
      </c>
      <c r="B4813" t="s">
        <v>9857</v>
      </c>
      <c r="C4813" t="str">
        <f>IFERROR(VLOOKUP(Table1[[#This Row],[Ticker]],[1]!Table2[[Symbol]:[Industry]],2,FALSE),"-")</f>
        <v>-</v>
      </c>
      <c r="D4813" t="s">
        <v>532</v>
      </c>
      <c r="E4813">
        <v>0.53694771600428903</v>
      </c>
      <c r="F4813">
        <v>5.64</v>
      </c>
      <c r="G4813">
        <v>16.8413696546233</v>
      </c>
      <c r="H4813">
        <v>8.6697829567133198</v>
      </c>
      <c r="I4813">
        <v>32.458501646741901</v>
      </c>
      <c r="J4813">
        <v>-1.3721459806944301</v>
      </c>
      <c r="K4813">
        <v>4.7609795603220997</v>
      </c>
      <c r="L4813">
        <v>4.1247528575522896</v>
      </c>
      <c r="M4813">
        <v>100</v>
      </c>
      <c r="N4813">
        <v>0</v>
      </c>
      <c r="O4813">
        <v>0</v>
      </c>
      <c r="P4813">
        <v>46.875</v>
      </c>
    </row>
    <row r="4814" spans="1:16" hidden="1" x14ac:dyDescent="0.3">
      <c r="A4814" t="s">
        <v>9858</v>
      </c>
      <c r="B4814" t="s">
        <v>9859</v>
      </c>
      <c r="C4814" t="str">
        <f>IFERROR(VLOOKUP(Table1[[#This Row],[Ticker]],[1]!Table2[[Symbol]:[Industry]],2,FALSE),"-")</f>
        <v>-</v>
      </c>
      <c r="D4814" t="s">
        <v>124</v>
      </c>
      <c r="E4814">
        <v>0.49906499999999998</v>
      </c>
      <c r="F4814">
        <v>20.37</v>
      </c>
      <c r="G4814">
        <v>-19.806357618103899</v>
      </c>
      <c r="H4814">
        <v>-1.2717375111229301</v>
      </c>
      <c r="I4814">
        <v>-9.4164983532579907</v>
      </c>
      <c r="J4814">
        <v>-1.3721459806944301</v>
      </c>
      <c r="K4814">
        <v>20.139579221514701</v>
      </c>
      <c r="L4814">
        <v>19.473248749066599</v>
      </c>
      <c r="M4814">
        <v>100</v>
      </c>
      <c r="N4814">
        <v>0</v>
      </c>
      <c r="O4814">
        <v>0</v>
      </c>
      <c r="P4814">
        <v>10.2272727272727</v>
      </c>
    </row>
    <row r="4815" spans="1:16" hidden="1" x14ac:dyDescent="0.3">
      <c r="A4815" t="s">
        <v>9860</v>
      </c>
      <c r="B4815" t="s">
        <v>9861</v>
      </c>
      <c r="C4815" t="str">
        <f>IFERROR(VLOOKUP(Table1[[#This Row],[Ticker]],[1]!Table2[[Symbol]:[Industry]],2,FALSE),"-")</f>
        <v>-</v>
      </c>
      <c r="D4815" t="s">
        <v>141</v>
      </c>
      <c r="E4815">
        <v>0.49402200000000002</v>
      </c>
      <c r="F4815">
        <v>4.1100000000000003</v>
      </c>
      <c r="G4815">
        <v>-30.033630345376601</v>
      </c>
      <c r="H4815">
        <v>-1.2717375111229301</v>
      </c>
      <c r="I4815">
        <v>-14.416498353258</v>
      </c>
      <c r="J4815">
        <v>-1.3721459806944301</v>
      </c>
      <c r="K4815">
        <v>4.1099999831445304</v>
      </c>
      <c r="L4815">
        <v>4.1092704072238497</v>
      </c>
      <c r="M4815">
        <v>100</v>
      </c>
      <c r="O4815">
        <v>0</v>
      </c>
      <c r="P4815">
        <v>0</v>
      </c>
    </row>
    <row r="4816" spans="1:16" hidden="1" x14ac:dyDescent="0.3">
      <c r="A4816" t="s">
        <v>9862</v>
      </c>
      <c r="B4816" t="s">
        <v>9863</v>
      </c>
      <c r="C4816" t="str">
        <f>IFERROR(VLOOKUP(Table1[[#This Row],[Ticker]],[1]!Table2[[Symbol]:[Industry]],2,FALSE),"-")</f>
        <v>-</v>
      </c>
      <c r="E4816">
        <v>0.38200000000000001</v>
      </c>
      <c r="F4816">
        <v>9.5500000000000007</v>
      </c>
      <c r="G4816">
        <v>-30.033630345376601</v>
      </c>
      <c r="H4816">
        <v>-1.2717375111229301</v>
      </c>
      <c r="I4816">
        <v>-14.416498353258</v>
      </c>
      <c r="J4816">
        <v>-1.3721459806944301</v>
      </c>
      <c r="K4816">
        <v>9.5499994690002907</v>
      </c>
      <c r="L4816">
        <v>9.5306283383422201</v>
      </c>
      <c r="M4816">
        <v>100</v>
      </c>
      <c r="O4816">
        <v>0</v>
      </c>
      <c r="P4816">
        <v>0</v>
      </c>
    </row>
    <row r="4817" spans="1:16" hidden="1" x14ac:dyDescent="0.3">
      <c r="A4817" t="s">
        <v>9864</v>
      </c>
      <c r="B4817" t="s">
        <v>9865</v>
      </c>
      <c r="C4817" t="str">
        <f>IFERROR(VLOOKUP(Table1[[#This Row],[Ticker]],[1]!Table2[[Symbol]:[Industry]],2,FALSE),"-")</f>
        <v>-</v>
      </c>
      <c r="D4817" t="s">
        <v>415</v>
      </c>
      <c r="E4817">
        <v>0.35678500000000002</v>
      </c>
      <c r="F4817">
        <v>7.15</v>
      </c>
      <c r="G4817">
        <v>-30.033630345376601</v>
      </c>
      <c r="H4817">
        <v>-1.2717375111229301</v>
      </c>
      <c r="I4817">
        <v>-14.416498353258</v>
      </c>
      <c r="J4817">
        <v>-1.3721459806944301</v>
      </c>
      <c r="K4817">
        <v>7.1499999687407598</v>
      </c>
      <c r="L4817">
        <v>7.1486869329826801</v>
      </c>
      <c r="M4817">
        <v>100</v>
      </c>
      <c r="O4817">
        <v>0</v>
      </c>
      <c r="P4817">
        <v>0</v>
      </c>
    </row>
    <row r="4818" spans="1:16" hidden="1" x14ac:dyDescent="0.3">
      <c r="A4818" t="s">
        <v>9866</v>
      </c>
      <c r="B4818" t="s">
        <v>9867</v>
      </c>
      <c r="C4818" t="str">
        <f>IFERROR(VLOOKUP(Table1[[#This Row],[Ticker]],[1]!Table2[[Symbol]:[Industry]],2,FALSE),"-")</f>
        <v>-</v>
      </c>
      <c r="D4818" t="s">
        <v>124</v>
      </c>
      <c r="E4818">
        <v>0.34499999999999997</v>
      </c>
      <c r="F4818">
        <v>3.45</v>
      </c>
      <c r="G4818">
        <v>-20.161018880408498</v>
      </c>
      <c r="H4818">
        <v>-1.2717375111229301</v>
      </c>
      <c r="I4818">
        <v>-14.416498353258</v>
      </c>
      <c r="J4818">
        <v>-1.3721459806944301</v>
      </c>
      <c r="K4818">
        <v>3.4499235033246101</v>
      </c>
      <c r="L4818">
        <v>3.4152825743564499</v>
      </c>
      <c r="M4818">
        <v>100</v>
      </c>
      <c r="O4818">
        <v>0</v>
      </c>
      <c r="P4818">
        <v>9.8726114649681591</v>
      </c>
    </row>
    <row r="4819" spans="1:16" hidden="1" x14ac:dyDescent="0.3">
      <c r="A4819" t="s">
        <v>9868</v>
      </c>
      <c r="B4819" t="s">
        <v>9869</v>
      </c>
      <c r="C4819" t="str">
        <f>IFERROR(VLOOKUP(Table1[[#This Row],[Ticker]],[1]!Table2[[Symbol]:[Industry]],2,FALSE),"-")</f>
        <v>-</v>
      </c>
      <c r="D4819" t="s">
        <v>630</v>
      </c>
      <c r="E4819">
        <v>0.33499999999999802</v>
      </c>
      <c r="F4819">
        <v>1</v>
      </c>
      <c r="G4819">
        <v>-14.8449732899431</v>
      </c>
      <c r="H4819">
        <v>-4.2627840798750798</v>
      </c>
      <c r="I4819">
        <v>-17.738252227332602</v>
      </c>
      <c r="J4819">
        <v>-0.68487498968562099</v>
      </c>
      <c r="M4819">
        <v>50</v>
      </c>
      <c r="N4819">
        <v>1</v>
      </c>
    </row>
    <row r="4820" spans="1:16" hidden="1" x14ac:dyDescent="0.3">
      <c r="A4820" t="s">
        <v>9870</v>
      </c>
      <c r="B4820" t="s">
        <v>9871</v>
      </c>
      <c r="C4820" t="str">
        <f>IFERROR(VLOOKUP(Table1[[#This Row],[Ticker]],[1]!Table2[[Symbol]:[Industry]],2,FALSE),"-")</f>
        <v>-</v>
      </c>
      <c r="D4820" t="s">
        <v>415</v>
      </c>
      <c r="E4820">
        <v>0.28151999999999999</v>
      </c>
      <c r="F4820">
        <v>11.73</v>
      </c>
      <c r="G4820">
        <v>100.871881465646</v>
      </c>
      <c r="H4820">
        <v>-1.2717375111229301</v>
      </c>
      <c r="I4820">
        <v>-14.416498353258</v>
      </c>
      <c r="J4820">
        <v>-1.3721459806944301</v>
      </c>
      <c r="K4820">
        <v>11.723190796413</v>
      </c>
      <c r="L4820">
        <v>10.5958526547692</v>
      </c>
      <c r="M4820">
        <v>99.999262565895194</v>
      </c>
      <c r="O4820">
        <v>0</v>
      </c>
      <c r="P4820">
        <v>263.15789473684202</v>
      </c>
    </row>
    <row r="4821" spans="1:16" hidden="1" x14ac:dyDescent="0.3">
      <c r="A4821" t="s">
        <v>9872</v>
      </c>
      <c r="B4821" t="s">
        <v>9873</v>
      </c>
      <c r="C4821" t="str">
        <f>IFERROR(VLOOKUP(Table1[[#This Row],[Ticker]],[1]!Table2[[Symbol]:[Industry]],2,FALSE),"-")</f>
        <v>-</v>
      </c>
      <c r="D4821" t="s">
        <v>366</v>
      </c>
      <c r="E4821">
        <v>0.22970760000000001</v>
      </c>
      <c r="F4821">
        <v>2.14</v>
      </c>
      <c r="G4821">
        <v>-25.1316695610629</v>
      </c>
      <c r="H4821">
        <v>-1.2717375111229301</v>
      </c>
      <c r="I4821">
        <v>-9.5145375689442702</v>
      </c>
      <c r="J4821">
        <v>-1.3721459806944301</v>
      </c>
      <c r="K4821">
        <v>2.12279954987756</v>
      </c>
      <c r="L4821">
        <v>2.0755350821201302</v>
      </c>
      <c r="M4821">
        <v>100</v>
      </c>
      <c r="N4821">
        <v>0</v>
      </c>
      <c r="O4821">
        <v>0</v>
      </c>
      <c r="P4821">
        <v>4.9019607843137303</v>
      </c>
    </row>
    <row r="4822" spans="1:16" hidden="1" x14ac:dyDescent="0.3">
      <c r="A4822" t="s">
        <v>9874</v>
      </c>
      <c r="B4822" t="s">
        <v>9875</v>
      </c>
      <c r="C4822" t="str">
        <f>IFERROR(VLOOKUP(Table1[[#This Row],[Ticker]],[1]!Table2[[Symbol]:[Industry]],2,FALSE),"-")</f>
        <v>-</v>
      </c>
      <c r="D4822" t="s">
        <v>72</v>
      </c>
      <c r="E4822">
        <v>0.205176</v>
      </c>
      <c r="F4822">
        <v>1.03</v>
      </c>
      <c r="G4822">
        <v>-30.033630345376601</v>
      </c>
      <c r="H4822">
        <v>-1.2717375111229301</v>
      </c>
      <c r="I4822">
        <v>-14.416498353258</v>
      </c>
      <c r="J4822">
        <v>-1.3721459806944301</v>
      </c>
      <c r="K4822">
        <v>1.0299999980861601</v>
      </c>
      <c r="L4822">
        <v>1.0299196081418001</v>
      </c>
      <c r="M4822">
        <v>100</v>
      </c>
      <c r="O4822">
        <v>0</v>
      </c>
      <c r="P4822">
        <v>0</v>
      </c>
    </row>
    <row r="4823" spans="1:16" hidden="1" x14ac:dyDescent="0.3">
      <c r="A4823" t="s">
        <v>9876</v>
      </c>
      <c r="B4823" t="s">
        <v>9877</v>
      </c>
      <c r="C4823" t="str">
        <f>IFERROR(VLOOKUP(Table1[[#This Row],[Ticker]],[1]!Table2[[Symbol]:[Industry]],2,FALSE),"-")</f>
        <v>-</v>
      </c>
      <c r="D4823" t="s">
        <v>967</v>
      </c>
      <c r="E4823">
        <v>0.20382</v>
      </c>
      <c r="F4823">
        <v>2.58</v>
      </c>
      <c r="G4823">
        <v>-30.033630345376601</v>
      </c>
      <c r="H4823">
        <v>-1.2717375111229301</v>
      </c>
      <c r="I4823">
        <v>-14.416498353258</v>
      </c>
      <c r="J4823">
        <v>-1.3721459806944301</v>
      </c>
      <c r="K4823">
        <v>2.5799999999999899</v>
      </c>
      <c r="L4823">
        <v>2.5799999999999899</v>
      </c>
      <c r="M4823">
        <v>50</v>
      </c>
      <c r="O4823">
        <v>0</v>
      </c>
      <c r="P4823">
        <v>0</v>
      </c>
    </row>
    <row r="4824" spans="1:16" hidden="1" x14ac:dyDescent="0.3">
      <c r="A4824" t="s">
        <v>9878</v>
      </c>
      <c r="B4824" t="s">
        <v>9879</v>
      </c>
      <c r="C4824" t="str">
        <f>IFERROR(VLOOKUP(Table1[[#This Row],[Ticker]],[1]!Table2[[Symbol]:[Industry]],2,FALSE),"-")</f>
        <v>-</v>
      </c>
      <c r="D4824" t="s">
        <v>89</v>
      </c>
      <c r="E4824">
        <v>0.17280000000000001</v>
      </c>
      <c r="F4824">
        <v>1.44</v>
      </c>
      <c r="G4824">
        <v>-95.583869579826398</v>
      </c>
      <c r="I4824">
        <v>-79.966737587707698</v>
      </c>
      <c r="K4824">
        <v>1.51599561782055</v>
      </c>
      <c r="L4824">
        <v>2.56737409726624</v>
      </c>
      <c r="M4824">
        <v>100</v>
      </c>
      <c r="O4824">
        <v>190.277777777777</v>
      </c>
      <c r="P4824">
        <v>71.428571428571402</v>
      </c>
    </row>
    <row r="4825" spans="1:16" hidden="1" x14ac:dyDescent="0.3">
      <c r="A4825" t="s">
        <v>9880</v>
      </c>
      <c r="B4825" t="s">
        <v>9881</v>
      </c>
      <c r="C4825" t="str">
        <f>IFERROR(VLOOKUP(Table1[[#This Row],[Ticker]],[1]!Table2[[Symbol]:[Industry]],2,FALSE),"-")</f>
        <v>-</v>
      </c>
      <c r="D4825" t="s">
        <v>175</v>
      </c>
      <c r="E4825">
        <v>0.14928</v>
      </c>
      <c r="F4825">
        <v>3.11</v>
      </c>
      <c r="G4825">
        <v>52.907546125211503</v>
      </c>
      <c r="H4825">
        <v>37.513309217848999</v>
      </c>
      <c r="I4825">
        <v>68.524678117330197</v>
      </c>
      <c r="J4825">
        <v>-1.3721459806944301</v>
      </c>
      <c r="K4825">
        <v>2.3254671001082401</v>
      </c>
      <c r="L4825">
        <v>1.95312400538319</v>
      </c>
      <c r="M4825">
        <v>100</v>
      </c>
      <c r="N4825">
        <v>1.82231404958677</v>
      </c>
      <c r="O4825">
        <v>0</v>
      </c>
      <c r="P4825">
        <v>82.941176470588204</v>
      </c>
    </row>
    <row r="4826" spans="1:16" hidden="1" x14ac:dyDescent="0.3">
      <c r="A4826" t="s">
        <v>9882</v>
      </c>
      <c r="B4826" t="s">
        <v>9883</v>
      </c>
      <c r="C4826" t="str">
        <f>IFERROR(VLOOKUP(Table1[[#This Row],[Ticker]],[1]!Table2[[Symbol]:[Industry]],2,FALSE),"-")</f>
        <v>-</v>
      </c>
      <c r="D4826" t="s">
        <v>228</v>
      </c>
      <c r="E4826">
        <v>0.124319999999998</v>
      </c>
      <c r="F4826">
        <v>5.18</v>
      </c>
      <c r="G4826">
        <v>-30.033630345376601</v>
      </c>
      <c r="H4826">
        <v>-1.2717375111229301</v>
      </c>
      <c r="I4826">
        <v>-14.416498353258</v>
      </c>
      <c r="J4826">
        <v>-1.3721459806944301</v>
      </c>
      <c r="K4826">
        <v>5.18</v>
      </c>
      <c r="L4826">
        <v>5.1799999999999899</v>
      </c>
      <c r="M4826">
        <v>100</v>
      </c>
      <c r="O4826">
        <v>0</v>
      </c>
      <c r="P4826">
        <v>0</v>
      </c>
    </row>
    <row r="4827" spans="1:16" hidden="1" x14ac:dyDescent="0.3">
      <c r="A4827" t="s">
        <v>9884</v>
      </c>
      <c r="B4827" t="s">
        <v>9885</v>
      </c>
      <c r="C4827" t="str">
        <f>IFERROR(VLOOKUP(Table1[[#This Row],[Ticker]],[1]!Table2[[Symbol]:[Industry]],2,FALSE),"-")</f>
        <v>-</v>
      </c>
      <c r="D4827" t="s">
        <v>228</v>
      </c>
      <c r="E4827">
        <v>0.114264</v>
      </c>
      <c r="F4827">
        <v>12</v>
      </c>
      <c r="G4827">
        <v>-30.033630345376601</v>
      </c>
      <c r="H4827">
        <v>-1.2717375111229301</v>
      </c>
      <c r="I4827">
        <v>-14.416498353258</v>
      </c>
      <c r="J4827">
        <v>-1.3721459806944301</v>
      </c>
      <c r="K4827">
        <v>12</v>
      </c>
      <c r="L4827">
        <v>12</v>
      </c>
      <c r="M4827">
        <v>50</v>
      </c>
      <c r="O4827">
        <v>0</v>
      </c>
      <c r="P4827">
        <v>0</v>
      </c>
    </row>
    <row r="4828" spans="1:16" hidden="1" x14ac:dyDescent="0.3">
      <c r="A4828" t="s">
        <v>9886</v>
      </c>
      <c r="B4828" t="s">
        <v>9887</v>
      </c>
      <c r="C4828" t="str">
        <f>IFERROR(VLOOKUP(Table1[[#This Row],[Ticker]],[1]!Table2[[Symbol]:[Industry]],2,FALSE),"-")</f>
        <v>-</v>
      </c>
      <c r="D4828" t="s">
        <v>127</v>
      </c>
      <c r="E4828">
        <v>0.105825</v>
      </c>
      <c r="F4828">
        <v>4.25</v>
      </c>
      <c r="G4828">
        <v>-30.033630345376601</v>
      </c>
      <c r="H4828">
        <v>-1.2717375111229301</v>
      </c>
      <c r="I4828">
        <v>-14.416498353258</v>
      </c>
      <c r="J4828">
        <v>-1.3721459806944301</v>
      </c>
      <c r="K4828">
        <v>4.2499999952154299</v>
      </c>
      <c r="L4828">
        <v>4.2497990203544802</v>
      </c>
      <c r="M4828">
        <v>100</v>
      </c>
      <c r="O4828">
        <v>0</v>
      </c>
      <c r="P4828">
        <v>0</v>
      </c>
    </row>
    <row r="4829" spans="1:16" hidden="1" x14ac:dyDescent="0.3">
      <c r="A4829" t="s">
        <v>9888</v>
      </c>
      <c r="B4829" t="s">
        <v>9889</v>
      </c>
      <c r="C4829" t="str">
        <f>IFERROR(VLOOKUP(Table1[[#This Row],[Ticker]],[1]!Table2[[Symbol]:[Industry]],2,FALSE),"-")</f>
        <v>-</v>
      </c>
      <c r="D4829" t="s">
        <v>415</v>
      </c>
      <c r="E4829">
        <v>9.7884604062407093E-2</v>
      </c>
      <c r="F4829">
        <v>4.63</v>
      </c>
      <c r="G4829">
        <v>-14.283630345376601</v>
      </c>
      <c r="H4829">
        <v>-1.2717375111229301</v>
      </c>
      <c r="I4829">
        <v>1.33350164674198</v>
      </c>
      <c r="J4829">
        <v>-1.3721459806944301</v>
      </c>
      <c r="K4829">
        <v>4.5337189649149403</v>
      </c>
      <c r="L4829">
        <v>4.23611198478162</v>
      </c>
      <c r="M4829">
        <v>50</v>
      </c>
      <c r="N4829">
        <v>0</v>
      </c>
      <c r="O4829">
        <v>0</v>
      </c>
      <c r="P4829">
        <v>15.749999999999901</v>
      </c>
    </row>
    <row r="4830" spans="1:16" hidden="1" x14ac:dyDescent="0.3">
      <c r="A4830" t="s">
        <v>9890</v>
      </c>
      <c r="B4830" t="s">
        <v>9891</v>
      </c>
      <c r="C4830" t="str">
        <f>IFERROR(VLOOKUP(Table1[[#This Row],[Ticker]],[1]!Table2[[Symbol]:[Industry]],2,FALSE),"-")</f>
        <v>-</v>
      </c>
      <c r="D4830" t="s">
        <v>532</v>
      </c>
      <c r="E4830">
        <v>9.1329431639917899E-2</v>
      </c>
      <c r="F4830">
        <v>4.55</v>
      </c>
      <c r="G4830">
        <v>-30.033630345376601</v>
      </c>
      <c r="H4830">
        <v>-1.2717375111229301</v>
      </c>
      <c r="I4830">
        <v>-14.416498353258</v>
      </c>
      <c r="J4830">
        <v>-1.3721459806944301</v>
      </c>
      <c r="K4830">
        <v>4.55</v>
      </c>
      <c r="L4830">
        <v>4.5499999999999803</v>
      </c>
      <c r="M4830">
        <v>50</v>
      </c>
      <c r="O4830">
        <v>0</v>
      </c>
      <c r="P4830">
        <v>0</v>
      </c>
    </row>
    <row r="4831" spans="1:16" hidden="1" x14ac:dyDescent="0.3">
      <c r="A4831" t="s">
        <v>9892</v>
      </c>
      <c r="B4831" t="s">
        <v>9893</v>
      </c>
      <c r="C4831" t="str">
        <f>IFERROR(VLOOKUP(Table1[[#This Row],[Ticker]],[1]!Table2[[Symbol]:[Industry]],2,FALSE),"-")</f>
        <v>-</v>
      </c>
      <c r="D4831" t="s">
        <v>127</v>
      </c>
      <c r="E4831">
        <v>9.0601812000000004E-2</v>
      </c>
      <c r="F4831">
        <v>0.44</v>
      </c>
      <c r="G4831">
        <v>-25.271725583471799</v>
      </c>
      <c r="H4831">
        <v>-1.2717375111229301</v>
      </c>
      <c r="I4831">
        <v>-14.416498353258</v>
      </c>
      <c r="J4831">
        <v>-1.3721459806944301</v>
      </c>
      <c r="K4831">
        <v>0.43999481392756401</v>
      </c>
      <c r="L4831">
        <v>0.435256747397812</v>
      </c>
      <c r="M4831">
        <v>50</v>
      </c>
      <c r="O4831">
        <v>0</v>
      </c>
      <c r="P4831">
        <v>4.7619047619047601</v>
      </c>
    </row>
    <row r="4832" spans="1:16" hidden="1" x14ac:dyDescent="0.3">
      <c r="A4832" t="s">
        <v>9894</v>
      </c>
      <c r="B4832" t="s">
        <v>9895</v>
      </c>
      <c r="C4832" t="str">
        <f>IFERROR(VLOOKUP(Table1[[#This Row],[Ticker]],[1]!Table2[[Symbol]:[Industry]],2,FALSE),"-")</f>
        <v>-</v>
      </c>
      <c r="D4832" t="s">
        <v>566</v>
      </c>
      <c r="E4832">
        <v>8.9298000000000002E-2</v>
      </c>
      <c r="F4832">
        <v>38.74</v>
      </c>
      <c r="G4832">
        <v>-25.047180480878001</v>
      </c>
      <c r="H4832">
        <v>-1.2717375111229301</v>
      </c>
      <c r="I4832">
        <v>-14.416498353258</v>
      </c>
      <c r="J4832">
        <v>-1.3721459806944301</v>
      </c>
      <c r="K4832">
        <v>38.739711559041297</v>
      </c>
      <c r="L4832">
        <v>38.511889502198201</v>
      </c>
      <c r="M4832">
        <v>50</v>
      </c>
      <c r="O4832">
        <v>0</v>
      </c>
      <c r="P4832">
        <v>4.9864498644986499</v>
      </c>
    </row>
    <row r="4833" spans="1:17" hidden="1" x14ac:dyDescent="0.3">
      <c r="A4833" t="s">
        <v>9896</v>
      </c>
      <c r="B4833" t="s">
        <v>9897</v>
      </c>
      <c r="C4833" t="str">
        <f>IFERROR(VLOOKUP(Table1[[#This Row],[Ticker]],[1]!Table2[[Symbol]:[Industry]],2,FALSE),"-")</f>
        <v>-</v>
      </c>
      <c r="E4833">
        <v>8.1900000000000001E-2</v>
      </c>
      <c r="F4833">
        <v>0.13</v>
      </c>
      <c r="G4833">
        <v>-30.033630345376601</v>
      </c>
      <c r="H4833">
        <v>-1.2717375111229301</v>
      </c>
      <c r="I4833">
        <v>-14.416498353258</v>
      </c>
      <c r="J4833">
        <v>-1.3721459806944301</v>
      </c>
      <c r="K4833">
        <v>0.12999999999999901</v>
      </c>
      <c r="L4833">
        <v>0.12999999999999901</v>
      </c>
      <c r="M4833">
        <v>50</v>
      </c>
      <c r="O4833">
        <v>0</v>
      </c>
      <c r="P4833">
        <v>0</v>
      </c>
    </row>
    <row r="4834" spans="1:17" hidden="1" x14ac:dyDescent="0.3">
      <c r="A4834" t="s">
        <v>9898</v>
      </c>
      <c r="B4834" t="s">
        <v>9899</v>
      </c>
      <c r="C4834" t="str">
        <f>IFERROR(VLOOKUP(Table1[[#This Row],[Ticker]],[1]!Table2[[Symbol]:[Industry]],2,FALSE),"-")</f>
        <v>-</v>
      </c>
      <c r="D4834" t="s">
        <v>532</v>
      </c>
      <c r="E4834">
        <v>7.0599999999999996E-2</v>
      </c>
      <c r="F4834">
        <v>3.53</v>
      </c>
      <c r="G4834">
        <v>-20.064782993351699</v>
      </c>
      <c r="H4834">
        <v>-1.2717375111229301</v>
      </c>
      <c r="I4834">
        <v>-9.6687238725458506</v>
      </c>
      <c r="J4834">
        <v>-1.3721459806944301</v>
      </c>
      <c r="K4834">
        <v>3.5012634716308102</v>
      </c>
      <c r="L4834">
        <v>3.46983977374772</v>
      </c>
      <c r="M4834">
        <v>100</v>
      </c>
      <c r="N4834">
        <v>0</v>
      </c>
      <c r="O4834">
        <v>0</v>
      </c>
      <c r="P4834">
        <v>9.9688473520249197</v>
      </c>
    </row>
    <row r="4835" spans="1:17" hidden="1" x14ac:dyDescent="0.3">
      <c r="A4835" t="s">
        <v>9900</v>
      </c>
      <c r="B4835" t="s">
        <v>9901</v>
      </c>
      <c r="C4835" t="str">
        <f>IFERROR(VLOOKUP(Table1[[#This Row],[Ticker]],[1]!Table2[[Symbol]:[Industry]],2,FALSE),"-")</f>
        <v>-</v>
      </c>
      <c r="D4835" t="s">
        <v>356</v>
      </c>
      <c r="E4835">
        <v>6.8757239999999997E-2</v>
      </c>
      <c r="F4835">
        <v>2.35</v>
      </c>
      <c r="G4835">
        <v>255.21227129396701</v>
      </c>
      <c r="H4835">
        <v>30.750734398989401</v>
      </c>
      <c r="I4835">
        <v>52.250168313408601</v>
      </c>
      <c r="J4835">
        <v>8.4409381314550895</v>
      </c>
      <c r="K4835">
        <v>1.88960807628506</v>
      </c>
      <c r="L4835">
        <v>1.48406683946789</v>
      </c>
      <c r="M4835">
        <v>100</v>
      </c>
      <c r="N4835">
        <v>0.76190476190476097</v>
      </c>
      <c r="O4835">
        <v>0</v>
      </c>
      <c r="P4835">
        <v>285.24590163934403</v>
      </c>
    </row>
    <row r="4836" spans="1:17" hidden="1" x14ac:dyDescent="0.3">
      <c r="A4836" t="s">
        <v>9902</v>
      </c>
      <c r="B4836" t="s">
        <v>9903</v>
      </c>
      <c r="C4836" t="str">
        <f>IFERROR(VLOOKUP(Table1[[#This Row],[Ticker]],[1]!Table2[[Symbol]:[Industry]],2,FALSE),"-")</f>
        <v>-</v>
      </c>
      <c r="D4836" t="s">
        <v>180</v>
      </c>
      <c r="E4836">
        <v>5.1029999999999999E-2</v>
      </c>
      <c r="F4836">
        <v>22.68</v>
      </c>
      <c r="G4836">
        <v>-98.357652691745301</v>
      </c>
      <c r="H4836">
        <v>-1.2717375111229301</v>
      </c>
      <c r="I4836">
        <v>-14.416498353258</v>
      </c>
      <c r="J4836">
        <v>-1.3721459806944301</v>
      </c>
      <c r="K4836">
        <v>22.754662534726201</v>
      </c>
      <c r="L4836">
        <v>32.3513296838439</v>
      </c>
      <c r="M4836">
        <v>0</v>
      </c>
      <c r="O4836">
        <v>215.69664902998201</v>
      </c>
      <c r="P4836">
        <v>4.9999999999999796</v>
      </c>
    </row>
    <row r="4837" spans="1:17" hidden="1" x14ac:dyDescent="0.3">
      <c r="A4837" t="s">
        <v>9904</v>
      </c>
      <c r="B4837" t="s">
        <v>9905</v>
      </c>
      <c r="C4837" t="str">
        <f>IFERROR(VLOOKUP(Table1[[#This Row],[Ticker]],[1]!Table2[[Symbol]:[Industry]],2,FALSE),"-")</f>
        <v>-</v>
      </c>
      <c r="D4837" t="s">
        <v>141</v>
      </c>
      <c r="E4837">
        <v>2.6800000000000001E-2</v>
      </c>
      <c r="F4837">
        <v>1.34</v>
      </c>
      <c r="G4837">
        <v>-30.033630345376601</v>
      </c>
      <c r="H4837">
        <v>-1.2717375111229301</v>
      </c>
      <c r="I4837">
        <v>-14.416498353258</v>
      </c>
      <c r="J4837">
        <v>-1.3721459806944301</v>
      </c>
      <c r="K4837">
        <v>1.3399999972418299</v>
      </c>
      <c r="L4837">
        <v>1.3398806120911799</v>
      </c>
      <c r="M4837">
        <v>100</v>
      </c>
      <c r="O4837">
        <v>0</v>
      </c>
      <c r="P4837">
        <v>0</v>
      </c>
    </row>
    <row r="4838" spans="1:17" hidden="1" x14ac:dyDescent="0.3">
      <c r="A4838" t="s">
        <v>9906</v>
      </c>
      <c r="B4838" t="s">
        <v>9907</v>
      </c>
      <c r="C4838" t="str">
        <f>IFERROR(VLOOKUP(Table1[[#This Row],[Ticker]],[1]!Table2[[Symbol]:[Industry]],2,FALSE),"-")</f>
        <v>-</v>
      </c>
      <c r="D4838" t="s">
        <v>127</v>
      </c>
      <c r="E4838">
        <v>2.4500000000000001E-2</v>
      </c>
      <c r="F4838">
        <v>0.05</v>
      </c>
      <c r="G4838">
        <v>-30.033630345376601</v>
      </c>
      <c r="H4838">
        <v>-1.2717375111229301</v>
      </c>
      <c r="I4838">
        <v>135.58350164674201</v>
      </c>
      <c r="J4838">
        <v>-1.3721459806944301</v>
      </c>
      <c r="K4838">
        <v>4.7157412855993099E-2</v>
      </c>
      <c r="M4838">
        <v>100</v>
      </c>
      <c r="O4838">
        <v>0</v>
      </c>
    </row>
    <row r="4839" spans="1:17" hidden="1" x14ac:dyDescent="0.3">
      <c r="A4839" t="s">
        <v>9908</v>
      </c>
      <c r="B4839" t="s">
        <v>9909</v>
      </c>
      <c r="C4839" t="str">
        <f>IFERROR(VLOOKUP(Table1[[#This Row],[Ticker]],[1]!Table2[[Symbol]:[Industry]],2,FALSE),"-")</f>
        <v>-</v>
      </c>
      <c r="E4839">
        <v>4.9799999999999996E-4</v>
      </c>
      <c r="F4839">
        <v>0.02</v>
      </c>
      <c r="G4839">
        <v>-30.033630345376601</v>
      </c>
      <c r="H4839">
        <v>-1.2717375111229301</v>
      </c>
      <c r="I4839">
        <v>-14.416498353258</v>
      </c>
      <c r="J4839">
        <v>-1.3721459806944301</v>
      </c>
      <c r="K4839">
        <v>0.02</v>
      </c>
      <c r="L4839">
        <v>0.02</v>
      </c>
      <c r="M4839">
        <v>50</v>
      </c>
      <c r="O4839">
        <v>0</v>
      </c>
      <c r="P4839">
        <v>0</v>
      </c>
    </row>
    <row r="4840" spans="1:17" hidden="1" x14ac:dyDescent="0.3">
      <c r="A4840" t="s">
        <v>9910</v>
      </c>
      <c r="B4840" t="s">
        <v>9911</v>
      </c>
      <c r="C4840" t="str">
        <f>IFERROR(VLOOKUP(Table1[[#This Row],[Ticker]],[1]!Table2[[Symbol]:[Industry]],2,FALSE),"-")</f>
        <v>-</v>
      </c>
      <c r="D4840" t="s">
        <v>1351</v>
      </c>
      <c r="E4840">
        <v>0</v>
      </c>
      <c r="F4840">
        <v>1251.06</v>
      </c>
      <c r="G4840">
        <v>-21.4497531061043</v>
      </c>
      <c r="H4840">
        <v>-0.15810133129131199</v>
      </c>
      <c r="I4840">
        <v>-10.343625880086</v>
      </c>
      <c r="J4840">
        <v>-1.1902534975815899</v>
      </c>
      <c r="K4840">
        <v>1239.3263215194299</v>
      </c>
      <c r="L4840">
        <v>1209.5192104769301</v>
      </c>
      <c r="M4840">
        <v>36.382996971611497</v>
      </c>
      <c r="N4840">
        <v>1.07613160286536</v>
      </c>
      <c r="O4840">
        <v>2.42514347833038</v>
      </c>
      <c r="P4840">
        <v>8.6178155929848899</v>
      </c>
      <c r="Q4840">
        <v>-0.13193077695746</v>
      </c>
    </row>
    <row r="4841" spans="1:17" hidden="1" x14ac:dyDescent="0.3">
      <c r="A4841" t="s">
        <v>9912</v>
      </c>
      <c r="B4841" t="s">
        <v>9913</v>
      </c>
      <c r="C4841" t="str">
        <f>IFERROR(VLOOKUP(Table1[[#This Row],[Ticker]],[1]!Table2[[Symbol]:[Industry]],2,FALSE),"-")</f>
        <v>-</v>
      </c>
      <c r="D4841" t="s">
        <v>1351</v>
      </c>
      <c r="E4841">
        <v>0</v>
      </c>
      <c r="F4841">
        <v>1233.3</v>
      </c>
      <c r="G4841">
        <v>-22.696815723966701</v>
      </c>
      <c r="H4841">
        <v>-0.78234110002994495</v>
      </c>
      <c r="I4841">
        <v>-10.591131727561301</v>
      </c>
      <c r="J4841">
        <v>-1.53422053498941</v>
      </c>
      <c r="K4841">
        <v>1223.6595115621401</v>
      </c>
      <c r="L4841">
        <v>1198.34520523733</v>
      </c>
      <c r="M4841">
        <v>36.058663394519002</v>
      </c>
      <c r="N4841">
        <v>1.3510261477527401</v>
      </c>
      <c r="O4841">
        <v>12.9084569853239</v>
      </c>
      <c r="P4841">
        <v>9.9687917967008399</v>
      </c>
      <c r="Q4841">
        <v>-0.13333261542483699</v>
      </c>
    </row>
    <row r="4842" spans="1:17" hidden="1" x14ac:dyDescent="0.3">
      <c r="A4842" t="s">
        <v>9914</v>
      </c>
      <c r="B4842" t="s">
        <v>9915</v>
      </c>
      <c r="C4842" t="str">
        <f>IFERROR(VLOOKUP(Table1[[#This Row],[Ticker]],[1]!Table2[[Symbol]:[Industry]],2,FALSE),"-")</f>
        <v>-</v>
      </c>
      <c r="D4842" t="s">
        <v>743</v>
      </c>
      <c r="E4842">
        <v>0</v>
      </c>
      <c r="F4842">
        <v>52.23</v>
      </c>
      <c r="G4842">
        <v>-14.203771390351299</v>
      </c>
      <c r="H4842">
        <v>-1.48050577834631</v>
      </c>
      <c r="I4842">
        <v>-2.3349532888803299</v>
      </c>
      <c r="J4842">
        <v>-0.19839189179699901</v>
      </c>
      <c r="K4842">
        <v>51.7885451729693</v>
      </c>
      <c r="L4842">
        <v>49.290310580336303</v>
      </c>
      <c r="M4842">
        <v>37.853305265548997</v>
      </c>
      <c r="N4842">
        <v>0.11416567969309099</v>
      </c>
      <c r="O4842">
        <v>6.2607696726019402</v>
      </c>
      <c r="P4842">
        <v>22.438932908246901</v>
      </c>
      <c r="Q4842">
        <v>7.2054511565187995E-2</v>
      </c>
    </row>
    <row r="4843" spans="1:17" hidden="1" x14ac:dyDescent="0.3">
      <c r="A4843" t="s">
        <v>9916</v>
      </c>
      <c r="B4843" t="s">
        <v>9917</v>
      </c>
      <c r="C4843" t="str">
        <f>IFERROR(VLOOKUP(Table1[[#This Row],[Ticker]],[1]!Table2[[Symbol]:[Industry]],2,FALSE),"-")</f>
        <v>-</v>
      </c>
      <c r="D4843" t="s">
        <v>743</v>
      </c>
      <c r="E4843">
        <v>0</v>
      </c>
      <c r="F4843">
        <v>25.69</v>
      </c>
      <c r="G4843">
        <v>-18.855199566824599</v>
      </c>
      <c r="H4843">
        <v>-1.9288693240336401</v>
      </c>
      <c r="I4843">
        <v>-3.3966193558509099</v>
      </c>
      <c r="J4843">
        <v>-1.0598899307334699</v>
      </c>
      <c r="K4843">
        <v>25.4437068165645</v>
      </c>
      <c r="L4843">
        <v>24.393533234927599</v>
      </c>
      <c r="M4843">
        <v>42.1652590342811</v>
      </c>
      <c r="N4843">
        <v>0.73867810889410102</v>
      </c>
      <c r="O4843">
        <v>4.6321525885558401</v>
      </c>
      <c r="P4843">
        <v>17.574370709382102</v>
      </c>
      <c r="Q4843">
        <v>-2.5629607369169999E-2</v>
      </c>
    </row>
    <row r="4844" spans="1:17" hidden="1" x14ac:dyDescent="0.3">
      <c r="A4844" t="s">
        <v>9918</v>
      </c>
      <c r="B4844" t="s">
        <v>9919</v>
      </c>
      <c r="C4844" t="str">
        <f>IFERROR(VLOOKUP(Table1[[#This Row],[Ticker]],[1]!Table2[[Symbol]:[Industry]],2,FALSE),"-")</f>
        <v>-</v>
      </c>
      <c r="D4844" t="s">
        <v>743</v>
      </c>
      <c r="E4844">
        <v>0</v>
      </c>
      <c r="F4844">
        <v>22.33</v>
      </c>
      <c r="G4844">
        <v>20.144592803456401</v>
      </c>
      <c r="H4844">
        <v>-0.41665200257206902</v>
      </c>
      <c r="I4844">
        <v>8.1411306258857898</v>
      </c>
      <c r="J4844">
        <v>-1.05880667899345</v>
      </c>
      <c r="K4844">
        <v>21.598291034720098</v>
      </c>
      <c r="L4844">
        <v>19.257893229573501</v>
      </c>
      <c r="M4844">
        <v>39.917065374287702</v>
      </c>
      <c r="N4844">
        <v>0.852898543519925</v>
      </c>
      <c r="O4844">
        <v>2.4182713837886198</v>
      </c>
      <c r="P4844">
        <v>54.532871972318297</v>
      </c>
      <c r="Q4844">
        <v>8.1438948753974005E-2</v>
      </c>
    </row>
    <row r="4845" spans="1:17" hidden="1" x14ac:dyDescent="0.3">
      <c r="A4845" t="s">
        <v>9920</v>
      </c>
      <c r="B4845" t="s">
        <v>9921</v>
      </c>
      <c r="C4845" t="str">
        <f>IFERROR(VLOOKUP(Table1[[#This Row],[Ticker]],[1]!Table2[[Symbol]:[Industry]],2,FALSE),"-")</f>
        <v>-</v>
      </c>
      <c r="D4845" t="s">
        <v>743</v>
      </c>
      <c r="E4845">
        <v>0</v>
      </c>
      <c r="F4845">
        <v>31.06</v>
      </c>
      <c r="G4845">
        <v>26.510898660217801</v>
      </c>
      <c r="H4845">
        <v>0.40313933616771402</v>
      </c>
      <c r="I4845">
        <v>3.99753138368441</v>
      </c>
      <c r="J4845">
        <v>-0.59089598069443205</v>
      </c>
      <c r="K4845">
        <v>29.844712179959501</v>
      </c>
      <c r="L4845">
        <v>26.742959023715699</v>
      </c>
      <c r="M4845">
        <v>46.770192321881197</v>
      </c>
      <c r="N4845">
        <v>1.47660763424982</v>
      </c>
      <c r="O4845">
        <v>4.4752092723760502</v>
      </c>
      <c r="P4845">
        <v>59.159620804509302</v>
      </c>
      <c r="Q4845">
        <v>-1.7638996257211999E-2</v>
      </c>
    </row>
    <row r="4846" spans="1:17" hidden="1" x14ac:dyDescent="0.3">
      <c r="A4846" t="s">
        <v>9922</v>
      </c>
      <c r="B4846" t="s">
        <v>9923</v>
      </c>
      <c r="C4846" t="str">
        <f>IFERROR(VLOOKUP(Table1[[#This Row],[Ticker]],[1]!Table2[[Symbol]:[Industry]],2,FALSE),"-")</f>
        <v>-</v>
      </c>
      <c r="D4846" t="s">
        <v>743</v>
      </c>
      <c r="E4846">
        <v>0</v>
      </c>
      <c r="F4846">
        <v>45.45</v>
      </c>
      <c r="G4846">
        <v>10.287456409794601</v>
      </c>
      <c r="H4846">
        <v>1.54644430705889</v>
      </c>
      <c r="I4846">
        <v>-0.64928934199392696</v>
      </c>
      <c r="J4846">
        <v>-5.0757402866883503E-2</v>
      </c>
      <c r="K4846">
        <v>41.829946605088601</v>
      </c>
      <c r="L4846">
        <v>38.174447355743503</v>
      </c>
      <c r="M4846">
        <v>42.372329352446798</v>
      </c>
      <c r="N4846">
        <v>1.23993475163816</v>
      </c>
      <c r="O4846">
        <v>3.34433443344333</v>
      </c>
      <c r="P4846">
        <v>61.170212765957402</v>
      </c>
      <c r="Q4846">
        <v>2.6969867049001998E-2</v>
      </c>
    </row>
    <row r="4847" spans="1:17" hidden="1" x14ac:dyDescent="0.3">
      <c r="A4847" t="s">
        <v>9924</v>
      </c>
      <c r="B4847" t="s">
        <v>9925</v>
      </c>
      <c r="C4847" t="str">
        <f>IFERROR(VLOOKUP(Table1[[#This Row],[Ticker]],[1]!Table2[[Symbol]:[Industry]],2,FALSE),"-")</f>
        <v>-</v>
      </c>
      <c r="D4847" t="s">
        <v>743</v>
      </c>
      <c r="E4847">
        <v>0</v>
      </c>
      <c r="F4847">
        <v>39.74</v>
      </c>
      <c r="G4847">
        <v>9.7482901611305497</v>
      </c>
      <c r="H4847">
        <v>0.738952231814201</v>
      </c>
      <c r="I4847">
        <v>3.9630071576148</v>
      </c>
      <c r="J4847">
        <v>-0.21111619775652599</v>
      </c>
      <c r="K4847">
        <v>38.453855738427201</v>
      </c>
      <c r="L4847">
        <v>35.038147483086199</v>
      </c>
      <c r="M4847">
        <v>37.855201331873801</v>
      </c>
      <c r="N4847">
        <v>0.63357414472818296</v>
      </c>
      <c r="O4847">
        <v>19.778560644187198</v>
      </c>
      <c r="P4847">
        <v>64.214876033057806</v>
      </c>
      <c r="Q4847">
        <v>5.8879591037521002E-2</v>
      </c>
    </row>
    <row r="4848" spans="1:17" hidden="1" x14ac:dyDescent="0.3">
      <c r="A4848" t="s">
        <v>9926</v>
      </c>
      <c r="B4848" t="s">
        <v>9927</v>
      </c>
      <c r="C4848" t="str">
        <f>IFERROR(VLOOKUP(Table1[[#This Row],[Ticker]],[1]!Table2[[Symbol]:[Industry]],2,FALSE),"-")</f>
        <v>-</v>
      </c>
      <c r="D4848" t="s">
        <v>743</v>
      </c>
      <c r="E4848">
        <v>0</v>
      </c>
      <c r="F4848">
        <v>51.82</v>
      </c>
      <c r="G4848">
        <v>-14.647302133397099</v>
      </c>
      <c r="H4848">
        <v>-1.97784438135193</v>
      </c>
      <c r="I4848">
        <v>-3.0714188517539198</v>
      </c>
      <c r="J4848">
        <v>-0.71437852083759301</v>
      </c>
      <c r="K4848">
        <v>51.615555830081497</v>
      </c>
      <c r="L4848">
        <v>49.132669650596704</v>
      </c>
      <c r="M4848">
        <v>38.548106434567202</v>
      </c>
      <c r="N4848">
        <v>0.49225925984437802</v>
      </c>
      <c r="O4848">
        <v>5.1717483597066796</v>
      </c>
      <c r="P4848">
        <v>22.6508875739644</v>
      </c>
      <c r="Q4848">
        <v>-3.9160773297699998E-4</v>
      </c>
    </row>
    <row r="4849" spans="1:17" hidden="1" x14ac:dyDescent="0.3">
      <c r="A4849" t="s">
        <v>9928</v>
      </c>
      <c r="B4849" t="s">
        <v>9929</v>
      </c>
      <c r="C4849" t="str">
        <f>IFERROR(VLOOKUP(Table1[[#This Row],[Ticker]],[1]!Table2[[Symbol]:[Industry]],2,FALSE),"-")</f>
        <v>-</v>
      </c>
      <c r="D4849" t="s">
        <v>743</v>
      </c>
      <c r="E4849">
        <v>0</v>
      </c>
      <c r="F4849">
        <v>162.74</v>
      </c>
      <c r="G4849">
        <v>14.7270883879448</v>
      </c>
      <c r="H4849">
        <v>-0.97481805052662296</v>
      </c>
      <c r="I4849">
        <v>2.2513631421896898</v>
      </c>
      <c r="J4849">
        <v>-1.44610136094835</v>
      </c>
      <c r="K4849">
        <v>155.37485416035</v>
      </c>
      <c r="L4849">
        <v>141.136100409025</v>
      </c>
      <c r="M4849">
        <v>34.574083232051997</v>
      </c>
      <c r="N4849">
        <v>0.87219572956485003</v>
      </c>
      <c r="O4849">
        <v>1.9601818852156701</v>
      </c>
      <c r="P4849">
        <v>46.612612612612601</v>
      </c>
      <c r="Q4849">
        <v>3.8010026247456002E-2</v>
      </c>
    </row>
    <row r="4850" spans="1:17" hidden="1" x14ac:dyDescent="0.3">
      <c r="A4850" t="s">
        <v>9930</v>
      </c>
      <c r="B4850" t="s">
        <v>9931</v>
      </c>
      <c r="C4850" t="str">
        <f>IFERROR(VLOOKUP(Table1[[#This Row],[Ticker]],[1]!Table2[[Symbol]:[Industry]],2,FALSE),"-")</f>
        <v>-</v>
      </c>
      <c r="D4850" t="s">
        <v>569</v>
      </c>
      <c r="E4850">
        <v>0</v>
      </c>
      <c r="F4850">
        <v>85.6</v>
      </c>
      <c r="G4850">
        <v>-34.209159283023503</v>
      </c>
      <c r="H4850">
        <v>-5.0919622302240599</v>
      </c>
      <c r="I4850">
        <v>-35.6241566743183</v>
      </c>
      <c r="J4850">
        <v>-0.66626362775326897</v>
      </c>
      <c r="K4850">
        <v>88.688178603823999</v>
      </c>
      <c r="L4850">
        <v>94.990654573210193</v>
      </c>
      <c r="M4850">
        <v>70.236447926634199</v>
      </c>
      <c r="N4850">
        <v>0.46709627174920998</v>
      </c>
      <c r="O4850">
        <v>54.556074766355103</v>
      </c>
      <c r="P4850">
        <v>29.618413082979899</v>
      </c>
      <c r="Q4850">
        <v>0.14567341613641299</v>
      </c>
    </row>
    <row r="4851" spans="1:17" hidden="1" x14ac:dyDescent="0.3">
      <c r="A4851" t="s">
        <v>9932</v>
      </c>
      <c r="B4851" t="s">
        <v>9933</v>
      </c>
      <c r="C4851" t="str">
        <f>IFERROR(VLOOKUP(Table1[[#This Row],[Ticker]],[1]!Table2[[Symbol]:[Industry]],2,FALSE),"-")</f>
        <v>-</v>
      </c>
      <c r="D4851" t="s">
        <v>743</v>
      </c>
      <c r="E4851">
        <v>0</v>
      </c>
      <c r="F4851">
        <v>281.83999999999997</v>
      </c>
      <c r="G4851">
        <v>6.1209590266039999</v>
      </c>
      <c r="H4851">
        <v>-2.0723017855013599</v>
      </c>
      <c r="I4851">
        <v>1.70562269655451</v>
      </c>
      <c r="J4851">
        <v>-0.25048938017677003</v>
      </c>
      <c r="K4851">
        <v>271.84575207218001</v>
      </c>
      <c r="L4851">
        <v>249.87750399946299</v>
      </c>
      <c r="M4851">
        <v>38.8935273072047</v>
      </c>
      <c r="N4851">
        <v>0.66754871173598096</v>
      </c>
      <c r="O4851">
        <v>2.8952597218279998</v>
      </c>
      <c r="P4851">
        <v>40.3935242839352</v>
      </c>
      <c r="Q4851">
        <v>1.8802390589823002E-2</v>
      </c>
    </row>
    <row r="4852" spans="1:17" hidden="1" x14ac:dyDescent="0.3">
      <c r="A4852" t="s">
        <v>9934</v>
      </c>
      <c r="B4852" t="s">
        <v>9935</v>
      </c>
      <c r="C4852" t="str">
        <f>IFERROR(VLOOKUP(Table1[[#This Row],[Ticker]],[1]!Table2[[Symbol]:[Industry]],2,FALSE),"-")</f>
        <v>-</v>
      </c>
      <c r="D4852" t="s">
        <v>228</v>
      </c>
      <c r="E4852">
        <v>0</v>
      </c>
      <c r="F4852">
        <v>1393.85</v>
      </c>
      <c r="G4852">
        <v>-39.051254366264303</v>
      </c>
      <c r="H4852">
        <v>-13.0704796494877</v>
      </c>
      <c r="I4852">
        <v>-9.1845327800444601</v>
      </c>
      <c r="J4852">
        <v>-0.719020307831442</v>
      </c>
      <c r="K4852">
        <v>1485.7934037305999</v>
      </c>
      <c r="L4852">
        <v>1499.8177713083101</v>
      </c>
      <c r="M4852">
        <v>62.226032105996701</v>
      </c>
      <c r="N4852">
        <v>0.79993708319038304</v>
      </c>
      <c r="O4852">
        <v>56.042615776446503</v>
      </c>
      <c r="P4852">
        <v>19.587319291321599</v>
      </c>
      <c r="Q4852">
        <v>6.3467078324692006E-2</v>
      </c>
    </row>
    <row r="4853" spans="1:17" hidden="1" x14ac:dyDescent="0.3">
      <c r="A4853" t="s">
        <v>9936</v>
      </c>
      <c r="B4853" t="s">
        <v>9937</v>
      </c>
      <c r="C4853" t="str">
        <f>IFERROR(VLOOKUP(Table1[[#This Row],[Ticker]],[1]!Table2[[Symbol]:[Industry]],2,FALSE),"-")</f>
        <v>-</v>
      </c>
      <c r="D4853" t="s">
        <v>743</v>
      </c>
      <c r="E4853">
        <v>0</v>
      </c>
      <c r="F4853">
        <v>274.51</v>
      </c>
      <c r="G4853">
        <v>0.19550765927251801</v>
      </c>
      <c r="H4853">
        <v>-1.05658964254546</v>
      </c>
      <c r="I4853">
        <v>-0.37470532430200898</v>
      </c>
      <c r="J4853">
        <v>-0.70179175526494098</v>
      </c>
      <c r="K4853">
        <v>266.14201995082698</v>
      </c>
      <c r="L4853">
        <v>246.645499744375</v>
      </c>
      <c r="M4853">
        <v>30.520322535784199</v>
      </c>
      <c r="N4853">
        <v>0.202117766776853</v>
      </c>
      <c r="O4853">
        <v>6.3713525918910099</v>
      </c>
      <c r="P4853">
        <v>34.894348894348802</v>
      </c>
      <c r="Q4853">
        <v>1.6721317295981999E-2</v>
      </c>
    </row>
    <row r="4854" spans="1:17" hidden="1" x14ac:dyDescent="0.3">
      <c r="A4854" t="s">
        <v>9938</v>
      </c>
      <c r="B4854" t="s">
        <v>9939</v>
      </c>
      <c r="C4854" t="str">
        <f>IFERROR(VLOOKUP(Table1[[#This Row],[Ticker]],[1]!Table2[[Symbol]:[Industry]],2,FALSE),"-")</f>
        <v>-</v>
      </c>
      <c r="D4854" t="s">
        <v>743</v>
      </c>
      <c r="E4854">
        <v>0</v>
      </c>
      <c r="F4854">
        <v>761.69</v>
      </c>
      <c r="G4854">
        <v>38.612445155564302</v>
      </c>
      <c r="H4854">
        <v>0.57280355425625196</v>
      </c>
      <c r="I4854">
        <v>12.512795585984399</v>
      </c>
      <c r="J4854">
        <v>-0.62938231938411404</v>
      </c>
      <c r="K4854">
        <v>734.37455014347097</v>
      </c>
      <c r="L4854">
        <v>642.58796092371699</v>
      </c>
      <c r="M4854">
        <v>33.773001793398997</v>
      </c>
      <c r="N4854">
        <v>0.47589577709203401</v>
      </c>
      <c r="O4854">
        <v>0.43981147185860803</v>
      </c>
      <c r="P4854">
        <v>76.726218097447799</v>
      </c>
      <c r="Q4854">
        <v>3.7138248543373997E-2</v>
      </c>
    </row>
    <row r="4855" spans="1:17" hidden="1" x14ac:dyDescent="0.3">
      <c r="A4855" t="s">
        <v>9940</v>
      </c>
      <c r="B4855" t="s">
        <v>9941</v>
      </c>
      <c r="C4855" t="str">
        <f>IFERROR(VLOOKUP(Table1[[#This Row],[Ticker]],[1]!Table2[[Symbol]:[Industry]],2,FALSE),"-")</f>
        <v>-</v>
      </c>
      <c r="D4855" t="s">
        <v>743</v>
      </c>
      <c r="E4855">
        <v>0</v>
      </c>
      <c r="F4855">
        <v>267.70999999999998</v>
      </c>
      <c r="G4855">
        <v>0.63310140003527904</v>
      </c>
      <c r="H4855">
        <v>0.136659725229654</v>
      </c>
      <c r="I4855">
        <v>0.22955534893889801</v>
      </c>
      <c r="J4855">
        <v>-0.40453816423754502</v>
      </c>
      <c r="K4855">
        <v>258.69329032971501</v>
      </c>
      <c r="L4855">
        <v>240.130316675253</v>
      </c>
      <c r="M4855">
        <v>38.590708796903002</v>
      </c>
      <c r="N4855">
        <v>0.321272823117841</v>
      </c>
      <c r="O4855">
        <v>2.7193605020358</v>
      </c>
      <c r="P4855">
        <v>34.527638190954697</v>
      </c>
      <c r="Q4855">
        <v>1.5258138167479E-2</v>
      </c>
    </row>
    <row r="4856" spans="1:17" hidden="1" x14ac:dyDescent="0.3">
      <c r="A4856" t="s">
        <v>9942</v>
      </c>
      <c r="B4856" t="s">
        <v>9943</v>
      </c>
      <c r="C4856" t="str">
        <f>IFERROR(VLOOKUP(Table1[[#This Row],[Ticker]],[1]!Table2[[Symbol]:[Industry]],2,FALSE),"-")</f>
        <v>-</v>
      </c>
      <c r="D4856" t="s">
        <v>743</v>
      </c>
      <c r="E4856">
        <v>0</v>
      </c>
      <c r="F4856">
        <v>263.8</v>
      </c>
      <c r="G4856">
        <v>-18.220804507204299</v>
      </c>
      <c r="H4856">
        <v>-2.0460236570664301</v>
      </c>
      <c r="I4856">
        <v>-3.16011945738689</v>
      </c>
      <c r="J4856">
        <v>-1.45581844104511</v>
      </c>
      <c r="K4856">
        <v>260.65416072605802</v>
      </c>
      <c r="L4856">
        <v>249.897527879102</v>
      </c>
      <c r="M4856">
        <v>43.6990592984979</v>
      </c>
      <c r="N4856">
        <v>0.62600079443426704</v>
      </c>
      <c r="O4856">
        <v>4.2115238817285796</v>
      </c>
      <c r="P4856">
        <v>17.584131936706001</v>
      </c>
      <c r="Q4856">
        <v>-2.6504851824225999E-2</v>
      </c>
    </row>
    <row r="4857" spans="1:17" hidden="1" x14ac:dyDescent="0.3">
      <c r="A4857" t="s">
        <v>9944</v>
      </c>
      <c r="B4857" t="s">
        <v>9945</v>
      </c>
      <c r="C4857" t="str">
        <f>IFERROR(VLOOKUP(Table1[[#This Row],[Ticker]],[1]!Table2[[Symbol]:[Industry]],2,FALSE),"-")</f>
        <v>-</v>
      </c>
      <c r="D4857" t="s">
        <v>743</v>
      </c>
      <c r="E4857">
        <v>0</v>
      </c>
      <c r="F4857">
        <v>272.67</v>
      </c>
      <c r="G4857">
        <v>1.1005866101664901</v>
      </c>
      <c r="H4857">
        <v>1.41287588236151</v>
      </c>
      <c r="I4857">
        <v>0.71671956676901805</v>
      </c>
      <c r="J4857">
        <v>1.7624872597883801</v>
      </c>
      <c r="K4857">
        <v>263.34235238418597</v>
      </c>
      <c r="L4857">
        <v>243.48904920272599</v>
      </c>
      <c r="M4857">
        <v>39.772223044646402</v>
      </c>
      <c r="N4857">
        <v>0.69255759316479404</v>
      </c>
      <c r="O4857">
        <v>2.9119448417500999</v>
      </c>
      <c r="P4857">
        <v>1192.09117187129</v>
      </c>
      <c r="Q4857">
        <v>-4.0451341168239998E-3</v>
      </c>
    </row>
    <row r="4858" spans="1:17" hidden="1" x14ac:dyDescent="0.3">
      <c r="A4858" t="s">
        <v>9946</v>
      </c>
      <c r="B4858" t="s">
        <v>9947</v>
      </c>
      <c r="C4858" t="str">
        <f>IFERROR(VLOOKUP(Table1[[#This Row],[Ticker]],[1]!Table2[[Symbol]:[Industry]],2,FALSE),"-")</f>
        <v>-</v>
      </c>
      <c r="D4858" t="s">
        <v>223</v>
      </c>
      <c r="E4858">
        <v>0</v>
      </c>
      <c r="F4858">
        <v>153.5</v>
      </c>
      <c r="G4858">
        <v>-2.1169636787099901</v>
      </c>
      <c r="H4858">
        <v>-6.5186510913698399</v>
      </c>
      <c r="I4858">
        <v>-14.416498353258</v>
      </c>
      <c r="J4858">
        <v>-2.3398879161783102</v>
      </c>
      <c r="K4858">
        <v>154.87828998384401</v>
      </c>
      <c r="L4858">
        <v>147.911514374717</v>
      </c>
      <c r="M4858">
        <v>50</v>
      </c>
      <c r="N4858">
        <v>6.2277777777777699</v>
      </c>
      <c r="O4858">
        <v>5.5374592833876202</v>
      </c>
      <c r="P4858">
        <v>53.499999999999901</v>
      </c>
    </row>
    <row r="4859" spans="1:17" hidden="1" x14ac:dyDescent="0.3">
      <c r="A4859" t="s">
        <v>9948</v>
      </c>
      <c r="B4859" t="s">
        <v>9949</v>
      </c>
      <c r="C4859" t="str">
        <f>IFERROR(VLOOKUP(Table1[[#This Row],[Ticker]],[1]!Table2[[Symbol]:[Industry]],2,FALSE),"-")</f>
        <v>-</v>
      </c>
      <c r="D4859" t="s">
        <v>743</v>
      </c>
      <c r="E4859">
        <v>0</v>
      </c>
      <c r="F4859">
        <v>916.93</v>
      </c>
      <c r="G4859">
        <v>26.974931298458898</v>
      </c>
      <c r="H4859">
        <v>-0.27613795116694001</v>
      </c>
      <c r="I4859">
        <v>10.5058449709926</v>
      </c>
      <c r="J4859">
        <v>-0.47644315620823402</v>
      </c>
      <c r="K4859">
        <v>884.13439256900006</v>
      </c>
      <c r="L4859">
        <v>784.392048506131</v>
      </c>
      <c r="M4859">
        <v>37.3388535311583</v>
      </c>
      <c r="N4859">
        <v>0.72901852154030899</v>
      </c>
      <c r="O4859">
        <v>3.6480429258503899</v>
      </c>
      <c r="P4859">
        <v>62.576241134751697</v>
      </c>
      <c r="Q4859">
        <v>2.6632969630870001E-2</v>
      </c>
    </row>
    <row r="4860" spans="1:17" hidden="1" x14ac:dyDescent="0.3">
      <c r="A4860" t="s">
        <v>9950</v>
      </c>
      <c r="B4860" t="s">
        <v>9951</v>
      </c>
      <c r="C4860" t="str">
        <f>IFERROR(VLOOKUP(Table1[[#This Row],[Ticker]],[1]!Table2[[Symbol]:[Industry]],2,FALSE),"-")</f>
        <v>-</v>
      </c>
      <c r="D4860" t="s">
        <v>743</v>
      </c>
      <c r="E4860">
        <v>0</v>
      </c>
      <c r="F4860">
        <v>880.35</v>
      </c>
      <c r="G4860">
        <v>-3.1180389087731699</v>
      </c>
      <c r="H4860">
        <v>-0.16923966443903499</v>
      </c>
      <c r="I4860">
        <v>-0.96202319377608503</v>
      </c>
      <c r="J4860">
        <v>0.45539435821020102</v>
      </c>
      <c r="K4860">
        <v>851.72780146730895</v>
      </c>
      <c r="L4860">
        <v>794.87302353868097</v>
      </c>
      <c r="M4860">
        <v>43.617668529781398</v>
      </c>
      <c r="N4860">
        <v>0.37085638998682402</v>
      </c>
      <c r="O4860">
        <v>12.4552734707786</v>
      </c>
      <c r="P4860">
        <v>43.146341463414601</v>
      </c>
      <c r="Q4860">
        <v>3.5665262196414999E-2</v>
      </c>
    </row>
    <row r="4861" spans="1:17" hidden="1" x14ac:dyDescent="0.3">
      <c r="A4861" t="s">
        <v>9952</v>
      </c>
      <c r="B4861" t="s">
        <v>9953</v>
      </c>
      <c r="C4861" t="str">
        <f>IFERROR(VLOOKUP(Table1[[#This Row],[Ticker]],[1]!Table2[[Symbol]:[Industry]],2,FALSE),"-")</f>
        <v>-</v>
      </c>
      <c r="D4861" t="s">
        <v>743</v>
      </c>
      <c r="E4861">
        <v>0</v>
      </c>
      <c r="F4861">
        <v>290.64999999999998</v>
      </c>
      <c r="G4861">
        <v>5.7714346018245104</v>
      </c>
      <c r="H4861">
        <v>-1.84483291263286</v>
      </c>
      <c r="I4861">
        <v>2.3526149808788199</v>
      </c>
      <c r="J4861">
        <v>-0.244746329734572</v>
      </c>
      <c r="K4861">
        <v>280.08482096358802</v>
      </c>
      <c r="L4861">
        <v>257.31044880913998</v>
      </c>
      <c r="M4861">
        <v>36.174903309900898</v>
      </c>
      <c r="N4861">
        <v>0.67686482119061497</v>
      </c>
      <c r="O4861">
        <v>2.3395836917254398</v>
      </c>
      <c r="P4861">
        <v>65.603099538487797</v>
      </c>
      <c r="Q4861">
        <v>1.2902501101542001E-2</v>
      </c>
    </row>
    <row r="4862" spans="1:17" hidden="1" x14ac:dyDescent="0.3">
      <c r="A4862" t="s">
        <v>9954</v>
      </c>
      <c r="B4862" t="s">
        <v>9955</v>
      </c>
      <c r="C4862" t="str">
        <f>IFERROR(VLOOKUP(Table1[[#This Row],[Ticker]],[1]!Table2[[Symbol]:[Industry]],2,FALSE),"-")</f>
        <v>-</v>
      </c>
      <c r="D4862" t="s">
        <v>743</v>
      </c>
      <c r="E4862">
        <v>0</v>
      </c>
      <c r="F4862">
        <v>923.36</v>
      </c>
      <c r="G4862">
        <v>-2.5689774776424401</v>
      </c>
      <c r="H4862">
        <v>-1.1463538520191101E-2</v>
      </c>
      <c r="I4862">
        <v>-0.46082870819703398</v>
      </c>
      <c r="J4862">
        <v>-0.388539423317389</v>
      </c>
      <c r="K4862">
        <v>896.29041968006504</v>
      </c>
      <c r="L4862">
        <v>835.72607491146096</v>
      </c>
      <c r="M4862">
        <v>36.216852662223999</v>
      </c>
      <c r="N4862">
        <v>0.54984138848475905</v>
      </c>
      <c r="O4862">
        <v>1.10899324207243</v>
      </c>
      <c r="P4862">
        <v>30.973049645389999</v>
      </c>
      <c r="Q4862">
        <v>1.1367808071405999E-2</v>
      </c>
    </row>
    <row r="4863" spans="1:17" hidden="1" x14ac:dyDescent="0.3">
      <c r="A4863" t="s">
        <v>9956</v>
      </c>
      <c r="B4863" t="s">
        <v>9957</v>
      </c>
      <c r="C4863" t="str">
        <f>IFERROR(VLOOKUP(Table1[[#This Row],[Ticker]],[1]!Table2[[Symbol]:[Industry]],2,FALSE),"-")</f>
        <v>-</v>
      </c>
      <c r="D4863" t="s">
        <v>743</v>
      </c>
      <c r="E4863">
        <v>0</v>
      </c>
      <c r="F4863">
        <v>895.8</v>
      </c>
      <c r="G4863">
        <v>-2.2957795582445502</v>
      </c>
      <c r="H4863">
        <v>-0.34882028032593299</v>
      </c>
      <c r="I4863">
        <v>-0.49051590381123</v>
      </c>
      <c r="J4863">
        <v>-0.59363337915544301</v>
      </c>
      <c r="K4863">
        <v>868.62637306020304</v>
      </c>
      <c r="L4863">
        <v>810.25023604426599</v>
      </c>
      <c r="M4863">
        <v>37.423081017166801</v>
      </c>
      <c r="N4863">
        <v>0.42421220034162499</v>
      </c>
      <c r="O4863">
        <v>0.39071221254744998</v>
      </c>
      <c r="P4863">
        <v>31.322016008443999</v>
      </c>
      <c r="Q4863">
        <v>2.5475784075280001E-3</v>
      </c>
    </row>
    <row r="4864" spans="1:17" hidden="1" x14ac:dyDescent="0.3">
      <c r="A4864" t="s">
        <v>9958</v>
      </c>
      <c r="B4864" t="s">
        <v>9959</v>
      </c>
      <c r="C4864" t="str">
        <f>IFERROR(VLOOKUP(Table1[[#This Row],[Ticker]],[1]!Table2[[Symbol]:[Industry]],2,FALSE),"-")</f>
        <v>-</v>
      </c>
      <c r="D4864" t="s">
        <v>743</v>
      </c>
      <c r="E4864">
        <v>0</v>
      </c>
      <c r="F4864">
        <v>259.56</v>
      </c>
      <c r="G4864">
        <v>-18.524415240337301</v>
      </c>
      <c r="H4864">
        <v>-1.1025132505175701</v>
      </c>
      <c r="I4864">
        <v>-3.25113795238431</v>
      </c>
      <c r="J4864">
        <v>0.124288297003224</v>
      </c>
      <c r="K4864">
        <v>257.39146356271999</v>
      </c>
      <c r="L4864">
        <v>246.80972291917701</v>
      </c>
      <c r="M4864">
        <v>45.289626408737497</v>
      </c>
      <c r="N4864">
        <v>0.41523379202744898</v>
      </c>
      <c r="O4864">
        <v>4.0221914008321704</v>
      </c>
      <c r="P4864">
        <v>17.447963800904901</v>
      </c>
    </row>
    <row r="4865" spans="1:16" hidden="1" x14ac:dyDescent="0.3">
      <c r="A4865" t="s">
        <v>9960</v>
      </c>
      <c r="B4865" t="s">
        <v>9961</v>
      </c>
      <c r="C4865" t="str">
        <f>IFERROR(VLOOKUP(Table1[[#This Row],[Ticker]],[1]!Table2[[Symbol]:[Industry]],2,FALSE),"-")</f>
        <v>-</v>
      </c>
      <c r="D4865" t="s">
        <v>743</v>
      </c>
      <c r="E4865">
        <v>0</v>
      </c>
      <c r="F4865">
        <v>454.8</v>
      </c>
      <c r="G4865">
        <v>10.5319700255088</v>
      </c>
      <c r="H4865">
        <v>1.3500617184261201</v>
      </c>
      <c r="I4865">
        <v>-0.67668942013141198</v>
      </c>
      <c r="J4865">
        <v>0.28217500695988301</v>
      </c>
      <c r="K4865">
        <v>417.65983588301202</v>
      </c>
      <c r="L4865">
        <v>381.66786366003799</v>
      </c>
      <c r="M4865">
        <v>43.691570787736502</v>
      </c>
      <c r="N4865">
        <v>0.55713152100226404</v>
      </c>
      <c r="O4865">
        <v>0.63764291996482003</v>
      </c>
      <c r="P4865">
        <v>43.4700315457413</v>
      </c>
    </row>
    <row r="4866" spans="1:16" hidden="1" x14ac:dyDescent="0.3">
      <c r="A4866" t="s">
        <v>9962</v>
      </c>
      <c r="B4866" t="s">
        <v>9963</v>
      </c>
      <c r="C4866" t="str">
        <f>IFERROR(VLOOKUP(Table1[[#This Row],[Ticker]],[1]!Table2[[Symbol]:[Industry]],2,FALSE),"-")</f>
        <v>-</v>
      </c>
      <c r="D4866" t="s">
        <v>743</v>
      </c>
      <c r="E4866">
        <v>0</v>
      </c>
      <c r="F4866">
        <v>523.13</v>
      </c>
      <c r="G4866">
        <v>-14.342976181105699</v>
      </c>
      <c r="H4866">
        <v>-1.95897054387091</v>
      </c>
      <c r="I4866">
        <v>-2.7153474553868402</v>
      </c>
      <c r="J4866">
        <v>-0.51030971030535399</v>
      </c>
      <c r="K4866">
        <v>518.83080079315403</v>
      </c>
      <c r="L4866">
        <v>493.8052721199</v>
      </c>
      <c r="M4866">
        <v>38.951823625668403</v>
      </c>
      <c r="N4866">
        <v>0.53913956558215803</v>
      </c>
      <c r="O4866">
        <v>4.0276795442815301</v>
      </c>
      <c r="P4866">
        <v>22.340972871842801</v>
      </c>
    </row>
    <row r="4867" spans="1:16" hidden="1" x14ac:dyDescent="0.3">
      <c r="A4867" t="s">
        <v>9964</v>
      </c>
      <c r="B4867" t="s">
        <v>9965</v>
      </c>
      <c r="C4867" t="str">
        <f>IFERROR(VLOOKUP(Table1[[#This Row],[Ticker]],[1]!Table2[[Symbol]:[Industry]],2,FALSE),"-")</f>
        <v>-</v>
      </c>
      <c r="D4867" t="s">
        <v>1351</v>
      </c>
      <c r="E4867">
        <v>0</v>
      </c>
      <c r="F4867">
        <v>123.97</v>
      </c>
      <c r="G4867">
        <v>-22.7281685605588</v>
      </c>
      <c r="H4867">
        <v>-0.54650934945409002</v>
      </c>
      <c r="I4867">
        <v>-10.693272114971499</v>
      </c>
      <c r="J4867">
        <v>-1.64645013559561</v>
      </c>
      <c r="K4867">
        <v>122.88600093363</v>
      </c>
      <c r="L4867">
        <v>120.36130846799399</v>
      </c>
      <c r="M4867">
        <v>42.831285615245399</v>
      </c>
      <c r="N4867">
        <v>0.44433744730235197</v>
      </c>
      <c r="O4867">
        <v>2.8474630959103</v>
      </c>
      <c r="P4867">
        <v>7.4635922330097104</v>
      </c>
    </row>
    <row r="4868" spans="1:16" hidden="1" x14ac:dyDescent="0.3">
      <c r="A4868" t="s">
        <v>9966</v>
      </c>
      <c r="B4868" t="s">
        <v>9967</v>
      </c>
      <c r="C4868" t="str">
        <f>IFERROR(VLOOKUP(Table1[[#This Row],[Ticker]],[1]!Table2[[Symbol]:[Industry]],2,FALSE),"-")</f>
        <v>-</v>
      </c>
      <c r="D4868" t="s">
        <v>743</v>
      </c>
      <c r="E4868">
        <v>0</v>
      </c>
      <c r="F4868">
        <v>42.52</v>
      </c>
      <c r="G4868">
        <v>4.6511970223775396</v>
      </c>
      <c r="H4868">
        <v>0.52037718421757095</v>
      </c>
      <c r="I4868">
        <v>1.3156736663391599</v>
      </c>
      <c r="J4868">
        <v>-4.0081280408991102E-2</v>
      </c>
      <c r="K4868">
        <v>40.952659558847003</v>
      </c>
      <c r="L4868">
        <v>37.804467468106303</v>
      </c>
      <c r="M4868">
        <v>40.246772189485696</v>
      </c>
      <c r="N4868">
        <v>0.70411435493225105</v>
      </c>
      <c r="O4868">
        <v>0.21166509877703599</v>
      </c>
      <c r="P4868">
        <v>37.427278603749102</v>
      </c>
    </row>
    <row r="4869" spans="1:16" hidden="1" x14ac:dyDescent="0.3">
      <c r="A4869" t="s">
        <v>9968</v>
      </c>
      <c r="B4869" t="s">
        <v>9969</v>
      </c>
      <c r="C4869" t="str">
        <f>IFERROR(VLOOKUP(Table1[[#This Row],[Ticker]],[1]!Table2[[Symbol]:[Industry]],2,FALSE),"-")</f>
        <v>-</v>
      </c>
      <c r="D4869" t="s">
        <v>1351</v>
      </c>
      <c r="E4869">
        <v>0</v>
      </c>
      <c r="F4869">
        <v>57</v>
      </c>
      <c r="G4869">
        <v>-21.709799102503201</v>
      </c>
      <c r="H4869">
        <v>2.7918667291597501</v>
      </c>
      <c r="I4869">
        <v>-10.135488474004401</v>
      </c>
      <c r="J4869">
        <v>1.4381175906094501</v>
      </c>
      <c r="K4869">
        <v>56.466115608345099</v>
      </c>
      <c r="L4869">
        <v>55.082040975386199</v>
      </c>
      <c r="M4869">
        <v>51.453169897924603</v>
      </c>
      <c r="N4869">
        <v>2.1238222518259602</v>
      </c>
      <c r="O4869">
        <v>4.1403508771929696</v>
      </c>
      <c r="P4869">
        <v>8.5507522376690108</v>
      </c>
    </row>
    <row r="4870" spans="1:16" hidden="1" x14ac:dyDescent="0.3">
      <c r="A4870" t="s">
        <v>9970</v>
      </c>
      <c r="B4870" t="s">
        <v>9971</v>
      </c>
      <c r="C4870" t="str">
        <f>IFERROR(VLOOKUP(Table1[[#This Row],[Ticker]],[1]!Table2[[Symbol]:[Industry]],2,FALSE),"-")</f>
        <v>-</v>
      </c>
      <c r="D4870" t="s">
        <v>630</v>
      </c>
      <c r="M4870">
        <v>50</v>
      </c>
    </row>
    <row r="4871" spans="1:16" hidden="1" x14ac:dyDescent="0.3">
      <c r="A4871" t="s">
        <v>9972</v>
      </c>
      <c r="B4871" t="s">
        <v>9973</v>
      </c>
      <c r="C4871" t="str">
        <f>IFERROR(VLOOKUP(Table1[[#This Row],[Ticker]],[1]!Table2[[Symbol]:[Industry]],2,FALSE),"-")</f>
        <v>-</v>
      </c>
    </row>
    <row r="4872" spans="1:16" hidden="1" x14ac:dyDescent="0.3">
      <c r="A4872" t="s">
        <v>9974</v>
      </c>
      <c r="B4872" t="s">
        <v>9975</v>
      </c>
      <c r="C4872" t="str">
        <f>IFERROR(VLOOKUP(Table1[[#This Row],[Ticker]],[1]!Table2[[Symbol]:[Industry]],2,FALSE),"-")</f>
        <v>-</v>
      </c>
      <c r="D4872" t="s">
        <v>566</v>
      </c>
      <c r="F4872">
        <v>250</v>
      </c>
      <c r="G4872">
        <v>-5.5931859894901201</v>
      </c>
      <c r="H4872">
        <v>-1.87035303188851</v>
      </c>
      <c r="I4872">
        <v>-12.2495918825592</v>
      </c>
      <c r="J4872">
        <v>1.0670674632677399</v>
      </c>
      <c r="N4872">
        <v>1</v>
      </c>
    </row>
    <row r="4873" spans="1:16" hidden="1" x14ac:dyDescent="0.3">
      <c r="A4873" t="s">
        <v>9976</v>
      </c>
      <c r="B4873" t="s">
        <v>9977</v>
      </c>
      <c r="C4873" t="str">
        <f>IFERROR(VLOOKUP(Table1[[#This Row],[Ticker]],[1]!Table2[[Symbol]:[Industry]],2,FALSE),"-")</f>
        <v>-</v>
      </c>
      <c r="F4873">
        <v>10.28</v>
      </c>
      <c r="G4873">
        <v>-5.5931859894901201</v>
      </c>
      <c r="H4873">
        <v>-1.87035303188851</v>
      </c>
      <c r="I4873">
        <v>-12.2495918825592</v>
      </c>
      <c r="J4873">
        <v>1.0670674632677399</v>
      </c>
    </row>
    <row r="4874" spans="1:16" hidden="1" x14ac:dyDescent="0.3">
      <c r="A4874" t="s">
        <v>9978</v>
      </c>
      <c r="B4874" t="s">
        <v>9979</v>
      </c>
      <c r="C4874" t="str">
        <f>IFERROR(VLOOKUP(Table1[[#This Row],[Ticker]],[1]!Table2[[Symbol]:[Industry]],2,FALSE),"-")</f>
        <v>-</v>
      </c>
      <c r="F4874">
        <v>1.1499999999999999</v>
      </c>
      <c r="G4874">
        <v>-5.5931859894901201</v>
      </c>
      <c r="H4874">
        <v>-1.87035303188851</v>
      </c>
      <c r="I4874">
        <v>-12.2495918825592</v>
      </c>
      <c r="J4874">
        <v>1.0670674632677399</v>
      </c>
    </row>
    <row r="4875" spans="1:16" hidden="1" x14ac:dyDescent="0.3">
      <c r="A4875" t="s">
        <v>9980</v>
      </c>
      <c r="B4875" t="s">
        <v>9981</v>
      </c>
      <c r="C4875" t="str">
        <f>IFERROR(VLOOKUP(Table1[[#This Row],[Ticker]],[1]!Table2[[Symbol]:[Industry]],2,FALSE),"-")</f>
        <v>-</v>
      </c>
      <c r="D4875" t="s">
        <v>127</v>
      </c>
      <c r="F4875">
        <v>89.15</v>
      </c>
      <c r="G4875">
        <v>24.9020665611231</v>
      </c>
      <c r="H4875">
        <v>-9.2316849168071595</v>
      </c>
      <c r="I4875">
        <v>-24.7734616513977</v>
      </c>
      <c r="J4875">
        <v>-3.5121610360767299</v>
      </c>
      <c r="K4875">
        <v>89.190585852479103</v>
      </c>
      <c r="L4875">
        <v>87.383702809396794</v>
      </c>
      <c r="N4875">
        <v>0.301838987573464</v>
      </c>
      <c r="O4875">
        <v>41.054402692091898</v>
      </c>
      <c r="P4875">
        <v>56.184302733006298</v>
      </c>
    </row>
    <row r="4876" spans="1:16" hidden="1" x14ac:dyDescent="0.3">
      <c r="A4876" t="s">
        <v>9982</v>
      </c>
      <c r="B4876" t="s">
        <v>9983</v>
      </c>
      <c r="C4876" t="str">
        <f>IFERROR(VLOOKUP(Table1[[#This Row],[Ticker]],[1]!Table2[[Symbol]:[Industry]],2,FALSE),"-")</f>
        <v>-</v>
      </c>
    </row>
    <row r="4877" spans="1:16" hidden="1" x14ac:dyDescent="0.3">
      <c r="A4877" t="s">
        <v>9984</v>
      </c>
      <c r="B4877" t="s">
        <v>9985</v>
      </c>
      <c r="C4877" t="str">
        <f>IFERROR(VLOOKUP(Table1[[#This Row],[Ticker]],[1]!Table2[[Symbol]:[Industry]],2,FALSE),"-")</f>
        <v>-</v>
      </c>
    </row>
    <row r="4878" spans="1:16" hidden="1" x14ac:dyDescent="0.3">
      <c r="A4878" t="s">
        <v>9986</v>
      </c>
      <c r="B4878" t="s">
        <v>9987</v>
      </c>
      <c r="C4878" t="str">
        <f>IFERROR(VLOOKUP(Table1[[#This Row],[Ticker]],[1]!Table2[[Symbol]:[Industry]],2,FALSE),"-")</f>
        <v>-</v>
      </c>
    </row>
    <row r="4879" spans="1:16" hidden="1" x14ac:dyDescent="0.3">
      <c r="A4879" t="s">
        <v>9988</v>
      </c>
      <c r="B4879" t="s">
        <v>9989</v>
      </c>
      <c r="C4879" t="str">
        <f>IFERROR(VLOOKUP(Table1[[#This Row],[Ticker]],[1]!Table2[[Symbol]:[Industry]],2,FALSE),"-")</f>
        <v>-</v>
      </c>
    </row>
    <row r="4880" spans="1:16" hidden="1" x14ac:dyDescent="0.3">
      <c r="A4880" t="s">
        <v>9990</v>
      </c>
      <c r="B4880" t="s">
        <v>9991</v>
      </c>
      <c r="C4880" t="str">
        <f>IFERROR(VLOOKUP(Table1[[#This Row],[Ticker]],[1]!Table2[[Symbol]:[Industry]],2,FALSE),"-")</f>
        <v>-</v>
      </c>
    </row>
    <row r="4881" spans="1:16" hidden="1" x14ac:dyDescent="0.3">
      <c r="A4881" t="s">
        <v>9992</v>
      </c>
      <c r="B4881" t="s">
        <v>9993</v>
      </c>
      <c r="C4881" t="str">
        <f>IFERROR(VLOOKUP(Table1[[#This Row],[Ticker]],[1]!Table2[[Symbol]:[Industry]],2,FALSE),"-")</f>
        <v>-</v>
      </c>
    </row>
    <row r="4882" spans="1:16" hidden="1" x14ac:dyDescent="0.3">
      <c r="A4882" t="s">
        <v>9994</v>
      </c>
      <c r="B4882" t="s">
        <v>9995</v>
      </c>
      <c r="C4882" t="str">
        <f>IFERROR(VLOOKUP(Table1[[#This Row],[Ticker]],[1]!Table2[[Symbol]:[Industry]],2,FALSE),"-")</f>
        <v>-</v>
      </c>
    </row>
    <row r="4883" spans="1:16" hidden="1" x14ac:dyDescent="0.3">
      <c r="A4883" t="s">
        <v>9996</v>
      </c>
      <c r="B4883" t="s">
        <v>9997</v>
      </c>
      <c r="C4883" t="str">
        <f>IFERROR(VLOOKUP(Table1[[#This Row],[Ticker]],[1]!Table2[[Symbol]:[Industry]],2,FALSE),"-")</f>
        <v>-</v>
      </c>
    </row>
    <row r="4884" spans="1:16" hidden="1" x14ac:dyDescent="0.3">
      <c r="A4884" t="s">
        <v>9998</v>
      </c>
      <c r="B4884" t="s">
        <v>9999</v>
      </c>
      <c r="C4884" t="str">
        <f>IFERROR(VLOOKUP(Table1[[#This Row],[Ticker]],[1]!Table2[[Symbol]:[Industry]],2,FALSE),"-")</f>
        <v>-</v>
      </c>
      <c r="D4884" t="s">
        <v>532</v>
      </c>
      <c r="F4884">
        <v>0</v>
      </c>
      <c r="G4884">
        <v>-30.033630345376601</v>
      </c>
      <c r="M4884">
        <v>50</v>
      </c>
    </row>
    <row r="4885" spans="1:16" hidden="1" x14ac:dyDescent="0.3">
      <c r="A4885" t="s">
        <v>10000</v>
      </c>
      <c r="B4885" t="s">
        <v>10001</v>
      </c>
      <c r="C4885" t="str">
        <f>IFERROR(VLOOKUP(Table1[[#This Row],[Ticker]],[1]!Table2[[Symbol]:[Industry]],2,FALSE),"-")</f>
        <v>-</v>
      </c>
    </row>
    <row r="4886" spans="1:16" hidden="1" x14ac:dyDescent="0.3">
      <c r="A4886" t="s">
        <v>10002</v>
      </c>
      <c r="B4886" t="s">
        <v>10003</v>
      </c>
      <c r="C4886" t="str">
        <f>IFERROR(VLOOKUP(Table1[[#This Row],[Ticker]],[1]!Table2[[Symbol]:[Industry]],2,FALSE),"-")</f>
        <v>-</v>
      </c>
      <c r="F4886">
        <v>0.82</v>
      </c>
      <c r="G4886">
        <v>-13.1322218946724</v>
      </c>
      <c r="H4886">
        <v>-3.6526898920753101</v>
      </c>
      <c r="I4886">
        <v>-11.916498353258</v>
      </c>
      <c r="J4886">
        <v>-7.1192724174760498</v>
      </c>
      <c r="K4886">
        <v>0.80917462518034899</v>
      </c>
      <c r="L4886">
        <v>0.82420646979715995</v>
      </c>
      <c r="N4886">
        <v>0.91946126567705799</v>
      </c>
      <c r="O4886">
        <v>18.292682926829201</v>
      </c>
      <c r="P4886">
        <v>67.346938775510196</v>
      </c>
    </row>
    <row r="4887" spans="1:16" hidden="1" x14ac:dyDescent="0.3">
      <c r="A4887" t="s">
        <v>10004</v>
      </c>
      <c r="B4887" t="s">
        <v>10005</v>
      </c>
      <c r="C4887" t="str">
        <f>IFERROR(VLOOKUP(Table1[[#This Row],[Ticker]],[1]!Table2[[Symbol]:[Industry]],2,FALSE),"-")</f>
        <v>-</v>
      </c>
      <c r="D4887" t="s">
        <v>127</v>
      </c>
      <c r="F4887">
        <v>0</v>
      </c>
      <c r="G4887">
        <v>-30.033630345376601</v>
      </c>
      <c r="M4887">
        <v>50</v>
      </c>
    </row>
    <row r="4888" spans="1:16" hidden="1" x14ac:dyDescent="0.3">
      <c r="A4888" t="s">
        <v>10006</v>
      </c>
      <c r="B4888" t="s">
        <v>10007</v>
      </c>
      <c r="C4888" t="str">
        <f>IFERROR(VLOOKUP(Table1[[#This Row],[Ticker]],[1]!Table2[[Symbol]:[Industry]],2,FALSE),"-")</f>
        <v>-</v>
      </c>
      <c r="F4888">
        <v>0</v>
      </c>
      <c r="G4888">
        <v>-30.033630345376601</v>
      </c>
      <c r="M4888">
        <v>50</v>
      </c>
    </row>
    <row r="4889" spans="1:16" hidden="1" x14ac:dyDescent="0.3">
      <c r="A4889" t="s">
        <v>10008</v>
      </c>
      <c r="B4889" t="s">
        <v>10009</v>
      </c>
      <c r="C4889" t="str">
        <f>IFERROR(VLOOKUP(Table1[[#This Row],[Ticker]],[1]!Table2[[Symbol]:[Industry]],2,FALSE),"-")</f>
        <v>-</v>
      </c>
      <c r="D4889" t="s">
        <v>415</v>
      </c>
      <c r="F4889">
        <v>0</v>
      </c>
      <c r="G4889">
        <v>-30.033630345376601</v>
      </c>
      <c r="M4889">
        <v>50</v>
      </c>
    </row>
    <row r="4890" spans="1:16" hidden="1" x14ac:dyDescent="0.3">
      <c r="A4890" t="s">
        <v>10010</v>
      </c>
      <c r="B4890" t="s">
        <v>10011</v>
      </c>
      <c r="C4890" t="str">
        <f>IFERROR(VLOOKUP(Table1[[#This Row],[Ticker]],[1]!Table2[[Symbol]:[Industry]],2,FALSE),"-")</f>
        <v>-</v>
      </c>
      <c r="D4890" t="s">
        <v>532</v>
      </c>
    </row>
    <row r="4891" spans="1:16" hidden="1" x14ac:dyDescent="0.3">
      <c r="A4891" t="s">
        <v>10012</v>
      </c>
      <c r="B4891" t="s">
        <v>10013</v>
      </c>
      <c r="C4891" t="str">
        <f>IFERROR(VLOOKUP(Table1[[#This Row],[Ticker]],[1]!Table2[[Symbol]:[Industry]],2,FALSE),"-")</f>
        <v>-</v>
      </c>
      <c r="D4891" t="s">
        <v>265</v>
      </c>
    </row>
    <row r="4892" spans="1:16" hidden="1" x14ac:dyDescent="0.3">
      <c r="A4892" t="s">
        <v>10014</v>
      </c>
      <c r="B4892" t="s">
        <v>10015</v>
      </c>
      <c r="C4892" t="str">
        <f>IFERROR(VLOOKUP(Table1[[#This Row],[Ticker]],[1]!Table2[[Symbol]:[Industry]],2,FALSE),"-")</f>
        <v>-</v>
      </c>
      <c r="D4892" t="s">
        <v>141</v>
      </c>
      <c r="F4892">
        <v>0</v>
      </c>
      <c r="G4892">
        <v>-30.033630345376601</v>
      </c>
    </row>
    <row r="4893" spans="1:16" hidden="1" x14ac:dyDescent="0.3">
      <c r="A4893" t="s">
        <v>10016</v>
      </c>
      <c r="B4893" t="s">
        <v>10017</v>
      </c>
      <c r="C4893" t="str">
        <f>IFERROR(VLOOKUP(Table1[[#This Row],[Ticker]],[1]!Table2[[Symbol]:[Industry]],2,FALSE),"-")</f>
        <v>-</v>
      </c>
      <c r="D4893" t="s">
        <v>630</v>
      </c>
      <c r="F4893">
        <v>0</v>
      </c>
      <c r="G4893">
        <v>-30.033630345376601</v>
      </c>
      <c r="M4893">
        <v>50</v>
      </c>
    </row>
    <row r="4894" spans="1:16" hidden="1" x14ac:dyDescent="0.3">
      <c r="A4894" t="s">
        <v>10018</v>
      </c>
      <c r="B4894" t="s">
        <v>10019</v>
      </c>
      <c r="C4894" t="str">
        <f>IFERROR(VLOOKUP(Table1[[#This Row],[Ticker]],[1]!Table2[[Symbol]:[Industry]],2,FALSE),"-")</f>
        <v>-</v>
      </c>
      <c r="F4894">
        <v>0</v>
      </c>
      <c r="G4894">
        <v>-30.033630345376601</v>
      </c>
      <c r="M4894">
        <v>50</v>
      </c>
    </row>
    <row r="4895" spans="1:16" hidden="1" x14ac:dyDescent="0.3">
      <c r="A4895" t="s">
        <v>10020</v>
      </c>
      <c r="B4895" t="s">
        <v>10021</v>
      </c>
      <c r="C4895" t="str">
        <f>IFERROR(VLOOKUP(Table1[[#This Row],[Ticker]],[1]!Table2[[Symbol]:[Industry]],2,FALSE),"-")</f>
        <v>-</v>
      </c>
    </row>
    <row r="4896" spans="1:16" hidden="1" x14ac:dyDescent="0.3">
      <c r="A4896" t="s">
        <v>10022</v>
      </c>
      <c r="B4896" t="s">
        <v>10023</v>
      </c>
      <c r="C4896" t="str">
        <f>IFERROR(VLOOKUP(Table1[[#This Row],[Ticker]],[1]!Table2[[Symbol]:[Industry]],2,FALSE),"-")</f>
        <v>-</v>
      </c>
      <c r="D4896" t="s">
        <v>630</v>
      </c>
      <c r="F4896">
        <v>0</v>
      </c>
      <c r="G4896">
        <v>-30.033630345376601</v>
      </c>
      <c r="M4896">
        <v>50</v>
      </c>
    </row>
    <row r="4897" spans="1:16" hidden="1" x14ac:dyDescent="0.3">
      <c r="A4897" t="s">
        <v>10024</v>
      </c>
      <c r="B4897" t="s">
        <v>10025</v>
      </c>
      <c r="C4897" t="str">
        <f>IFERROR(VLOOKUP(Table1[[#This Row],[Ticker]],[1]!Table2[[Symbol]:[Industry]],2,FALSE),"-")</f>
        <v>-</v>
      </c>
      <c r="D4897" t="s">
        <v>124</v>
      </c>
      <c r="F4897">
        <v>0</v>
      </c>
      <c r="G4897">
        <v>-30.033630345376601</v>
      </c>
      <c r="M4897">
        <v>50</v>
      </c>
    </row>
    <row r="4898" spans="1:16" hidden="1" x14ac:dyDescent="0.3">
      <c r="A4898" t="s">
        <v>10026</v>
      </c>
      <c r="B4898" t="s">
        <v>10027</v>
      </c>
      <c r="C4898" t="str">
        <f>IFERROR(VLOOKUP(Table1[[#This Row],[Ticker]],[1]!Table2[[Symbol]:[Industry]],2,FALSE),"-")</f>
        <v>-</v>
      </c>
      <c r="D4898" t="s">
        <v>630</v>
      </c>
      <c r="F4898">
        <v>0</v>
      </c>
      <c r="G4898">
        <v>-30.033630345376601</v>
      </c>
      <c r="M4898">
        <v>50</v>
      </c>
    </row>
    <row r="4899" spans="1:16" hidden="1" x14ac:dyDescent="0.3">
      <c r="A4899" t="s">
        <v>10028</v>
      </c>
      <c r="B4899" t="s">
        <v>10029</v>
      </c>
      <c r="C4899" t="str">
        <f>IFERROR(VLOOKUP(Table1[[#This Row],[Ticker]],[1]!Table2[[Symbol]:[Industry]],2,FALSE),"-")</f>
        <v>-</v>
      </c>
      <c r="D4899" t="s">
        <v>124</v>
      </c>
      <c r="F4899">
        <v>0</v>
      </c>
      <c r="G4899">
        <v>-30.033630345376601</v>
      </c>
      <c r="M4899">
        <v>50</v>
      </c>
    </row>
    <row r="4900" spans="1:16" hidden="1" x14ac:dyDescent="0.3">
      <c r="A4900" t="s">
        <v>10030</v>
      </c>
      <c r="B4900" t="s">
        <v>10031</v>
      </c>
      <c r="C4900" t="str">
        <f>IFERROR(VLOOKUP(Table1[[#This Row],[Ticker]],[1]!Table2[[Symbol]:[Industry]],2,FALSE),"-")</f>
        <v>-</v>
      </c>
      <c r="F4900">
        <v>0</v>
      </c>
      <c r="G4900">
        <v>-30.033630345376601</v>
      </c>
      <c r="M4900">
        <v>50</v>
      </c>
    </row>
    <row r="4901" spans="1:16" hidden="1" x14ac:dyDescent="0.3">
      <c r="A4901" t="s">
        <v>10032</v>
      </c>
      <c r="B4901" t="s">
        <v>10033</v>
      </c>
      <c r="C4901" t="str">
        <f>IFERROR(VLOOKUP(Table1[[#This Row],[Ticker]],[1]!Table2[[Symbol]:[Industry]],2,FALSE),"-")</f>
        <v>-</v>
      </c>
      <c r="D4901" t="s">
        <v>46</v>
      </c>
      <c r="F4901">
        <v>0</v>
      </c>
      <c r="G4901">
        <v>-30.033630345376601</v>
      </c>
      <c r="M4901">
        <v>50</v>
      </c>
    </row>
    <row r="4902" spans="1:16" hidden="1" x14ac:dyDescent="0.3">
      <c r="A4902" t="s">
        <v>10034</v>
      </c>
      <c r="B4902" t="s">
        <v>10035</v>
      </c>
      <c r="C4902" t="str">
        <f>IFERROR(VLOOKUP(Table1[[#This Row],[Ticker]],[1]!Table2[[Symbol]:[Industry]],2,FALSE),"-")</f>
        <v>-</v>
      </c>
      <c r="D4902" t="s">
        <v>3598</v>
      </c>
      <c r="F4902">
        <v>0</v>
      </c>
      <c r="G4902">
        <v>-30.033630345376601</v>
      </c>
      <c r="M4902">
        <v>50</v>
      </c>
    </row>
    <row r="4903" spans="1:16" hidden="1" x14ac:dyDescent="0.3">
      <c r="A4903" t="s">
        <v>10036</v>
      </c>
      <c r="B4903" t="s">
        <v>10037</v>
      </c>
      <c r="C4903" t="str">
        <f>IFERROR(VLOOKUP(Table1[[#This Row],[Ticker]],[1]!Table2[[Symbol]:[Industry]],2,FALSE),"-")</f>
        <v>-</v>
      </c>
      <c r="D4903" t="s">
        <v>72</v>
      </c>
      <c r="F4903">
        <v>0</v>
      </c>
      <c r="G4903">
        <v>-30.033630345376601</v>
      </c>
      <c r="M4903">
        <v>50</v>
      </c>
    </row>
    <row r="4904" spans="1:16" hidden="1" x14ac:dyDescent="0.3">
      <c r="A4904" t="s">
        <v>10038</v>
      </c>
      <c r="B4904" t="s">
        <v>10039</v>
      </c>
      <c r="C4904" t="str">
        <f>IFERROR(VLOOKUP(Table1[[#This Row],[Ticker]],[1]!Table2[[Symbol]:[Industry]],2,FALSE),"-")</f>
        <v>-</v>
      </c>
      <c r="D4904" t="s">
        <v>231</v>
      </c>
      <c r="F4904">
        <v>0</v>
      </c>
      <c r="G4904">
        <v>-30.033630345376601</v>
      </c>
      <c r="M4904">
        <v>50</v>
      </c>
    </row>
    <row r="4905" spans="1:16" hidden="1" x14ac:dyDescent="0.3">
      <c r="A4905" t="s">
        <v>10040</v>
      </c>
      <c r="B4905" t="s">
        <v>10041</v>
      </c>
      <c r="C4905" t="str">
        <f>IFERROR(VLOOKUP(Table1[[#This Row],[Ticker]],[1]!Table2[[Symbol]:[Industry]],2,FALSE),"-")</f>
        <v>-</v>
      </c>
      <c r="D4905" t="s">
        <v>415</v>
      </c>
      <c r="F4905">
        <v>0</v>
      </c>
      <c r="G4905">
        <v>-30.033630345376601</v>
      </c>
      <c r="M4905">
        <v>50</v>
      </c>
    </row>
    <row r="4906" spans="1:16" hidden="1" x14ac:dyDescent="0.3">
      <c r="A4906" t="s">
        <v>10042</v>
      </c>
      <c r="B4906" t="s">
        <v>10043</v>
      </c>
      <c r="C4906" t="str">
        <f>IFERROR(VLOOKUP(Table1[[#This Row],[Ticker]],[1]!Table2[[Symbol]:[Industry]],2,FALSE),"-")</f>
        <v>-</v>
      </c>
      <c r="D4906" t="s">
        <v>124</v>
      </c>
      <c r="F4906">
        <v>0</v>
      </c>
      <c r="G4906">
        <v>-30.033630345376601</v>
      </c>
      <c r="M4906">
        <v>50</v>
      </c>
    </row>
    <row r="4907" spans="1:16" hidden="1" x14ac:dyDescent="0.3">
      <c r="A4907" t="s">
        <v>10044</v>
      </c>
      <c r="B4907" t="s">
        <v>10045</v>
      </c>
      <c r="C4907" t="str">
        <f>IFERROR(VLOOKUP(Table1[[#This Row],[Ticker]],[1]!Table2[[Symbol]:[Industry]],2,FALSE),"-")</f>
        <v>-</v>
      </c>
      <c r="F4907">
        <v>21.68</v>
      </c>
      <c r="G4907">
        <v>-19.195184537605599</v>
      </c>
      <c r="H4907">
        <v>6.8563413066110499</v>
      </c>
      <c r="I4907">
        <v>-8.5571233532580102</v>
      </c>
      <c r="J4907">
        <v>3.6517774642816399</v>
      </c>
      <c r="K4907">
        <v>20.301211586874999</v>
      </c>
      <c r="L4907">
        <v>20.374546762472001</v>
      </c>
      <c r="N4907">
        <v>1.6440886614422701</v>
      </c>
      <c r="O4907">
        <v>31.411439114391101</v>
      </c>
      <c r="P4907">
        <v>36.352201257861601</v>
      </c>
    </row>
    <row r="4908" spans="1:16" hidden="1" x14ac:dyDescent="0.3">
      <c r="A4908" t="s">
        <v>10046</v>
      </c>
      <c r="B4908" t="s">
        <v>10047</v>
      </c>
      <c r="C4908" t="str">
        <f>IFERROR(VLOOKUP(Table1[[#This Row],[Ticker]],[1]!Table2[[Symbol]:[Industry]],2,FALSE),"-")</f>
        <v>-</v>
      </c>
      <c r="D4908" t="s">
        <v>1169</v>
      </c>
    </row>
    <row r="4909" spans="1:16" hidden="1" x14ac:dyDescent="0.3">
      <c r="A4909" t="s">
        <v>10048</v>
      </c>
      <c r="B4909" t="s">
        <v>10049</v>
      </c>
      <c r="C4909" t="str">
        <f>IFERROR(VLOOKUP(Table1[[#This Row],[Ticker]],[1]!Table2[[Symbol]:[Industry]],2,FALSE),"-")</f>
        <v>-</v>
      </c>
      <c r="F4909">
        <v>0</v>
      </c>
      <c r="G4909">
        <v>-30.033630345376601</v>
      </c>
      <c r="M4909">
        <v>50</v>
      </c>
    </row>
    <row r="4910" spans="1:16" hidden="1" x14ac:dyDescent="0.3">
      <c r="A4910" t="s">
        <v>10050</v>
      </c>
      <c r="B4910" t="s">
        <v>10051</v>
      </c>
      <c r="C4910" t="str">
        <f>IFERROR(VLOOKUP(Table1[[#This Row],[Ticker]],[1]!Table2[[Symbol]:[Industry]],2,FALSE),"-")</f>
        <v>-</v>
      </c>
      <c r="D4910" t="s">
        <v>532</v>
      </c>
      <c r="F4910">
        <v>0</v>
      </c>
      <c r="G4910">
        <v>-30.033630345376601</v>
      </c>
      <c r="M4910">
        <v>50</v>
      </c>
    </row>
    <row r="4911" spans="1:16" hidden="1" x14ac:dyDescent="0.3">
      <c r="A4911" t="s">
        <v>10052</v>
      </c>
      <c r="B4911" t="s">
        <v>10053</v>
      </c>
      <c r="C4911" t="str">
        <f>IFERROR(VLOOKUP(Table1[[#This Row],[Ticker]],[1]!Table2[[Symbol]:[Industry]],2,FALSE),"-")</f>
        <v>-</v>
      </c>
      <c r="D4911" t="s">
        <v>532</v>
      </c>
      <c r="F4911">
        <v>0</v>
      </c>
      <c r="G4911">
        <v>-30.033630345376601</v>
      </c>
      <c r="M4911">
        <v>50</v>
      </c>
    </row>
    <row r="4912" spans="1:16" hidden="1" x14ac:dyDescent="0.3">
      <c r="A4912" t="s">
        <v>10054</v>
      </c>
      <c r="B4912" t="s">
        <v>10055</v>
      </c>
      <c r="C4912" t="str">
        <f>IFERROR(VLOOKUP(Table1[[#This Row],[Ticker]],[1]!Table2[[Symbol]:[Industry]],2,FALSE),"-")</f>
        <v>-</v>
      </c>
      <c r="F4912">
        <v>0</v>
      </c>
      <c r="G4912">
        <v>-30.033630345376601</v>
      </c>
      <c r="M4912">
        <v>50</v>
      </c>
    </row>
    <row r="4913" spans="1:13" hidden="1" x14ac:dyDescent="0.3">
      <c r="A4913" t="s">
        <v>10056</v>
      </c>
      <c r="B4913" t="s">
        <v>10057</v>
      </c>
      <c r="C4913" t="str">
        <f>IFERROR(VLOOKUP(Table1[[#This Row],[Ticker]],[1]!Table2[[Symbol]:[Industry]],2,FALSE),"-")</f>
        <v>-</v>
      </c>
      <c r="F4913">
        <v>0</v>
      </c>
      <c r="G4913">
        <v>-30.033630345376601</v>
      </c>
      <c r="M4913">
        <v>50</v>
      </c>
    </row>
    <row r="4914" spans="1:13" hidden="1" x14ac:dyDescent="0.3">
      <c r="A4914" t="s">
        <v>10058</v>
      </c>
      <c r="B4914" t="s">
        <v>10059</v>
      </c>
      <c r="C4914" t="str">
        <f>IFERROR(VLOOKUP(Table1[[#This Row],[Ticker]],[1]!Table2[[Symbol]:[Industry]],2,FALSE),"-")</f>
        <v>-</v>
      </c>
      <c r="D4914" t="s">
        <v>51</v>
      </c>
      <c r="F4914">
        <v>0</v>
      </c>
      <c r="G4914">
        <v>-30.033630345376601</v>
      </c>
      <c r="M4914">
        <v>50</v>
      </c>
    </row>
    <row r="4915" spans="1:13" hidden="1" x14ac:dyDescent="0.3">
      <c r="A4915" t="s">
        <v>10060</v>
      </c>
      <c r="B4915" t="s">
        <v>10061</v>
      </c>
      <c r="C4915" t="str">
        <f>IFERROR(VLOOKUP(Table1[[#This Row],[Ticker]],[1]!Table2[[Symbol]:[Industry]],2,FALSE),"-")</f>
        <v>-</v>
      </c>
      <c r="F4915">
        <v>0</v>
      </c>
      <c r="G4915">
        <v>-30.033630345376601</v>
      </c>
      <c r="M4915">
        <v>50</v>
      </c>
    </row>
    <row r="4916" spans="1:13" hidden="1" x14ac:dyDescent="0.3">
      <c r="A4916" t="s">
        <v>10062</v>
      </c>
      <c r="B4916" t="s">
        <v>10063</v>
      </c>
      <c r="C4916" t="str">
        <f>IFERROR(VLOOKUP(Table1[[#This Row],[Ticker]],[1]!Table2[[Symbol]:[Industry]],2,FALSE),"-")</f>
        <v>-</v>
      </c>
      <c r="D4916" t="s">
        <v>532</v>
      </c>
      <c r="F4916">
        <v>0</v>
      </c>
      <c r="G4916">
        <v>-30.033630345376601</v>
      </c>
      <c r="M4916">
        <v>50</v>
      </c>
    </row>
    <row r="4917" spans="1:13" hidden="1" x14ac:dyDescent="0.3">
      <c r="A4917" t="s">
        <v>10064</v>
      </c>
      <c r="B4917" t="s">
        <v>10065</v>
      </c>
      <c r="C4917" t="str">
        <f>IFERROR(VLOOKUP(Table1[[#This Row],[Ticker]],[1]!Table2[[Symbol]:[Industry]],2,FALSE),"-")</f>
        <v>-</v>
      </c>
      <c r="D4917" t="s">
        <v>124</v>
      </c>
      <c r="F4917">
        <v>0</v>
      </c>
      <c r="G4917">
        <v>-30.033630345376601</v>
      </c>
    </row>
    <row r="4918" spans="1:13" hidden="1" x14ac:dyDescent="0.3">
      <c r="A4918" t="s">
        <v>10066</v>
      </c>
      <c r="B4918" t="s">
        <v>10067</v>
      </c>
      <c r="C4918" t="str">
        <f>IFERROR(VLOOKUP(Table1[[#This Row],[Ticker]],[1]!Table2[[Symbol]:[Industry]],2,FALSE),"-")</f>
        <v>-</v>
      </c>
      <c r="D4918" t="s">
        <v>532</v>
      </c>
      <c r="F4918">
        <v>0</v>
      </c>
      <c r="G4918">
        <v>-30.033630345376601</v>
      </c>
      <c r="M4918">
        <v>50</v>
      </c>
    </row>
    <row r="4919" spans="1:13" hidden="1" x14ac:dyDescent="0.3">
      <c r="A4919" t="s">
        <v>10068</v>
      </c>
      <c r="B4919" t="s">
        <v>10069</v>
      </c>
      <c r="C4919" t="str">
        <f>IFERROR(VLOOKUP(Table1[[#This Row],[Ticker]],[1]!Table2[[Symbol]:[Industry]],2,FALSE),"-")</f>
        <v>-</v>
      </c>
      <c r="D4919" t="s">
        <v>141</v>
      </c>
      <c r="F4919">
        <v>0</v>
      </c>
      <c r="G4919">
        <v>-30.033630345376601</v>
      </c>
      <c r="M4919">
        <v>50</v>
      </c>
    </row>
    <row r="4920" spans="1:13" hidden="1" x14ac:dyDescent="0.3">
      <c r="A4920" t="s">
        <v>10070</v>
      </c>
      <c r="B4920" t="s">
        <v>10071</v>
      </c>
      <c r="C4920" t="str">
        <f>IFERROR(VLOOKUP(Table1[[#This Row],[Ticker]],[1]!Table2[[Symbol]:[Industry]],2,FALSE),"-")</f>
        <v>-</v>
      </c>
      <c r="D4920" t="s">
        <v>141</v>
      </c>
      <c r="F4920">
        <v>0</v>
      </c>
      <c r="G4920">
        <v>-30.033630345376601</v>
      </c>
      <c r="M4920">
        <v>50</v>
      </c>
    </row>
    <row r="4921" spans="1:13" hidden="1" x14ac:dyDescent="0.3">
      <c r="A4921" t="s">
        <v>10072</v>
      </c>
      <c r="B4921" t="s">
        <v>10073</v>
      </c>
      <c r="C4921" t="str">
        <f>IFERROR(VLOOKUP(Table1[[#This Row],[Ticker]],[1]!Table2[[Symbol]:[Industry]],2,FALSE),"-")</f>
        <v>-</v>
      </c>
      <c r="D4921" t="s">
        <v>532</v>
      </c>
      <c r="F4921">
        <v>0</v>
      </c>
      <c r="G4921">
        <v>-30.033630345376601</v>
      </c>
      <c r="M4921">
        <v>50</v>
      </c>
    </row>
    <row r="4922" spans="1:13" hidden="1" x14ac:dyDescent="0.3">
      <c r="A4922" t="s">
        <v>10074</v>
      </c>
      <c r="B4922" t="s">
        <v>10075</v>
      </c>
      <c r="C4922" t="str">
        <f>IFERROR(VLOOKUP(Table1[[#This Row],[Ticker]],[1]!Table2[[Symbol]:[Industry]],2,FALSE),"-")</f>
        <v>-</v>
      </c>
      <c r="F4922">
        <v>0</v>
      </c>
      <c r="G4922">
        <v>-30.033630345376601</v>
      </c>
      <c r="M4922">
        <v>50</v>
      </c>
    </row>
    <row r="4923" spans="1:13" hidden="1" x14ac:dyDescent="0.3">
      <c r="A4923" t="s">
        <v>10076</v>
      </c>
      <c r="B4923" t="s">
        <v>10077</v>
      </c>
      <c r="C4923" t="str">
        <f>IFERROR(VLOOKUP(Table1[[#This Row],[Ticker]],[1]!Table2[[Symbol]:[Industry]],2,FALSE),"-")</f>
        <v>-</v>
      </c>
      <c r="D4923" t="s">
        <v>415</v>
      </c>
      <c r="F4923">
        <v>0</v>
      </c>
      <c r="G4923">
        <v>-30.033630345376601</v>
      </c>
      <c r="M4923">
        <v>50</v>
      </c>
    </row>
    <row r="4924" spans="1:13" hidden="1" x14ac:dyDescent="0.3">
      <c r="A4924" t="s">
        <v>10078</v>
      </c>
      <c r="B4924" t="s">
        <v>10079</v>
      </c>
      <c r="C4924" t="str">
        <f>IFERROR(VLOOKUP(Table1[[#This Row],[Ticker]],[1]!Table2[[Symbol]:[Industry]],2,FALSE),"-")</f>
        <v>-</v>
      </c>
      <c r="D4924" t="s">
        <v>532</v>
      </c>
      <c r="F4924">
        <v>0</v>
      </c>
      <c r="G4924">
        <v>-30.033630345376601</v>
      </c>
    </row>
    <row r="4925" spans="1:13" hidden="1" x14ac:dyDescent="0.3">
      <c r="A4925" t="s">
        <v>10080</v>
      </c>
      <c r="B4925" t="s">
        <v>10081</v>
      </c>
      <c r="C4925" t="str">
        <f>IFERROR(VLOOKUP(Table1[[#This Row],[Ticker]],[1]!Table2[[Symbol]:[Industry]],2,FALSE),"-")</f>
        <v>-</v>
      </c>
      <c r="F4925">
        <v>0</v>
      </c>
      <c r="G4925">
        <v>-30.033630345376601</v>
      </c>
      <c r="M4925">
        <v>50</v>
      </c>
    </row>
    <row r="4926" spans="1:13" hidden="1" x14ac:dyDescent="0.3">
      <c r="A4926" t="s">
        <v>10082</v>
      </c>
      <c r="B4926" t="s">
        <v>10083</v>
      </c>
      <c r="C4926" t="str">
        <f>IFERROR(VLOOKUP(Table1[[#This Row],[Ticker]],[1]!Table2[[Symbol]:[Industry]],2,FALSE),"-")</f>
        <v>-</v>
      </c>
      <c r="D4926" t="s">
        <v>532</v>
      </c>
      <c r="F4926">
        <v>0</v>
      </c>
      <c r="G4926">
        <v>-30.033630345376601</v>
      </c>
      <c r="M4926">
        <v>50</v>
      </c>
    </row>
    <row r="4927" spans="1:13" hidden="1" x14ac:dyDescent="0.3">
      <c r="A4927" t="s">
        <v>10084</v>
      </c>
      <c r="B4927" t="s">
        <v>10085</v>
      </c>
      <c r="C4927" t="str">
        <f>IFERROR(VLOOKUP(Table1[[#This Row],[Ticker]],[1]!Table2[[Symbol]:[Industry]],2,FALSE),"-")</f>
        <v>-</v>
      </c>
      <c r="D4927" t="s">
        <v>124</v>
      </c>
      <c r="F4927">
        <v>0</v>
      </c>
      <c r="G4927">
        <v>-30.033630345376601</v>
      </c>
      <c r="M4927">
        <v>50</v>
      </c>
    </row>
    <row r="4928" spans="1:13" hidden="1" x14ac:dyDescent="0.3">
      <c r="A4928" t="s">
        <v>10086</v>
      </c>
      <c r="B4928" t="s">
        <v>10087</v>
      </c>
      <c r="C4928" t="str">
        <f>IFERROR(VLOOKUP(Table1[[#This Row],[Ticker]],[1]!Table2[[Symbol]:[Industry]],2,FALSE),"-")</f>
        <v>-</v>
      </c>
      <c r="D4928" t="s">
        <v>54</v>
      </c>
      <c r="F4928">
        <v>0</v>
      </c>
      <c r="G4928">
        <v>-30.033630345376601</v>
      </c>
      <c r="M4928">
        <v>50</v>
      </c>
    </row>
    <row r="4929" spans="1:16" hidden="1" x14ac:dyDescent="0.3">
      <c r="A4929" t="s">
        <v>10088</v>
      </c>
      <c r="B4929" t="s">
        <v>10089</v>
      </c>
      <c r="C4929" t="str">
        <f>IFERROR(VLOOKUP(Table1[[#This Row],[Ticker]],[1]!Table2[[Symbol]:[Industry]],2,FALSE),"-")</f>
        <v>-</v>
      </c>
      <c r="D4929" t="s">
        <v>566</v>
      </c>
      <c r="F4929">
        <v>0</v>
      </c>
      <c r="G4929">
        <v>-30.033630345376601</v>
      </c>
      <c r="M4929">
        <v>50</v>
      </c>
    </row>
    <row r="4930" spans="1:16" hidden="1" x14ac:dyDescent="0.3">
      <c r="A4930" t="s">
        <v>10090</v>
      </c>
      <c r="B4930" t="s">
        <v>10091</v>
      </c>
      <c r="C4930" t="str">
        <f>IFERROR(VLOOKUP(Table1[[#This Row],[Ticker]],[1]!Table2[[Symbol]:[Industry]],2,FALSE),"-")</f>
        <v>-</v>
      </c>
      <c r="D4930" t="s">
        <v>228</v>
      </c>
      <c r="F4930">
        <v>0</v>
      </c>
      <c r="G4930">
        <v>-30.033630345376601</v>
      </c>
      <c r="M4930">
        <v>50</v>
      </c>
    </row>
    <row r="4931" spans="1:16" hidden="1" x14ac:dyDescent="0.3">
      <c r="A4931" t="s">
        <v>10092</v>
      </c>
      <c r="B4931" t="s">
        <v>10093</v>
      </c>
      <c r="C4931" t="str">
        <f>IFERROR(VLOOKUP(Table1[[#This Row],[Ticker]],[1]!Table2[[Symbol]:[Industry]],2,FALSE),"-")</f>
        <v>-</v>
      </c>
      <c r="D4931" t="s">
        <v>228</v>
      </c>
      <c r="F4931">
        <v>0</v>
      </c>
      <c r="G4931">
        <v>-30.033630345376601</v>
      </c>
      <c r="M4931">
        <v>50</v>
      </c>
    </row>
    <row r="4932" spans="1:16" hidden="1" x14ac:dyDescent="0.3">
      <c r="A4932" t="s">
        <v>10094</v>
      </c>
      <c r="B4932" t="s">
        <v>10095</v>
      </c>
      <c r="C4932" t="str">
        <f>IFERROR(VLOOKUP(Table1[[#This Row],[Ticker]],[1]!Table2[[Symbol]:[Industry]],2,FALSE),"-")</f>
        <v>-</v>
      </c>
      <c r="F4932">
        <v>0</v>
      </c>
      <c r="G4932">
        <v>-30.033630345376601</v>
      </c>
      <c r="M4932">
        <v>50</v>
      </c>
    </row>
    <row r="4933" spans="1:16" hidden="1" x14ac:dyDescent="0.3">
      <c r="A4933" t="s">
        <v>10096</v>
      </c>
      <c r="B4933" t="s">
        <v>10097</v>
      </c>
      <c r="C4933" t="str">
        <f>IFERROR(VLOOKUP(Table1[[#This Row],[Ticker]],[1]!Table2[[Symbol]:[Industry]],2,FALSE),"-")</f>
        <v>-</v>
      </c>
      <c r="F4933">
        <v>0</v>
      </c>
      <c r="G4933">
        <v>-30.033630345376601</v>
      </c>
      <c r="M4933">
        <v>50</v>
      </c>
    </row>
    <row r="4934" spans="1:16" hidden="1" x14ac:dyDescent="0.3">
      <c r="A4934" t="s">
        <v>10098</v>
      </c>
      <c r="B4934" t="s">
        <v>10099</v>
      </c>
      <c r="C4934" t="str">
        <f>IFERROR(VLOOKUP(Table1[[#This Row],[Ticker]],[1]!Table2[[Symbol]:[Industry]],2,FALSE),"-")</f>
        <v>-</v>
      </c>
      <c r="D4934" t="s">
        <v>366</v>
      </c>
      <c r="F4934">
        <v>0</v>
      </c>
      <c r="G4934">
        <v>-30.033630345376601</v>
      </c>
      <c r="M4934">
        <v>50</v>
      </c>
    </row>
    <row r="4935" spans="1:16" hidden="1" x14ac:dyDescent="0.3">
      <c r="A4935" t="s">
        <v>10100</v>
      </c>
      <c r="B4935" t="s">
        <v>10101</v>
      </c>
      <c r="C4935" t="str">
        <f>IFERROR(VLOOKUP(Table1[[#This Row],[Ticker]],[1]!Table2[[Symbol]:[Industry]],2,FALSE),"-")</f>
        <v>-</v>
      </c>
      <c r="D4935" t="s">
        <v>296</v>
      </c>
      <c r="F4935">
        <v>0</v>
      </c>
      <c r="G4935">
        <v>-30.033630345376601</v>
      </c>
      <c r="M4935">
        <v>50</v>
      </c>
    </row>
    <row r="4936" spans="1:16" hidden="1" x14ac:dyDescent="0.3">
      <c r="A4936" t="s">
        <v>10102</v>
      </c>
      <c r="B4936" t="s">
        <v>10103</v>
      </c>
      <c r="C4936" t="str">
        <f>IFERROR(VLOOKUP(Table1[[#This Row],[Ticker]],[1]!Table2[[Symbol]:[Industry]],2,FALSE),"-")</f>
        <v>-</v>
      </c>
      <c r="D4936" t="s">
        <v>46</v>
      </c>
    </row>
    <row r="4937" spans="1:16" hidden="1" x14ac:dyDescent="0.3">
      <c r="A4937" t="s">
        <v>25</v>
      </c>
      <c r="B4937" t="s">
        <v>10104</v>
      </c>
      <c r="C4937" t="str">
        <f>IFERROR(VLOOKUP(Table1[[#This Row],[Ticker]],[1]!Table2[[Symbol]:[Industry]],2,FALSE),"-")</f>
        <v>-</v>
      </c>
      <c r="D4937" t="s">
        <v>27</v>
      </c>
      <c r="F4937">
        <v>1164.5999999999999</v>
      </c>
      <c r="G4937">
        <v>117.83270997600199</v>
      </c>
      <c r="H4937">
        <v>3.0962632027484598</v>
      </c>
      <c r="I4937">
        <v>46.963672089477299</v>
      </c>
      <c r="J4937">
        <v>6.9241503156018496</v>
      </c>
      <c r="K4937">
        <v>1060.2361928666901</v>
      </c>
      <c r="L4937">
        <v>875.72324370176398</v>
      </c>
      <c r="N4937">
        <v>0.92626483561953099</v>
      </c>
      <c r="O4937">
        <v>1.0389833419199801</v>
      </c>
      <c r="P4937">
        <v>150.451612903225</v>
      </c>
    </row>
    <row r="4938" spans="1:16" hidden="1" x14ac:dyDescent="0.3">
      <c r="A4938" t="s">
        <v>10105</v>
      </c>
      <c r="B4938" t="s">
        <v>10106</v>
      </c>
      <c r="C4938" t="str">
        <f>IFERROR(VLOOKUP(Table1[[#This Row],[Ticker]],[1]!Table2[[Symbol]:[Industry]],2,FALSE),"-")</f>
        <v>-</v>
      </c>
      <c r="F4938">
        <v>171.4</v>
      </c>
      <c r="G4938">
        <v>103.005118804861</v>
      </c>
      <c r="H4938">
        <v>32.357892118506697</v>
      </c>
      <c r="I4938">
        <v>90.730120437885006</v>
      </c>
      <c r="J4938">
        <v>-9.3313296541638202</v>
      </c>
      <c r="K4938">
        <v>149.83496731061101</v>
      </c>
      <c r="L4938">
        <v>109.09943498084201</v>
      </c>
      <c r="N4938">
        <v>1.6983149972346701</v>
      </c>
      <c r="O4938">
        <v>19.019836639439902</v>
      </c>
      <c r="P4938">
        <v>180.523731587561</v>
      </c>
    </row>
    <row r="4939" spans="1:16" hidden="1" x14ac:dyDescent="0.3">
      <c r="A4939" t="s">
        <v>10107</v>
      </c>
      <c r="B4939" t="s">
        <v>10108</v>
      </c>
      <c r="C4939" t="str">
        <f>IFERROR(VLOOKUP(Table1[[#This Row],[Ticker]],[1]!Table2[[Symbol]:[Industry]],2,FALSE),"-")</f>
        <v>-</v>
      </c>
      <c r="F4939">
        <v>0</v>
      </c>
      <c r="G4939">
        <v>-30.033630345376601</v>
      </c>
      <c r="M4939">
        <v>50</v>
      </c>
    </row>
    <row r="4940" spans="1:16" hidden="1" x14ac:dyDescent="0.3">
      <c r="A4940" t="s">
        <v>10109</v>
      </c>
      <c r="B4940" t="s">
        <v>10110</v>
      </c>
      <c r="C4940" t="str">
        <f>IFERROR(VLOOKUP(Table1[[#This Row],[Ticker]],[1]!Table2[[Symbol]:[Industry]],2,FALSE),"-")</f>
        <v>-</v>
      </c>
      <c r="D4940" t="s">
        <v>46</v>
      </c>
    </row>
    <row r="4941" spans="1:16" hidden="1" x14ac:dyDescent="0.3">
      <c r="A4941" t="s">
        <v>10111</v>
      </c>
      <c r="B4941" t="s">
        <v>10112</v>
      </c>
      <c r="C4941" t="str">
        <f>IFERROR(VLOOKUP(Table1[[#This Row],[Ticker]],[1]!Table2[[Symbol]:[Industry]],2,FALSE),"-")</f>
        <v>-</v>
      </c>
      <c r="D4941" t="s">
        <v>92</v>
      </c>
      <c r="F4941">
        <v>101.63</v>
      </c>
      <c r="G4941">
        <v>-30.033630345376601</v>
      </c>
      <c r="H4941">
        <v>-1.2520544090660499</v>
      </c>
      <c r="I4941">
        <v>-14.5834924593483</v>
      </c>
      <c r="J4941">
        <v>-1.3721459806944301</v>
      </c>
      <c r="K4941">
        <v>97.2987467617357</v>
      </c>
      <c r="N4941">
        <v>0</v>
      </c>
      <c r="O4941">
        <v>0.16727344288103199</v>
      </c>
    </row>
    <row r="4942" spans="1:16" hidden="1" x14ac:dyDescent="0.3">
      <c r="A4942" t="s">
        <v>10113</v>
      </c>
      <c r="B4942" t="s">
        <v>10114</v>
      </c>
      <c r="C4942" t="str">
        <f>IFERROR(VLOOKUP(Table1[[#This Row],[Ticker]],[1]!Table2[[Symbol]:[Industry]],2,FALSE),"-")</f>
        <v>-</v>
      </c>
      <c r="D4942" t="s">
        <v>743</v>
      </c>
      <c r="F4942">
        <v>26.94</v>
      </c>
      <c r="G4942">
        <v>7.6260528431772503</v>
      </c>
      <c r="H4942">
        <v>2.8787667557506098</v>
      </c>
      <c r="I4942">
        <v>4.1574453087138297</v>
      </c>
      <c r="J4942">
        <v>1.34399786016248</v>
      </c>
      <c r="K4942">
        <v>25.3030302563972</v>
      </c>
      <c r="L4942">
        <v>23.369628623783299</v>
      </c>
      <c r="N4942">
        <v>1.4967878765768401</v>
      </c>
      <c r="O4942">
        <v>0.44543429844097199</v>
      </c>
      <c r="P4942">
        <v>63.272727272727202</v>
      </c>
    </row>
    <row r="4943" spans="1:16" hidden="1" x14ac:dyDescent="0.3">
      <c r="A4943" t="s">
        <v>10115</v>
      </c>
      <c r="B4943" t="s">
        <v>10116</v>
      </c>
      <c r="C4943" t="str">
        <f>IFERROR(VLOOKUP(Table1[[#This Row],[Ticker]],[1]!Table2[[Symbol]:[Industry]],2,FALSE),"-")</f>
        <v>-</v>
      </c>
      <c r="D4943" t="s">
        <v>743</v>
      </c>
      <c r="F4943">
        <v>84.09</v>
      </c>
      <c r="G4943">
        <v>-15.547585416853799</v>
      </c>
      <c r="H4943">
        <v>2.3974243492280398</v>
      </c>
      <c r="I4943">
        <v>7.2414877578530996</v>
      </c>
      <c r="J4943">
        <v>-0.56069013343906005</v>
      </c>
      <c r="K4943">
        <v>84.016846456657007</v>
      </c>
      <c r="L4943">
        <v>80.015569628747897</v>
      </c>
      <c r="N4943">
        <v>0.93092840946795197</v>
      </c>
      <c r="O4943">
        <v>11.844452372458001</v>
      </c>
      <c r="P4943">
        <v>24.781124795963699</v>
      </c>
    </row>
    <row r="4944" spans="1:16" hidden="1" x14ac:dyDescent="0.3">
      <c r="A4944" t="s">
        <v>10117</v>
      </c>
      <c r="B4944" t="s">
        <v>10118</v>
      </c>
      <c r="C4944" t="str">
        <f>IFERROR(VLOOKUP(Table1[[#This Row],[Ticker]],[1]!Table2[[Symbol]:[Industry]],2,FALSE),"-")</f>
        <v>-</v>
      </c>
      <c r="D4944" t="s">
        <v>1351</v>
      </c>
      <c r="F4944">
        <v>238</v>
      </c>
      <c r="G4944">
        <v>-20.608342989054801</v>
      </c>
      <c r="H4944">
        <v>-0.66362940301482298</v>
      </c>
      <c r="I4944">
        <v>-9.4504579545634702</v>
      </c>
      <c r="J4944">
        <v>-0.84893922963958202</v>
      </c>
      <c r="K4944">
        <v>234.72142269260399</v>
      </c>
      <c r="L4944">
        <v>227.10181200952701</v>
      </c>
      <c r="N4944">
        <v>1.09250096071365</v>
      </c>
      <c r="O4944">
        <v>4.9159663865546204</v>
      </c>
      <c r="P4944">
        <v>10.083256244218299</v>
      </c>
    </row>
    <row r="4945" spans="1:16" hidden="1" x14ac:dyDescent="0.3">
      <c r="A4945" t="s">
        <v>10119</v>
      </c>
      <c r="B4945" t="s">
        <v>10120</v>
      </c>
      <c r="C4945" t="str">
        <f>IFERROR(VLOOKUP(Table1[[#This Row],[Ticker]],[1]!Table2[[Symbol]:[Industry]],2,FALSE),"-")</f>
        <v>-</v>
      </c>
      <c r="D4945" t="s">
        <v>743</v>
      </c>
      <c r="F4945">
        <v>1146.98</v>
      </c>
      <c r="G4945">
        <v>-21.636741494290298</v>
      </c>
      <c r="H4945">
        <v>1.9443626326283501</v>
      </c>
      <c r="I4945">
        <v>-10.3064865533124</v>
      </c>
      <c r="J4945">
        <v>0.46549662160480698</v>
      </c>
      <c r="K4945">
        <v>1135.3456279383199</v>
      </c>
      <c r="L4945">
        <v>1106.3228640025</v>
      </c>
      <c r="N4945">
        <v>0.70415050019802194</v>
      </c>
      <c r="O4945">
        <v>10.080385011072501</v>
      </c>
      <c r="P4945">
        <v>33.573233646601203</v>
      </c>
    </row>
    <row r="4946" spans="1:16" hidden="1" x14ac:dyDescent="0.3">
      <c r="A4946" t="s">
        <v>10121</v>
      </c>
      <c r="B4946" t="s">
        <v>10122</v>
      </c>
      <c r="C4946" t="str">
        <f>IFERROR(VLOOKUP(Table1[[#This Row],[Ticker]],[1]!Table2[[Symbol]:[Industry]],2,FALSE),"-")</f>
        <v>-</v>
      </c>
      <c r="D4946" t="s">
        <v>743</v>
      </c>
      <c r="F4946">
        <v>95.14</v>
      </c>
      <c r="G4946">
        <v>21.366751576965701</v>
      </c>
      <c r="H4946">
        <v>-0.380378450720252</v>
      </c>
      <c r="I4946">
        <v>1.8347235431251701</v>
      </c>
      <c r="J4946">
        <v>-5.5802257021313202E-2</v>
      </c>
      <c r="K4946">
        <v>93.3936994102623</v>
      </c>
      <c r="L4946">
        <v>84.669186334361001</v>
      </c>
      <c r="N4946">
        <v>0.81632250934760797</v>
      </c>
      <c r="O4946">
        <v>2.8589447130544299</v>
      </c>
      <c r="P4946">
        <v>57.2561983471074</v>
      </c>
    </row>
    <row r="4947" spans="1:16" hidden="1" x14ac:dyDescent="0.3">
      <c r="A4947" t="s">
        <v>10123</v>
      </c>
      <c r="B4947" t="s">
        <v>10124</v>
      </c>
      <c r="C4947" t="str">
        <f>IFERROR(VLOOKUP(Table1[[#This Row],[Ticker]],[1]!Table2[[Symbol]:[Industry]],2,FALSE),"-")</f>
        <v>-</v>
      </c>
      <c r="D4947" t="s">
        <v>743</v>
      </c>
      <c r="F4947">
        <v>52.04</v>
      </c>
      <c r="G4947">
        <v>-13.8729160596623</v>
      </c>
      <c r="H4947">
        <v>-1.90295403751925</v>
      </c>
      <c r="I4947">
        <v>-2.18876490490777</v>
      </c>
      <c r="J4947">
        <v>-0.86914733492155205</v>
      </c>
      <c r="K4947">
        <v>51.554943160691998</v>
      </c>
      <c r="L4947">
        <v>49.059016205977997</v>
      </c>
      <c r="N4947">
        <v>0.20765633704578201</v>
      </c>
      <c r="O4947">
        <v>13.220599538816201</v>
      </c>
      <c r="P4947">
        <v>43.9955727725511</v>
      </c>
    </row>
    <row r="4948" spans="1:16" hidden="1" x14ac:dyDescent="0.3">
      <c r="A4948" t="s">
        <v>10125</v>
      </c>
      <c r="B4948" t="s">
        <v>10126</v>
      </c>
      <c r="C4948" t="str">
        <f>IFERROR(VLOOKUP(Table1[[#This Row],[Ticker]],[1]!Table2[[Symbol]:[Industry]],2,FALSE),"-")</f>
        <v>-</v>
      </c>
      <c r="D4948" t="s">
        <v>1351</v>
      </c>
      <c r="F4948">
        <v>1005.4</v>
      </c>
      <c r="G4948">
        <v>-29.494635735322699</v>
      </c>
      <c r="H4948">
        <v>-0.74281156075598498</v>
      </c>
      <c r="I4948">
        <v>-13.8754929432039</v>
      </c>
      <c r="J4948">
        <v>-1.2496604200491499</v>
      </c>
      <c r="K4948">
        <v>1001.94670957658</v>
      </c>
      <c r="L4948">
        <v>1000.5975873197</v>
      </c>
      <c r="N4948">
        <v>3.0421098171318701</v>
      </c>
      <c r="O4948">
        <v>4.4648895961806296</v>
      </c>
      <c r="P4948">
        <v>0.64064064064064397</v>
      </c>
    </row>
    <row r="4949" spans="1:16" hidden="1" x14ac:dyDescent="0.3">
      <c r="A4949" t="s">
        <v>10127</v>
      </c>
      <c r="B4949" t="s">
        <v>10128</v>
      </c>
      <c r="C4949" t="str">
        <f>IFERROR(VLOOKUP(Table1[[#This Row],[Ticker]],[1]!Table2[[Symbol]:[Industry]],2,FALSE),"-")</f>
        <v>-</v>
      </c>
      <c r="D4949" t="s">
        <v>743</v>
      </c>
      <c r="F4949">
        <v>182.05</v>
      </c>
      <c r="G4949">
        <v>25.008100194565401</v>
      </c>
      <c r="H4949">
        <v>1.2999792078371699</v>
      </c>
      <c r="I4949">
        <v>7.0554439967786902</v>
      </c>
      <c r="J4949">
        <v>0.16418236095835101</v>
      </c>
      <c r="K4949">
        <v>174.59712374567999</v>
      </c>
      <c r="L4949">
        <v>154.669652427372</v>
      </c>
      <c r="N4949">
        <v>0.70889977593217002</v>
      </c>
      <c r="O4949">
        <v>1.34029112881075</v>
      </c>
      <c r="P4949">
        <v>58.304347826086897</v>
      </c>
    </row>
    <row r="4950" spans="1:16" hidden="1" x14ac:dyDescent="0.3">
      <c r="A4950" t="s">
        <v>10129</v>
      </c>
      <c r="B4950" t="s">
        <v>10130</v>
      </c>
      <c r="C4950" t="str">
        <f>IFERROR(VLOOKUP(Table1[[#This Row],[Ticker]],[1]!Table2[[Symbol]:[Industry]],2,FALSE),"-")</f>
        <v>-</v>
      </c>
      <c r="D4950" t="s">
        <v>743</v>
      </c>
      <c r="F4950">
        <v>21.84</v>
      </c>
      <c r="G4950">
        <v>19.835509619259799</v>
      </c>
      <c r="H4950">
        <v>1.41593626088819</v>
      </c>
      <c r="I4950">
        <v>7.3905289752417103</v>
      </c>
      <c r="J4950">
        <v>0.55977674239664499</v>
      </c>
      <c r="K4950">
        <v>21.175482999659401</v>
      </c>
      <c r="L4950">
        <v>18.812926754446799</v>
      </c>
      <c r="N4950">
        <v>0.77202151490209303</v>
      </c>
      <c r="O4950">
        <v>3.2509157509157598</v>
      </c>
      <c r="P4950">
        <v>54.128440366972399</v>
      </c>
    </row>
    <row r="4951" spans="1:16" hidden="1" x14ac:dyDescent="0.3">
      <c r="A4951" t="s">
        <v>10131</v>
      </c>
      <c r="B4951" t="s">
        <v>10132</v>
      </c>
      <c r="C4951" t="str">
        <f>IFERROR(VLOOKUP(Table1[[#This Row],[Ticker]],[1]!Table2[[Symbol]:[Industry]],2,FALSE),"-")</f>
        <v>-</v>
      </c>
      <c r="D4951" t="s">
        <v>743</v>
      </c>
      <c r="F4951">
        <v>37.659999999999997</v>
      </c>
      <c r="G4951">
        <v>4.3703667995198296</v>
      </c>
      <c r="H4951">
        <v>-0.76507084445627005</v>
      </c>
      <c r="I4951">
        <v>3.38143721133379</v>
      </c>
      <c r="J4951">
        <v>-1.10611778170536</v>
      </c>
      <c r="K4951">
        <v>36.757884565263304</v>
      </c>
      <c r="L4951">
        <v>33.480845416295203</v>
      </c>
      <c r="N4951">
        <v>0.67920578643824103</v>
      </c>
      <c r="O4951">
        <v>17.896972915560202</v>
      </c>
      <c r="P4951">
        <v>44.846153846153797</v>
      </c>
    </row>
    <row r="4952" spans="1:16" hidden="1" x14ac:dyDescent="0.3">
      <c r="A4952" t="s">
        <v>10133</v>
      </c>
      <c r="B4952" t="s">
        <v>10134</v>
      </c>
      <c r="C4952" t="str">
        <f>IFERROR(VLOOKUP(Table1[[#This Row],[Ticker]],[1]!Table2[[Symbol]:[Industry]],2,FALSE),"-")</f>
        <v>-</v>
      </c>
      <c r="D4952" t="s">
        <v>1668</v>
      </c>
      <c r="F4952">
        <v>71.06</v>
      </c>
      <c r="G4952">
        <v>-9.5929523792749603</v>
      </c>
      <c r="H4952">
        <v>0.72883819411598705</v>
      </c>
      <c r="I4952">
        <v>0.64179180218241605</v>
      </c>
      <c r="J4952">
        <v>-1.9752315346916201</v>
      </c>
      <c r="K4952">
        <v>70.445718926908398</v>
      </c>
      <c r="L4952">
        <v>67.527011105402394</v>
      </c>
      <c r="N4952">
        <v>0.49805682880323898</v>
      </c>
      <c r="O4952">
        <v>15.3954404728398</v>
      </c>
      <c r="P4952">
        <v>26.6666666666666</v>
      </c>
    </row>
    <row r="4953" spans="1:16" hidden="1" x14ac:dyDescent="0.3">
      <c r="A4953" t="s">
        <v>10135</v>
      </c>
      <c r="B4953" t="s">
        <v>10136</v>
      </c>
      <c r="C4953" t="str">
        <f>IFERROR(VLOOKUP(Table1[[#This Row],[Ticker]],[1]!Table2[[Symbol]:[Industry]],2,FALSE),"-")</f>
        <v>-</v>
      </c>
      <c r="D4953" t="s">
        <v>743</v>
      </c>
      <c r="F4953">
        <v>999.99</v>
      </c>
      <c r="G4953">
        <v>-30.0356303253768</v>
      </c>
      <c r="H4953">
        <v>-1.2707375011228299</v>
      </c>
      <c r="I4953">
        <v>-14.416498353258</v>
      </c>
      <c r="J4953">
        <v>-1.3711459706943301</v>
      </c>
      <c r="K4953">
        <v>1000.00142751756</v>
      </c>
      <c r="L4953">
        <v>999.99956238347897</v>
      </c>
      <c r="N4953">
        <v>0.57706974681415002</v>
      </c>
      <c r="O4953">
        <v>3.0010300103000902</v>
      </c>
      <c r="P4953">
        <v>0.59856746207396205</v>
      </c>
    </row>
    <row r="4954" spans="1:16" hidden="1" x14ac:dyDescent="0.3">
      <c r="A4954" t="s">
        <v>10137</v>
      </c>
      <c r="B4954" t="s">
        <v>10138</v>
      </c>
      <c r="C4954" t="str">
        <f>IFERROR(VLOOKUP(Table1[[#This Row],[Ticker]],[1]!Table2[[Symbol]:[Industry]],2,FALSE),"-")</f>
        <v>-</v>
      </c>
      <c r="D4954" t="s">
        <v>743</v>
      </c>
      <c r="F4954">
        <v>70.400000000000006</v>
      </c>
      <c r="G4954">
        <v>24.3184854187101</v>
      </c>
      <c r="H4954">
        <v>-7.0698092840206401</v>
      </c>
      <c r="I4954">
        <v>-13.3106531715834</v>
      </c>
      <c r="J4954">
        <v>-2.46872970064382</v>
      </c>
      <c r="K4954">
        <v>71.889364549413898</v>
      </c>
      <c r="L4954">
        <v>66.504234798883999</v>
      </c>
      <c r="N4954">
        <v>0.53686135510812405</v>
      </c>
      <c r="O4954">
        <v>23.153409090909001</v>
      </c>
      <c r="P4954">
        <v>58.844765342960301</v>
      </c>
    </row>
    <row r="4955" spans="1:16" hidden="1" x14ac:dyDescent="0.3">
      <c r="A4955" t="s">
        <v>10139</v>
      </c>
      <c r="B4955" t="s">
        <v>10140</v>
      </c>
      <c r="C4955" t="str">
        <f>IFERROR(VLOOKUP(Table1[[#This Row],[Ticker]],[1]!Table2[[Symbol]:[Industry]],2,FALSE),"-")</f>
        <v>-</v>
      </c>
      <c r="D4955" t="s">
        <v>743</v>
      </c>
      <c r="F4955">
        <v>83.3</v>
      </c>
      <c r="G4955">
        <v>-2.8580578262926899</v>
      </c>
      <c r="H4955">
        <v>-1.2356971459138899</v>
      </c>
      <c r="I4955">
        <v>-0.58758334915853805</v>
      </c>
      <c r="J4955">
        <v>-0.19353115687913</v>
      </c>
      <c r="K4955">
        <v>80.849489188948198</v>
      </c>
      <c r="L4955">
        <v>75.294007465418204</v>
      </c>
      <c r="N4955">
        <v>0.402623726687593</v>
      </c>
      <c r="O4955">
        <v>3.62545018007203</v>
      </c>
      <c r="P4955">
        <v>32.327243844320797</v>
      </c>
    </row>
    <row r="4956" spans="1:16" hidden="1" x14ac:dyDescent="0.3">
      <c r="A4956" t="s">
        <v>10141</v>
      </c>
      <c r="B4956" t="s">
        <v>10142</v>
      </c>
      <c r="C4956" t="str">
        <f>IFERROR(VLOOKUP(Table1[[#This Row],[Ticker]],[1]!Table2[[Symbol]:[Industry]],2,FALSE),"-")</f>
        <v>-</v>
      </c>
      <c r="D4956" t="s">
        <v>743</v>
      </c>
      <c r="F4956">
        <v>208</v>
      </c>
      <c r="G4956">
        <v>9.0968044372320307</v>
      </c>
      <c r="H4956">
        <v>1.0955049712827001</v>
      </c>
      <c r="I4956">
        <v>-0.111942657264162</v>
      </c>
      <c r="J4956">
        <v>-0.69450803296936303</v>
      </c>
      <c r="K4956">
        <v>199.65399483486101</v>
      </c>
      <c r="L4956">
        <v>181.71514539488399</v>
      </c>
      <c r="N4956">
        <v>0.88429781044234201</v>
      </c>
      <c r="O4956">
        <v>5.7692307692307701</v>
      </c>
      <c r="P4956">
        <v>47.4340799546356</v>
      </c>
    </row>
    <row r="4957" spans="1:16" hidden="1" x14ac:dyDescent="0.3">
      <c r="A4957" t="s">
        <v>10143</v>
      </c>
      <c r="B4957" t="s">
        <v>10144</v>
      </c>
      <c r="C4957" t="str">
        <f>IFERROR(VLOOKUP(Table1[[#This Row],[Ticker]],[1]!Table2[[Symbol]:[Industry]],2,FALSE),"-")</f>
        <v>-</v>
      </c>
      <c r="F4957">
        <v>0</v>
      </c>
      <c r="G4957">
        <v>-30.033630345376601</v>
      </c>
    </row>
    <row r="4958" spans="1:16" hidden="1" x14ac:dyDescent="0.3">
      <c r="A4958" t="s">
        <v>10145</v>
      </c>
      <c r="B4958" t="s">
        <v>10146</v>
      </c>
      <c r="C4958" t="str">
        <f>IFERROR(VLOOKUP(Table1[[#This Row],[Ticker]],[1]!Table2[[Symbol]:[Industry]],2,FALSE),"-")</f>
        <v>-</v>
      </c>
      <c r="D4958" t="s">
        <v>1351</v>
      </c>
      <c r="F4958">
        <v>26.85</v>
      </c>
      <c r="G4958">
        <v>-22.202305044171801</v>
      </c>
      <c r="H4958">
        <v>0.16006354388838201</v>
      </c>
      <c r="I4958">
        <v>-11.0677685611101</v>
      </c>
      <c r="J4958">
        <v>-1.3721459806944301</v>
      </c>
      <c r="K4958">
        <v>26.588553540314301</v>
      </c>
      <c r="L4958">
        <v>25.8912441489041</v>
      </c>
      <c r="N4958">
        <v>0.52987847667213595</v>
      </c>
      <c r="O4958">
        <v>10.9869646182495</v>
      </c>
      <c r="P4958">
        <v>13.3389615871675</v>
      </c>
    </row>
    <row r="4959" spans="1:16" hidden="1" x14ac:dyDescent="0.3">
      <c r="A4959" t="s">
        <v>10147</v>
      </c>
      <c r="B4959" t="s">
        <v>10148</v>
      </c>
      <c r="C4959" t="str">
        <f>IFERROR(VLOOKUP(Table1[[#This Row],[Ticker]],[1]!Table2[[Symbol]:[Industry]],2,FALSE),"-")</f>
        <v>-</v>
      </c>
      <c r="D4959" t="s">
        <v>743</v>
      </c>
      <c r="F4959">
        <v>84.08</v>
      </c>
      <c r="G4959">
        <v>-15.887553777361401</v>
      </c>
      <c r="H4959">
        <v>3.7100144976977202E-2</v>
      </c>
      <c r="I4959">
        <v>6.8585629477660799</v>
      </c>
      <c r="J4959">
        <v>-0.69195504990683998</v>
      </c>
      <c r="K4959">
        <v>85.090484808004305</v>
      </c>
      <c r="L4959">
        <v>81.270452584534297</v>
      </c>
      <c r="N4959">
        <v>2.3211311997904001</v>
      </c>
      <c r="O4959">
        <v>14.1769743101807</v>
      </c>
      <c r="P4959">
        <v>23.647058823529399</v>
      </c>
    </row>
    <row r="4960" spans="1:16" hidden="1" x14ac:dyDescent="0.3">
      <c r="A4960" t="s">
        <v>10149</v>
      </c>
      <c r="B4960" t="s">
        <v>10150</v>
      </c>
      <c r="C4960" t="str">
        <f>IFERROR(VLOOKUP(Table1[[#This Row],[Ticker]],[1]!Table2[[Symbol]:[Industry]],2,FALSE),"-")</f>
        <v>-</v>
      </c>
      <c r="D4960" t="s">
        <v>1668</v>
      </c>
      <c r="F4960">
        <v>71.05</v>
      </c>
      <c r="G4960">
        <v>-9.0974601326106992</v>
      </c>
      <c r="H4960">
        <v>1.6491257982295799</v>
      </c>
      <c r="I4960">
        <v>0.21725447023344299</v>
      </c>
      <c r="J4960">
        <v>0.21853716090477199</v>
      </c>
      <c r="K4960">
        <v>70.375486729076499</v>
      </c>
      <c r="L4960">
        <v>67.381529008063694</v>
      </c>
      <c r="N4960">
        <v>0.94255628779958001</v>
      </c>
      <c r="O4960">
        <v>6.4883884588318104</v>
      </c>
      <c r="P4960">
        <v>29.181818181818102</v>
      </c>
    </row>
    <row r="4961" spans="1:16" hidden="1" x14ac:dyDescent="0.3">
      <c r="A4961" t="s">
        <v>10151</v>
      </c>
      <c r="B4961" t="s">
        <v>10152</v>
      </c>
      <c r="C4961" t="str">
        <f>IFERROR(VLOOKUP(Table1[[#This Row],[Ticker]],[1]!Table2[[Symbol]:[Industry]],2,FALSE),"-")</f>
        <v>-</v>
      </c>
      <c r="D4961" t="s">
        <v>743</v>
      </c>
      <c r="F4961">
        <v>84.56</v>
      </c>
      <c r="G4961">
        <v>-15.4070883906525</v>
      </c>
      <c r="H4961">
        <v>2.7414364337416601</v>
      </c>
      <c r="I4961">
        <v>6.8338601210752401</v>
      </c>
      <c r="J4961">
        <v>6.7302032629369804E-2</v>
      </c>
      <c r="K4961">
        <v>84.474315558114796</v>
      </c>
      <c r="L4961">
        <v>80.550508903906305</v>
      </c>
      <c r="N4961">
        <v>0.88750682292238603</v>
      </c>
      <c r="O4961">
        <v>11.932355723746401</v>
      </c>
      <c r="P4961">
        <v>24.334656668137001</v>
      </c>
    </row>
    <row r="4962" spans="1:16" hidden="1" x14ac:dyDescent="0.3">
      <c r="A4962" t="s">
        <v>10153</v>
      </c>
      <c r="B4962" t="s">
        <v>10154</v>
      </c>
      <c r="C4962" t="str">
        <f>IFERROR(VLOOKUP(Table1[[#This Row],[Ticker]],[1]!Table2[[Symbol]:[Industry]],2,FALSE),"-")</f>
        <v>-</v>
      </c>
      <c r="F4962">
        <v>120</v>
      </c>
      <c r="G4962">
        <v>-30.033630345376601</v>
      </c>
      <c r="H4962">
        <v>-1.2717375111229301</v>
      </c>
      <c r="I4962">
        <v>-14.416498353258</v>
      </c>
      <c r="J4962">
        <v>-1.3721459806944301</v>
      </c>
      <c r="N4962">
        <v>1</v>
      </c>
      <c r="O4962">
        <v>0</v>
      </c>
    </row>
    <row r="4963" spans="1:16" hidden="1" x14ac:dyDescent="0.3">
      <c r="A4963" t="s">
        <v>10155</v>
      </c>
      <c r="B4963" t="s">
        <v>10156</v>
      </c>
      <c r="C4963" t="str">
        <f>IFERROR(VLOOKUP(Table1[[#This Row],[Ticker]],[1]!Table2[[Symbol]:[Industry]],2,FALSE),"-")</f>
        <v>-</v>
      </c>
    </row>
    <row r="4964" spans="1:16" hidden="1" x14ac:dyDescent="0.3">
      <c r="A4964" t="s">
        <v>10157</v>
      </c>
      <c r="B4964" t="s">
        <v>10158</v>
      </c>
      <c r="C4964" t="str">
        <f>IFERROR(VLOOKUP(Table1[[#This Row],[Ticker]],[1]!Table2[[Symbol]:[Industry]],2,FALSE),"-")</f>
        <v>-</v>
      </c>
      <c r="D4964" t="s">
        <v>743</v>
      </c>
      <c r="F4964">
        <v>43.46</v>
      </c>
      <c r="G4964">
        <v>10.4317865906285</v>
      </c>
      <c r="H4964">
        <v>2.3537126689490901</v>
      </c>
      <c r="I4964">
        <v>-7.8166335367971101E-2</v>
      </c>
      <c r="J4964">
        <v>0.180795195776141</v>
      </c>
      <c r="K4964">
        <v>39.827019534462103</v>
      </c>
      <c r="L4964">
        <v>36.304130511651003</v>
      </c>
      <c r="N4964">
        <v>0.34680395587336399</v>
      </c>
      <c r="O4964">
        <v>2.8531983433041899</v>
      </c>
      <c r="P4964">
        <v>49.862068965517203</v>
      </c>
    </row>
    <row r="4965" spans="1:16" hidden="1" x14ac:dyDescent="0.3">
      <c r="A4965" t="s">
        <v>10159</v>
      </c>
      <c r="B4965" t="s">
        <v>10160</v>
      </c>
      <c r="C4965" t="str">
        <f>IFERROR(VLOOKUP(Table1[[#This Row],[Ticker]],[1]!Table2[[Symbol]:[Industry]],2,FALSE),"-")</f>
        <v>-</v>
      </c>
      <c r="D4965" t="s">
        <v>743</v>
      </c>
      <c r="F4965">
        <v>516.25</v>
      </c>
      <c r="G4965">
        <v>-14.0119654766244</v>
      </c>
      <c r="H4965">
        <v>-2.1537513466340799</v>
      </c>
      <c r="I4965">
        <v>-2.4486843553834898</v>
      </c>
      <c r="J4965">
        <v>-0.61226162376368198</v>
      </c>
      <c r="K4965">
        <v>512.147404985501</v>
      </c>
      <c r="L4965">
        <v>487.13025708368701</v>
      </c>
      <c r="N4965">
        <v>0.296309804506525</v>
      </c>
      <c r="O4965">
        <v>4.0968523002421202</v>
      </c>
      <c r="P4965">
        <v>22.624703087885901</v>
      </c>
    </row>
    <row r="4966" spans="1:16" hidden="1" x14ac:dyDescent="0.3">
      <c r="A4966" t="s">
        <v>10161</v>
      </c>
      <c r="B4966" t="s">
        <v>10162</v>
      </c>
      <c r="C4966" t="str">
        <f>IFERROR(VLOOKUP(Table1[[#This Row],[Ticker]],[1]!Table2[[Symbol]:[Industry]],2,FALSE),"-")</f>
        <v>-</v>
      </c>
      <c r="D4966" t="s">
        <v>1351</v>
      </c>
      <c r="F4966">
        <v>999.99</v>
      </c>
      <c r="G4966">
        <v>-30.034630345376598</v>
      </c>
      <c r="H4966">
        <v>-1.2717375111229301</v>
      </c>
      <c r="I4966">
        <v>-14.416498353258</v>
      </c>
      <c r="J4966">
        <v>-1.3721459806944301</v>
      </c>
      <c r="K4966">
        <v>999.99008893538303</v>
      </c>
      <c r="L4966">
        <v>999.99037964025194</v>
      </c>
      <c r="N4966">
        <v>0.917272171920687</v>
      </c>
      <c r="O4966">
        <v>1.8010180101801101</v>
      </c>
      <c r="P4966">
        <v>0.23957497995188401</v>
      </c>
    </row>
    <row r="4967" spans="1:16" hidden="1" x14ac:dyDescent="0.3">
      <c r="A4967" t="s">
        <v>10163</v>
      </c>
      <c r="B4967" t="s">
        <v>10164</v>
      </c>
      <c r="C4967" t="str">
        <f>IFERROR(VLOOKUP(Table1[[#This Row],[Ticker]],[1]!Table2[[Symbol]:[Industry]],2,FALSE),"-")</f>
        <v>-</v>
      </c>
      <c r="D4967" t="s">
        <v>743</v>
      </c>
      <c r="F4967">
        <v>69.87</v>
      </c>
      <c r="G4967">
        <v>21.265633405164699</v>
      </c>
      <c r="H4967">
        <v>-6.2058139009557296</v>
      </c>
      <c r="I4967">
        <v>-13.2875361300708</v>
      </c>
      <c r="J4967">
        <v>-2.3630859580443802</v>
      </c>
      <c r="K4967">
        <v>71.379089510086999</v>
      </c>
      <c r="L4967">
        <v>65.471145386764306</v>
      </c>
      <c r="N4967">
        <v>0.51351866906565902</v>
      </c>
      <c r="O4967">
        <v>18.648919421783301</v>
      </c>
      <c r="P4967">
        <v>56.975960458323897</v>
      </c>
    </row>
    <row r="4968" spans="1:16" hidden="1" x14ac:dyDescent="0.3">
      <c r="A4968" t="s">
        <v>10165</v>
      </c>
      <c r="B4968" t="s">
        <v>10166</v>
      </c>
      <c r="C4968" t="str">
        <f>IFERROR(VLOOKUP(Table1[[#This Row],[Ticker]],[1]!Table2[[Symbol]:[Industry]],2,FALSE),"-")</f>
        <v>-</v>
      </c>
      <c r="D4968" t="s">
        <v>743</v>
      </c>
      <c r="F4968">
        <v>25.73</v>
      </c>
      <c r="G4968">
        <v>-19.366963678709901</v>
      </c>
      <c r="H4968">
        <v>-2.5332054010311902</v>
      </c>
      <c r="I4968">
        <v>-3.4635013718004801</v>
      </c>
      <c r="J4968">
        <v>-0.59181043641039899</v>
      </c>
      <c r="K4968">
        <v>25.582534492950199</v>
      </c>
      <c r="L4968">
        <v>24.614487692660301</v>
      </c>
      <c r="N4968">
        <v>0.179666689292586</v>
      </c>
      <c r="O4968">
        <v>20.481927710843301</v>
      </c>
      <c r="P4968">
        <v>18.298850574712599</v>
      </c>
    </row>
    <row r="4969" spans="1:16" hidden="1" x14ac:dyDescent="0.3">
      <c r="A4969" t="s">
        <v>10167</v>
      </c>
      <c r="B4969" t="s">
        <v>10168</v>
      </c>
      <c r="C4969" t="str">
        <f>IFERROR(VLOOKUP(Table1[[#This Row],[Ticker]],[1]!Table2[[Symbol]:[Industry]],2,FALSE),"-")</f>
        <v>-</v>
      </c>
      <c r="D4969" t="s">
        <v>743</v>
      </c>
      <c r="F4969">
        <v>82.7</v>
      </c>
      <c r="G4969">
        <v>-2.60681986771873</v>
      </c>
      <c r="H4969">
        <v>-0.72475805324034503</v>
      </c>
      <c r="I4969">
        <v>-0.69262596601927595</v>
      </c>
      <c r="J4969">
        <v>-0.13606716537194999</v>
      </c>
      <c r="K4969">
        <v>80.482441960025398</v>
      </c>
      <c r="L4969">
        <v>74.893564929139899</v>
      </c>
      <c r="N4969">
        <v>0.40489495287904498</v>
      </c>
      <c r="O4969">
        <v>5.6106408706166899</v>
      </c>
      <c r="P4969">
        <v>30.999524790115601</v>
      </c>
    </row>
    <row r="4970" spans="1:16" hidden="1" x14ac:dyDescent="0.3">
      <c r="A4970" t="s">
        <v>10169</v>
      </c>
      <c r="B4970" t="s">
        <v>10170</v>
      </c>
      <c r="C4970" t="str">
        <f>IFERROR(VLOOKUP(Table1[[#This Row],[Ticker]],[1]!Table2[[Symbol]:[Industry]],2,FALSE),"-")</f>
        <v>-</v>
      </c>
      <c r="D4970" t="s">
        <v>743</v>
      </c>
      <c r="F4970">
        <v>23.05</v>
      </c>
      <c r="G4970">
        <v>14.7073429670252</v>
      </c>
      <c r="H4970">
        <v>1.3210206471247099</v>
      </c>
      <c r="I4970">
        <v>8.0595909134795107</v>
      </c>
      <c r="J4970">
        <v>-1.0223427450145099</v>
      </c>
      <c r="K4970">
        <v>21.908435390952999</v>
      </c>
      <c r="L4970">
        <v>19.6502698960754</v>
      </c>
      <c r="N4970">
        <v>1.5680240623678099</v>
      </c>
      <c r="O4970">
        <v>1.9522776572667899</v>
      </c>
      <c r="P4970">
        <v>44.895649987427703</v>
      </c>
    </row>
    <row r="4971" spans="1:16" hidden="1" x14ac:dyDescent="0.3">
      <c r="A4971" t="s">
        <v>10171</v>
      </c>
      <c r="B4971" t="s">
        <v>10172</v>
      </c>
      <c r="C4971" t="str">
        <f>IFERROR(VLOOKUP(Table1[[#This Row],[Ticker]],[1]!Table2[[Symbol]:[Industry]],2,FALSE),"-")</f>
        <v>-</v>
      </c>
      <c r="D4971" t="s">
        <v>1351</v>
      </c>
      <c r="F4971">
        <v>1000</v>
      </c>
      <c r="G4971">
        <v>-30.034630335376701</v>
      </c>
      <c r="H4971">
        <v>-1.2737374911231201</v>
      </c>
      <c r="I4971">
        <v>-14.417498343258099</v>
      </c>
      <c r="J4971">
        <v>-1.37414596069463</v>
      </c>
      <c r="K4971">
        <v>999.99991433655498</v>
      </c>
      <c r="L4971">
        <v>1000.02472553182</v>
      </c>
      <c r="N4971">
        <v>0.91715013503037102</v>
      </c>
      <c r="O4971">
        <v>2</v>
      </c>
      <c r="P4971">
        <v>2.0408163265306101</v>
      </c>
    </row>
    <row r="4972" spans="1:16" hidden="1" x14ac:dyDescent="0.3">
      <c r="A4972" t="s">
        <v>10173</v>
      </c>
      <c r="B4972" t="s">
        <v>10174</v>
      </c>
      <c r="C4972" t="str">
        <f>IFERROR(VLOOKUP(Table1[[#This Row],[Ticker]],[1]!Table2[[Symbol]:[Industry]],2,FALSE),"-")</f>
        <v>-</v>
      </c>
      <c r="D4972" t="s">
        <v>1049</v>
      </c>
      <c r="F4972">
        <v>220.22</v>
      </c>
      <c r="G4972">
        <v>-30.033630345376601</v>
      </c>
      <c r="I4972">
        <v>-14.416498353258</v>
      </c>
      <c r="O4972">
        <v>0</v>
      </c>
      <c r="P4972">
        <v>0</v>
      </c>
    </row>
    <row r="4973" spans="1:16" hidden="1" x14ac:dyDescent="0.3">
      <c r="A4973" t="s">
        <v>10175</v>
      </c>
      <c r="B4973" t="s">
        <v>10176</v>
      </c>
      <c r="C4973" t="str">
        <f>IFERROR(VLOOKUP(Table1[[#This Row],[Ticker]],[1]!Table2[[Symbol]:[Industry]],2,FALSE),"-")</f>
        <v>-</v>
      </c>
      <c r="D4973" t="s">
        <v>743</v>
      </c>
      <c r="F4973">
        <v>219</v>
      </c>
      <c r="G4973">
        <v>15.009087715422</v>
      </c>
      <c r="H4973">
        <v>0.35454243142443997</v>
      </c>
      <c r="I4973">
        <v>8.8110506001518498</v>
      </c>
      <c r="J4973">
        <v>-0.38687894570364001</v>
      </c>
      <c r="K4973">
        <v>211.37872953190001</v>
      </c>
      <c r="L4973">
        <v>187.65075636594199</v>
      </c>
      <c r="N4973">
        <v>1.51669991868119</v>
      </c>
      <c r="O4973">
        <v>2.1461187214611699</v>
      </c>
      <c r="P4973">
        <v>54.693791057427397</v>
      </c>
    </row>
    <row r="4974" spans="1:16" hidden="1" x14ac:dyDescent="0.3">
      <c r="A4974" t="s">
        <v>10177</v>
      </c>
      <c r="B4974" t="s">
        <v>10178</v>
      </c>
      <c r="C4974" t="str">
        <f>IFERROR(VLOOKUP(Table1[[#This Row],[Ticker]],[1]!Table2[[Symbol]:[Industry]],2,FALSE),"-")</f>
        <v>-</v>
      </c>
      <c r="D4974" t="s">
        <v>743</v>
      </c>
      <c r="F4974">
        <v>250.19</v>
      </c>
      <c r="G4974">
        <v>-5.4866371155877296</v>
      </c>
      <c r="H4974">
        <v>-0.58379254672008296</v>
      </c>
      <c r="I4974">
        <v>-1.46900162624793</v>
      </c>
      <c r="J4974">
        <v>-1.5782825065011299</v>
      </c>
      <c r="K4974">
        <v>246.22562159425399</v>
      </c>
      <c r="L4974">
        <v>226.81091755604999</v>
      </c>
      <c r="N4974">
        <v>0.64257399639882795</v>
      </c>
      <c r="O4974">
        <v>12.2826651744674</v>
      </c>
      <c r="P4974">
        <v>32.375661375661302</v>
      </c>
    </row>
    <row r="4975" spans="1:16" hidden="1" x14ac:dyDescent="0.3">
      <c r="A4975" t="s">
        <v>10179</v>
      </c>
      <c r="B4975" t="s">
        <v>10180</v>
      </c>
      <c r="C4975" t="str">
        <f>IFERROR(VLOOKUP(Table1[[#This Row],[Ticker]],[1]!Table2[[Symbol]:[Industry]],2,FALSE),"-")</f>
        <v>-</v>
      </c>
      <c r="D4975" t="s">
        <v>743</v>
      </c>
      <c r="F4975">
        <v>23.72</v>
      </c>
      <c r="G4975">
        <v>5.8976017463138799</v>
      </c>
      <c r="H4975">
        <v>-0.46322687282505198</v>
      </c>
      <c r="I4975">
        <v>3.5934518954981902</v>
      </c>
      <c r="J4975">
        <v>-1.0333065058956099</v>
      </c>
      <c r="K4975">
        <v>23.0216555826545</v>
      </c>
      <c r="L4975">
        <v>20.760658008055799</v>
      </c>
      <c r="N4975">
        <v>0.41715237403216898</v>
      </c>
      <c r="O4975">
        <v>3.28836424957841</v>
      </c>
      <c r="P4975">
        <v>45.521472392638003</v>
      </c>
    </row>
    <row r="4976" spans="1:16" hidden="1" x14ac:dyDescent="0.3">
      <c r="A4976" t="s">
        <v>10181</v>
      </c>
      <c r="B4976" t="s">
        <v>10182</v>
      </c>
      <c r="C4976" t="str">
        <f>IFERROR(VLOOKUP(Table1[[#This Row],[Ticker]],[1]!Table2[[Symbol]:[Industry]],2,FALSE),"-")</f>
        <v>-</v>
      </c>
      <c r="D4976" t="s">
        <v>743</v>
      </c>
      <c r="F4976">
        <v>82.28</v>
      </c>
      <c r="G4976">
        <v>-5.9871958511809602</v>
      </c>
      <c r="H4976">
        <v>-0.98100462196483296</v>
      </c>
      <c r="I4976">
        <v>-0.73868680310602197</v>
      </c>
      <c r="J4976">
        <v>-0.32246942753930702</v>
      </c>
      <c r="K4976">
        <v>80.415641863429499</v>
      </c>
      <c r="L4976">
        <v>74.620750513413</v>
      </c>
      <c r="N4976">
        <v>0.80213646779644898</v>
      </c>
      <c r="O4976">
        <v>1.11813320369469</v>
      </c>
      <c r="P4976">
        <v>32.134254054922103</v>
      </c>
    </row>
    <row r="4977" spans="1:16" hidden="1" x14ac:dyDescent="0.3">
      <c r="A4977" t="s">
        <v>10183</v>
      </c>
      <c r="B4977" t="s">
        <v>10184</v>
      </c>
      <c r="C4977" t="str">
        <f>IFERROR(VLOOKUP(Table1[[#This Row],[Ticker]],[1]!Table2[[Symbol]:[Industry]],2,FALSE),"-")</f>
        <v>-</v>
      </c>
      <c r="F4977">
        <v>101.75</v>
      </c>
      <c r="G4977">
        <v>-30.278728384592299</v>
      </c>
      <c r="H4977">
        <v>-1.2717375111229301</v>
      </c>
      <c r="I4977">
        <v>-14.416498353258</v>
      </c>
      <c r="J4977">
        <v>-1.3721459806944301</v>
      </c>
      <c r="K4977">
        <v>101.750019229617</v>
      </c>
      <c r="O4977">
        <v>0.24570024570025301</v>
      </c>
      <c r="P4977">
        <v>0</v>
      </c>
    </row>
    <row r="4978" spans="1:16" hidden="1" x14ac:dyDescent="0.3">
      <c r="A4978" t="s">
        <v>10185</v>
      </c>
      <c r="B4978" t="s">
        <v>10186</v>
      </c>
      <c r="C4978" t="str">
        <f>IFERROR(VLOOKUP(Table1[[#This Row],[Ticker]],[1]!Table2[[Symbol]:[Industry]],2,FALSE),"-")</f>
        <v>-</v>
      </c>
      <c r="D4978" t="s">
        <v>743</v>
      </c>
      <c r="F4978">
        <v>29.38</v>
      </c>
      <c r="G4978">
        <v>45.7892302171607</v>
      </c>
      <c r="H4978">
        <v>2.3889453470255999</v>
      </c>
      <c r="I4978">
        <v>14.161182171906001</v>
      </c>
      <c r="J4978">
        <v>-0.169396839800975</v>
      </c>
      <c r="K4978">
        <v>28.091407030695301</v>
      </c>
      <c r="L4978">
        <v>23.99549103156</v>
      </c>
      <c r="N4978">
        <v>1.0529938689006</v>
      </c>
      <c r="O4978">
        <v>1.22532334921714</v>
      </c>
      <c r="P4978">
        <v>77.415458937197997</v>
      </c>
    </row>
    <row r="4979" spans="1:16" hidden="1" x14ac:dyDescent="0.3">
      <c r="A4979" t="s">
        <v>10187</v>
      </c>
      <c r="B4979" t="s">
        <v>10188</v>
      </c>
      <c r="C4979" t="str">
        <f>IFERROR(VLOOKUP(Table1[[#This Row],[Ticker]],[1]!Table2[[Symbol]:[Industry]],2,FALSE),"-")</f>
        <v>-</v>
      </c>
      <c r="D4979" t="s">
        <v>743</v>
      </c>
      <c r="F4979">
        <v>43.34</v>
      </c>
      <c r="G4979">
        <v>10.4981465677232</v>
      </c>
      <c r="H4979">
        <v>1.70374451696561</v>
      </c>
      <c r="I4979">
        <v>-0.36386677431062903</v>
      </c>
      <c r="J4979">
        <v>0.53598122778611401</v>
      </c>
      <c r="K4979">
        <v>39.8259855166148</v>
      </c>
      <c r="L4979">
        <v>36.439770497396403</v>
      </c>
      <c r="N4979">
        <v>0.35077252054312003</v>
      </c>
      <c r="O4979">
        <v>4.9838486386709597</v>
      </c>
      <c r="P4979">
        <v>42.565789473684198</v>
      </c>
    </row>
    <row r="4980" spans="1:16" hidden="1" x14ac:dyDescent="0.3">
      <c r="A4980" t="s">
        <v>10189</v>
      </c>
      <c r="B4980" t="s">
        <v>10190</v>
      </c>
      <c r="C4980" t="str">
        <f>IFERROR(VLOOKUP(Table1[[#This Row],[Ticker]],[1]!Table2[[Symbol]:[Industry]],2,FALSE),"-")</f>
        <v>-</v>
      </c>
      <c r="D4980" t="s">
        <v>1351</v>
      </c>
      <c r="F4980">
        <v>999.99</v>
      </c>
      <c r="G4980">
        <v>-30.033630345376601</v>
      </c>
      <c r="H4980">
        <v>-1.2717375111229301</v>
      </c>
      <c r="I4980">
        <v>-14.418498333258199</v>
      </c>
      <c r="J4980">
        <v>-1.3731459706945299</v>
      </c>
      <c r="K4980">
        <v>999.99757145996296</v>
      </c>
      <c r="L4980">
        <v>999.99735051956702</v>
      </c>
      <c r="N4980">
        <v>1.18107040470637</v>
      </c>
      <c r="O4980">
        <v>2.0000200001923899E-3</v>
      </c>
      <c r="P4980">
        <v>0.50150753768845002</v>
      </c>
    </row>
    <row r="4981" spans="1:16" hidden="1" x14ac:dyDescent="0.3">
      <c r="A4981" t="s">
        <v>10191</v>
      </c>
      <c r="B4981" t="s">
        <v>10192</v>
      </c>
      <c r="C4981" t="str">
        <f>IFERROR(VLOOKUP(Table1[[#This Row],[Ticker]],[1]!Table2[[Symbol]:[Industry]],2,FALSE),"-")</f>
        <v>-</v>
      </c>
      <c r="D4981" t="s">
        <v>1668</v>
      </c>
      <c r="F4981">
        <v>73.55</v>
      </c>
      <c r="G4981">
        <v>-16.879784191530501</v>
      </c>
      <c r="H4981">
        <v>2.2568439991099498</v>
      </c>
      <c r="I4981">
        <v>1.0466099669931599</v>
      </c>
      <c r="J4981">
        <v>-0.96146836262462698</v>
      </c>
      <c r="K4981">
        <v>72.752130929266301</v>
      </c>
      <c r="L4981">
        <v>69.022750000000002</v>
      </c>
      <c r="N4981">
        <v>1.39099442280416</v>
      </c>
      <c r="O4981">
        <v>4.4867437117606901</v>
      </c>
      <c r="P4981">
        <v>38.512241054613902</v>
      </c>
    </row>
    <row r="4982" spans="1:16" hidden="1" x14ac:dyDescent="0.3">
      <c r="A4982" t="s">
        <v>10193</v>
      </c>
      <c r="B4982" t="s">
        <v>10194</v>
      </c>
      <c r="C4982" t="str">
        <f>IFERROR(VLOOKUP(Table1[[#This Row],[Ticker]],[1]!Table2[[Symbol]:[Industry]],2,FALSE),"-")</f>
        <v>-</v>
      </c>
      <c r="D4982" t="s">
        <v>743</v>
      </c>
      <c r="F4982">
        <v>86.78</v>
      </c>
      <c r="G4982">
        <v>-17.551452769226302</v>
      </c>
      <c r="H4982">
        <v>2.9408043749469499</v>
      </c>
      <c r="I4982">
        <v>6.8184834852443696</v>
      </c>
      <c r="J4982">
        <v>-0.175167479822851</v>
      </c>
      <c r="K4982">
        <v>86.854699775531699</v>
      </c>
      <c r="N4982">
        <v>0.87500125172988996</v>
      </c>
      <c r="O4982">
        <v>12.894676192671101</v>
      </c>
      <c r="P4982">
        <v>22.726629896761398</v>
      </c>
    </row>
    <row r="4983" spans="1:16" hidden="1" x14ac:dyDescent="0.3">
      <c r="A4983" t="s">
        <v>10195</v>
      </c>
      <c r="B4983" t="s">
        <v>10196</v>
      </c>
      <c r="C4983" t="str">
        <f>IFERROR(VLOOKUP(Table1[[#This Row],[Ticker]],[1]!Table2[[Symbol]:[Industry]],2,FALSE),"-")</f>
        <v>-</v>
      </c>
      <c r="D4983" t="s">
        <v>1668</v>
      </c>
      <c r="F4983">
        <v>71.099999999999994</v>
      </c>
      <c r="G4983">
        <v>-15.2636545584517</v>
      </c>
      <c r="H4983">
        <v>-0.41946478385021102</v>
      </c>
      <c r="I4983">
        <v>0.44618339149158098</v>
      </c>
      <c r="J4983">
        <v>-1.16043109008045</v>
      </c>
      <c r="K4983">
        <v>70.403944350015905</v>
      </c>
      <c r="N4983">
        <v>0.37873000633599502</v>
      </c>
      <c r="O4983">
        <v>6.32911392405064</v>
      </c>
      <c r="P4983">
        <v>31.6666666666666</v>
      </c>
    </row>
    <row r="4984" spans="1:16" hidden="1" x14ac:dyDescent="0.3">
      <c r="A4984" t="s">
        <v>10197</v>
      </c>
      <c r="B4984" t="s">
        <v>10198</v>
      </c>
      <c r="C4984" t="str">
        <f>IFERROR(VLOOKUP(Table1[[#This Row],[Ticker]],[1]!Table2[[Symbol]:[Industry]],2,FALSE),"-")</f>
        <v>-</v>
      </c>
      <c r="D4984" t="s">
        <v>218</v>
      </c>
      <c r="F4984">
        <v>108</v>
      </c>
      <c r="G4984">
        <v>-22.033630345376601</v>
      </c>
      <c r="H4984">
        <v>-1.2717375111229301</v>
      </c>
      <c r="I4984">
        <v>-8.0439976145600802</v>
      </c>
      <c r="N4984">
        <v>0.4</v>
      </c>
      <c r="O4984">
        <v>0</v>
      </c>
      <c r="P4984">
        <v>8</v>
      </c>
    </row>
    <row r="4985" spans="1:16" hidden="1" x14ac:dyDescent="0.3">
      <c r="A4985" t="s">
        <v>10199</v>
      </c>
      <c r="B4985" t="s">
        <v>10200</v>
      </c>
      <c r="C4985" t="str">
        <f>IFERROR(VLOOKUP(Table1[[#This Row],[Ticker]],[1]!Table2[[Symbol]:[Industry]],2,FALSE),"-")</f>
        <v>-</v>
      </c>
      <c r="D4985" t="s">
        <v>1668</v>
      </c>
      <c r="F4985">
        <v>7.1</v>
      </c>
      <c r="G4985">
        <v>-30.033630345376601</v>
      </c>
      <c r="H4985">
        <v>-2.5234760368531202</v>
      </c>
      <c r="I4985">
        <v>-8.4775325882809199E-2</v>
      </c>
      <c r="J4985">
        <v>-1.51279295678446</v>
      </c>
      <c r="K4985">
        <v>7.0580662729733197</v>
      </c>
      <c r="N4985">
        <v>0.79678181087012301</v>
      </c>
      <c r="O4985">
        <v>19.7183098591549</v>
      </c>
      <c r="P4985">
        <v>18.3333333333333</v>
      </c>
    </row>
    <row r="4986" spans="1:16" hidden="1" x14ac:dyDescent="0.3">
      <c r="A4986" t="s">
        <v>10201</v>
      </c>
      <c r="B4986" t="s">
        <v>10202</v>
      </c>
      <c r="C4986" t="str">
        <f>IFERROR(VLOOKUP(Table1[[#This Row],[Ticker]],[1]!Table2[[Symbol]:[Industry]],2,FALSE),"-")</f>
        <v>-</v>
      </c>
      <c r="D4986" t="s">
        <v>743</v>
      </c>
      <c r="F4986">
        <v>8.4</v>
      </c>
      <c r="G4986">
        <v>-26.073234305772601</v>
      </c>
      <c r="H4986">
        <v>1.4210409466494101</v>
      </c>
      <c r="I4986">
        <v>6.6209656236872299</v>
      </c>
      <c r="J4986">
        <v>-0.89310406452676305</v>
      </c>
      <c r="K4986">
        <v>8.4090605935540292</v>
      </c>
      <c r="N4986">
        <v>0.68619060126247</v>
      </c>
      <c r="O4986">
        <v>22.857142857142801</v>
      </c>
      <c r="P4986">
        <v>24.629080118694301</v>
      </c>
    </row>
    <row r="4987" spans="1:16" hidden="1" x14ac:dyDescent="0.3">
      <c r="A4987" t="s">
        <v>10203</v>
      </c>
      <c r="B4987" t="s">
        <v>10204</v>
      </c>
      <c r="C4987" t="str">
        <f>IFERROR(VLOOKUP(Table1[[#This Row],[Ticker]],[1]!Table2[[Symbol]:[Industry]],2,FALSE),"-")</f>
        <v>-</v>
      </c>
      <c r="D4987" t="s">
        <v>1351</v>
      </c>
      <c r="F4987">
        <v>104.02</v>
      </c>
      <c r="G4987">
        <v>-26.241971993750202</v>
      </c>
      <c r="H4987">
        <v>-0.77893627428844903</v>
      </c>
      <c r="I4987">
        <v>-11.273216251126099</v>
      </c>
      <c r="J4987">
        <v>-1.2662647601727299</v>
      </c>
      <c r="K4987">
        <v>103.408811537533</v>
      </c>
      <c r="N4987">
        <v>1.20588058612049</v>
      </c>
      <c r="O4987">
        <v>2.96096904441454</v>
      </c>
      <c r="P4987">
        <v>5.7651245551601296</v>
      </c>
    </row>
    <row r="4988" spans="1:16" hidden="1" x14ac:dyDescent="0.3">
      <c r="A4988" t="s">
        <v>10205</v>
      </c>
      <c r="B4988" t="s">
        <v>10206</v>
      </c>
      <c r="C4988" t="str">
        <f>IFERROR(VLOOKUP(Table1[[#This Row],[Ticker]],[1]!Table2[[Symbol]:[Industry]],2,FALSE),"-")</f>
        <v>-</v>
      </c>
      <c r="D4988" t="s">
        <v>743</v>
      </c>
      <c r="F4988">
        <v>51.53</v>
      </c>
      <c r="G4988">
        <v>-17.103540492209799</v>
      </c>
      <c r="H4988">
        <v>-2.0043382437236499</v>
      </c>
      <c r="I4988">
        <v>-2.2972642366348501</v>
      </c>
      <c r="J4988">
        <v>-0.62865155690261199</v>
      </c>
      <c r="K4988">
        <v>51.138714221737899</v>
      </c>
      <c r="N4988">
        <v>9.5292375711009694E-2</v>
      </c>
      <c r="O4988">
        <v>20.5705414321754</v>
      </c>
      <c r="P4988">
        <v>24.138761744158</v>
      </c>
    </row>
    <row r="4989" spans="1:16" hidden="1" x14ac:dyDescent="0.3">
      <c r="A4989" t="s">
        <v>10207</v>
      </c>
      <c r="B4989" t="s">
        <v>10208</v>
      </c>
      <c r="C4989" t="str">
        <f>IFERROR(VLOOKUP(Table1[[#This Row],[Ticker]],[1]!Table2[[Symbol]:[Industry]],2,FALSE),"-")</f>
        <v>-</v>
      </c>
      <c r="D4989" t="s">
        <v>743</v>
      </c>
      <c r="F4989">
        <v>253.56</v>
      </c>
      <c r="G4989">
        <v>-13.5346641151905</v>
      </c>
      <c r="H4989">
        <v>-0.59420373407139104</v>
      </c>
      <c r="I4989">
        <v>0.37886564529324701</v>
      </c>
      <c r="J4989">
        <v>-0.54995480128912899</v>
      </c>
      <c r="K4989">
        <v>244.646435402056</v>
      </c>
      <c r="N4989">
        <v>0.58904708211721102</v>
      </c>
      <c r="O4989">
        <v>1.4118946206026</v>
      </c>
      <c r="P4989">
        <v>17.912946428571399</v>
      </c>
    </row>
    <row r="4990" spans="1:16" hidden="1" x14ac:dyDescent="0.3">
      <c r="A4990" t="s">
        <v>10209</v>
      </c>
      <c r="B4990" t="s">
        <v>10210</v>
      </c>
      <c r="C4990" t="str">
        <f>IFERROR(VLOOKUP(Table1[[#This Row],[Ticker]],[1]!Table2[[Symbol]:[Industry]],2,FALSE),"-")</f>
        <v>-</v>
      </c>
      <c r="D4990" t="s">
        <v>743</v>
      </c>
      <c r="F4990">
        <v>430.37</v>
      </c>
      <c r="G4990">
        <v>-11.8423250423255</v>
      </c>
      <c r="H4990">
        <v>5.1776887223540404</v>
      </c>
      <c r="I4990">
        <v>-0.33867404111253102</v>
      </c>
      <c r="J4990">
        <v>2.9952881517527401</v>
      </c>
      <c r="K4990">
        <v>395.152011200282</v>
      </c>
      <c r="N4990">
        <v>0.39680098841792999</v>
      </c>
      <c r="O4990">
        <v>2.1679020377814302</v>
      </c>
      <c r="P4990">
        <v>33.788236757025601</v>
      </c>
    </row>
    <row r="4991" spans="1:16" hidden="1" x14ac:dyDescent="0.3">
      <c r="A4991" t="s">
        <v>10211</v>
      </c>
      <c r="B4991" t="s">
        <v>10212</v>
      </c>
      <c r="C4991" t="str">
        <f>IFERROR(VLOOKUP(Table1[[#This Row],[Ticker]],[1]!Table2[[Symbol]:[Industry]],2,FALSE),"-")</f>
        <v>-</v>
      </c>
      <c r="D4991" t="s">
        <v>1351</v>
      </c>
      <c r="F4991">
        <v>23.85</v>
      </c>
      <c r="G4991">
        <v>-42.155959011552</v>
      </c>
      <c r="H4991">
        <v>-0.76412329792495703</v>
      </c>
      <c r="I4991">
        <v>-10.0401307383783</v>
      </c>
      <c r="J4991">
        <v>-2.7829343624371701</v>
      </c>
      <c r="K4991">
        <v>23.716012217687201</v>
      </c>
      <c r="N4991">
        <v>3.7171353067899</v>
      </c>
      <c r="O4991">
        <v>14.4654088050314</v>
      </c>
      <c r="P4991">
        <v>10.4166666666666</v>
      </c>
    </row>
    <row r="4992" spans="1:16" hidden="1" x14ac:dyDescent="0.3">
      <c r="A4992" t="s">
        <v>10213</v>
      </c>
      <c r="B4992" t="s">
        <v>10214</v>
      </c>
      <c r="C4992" t="str">
        <f>IFERROR(VLOOKUP(Table1[[#This Row],[Ticker]],[1]!Table2[[Symbol]:[Industry]],2,FALSE),"-")</f>
        <v>-</v>
      </c>
      <c r="D4992" t="s">
        <v>1351</v>
      </c>
      <c r="F4992">
        <v>58</v>
      </c>
      <c r="G4992">
        <v>-37.809111343945503</v>
      </c>
      <c r="H4992">
        <v>0.48264845378934901</v>
      </c>
      <c r="I4992">
        <v>-8.6156957264794496</v>
      </c>
      <c r="J4992">
        <v>-1.6129440543098501</v>
      </c>
      <c r="K4992">
        <v>57.344269269042599</v>
      </c>
      <c r="N4992">
        <v>0.150517147523135</v>
      </c>
      <c r="O4992">
        <v>14.0344827586206</v>
      </c>
      <c r="P4992">
        <v>9.0225563909774404</v>
      </c>
    </row>
    <row r="4993" spans="1:16" hidden="1" x14ac:dyDescent="0.3">
      <c r="A4993" t="s">
        <v>10215</v>
      </c>
      <c r="B4993" t="s">
        <v>10216</v>
      </c>
      <c r="C4993" t="str">
        <f>IFERROR(VLOOKUP(Table1[[#This Row],[Ticker]],[1]!Table2[[Symbol]:[Industry]],2,FALSE),"-")</f>
        <v>-</v>
      </c>
      <c r="D4993" t="s">
        <v>743</v>
      </c>
      <c r="F4993">
        <v>70.17</v>
      </c>
      <c r="G4993">
        <v>-25.676105062806698</v>
      </c>
      <c r="H4993">
        <v>-5.0690348084202297</v>
      </c>
      <c r="I4993">
        <v>-13.698829342205901</v>
      </c>
      <c r="J4993">
        <v>-0.53645192970293198</v>
      </c>
      <c r="K4993">
        <v>71.672074932068398</v>
      </c>
      <c r="N4993">
        <v>0.72166543126721305</v>
      </c>
      <c r="O4993">
        <v>16.3602679207638</v>
      </c>
      <c r="P4993">
        <v>7.2935779816513699</v>
      </c>
    </row>
    <row r="4994" spans="1:16" hidden="1" x14ac:dyDescent="0.3">
      <c r="A4994" t="s">
        <v>10217</v>
      </c>
      <c r="B4994" t="s">
        <v>10218</v>
      </c>
      <c r="C4994" t="str">
        <f>IFERROR(VLOOKUP(Table1[[#This Row],[Ticker]],[1]!Table2[[Symbol]:[Industry]],2,FALSE),"-")</f>
        <v>-</v>
      </c>
      <c r="D4994" t="s">
        <v>743</v>
      </c>
      <c r="F4994">
        <v>143.4</v>
      </c>
      <c r="G4994">
        <v>-7.9495166045287</v>
      </c>
      <c r="H4994">
        <v>2.9741937727830399</v>
      </c>
      <c r="I4994">
        <v>5.4330628669676404</v>
      </c>
      <c r="J4994">
        <v>0.62360773480449405</v>
      </c>
      <c r="K4994">
        <v>134.89969978645399</v>
      </c>
      <c r="N4994">
        <v>1.5026951558556001</v>
      </c>
      <c r="O4994">
        <v>0.99721059972106496</v>
      </c>
      <c r="P4994">
        <v>24.8041775456919</v>
      </c>
    </row>
    <row r="4995" spans="1:16" hidden="1" x14ac:dyDescent="0.3">
      <c r="A4995" t="s">
        <v>10219</v>
      </c>
      <c r="B4995" t="s">
        <v>10220</v>
      </c>
      <c r="C4995" t="str">
        <f>IFERROR(VLOOKUP(Table1[[#This Row],[Ticker]],[1]!Table2[[Symbol]:[Industry]],2,FALSE),"-")</f>
        <v>-</v>
      </c>
      <c r="F4995">
        <v>1763.8</v>
      </c>
      <c r="G4995">
        <v>99.597928045457806</v>
      </c>
      <c r="H4995">
        <v>56.744681392804303</v>
      </c>
      <c r="I4995">
        <v>71.100198990943895</v>
      </c>
      <c r="J4995">
        <v>-1.4030275079263199</v>
      </c>
      <c r="K4995">
        <v>1353.66126883373</v>
      </c>
      <c r="N4995">
        <v>1.1394205090494101</v>
      </c>
      <c r="O4995">
        <v>4.1416260346977998</v>
      </c>
      <c r="P4995">
        <v>137.38896366083401</v>
      </c>
    </row>
    <row r="4996" spans="1:16" hidden="1" x14ac:dyDescent="0.3">
      <c r="A4996" t="s">
        <v>10221</v>
      </c>
      <c r="B4996" t="s">
        <v>10222</v>
      </c>
      <c r="C4996" t="str">
        <f>IFERROR(VLOOKUP(Table1[[#This Row],[Ticker]],[1]!Table2[[Symbol]:[Industry]],2,FALSE),"-")</f>
        <v>-</v>
      </c>
      <c r="D4996" t="s">
        <v>412</v>
      </c>
      <c r="F4996">
        <v>101</v>
      </c>
      <c r="G4996">
        <v>-32.918245729992002</v>
      </c>
      <c r="H4996">
        <v>-1.2717375111229301</v>
      </c>
      <c r="I4996">
        <v>-13.768765418529499</v>
      </c>
      <c r="J4996">
        <v>-1.3721459806944301</v>
      </c>
      <c r="N4996">
        <v>0.83333333333333304</v>
      </c>
      <c r="O4996">
        <v>3.9603960396039599</v>
      </c>
      <c r="P4996">
        <v>0.64773293472846205</v>
      </c>
    </row>
    <row r="4997" spans="1:16" hidden="1" x14ac:dyDescent="0.3">
      <c r="A4997" t="s">
        <v>10223</v>
      </c>
      <c r="B4997" t="s">
        <v>10224</v>
      </c>
      <c r="C4997" t="str">
        <f>IFERROR(VLOOKUP(Table1[[#This Row],[Ticker]],[1]!Table2[[Symbol]:[Industry]],2,FALSE),"-")</f>
        <v>-</v>
      </c>
      <c r="D4997" t="s">
        <v>743</v>
      </c>
      <c r="F4997">
        <v>58.28</v>
      </c>
      <c r="G4997">
        <v>-9.7694949759998497</v>
      </c>
      <c r="H4997">
        <v>1.59239102537724</v>
      </c>
      <c r="I4997">
        <v>9.1890159627547199</v>
      </c>
      <c r="J4997">
        <v>-0.82588445799044297</v>
      </c>
      <c r="K4997">
        <v>56.524836159968899</v>
      </c>
      <c r="N4997">
        <v>0.13740941800801401</v>
      </c>
      <c r="O4997">
        <v>2.2820864790665798</v>
      </c>
      <c r="P4997">
        <v>32.154195011337798</v>
      </c>
    </row>
    <row r="4998" spans="1:16" hidden="1" x14ac:dyDescent="0.3">
      <c r="A4998" t="s">
        <v>10225</v>
      </c>
      <c r="B4998" t="s">
        <v>10226</v>
      </c>
      <c r="C4998" t="str">
        <f>IFERROR(VLOOKUP(Table1[[#This Row],[Ticker]],[1]!Table2[[Symbol]:[Industry]],2,FALSE),"-")</f>
        <v>-</v>
      </c>
      <c r="F4998">
        <v>268.3</v>
      </c>
      <c r="G4998">
        <v>13.634375009375599</v>
      </c>
      <c r="H4998">
        <v>19.264992077232701</v>
      </c>
      <c r="I4998">
        <v>29.2515070014943</v>
      </c>
      <c r="J4998">
        <v>-11.005564565519601</v>
      </c>
      <c r="K4998">
        <v>239.65800195745899</v>
      </c>
      <c r="N4998">
        <v>0.43698764556342101</v>
      </c>
      <c r="O4998">
        <v>20.946701453596699</v>
      </c>
      <c r="P4998">
        <v>136.70048522276099</v>
      </c>
    </row>
    <row r="4999" spans="1:16" hidden="1" x14ac:dyDescent="0.3">
      <c r="A4999" t="s">
        <v>10227</v>
      </c>
      <c r="B4999" t="s">
        <v>10228</v>
      </c>
      <c r="C4999" t="str">
        <f>IFERROR(VLOOKUP(Table1[[#This Row],[Ticker]],[1]!Table2[[Symbol]:[Industry]],2,FALSE),"-")</f>
        <v>-</v>
      </c>
      <c r="D4999" t="s">
        <v>743</v>
      </c>
      <c r="F4999">
        <v>53.3</v>
      </c>
      <c r="G4999">
        <v>-11.1400323083478</v>
      </c>
      <c r="H4999">
        <v>0.13936314739070901</v>
      </c>
      <c r="I4999">
        <v>4.47709968377076</v>
      </c>
      <c r="J4999">
        <v>-0.151488703699136</v>
      </c>
      <c r="K4999">
        <v>51.662814201965297</v>
      </c>
      <c r="N4999">
        <v>0.81418305496204502</v>
      </c>
      <c r="O4999">
        <v>3.6585365853658498</v>
      </c>
      <c r="P4999">
        <v>35.830784913353597</v>
      </c>
    </row>
    <row r="5000" spans="1:16" hidden="1" x14ac:dyDescent="0.3">
      <c r="A5000" t="s">
        <v>10229</v>
      </c>
      <c r="B5000" t="s">
        <v>10230</v>
      </c>
      <c r="C5000" t="str">
        <f>IFERROR(VLOOKUP(Table1[[#This Row],[Ticker]],[1]!Table2[[Symbol]:[Industry]],2,FALSE),"-")</f>
        <v>-</v>
      </c>
      <c r="D5000" t="s">
        <v>1668</v>
      </c>
      <c r="F5000">
        <v>11.48</v>
      </c>
      <c r="G5000">
        <v>-16.3702640087429</v>
      </c>
      <c r="H5000">
        <v>-1.95961369341011</v>
      </c>
      <c r="I5000">
        <v>-0.75313201662433404</v>
      </c>
      <c r="J5000">
        <v>-0.58680566655831401</v>
      </c>
      <c r="K5000">
        <v>11.4039498398111</v>
      </c>
      <c r="N5000">
        <v>0.71844133223897999</v>
      </c>
      <c r="O5000">
        <v>11.3240418118466</v>
      </c>
      <c r="P5000">
        <v>14.8</v>
      </c>
    </row>
    <row r="5001" spans="1:16" hidden="1" x14ac:dyDescent="0.3">
      <c r="A5001" t="s">
        <v>10231</v>
      </c>
      <c r="B5001" t="s">
        <v>10232</v>
      </c>
      <c r="C5001" t="str">
        <f>IFERROR(VLOOKUP(Table1[[#This Row],[Ticker]],[1]!Table2[[Symbol]:[Industry]],2,FALSE),"-")</f>
        <v>-</v>
      </c>
      <c r="F5001">
        <v>5.88</v>
      </c>
      <c r="G5001">
        <v>-35.953630345376602</v>
      </c>
      <c r="H5001">
        <v>-37.160981387587199</v>
      </c>
      <c r="I5001">
        <v>-20.336498353258001</v>
      </c>
      <c r="J5001">
        <v>20.737387487865298</v>
      </c>
      <c r="K5001">
        <v>5.0809791199827004</v>
      </c>
      <c r="N5001">
        <v>0.73861402231348705</v>
      </c>
      <c r="O5001">
        <v>59.6938775510204</v>
      </c>
      <c r="P5001">
        <v>75.522388059701399</v>
      </c>
    </row>
    <row r="5002" spans="1:16" hidden="1" x14ac:dyDescent="0.3">
      <c r="A5002" t="s">
        <v>10233</v>
      </c>
      <c r="B5002" t="s">
        <v>10234</v>
      </c>
      <c r="C5002" t="str">
        <f>IFERROR(VLOOKUP(Table1[[#This Row],[Ticker]],[1]!Table2[[Symbol]:[Industry]],2,FALSE),"-")</f>
        <v>-</v>
      </c>
      <c r="F5002">
        <v>16.440000000000001</v>
      </c>
      <c r="G5002">
        <v>-14.8269029452364</v>
      </c>
      <c r="H5002">
        <v>61.833101198554402</v>
      </c>
      <c r="I5002">
        <v>0.79022904688216</v>
      </c>
      <c r="J5002">
        <v>15.9592535842076</v>
      </c>
      <c r="K5002">
        <v>11.712567293249</v>
      </c>
      <c r="N5002">
        <v>1.1130677123897299</v>
      </c>
      <c r="O5002">
        <v>2.7980535279805201</v>
      </c>
      <c r="P5002">
        <v>188.42105263157799</v>
      </c>
    </row>
    <row r="5003" spans="1:16" hidden="1" x14ac:dyDescent="0.3">
      <c r="A5003" t="s">
        <v>10235</v>
      </c>
      <c r="B5003" t="s">
        <v>10236</v>
      </c>
      <c r="C5003" t="str">
        <f>IFERROR(VLOOKUP(Table1[[#This Row],[Ticker]],[1]!Table2[[Symbol]:[Industry]],2,FALSE),"-")</f>
        <v>-</v>
      </c>
      <c r="D5003" t="s">
        <v>1049</v>
      </c>
      <c r="F5003">
        <v>107.8</v>
      </c>
      <c r="G5003">
        <v>-25.424217439020499</v>
      </c>
      <c r="H5003">
        <v>-1.3374158747934</v>
      </c>
      <c r="I5003">
        <v>-9.8070854469018691</v>
      </c>
      <c r="J5003">
        <v>-2.7426432489599999</v>
      </c>
      <c r="K5003">
        <v>106.988326644019</v>
      </c>
      <c r="N5003">
        <v>0.57946023015773596</v>
      </c>
      <c r="O5003">
        <v>3.80333951762523</v>
      </c>
      <c r="P5003">
        <v>6.6271018793273999</v>
      </c>
    </row>
    <row r="5004" spans="1:16" hidden="1" x14ac:dyDescent="0.3">
      <c r="A5004" t="s">
        <v>10237</v>
      </c>
      <c r="B5004" t="s">
        <v>10238</v>
      </c>
      <c r="C5004" t="str">
        <f>IFERROR(VLOOKUP(Table1[[#This Row],[Ticker]],[1]!Table2[[Symbol]:[Industry]],2,FALSE),"-")</f>
        <v>-</v>
      </c>
      <c r="D5004" t="s">
        <v>743</v>
      </c>
      <c r="F5004">
        <v>18.18</v>
      </c>
      <c r="G5004">
        <v>-0.63861255178236498</v>
      </c>
      <c r="H5004">
        <v>1.7619703540456</v>
      </c>
      <c r="I5004">
        <v>14.9785194403362</v>
      </c>
      <c r="J5004">
        <v>-0.65825251556539399</v>
      </c>
      <c r="K5004">
        <v>17.421263538711099</v>
      </c>
      <c r="N5004">
        <v>3.2580757766066299</v>
      </c>
      <c r="O5004">
        <v>6.1606160616061603</v>
      </c>
      <c r="P5004">
        <v>39.846153846153797</v>
      </c>
    </row>
    <row r="5005" spans="1:16" hidden="1" x14ac:dyDescent="0.3">
      <c r="A5005" t="s">
        <v>10239</v>
      </c>
      <c r="B5005" t="s">
        <v>10240</v>
      </c>
      <c r="C5005" t="str">
        <f>IFERROR(VLOOKUP(Table1[[#This Row],[Ticker]],[1]!Table2[[Symbol]:[Industry]],2,FALSE),"-")</f>
        <v>-</v>
      </c>
      <c r="D5005" t="s">
        <v>743</v>
      </c>
      <c r="F5005">
        <v>103.52</v>
      </c>
      <c r="G5005">
        <v>-9.9686802177960505</v>
      </c>
      <c r="H5005">
        <v>-6.1799943918568703</v>
      </c>
      <c r="I5005">
        <v>5.6484517743225897</v>
      </c>
      <c r="J5005">
        <v>-2.3182468981256199</v>
      </c>
      <c r="K5005">
        <v>105.254534730942</v>
      </c>
      <c r="N5005">
        <v>0.92933154631063397</v>
      </c>
      <c r="O5005">
        <v>11.8527820710973</v>
      </c>
      <c r="P5005">
        <v>21.3599062133645</v>
      </c>
    </row>
    <row r="5006" spans="1:16" hidden="1" x14ac:dyDescent="0.3">
      <c r="A5006" t="s">
        <v>10241</v>
      </c>
      <c r="B5006" t="s">
        <v>10242</v>
      </c>
      <c r="C5006" t="str">
        <f>IFERROR(VLOOKUP(Table1[[#This Row],[Ticker]],[1]!Table2[[Symbol]:[Industry]],2,FALSE),"-")</f>
        <v>-</v>
      </c>
      <c r="D5006" t="s">
        <v>743</v>
      </c>
      <c r="F5006">
        <v>1027.69</v>
      </c>
      <c r="G5006">
        <v>-27.520912140887798</v>
      </c>
      <c r="H5006">
        <v>-0.913777297520456</v>
      </c>
      <c r="I5006">
        <v>-11.903780148769201</v>
      </c>
      <c r="J5006">
        <v>-1.41013879128567</v>
      </c>
      <c r="K5006">
        <v>1021.72157577</v>
      </c>
      <c r="N5006">
        <v>0.99188954845634603</v>
      </c>
      <c r="O5006">
        <v>18.683649738734399</v>
      </c>
      <c r="P5006">
        <v>8.2610848336089902</v>
      </c>
    </row>
    <row r="5007" spans="1:16" hidden="1" x14ac:dyDescent="0.3">
      <c r="A5007" t="s">
        <v>10243</v>
      </c>
      <c r="B5007" t="s">
        <v>10244</v>
      </c>
      <c r="C5007" t="str">
        <f>IFERROR(VLOOKUP(Table1[[#This Row],[Ticker]],[1]!Table2[[Symbol]:[Industry]],2,FALSE),"-")</f>
        <v>-</v>
      </c>
      <c r="D5007" t="s">
        <v>743</v>
      </c>
      <c r="F5007">
        <v>11.44</v>
      </c>
      <c r="G5007">
        <v>-26.128089927574599</v>
      </c>
      <c r="H5007">
        <v>-1.4462575809309699</v>
      </c>
      <c r="I5007">
        <v>-10.510957935456</v>
      </c>
      <c r="J5007">
        <v>-1.3721459806944301</v>
      </c>
      <c r="K5007">
        <v>11.1216882473792</v>
      </c>
      <c r="N5007">
        <v>0.55569737120976104</v>
      </c>
      <c r="O5007">
        <v>3.3216783216783301</v>
      </c>
      <c r="P5007">
        <v>23.542116630669501</v>
      </c>
    </row>
    <row r="5008" spans="1:16" hidden="1" x14ac:dyDescent="0.3">
      <c r="A5008" t="s">
        <v>10245</v>
      </c>
      <c r="B5008" t="s">
        <v>10246</v>
      </c>
      <c r="C5008" t="str">
        <f>IFERROR(VLOOKUP(Table1[[#This Row],[Ticker]],[1]!Table2[[Symbol]:[Industry]],2,FALSE),"-")</f>
        <v>-</v>
      </c>
      <c r="F5008">
        <v>13.99</v>
      </c>
      <c r="G5008">
        <v>86.529837146883395</v>
      </c>
      <c r="H5008">
        <v>-3.5745986416183899</v>
      </c>
      <c r="I5008">
        <v>102.146969139002</v>
      </c>
      <c r="J5008">
        <v>5.7433857714096099</v>
      </c>
      <c r="K5008">
        <v>12.3112676811715</v>
      </c>
      <c r="N5008">
        <v>0.32378605107653702</v>
      </c>
      <c r="O5008">
        <v>22.158684774839099</v>
      </c>
      <c r="P5008">
        <v>152.07207207207199</v>
      </c>
    </row>
    <row r="5009" spans="1:16" hidden="1" x14ac:dyDescent="0.3">
      <c r="A5009" t="s">
        <v>10247</v>
      </c>
      <c r="B5009" t="s">
        <v>10248</v>
      </c>
      <c r="C5009" t="str">
        <f>IFERROR(VLOOKUP(Table1[[#This Row],[Ticker]],[1]!Table2[[Symbol]:[Industry]],2,FALSE),"-")</f>
        <v>-</v>
      </c>
      <c r="D5009" t="s">
        <v>743</v>
      </c>
      <c r="F5009">
        <v>54.5</v>
      </c>
      <c r="G5009">
        <v>-20.353614245557701</v>
      </c>
      <c r="H5009">
        <v>0.83058807027242199</v>
      </c>
      <c r="I5009">
        <v>-4.73648225343912</v>
      </c>
      <c r="J5009">
        <v>-0.674898274272415</v>
      </c>
      <c r="K5009">
        <v>53.032811675502302</v>
      </c>
      <c r="N5009">
        <v>0.57558519580286904</v>
      </c>
      <c r="O5009">
        <v>4.5871559633027399</v>
      </c>
      <c r="P5009">
        <v>19.780219780219699</v>
      </c>
    </row>
    <row r="5010" spans="1:16" hidden="1" x14ac:dyDescent="0.3">
      <c r="A5010" t="s">
        <v>10249</v>
      </c>
      <c r="B5010" t="s">
        <v>10250</v>
      </c>
      <c r="C5010" t="str">
        <f>IFERROR(VLOOKUP(Table1[[#This Row],[Ticker]],[1]!Table2[[Symbol]:[Industry]],2,FALSE),"-")</f>
        <v>-</v>
      </c>
      <c r="D5010" t="s">
        <v>532</v>
      </c>
      <c r="F5010">
        <v>2.1</v>
      </c>
      <c r="G5010">
        <v>-30.033630345376601</v>
      </c>
      <c r="H5010">
        <v>-1.2717375111229301</v>
      </c>
      <c r="I5010">
        <v>-14.416498353258</v>
      </c>
      <c r="J5010">
        <v>-1.3721459806944301</v>
      </c>
      <c r="K5010">
        <v>2.1</v>
      </c>
      <c r="O5010">
        <v>0</v>
      </c>
      <c r="P5010">
        <v>0</v>
      </c>
    </row>
    <row r="5011" spans="1:16" hidden="1" x14ac:dyDescent="0.3">
      <c r="A5011" t="s">
        <v>10251</v>
      </c>
      <c r="B5011" t="s">
        <v>10252</v>
      </c>
      <c r="C5011" t="str">
        <f>IFERROR(VLOOKUP(Table1[[#This Row],[Ticker]],[1]!Table2[[Symbol]:[Industry]],2,FALSE),"-")</f>
        <v>-</v>
      </c>
      <c r="D5011" t="s">
        <v>124</v>
      </c>
    </row>
    <row r="5012" spans="1:16" hidden="1" x14ac:dyDescent="0.3">
      <c r="A5012" t="s">
        <v>10253</v>
      </c>
      <c r="B5012" t="s">
        <v>10254</v>
      </c>
      <c r="C5012" t="str">
        <f>IFERROR(VLOOKUP(Table1[[#This Row],[Ticker]],[1]!Table2[[Symbol]:[Industry]],2,FALSE),"-")</f>
        <v>-</v>
      </c>
      <c r="D5012" t="s">
        <v>1351</v>
      </c>
      <c r="F5012">
        <v>999.99</v>
      </c>
      <c r="G5012">
        <v>-30.033630345376601</v>
      </c>
      <c r="H5012">
        <v>-1.2717375111229301</v>
      </c>
      <c r="I5012">
        <v>-14.416498353258</v>
      </c>
      <c r="J5012">
        <v>-1.3721459806944301</v>
      </c>
      <c r="K5012">
        <v>999.99574143754603</v>
      </c>
      <c r="O5012">
        <v>3.0010300103000902</v>
      </c>
      <c r="P5012">
        <v>11.116173120728901</v>
      </c>
    </row>
    <row r="5013" spans="1:16" hidden="1" x14ac:dyDescent="0.3">
      <c r="A5013" t="s">
        <v>10255</v>
      </c>
      <c r="B5013" t="s">
        <v>10256</v>
      </c>
      <c r="C5013" t="str">
        <f>IFERROR(VLOOKUP(Table1[[#This Row],[Ticker]],[1]!Table2[[Symbol]:[Industry]],2,FALSE),"-")</f>
        <v>-</v>
      </c>
      <c r="F5013">
        <v>17.7</v>
      </c>
      <c r="G5013">
        <v>-32.135400256880999</v>
      </c>
      <c r="H5013">
        <v>3.9016898845266801</v>
      </c>
      <c r="I5013">
        <v>-16.518268264762401</v>
      </c>
      <c r="J5013">
        <v>5.1159492574007901</v>
      </c>
      <c r="K5013">
        <v>17.647509708758101</v>
      </c>
      <c r="O5013">
        <v>17.2316384180791</v>
      </c>
      <c r="P5013">
        <v>21.565934065934002</v>
      </c>
    </row>
    <row r="5014" spans="1:16" hidden="1" x14ac:dyDescent="0.3">
      <c r="A5014" t="s">
        <v>10257</v>
      </c>
      <c r="B5014" t="s">
        <v>10258</v>
      </c>
      <c r="C5014" t="str">
        <f>IFERROR(VLOOKUP(Table1[[#This Row],[Ticker]],[1]!Table2[[Symbol]:[Industry]],2,FALSE),"-")</f>
        <v>-</v>
      </c>
      <c r="D5014" t="s">
        <v>743</v>
      </c>
      <c r="F5014">
        <v>10.76</v>
      </c>
      <c r="G5014">
        <v>-23.919231923285899</v>
      </c>
      <c r="H5014">
        <v>1.1834088533718701</v>
      </c>
      <c r="I5014">
        <v>-8.3020999311672803</v>
      </c>
      <c r="J5014">
        <v>2.97231781840692E-2</v>
      </c>
      <c r="O5014">
        <v>11.431226765799201</v>
      </c>
      <c r="P5014">
        <v>7.6</v>
      </c>
    </row>
    <row r="5015" spans="1:16" hidden="1" x14ac:dyDescent="0.3">
      <c r="A5015" t="s">
        <v>10259</v>
      </c>
      <c r="B5015" t="s">
        <v>10260</v>
      </c>
      <c r="C5015" t="str">
        <f>IFERROR(VLOOKUP(Table1[[#This Row],[Ticker]],[1]!Table2[[Symbol]:[Industry]],2,FALSE),"-")</f>
        <v>-</v>
      </c>
      <c r="D5015" t="s">
        <v>743</v>
      </c>
      <c r="F5015">
        <v>10.73</v>
      </c>
      <c r="G5015">
        <v>-24.3193446310909</v>
      </c>
      <c r="H5015">
        <v>1.07568032925265</v>
      </c>
      <c r="I5015">
        <v>-8.7022126389722896</v>
      </c>
      <c r="J5015">
        <v>0.21219698295886799</v>
      </c>
      <c r="K5015">
        <v>10.47</v>
      </c>
      <c r="O5015">
        <v>11.649580615097801</v>
      </c>
      <c r="P5015">
        <v>17.782656421514801</v>
      </c>
    </row>
    <row r="5016" spans="1:16" hidden="1" x14ac:dyDescent="0.3">
      <c r="A5016" t="s">
        <v>10261</v>
      </c>
      <c r="B5016" t="s">
        <v>10262</v>
      </c>
      <c r="C5016" t="str">
        <f>IFERROR(VLOOKUP(Table1[[#This Row],[Ticker]],[1]!Table2[[Symbol]:[Industry]],2,FALSE),"-")</f>
        <v>-</v>
      </c>
      <c r="D5016" t="s">
        <v>743</v>
      </c>
      <c r="F5016">
        <v>51.35</v>
      </c>
      <c r="G5016">
        <v>-30.033630345376601</v>
      </c>
      <c r="H5016">
        <v>-2.3130024552031401</v>
      </c>
      <c r="I5016">
        <v>-14.416498353258</v>
      </c>
      <c r="J5016">
        <v>-9.3176180635923204E-3</v>
      </c>
      <c r="O5016">
        <v>6.3291139240506196</v>
      </c>
      <c r="P5016">
        <v>3.7373737373737499</v>
      </c>
    </row>
    <row r="5017" spans="1:16" hidden="1" x14ac:dyDescent="0.3">
      <c r="A5017" t="s">
        <v>10263</v>
      </c>
      <c r="B5017" t="s">
        <v>10264</v>
      </c>
      <c r="C5017" t="str">
        <f>IFERROR(VLOOKUP(Table1[[#This Row],[Ticker]],[1]!Table2[[Symbol]:[Industry]],2,FALSE),"-")</f>
        <v>-</v>
      </c>
      <c r="F5017">
        <v>389.4</v>
      </c>
      <c r="G5017">
        <v>52.056619829979802</v>
      </c>
      <c r="H5017">
        <v>15.2590595903263</v>
      </c>
      <c r="I5017">
        <v>67.673751822098495</v>
      </c>
      <c r="J5017">
        <v>3.3348534767119502</v>
      </c>
      <c r="O5017">
        <v>4.3528505392912198</v>
      </c>
      <c r="P5017">
        <v>94.699999999999903</v>
      </c>
    </row>
    <row r="5018" spans="1:16" hidden="1" x14ac:dyDescent="0.3">
      <c r="A5018" t="s">
        <v>10265</v>
      </c>
      <c r="B5018" t="s">
        <v>10266</v>
      </c>
      <c r="C5018" t="str">
        <f>IFERROR(VLOOKUP(Table1[[#This Row],[Ticker]],[1]!Table2[[Symbol]:[Industry]],2,FALSE),"-")</f>
        <v>-</v>
      </c>
      <c r="D5018" t="s">
        <v>1049</v>
      </c>
      <c r="F5018">
        <v>101.35</v>
      </c>
      <c r="G5018">
        <v>-28.885925754558301</v>
      </c>
      <c r="H5018">
        <v>-1.2717375111229301</v>
      </c>
      <c r="I5018">
        <v>-13.2687937624396</v>
      </c>
      <c r="O5018">
        <v>0.64134188455846597</v>
      </c>
      <c r="P5018">
        <v>1.1477045908183401</v>
      </c>
    </row>
    <row r="5019" spans="1:16" hidden="1" x14ac:dyDescent="0.3">
      <c r="A5019" t="s">
        <v>10267</v>
      </c>
      <c r="B5019" t="s">
        <v>10268</v>
      </c>
      <c r="C5019" t="str">
        <f>IFERROR(VLOOKUP(Table1[[#This Row],[Ticker]],[1]!Table2[[Symbol]:[Industry]],2,FALSE),"-")</f>
        <v>-</v>
      </c>
      <c r="D5019" t="s">
        <v>743</v>
      </c>
      <c r="F5019">
        <v>85.03</v>
      </c>
      <c r="G5019">
        <v>-37.155421716212203</v>
      </c>
      <c r="H5019">
        <v>2.5283602405877201</v>
      </c>
      <c r="I5019">
        <v>-21.538289724093602</v>
      </c>
      <c r="J5019">
        <v>-1.1834444828763</v>
      </c>
      <c r="O5019">
        <v>9.70245795601552</v>
      </c>
      <c r="P5019">
        <v>7.53762488933857</v>
      </c>
    </row>
    <row r="5020" spans="1:16" hidden="1" x14ac:dyDescent="0.3">
      <c r="A5020" t="s">
        <v>10269</v>
      </c>
      <c r="B5020" t="s">
        <v>10270</v>
      </c>
      <c r="C5020" t="str">
        <f>IFERROR(VLOOKUP(Table1[[#This Row],[Ticker]],[1]!Table2[[Symbol]:[Industry]],2,FALSE),"-")</f>
        <v>-</v>
      </c>
      <c r="D5020" t="s">
        <v>1351</v>
      </c>
      <c r="F5020">
        <v>1009.74</v>
      </c>
      <c r="G5020">
        <v>-29.0707362637256</v>
      </c>
      <c r="H5020">
        <v>-0.76108650574765702</v>
      </c>
      <c r="I5020">
        <v>-13.453604271606901</v>
      </c>
      <c r="J5020">
        <v>-1.25812428682781</v>
      </c>
      <c r="O5020">
        <v>0</v>
      </c>
      <c r="P5020">
        <v>0.97400000000000797</v>
      </c>
    </row>
    <row r="5021" spans="1:16" hidden="1" x14ac:dyDescent="0.3">
      <c r="A5021" t="s">
        <v>10271</v>
      </c>
      <c r="B5021" t="s">
        <v>10272</v>
      </c>
      <c r="C5021" t="str">
        <f>IFERROR(VLOOKUP(Table1[[#This Row],[Ticker]],[1]!Table2[[Symbol]:[Industry]],2,FALSE),"-")</f>
        <v>-</v>
      </c>
      <c r="F5021">
        <v>22.36</v>
      </c>
      <c r="G5021">
        <v>-49.775195313072203</v>
      </c>
      <c r="H5021">
        <v>-7.4445770172957699</v>
      </c>
      <c r="I5021">
        <v>-34.158063320953602</v>
      </c>
      <c r="J5021">
        <v>1.7019950681301499</v>
      </c>
      <c r="O5021">
        <v>25.2683363148479</v>
      </c>
      <c r="P5021">
        <v>1.0849909584086801</v>
      </c>
    </row>
    <row r="5022" spans="1:16" hidden="1" x14ac:dyDescent="0.3">
      <c r="A5022" t="s">
        <v>10273</v>
      </c>
      <c r="B5022" t="s">
        <v>10274</v>
      </c>
      <c r="C5022" t="str">
        <f>IFERROR(VLOOKUP(Table1[[#This Row],[Ticker]],[1]!Table2[[Symbol]:[Industry]],2,FALSE),"-")</f>
        <v>-</v>
      </c>
      <c r="D5022" t="s">
        <v>743</v>
      </c>
      <c r="F5022">
        <v>102.14</v>
      </c>
      <c r="G5022">
        <v>-38.657713365594901</v>
      </c>
      <c r="H5022">
        <v>0.128044083238229</v>
      </c>
      <c r="I5022">
        <v>-23.040581373476201</v>
      </c>
      <c r="J5022">
        <v>-1.23489107873365</v>
      </c>
      <c r="O5022">
        <v>17.4858037987076</v>
      </c>
      <c r="P5022">
        <v>2.4884607666064702</v>
      </c>
    </row>
    <row r="5023" spans="1:16" hidden="1" x14ac:dyDescent="0.3">
      <c r="A5023" t="s">
        <v>10275</v>
      </c>
      <c r="B5023" t="s">
        <v>10276</v>
      </c>
      <c r="C5023" t="str">
        <f>IFERROR(VLOOKUP(Table1[[#This Row],[Ticker]],[1]!Table2[[Symbol]:[Industry]],2,FALSE),"-")</f>
        <v>-</v>
      </c>
      <c r="D5023" t="s">
        <v>743</v>
      </c>
      <c r="F5023">
        <v>33.79</v>
      </c>
      <c r="G5023">
        <v>-27.825523872297399</v>
      </c>
      <c r="H5023">
        <v>-1.3010974641470201</v>
      </c>
      <c r="I5023">
        <v>-12.2083918801787</v>
      </c>
      <c r="J5023">
        <v>0.78807004090771804</v>
      </c>
      <c r="O5023">
        <v>3.2849955608168</v>
      </c>
      <c r="P5023">
        <v>9</v>
      </c>
    </row>
    <row r="5024" spans="1:16" hidden="1" x14ac:dyDescent="0.3">
      <c r="A5024" t="s">
        <v>10277</v>
      </c>
      <c r="B5024" t="s">
        <v>10278</v>
      </c>
      <c r="C5024" t="str">
        <f>IFERROR(VLOOKUP(Table1[[#This Row],[Ticker]],[1]!Table2[[Symbol]:[Industry]],2,FALSE),"-")</f>
        <v>-</v>
      </c>
      <c r="F5024">
        <v>860.05</v>
      </c>
      <c r="G5024">
        <v>-41.823373935120202</v>
      </c>
      <c r="H5024">
        <v>-9.2931278854544797</v>
      </c>
      <c r="I5024">
        <v>-26.206241943001601</v>
      </c>
      <c r="J5024">
        <v>-0.22542442820987499</v>
      </c>
      <c r="O5024">
        <v>21.969652927155401</v>
      </c>
      <c r="P5024">
        <v>6.17901234567901</v>
      </c>
    </row>
    <row r="5025" spans="1:16" hidden="1" x14ac:dyDescent="0.3">
      <c r="A5025" t="s">
        <v>10279</v>
      </c>
      <c r="B5025" t="s">
        <v>10280</v>
      </c>
      <c r="C5025" t="str">
        <f>IFERROR(VLOOKUP(Table1[[#This Row],[Ticker]],[1]!Table2[[Symbol]:[Industry]],2,FALSE),"-")</f>
        <v>-</v>
      </c>
      <c r="D5025" t="s">
        <v>743</v>
      </c>
      <c r="F5025">
        <v>32.31</v>
      </c>
      <c r="G5025">
        <v>-29.878639644818598</v>
      </c>
      <c r="H5025">
        <v>1.23460766654205</v>
      </c>
      <c r="I5025">
        <v>-14.261507652700001</v>
      </c>
      <c r="J5025">
        <v>-1.3411862283724401</v>
      </c>
      <c r="O5025">
        <v>3.1569173630454799</v>
      </c>
      <c r="P5025">
        <v>7.7000000000000099</v>
      </c>
    </row>
    <row r="5026" spans="1:16" hidden="1" x14ac:dyDescent="0.3">
      <c r="A5026" t="s">
        <v>10281</v>
      </c>
      <c r="B5026" t="s">
        <v>10282</v>
      </c>
      <c r="C5026" t="str">
        <f>IFERROR(VLOOKUP(Table1[[#This Row],[Ticker]],[1]!Table2[[Symbol]:[Industry]],2,FALSE),"-")</f>
        <v>-</v>
      </c>
      <c r="D5026" t="s">
        <v>743</v>
      </c>
      <c r="F5026">
        <v>13.43</v>
      </c>
      <c r="G5026">
        <v>-24.8652669937713</v>
      </c>
      <c r="H5026">
        <v>0.54506793929340802</v>
      </c>
      <c r="I5026">
        <v>-9.2481350016526793</v>
      </c>
      <c r="J5026">
        <v>-0.77379145563834195</v>
      </c>
      <c r="O5026">
        <v>3.5740878629932902</v>
      </c>
      <c r="P5026">
        <v>10.0819672131147</v>
      </c>
    </row>
    <row r="5027" spans="1:16" hidden="1" x14ac:dyDescent="0.3">
      <c r="A5027" t="s">
        <v>10283</v>
      </c>
      <c r="B5027" t="s">
        <v>10284</v>
      </c>
      <c r="C5027" t="str">
        <f>IFERROR(VLOOKUP(Table1[[#This Row],[Ticker]],[1]!Table2[[Symbol]:[Industry]],2,FALSE),"-")</f>
        <v>-</v>
      </c>
      <c r="D5027" t="s">
        <v>743</v>
      </c>
      <c r="F5027">
        <v>33.92</v>
      </c>
      <c r="G5027">
        <v>-26.744957994584901</v>
      </c>
      <c r="H5027">
        <v>3.1508669114814798</v>
      </c>
      <c r="I5027">
        <v>-11.1278260024662</v>
      </c>
      <c r="J5027">
        <v>-6.4926036050683101E-4</v>
      </c>
      <c r="O5027">
        <v>6.1320754716981103</v>
      </c>
      <c r="P5027">
        <v>5.7686311194262396</v>
      </c>
    </row>
    <row r="5028" spans="1:16" hidden="1" x14ac:dyDescent="0.3">
      <c r="A5028" t="s">
        <v>4986</v>
      </c>
      <c r="B5028" t="s">
        <v>10285</v>
      </c>
      <c r="C5028" t="str">
        <f>IFERROR(VLOOKUP(Table1[[#This Row],[Ticker]],[1]!Table2[[Symbol]:[Industry]],2,FALSE),"-")</f>
        <v>-</v>
      </c>
      <c r="D5028" t="s">
        <v>1547</v>
      </c>
      <c r="F5028">
        <v>77.31</v>
      </c>
      <c r="G5028">
        <v>-23.030170137764198</v>
      </c>
      <c r="H5028">
        <v>5.57757755737022</v>
      </c>
      <c r="I5028">
        <v>-7.4130381456455403</v>
      </c>
      <c r="J5028">
        <v>-0.72698469037185798</v>
      </c>
      <c r="O5028">
        <v>4.7729918509895102</v>
      </c>
      <c r="P5028">
        <v>10.4428571428571</v>
      </c>
    </row>
    <row r="5029" spans="1:16" hidden="1" x14ac:dyDescent="0.3">
      <c r="A5029" t="s">
        <v>10286</v>
      </c>
      <c r="B5029" t="s">
        <v>10287</v>
      </c>
      <c r="C5029" t="str">
        <f>IFERROR(VLOOKUP(Table1[[#This Row],[Ticker]],[1]!Table2[[Symbol]:[Industry]],2,FALSE),"-")</f>
        <v>-</v>
      </c>
      <c r="D5029" t="s">
        <v>743</v>
      </c>
      <c r="F5029">
        <v>100.7</v>
      </c>
      <c r="G5029">
        <v>-29.3940141151148</v>
      </c>
      <c r="H5029">
        <v>-7.0715504203839199</v>
      </c>
      <c r="I5029">
        <v>-13.776882122996099</v>
      </c>
      <c r="J5029">
        <v>-1.3224688818370101</v>
      </c>
      <c r="O5029">
        <v>18.927507447864901</v>
      </c>
      <c r="P5029">
        <v>0.70000000000001095</v>
      </c>
    </row>
    <row r="5030" spans="1:16" hidden="1" x14ac:dyDescent="0.3">
      <c r="A5030" t="s">
        <v>10288</v>
      </c>
      <c r="B5030" t="s">
        <v>10289</v>
      </c>
      <c r="C5030" t="str">
        <f>IFERROR(VLOOKUP(Table1[[#This Row],[Ticker]],[1]!Table2[[Symbol]:[Industry]],2,FALSE),"-")</f>
        <v>-</v>
      </c>
      <c r="D5030" t="s">
        <v>743</v>
      </c>
      <c r="F5030">
        <v>9.3800000000000008</v>
      </c>
      <c r="G5030">
        <v>-28.077108606246199</v>
      </c>
      <c r="H5030">
        <v>1.4545438411126199</v>
      </c>
      <c r="I5030">
        <v>-12.4599766141275</v>
      </c>
      <c r="J5030">
        <v>-0.51561493144390202</v>
      </c>
      <c r="O5030">
        <v>9.2750533049040307</v>
      </c>
      <c r="P5030">
        <v>13.012048192770999</v>
      </c>
    </row>
    <row r="5031" spans="1:16" hidden="1" x14ac:dyDescent="0.3">
      <c r="A5031" t="s">
        <v>10290</v>
      </c>
      <c r="B5031" t="s">
        <v>10291</v>
      </c>
      <c r="C5031" t="str">
        <f>IFERROR(VLOOKUP(Table1[[#This Row],[Ticker]],[1]!Table2[[Symbol]:[Industry]],2,FALSE),"-")</f>
        <v>-</v>
      </c>
      <c r="F5031">
        <v>18.53</v>
      </c>
      <c r="G5031">
        <v>-44.047551459065701</v>
      </c>
      <c r="H5031">
        <v>144.79277861790899</v>
      </c>
      <c r="I5031">
        <v>-28.4304194669471</v>
      </c>
      <c r="J5031">
        <v>-8.2569116056944392</v>
      </c>
      <c r="O5031">
        <v>16.297895304910899</v>
      </c>
      <c r="P5031">
        <v>6.25</v>
      </c>
    </row>
    <row r="5032" spans="1:16" hidden="1" x14ac:dyDescent="0.3">
      <c r="A5032" t="s">
        <v>10292</v>
      </c>
      <c r="B5032" t="s">
        <v>10293</v>
      </c>
      <c r="C5032" t="str">
        <f>IFERROR(VLOOKUP(Table1[[#This Row],[Ticker]],[1]!Table2[[Symbol]:[Industry]],2,FALSE),"-")</f>
        <v>-</v>
      </c>
      <c r="F5032">
        <v>36.65</v>
      </c>
      <c r="G5032">
        <v>-37.809171361984603</v>
      </c>
      <c r="H5032">
        <v>-8.6194979540016394</v>
      </c>
      <c r="I5032">
        <v>-22.192039369865899</v>
      </c>
      <c r="J5032">
        <v>-1.85863246718092</v>
      </c>
      <c r="O5032">
        <v>8.4311050477489697</v>
      </c>
      <c r="P5032">
        <v>14.531249999999901</v>
      </c>
    </row>
    <row r="5033" spans="1:16" hidden="1" x14ac:dyDescent="0.3">
      <c r="A5033" t="s">
        <v>10294</v>
      </c>
      <c r="B5033" t="s">
        <v>10295</v>
      </c>
      <c r="C5033" t="str">
        <f>IFERROR(VLOOKUP(Table1[[#This Row],[Ticker]],[1]!Table2[[Symbol]:[Industry]],2,FALSE),"-")</f>
        <v>-</v>
      </c>
      <c r="D5033" t="s">
        <v>743</v>
      </c>
      <c r="F5033">
        <v>75.23</v>
      </c>
      <c r="G5033">
        <v>-32.383059213497098</v>
      </c>
      <c r="H5033">
        <v>-1.4924021009463999</v>
      </c>
      <c r="I5033">
        <v>-16.765927221378401</v>
      </c>
      <c r="J5033">
        <v>-1.5928105705179001</v>
      </c>
      <c r="O5033">
        <v>6.34055562940316</v>
      </c>
      <c r="P5033">
        <v>0.69602462856379599</v>
      </c>
    </row>
    <row r="5034" spans="1:16" hidden="1" x14ac:dyDescent="0.3">
      <c r="A5034" t="s">
        <v>10296</v>
      </c>
      <c r="B5034" t="s">
        <v>10297</v>
      </c>
      <c r="C5034" t="str">
        <f>IFERROR(VLOOKUP(Table1[[#This Row],[Ticker]],[1]!Table2[[Symbol]:[Industry]],2,FALSE),"-")</f>
        <v>-</v>
      </c>
      <c r="F5034">
        <v>122.85</v>
      </c>
      <c r="G5034">
        <v>-30.033630345376601</v>
      </c>
      <c r="I5034">
        <v>-14.416498353258</v>
      </c>
      <c r="O5034">
        <v>0</v>
      </c>
      <c r="P5034">
        <v>10.5263157894736</v>
      </c>
    </row>
    <row r="5035" spans="1:16" hidden="1" x14ac:dyDescent="0.3">
      <c r="A5035" t="s">
        <v>10298</v>
      </c>
      <c r="B5035" t="s">
        <v>10299</v>
      </c>
      <c r="C5035" t="str">
        <f>IFERROR(VLOOKUP(Table1[[#This Row],[Ticker]],[1]!Table2[[Symbol]:[Industry]],2,FALSE),"-")</f>
        <v>-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Price_Filter_29_08_2024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2024-08-30T06:21:10Z</dcterms:created>
  <dcterms:modified xsi:type="dcterms:W3CDTF">2024-11-22T13:39:12Z</dcterms:modified>
</cp:coreProperties>
</file>